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重要/区块链/"/>
    </mc:Choice>
  </mc:AlternateContent>
  <xr:revisionPtr revIDLastSave="0" documentId="13_ncr:1_{00137341-4559-0440-9D2B-314C7E0A1418}" xr6:coauthVersionLast="47" xr6:coauthVersionMax="47" xr10:uidLastSave="{00000000-0000-0000-0000-000000000000}"/>
  <bookViews>
    <workbookView xWindow="0" yWindow="460" windowWidth="25600" windowHeight="14200" firstSheet="3" activeTab="4" xr2:uid="{47E9DC21-D25A-2046-8094-AF5E1B0E02B1}"/>
  </bookViews>
  <sheets>
    <sheet name="说明" sheetId="12" r:id="rId1"/>
    <sheet name="记录仪" sheetId="11" r:id="rId2"/>
    <sheet name="居家服务" sheetId="23" r:id="rId3"/>
    <sheet name="币安驾驶舱" sheetId="10" r:id="rId4"/>
    <sheet name="派网驾驶舱" sheetId="19" r:id="rId5"/>
    <sheet name="卓尔金历" sheetId="1" r:id="rId6"/>
    <sheet name="神经网络" sheetId="7" r:id="rId7"/>
    <sheet name="参数实验室" sheetId="18" r:id="rId8"/>
    <sheet name="哈布历法" sheetId="24" r:id="rId9"/>
    <sheet name="哈布历1" sheetId="14" r:id="rId10"/>
    <sheet name="哈布历2" sheetId="16" r:id="rId11"/>
    <sheet name="基金费率" sheetId="20" r:id="rId12"/>
    <sheet name="基金申赎记录" sheetId="22" r:id="rId13"/>
    <sheet name="基金结算中枢" sheetId="21" r:id="rId14"/>
    <sheet name="回测实验室" sheetId="25" r:id="rId15"/>
  </sheets>
  <definedNames>
    <definedName name="_xlnm.Print_Area" localSheetId="10">哈布历2!$A$1:$K$22</definedName>
    <definedName name="shfl" localSheetId="11">基金费率!$B$20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" i="19" l="1"/>
  <c r="D10" i="1"/>
  <c r="D9" i="1"/>
  <c r="D8" i="1"/>
  <c r="D48" i="19" l="1"/>
  <c r="I47" i="19"/>
  <c r="I51" i="19"/>
  <c r="D52" i="19"/>
  <c r="D56" i="19"/>
  <c r="I55" i="19"/>
  <c r="D40" i="19"/>
  <c r="J39" i="19"/>
  <c r="F20" i="19"/>
  <c r="E20" i="19"/>
  <c r="G9" i="19"/>
  <c r="G3984" i="25"/>
  <c r="E3984" i="25"/>
  <c r="G3983" i="25"/>
  <c r="E3983" i="25"/>
  <c r="G3982" i="25"/>
  <c r="E3982" i="25"/>
  <c r="G3981" i="25"/>
  <c r="E3981" i="25"/>
  <c r="G3980" i="25"/>
  <c r="E3980" i="25"/>
  <c r="G3979" i="25"/>
  <c r="E3979" i="25"/>
  <c r="G3978" i="25"/>
  <c r="E3978" i="25"/>
  <c r="G3977" i="25"/>
  <c r="E3977" i="25"/>
  <c r="G3976" i="25"/>
  <c r="E3976" i="25"/>
  <c r="G3975" i="25"/>
  <c r="E3975" i="25"/>
  <c r="G3974" i="25"/>
  <c r="E3974" i="25"/>
  <c r="G3973" i="25"/>
  <c r="E3973" i="25"/>
  <c r="G3972" i="25"/>
  <c r="E3972" i="25"/>
  <c r="G3971" i="25"/>
  <c r="E3971" i="25"/>
  <c r="G3970" i="25"/>
  <c r="E3970" i="25"/>
  <c r="G3969" i="25"/>
  <c r="E3969" i="25"/>
  <c r="G3968" i="25"/>
  <c r="E3968" i="25"/>
  <c r="G3967" i="25"/>
  <c r="E3967" i="25"/>
  <c r="G3966" i="25"/>
  <c r="E3966" i="25"/>
  <c r="G3965" i="25"/>
  <c r="E3965" i="25"/>
  <c r="G3964" i="25"/>
  <c r="E3964" i="25"/>
  <c r="G3963" i="25"/>
  <c r="E3963" i="25"/>
  <c r="G3962" i="25"/>
  <c r="E3962" i="25"/>
  <c r="G3961" i="25"/>
  <c r="E3961" i="25"/>
  <c r="G3960" i="25"/>
  <c r="E3960" i="25"/>
  <c r="G3959" i="25"/>
  <c r="E3959" i="25"/>
  <c r="G3958" i="25"/>
  <c r="E3958" i="25"/>
  <c r="G3957" i="25"/>
  <c r="E3957" i="25"/>
  <c r="G3956" i="25"/>
  <c r="E3956" i="25"/>
  <c r="G3955" i="25"/>
  <c r="E3955" i="25"/>
  <c r="G3954" i="25"/>
  <c r="E3954" i="25"/>
  <c r="G3953" i="25"/>
  <c r="E3953" i="25"/>
  <c r="G3952" i="25"/>
  <c r="E3952" i="25"/>
  <c r="G3951" i="25"/>
  <c r="E3951" i="25"/>
  <c r="G3950" i="25"/>
  <c r="E3950" i="25"/>
  <c r="G3949" i="25"/>
  <c r="E3949" i="25"/>
  <c r="G3948" i="25"/>
  <c r="E3948" i="25"/>
  <c r="G3947" i="25"/>
  <c r="E3947" i="25"/>
  <c r="G3946" i="25"/>
  <c r="E3946" i="25"/>
  <c r="G3945" i="25"/>
  <c r="E3945" i="25"/>
  <c r="G3944" i="25"/>
  <c r="E3944" i="25"/>
  <c r="G3943" i="25"/>
  <c r="E3943" i="25"/>
  <c r="G3942" i="25"/>
  <c r="E3942" i="25"/>
  <c r="G3941" i="25"/>
  <c r="E3941" i="25"/>
  <c r="G3940" i="25"/>
  <c r="E3940" i="25"/>
  <c r="G3939" i="25"/>
  <c r="E3939" i="25"/>
  <c r="G3938" i="25"/>
  <c r="E3938" i="25"/>
  <c r="G3937" i="25"/>
  <c r="E3937" i="25"/>
  <c r="G3936" i="25"/>
  <c r="E3936" i="25"/>
  <c r="G3935" i="25"/>
  <c r="E3935" i="25"/>
  <c r="G3934" i="25"/>
  <c r="E3934" i="25"/>
  <c r="G3933" i="25"/>
  <c r="E3933" i="25"/>
  <c r="G3932" i="25"/>
  <c r="E3932" i="25"/>
  <c r="G3931" i="25"/>
  <c r="E3931" i="25"/>
  <c r="G3930" i="25"/>
  <c r="E3930" i="25"/>
  <c r="G3929" i="25"/>
  <c r="E3929" i="25"/>
  <c r="G3928" i="25"/>
  <c r="E3928" i="25"/>
  <c r="G3927" i="25"/>
  <c r="E3927" i="25"/>
  <c r="G3926" i="25"/>
  <c r="E3926" i="25"/>
  <c r="G3925" i="25"/>
  <c r="E3925" i="25"/>
  <c r="G3924" i="25"/>
  <c r="E3924" i="25"/>
  <c r="G3923" i="25"/>
  <c r="E3923" i="25"/>
  <c r="G3922" i="25"/>
  <c r="E3922" i="25"/>
  <c r="G3921" i="25"/>
  <c r="E3921" i="25"/>
  <c r="G3920" i="25"/>
  <c r="E3920" i="25"/>
  <c r="G3919" i="25"/>
  <c r="E3919" i="25"/>
  <c r="G3918" i="25"/>
  <c r="E3918" i="25"/>
  <c r="G3917" i="25"/>
  <c r="E3917" i="25"/>
  <c r="G3916" i="25"/>
  <c r="E3916" i="25"/>
  <c r="G3915" i="25"/>
  <c r="E3915" i="25"/>
  <c r="G3914" i="25"/>
  <c r="E3914" i="25"/>
  <c r="G3913" i="25"/>
  <c r="E3913" i="25"/>
  <c r="G3912" i="25"/>
  <c r="E3912" i="25"/>
  <c r="G3911" i="25"/>
  <c r="E3911" i="25"/>
  <c r="G3910" i="25"/>
  <c r="E3910" i="25"/>
  <c r="G3909" i="25"/>
  <c r="E3909" i="25"/>
  <c r="G3908" i="25"/>
  <c r="E3908" i="25"/>
  <c r="G3907" i="25"/>
  <c r="E3907" i="25"/>
  <c r="G3906" i="25"/>
  <c r="E3906" i="25"/>
  <c r="G3905" i="25"/>
  <c r="E3905" i="25"/>
  <c r="G3904" i="25"/>
  <c r="E3904" i="25"/>
  <c r="G3903" i="25"/>
  <c r="E3903" i="25"/>
  <c r="G3902" i="25"/>
  <c r="E3902" i="25"/>
  <c r="G3901" i="25"/>
  <c r="E3901" i="25"/>
  <c r="G3900" i="25"/>
  <c r="E3900" i="25"/>
  <c r="G3899" i="25"/>
  <c r="E3899" i="25"/>
  <c r="G3898" i="25"/>
  <c r="E3898" i="25"/>
  <c r="G3897" i="25"/>
  <c r="E3897" i="25"/>
  <c r="G3896" i="25"/>
  <c r="E3896" i="25"/>
  <c r="G3895" i="25"/>
  <c r="E3895" i="25"/>
  <c r="G3894" i="25"/>
  <c r="E3894" i="25"/>
  <c r="G3893" i="25"/>
  <c r="E3893" i="25"/>
  <c r="G3892" i="25"/>
  <c r="E3892" i="25"/>
  <c r="G3891" i="25"/>
  <c r="E3891" i="25"/>
  <c r="G3890" i="25"/>
  <c r="E3890" i="25"/>
  <c r="G3889" i="25"/>
  <c r="E3889" i="25"/>
  <c r="G3888" i="25"/>
  <c r="E3888" i="25"/>
  <c r="G3887" i="25"/>
  <c r="E3887" i="25"/>
  <c r="G3886" i="25"/>
  <c r="E3886" i="25"/>
  <c r="G3885" i="25"/>
  <c r="E3885" i="25"/>
  <c r="G3884" i="25"/>
  <c r="E3884" i="25"/>
  <c r="G3883" i="25"/>
  <c r="E3883" i="25"/>
  <c r="G3882" i="25"/>
  <c r="E3882" i="25"/>
  <c r="G3881" i="25"/>
  <c r="E3881" i="25"/>
  <c r="G3880" i="25"/>
  <c r="E3880" i="25"/>
  <c r="G3879" i="25"/>
  <c r="E3879" i="25"/>
  <c r="G3878" i="25"/>
  <c r="E3878" i="25"/>
  <c r="G3877" i="25"/>
  <c r="E3877" i="25"/>
  <c r="G3876" i="25"/>
  <c r="E3876" i="25"/>
  <c r="G3875" i="25"/>
  <c r="E3875" i="25"/>
  <c r="G3874" i="25"/>
  <c r="E3874" i="25"/>
  <c r="G3873" i="25"/>
  <c r="E3873" i="25"/>
  <c r="G3872" i="25"/>
  <c r="E3872" i="25"/>
  <c r="G3871" i="25"/>
  <c r="E3871" i="25"/>
  <c r="G3870" i="25"/>
  <c r="E3870" i="25"/>
  <c r="G3869" i="25"/>
  <c r="E3869" i="25"/>
  <c r="G3868" i="25"/>
  <c r="E3868" i="25"/>
  <c r="G3867" i="25"/>
  <c r="E3867" i="25"/>
  <c r="G3866" i="25"/>
  <c r="E3866" i="25"/>
  <c r="G3865" i="25"/>
  <c r="E3865" i="25"/>
  <c r="G3864" i="25"/>
  <c r="E3864" i="25"/>
  <c r="G3863" i="25"/>
  <c r="E3863" i="25"/>
  <c r="G3862" i="25"/>
  <c r="E3862" i="25"/>
  <c r="G3861" i="25"/>
  <c r="E3861" i="25"/>
  <c r="G3860" i="25"/>
  <c r="E3860" i="25"/>
  <c r="G3859" i="25"/>
  <c r="E3859" i="25"/>
  <c r="G3858" i="25"/>
  <c r="E3858" i="25"/>
  <c r="G3857" i="25"/>
  <c r="E3857" i="25"/>
  <c r="G3856" i="25"/>
  <c r="E3856" i="25"/>
  <c r="G3855" i="25"/>
  <c r="E3855" i="25"/>
  <c r="G3854" i="25"/>
  <c r="E3854" i="25"/>
  <c r="G3853" i="25"/>
  <c r="E3853" i="25"/>
  <c r="G3852" i="25"/>
  <c r="E3852" i="25"/>
  <c r="G3851" i="25"/>
  <c r="E3851" i="25"/>
  <c r="G3850" i="25"/>
  <c r="E3850" i="25"/>
  <c r="G3849" i="25"/>
  <c r="E3849" i="25"/>
  <c r="G3848" i="25"/>
  <c r="E3848" i="25"/>
  <c r="G3847" i="25"/>
  <c r="E3847" i="25"/>
  <c r="G3846" i="25"/>
  <c r="E3846" i="25"/>
  <c r="G3845" i="25"/>
  <c r="E3845" i="25"/>
  <c r="G3844" i="25"/>
  <c r="E3844" i="25"/>
  <c r="G3843" i="25"/>
  <c r="E3843" i="25"/>
  <c r="G3842" i="25"/>
  <c r="E3842" i="25"/>
  <c r="G3841" i="25"/>
  <c r="E3841" i="25"/>
  <c r="G3840" i="25"/>
  <c r="E3840" i="25"/>
  <c r="G3839" i="25"/>
  <c r="E3839" i="25"/>
  <c r="G3838" i="25"/>
  <c r="E3838" i="25"/>
  <c r="G3837" i="25"/>
  <c r="E3837" i="25"/>
  <c r="G3836" i="25"/>
  <c r="E3836" i="25"/>
  <c r="G3835" i="25"/>
  <c r="E3835" i="25"/>
  <c r="G3834" i="25"/>
  <c r="E3834" i="25"/>
  <c r="G3833" i="25"/>
  <c r="E3833" i="25"/>
  <c r="G3832" i="25"/>
  <c r="E3832" i="25"/>
  <c r="G3831" i="25"/>
  <c r="E3831" i="25"/>
  <c r="G3830" i="25"/>
  <c r="E3830" i="25"/>
  <c r="G3829" i="25"/>
  <c r="E3829" i="25"/>
  <c r="G3828" i="25"/>
  <c r="E3828" i="25"/>
  <c r="G3827" i="25"/>
  <c r="E3827" i="25"/>
  <c r="G3826" i="25"/>
  <c r="E3826" i="25"/>
  <c r="G3825" i="25"/>
  <c r="E3825" i="25"/>
  <c r="G3824" i="25"/>
  <c r="E3824" i="25"/>
  <c r="G3823" i="25"/>
  <c r="E3823" i="25"/>
  <c r="G3822" i="25"/>
  <c r="E3822" i="25"/>
  <c r="G3821" i="25"/>
  <c r="E3821" i="25"/>
  <c r="G3820" i="25"/>
  <c r="E3820" i="25"/>
  <c r="G3819" i="25"/>
  <c r="E3819" i="25"/>
  <c r="G3818" i="25"/>
  <c r="E3818" i="25"/>
  <c r="G3817" i="25"/>
  <c r="E3817" i="25"/>
  <c r="G3816" i="25"/>
  <c r="E3816" i="25"/>
  <c r="G3815" i="25"/>
  <c r="E3815" i="25"/>
  <c r="G3814" i="25"/>
  <c r="E3814" i="25"/>
  <c r="G3813" i="25"/>
  <c r="E3813" i="25"/>
  <c r="G3812" i="25"/>
  <c r="E3812" i="25"/>
  <c r="G3811" i="25"/>
  <c r="E3811" i="25"/>
  <c r="G3810" i="25"/>
  <c r="E3810" i="25"/>
  <c r="G3809" i="25"/>
  <c r="E3809" i="25"/>
  <c r="G3808" i="25"/>
  <c r="E3808" i="25"/>
  <c r="G3807" i="25"/>
  <c r="E3807" i="25"/>
  <c r="G3806" i="25"/>
  <c r="E3806" i="25"/>
  <c r="G3805" i="25"/>
  <c r="E3805" i="25"/>
  <c r="G3804" i="25"/>
  <c r="E3804" i="25"/>
  <c r="G3803" i="25"/>
  <c r="E3803" i="25"/>
  <c r="G3802" i="25"/>
  <c r="E3802" i="25"/>
  <c r="G3801" i="25"/>
  <c r="E3801" i="25"/>
  <c r="G3800" i="25"/>
  <c r="E3800" i="25"/>
  <c r="G3799" i="25"/>
  <c r="E3799" i="25"/>
  <c r="G3798" i="25"/>
  <c r="E3798" i="25"/>
  <c r="G3797" i="25"/>
  <c r="E3797" i="25"/>
  <c r="G3796" i="25"/>
  <c r="E3796" i="25"/>
  <c r="G3795" i="25"/>
  <c r="E3795" i="25"/>
  <c r="G3794" i="25"/>
  <c r="E3794" i="25"/>
  <c r="G3793" i="25"/>
  <c r="E3793" i="25"/>
  <c r="G3792" i="25"/>
  <c r="E3792" i="25"/>
  <c r="G3791" i="25"/>
  <c r="E3791" i="25"/>
  <c r="G3790" i="25"/>
  <c r="E3790" i="25"/>
  <c r="G3789" i="25"/>
  <c r="E3789" i="25"/>
  <c r="G3788" i="25"/>
  <c r="E3788" i="25"/>
  <c r="G3787" i="25"/>
  <c r="E3787" i="25"/>
  <c r="G3786" i="25"/>
  <c r="E3786" i="25"/>
  <c r="G3785" i="25"/>
  <c r="E3785" i="25"/>
  <c r="G3784" i="25"/>
  <c r="E3784" i="25"/>
  <c r="G3783" i="25"/>
  <c r="E3783" i="25"/>
  <c r="G3782" i="25"/>
  <c r="E3782" i="25"/>
  <c r="G3781" i="25"/>
  <c r="E3781" i="25"/>
  <c r="G3780" i="25"/>
  <c r="E3780" i="25"/>
  <c r="G3779" i="25"/>
  <c r="E3779" i="25"/>
  <c r="G3778" i="25"/>
  <c r="E3778" i="25"/>
  <c r="G3777" i="25"/>
  <c r="E3777" i="25"/>
  <c r="G3776" i="25"/>
  <c r="E3776" i="25"/>
  <c r="G3775" i="25"/>
  <c r="E3775" i="25"/>
  <c r="G3774" i="25"/>
  <c r="E3774" i="25"/>
  <c r="G3773" i="25"/>
  <c r="E3773" i="25"/>
  <c r="G3772" i="25"/>
  <c r="E3772" i="25"/>
  <c r="G3771" i="25"/>
  <c r="E3771" i="25"/>
  <c r="G3770" i="25"/>
  <c r="E3770" i="25"/>
  <c r="G3769" i="25"/>
  <c r="E3769" i="25"/>
  <c r="G3768" i="25"/>
  <c r="E3768" i="25"/>
  <c r="G3767" i="25"/>
  <c r="E3767" i="25"/>
  <c r="G3766" i="25"/>
  <c r="E3766" i="25"/>
  <c r="G3765" i="25"/>
  <c r="E3765" i="25"/>
  <c r="G3764" i="25"/>
  <c r="E3764" i="25"/>
  <c r="G3763" i="25"/>
  <c r="E3763" i="25"/>
  <c r="G3762" i="25"/>
  <c r="E3762" i="25"/>
  <c r="G3761" i="25"/>
  <c r="E3761" i="25"/>
  <c r="G3760" i="25"/>
  <c r="E3760" i="25"/>
  <c r="G3759" i="25"/>
  <c r="E3759" i="25"/>
  <c r="G3758" i="25"/>
  <c r="E3758" i="25"/>
  <c r="G3757" i="25"/>
  <c r="E3757" i="25"/>
  <c r="G3756" i="25"/>
  <c r="E3756" i="25"/>
  <c r="G3755" i="25"/>
  <c r="E3755" i="25"/>
  <c r="G3754" i="25"/>
  <c r="E3754" i="25"/>
  <c r="G3753" i="25"/>
  <c r="E3753" i="25"/>
  <c r="G3752" i="25"/>
  <c r="E3752" i="25"/>
  <c r="G3751" i="25"/>
  <c r="E3751" i="25"/>
  <c r="G3750" i="25"/>
  <c r="E3750" i="25"/>
  <c r="G3749" i="25"/>
  <c r="E3749" i="25"/>
  <c r="G3748" i="25"/>
  <c r="E3748" i="25"/>
  <c r="G3747" i="25"/>
  <c r="E3747" i="25"/>
  <c r="G3746" i="25"/>
  <c r="E3746" i="25"/>
  <c r="G3745" i="25"/>
  <c r="E3745" i="25"/>
  <c r="G3744" i="25"/>
  <c r="E3744" i="25"/>
  <c r="G3743" i="25"/>
  <c r="E3743" i="25"/>
  <c r="G3742" i="25"/>
  <c r="E3742" i="25"/>
  <c r="G3741" i="25"/>
  <c r="E3741" i="25"/>
  <c r="G3740" i="25"/>
  <c r="E3740" i="25"/>
  <c r="G3739" i="25"/>
  <c r="E3739" i="25"/>
  <c r="G3738" i="25"/>
  <c r="E3738" i="25"/>
  <c r="G3737" i="25"/>
  <c r="E3737" i="25"/>
  <c r="G3736" i="25"/>
  <c r="E3736" i="25"/>
  <c r="G3735" i="25"/>
  <c r="E3735" i="25"/>
  <c r="G3734" i="25"/>
  <c r="E3734" i="25"/>
  <c r="G3733" i="25"/>
  <c r="E3733" i="25"/>
  <c r="G3732" i="25"/>
  <c r="E3732" i="25"/>
  <c r="G3731" i="25"/>
  <c r="E3731" i="25"/>
  <c r="G3730" i="25"/>
  <c r="E3730" i="25"/>
  <c r="G3729" i="25"/>
  <c r="E3729" i="25"/>
  <c r="G3728" i="25"/>
  <c r="E3728" i="25"/>
  <c r="G3727" i="25"/>
  <c r="E3727" i="25"/>
  <c r="G3726" i="25"/>
  <c r="E3726" i="25"/>
  <c r="G3725" i="25"/>
  <c r="E3725" i="25"/>
  <c r="G3724" i="25"/>
  <c r="E3724" i="25"/>
  <c r="G3723" i="25"/>
  <c r="E3723" i="25"/>
  <c r="G3722" i="25"/>
  <c r="E3722" i="25"/>
  <c r="G3721" i="25"/>
  <c r="E3721" i="25"/>
  <c r="G3720" i="25"/>
  <c r="E3720" i="25"/>
  <c r="G3719" i="25"/>
  <c r="E3719" i="25"/>
  <c r="G3718" i="25"/>
  <c r="E3718" i="25"/>
  <c r="G3717" i="25"/>
  <c r="E3717" i="25"/>
  <c r="G3716" i="25"/>
  <c r="E3716" i="25"/>
  <c r="G3715" i="25"/>
  <c r="E3715" i="25"/>
  <c r="G3714" i="25"/>
  <c r="E3714" i="25"/>
  <c r="G3713" i="25"/>
  <c r="E3713" i="25"/>
  <c r="G3712" i="25"/>
  <c r="E3712" i="25"/>
  <c r="G3711" i="25"/>
  <c r="E3711" i="25"/>
  <c r="G3710" i="25"/>
  <c r="E3710" i="25"/>
  <c r="G3709" i="25"/>
  <c r="E3709" i="25"/>
  <c r="G3708" i="25"/>
  <c r="E3708" i="25"/>
  <c r="G3707" i="25"/>
  <c r="E3707" i="25"/>
  <c r="G3706" i="25"/>
  <c r="E3706" i="25"/>
  <c r="G3705" i="25"/>
  <c r="E3705" i="25"/>
  <c r="G3704" i="25"/>
  <c r="E3704" i="25"/>
  <c r="G3703" i="25"/>
  <c r="E3703" i="25"/>
  <c r="G3702" i="25"/>
  <c r="E3702" i="25"/>
  <c r="G3701" i="25"/>
  <c r="E3701" i="25"/>
  <c r="G3700" i="25"/>
  <c r="E3700" i="25"/>
  <c r="G3699" i="25"/>
  <c r="E3699" i="25"/>
  <c r="G3698" i="25"/>
  <c r="E3698" i="25"/>
  <c r="G3697" i="25"/>
  <c r="E3697" i="25"/>
  <c r="G3696" i="25"/>
  <c r="E3696" i="25"/>
  <c r="G3695" i="25"/>
  <c r="E3695" i="25"/>
  <c r="G3694" i="25"/>
  <c r="E3694" i="25"/>
  <c r="G3693" i="25"/>
  <c r="E3693" i="25"/>
  <c r="G3692" i="25"/>
  <c r="E3692" i="25"/>
  <c r="G3691" i="25"/>
  <c r="E3691" i="25"/>
  <c r="G3690" i="25"/>
  <c r="E3690" i="25"/>
  <c r="G3689" i="25"/>
  <c r="E3689" i="25"/>
  <c r="G3688" i="25"/>
  <c r="E3688" i="25"/>
  <c r="G3687" i="25"/>
  <c r="E3687" i="25"/>
  <c r="G3686" i="25"/>
  <c r="E3686" i="25"/>
  <c r="G3685" i="25"/>
  <c r="E3685" i="25"/>
  <c r="G3684" i="25"/>
  <c r="E3684" i="25"/>
  <c r="G3683" i="25"/>
  <c r="E3683" i="25"/>
  <c r="G3682" i="25"/>
  <c r="E3682" i="25"/>
  <c r="G3681" i="25"/>
  <c r="E3681" i="25"/>
  <c r="G3680" i="25"/>
  <c r="E3680" i="25"/>
  <c r="G3679" i="25"/>
  <c r="E3679" i="25"/>
  <c r="G3678" i="25"/>
  <c r="E3678" i="25"/>
  <c r="G3677" i="25"/>
  <c r="E3677" i="25"/>
  <c r="G3676" i="25"/>
  <c r="E3676" i="25"/>
  <c r="G3675" i="25"/>
  <c r="E3675" i="25"/>
  <c r="G3674" i="25"/>
  <c r="E3674" i="25"/>
  <c r="G3673" i="25"/>
  <c r="E3673" i="25"/>
  <c r="G3672" i="25"/>
  <c r="E3672" i="25"/>
  <c r="G3671" i="25"/>
  <c r="E3671" i="25"/>
  <c r="G3670" i="25"/>
  <c r="E3670" i="25"/>
  <c r="G3669" i="25"/>
  <c r="E3669" i="25"/>
  <c r="G3668" i="25"/>
  <c r="E3668" i="25"/>
  <c r="G3667" i="25"/>
  <c r="E3667" i="25"/>
  <c r="G3666" i="25"/>
  <c r="E3666" i="25"/>
  <c r="G3665" i="25"/>
  <c r="E3665" i="25"/>
  <c r="G3664" i="25"/>
  <c r="E3664" i="25"/>
  <c r="G3663" i="25"/>
  <c r="E3663" i="25"/>
  <c r="G3662" i="25"/>
  <c r="E3662" i="25"/>
  <c r="G3661" i="25"/>
  <c r="E3661" i="25"/>
  <c r="G3660" i="25"/>
  <c r="E3660" i="25"/>
  <c r="G3659" i="25"/>
  <c r="E3659" i="25"/>
  <c r="G3658" i="25"/>
  <c r="E3658" i="25"/>
  <c r="G3657" i="25"/>
  <c r="E3657" i="25"/>
  <c r="G3656" i="25"/>
  <c r="E3656" i="25"/>
  <c r="G3655" i="25"/>
  <c r="E3655" i="25"/>
  <c r="G3654" i="25"/>
  <c r="E3654" i="25"/>
  <c r="G3653" i="25"/>
  <c r="E3653" i="25"/>
  <c r="G3652" i="25"/>
  <c r="E3652" i="25"/>
  <c r="G3651" i="25"/>
  <c r="E3651" i="25"/>
  <c r="G3650" i="25"/>
  <c r="E3650" i="25"/>
  <c r="G3649" i="25"/>
  <c r="E3649" i="25"/>
  <c r="G3648" i="25"/>
  <c r="E3648" i="25"/>
  <c r="G3647" i="25"/>
  <c r="E3647" i="25"/>
  <c r="G3646" i="25"/>
  <c r="E3646" i="25"/>
  <c r="G3645" i="25"/>
  <c r="E3645" i="25"/>
  <c r="G3644" i="25"/>
  <c r="E3644" i="25"/>
  <c r="G3643" i="25"/>
  <c r="E3643" i="25"/>
  <c r="G3642" i="25"/>
  <c r="E3642" i="25"/>
  <c r="G3641" i="25"/>
  <c r="E3641" i="25"/>
  <c r="G3640" i="25"/>
  <c r="E3640" i="25"/>
  <c r="G3639" i="25"/>
  <c r="E3639" i="25"/>
  <c r="G3638" i="25"/>
  <c r="E3638" i="25"/>
  <c r="G3637" i="25"/>
  <c r="E3637" i="25"/>
  <c r="G3636" i="25"/>
  <c r="E3636" i="25"/>
  <c r="G3635" i="25"/>
  <c r="E3635" i="25"/>
  <c r="G3634" i="25"/>
  <c r="E3634" i="25"/>
  <c r="G3633" i="25"/>
  <c r="E3633" i="25"/>
  <c r="G3632" i="25"/>
  <c r="E3632" i="25"/>
  <c r="G3631" i="25"/>
  <c r="E3631" i="25"/>
  <c r="G3630" i="25"/>
  <c r="E3630" i="25"/>
  <c r="G3629" i="25"/>
  <c r="E3629" i="25"/>
  <c r="G3628" i="25"/>
  <c r="E3628" i="25"/>
  <c r="G3627" i="25"/>
  <c r="E3627" i="25"/>
  <c r="G3626" i="25"/>
  <c r="E3626" i="25"/>
  <c r="G3625" i="25"/>
  <c r="E3625" i="25"/>
  <c r="G3624" i="25"/>
  <c r="E3624" i="25"/>
  <c r="G3623" i="25"/>
  <c r="E3623" i="25"/>
  <c r="G3622" i="25"/>
  <c r="E3622" i="25"/>
  <c r="G3621" i="25"/>
  <c r="E3621" i="25"/>
  <c r="G3620" i="25"/>
  <c r="E3620" i="25"/>
  <c r="G3619" i="25"/>
  <c r="E3619" i="25"/>
  <c r="G3618" i="25"/>
  <c r="E3618" i="25"/>
  <c r="G3617" i="25"/>
  <c r="E3617" i="25"/>
  <c r="G3616" i="25"/>
  <c r="E3616" i="25"/>
  <c r="G3615" i="25"/>
  <c r="E3615" i="25"/>
  <c r="G3614" i="25"/>
  <c r="E3614" i="25"/>
  <c r="G3613" i="25"/>
  <c r="E3613" i="25"/>
  <c r="G3612" i="25"/>
  <c r="E3612" i="25"/>
  <c r="G3611" i="25"/>
  <c r="E3611" i="25"/>
  <c r="G3610" i="25"/>
  <c r="E3610" i="25"/>
  <c r="G3609" i="25"/>
  <c r="E3609" i="25"/>
  <c r="G3608" i="25"/>
  <c r="E3608" i="25"/>
  <c r="G3607" i="25"/>
  <c r="E3607" i="25"/>
  <c r="G3606" i="25"/>
  <c r="E3606" i="25"/>
  <c r="G3605" i="25"/>
  <c r="E3605" i="25"/>
  <c r="G3604" i="25"/>
  <c r="E3604" i="25"/>
  <c r="G3603" i="25"/>
  <c r="E3603" i="25"/>
  <c r="G3602" i="25"/>
  <c r="E3602" i="25"/>
  <c r="G3601" i="25"/>
  <c r="E3601" i="25"/>
  <c r="G3600" i="25"/>
  <c r="E3600" i="25"/>
  <c r="G3599" i="25"/>
  <c r="E3599" i="25"/>
  <c r="G3598" i="25"/>
  <c r="E3598" i="25"/>
  <c r="G3597" i="25"/>
  <c r="E3597" i="25"/>
  <c r="G3596" i="25"/>
  <c r="E3596" i="25"/>
  <c r="G3595" i="25"/>
  <c r="E3595" i="25"/>
  <c r="G3594" i="25"/>
  <c r="E3594" i="25"/>
  <c r="G3593" i="25"/>
  <c r="E3593" i="25"/>
  <c r="G3592" i="25"/>
  <c r="E3592" i="25"/>
  <c r="G3591" i="25"/>
  <c r="E3591" i="25"/>
  <c r="G3590" i="25"/>
  <c r="E3590" i="25"/>
  <c r="G3589" i="25"/>
  <c r="E3589" i="25"/>
  <c r="G3588" i="25"/>
  <c r="E3588" i="25"/>
  <c r="G3587" i="25"/>
  <c r="E3587" i="25"/>
  <c r="G3586" i="25"/>
  <c r="E3586" i="25"/>
  <c r="G3585" i="25"/>
  <c r="E3585" i="25"/>
  <c r="G3584" i="25"/>
  <c r="E3584" i="25"/>
  <c r="G3583" i="25"/>
  <c r="E3583" i="25"/>
  <c r="G3582" i="25"/>
  <c r="E3582" i="25"/>
  <c r="G3581" i="25"/>
  <c r="E3581" i="25"/>
  <c r="G3580" i="25"/>
  <c r="E3580" i="25"/>
  <c r="G3579" i="25"/>
  <c r="E3579" i="25"/>
  <c r="G3578" i="25"/>
  <c r="E3578" i="25"/>
  <c r="G3577" i="25"/>
  <c r="E3577" i="25"/>
  <c r="G3576" i="25"/>
  <c r="E3576" i="25"/>
  <c r="G3575" i="25"/>
  <c r="E3575" i="25"/>
  <c r="G3574" i="25"/>
  <c r="E3574" i="25"/>
  <c r="G3573" i="25"/>
  <c r="E3573" i="25"/>
  <c r="G3572" i="25"/>
  <c r="E3572" i="25"/>
  <c r="G3571" i="25"/>
  <c r="E3571" i="25"/>
  <c r="G3570" i="25"/>
  <c r="E3570" i="25"/>
  <c r="G3569" i="25"/>
  <c r="E3569" i="25"/>
  <c r="G3568" i="25"/>
  <c r="E3568" i="25"/>
  <c r="G3567" i="25"/>
  <c r="E3567" i="25"/>
  <c r="G3566" i="25"/>
  <c r="E3566" i="25"/>
  <c r="G3565" i="25"/>
  <c r="E3565" i="25"/>
  <c r="G3564" i="25"/>
  <c r="E3564" i="25"/>
  <c r="G3563" i="25"/>
  <c r="E3563" i="25"/>
  <c r="G3562" i="25"/>
  <c r="E3562" i="25"/>
  <c r="G3561" i="25"/>
  <c r="E3561" i="25"/>
  <c r="G3560" i="25"/>
  <c r="E3560" i="25"/>
  <c r="G3559" i="25"/>
  <c r="E3559" i="25"/>
  <c r="G3558" i="25"/>
  <c r="E3558" i="25"/>
  <c r="G3557" i="25"/>
  <c r="E3557" i="25"/>
  <c r="G3556" i="25"/>
  <c r="E3556" i="25"/>
  <c r="G3555" i="25"/>
  <c r="E3555" i="25"/>
  <c r="G3554" i="25"/>
  <c r="E3554" i="25"/>
  <c r="G3553" i="25"/>
  <c r="E3553" i="25"/>
  <c r="G3552" i="25"/>
  <c r="E3552" i="25"/>
  <c r="G3551" i="25"/>
  <c r="E3551" i="25"/>
  <c r="G3550" i="25"/>
  <c r="E3550" i="25"/>
  <c r="G3549" i="25"/>
  <c r="E3549" i="25"/>
  <c r="G3548" i="25"/>
  <c r="E3548" i="25"/>
  <c r="G3547" i="25"/>
  <c r="E3547" i="25"/>
  <c r="G3546" i="25"/>
  <c r="E3546" i="25"/>
  <c r="G3545" i="25"/>
  <c r="E3545" i="25"/>
  <c r="G3544" i="25"/>
  <c r="E3544" i="25"/>
  <c r="G3543" i="25"/>
  <c r="E3543" i="25"/>
  <c r="G3542" i="25"/>
  <c r="E3542" i="25"/>
  <c r="G3541" i="25"/>
  <c r="E3541" i="25"/>
  <c r="G3540" i="25"/>
  <c r="E3540" i="25"/>
  <c r="G3539" i="25"/>
  <c r="E3539" i="25"/>
  <c r="G3538" i="25"/>
  <c r="E3538" i="25"/>
  <c r="G3537" i="25"/>
  <c r="E3537" i="25"/>
  <c r="G3536" i="25"/>
  <c r="E3536" i="25"/>
  <c r="G3535" i="25"/>
  <c r="E3535" i="25"/>
  <c r="G3534" i="25"/>
  <c r="E3534" i="25"/>
  <c r="G3533" i="25"/>
  <c r="E3533" i="25"/>
  <c r="G3532" i="25"/>
  <c r="E3532" i="25"/>
  <c r="G3531" i="25"/>
  <c r="E3531" i="25"/>
  <c r="G3530" i="25"/>
  <c r="E3530" i="25"/>
  <c r="G3529" i="25"/>
  <c r="E3529" i="25"/>
  <c r="G3528" i="25"/>
  <c r="E3528" i="25"/>
  <c r="G3527" i="25"/>
  <c r="E3527" i="25"/>
  <c r="G3526" i="25"/>
  <c r="E3526" i="25"/>
  <c r="G3525" i="25"/>
  <c r="E3525" i="25"/>
  <c r="G3524" i="25"/>
  <c r="E3524" i="25"/>
  <c r="G3523" i="25"/>
  <c r="E3523" i="25"/>
  <c r="G3522" i="25"/>
  <c r="E3522" i="25"/>
  <c r="G3521" i="25"/>
  <c r="E3521" i="25"/>
  <c r="G3520" i="25"/>
  <c r="E3520" i="25"/>
  <c r="G3519" i="25"/>
  <c r="E3519" i="25"/>
  <c r="G3518" i="25"/>
  <c r="E3518" i="25"/>
  <c r="G3517" i="25"/>
  <c r="E3517" i="25"/>
  <c r="G3516" i="25"/>
  <c r="E3516" i="25"/>
  <c r="G3515" i="25"/>
  <c r="E3515" i="25"/>
  <c r="G3514" i="25"/>
  <c r="E3514" i="25"/>
  <c r="G3513" i="25"/>
  <c r="E3513" i="25"/>
  <c r="G3512" i="25"/>
  <c r="E3512" i="25"/>
  <c r="G3511" i="25"/>
  <c r="E3511" i="25"/>
  <c r="G3510" i="25"/>
  <c r="E3510" i="25"/>
  <c r="G3509" i="25"/>
  <c r="E3509" i="25"/>
  <c r="G3508" i="25"/>
  <c r="E3508" i="25"/>
  <c r="G3507" i="25"/>
  <c r="E3507" i="25"/>
  <c r="G3506" i="25"/>
  <c r="E3506" i="25"/>
  <c r="G3505" i="25"/>
  <c r="E3505" i="25"/>
  <c r="G3504" i="25"/>
  <c r="E3504" i="25"/>
  <c r="G3503" i="25"/>
  <c r="E3503" i="25"/>
  <c r="G3502" i="25"/>
  <c r="E3502" i="25"/>
  <c r="G3501" i="25"/>
  <c r="E3501" i="25"/>
  <c r="G3500" i="25"/>
  <c r="E3500" i="25"/>
  <c r="G3499" i="25"/>
  <c r="E3499" i="25"/>
  <c r="G3498" i="25"/>
  <c r="E3498" i="25"/>
  <c r="G3497" i="25"/>
  <c r="E3497" i="25"/>
  <c r="G3496" i="25"/>
  <c r="E3496" i="25"/>
  <c r="G3495" i="25"/>
  <c r="E3495" i="25"/>
  <c r="G3494" i="25"/>
  <c r="E3494" i="25"/>
  <c r="G3493" i="25"/>
  <c r="E3493" i="25"/>
  <c r="G3492" i="25"/>
  <c r="E3492" i="25"/>
  <c r="G3491" i="25"/>
  <c r="E3491" i="25"/>
  <c r="G3490" i="25"/>
  <c r="E3490" i="25"/>
  <c r="G3489" i="25"/>
  <c r="E3489" i="25"/>
  <c r="G3488" i="25"/>
  <c r="E3488" i="25"/>
  <c r="G3487" i="25"/>
  <c r="E3487" i="25"/>
  <c r="G3486" i="25"/>
  <c r="E3486" i="25"/>
  <c r="G3485" i="25"/>
  <c r="E3485" i="25"/>
  <c r="G3484" i="25"/>
  <c r="E3484" i="25"/>
  <c r="G3483" i="25"/>
  <c r="E3483" i="25"/>
  <c r="G3482" i="25"/>
  <c r="E3482" i="25"/>
  <c r="G3481" i="25"/>
  <c r="E3481" i="25"/>
  <c r="G3480" i="25"/>
  <c r="E3480" i="25"/>
  <c r="G3479" i="25"/>
  <c r="E3479" i="25"/>
  <c r="G3478" i="25"/>
  <c r="E3478" i="25"/>
  <c r="G3477" i="25"/>
  <c r="E3477" i="25"/>
  <c r="G3476" i="25"/>
  <c r="E3476" i="25"/>
  <c r="G3475" i="25"/>
  <c r="E3475" i="25"/>
  <c r="G3474" i="25"/>
  <c r="E3474" i="25"/>
  <c r="G3473" i="25"/>
  <c r="E3473" i="25"/>
  <c r="G3472" i="25"/>
  <c r="E3472" i="25"/>
  <c r="G3471" i="25"/>
  <c r="E3471" i="25"/>
  <c r="G3470" i="25"/>
  <c r="E3470" i="25"/>
  <c r="G3469" i="25"/>
  <c r="E3469" i="25"/>
  <c r="G3468" i="25"/>
  <c r="E3468" i="25"/>
  <c r="G3467" i="25"/>
  <c r="E3467" i="25"/>
  <c r="G3466" i="25"/>
  <c r="E3466" i="25"/>
  <c r="G3465" i="25"/>
  <c r="E3465" i="25"/>
  <c r="G3464" i="25"/>
  <c r="E3464" i="25"/>
  <c r="G3463" i="25"/>
  <c r="E3463" i="25"/>
  <c r="G3462" i="25"/>
  <c r="E3462" i="25"/>
  <c r="G3461" i="25"/>
  <c r="E3461" i="25"/>
  <c r="G3460" i="25"/>
  <c r="E3460" i="25"/>
  <c r="G3459" i="25"/>
  <c r="E3459" i="25"/>
  <c r="G3458" i="25"/>
  <c r="E3458" i="25"/>
  <c r="G3457" i="25"/>
  <c r="E3457" i="25"/>
  <c r="G3456" i="25"/>
  <c r="E3456" i="25"/>
  <c r="G3455" i="25"/>
  <c r="E3455" i="25"/>
  <c r="G3454" i="25"/>
  <c r="E3454" i="25"/>
  <c r="G3453" i="25"/>
  <c r="E3453" i="25"/>
  <c r="G3452" i="25"/>
  <c r="E3452" i="25"/>
  <c r="G3451" i="25"/>
  <c r="E3451" i="25"/>
  <c r="G3450" i="25"/>
  <c r="E3450" i="25"/>
  <c r="G3449" i="25"/>
  <c r="E3449" i="25"/>
  <c r="G3448" i="25"/>
  <c r="E3448" i="25"/>
  <c r="G3447" i="25"/>
  <c r="E3447" i="25"/>
  <c r="G3446" i="25"/>
  <c r="E3446" i="25"/>
  <c r="G3445" i="25"/>
  <c r="E3445" i="25"/>
  <c r="G3444" i="25"/>
  <c r="E3444" i="25"/>
  <c r="G3443" i="25"/>
  <c r="E3443" i="25"/>
  <c r="G3442" i="25"/>
  <c r="E3442" i="25"/>
  <c r="G3441" i="25"/>
  <c r="E3441" i="25"/>
  <c r="G3440" i="25"/>
  <c r="E3440" i="25"/>
  <c r="G3439" i="25"/>
  <c r="E3439" i="25"/>
  <c r="G3438" i="25"/>
  <c r="E3438" i="25"/>
  <c r="G3437" i="25"/>
  <c r="E3437" i="25"/>
  <c r="G3436" i="25"/>
  <c r="E3436" i="25"/>
  <c r="G3435" i="25"/>
  <c r="E3435" i="25"/>
  <c r="G3434" i="25"/>
  <c r="E3434" i="25"/>
  <c r="G3433" i="25"/>
  <c r="E3433" i="25"/>
  <c r="G3432" i="25"/>
  <c r="E3432" i="25"/>
  <c r="G3431" i="25"/>
  <c r="E3431" i="25"/>
  <c r="G3430" i="25"/>
  <c r="E3430" i="25"/>
  <c r="G3429" i="25"/>
  <c r="E3429" i="25"/>
  <c r="G3428" i="25"/>
  <c r="E3428" i="25"/>
  <c r="G3427" i="25"/>
  <c r="E3427" i="25"/>
  <c r="G3426" i="25"/>
  <c r="E3426" i="25"/>
  <c r="G3425" i="25"/>
  <c r="E3425" i="25"/>
  <c r="G3424" i="25"/>
  <c r="E3424" i="25"/>
  <c r="G3423" i="25"/>
  <c r="E3423" i="25"/>
  <c r="G3422" i="25"/>
  <c r="E3422" i="25"/>
  <c r="G3421" i="25"/>
  <c r="E3421" i="25"/>
  <c r="G3420" i="25"/>
  <c r="E3420" i="25"/>
  <c r="G3419" i="25"/>
  <c r="E3419" i="25"/>
  <c r="G3418" i="25"/>
  <c r="E3418" i="25"/>
  <c r="G3417" i="25"/>
  <c r="E3417" i="25"/>
  <c r="G3416" i="25"/>
  <c r="E3416" i="25"/>
  <c r="G3415" i="25"/>
  <c r="E3415" i="25"/>
  <c r="G3414" i="25"/>
  <c r="E3414" i="25"/>
  <c r="G3413" i="25"/>
  <c r="E3413" i="25"/>
  <c r="G3412" i="25"/>
  <c r="E3412" i="25"/>
  <c r="G3411" i="25"/>
  <c r="E3411" i="25"/>
  <c r="G3410" i="25"/>
  <c r="E3410" i="25"/>
  <c r="G3409" i="25"/>
  <c r="E3409" i="25"/>
  <c r="G3408" i="25"/>
  <c r="E3408" i="25"/>
  <c r="G3407" i="25"/>
  <c r="E3407" i="25"/>
  <c r="G3406" i="25"/>
  <c r="E3406" i="25"/>
  <c r="G3405" i="25"/>
  <c r="E3405" i="25"/>
  <c r="G3404" i="25"/>
  <c r="E3404" i="25"/>
  <c r="G3403" i="25"/>
  <c r="E3403" i="25"/>
  <c r="G3402" i="25"/>
  <c r="E3402" i="25"/>
  <c r="G3401" i="25"/>
  <c r="E3401" i="25"/>
  <c r="G3400" i="25"/>
  <c r="E3400" i="25"/>
  <c r="G3399" i="25"/>
  <c r="E3399" i="25"/>
  <c r="G3398" i="25"/>
  <c r="E3398" i="25"/>
  <c r="G3397" i="25"/>
  <c r="E3397" i="25"/>
  <c r="G3396" i="25"/>
  <c r="E3396" i="25"/>
  <c r="G3395" i="25"/>
  <c r="E3395" i="25"/>
  <c r="G3394" i="25"/>
  <c r="E3394" i="25"/>
  <c r="G3393" i="25"/>
  <c r="E3393" i="25"/>
  <c r="G3392" i="25"/>
  <c r="E3392" i="25"/>
  <c r="G3391" i="25"/>
  <c r="E3391" i="25"/>
  <c r="G3390" i="25"/>
  <c r="E3390" i="25"/>
  <c r="G3389" i="25"/>
  <c r="E3389" i="25"/>
  <c r="G3388" i="25"/>
  <c r="E3388" i="25"/>
  <c r="G3387" i="25"/>
  <c r="E3387" i="25"/>
  <c r="G3386" i="25"/>
  <c r="E3386" i="25"/>
  <c r="G3385" i="25"/>
  <c r="E3385" i="25"/>
  <c r="G3384" i="25"/>
  <c r="E3384" i="25"/>
  <c r="G3383" i="25"/>
  <c r="E3383" i="25"/>
  <c r="G3382" i="25"/>
  <c r="E3382" i="25"/>
  <c r="G3381" i="25"/>
  <c r="E3381" i="25"/>
  <c r="G3380" i="25"/>
  <c r="E3380" i="25"/>
  <c r="G3379" i="25"/>
  <c r="E3379" i="25"/>
  <c r="G3378" i="25"/>
  <c r="E3378" i="25"/>
  <c r="G3377" i="25"/>
  <c r="E3377" i="25"/>
  <c r="G3376" i="25"/>
  <c r="E3376" i="25"/>
  <c r="G3375" i="25"/>
  <c r="E3375" i="25"/>
  <c r="G3374" i="25"/>
  <c r="E3374" i="25"/>
  <c r="G3373" i="25"/>
  <c r="E3373" i="25"/>
  <c r="G3372" i="25"/>
  <c r="E3372" i="25"/>
  <c r="G3371" i="25"/>
  <c r="E3371" i="25"/>
  <c r="G3370" i="25"/>
  <c r="E3370" i="25"/>
  <c r="G3369" i="25"/>
  <c r="E3369" i="25"/>
  <c r="G3368" i="25"/>
  <c r="E3368" i="25"/>
  <c r="G3367" i="25"/>
  <c r="E3367" i="25"/>
  <c r="G3366" i="25"/>
  <c r="E3366" i="25"/>
  <c r="G3365" i="25"/>
  <c r="E3365" i="25"/>
  <c r="G3364" i="25"/>
  <c r="E3364" i="25"/>
  <c r="G3363" i="25"/>
  <c r="E3363" i="25"/>
  <c r="G3362" i="25"/>
  <c r="E3362" i="25"/>
  <c r="G3361" i="25"/>
  <c r="E3361" i="25"/>
  <c r="G3360" i="25"/>
  <c r="E3360" i="25"/>
  <c r="G3359" i="25"/>
  <c r="E3359" i="25"/>
  <c r="G3358" i="25"/>
  <c r="E3358" i="25"/>
  <c r="G3357" i="25"/>
  <c r="E3357" i="25"/>
  <c r="G3356" i="25"/>
  <c r="E3356" i="25"/>
  <c r="G3355" i="25"/>
  <c r="E3355" i="25"/>
  <c r="G3354" i="25"/>
  <c r="E3354" i="25"/>
  <c r="G3353" i="25"/>
  <c r="E3353" i="25"/>
  <c r="G3352" i="25"/>
  <c r="E3352" i="25"/>
  <c r="G3351" i="25"/>
  <c r="E3351" i="25"/>
  <c r="G3350" i="25"/>
  <c r="E3350" i="25"/>
  <c r="G3349" i="25"/>
  <c r="E3349" i="25"/>
  <c r="G3348" i="25"/>
  <c r="E3348" i="25"/>
  <c r="G3347" i="25"/>
  <c r="E3347" i="25"/>
  <c r="G3346" i="25"/>
  <c r="E3346" i="25"/>
  <c r="G3345" i="25"/>
  <c r="E3345" i="25"/>
  <c r="G3344" i="25"/>
  <c r="E3344" i="25"/>
  <c r="G3343" i="25"/>
  <c r="E3343" i="25"/>
  <c r="G3342" i="25"/>
  <c r="E3342" i="25"/>
  <c r="G3341" i="25"/>
  <c r="E3341" i="25"/>
  <c r="G3340" i="25"/>
  <c r="E3340" i="25"/>
  <c r="G3339" i="25"/>
  <c r="E3339" i="25"/>
  <c r="G3338" i="25"/>
  <c r="E3338" i="25"/>
  <c r="G3337" i="25"/>
  <c r="E3337" i="25"/>
  <c r="G3336" i="25"/>
  <c r="E3336" i="25"/>
  <c r="G3335" i="25"/>
  <c r="E3335" i="25"/>
  <c r="G3334" i="25"/>
  <c r="E3334" i="25"/>
  <c r="G3333" i="25"/>
  <c r="E3333" i="25"/>
  <c r="G3332" i="25"/>
  <c r="E3332" i="25"/>
  <c r="G3331" i="25"/>
  <c r="E3331" i="25"/>
  <c r="G3330" i="25"/>
  <c r="E3330" i="25"/>
  <c r="G3329" i="25"/>
  <c r="E3329" i="25"/>
  <c r="G3328" i="25"/>
  <c r="E3328" i="25"/>
  <c r="G3327" i="25"/>
  <c r="E3327" i="25"/>
  <c r="G3326" i="25"/>
  <c r="E3326" i="25"/>
  <c r="G3325" i="25"/>
  <c r="E3325" i="25"/>
  <c r="G3324" i="25"/>
  <c r="E3324" i="25"/>
  <c r="G3323" i="25"/>
  <c r="E3323" i="25"/>
  <c r="G3322" i="25"/>
  <c r="E3322" i="25"/>
  <c r="G3321" i="25"/>
  <c r="E3321" i="25"/>
  <c r="G3320" i="25"/>
  <c r="E3320" i="25"/>
  <c r="G3319" i="25"/>
  <c r="E3319" i="25"/>
  <c r="G3318" i="25"/>
  <c r="E3318" i="25"/>
  <c r="G3317" i="25"/>
  <c r="E3317" i="25"/>
  <c r="G3316" i="25"/>
  <c r="E3316" i="25"/>
  <c r="G3315" i="25"/>
  <c r="E3315" i="25"/>
  <c r="G3314" i="25"/>
  <c r="E3314" i="25"/>
  <c r="G3313" i="25"/>
  <c r="E3313" i="25"/>
  <c r="G3312" i="25"/>
  <c r="E3312" i="25"/>
  <c r="G3311" i="25"/>
  <c r="E3311" i="25"/>
  <c r="G3310" i="25"/>
  <c r="E3310" i="25"/>
  <c r="G3309" i="25"/>
  <c r="E3309" i="25"/>
  <c r="G3308" i="25"/>
  <c r="E3308" i="25"/>
  <c r="G3307" i="25"/>
  <c r="E3307" i="25"/>
  <c r="G3306" i="25"/>
  <c r="E3306" i="25"/>
  <c r="G3305" i="25"/>
  <c r="E3305" i="25"/>
  <c r="G3304" i="25"/>
  <c r="E3304" i="25"/>
  <c r="G3303" i="25"/>
  <c r="E3303" i="25"/>
  <c r="G3302" i="25"/>
  <c r="E3302" i="25"/>
  <c r="G3301" i="25"/>
  <c r="E3301" i="25"/>
  <c r="G3300" i="25"/>
  <c r="E3300" i="25"/>
  <c r="G3299" i="25"/>
  <c r="E3299" i="25"/>
  <c r="G3298" i="25"/>
  <c r="E3298" i="25"/>
  <c r="G3297" i="25"/>
  <c r="E3297" i="25"/>
  <c r="G3296" i="25"/>
  <c r="E3296" i="25"/>
  <c r="G3295" i="25"/>
  <c r="E3295" i="25"/>
  <c r="G3294" i="25"/>
  <c r="E3294" i="25"/>
  <c r="G3293" i="25"/>
  <c r="E3293" i="25"/>
  <c r="G3292" i="25"/>
  <c r="E3292" i="25"/>
  <c r="G3291" i="25"/>
  <c r="E3291" i="25"/>
  <c r="G3290" i="25"/>
  <c r="E3290" i="25"/>
  <c r="G3289" i="25"/>
  <c r="E3289" i="25"/>
  <c r="G3288" i="25"/>
  <c r="E3288" i="25"/>
  <c r="G3287" i="25"/>
  <c r="E3287" i="25"/>
  <c r="G3286" i="25"/>
  <c r="E3286" i="25"/>
  <c r="G3285" i="25"/>
  <c r="E3285" i="25"/>
  <c r="G3284" i="25"/>
  <c r="E3284" i="25"/>
  <c r="G3283" i="25"/>
  <c r="E3283" i="25"/>
  <c r="G3282" i="25"/>
  <c r="E3282" i="25"/>
  <c r="G3281" i="25"/>
  <c r="E3281" i="25"/>
  <c r="G3280" i="25"/>
  <c r="E3280" i="25"/>
  <c r="G3279" i="25"/>
  <c r="E3279" i="25"/>
  <c r="G3278" i="25"/>
  <c r="E3278" i="25"/>
  <c r="G3277" i="25"/>
  <c r="E3277" i="25"/>
  <c r="G3276" i="25"/>
  <c r="E3276" i="25"/>
  <c r="G3275" i="25"/>
  <c r="E3275" i="25"/>
  <c r="G3274" i="25"/>
  <c r="E3274" i="25"/>
  <c r="G3273" i="25"/>
  <c r="E3273" i="25"/>
  <c r="G3272" i="25"/>
  <c r="E3272" i="25"/>
  <c r="G3271" i="25"/>
  <c r="E3271" i="25"/>
  <c r="G3270" i="25"/>
  <c r="E3270" i="25"/>
  <c r="G3269" i="25"/>
  <c r="E3269" i="25"/>
  <c r="G3268" i="25"/>
  <c r="E3268" i="25"/>
  <c r="G3267" i="25"/>
  <c r="E3267" i="25"/>
  <c r="G3266" i="25"/>
  <c r="E3266" i="25"/>
  <c r="G3265" i="25"/>
  <c r="E3265" i="25"/>
  <c r="G3264" i="25"/>
  <c r="E3264" i="25"/>
  <c r="G3263" i="25"/>
  <c r="E3263" i="25"/>
  <c r="G3262" i="25"/>
  <c r="E3262" i="25"/>
  <c r="G3261" i="25"/>
  <c r="E3261" i="25"/>
  <c r="G3260" i="25"/>
  <c r="E3260" i="25"/>
  <c r="G3259" i="25"/>
  <c r="E3259" i="25"/>
  <c r="G3258" i="25"/>
  <c r="E3258" i="25"/>
  <c r="G3257" i="25"/>
  <c r="E3257" i="25"/>
  <c r="G3256" i="25"/>
  <c r="E3256" i="25"/>
  <c r="G3255" i="25"/>
  <c r="E3255" i="25"/>
  <c r="G3254" i="25"/>
  <c r="E3254" i="25"/>
  <c r="G3253" i="25"/>
  <c r="E3253" i="25"/>
  <c r="G3252" i="25"/>
  <c r="E3252" i="25"/>
  <c r="G3251" i="25"/>
  <c r="E3251" i="25"/>
  <c r="G3250" i="25"/>
  <c r="E3250" i="25"/>
  <c r="G3249" i="25"/>
  <c r="E3249" i="25"/>
  <c r="G3248" i="25"/>
  <c r="E3248" i="25"/>
  <c r="G3247" i="25"/>
  <c r="E3247" i="25"/>
  <c r="G3246" i="25"/>
  <c r="E3246" i="25"/>
  <c r="G3245" i="25"/>
  <c r="E3245" i="25"/>
  <c r="G3244" i="25"/>
  <c r="E3244" i="25"/>
  <c r="G3243" i="25"/>
  <c r="E3243" i="25"/>
  <c r="G3242" i="25"/>
  <c r="E3242" i="25"/>
  <c r="G3241" i="25"/>
  <c r="E3241" i="25"/>
  <c r="G3240" i="25"/>
  <c r="E3240" i="25"/>
  <c r="G3239" i="25"/>
  <c r="E3239" i="25"/>
  <c r="G3238" i="25"/>
  <c r="E3238" i="25"/>
  <c r="G3237" i="25"/>
  <c r="E3237" i="25"/>
  <c r="G3236" i="25"/>
  <c r="E3236" i="25"/>
  <c r="G3235" i="25"/>
  <c r="E3235" i="25"/>
  <c r="G3234" i="25"/>
  <c r="E3234" i="25"/>
  <c r="G3233" i="25"/>
  <c r="E3233" i="25"/>
  <c r="G3232" i="25"/>
  <c r="E3232" i="25"/>
  <c r="G3231" i="25"/>
  <c r="E3231" i="25"/>
  <c r="G3230" i="25"/>
  <c r="E3230" i="25"/>
  <c r="G3229" i="25"/>
  <c r="E3229" i="25"/>
  <c r="G3228" i="25"/>
  <c r="E3228" i="25"/>
  <c r="G3227" i="25"/>
  <c r="E3227" i="25"/>
  <c r="G3226" i="25"/>
  <c r="E3226" i="25"/>
  <c r="G3225" i="25"/>
  <c r="E3225" i="25"/>
  <c r="G3224" i="25"/>
  <c r="E3224" i="25"/>
  <c r="G3223" i="25"/>
  <c r="E3223" i="25"/>
  <c r="G3222" i="25"/>
  <c r="E3222" i="25"/>
  <c r="G3221" i="25"/>
  <c r="E3221" i="25"/>
  <c r="G3220" i="25"/>
  <c r="E3220" i="25"/>
  <c r="G3219" i="25"/>
  <c r="E3219" i="25"/>
  <c r="G3218" i="25"/>
  <c r="E3218" i="25"/>
  <c r="G3217" i="25"/>
  <c r="E3217" i="25"/>
  <c r="G3216" i="25"/>
  <c r="E3216" i="25"/>
  <c r="G3215" i="25"/>
  <c r="E3215" i="25"/>
  <c r="G3214" i="25"/>
  <c r="E3214" i="25"/>
  <c r="G3213" i="25"/>
  <c r="E3213" i="25"/>
  <c r="G3212" i="25"/>
  <c r="E3212" i="25"/>
  <c r="G3211" i="25"/>
  <c r="E3211" i="25"/>
  <c r="G3210" i="25"/>
  <c r="E3210" i="25"/>
  <c r="G3209" i="25"/>
  <c r="E3209" i="25"/>
  <c r="G3208" i="25"/>
  <c r="E3208" i="25"/>
  <c r="G3207" i="25"/>
  <c r="E3207" i="25"/>
  <c r="G3206" i="25"/>
  <c r="E3206" i="25"/>
  <c r="G3205" i="25"/>
  <c r="E3205" i="25"/>
  <c r="G3204" i="25"/>
  <c r="E3204" i="25"/>
  <c r="G3203" i="25"/>
  <c r="E3203" i="25"/>
  <c r="G3202" i="25"/>
  <c r="E3202" i="25"/>
  <c r="G3201" i="25"/>
  <c r="E3201" i="25"/>
  <c r="G3200" i="25"/>
  <c r="E3200" i="25"/>
  <c r="G3199" i="25"/>
  <c r="E3199" i="25"/>
  <c r="G3198" i="25"/>
  <c r="E3198" i="25"/>
  <c r="G3197" i="25"/>
  <c r="E3197" i="25"/>
  <c r="G3196" i="25"/>
  <c r="E3196" i="25"/>
  <c r="G3195" i="25"/>
  <c r="E3195" i="25"/>
  <c r="G3194" i="25"/>
  <c r="E3194" i="25"/>
  <c r="G3193" i="25"/>
  <c r="E3193" i="25"/>
  <c r="G3192" i="25"/>
  <c r="E3192" i="25"/>
  <c r="G3191" i="25"/>
  <c r="E3191" i="25"/>
  <c r="G3190" i="25"/>
  <c r="E3190" i="25"/>
  <c r="G3189" i="25"/>
  <c r="E3189" i="25"/>
  <c r="G3188" i="25"/>
  <c r="E3188" i="25"/>
  <c r="G3187" i="25"/>
  <c r="E3187" i="25"/>
  <c r="G3186" i="25"/>
  <c r="E3186" i="25"/>
  <c r="G3185" i="25"/>
  <c r="E3185" i="25"/>
  <c r="G3184" i="25"/>
  <c r="E3184" i="25"/>
  <c r="G3183" i="25"/>
  <c r="E3183" i="25"/>
  <c r="G3182" i="25"/>
  <c r="E3182" i="25"/>
  <c r="G3181" i="25"/>
  <c r="E3181" i="25"/>
  <c r="G3180" i="25"/>
  <c r="E3180" i="25"/>
  <c r="G3179" i="25"/>
  <c r="E3179" i="25"/>
  <c r="G3178" i="25"/>
  <c r="E3178" i="25"/>
  <c r="G3177" i="25"/>
  <c r="E3177" i="25"/>
  <c r="G3176" i="25"/>
  <c r="E3176" i="25"/>
  <c r="G3175" i="25"/>
  <c r="E3175" i="25"/>
  <c r="G3174" i="25"/>
  <c r="E3174" i="25"/>
  <c r="G3173" i="25"/>
  <c r="E3173" i="25"/>
  <c r="G3172" i="25"/>
  <c r="E3172" i="25"/>
  <c r="G3171" i="25"/>
  <c r="E3171" i="25"/>
  <c r="G3170" i="25"/>
  <c r="E3170" i="25"/>
  <c r="G3169" i="25"/>
  <c r="E3169" i="25"/>
  <c r="G3168" i="25"/>
  <c r="E3168" i="25"/>
  <c r="G3167" i="25"/>
  <c r="E3167" i="25"/>
  <c r="G3166" i="25"/>
  <c r="E3166" i="25"/>
  <c r="G3165" i="25"/>
  <c r="E3165" i="25"/>
  <c r="G3164" i="25"/>
  <c r="E3164" i="25"/>
  <c r="G3163" i="25"/>
  <c r="E3163" i="25"/>
  <c r="G3162" i="25"/>
  <c r="E3162" i="25"/>
  <c r="G3161" i="25"/>
  <c r="E3161" i="25"/>
  <c r="G3160" i="25"/>
  <c r="E3160" i="25"/>
  <c r="G3159" i="25"/>
  <c r="E3159" i="25"/>
  <c r="G3158" i="25"/>
  <c r="E3158" i="25"/>
  <c r="G3157" i="25"/>
  <c r="E3157" i="25"/>
  <c r="G3156" i="25"/>
  <c r="E3156" i="25"/>
  <c r="G3155" i="25"/>
  <c r="E3155" i="25"/>
  <c r="G3154" i="25"/>
  <c r="E3154" i="25"/>
  <c r="G3153" i="25"/>
  <c r="E3153" i="25"/>
  <c r="G3152" i="25"/>
  <c r="E3152" i="25"/>
  <c r="G3151" i="25"/>
  <c r="E3151" i="25"/>
  <c r="G3150" i="25"/>
  <c r="E3150" i="25"/>
  <c r="G3149" i="25"/>
  <c r="E3149" i="25"/>
  <c r="G3148" i="25"/>
  <c r="E3148" i="25"/>
  <c r="G3147" i="25"/>
  <c r="E3147" i="25"/>
  <c r="G3146" i="25"/>
  <c r="E3146" i="25"/>
  <c r="G3145" i="25"/>
  <c r="E3145" i="25"/>
  <c r="G3144" i="25"/>
  <c r="E3144" i="25"/>
  <c r="G3143" i="25"/>
  <c r="E3143" i="25"/>
  <c r="G3142" i="25"/>
  <c r="E3142" i="25"/>
  <c r="G3141" i="25"/>
  <c r="E3141" i="25"/>
  <c r="G3140" i="25"/>
  <c r="E3140" i="25"/>
  <c r="G3139" i="25"/>
  <c r="E3139" i="25"/>
  <c r="G3138" i="25"/>
  <c r="E3138" i="25"/>
  <c r="G3137" i="25"/>
  <c r="E3137" i="25"/>
  <c r="G3136" i="25"/>
  <c r="E3136" i="25"/>
  <c r="G3135" i="25"/>
  <c r="E3135" i="25"/>
  <c r="G3134" i="25"/>
  <c r="E3134" i="25"/>
  <c r="G3133" i="25"/>
  <c r="E3133" i="25"/>
  <c r="G3132" i="25"/>
  <c r="E3132" i="25"/>
  <c r="G3131" i="25"/>
  <c r="E3131" i="25"/>
  <c r="G3130" i="25"/>
  <c r="E3130" i="25"/>
  <c r="G3129" i="25"/>
  <c r="E3129" i="25"/>
  <c r="G3128" i="25"/>
  <c r="E3128" i="25"/>
  <c r="G3127" i="25"/>
  <c r="E3127" i="25"/>
  <c r="G3126" i="25"/>
  <c r="E3126" i="25"/>
  <c r="G3125" i="25"/>
  <c r="E3125" i="25"/>
  <c r="G3124" i="25"/>
  <c r="E3124" i="25"/>
  <c r="G3123" i="25"/>
  <c r="E3123" i="25"/>
  <c r="G3122" i="25"/>
  <c r="E3122" i="25"/>
  <c r="G3121" i="25"/>
  <c r="E3121" i="25"/>
  <c r="G3120" i="25"/>
  <c r="E3120" i="25"/>
  <c r="G3119" i="25"/>
  <c r="E3119" i="25"/>
  <c r="G3118" i="25"/>
  <c r="E3118" i="25"/>
  <c r="G3117" i="25"/>
  <c r="E3117" i="25"/>
  <c r="G3116" i="25"/>
  <c r="E3116" i="25"/>
  <c r="G3115" i="25"/>
  <c r="E3115" i="25"/>
  <c r="G3114" i="25"/>
  <c r="E3114" i="25"/>
  <c r="G3113" i="25"/>
  <c r="E3113" i="25"/>
  <c r="G3112" i="25"/>
  <c r="E3112" i="25"/>
  <c r="G3111" i="25"/>
  <c r="E3111" i="25"/>
  <c r="G3110" i="25"/>
  <c r="E3110" i="25"/>
  <c r="G3109" i="25"/>
  <c r="E3109" i="25"/>
  <c r="G3108" i="25"/>
  <c r="E3108" i="25"/>
  <c r="G3107" i="25"/>
  <c r="E3107" i="25"/>
  <c r="G3106" i="25"/>
  <c r="E3106" i="25"/>
  <c r="G3105" i="25"/>
  <c r="E3105" i="25"/>
  <c r="G3104" i="25"/>
  <c r="E3104" i="25"/>
  <c r="G3103" i="25"/>
  <c r="E3103" i="25"/>
  <c r="G3102" i="25"/>
  <c r="E3102" i="25"/>
  <c r="G3101" i="25"/>
  <c r="E3101" i="25"/>
  <c r="G3100" i="25"/>
  <c r="E3100" i="25"/>
  <c r="G3099" i="25"/>
  <c r="E3099" i="25"/>
  <c r="G3098" i="25"/>
  <c r="E3098" i="25"/>
  <c r="G3097" i="25"/>
  <c r="E3097" i="25"/>
  <c r="G3096" i="25"/>
  <c r="E3096" i="25"/>
  <c r="G3095" i="25"/>
  <c r="E3095" i="25"/>
  <c r="G3094" i="25"/>
  <c r="E3094" i="25"/>
  <c r="G3093" i="25"/>
  <c r="E3093" i="25"/>
  <c r="G3092" i="25"/>
  <c r="E3092" i="25"/>
  <c r="G3091" i="25"/>
  <c r="E3091" i="25"/>
  <c r="G3090" i="25"/>
  <c r="E3090" i="25"/>
  <c r="G3089" i="25"/>
  <c r="E3089" i="25"/>
  <c r="G3088" i="25"/>
  <c r="E3088" i="25"/>
  <c r="G3087" i="25"/>
  <c r="E3087" i="25"/>
  <c r="G3086" i="25"/>
  <c r="E3086" i="25"/>
  <c r="G3085" i="25"/>
  <c r="E3085" i="25"/>
  <c r="G3084" i="25"/>
  <c r="E3084" i="25"/>
  <c r="G3083" i="25"/>
  <c r="E3083" i="25"/>
  <c r="G3082" i="25"/>
  <c r="E3082" i="25"/>
  <c r="G3081" i="25"/>
  <c r="E3081" i="25"/>
  <c r="G3080" i="25"/>
  <c r="E3080" i="25"/>
  <c r="G3079" i="25"/>
  <c r="E3079" i="25"/>
  <c r="G3078" i="25"/>
  <c r="E3078" i="25"/>
  <c r="G3077" i="25"/>
  <c r="E3077" i="25"/>
  <c r="G3076" i="25"/>
  <c r="E3076" i="25"/>
  <c r="G3075" i="25"/>
  <c r="E3075" i="25"/>
  <c r="G3074" i="25"/>
  <c r="E3074" i="25"/>
  <c r="G3073" i="25"/>
  <c r="E3073" i="25"/>
  <c r="G3072" i="25"/>
  <c r="E3072" i="25"/>
  <c r="G3071" i="25"/>
  <c r="E3071" i="25"/>
  <c r="G3070" i="25"/>
  <c r="E3070" i="25"/>
  <c r="G3069" i="25"/>
  <c r="E3069" i="25"/>
  <c r="G3068" i="25"/>
  <c r="E3068" i="25"/>
  <c r="G3067" i="25"/>
  <c r="E3067" i="25"/>
  <c r="G3066" i="25"/>
  <c r="E3066" i="25"/>
  <c r="G3065" i="25"/>
  <c r="E3065" i="25"/>
  <c r="G3064" i="25"/>
  <c r="E3064" i="25"/>
  <c r="G3063" i="25"/>
  <c r="E3063" i="25"/>
  <c r="G3062" i="25"/>
  <c r="E3062" i="25"/>
  <c r="G3061" i="25"/>
  <c r="E3061" i="25"/>
  <c r="G3060" i="25"/>
  <c r="E3060" i="25"/>
  <c r="G3059" i="25"/>
  <c r="E3059" i="25"/>
  <c r="G3058" i="25"/>
  <c r="E3058" i="25"/>
  <c r="G3057" i="25"/>
  <c r="E3057" i="25"/>
  <c r="G3056" i="25"/>
  <c r="E3056" i="25"/>
  <c r="G3055" i="25"/>
  <c r="E3055" i="25"/>
  <c r="G3054" i="25"/>
  <c r="E3054" i="25"/>
  <c r="G3053" i="25"/>
  <c r="E3053" i="25"/>
  <c r="G3052" i="25"/>
  <c r="E3052" i="25"/>
  <c r="G3051" i="25"/>
  <c r="E3051" i="25"/>
  <c r="G3050" i="25"/>
  <c r="E3050" i="25"/>
  <c r="G3049" i="25"/>
  <c r="E3049" i="25"/>
  <c r="G3048" i="25"/>
  <c r="E3048" i="25"/>
  <c r="G3047" i="25"/>
  <c r="E3047" i="25"/>
  <c r="G3046" i="25"/>
  <c r="E3046" i="25"/>
  <c r="G3045" i="25"/>
  <c r="E3045" i="25"/>
  <c r="G3044" i="25"/>
  <c r="E3044" i="25"/>
  <c r="G3043" i="25"/>
  <c r="E3043" i="25"/>
  <c r="G3042" i="25"/>
  <c r="E3042" i="25"/>
  <c r="G3041" i="25"/>
  <c r="E3041" i="25"/>
  <c r="G3040" i="25"/>
  <c r="E3040" i="25"/>
  <c r="G3039" i="25"/>
  <c r="E3039" i="25"/>
  <c r="G3038" i="25"/>
  <c r="E3038" i="25"/>
  <c r="G3037" i="25"/>
  <c r="E3037" i="25"/>
  <c r="G3036" i="25"/>
  <c r="E3036" i="25"/>
  <c r="G3035" i="25"/>
  <c r="E3035" i="25"/>
  <c r="G3034" i="25"/>
  <c r="E3034" i="25"/>
  <c r="G3033" i="25"/>
  <c r="E3033" i="25"/>
  <c r="G3032" i="25"/>
  <c r="E3032" i="25"/>
  <c r="G3031" i="25"/>
  <c r="E3031" i="25"/>
  <c r="G3030" i="25"/>
  <c r="E3030" i="25"/>
  <c r="G3029" i="25"/>
  <c r="E3029" i="25"/>
  <c r="G3028" i="25"/>
  <c r="E3028" i="25"/>
  <c r="G3027" i="25"/>
  <c r="E3027" i="25"/>
  <c r="G3026" i="25"/>
  <c r="E3026" i="25"/>
  <c r="G3025" i="25"/>
  <c r="E3025" i="25"/>
  <c r="G3024" i="25"/>
  <c r="E3024" i="25"/>
  <c r="G3023" i="25"/>
  <c r="E3023" i="25"/>
  <c r="G3022" i="25"/>
  <c r="E3022" i="25"/>
  <c r="G3021" i="25"/>
  <c r="E3021" i="25"/>
  <c r="G3020" i="25"/>
  <c r="E3020" i="25"/>
  <c r="G3019" i="25"/>
  <c r="E3019" i="25"/>
  <c r="G3018" i="25"/>
  <c r="E3018" i="25"/>
  <c r="G3017" i="25"/>
  <c r="E3017" i="25"/>
  <c r="G3016" i="25"/>
  <c r="E3016" i="25"/>
  <c r="G3015" i="25"/>
  <c r="E3015" i="25"/>
  <c r="G3014" i="25"/>
  <c r="E3014" i="25"/>
  <c r="G3013" i="25"/>
  <c r="E3013" i="25"/>
  <c r="G3012" i="25"/>
  <c r="E3012" i="25"/>
  <c r="G3011" i="25"/>
  <c r="E3011" i="25"/>
  <c r="G3010" i="25"/>
  <c r="E3010" i="25"/>
  <c r="G3009" i="25"/>
  <c r="E3009" i="25"/>
  <c r="G3008" i="25"/>
  <c r="E3008" i="25"/>
  <c r="G3007" i="25"/>
  <c r="E3007" i="25"/>
  <c r="G3006" i="25"/>
  <c r="E3006" i="25"/>
  <c r="G3005" i="25"/>
  <c r="E3005" i="25"/>
  <c r="G3004" i="25"/>
  <c r="E3004" i="25"/>
  <c r="G3003" i="25"/>
  <c r="E3003" i="25"/>
  <c r="G3002" i="25"/>
  <c r="E3002" i="25"/>
  <c r="G3001" i="25"/>
  <c r="E3001" i="25"/>
  <c r="G3000" i="25"/>
  <c r="E3000" i="25"/>
  <c r="G2999" i="25"/>
  <c r="E2999" i="25"/>
  <c r="G2998" i="25"/>
  <c r="E2998" i="25"/>
  <c r="G2997" i="25"/>
  <c r="E2997" i="25"/>
  <c r="G2996" i="25"/>
  <c r="E2996" i="25"/>
  <c r="G2995" i="25"/>
  <c r="E2995" i="25"/>
  <c r="G2994" i="25"/>
  <c r="E2994" i="25"/>
  <c r="G2993" i="25"/>
  <c r="E2993" i="25"/>
  <c r="G2992" i="25"/>
  <c r="E2992" i="25"/>
  <c r="G2991" i="25"/>
  <c r="E2991" i="25"/>
  <c r="G2990" i="25"/>
  <c r="E2990" i="25"/>
  <c r="G2989" i="25"/>
  <c r="E2989" i="25"/>
  <c r="G2988" i="25"/>
  <c r="E2988" i="25"/>
  <c r="G2987" i="25"/>
  <c r="E2987" i="25"/>
  <c r="G2986" i="25"/>
  <c r="E2986" i="25"/>
  <c r="G2985" i="25"/>
  <c r="E2985" i="25"/>
  <c r="G2984" i="25"/>
  <c r="E2984" i="25"/>
  <c r="G2983" i="25"/>
  <c r="E2983" i="25"/>
  <c r="G2982" i="25"/>
  <c r="E2982" i="25"/>
  <c r="G2981" i="25"/>
  <c r="E2981" i="25"/>
  <c r="G2980" i="25"/>
  <c r="E2980" i="25"/>
  <c r="G2979" i="25"/>
  <c r="E2979" i="25"/>
  <c r="G2978" i="25"/>
  <c r="E2978" i="25"/>
  <c r="G2977" i="25"/>
  <c r="E2977" i="25"/>
  <c r="G2976" i="25"/>
  <c r="E2976" i="25"/>
  <c r="G2975" i="25"/>
  <c r="E2975" i="25"/>
  <c r="G2974" i="25"/>
  <c r="E2974" i="25"/>
  <c r="G2973" i="25"/>
  <c r="E2973" i="25"/>
  <c r="G2972" i="25"/>
  <c r="E2972" i="25"/>
  <c r="G2971" i="25"/>
  <c r="E2971" i="25"/>
  <c r="G2970" i="25"/>
  <c r="E2970" i="25"/>
  <c r="G2969" i="25"/>
  <c r="E2969" i="25"/>
  <c r="G2968" i="25"/>
  <c r="E2968" i="25"/>
  <c r="G2967" i="25"/>
  <c r="E2967" i="25"/>
  <c r="G2966" i="25"/>
  <c r="E2966" i="25"/>
  <c r="G2965" i="25"/>
  <c r="E2965" i="25"/>
  <c r="G2964" i="25"/>
  <c r="E2964" i="25"/>
  <c r="G2963" i="25"/>
  <c r="E2963" i="25"/>
  <c r="G2962" i="25"/>
  <c r="E2962" i="25"/>
  <c r="G2961" i="25"/>
  <c r="E2961" i="25"/>
  <c r="G2960" i="25"/>
  <c r="E2960" i="25"/>
  <c r="G2959" i="25"/>
  <c r="E2959" i="25"/>
  <c r="G2958" i="25"/>
  <c r="E2958" i="25"/>
  <c r="G2957" i="25"/>
  <c r="E2957" i="25"/>
  <c r="G2956" i="25"/>
  <c r="E2956" i="25"/>
  <c r="G2955" i="25"/>
  <c r="E2955" i="25"/>
  <c r="G2954" i="25"/>
  <c r="E2954" i="25"/>
  <c r="G2953" i="25"/>
  <c r="E2953" i="25"/>
  <c r="G2952" i="25"/>
  <c r="E2952" i="25"/>
  <c r="G2951" i="25"/>
  <c r="E2951" i="25"/>
  <c r="G2950" i="25"/>
  <c r="E2950" i="25"/>
  <c r="G2949" i="25"/>
  <c r="E2949" i="25"/>
  <c r="G2948" i="25"/>
  <c r="E2948" i="25"/>
  <c r="G2947" i="25"/>
  <c r="E2947" i="25"/>
  <c r="G2946" i="25"/>
  <c r="E2946" i="25"/>
  <c r="G2945" i="25"/>
  <c r="E2945" i="25"/>
  <c r="G2944" i="25"/>
  <c r="E2944" i="25"/>
  <c r="G2943" i="25"/>
  <c r="E2943" i="25"/>
  <c r="G2942" i="25"/>
  <c r="E2942" i="25"/>
  <c r="G2941" i="25"/>
  <c r="E2941" i="25"/>
  <c r="G2940" i="25"/>
  <c r="E2940" i="25"/>
  <c r="G2939" i="25"/>
  <c r="E2939" i="25"/>
  <c r="G2938" i="25"/>
  <c r="E2938" i="25"/>
  <c r="G2937" i="25"/>
  <c r="E2937" i="25"/>
  <c r="G2936" i="25"/>
  <c r="E2936" i="25"/>
  <c r="G2935" i="25"/>
  <c r="E2935" i="25"/>
  <c r="G2934" i="25"/>
  <c r="E2934" i="25"/>
  <c r="G2933" i="25"/>
  <c r="E2933" i="25"/>
  <c r="G2932" i="25"/>
  <c r="E2932" i="25"/>
  <c r="G2931" i="25"/>
  <c r="E2931" i="25"/>
  <c r="G2930" i="25"/>
  <c r="E2930" i="25"/>
  <c r="G2929" i="25"/>
  <c r="E2929" i="25"/>
  <c r="G2928" i="25"/>
  <c r="E2928" i="25"/>
  <c r="G2927" i="25"/>
  <c r="E2927" i="25"/>
  <c r="G2926" i="25"/>
  <c r="E2926" i="25"/>
  <c r="G2925" i="25"/>
  <c r="E2925" i="25"/>
  <c r="G2924" i="25"/>
  <c r="E2924" i="25"/>
  <c r="G2923" i="25"/>
  <c r="E2923" i="25"/>
  <c r="G2922" i="25"/>
  <c r="E2922" i="25"/>
  <c r="G2921" i="25"/>
  <c r="E2921" i="25"/>
  <c r="G2920" i="25"/>
  <c r="E2920" i="25"/>
  <c r="G2919" i="25"/>
  <c r="E2919" i="25"/>
  <c r="G2918" i="25"/>
  <c r="E2918" i="25"/>
  <c r="G2917" i="25"/>
  <c r="E2917" i="25"/>
  <c r="G2916" i="25"/>
  <c r="E2916" i="25"/>
  <c r="G2915" i="25"/>
  <c r="E2915" i="25"/>
  <c r="G2914" i="25"/>
  <c r="E2914" i="25"/>
  <c r="G2913" i="25"/>
  <c r="E2913" i="25"/>
  <c r="G2912" i="25"/>
  <c r="E2912" i="25"/>
  <c r="G2911" i="25"/>
  <c r="E2911" i="25"/>
  <c r="G2910" i="25"/>
  <c r="E2910" i="25"/>
  <c r="G2909" i="25"/>
  <c r="E2909" i="25"/>
  <c r="G2908" i="25"/>
  <c r="E2908" i="25"/>
  <c r="G2907" i="25"/>
  <c r="E2907" i="25"/>
  <c r="G2906" i="25"/>
  <c r="E2906" i="25"/>
  <c r="G2905" i="25"/>
  <c r="E2905" i="25"/>
  <c r="G2904" i="25"/>
  <c r="E2904" i="25"/>
  <c r="G2903" i="25"/>
  <c r="E2903" i="25"/>
  <c r="G2902" i="25"/>
  <c r="E2902" i="25"/>
  <c r="G2901" i="25"/>
  <c r="E2901" i="25"/>
  <c r="G2900" i="25"/>
  <c r="E2900" i="25"/>
  <c r="G2899" i="25"/>
  <c r="E2899" i="25"/>
  <c r="G2898" i="25"/>
  <c r="E2898" i="25"/>
  <c r="G2897" i="25"/>
  <c r="E2897" i="25"/>
  <c r="G2896" i="25"/>
  <c r="E2896" i="25"/>
  <c r="G2895" i="25"/>
  <c r="E2895" i="25"/>
  <c r="G2894" i="25"/>
  <c r="E2894" i="25"/>
  <c r="G2893" i="25"/>
  <c r="E2893" i="25"/>
  <c r="G2892" i="25"/>
  <c r="E2892" i="25"/>
  <c r="G2891" i="25"/>
  <c r="E2891" i="25"/>
  <c r="G2890" i="25"/>
  <c r="E2890" i="25"/>
  <c r="G2889" i="25"/>
  <c r="E2889" i="25"/>
  <c r="G2888" i="25"/>
  <c r="E2888" i="25"/>
  <c r="G2887" i="25"/>
  <c r="E2887" i="25"/>
  <c r="G2886" i="25"/>
  <c r="E2886" i="25"/>
  <c r="G2885" i="25"/>
  <c r="E2885" i="25"/>
  <c r="G2884" i="25"/>
  <c r="E2884" i="25"/>
  <c r="G2883" i="25"/>
  <c r="E2883" i="25"/>
  <c r="G2882" i="25"/>
  <c r="E2882" i="25"/>
  <c r="G2881" i="25"/>
  <c r="E2881" i="25"/>
  <c r="G2880" i="25"/>
  <c r="E2880" i="25"/>
  <c r="G2879" i="25"/>
  <c r="E2879" i="25"/>
  <c r="G2878" i="25"/>
  <c r="E2878" i="25"/>
  <c r="G2877" i="25"/>
  <c r="E2877" i="25"/>
  <c r="G2876" i="25"/>
  <c r="E2876" i="25"/>
  <c r="G2875" i="25"/>
  <c r="E2875" i="25"/>
  <c r="G2874" i="25"/>
  <c r="E2874" i="25"/>
  <c r="G2873" i="25"/>
  <c r="E2873" i="25"/>
  <c r="G2872" i="25"/>
  <c r="E2872" i="25"/>
  <c r="G2871" i="25"/>
  <c r="E2871" i="25"/>
  <c r="G2870" i="25"/>
  <c r="E2870" i="25"/>
  <c r="G2869" i="25"/>
  <c r="E2869" i="25"/>
  <c r="G2868" i="25"/>
  <c r="E2868" i="25"/>
  <c r="G2867" i="25"/>
  <c r="E2867" i="25"/>
  <c r="G2866" i="25"/>
  <c r="E2866" i="25"/>
  <c r="G2865" i="25"/>
  <c r="E2865" i="25"/>
  <c r="G2864" i="25"/>
  <c r="E2864" i="25"/>
  <c r="G2863" i="25"/>
  <c r="E2863" i="25"/>
  <c r="G2862" i="25"/>
  <c r="E2862" i="25"/>
  <c r="G2861" i="25"/>
  <c r="E2861" i="25"/>
  <c r="G2860" i="25"/>
  <c r="E2860" i="25"/>
  <c r="G2859" i="25"/>
  <c r="E2859" i="25"/>
  <c r="G2858" i="25"/>
  <c r="E2858" i="25"/>
  <c r="G2857" i="25"/>
  <c r="E2857" i="25"/>
  <c r="G2856" i="25"/>
  <c r="E2856" i="25"/>
  <c r="G2855" i="25"/>
  <c r="E2855" i="25"/>
  <c r="G2854" i="25"/>
  <c r="E2854" i="25"/>
  <c r="G2853" i="25"/>
  <c r="E2853" i="25"/>
  <c r="G2852" i="25"/>
  <c r="E2852" i="25"/>
  <c r="G2851" i="25"/>
  <c r="E2851" i="25"/>
  <c r="G2850" i="25"/>
  <c r="E2850" i="25"/>
  <c r="G2849" i="25"/>
  <c r="E2849" i="25"/>
  <c r="G2848" i="25"/>
  <c r="E2848" i="25"/>
  <c r="G2847" i="25"/>
  <c r="E2847" i="25"/>
  <c r="G2846" i="25"/>
  <c r="E2846" i="25"/>
  <c r="G2845" i="25"/>
  <c r="E2845" i="25"/>
  <c r="G2844" i="25"/>
  <c r="E2844" i="25"/>
  <c r="G2843" i="25"/>
  <c r="E2843" i="25"/>
  <c r="G2842" i="25"/>
  <c r="E2842" i="25"/>
  <c r="G2841" i="25"/>
  <c r="E2841" i="25"/>
  <c r="G2840" i="25"/>
  <c r="E2840" i="25"/>
  <c r="G2839" i="25"/>
  <c r="E2839" i="25"/>
  <c r="G2838" i="25"/>
  <c r="E2838" i="25"/>
  <c r="G2837" i="25"/>
  <c r="E2837" i="25"/>
  <c r="G2836" i="25"/>
  <c r="E2836" i="25"/>
  <c r="G2835" i="25"/>
  <c r="E2835" i="25"/>
  <c r="G2834" i="25"/>
  <c r="E2834" i="25"/>
  <c r="G2833" i="25"/>
  <c r="E2833" i="25"/>
  <c r="G2832" i="25"/>
  <c r="E2832" i="25"/>
  <c r="G2831" i="25"/>
  <c r="E2831" i="25"/>
  <c r="G2830" i="25"/>
  <c r="E2830" i="25"/>
  <c r="G2829" i="25"/>
  <c r="E2829" i="25"/>
  <c r="G2828" i="25"/>
  <c r="E2828" i="25"/>
  <c r="G2827" i="25"/>
  <c r="E2827" i="25"/>
  <c r="G2826" i="25"/>
  <c r="E2826" i="25"/>
  <c r="G2825" i="25"/>
  <c r="E2825" i="25"/>
  <c r="G2824" i="25"/>
  <c r="E2824" i="25"/>
  <c r="G2823" i="25"/>
  <c r="E2823" i="25"/>
  <c r="G2822" i="25"/>
  <c r="E2822" i="25"/>
  <c r="G2821" i="25"/>
  <c r="E2821" i="25"/>
  <c r="G2820" i="25"/>
  <c r="E2820" i="25"/>
  <c r="G2819" i="25"/>
  <c r="E2819" i="25"/>
  <c r="G2818" i="25"/>
  <c r="E2818" i="25"/>
  <c r="G2817" i="25"/>
  <c r="E2817" i="25"/>
  <c r="G2816" i="25"/>
  <c r="E2816" i="25"/>
  <c r="G2815" i="25"/>
  <c r="E2815" i="25"/>
  <c r="G2814" i="25"/>
  <c r="E2814" i="25"/>
  <c r="G2813" i="25"/>
  <c r="E2813" i="25"/>
  <c r="G2812" i="25"/>
  <c r="E2812" i="25"/>
  <c r="G2811" i="25"/>
  <c r="E2811" i="25"/>
  <c r="G2810" i="25"/>
  <c r="E2810" i="25"/>
  <c r="G2809" i="25"/>
  <c r="E2809" i="25"/>
  <c r="G2808" i="25"/>
  <c r="E2808" i="25"/>
  <c r="G2807" i="25"/>
  <c r="E2807" i="25"/>
  <c r="G2806" i="25"/>
  <c r="E2806" i="25"/>
  <c r="G2805" i="25"/>
  <c r="E2805" i="25"/>
  <c r="G2804" i="25"/>
  <c r="E2804" i="25"/>
  <c r="G2803" i="25"/>
  <c r="E2803" i="25"/>
  <c r="G2802" i="25"/>
  <c r="E2802" i="25"/>
  <c r="G2801" i="25"/>
  <c r="E2801" i="25"/>
  <c r="G2800" i="25"/>
  <c r="E2800" i="25"/>
  <c r="G2799" i="25"/>
  <c r="E2799" i="25"/>
  <c r="G2798" i="25"/>
  <c r="E2798" i="25"/>
  <c r="G2797" i="25"/>
  <c r="E2797" i="25"/>
  <c r="G2796" i="25"/>
  <c r="E2796" i="25"/>
  <c r="G2795" i="25"/>
  <c r="E2795" i="25"/>
  <c r="G2794" i="25"/>
  <c r="E2794" i="25"/>
  <c r="G2793" i="25"/>
  <c r="E2793" i="25"/>
  <c r="G2792" i="25"/>
  <c r="E2792" i="25"/>
  <c r="G2791" i="25"/>
  <c r="E2791" i="25"/>
  <c r="G2790" i="25"/>
  <c r="E2790" i="25"/>
  <c r="G2789" i="25"/>
  <c r="E2789" i="25"/>
  <c r="G2788" i="25"/>
  <c r="E2788" i="25"/>
  <c r="G2787" i="25"/>
  <c r="E2787" i="25"/>
  <c r="G2786" i="25"/>
  <c r="E2786" i="25"/>
  <c r="G2785" i="25"/>
  <c r="E2785" i="25"/>
  <c r="G2784" i="25"/>
  <c r="E2784" i="25"/>
  <c r="G2783" i="25"/>
  <c r="E2783" i="25"/>
  <c r="G2782" i="25"/>
  <c r="E2782" i="25"/>
  <c r="G2781" i="25"/>
  <c r="E2781" i="25"/>
  <c r="G2780" i="25"/>
  <c r="E2780" i="25"/>
  <c r="G2779" i="25"/>
  <c r="E2779" i="25"/>
  <c r="G2778" i="25"/>
  <c r="E2778" i="25"/>
  <c r="G2777" i="25"/>
  <c r="E2777" i="25"/>
  <c r="G2776" i="25"/>
  <c r="E2776" i="25"/>
  <c r="G2775" i="25"/>
  <c r="E2775" i="25"/>
  <c r="G2774" i="25"/>
  <c r="E2774" i="25"/>
  <c r="G2773" i="25"/>
  <c r="E2773" i="25"/>
  <c r="G2772" i="25"/>
  <c r="E2772" i="25"/>
  <c r="G2771" i="25"/>
  <c r="E2771" i="25"/>
  <c r="G2770" i="25"/>
  <c r="E2770" i="25"/>
  <c r="G2769" i="25"/>
  <c r="E2769" i="25"/>
  <c r="G2768" i="25"/>
  <c r="E2768" i="25"/>
  <c r="G2767" i="25"/>
  <c r="E2767" i="25"/>
  <c r="G2766" i="25"/>
  <c r="E2766" i="25"/>
  <c r="G2765" i="25"/>
  <c r="E2765" i="25"/>
  <c r="G2764" i="25"/>
  <c r="E2764" i="25"/>
  <c r="G2763" i="25"/>
  <c r="E2763" i="25"/>
  <c r="G2762" i="25"/>
  <c r="E2762" i="25"/>
  <c r="G2761" i="25"/>
  <c r="E2761" i="25"/>
  <c r="G2760" i="25"/>
  <c r="E2760" i="25"/>
  <c r="G2759" i="25"/>
  <c r="E2759" i="25"/>
  <c r="G2758" i="25"/>
  <c r="E2758" i="25"/>
  <c r="G2757" i="25"/>
  <c r="E2757" i="25"/>
  <c r="G2756" i="25"/>
  <c r="E2756" i="25"/>
  <c r="G2755" i="25"/>
  <c r="E2755" i="25"/>
  <c r="G2754" i="25"/>
  <c r="E2754" i="25"/>
  <c r="G2753" i="25"/>
  <c r="E2753" i="25"/>
  <c r="G2752" i="25"/>
  <c r="E2752" i="25"/>
  <c r="G2751" i="25"/>
  <c r="E2751" i="25"/>
  <c r="G2750" i="25"/>
  <c r="E2750" i="25"/>
  <c r="G2749" i="25"/>
  <c r="E2749" i="25"/>
  <c r="G2748" i="25"/>
  <c r="E2748" i="25"/>
  <c r="G2747" i="25"/>
  <c r="E2747" i="25"/>
  <c r="G2746" i="25"/>
  <c r="E2746" i="25"/>
  <c r="G2745" i="25"/>
  <c r="E2745" i="25"/>
  <c r="G2744" i="25"/>
  <c r="E2744" i="25"/>
  <c r="G2743" i="25"/>
  <c r="E2743" i="25"/>
  <c r="G2742" i="25"/>
  <c r="E2742" i="25"/>
  <c r="G2741" i="25"/>
  <c r="E2741" i="25"/>
  <c r="G2740" i="25"/>
  <c r="E2740" i="25"/>
  <c r="G2739" i="25"/>
  <c r="E2739" i="25"/>
  <c r="G2738" i="25"/>
  <c r="E2738" i="25"/>
  <c r="G2737" i="25"/>
  <c r="E2737" i="25"/>
  <c r="G2736" i="25"/>
  <c r="E2736" i="25"/>
  <c r="G2735" i="25"/>
  <c r="E2735" i="25"/>
  <c r="G2734" i="25"/>
  <c r="E2734" i="25"/>
  <c r="G2733" i="25"/>
  <c r="E2733" i="25"/>
  <c r="G2732" i="25"/>
  <c r="E2732" i="25"/>
  <c r="G2731" i="25"/>
  <c r="E2731" i="25"/>
  <c r="G2730" i="25"/>
  <c r="E2730" i="25"/>
  <c r="G2729" i="25"/>
  <c r="E2729" i="25"/>
  <c r="G2728" i="25"/>
  <c r="E2728" i="25"/>
  <c r="G2727" i="25"/>
  <c r="E2727" i="25"/>
  <c r="G2726" i="25"/>
  <c r="E2726" i="25"/>
  <c r="G2725" i="25"/>
  <c r="E2725" i="25"/>
  <c r="G2724" i="25"/>
  <c r="E2724" i="25"/>
  <c r="G2723" i="25"/>
  <c r="E2723" i="25"/>
  <c r="G2722" i="25"/>
  <c r="E2722" i="25"/>
  <c r="G2721" i="25"/>
  <c r="E2721" i="25"/>
  <c r="G2720" i="25"/>
  <c r="E2720" i="25"/>
  <c r="G2719" i="25"/>
  <c r="E2719" i="25"/>
  <c r="G2718" i="25"/>
  <c r="E2718" i="25"/>
  <c r="G2717" i="25"/>
  <c r="E2717" i="25"/>
  <c r="G2716" i="25"/>
  <c r="E2716" i="25"/>
  <c r="G2715" i="25"/>
  <c r="E2715" i="25"/>
  <c r="G2714" i="25"/>
  <c r="E2714" i="25"/>
  <c r="G2713" i="25"/>
  <c r="E2713" i="25"/>
  <c r="G2712" i="25"/>
  <c r="E2712" i="25"/>
  <c r="G2711" i="25"/>
  <c r="E2711" i="25"/>
  <c r="G2710" i="25"/>
  <c r="E2710" i="25"/>
  <c r="G2709" i="25"/>
  <c r="E2709" i="25"/>
  <c r="G2708" i="25"/>
  <c r="E2708" i="25"/>
  <c r="G2707" i="25"/>
  <c r="E2707" i="25"/>
  <c r="G2706" i="25"/>
  <c r="E2706" i="25"/>
  <c r="G2705" i="25"/>
  <c r="E2705" i="25"/>
  <c r="G2704" i="25"/>
  <c r="E2704" i="25"/>
  <c r="G2703" i="25"/>
  <c r="E2703" i="25"/>
  <c r="G2702" i="25"/>
  <c r="E2702" i="25"/>
  <c r="G2701" i="25"/>
  <c r="E2701" i="25"/>
  <c r="G2700" i="25"/>
  <c r="E2700" i="25"/>
  <c r="G2699" i="25"/>
  <c r="E2699" i="25"/>
  <c r="G2698" i="25"/>
  <c r="E2698" i="25"/>
  <c r="G2697" i="25"/>
  <c r="E2697" i="25"/>
  <c r="G2696" i="25"/>
  <c r="E2696" i="25"/>
  <c r="G2695" i="25"/>
  <c r="E2695" i="25"/>
  <c r="G2694" i="25"/>
  <c r="E2694" i="25"/>
  <c r="G2693" i="25"/>
  <c r="E2693" i="25"/>
  <c r="G2692" i="25"/>
  <c r="E2692" i="25"/>
  <c r="G2691" i="25"/>
  <c r="E2691" i="25"/>
  <c r="G2690" i="25"/>
  <c r="E2690" i="25"/>
  <c r="G2689" i="25"/>
  <c r="E2689" i="25"/>
  <c r="G2688" i="25"/>
  <c r="E2688" i="25"/>
  <c r="G2687" i="25"/>
  <c r="E2687" i="25"/>
  <c r="G2686" i="25"/>
  <c r="E2686" i="25"/>
  <c r="G2685" i="25"/>
  <c r="E2685" i="25"/>
  <c r="G2684" i="25"/>
  <c r="E2684" i="25"/>
  <c r="G2683" i="25"/>
  <c r="E2683" i="25"/>
  <c r="G2682" i="25"/>
  <c r="E2682" i="25"/>
  <c r="G2681" i="25"/>
  <c r="E2681" i="25"/>
  <c r="G2680" i="25"/>
  <c r="E2680" i="25"/>
  <c r="G2679" i="25"/>
  <c r="E2679" i="25"/>
  <c r="G2678" i="25"/>
  <c r="E2678" i="25"/>
  <c r="G2677" i="25"/>
  <c r="E2677" i="25"/>
  <c r="G2676" i="25"/>
  <c r="E2676" i="25"/>
  <c r="G2675" i="25"/>
  <c r="E2675" i="25"/>
  <c r="G2674" i="25"/>
  <c r="E2674" i="25"/>
  <c r="G2673" i="25"/>
  <c r="E2673" i="25"/>
  <c r="G2672" i="25"/>
  <c r="E2672" i="25"/>
  <c r="G2671" i="25"/>
  <c r="E2671" i="25"/>
  <c r="G2670" i="25"/>
  <c r="E2670" i="25"/>
  <c r="G2669" i="25"/>
  <c r="E2669" i="25"/>
  <c r="G2668" i="25"/>
  <c r="E2668" i="25"/>
  <c r="G2667" i="25"/>
  <c r="E2667" i="25"/>
  <c r="G2666" i="25"/>
  <c r="E2666" i="25"/>
  <c r="G2665" i="25"/>
  <c r="E2665" i="25"/>
  <c r="G2664" i="25"/>
  <c r="E2664" i="25"/>
  <c r="G2663" i="25"/>
  <c r="E2663" i="25"/>
  <c r="G2662" i="25"/>
  <c r="E2662" i="25"/>
  <c r="G2661" i="25"/>
  <c r="E2661" i="25"/>
  <c r="G2660" i="25"/>
  <c r="E2660" i="25"/>
  <c r="G2659" i="25"/>
  <c r="E2659" i="25"/>
  <c r="G2658" i="25"/>
  <c r="E2658" i="25"/>
  <c r="G2657" i="25"/>
  <c r="E2657" i="25"/>
  <c r="G2656" i="25"/>
  <c r="E2656" i="25"/>
  <c r="G2655" i="25"/>
  <c r="E2655" i="25"/>
  <c r="G2654" i="25"/>
  <c r="E2654" i="25"/>
  <c r="G2653" i="25"/>
  <c r="E2653" i="25"/>
  <c r="G2652" i="25"/>
  <c r="E2652" i="25"/>
  <c r="G2651" i="25"/>
  <c r="E2651" i="25"/>
  <c r="G2650" i="25"/>
  <c r="E2650" i="25"/>
  <c r="G2649" i="25"/>
  <c r="E2649" i="25"/>
  <c r="G2648" i="25"/>
  <c r="E2648" i="25"/>
  <c r="G2647" i="25"/>
  <c r="E2647" i="25"/>
  <c r="G2646" i="25"/>
  <c r="E2646" i="25"/>
  <c r="G2645" i="25"/>
  <c r="E2645" i="25"/>
  <c r="G2644" i="25"/>
  <c r="E2644" i="25"/>
  <c r="G2643" i="25"/>
  <c r="E2643" i="25"/>
  <c r="G2642" i="25"/>
  <c r="E2642" i="25"/>
  <c r="G2641" i="25"/>
  <c r="E2641" i="25"/>
  <c r="G2640" i="25"/>
  <c r="E2640" i="25"/>
  <c r="G2639" i="25"/>
  <c r="E2639" i="25"/>
  <c r="G2638" i="25"/>
  <c r="E2638" i="25"/>
  <c r="G2637" i="25"/>
  <c r="E2637" i="25"/>
  <c r="G2636" i="25"/>
  <c r="E2636" i="25"/>
  <c r="G2635" i="25"/>
  <c r="E2635" i="25"/>
  <c r="G2634" i="25"/>
  <c r="E2634" i="25"/>
  <c r="G2633" i="25"/>
  <c r="E2633" i="25"/>
  <c r="G2632" i="25"/>
  <c r="E2632" i="25"/>
  <c r="G2631" i="25"/>
  <c r="E2631" i="25"/>
  <c r="G2630" i="25"/>
  <c r="E2630" i="25"/>
  <c r="G2629" i="25"/>
  <c r="E2629" i="25"/>
  <c r="G2628" i="25"/>
  <c r="E2628" i="25"/>
  <c r="G2627" i="25"/>
  <c r="E2627" i="25"/>
  <c r="G2626" i="25"/>
  <c r="E2626" i="25"/>
  <c r="G2625" i="25"/>
  <c r="E2625" i="25"/>
  <c r="G2624" i="25"/>
  <c r="E2624" i="25"/>
  <c r="G2623" i="25"/>
  <c r="E2623" i="25"/>
  <c r="G2622" i="25"/>
  <c r="E2622" i="25"/>
  <c r="G2621" i="25"/>
  <c r="E2621" i="25"/>
  <c r="G2620" i="25"/>
  <c r="E2620" i="25"/>
  <c r="G2619" i="25"/>
  <c r="E2619" i="25"/>
  <c r="G2618" i="25"/>
  <c r="E2618" i="25"/>
  <c r="G2617" i="25"/>
  <c r="E2617" i="25"/>
  <c r="G2616" i="25"/>
  <c r="E2616" i="25"/>
  <c r="G2615" i="25"/>
  <c r="E2615" i="25"/>
  <c r="G2614" i="25"/>
  <c r="E2614" i="25"/>
  <c r="G2613" i="25"/>
  <c r="E2613" i="25"/>
  <c r="G2612" i="25"/>
  <c r="E2612" i="25"/>
  <c r="G2611" i="25"/>
  <c r="E2611" i="25"/>
  <c r="G2610" i="25"/>
  <c r="E2610" i="25"/>
  <c r="G2609" i="25"/>
  <c r="E2609" i="25"/>
  <c r="G2608" i="25"/>
  <c r="E2608" i="25"/>
  <c r="G2607" i="25"/>
  <c r="E2607" i="25"/>
  <c r="G2606" i="25"/>
  <c r="E2606" i="25"/>
  <c r="G2605" i="25"/>
  <c r="E2605" i="25"/>
  <c r="G2604" i="25"/>
  <c r="E2604" i="25"/>
  <c r="G2603" i="25"/>
  <c r="E2603" i="25"/>
  <c r="G2602" i="25"/>
  <c r="E2602" i="25"/>
  <c r="G2601" i="25"/>
  <c r="E2601" i="25"/>
  <c r="G2600" i="25"/>
  <c r="E2600" i="25"/>
  <c r="G2599" i="25"/>
  <c r="E2599" i="25"/>
  <c r="G2598" i="25"/>
  <c r="E2598" i="25"/>
  <c r="G2597" i="25"/>
  <c r="E2597" i="25"/>
  <c r="G2596" i="25"/>
  <c r="E2596" i="25"/>
  <c r="G2595" i="25"/>
  <c r="E2595" i="25"/>
  <c r="G2594" i="25"/>
  <c r="E2594" i="25"/>
  <c r="G2593" i="25"/>
  <c r="E2593" i="25"/>
  <c r="G2592" i="25"/>
  <c r="E2592" i="25"/>
  <c r="G2591" i="25"/>
  <c r="E2591" i="25"/>
  <c r="G2590" i="25"/>
  <c r="E2590" i="25"/>
  <c r="G2589" i="25"/>
  <c r="E2589" i="25"/>
  <c r="G2588" i="25"/>
  <c r="E2588" i="25"/>
  <c r="G2587" i="25"/>
  <c r="E2587" i="25"/>
  <c r="G2586" i="25"/>
  <c r="E2586" i="25"/>
  <c r="G2585" i="25"/>
  <c r="E2585" i="25"/>
  <c r="G2584" i="25"/>
  <c r="E2584" i="25"/>
  <c r="G2583" i="25"/>
  <c r="E2583" i="25"/>
  <c r="G2582" i="25"/>
  <c r="E2582" i="25"/>
  <c r="G2581" i="25"/>
  <c r="E2581" i="25"/>
  <c r="G2580" i="25"/>
  <c r="E2580" i="25"/>
  <c r="G2579" i="25"/>
  <c r="E2579" i="25"/>
  <c r="G2578" i="25"/>
  <c r="E2578" i="25"/>
  <c r="G2577" i="25"/>
  <c r="E2577" i="25"/>
  <c r="G2576" i="25"/>
  <c r="E2576" i="25"/>
  <c r="G2575" i="25"/>
  <c r="E2575" i="25"/>
  <c r="G2574" i="25"/>
  <c r="E2574" i="25"/>
  <c r="G2573" i="25"/>
  <c r="E2573" i="25"/>
  <c r="G2572" i="25"/>
  <c r="E2572" i="25"/>
  <c r="G2571" i="25"/>
  <c r="E2571" i="25"/>
  <c r="G2570" i="25"/>
  <c r="E2570" i="25"/>
  <c r="G2569" i="25"/>
  <c r="E2569" i="25"/>
  <c r="G2568" i="25"/>
  <c r="E2568" i="25"/>
  <c r="G2567" i="25"/>
  <c r="E2567" i="25"/>
  <c r="G2566" i="25"/>
  <c r="E2566" i="25"/>
  <c r="G2565" i="25"/>
  <c r="E2565" i="25"/>
  <c r="G2564" i="25"/>
  <c r="E2564" i="25"/>
  <c r="G2563" i="25"/>
  <c r="E2563" i="25"/>
  <c r="G2562" i="25"/>
  <c r="E2562" i="25"/>
  <c r="G2561" i="25"/>
  <c r="E2561" i="25"/>
  <c r="G2560" i="25"/>
  <c r="E2560" i="25"/>
  <c r="G2559" i="25"/>
  <c r="E2559" i="25"/>
  <c r="G2558" i="25"/>
  <c r="E2558" i="25"/>
  <c r="G2557" i="25"/>
  <c r="E2557" i="25"/>
  <c r="G2556" i="25"/>
  <c r="E2556" i="25"/>
  <c r="G2555" i="25"/>
  <c r="E2555" i="25"/>
  <c r="G2554" i="25"/>
  <c r="E2554" i="25"/>
  <c r="G2553" i="25"/>
  <c r="E2553" i="25"/>
  <c r="G2552" i="25"/>
  <c r="E2552" i="25"/>
  <c r="G2551" i="25"/>
  <c r="E2551" i="25"/>
  <c r="G2550" i="25"/>
  <c r="E2550" i="25"/>
  <c r="G2549" i="25"/>
  <c r="E2549" i="25"/>
  <c r="G2548" i="25"/>
  <c r="E2548" i="25"/>
  <c r="G2547" i="25"/>
  <c r="E2547" i="25"/>
  <c r="G2546" i="25"/>
  <c r="E2546" i="25"/>
  <c r="G2545" i="25"/>
  <c r="E2545" i="25"/>
  <c r="G2544" i="25"/>
  <c r="E2544" i="25"/>
  <c r="G2543" i="25"/>
  <c r="E2543" i="25"/>
  <c r="G2542" i="25"/>
  <c r="E2542" i="25"/>
  <c r="G2541" i="25"/>
  <c r="E2541" i="25"/>
  <c r="G2540" i="25"/>
  <c r="E2540" i="25"/>
  <c r="G2539" i="25"/>
  <c r="E2539" i="25"/>
  <c r="G2538" i="25"/>
  <c r="E2538" i="25"/>
  <c r="G2537" i="25"/>
  <c r="E2537" i="25"/>
  <c r="G2536" i="25"/>
  <c r="E2536" i="25"/>
  <c r="G2535" i="25"/>
  <c r="E2535" i="25"/>
  <c r="G2534" i="25"/>
  <c r="E2534" i="25"/>
  <c r="G2533" i="25"/>
  <c r="E2533" i="25"/>
  <c r="G2532" i="25"/>
  <c r="E2532" i="25"/>
  <c r="G2531" i="25"/>
  <c r="E2531" i="25"/>
  <c r="G2530" i="25"/>
  <c r="E2530" i="25"/>
  <c r="G2529" i="25"/>
  <c r="E2529" i="25"/>
  <c r="G2528" i="25"/>
  <c r="E2528" i="25"/>
  <c r="G2527" i="25"/>
  <c r="E2527" i="25"/>
  <c r="G2526" i="25"/>
  <c r="E2526" i="25"/>
  <c r="G2525" i="25"/>
  <c r="E2525" i="25"/>
  <c r="G2524" i="25"/>
  <c r="E2524" i="25"/>
  <c r="G2523" i="25"/>
  <c r="E2523" i="25"/>
  <c r="G2522" i="25"/>
  <c r="E2522" i="25"/>
  <c r="G2521" i="25"/>
  <c r="E2521" i="25"/>
  <c r="G2520" i="25"/>
  <c r="E2520" i="25"/>
  <c r="G2519" i="25"/>
  <c r="E2519" i="25"/>
  <c r="G2518" i="25"/>
  <c r="E2518" i="25"/>
  <c r="G2517" i="25"/>
  <c r="E2517" i="25"/>
  <c r="G2516" i="25"/>
  <c r="E2516" i="25"/>
  <c r="G2515" i="25"/>
  <c r="E2515" i="25"/>
  <c r="G2514" i="25"/>
  <c r="E2514" i="25"/>
  <c r="G2513" i="25"/>
  <c r="E2513" i="25"/>
  <c r="G2512" i="25"/>
  <c r="E2512" i="25"/>
  <c r="G2511" i="25"/>
  <c r="E2511" i="25"/>
  <c r="G2510" i="25"/>
  <c r="E2510" i="25"/>
  <c r="G2509" i="25"/>
  <c r="E2509" i="25"/>
  <c r="G2508" i="25"/>
  <c r="E2508" i="25"/>
  <c r="G2507" i="25"/>
  <c r="E2507" i="25"/>
  <c r="G2506" i="25"/>
  <c r="E2506" i="25"/>
  <c r="G2505" i="25"/>
  <c r="E2505" i="25"/>
  <c r="G2504" i="25"/>
  <c r="E2504" i="25"/>
  <c r="G2503" i="25"/>
  <c r="E2503" i="25"/>
  <c r="G2502" i="25"/>
  <c r="E2502" i="25"/>
  <c r="G2501" i="25"/>
  <c r="E2501" i="25"/>
  <c r="G2500" i="25"/>
  <c r="E2500" i="25"/>
  <c r="G2499" i="25"/>
  <c r="E2499" i="25"/>
  <c r="G2498" i="25"/>
  <c r="E2498" i="25"/>
  <c r="G2497" i="25"/>
  <c r="E2497" i="25"/>
  <c r="G2496" i="25"/>
  <c r="E2496" i="25"/>
  <c r="G2495" i="25"/>
  <c r="E2495" i="25"/>
  <c r="G2494" i="25"/>
  <c r="E2494" i="25"/>
  <c r="G2493" i="25"/>
  <c r="E2493" i="25"/>
  <c r="G2492" i="25"/>
  <c r="E2492" i="25"/>
  <c r="G2491" i="25"/>
  <c r="E2491" i="25"/>
  <c r="G2490" i="25"/>
  <c r="E2490" i="25"/>
  <c r="G2489" i="25"/>
  <c r="E2489" i="25"/>
  <c r="G2488" i="25"/>
  <c r="E2488" i="25"/>
  <c r="G2487" i="25"/>
  <c r="E2487" i="25"/>
  <c r="G2486" i="25"/>
  <c r="E2486" i="25"/>
  <c r="G2485" i="25"/>
  <c r="E2485" i="25"/>
  <c r="G2484" i="25"/>
  <c r="E2484" i="25"/>
  <c r="G2483" i="25"/>
  <c r="E2483" i="25"/>
  <c r="G2482" i="25"/>
  <c r="E2482" i="25"/>
  <c r="G2481" i="25"/>
  <c r="E2481" i="25"/>
  <c r="G2480" i="25"/>
  <c r="E2480" i="25"/>
  <c r="G2479" i="25"/>
  <c r="E2479" i="25"/>
  <c r="G2478" i="25"/>
  <c r="E2478" i="25"/>
  <c r="G2477" i="25"/>
  <c r="E2477" i="25"/>
  <c r="G2476" i="25"/>
  <c r="E2476" i="25"/>
  <c r="G2475" i="25"/>
  <c r="E2475" i="25"/>
  <c r="G2474" i="25"/>
  <c r="E2474" i="25"/>
  <c r="G2473" i="25"/>
  <c r="E2473" i="25"/>
  <c r="G2472" i="25"/>
  <c r="E2472" i="25"/>
  <c r="G2471" i="25"/>
  <c r="E2471" i="25"/>
  <c r="G2470" i="25"/>
  <c r="E2470" i="25"/>
  <c r="G2469" i="25"/>
  <c r="E2469" i="25"/>
  <c r="G2468" i="25"/>
  <c r="E2468" i="25"/>
  <c r="G2467" i="25"/>
  <c r="E2467" i="25"/>
  <c r="G2466" i="25"/>
  <c r="E2466" i="25"/>
  <c r="G2465" i="25"/>
  <c r="E2465" i="25"/>
  <c r="G2464" i="25"/>
  <c r="E2464" i="25"/>
  <c r="G2463" i="25"/>
  <c r="E2463" i="25"/>
  <c r="G2462" i="25"/>
  <c r="E2462" i="25"/>
  <c r="G2461" i="25"/>
  <c r="E2461" i="25"/>
  <c r="G2460" i="25"/>
  <c r="E2460" i="25"/>
  <c r="G2459" i="25"/>
  <c r="E2459" i="25"/>
  <c r="G2458" i="25"/>
  <c r="E2458" i="25"/>
  <c r="G2457" i="25"/>
  <c r="E2457" i="25"/>
  <c r="G2456" i="25"/>
  <c r="E2456" i="25"/>
  <c r="G2455" i="25"/>
  <c r="E2455" i="25"/>
  <c r="G2454" i="25"/>
  <c r="E2454" i="25"/>
  <c r="G2453" i="25"/>
  <c r="E2453" i="25"/>
  <c r="G2452" i="25"/>
  <c r="E2452" i="25"/>
  <c r="G2451" i="25"/>
  <c r="E2451" i="25"/>
  <c r="G2450" i="25"/>
  <c r="E2450" i="25"/>
  <c r="G2449" i="25"/>
  <c r="E2449" i="25"/>
  <c r="G2448" i="25"/>
  <c r="E2448" i="25"/>
  <c r="G2447" i="25"/>
  <c r="E2447" i="25"/>
  <c r="G2446" i="25"/>
  <c r="E2446" i="25"/>
  <c r="G2445" i="25"/>
  <c r="E2445" i="25"/>
  <c r="G2444" i="25"/>
  <c r="E2444" i="25"/>
  <c r="G2443" i="25"/>
  <c r="E2443" i="25"/>
  <c r="G2442" i="25"/>
  <c r="E2442" i="25"/>
  <c r="G2441" i="25"/>
  <c r="E2441" i="25"/>
  <c r="G2440" i="25"/>
  <c r="E2440" i="25"/>
  <c r="G2439" i="25"/>
  <c r="E2439" i="25"/>
  <c r="G2438" i="25"/>
  <c r="E2438" i="25"/>
  <c r="G2437" i="25"/>
  <c r="E2437" i="25"/>
  <c r="G2436" i="25"/>
  <c r="E2436" i="25"/>
  <c r="G2435" i="25"/>
  <c r="E2435" i="25"/>
  <c r="G2434" i="25"/>
  <c r="E2434" i="25"/>
  <c r="G2433" i="25"/>
  <c r="E2433" i="25"/>
  <c r="G2432" i="25"/>
  <c r="E2432" i="25"/>
  <c r="G2431" i="25"/>
  <c r="E2431" i="25"/>
  <c r="G2430" i="25"/>
  <c r="E2430" i="25"/>
  <c r="G2429" i="25"/>
  <c r="E2429" i="25"/>
  <c r="G2428" i="25"/>
  <c r="E2428" i="25"/>
  <c r="G2427" i="25"/>
  <c r="E2427" i="25"/>
  <c r="G2426" i="25"/>
  <c r="E2426" i="25"/>
  <c r="G2425" i="25"/>
  <c r="E2425" i="25"/>
  <c r="G2424" i="25"/>
  <c r="E2424" i="25"/>
  <c r="G2423" i="25"/>
  <c r="E2423" i="25"/>
  <c r="G2422" i="25"/>
  <c r="E2422" i="25"/>
  <c r="G2421" i="25"/>
  <c r="E2421" i="25"/>
  <c r="G2420" i="25"/>
  <c r="E2420" i="25"/>
  <c r="G2419" i="25"/>
  <c r="E2419" i="25"/>
  <c r="G2418" i="25"/>
  <c r="E2418" i="25"/>
  <c r="G2417" i="25"/>
  <c r="E2417" i="25"/>
  <c r="G2416" i="25"/>
  <c r="E2416" i="25"/>
  <c r="G2415" i="25"/>
  <c r="E2415" i="25"/>
  <c r="G2414" i="25"/>
  <c r="E2414" i="25"/>
  <c r="G2413" i="25"/>
  <c r="E2413" i="25"/>
  <c r="G2412" i="25"/>
  <c r="E2412" i="25"/>
  <c r="G2411" i="25"/>
  <c r="E2411" i="25"/>
  <c r="G2410" i="25"/>
  <c r="E2410" i="25"/>
  <c r="G2409" i="25"/>
  <c r="E2409" i="25"/>
  <c r="G2408" i="25"/>
  <c r="E2408" i="25"/>
  <c r="G2407" i="25"/>
  <c r="E2407" i="25"/>
  <c r="G2406" i="25"/>
  <c r="E2406" i="25"/>
  <c r="G2405" i="25"/>
  <c r="E2405" i="25"/>
  <c r="G2404" i="25"/>
  <c r="E2404" i="25"/>
  <c r="G2403" i="25"/>
  <c r="E2403" i="25"/>
  <c r="G2402" i="25"/>
  <c r="E2402" i="25"/>
  <c r="G2401" i="25"/>
  <c r="E2401" i="25"/>
  <c r="G2400" i="25"/>
  <c r="E2400" i="25"/>
  <c r="G2399" i="25"/>
  <c r="E2399" i="25"/>
  <c r="G2398" i="25"/>
  <c r="E2398" i="25"/>
  <c r="G2397" i="25"/>
  <c r="E2397" i="25"/>
  <c r="G2396" i="25"/>
  <c r="E2396" i="25"/>
  <c r="G2395" i="25"/>
  <c r="E2395" i="25"/>
  <c r="G2394" i="25"/>
  <c r="E2394" i="25"/>
  <c r="G2393" i="25"/>
  <c r="E2393" i="25"/>
  <c r="G2392" i="25"/>
  <c r="E2392" i="25"/>
  <c r="G2391" i="25"/>
  <c r="E2391" i="25"/>
  <c r="G2390" i="25"/>
  <c r="E2390" i="25"/>
  <c r="G2389" i="25"/>
  <c r="E2389" i="25"/>
  <c r="G2388" i="25"/>
  <c r="E2388" i="25"/>
  <c r="G2387" i="25"/>
  <c r="E2387" i="25"/>
  <c r="G2386" i="25"/>
  <c r="E2386" i="25"/>
  <c r="G2385" i="25"/>
  <c r="E2385" i="25"/>
  <c r="G2384" i="25"/>
  <c r="E2384" i="25"/>
  <c r="G2383" i="25"/>
  <c r="E2383" i="25"/>
  <c r="G2382" i="25"/>
  <c r="E2382" i="25"/>
  <c r="G2381" i="25"/>
  <c r="E2381" i="25"/>
  <c r="G2380" i="25"/>
  <c r="E2380" i="25"/>
  <c r="G2379" i="25"/>
  <c r="E2379" i="25"/>
  <c r="G2378" i="25"/>
  <c r="E2378" i="25"/>
  <c r="G2377" i="25"/>
  <c r="E2377" i="25"/>
  <c r="G2376" i="25"/>
  <c r="E2376" i="25"/>
  <c r="G2375" i="25"/>
  <c r="E2375" i="25"/>
  <c r="G2374" i="25"/>
  <c r="E2374" i="25"/>
  <c r="G2373" i="25"/>
  <c r="E2373" i="25"/>
  <c r="G2372" i="25"/>
  <c r="E2372" i="25"/>
  <c r="G2371" i="25"/>
  <c r="E2371" i="25"/>
  <c r="G2370" i="25"/>
  <c r="E2370" i="25"/>
  <c r="G2369" i="25"/>
  <c r="E2369" i="25"/>
  <c r="G2368" i="25"/>
  <c r="E2368" i="25"/>
  <c r="G2367" i="25"/>
  <c r="E2367" i="25"/>
  <c r="G2366" i="25"/>
  <c r="E2366" i="25"/>
  <c r="G2365" i="25"/>
  <c r="E2365" i="25"/>
  <c r="G2364" i="25"/>
  <c r="E2364" i="25"/>
  <c r="G2363" i="25"/>
  <c r="E2363" i="25"/>
  <c r="G2362" i="25"/>
  <c r="E2362" i="25"/>
  <c r="G2361" i="25"/>
  <c r="E2361" i="25"/>
  <c r="G2360" i="25"/>
  <c r="E2360" i="25"/>
  <c r="G2359" i="25"/>
  <c r="E2359" i="25"/>
  <c r="G2358" i="25"/>
  <c r="E2358" i="25"/>
  <c r="G2357" i="25"/>
  <c r="E2357" i="25"/>
  <c r="G2356" i="25"/>
  <c r="E2356" i="25"/>
  <c r="G2355" i="25"/>
  <c r="E2355" i="25"/>
  <c r="G2354" i="25"/>
  <c r="E2354" i="25"/>
  <c r="G2353" i="25"/>
  <c r="E2353" i="25"/>
  <c r="G2352" i="25"/>
  <c r="E2352" i="25"/>
  <c r="G2351" i="25"/>
  <c r="E2351" i="25"/>
  <c r="G2350" i="25"/>
  <c r="E2350" i="25"/>
  <c r="G2349" i="25"/>
  <c r="E2349" i="25"/>
  <c r="G2348" i="25"/>
  <c r="E2348" i="25"/>
  <c r="G2347" i="25"/>
  <c r="E2347" i="25"/>
  <c r="G2346" i="25"/>
  <c r="E2346" i="25"/>
  <c r="G2345" i="25"/>
  <c r="E2345" i="25"/>
  <c r="G2344" i="25"/>
  <c r="E2344" i="25"/>
  <c r="G2343" i="25"/>
  <c r="E2343" i="25"/>
  <c r="G2342" i="25"/>
  <c r="E2342" i="25"/>
  <c r="G2341" i="25"/>
  <c r="E2341" i="25"/>
  <c r="G2340" i="25"/>
  <c r="E2340" i="25"/>
  <c r="G2339" i="25"/>
  <c r="E2339" i="25"/>
  <c r="G2338" i="25"/>
  <c r="E2338" i="25"/>
  <c r="G2337" i="25"/>
  <c r="E2337" i="25"/>
  <c r="G2336" i="25"/>
  <c r="E2336" i="25"/>
  <c r="G2335" i="25"/>
  <c r="E2335" i="25"/>
  <c r="G2334" i="25"/>
  <c r="E2334" i="25"/>
  <c r="G2333" i="25"/>
  <c r="E2333" i="25"/>
  <c r="G2332" i="25"/>
  <c r="E2332" i="25"/>
  <c r="G2331" i="25"/>
  <c r="E2331" i="25"/>
  <c r="G2330" i="25"/>
  <c r="E2330" i="25"/>
  <c r="G2329" i="25"/>
  <c r="E2329" i="25"/>
  <c r="G2328" i="25"/>
  <c r="E2328" i="25"/>
  <c r="G2327" i="25"/>
  <c r="E2327" i="25"/>
  <c r="G2326" i="25"/>
  <c r="E2326" i="25"/>
  <c r="G2325" i="25"/>
  <c r="E2325" i="25"/>
  <c r="G2324" i="25"/>
  <c r="E2324" i="25"/>
  <c r="G2323" i="25"/>
  <c r="E2323" i="25"/>
  <c r="G2322" i="25"/>
  <c r="E2322" i="25"/>
  <c r="G2321" i="25"/>
  <c r="E2321" i="25"/>
  <c r="G2320" i="25"/>
  <c r="E2320" i="25"/>
  <c r="G2319" i="25"/>
  <c r="E2319" i="25"/>
  <c r="G2318" i="25"/>
  <c r="E2318" i="25"/>
  <c r="G2317" i="25"/>
  <c r="E2317" i="25"/>
  <c r="G2316" i="25"/>
  <c r="E2316" i="25"/>
  <c r="G2315" i="25"/>
  <c r="E2315" i="25"/>
  <c r="G2314" i="25"/>
  <c r="E2314" i="25"/>
  <c r="G2313" i="25"/>
  <c r="E2313" i="25"/>
  <c r="G2312" i="25"/>
  <c r="E2312" i="25"/>
  <c r="G2311" i="25"/>
  <c r="E2311" i="25"/>
  <c r="G2310" i="25"/>
  <c r="E2310" i="25"/>
  <c r="G2309" i="25"/>
  <c r="E2309" i="25"/>
  <c r="G2308" i="25"/>
  <c r="E2308" i="25"/>
  <c r="G2307" i="25"/>
  <c r="E2307" i="25"/>
  <c r="G2306" i="25"/>
  <c r="E2306" i="25"/>
  <c r="G2305" i="25"/>
  <c r="E2305" i="25"/>
  <c r="G2304" i="25"/>
  <c r="E2304" i="25"/>
  <c r="G2303" i="25"/>
  <c r="E2303" i="25"/>
  <c r="G2302" i="25"/>
  <c r="E2302" i="25"/>
  <c r="G2301" i="25"/>
  <c r="E2301" i="25"/>
  <c r="G2300" i="25"/>
  <c r="E2300" i="25"/>
  <c r="G2299" i="25"/>
  <c r="E2299" i="25"/>
  <c r="G2298" i="25"/>
  <c r="E2298" i="25"/>
  <c r="G2297" i="25"/>
  <c r="E2297" i="25"/>
  <c r="G2296" i="25"/>
  <c r="E2296" i="25"/>
  <c r="G2295" i="25"/>
  <c r="E2295" i="25"/>
  <c r="G2294" i="25"/>
  <c r="E2294" i="25"/>
  <c r="G2293" i="25"/>
  <c r="E2293" i="25"/>
  <c r="G2292" i="25"/>
  <c r="E2292" i="25"/>
  <c r="G2291" i="25"/>
  <c r="E2291" i="25"/>
  <c r="G2290" i="25"/>
  <c r="E2290" i="25"/>
  <c r="G2289" i="25"/>
  <c r="E2289" i="25"/>
  <c r="G2288" i="25"/>
  <c r="E2288" i="25"/>
  <c r="G2287" i="25"/>
  <c r="E2287" i="25"/>
  <c r="G2286" i="25"/>
  <c r="E2286" i="25"/>
  <c r="G2285" i="25"/>
  <c r="E2285" i="25"/>
  <c r="G2284" i="25"/>
  <c r="E2284" i="25"/>
  <c r="G2283" i="25"/>
  <c r="E2283" i="25"/>
  <c r="G2282" i="25"/>
  <c r="E2282" i="25"/>
  <c r="G2281" i="25"/>
  <c r="E2281" i="25"/>
  <c r="G2280" i="25"/>
  <c r="E2280" i="25"/>
  <c r="G2279" i="25"/>
  <c r="E2279" i="25"/>
  <c r="G2278" i="25"/>
  <c r="E2278" i="25"/>
  <c r="G2277" i="25"/>
  <c r="E2277" i="25"/>
  <c r="G2276" i="25"/>
  <c r="E2276" i="25"/>
  <c r="G2275" i="25"/>
  <c r="E2275" i="25"/>
  <c r="G2274" i="25"/>
  <c r="E2274" i="25"/>
  <c r="G2273" i="25"/>
  <c r="E2273" i="25"/>
  <c r="G2272" i="25"/>
  <c r="E2272" i="25"/>
  <c r="G2271" i="25"/>
  <c r="E2271" i="25"/>
  <c r="G2270" i="25"/>
  <c r="E2270" i="25"/>
  <c r="G2269" i="25"/>
  <c r="E2269" i="25"/>
  <c r="G2268" i="25"/>
  <c r="E2268" i="25"/>
  <c r="G2267" i="25"/>
  <c r="E2267" i="25"/>
  <c r="G2266" i="25"/>
  <c r="E2266" i="25"/>
  <c r="G2265" i="25"/>
  <c r="E2265" i="25"/>
  <c r="G2264" i="25"/>
  <c r="E2264" i="25"/>
  <c r="G2263" i="25"/>
  <c r="E2263" i="25"/>
  <c r="G2262" i="25"/>
  <c r="E2262" i="25"/>
  <c r="G2261" i="25"/>
  <c r="E2261" i="25"/>
  <c r="G2260" i="25"/>
  <c r="E2260" i="25"/>
  <c r="G2259" i="25"/>
  <c r="E2259" i="25"/>
  <c r="G2258" i="25"/>
  <c r="E2258" i="25"/>
  <c r="G2257" i="25"/>
  <c r="E2257" i="25"/>
  <c r="G2256" i="25"/>
  <c r="E2256" i="25"/>
  <c r="G2255" i="25"/>
  <c r="E2255" i="25"/>
  <c r="G2254" i="25"/>
  <c r="E2254" i="25"/>
  <c r="G2253" i="25"/>
  <c r="E2253" i="25"/>
  <c r="G2252" i="25"/>
  <c r="E2252" i="25"/>
  <c r="G2251" i="25"/>
  <c r="E2251" i="25"/>
  <c r="G2250" i="25"/>
  <c r="E2250" i="25"/>
  <c r="G2249" i="25"/>
  <c r="E2249" i="25"/>
  <c r="G2248" i="25"/>
  <c r="E2248" i="25"/>
  <c r="G2247" i="25"/>
  <c r="E2247" i="25"/>
  <c r="G2246" i="25"/>
  <c r="E2246" i="25"/>
  <c r="G2245" i="25"/>
  <c r="E2245" i="25"/>
  <c r="G2244" i="25"/>
  <c r="E2244" i="25"/>
  <c r="G2243" i="25"/>
  <c r="E2243" i="25"/>
  <c r="G2242" i="25"/>
  <c r="E2242" i="25"/>
  <c r="G2241" i="25"/>
  <c r="E2241" i="25"/>
  <c r="G2240" i="25"/>
  <c r="E2240" i="25"/>
  <c r="G2239" i="25"/>
  <c r="E2239" i="25"/>
  <c r="G2238" i="25"/>
  <c r="E2238" i="25"/>
  <c r="G2237" i="25"/>
  <c r="E2237" i="25"/>
  <c r="G2236" i="25"/>
  <c r="E2236" i="25"/>
  <c r="G2235" i="25"/>
  <c r="E2235" i="25"/>
  <c r="G2234" i="25"/>
  <c r="E2234" i="25"/>
  <c r="G2233" i="25"/>
  <c r="E2233" i="25"/>
  <c r="G2232" i="25"/>
  <c r="E2232" i="25"/>
  <c r="G2231" i="25"/>
  <c r="E2231" i="25"/>
  <c r="G2230" i="25"/>
  <c r="E2230" i="25"/>
  <c r="G2229" i="25"/>
  <c r="E2229" i="25"/>
  <c r="G2228" i="25"/>
  <c r="E2228" i="25"/>
  <c r="G2227" i="25"/>
  <c r="E2227" i="25"/>
  <c r="G2226" i="25"/>
  <c r="E2226" i="25"/>
  <c r="G2225" i="25"/>
  <c r="E2225" i="25"/>
  <c r="G2224" i="25"/>
  <c r="E2224" i="25"/>
  <c r="G2223" i="25"/>
  <c r="E2223" i="25"/>
  <c r="G2222" i="25"/>
  <c r="E2222" i="25"/>
  <c r="G2221" i="25"/>
  <c r="E2221" i="25"/>
  <c r="G2220" i="25"/>
  <c r="E2220" i="25"/>
  <c r="G2219" i="25"/>
  <c r="E2219" i="25"/>
  <c r="G2218" i="25"/>
  <c r="E2218" i="25"/>
  <c r="G2217" i="25"/>
  <c r="E2217" i="25"/>
  <c r="G2216" i="25"/>
  <c r="E2216" i="25"/>
  <c r="G2215" i="25"/>
  <c r="E2215" i="25"/>
  <c r="G2214" i="25"/>
  <c r="E2214" i="25"/>
  <c r="G2213" i="25"/>
  <c r="E2213" i="25"/>
  <c r="G2212" i="25"/>
  <c r="E2212" i="25"/>
  <c r="G2211" i="25"/>
  <c r="E2211" i="25"/>
  <c r="G2210" i="25"/>
  <c r="E2210" i="25"/>
  <c r="G2209" i="25"/>
  <c r="E2209" i="25"/>
  <c r="G2208" i="25"/>
  <c r="E2208" i="25"/>
  <c r="G2207" i="25"/>
  <c r="E2207" i="25"/>
  <c r="G2206" i="25"/>
  <c r="E2206" i="25"/>
  <c r="G2205" i="25"/>
  <c r="E2205" i="25"/>
  <c r="G2204" i="25"/>
  <c r="E2204" i="25"/>
  <c r="G2203" i="25"/>
  <c r="E2203" i="25"/>
  <c r="G2202" i="25"/>
  <c r="E2202" i="25"/>
  <c r="G2201" i="25"/>
  <c r="E2201" i="25"/>
  <c r="G2200" i="25"/>
  <c r="E2200" i="25"/>
  <c r="G2199" i="25"/>
  <c r="E2199" i="25"/>
  <c r="G2198" i="25"/>
  <c r="E2198" i="25"/>
  <c r="G2197" i="25"/>
  <c r="E2197" i="25"/>
  <c r="G2196" i="25"/>
  <c r="E2196" i="25"/>
  <c r="G2195" i="25"/>
  <c r="E2195" i="25"/>
  <c r="G2194" i="25"/>
  <c r="E2194" i="25"/>
  <c r="G2193" i="25"/>
  <c r="E2193" i="25"/>
  <c r="G2192" i="25"/>
  <c r="E2192" i="25"/>
  <c r="G2191" i="25"/>
  <c r="E2191" i="25"/>
  <c r="G2190" i="25"/>
  <c r="E2190" i="25"/>
  <c r="G2189" i="25"/>
  <c r="E2189" i="25"/>
  <c r="G2188" i="25"/>
  <c r="E2188" i="25"/>
  <c r="G2187" i="25"/>
  <c r="E2187" i="25"/>
  <c r="G2186" i="25"/>
  <c r="E2186" i="25"/>
  <c r="G2185" i="25"/>
  <c r="E2185" i="25"/>
  <c r="G2184" i="25"/>
  <c r="E2184" i="25"/>
  <c r="G2183" i="25"/>
  <c r="E2183" i="25"/>
  <c r="G2182" i="25"/>
  <c r="E2182" i="25"/>
  <c r="G2181" i="25"/>
  <c r="E2181" i="25"/>
  <c r="G2180" i="25"/>
  <c r="E2180" i="25"/>
  <c r="G2179" i="25"/>
  <c r="E2179" i="25"/>
  <c r="G2178" i="25"/>
  <c r="E2178" i="25"/>
  <c r="G2177" i="25"/>
  <c r="E2177" i="25"/>
  <c r="G2176" i="25"/>
  <c r="E2176" i="25"/>
  <c r="G2175" i="25"/>
  <c r="E2175" i="25"/>
  <c r="G2174" i="25"/>
  <c r="E2174" i="25"/>
  <c r="G2173" i="25"/>
  <c r="E2173" i="25"/>
  <c r="G2172" i="25"/>
  <c r="E2172" i="25"/>
  <c r="G2171" i="25"/>
  <c r="E2171" i="25"/>
  <c r="G2170" i="25"/>
  <c r="E2170" i="25"/>
  <c r="G2169" i="25"/>
  <c r="E2169" i="25"/>
  <c r="G2168" i="25"/>
  <c r="E2168" i="25"/>
  <c r="G2167" i="25"/>
  <c r="E2167" i="25"/>
  <c r="G2166" i="25"/>
  <c r="E2166" i="25"/>
  <c r="G2165" i="25"/>
  <c r="E2165" i="25"/>
  <c r="G2164" i="25"/>
  <c r="E2164" i="25"/>
  <c r="G2163" i="25"/>
  <c r="E2163" i="25"/>
  <c r="G2162" i="25"/>
  <c r="E2162" i="25"/>
  <c r="G2161" i="25"/>
  <c r="E2161" i="25"/>
  <c r="G2160" i="25"/>
  <c r="E2160" i="25"/>
  <c r="G2159" i="25"/>
  <c r="E2159" i="25"/>
  <c r="G2158" i="25"/>
  <c r="E2158" i="25"/>
  <c r="G2157" i="25"/>
  <c r="E2157" i="25"/>
  <c r="G2156" i="25"/>
  <c r="E2156" i="25"/>
  <c r="G2155" i="25"/>
  <c r="E2155" i="25"/>
  <c r="G2154" i="25"/>
  <c r="E2154" i="25"/>
  <c r="G2153" i="25"/>
  <c r="E2153" i="25"/>
  <c r="G2152" i="25"/>
  <c r="E2152" i="25"/>
  <c r="G2151" i="25"/>
  <c r="E2151" i="25"/>
  <c r="G2150" i="25"/>
  <c r="E2150" i="25"/>
  <c r="G2149" i="25"/>
  <c r="E2149" i="25"/>
  <c r="G2148" i="25"/>
  <c r="E2148" i="25"/>
  <c r="G2147" i="25"/>
  <c r="E2147" i="25"/>
  <c r="G2146" i="25"/>
  <c r="E2146" i="25"/>
  <c r="G2145" i="25"/>
  <c r="E2145" i="25"/>
  <c r="G2144" i="25"/>
  <c r="E2144" i="25"/>
  <c r="G2143" i="25"/>
  <c r="E2143" i="25"/>
  <c r="G2142" i="25"/>
  <c r="E2142" i="25"/>
  <c r="G2141" i="25"/>
  <c r="E2141" i="25"/>
  <c r="G2140" i="25"/>
  <c r="E2140" i="25"/>
  <c r="G2139" i="25"/>
  <c r="E2139" i="25"/>
  <c r="G2138" i="25"/>
  <c r="E2138" i="25"/>
  <c r="G2137" i="25"/>
  <c r="E2137" i="25"/>
  <c r="G2136" i="25"/>
  <c r="E2136" i="25"/>
  <c r="G2135" i="25"/>
  <c r="E2135" i="25"/>
  <c r="G2134" i="25"/>
  <c r="E2134" i="25"/>
  <c r="G2133" i="25"/>
  <c r="E2133" i="25"/>
  <c r="G2132" i="25"/>
  <c r="E2132" i="25"/>
  <c r="G2131" i="25"/>
  <c r="E2131" i="25"/>
  <c r="G2130" i="25"/>
  <c r="E2130" i="25"/>
  <c r="G2129" i="25"/>
  <c r="E2129" i="25"/>
  <c r="G2128" i="25"/>
  <c r="E2128" i="25"/>
  <c r="G2127" i="25"/>
  <c r="E2127" i="25"/>
  <c r="G2126" i="25"/>
  <c r="E2126" i="25"/>
  <c r="G2125" i="25"/>
  <c r="E2125" i="25"/>
  <c r="G2124" i="25"/>
  <c r="E2124" i="25"/>
  <c r="G2123" i="25"/>
  <c r="E2123" i="25"/>
  <c r="G2122" i="25"/>
  <c r="E2122" i="25"/>
  <c r="G2121" i="25"/>
  <c r="E2121" i="25"/>
  <c r="G2120" i="25"/>
  <c r="E2120" i="25"/>
  <c r="G2119" i="25"/>
  <c r="E2119" i="25"/>
  <c r="G2118" i="25"/>
  <c r="E2118" i="25"/>
  <c r="G2117" i="25"/>
  <c r="E2117" i="25"/>
  <c r="G2116" i="25"/>
  <c r="E2116" i="25"/>
  <c r="G2115" i="25"/>
  <c r="E2115" i="25"/>
  <c r="G2114" i="25"/>
  <c r="E2114" i="25"/>
  <c r="G2113" i="25"/>
  <c r="E2113" i="25"/>
  <c r="G2112" i="25"/>
  <c r="E2112" i="25"/>
  <c r="G2111" i="25"/>
  <c r="E2111" i="25"/>
  <c r="G2110" i="25"/>
  <c r="E2110" i="25"/>
  <c r="G2109" i="25"/>
  <c r="E2109" i="25"/>
  <c r="G2108" i="25"/>
  <c r="E2108" i="25"/>
  <c r="G2107" i="25"/>
  <c r="E2107" i="25"/>
  <c r="G2106" i="25"/>
  <c r="E2106" i="25"/>
  <c r="G2105" i="25"/>
  <c r="E2105" i="25"/>
  <c r="G2104" i="25"/>
  <c r="E2104" i="25"/>
  <c r="G2103" i="25"/>
  <c r="E2103" i="25"/>
  <c r="G2102" i="25"/>
  <c r="E2102" i="25"/>
  <c r="G2101" i="25"/>
  <c r="E2101" i="25"/>
  <c r="G2100" i="25"/>
  <c r="E2100" i="25"/>
  <c r="G2099" i="25"/>
  <c r="E2099" i="25"/>
  <c r="G2098" i="25"/>
  <c r="E2098" i="25"/>
  <c r="G2097" i="25"/>
  <c r="E2097" i="25"/>
  <c r="G2096" i="25"/>
  <c r="E2096" i="25"/>
  <c r="G2095" i="25"/>
  <c r="E2095" i="25"/>
  <c r="G2094" i="25"/>
  <c r="E2094" i="25"/>
  <c r="G2093" i="25"/>
  <c r="E2093" i="25"/>
  <c r="G2092" i="25"/>
  <c r="E2092" i="25"/>
  <c r="G2091" i="25"/>
  <c r="E2091" i="25"/>
  <c r="G2090" i="25"/>
  <c r="E2090" i="25"/>
  <c r="G2089" i="25"/>
  <c r="E2089" i="25"/>
  <c r="G2088" i="25"/>
  <c r="E2088" i="25"/>
  <c r="G2087" i="25"/>
  <c r="E2087" i="25"/>
  <c r="G2086" i="25"/>
  <c r="E2086" i="25"/>
  <c r="G2085" i="25"/>
  <c r="E2085" i="25"/>
  <c r="G2084" i="25"/>
  <c r="E2084" i="25"/>
  <c r="G2083" i="25"/>
  <c r="E2083" i="25"/>
  <c r="G2082" i="25"/>
  <c r="E2082" i="25"/>
  <c r="G2081" i="25"/>
  <c r="E2081" i="25"/>
  <c r="G2080" i="25"/>
  <c r="E2080" i="25"/>
  <c r="G2079" i="25"/>
  <c r="E2079" i="25"/>
  <c r="G2078" i="25"/>
  <c r="E2078" i="25"/>
  <c r="G2077" i="25"/>
  <c r="E2077" i="25"/>
  <c r="G2076" i="25"/>
  <c r="E2076" i="25"/>
  <c r="G2075" i="25"/>
  <c r="E2075" i="25"/>
  <c r="G2074" i="25"/>
  <c r="E2074" i="25"/>
  <c r="G2073" i="25"/>
  <c r="E2073" i="25"/>
  <c r="G2072" i="25"/>
  <c r="E2072" i="25"/>
  <c r="G2071" i="25"/>
  <c r="E2071" i="25"/>
  <c r="G2070" i="25"/>
  <c r="E2070" i="25"/>
  <c r="G2069" i="25"/>
  <c r="E2069" i="25"/>
  <c r="G2068" i="25"/>
  <c r="E2068" i="25"/>
  <c r="G2067" i="25"/>
  <c r="E2067" i="25"/>
  <c r="G2066" i="25"/>
  <c r="E2066" i="25"/>
  <c r="G2065" i="25"/>
  <c r="E2065" i="25"/>
  <c r="G2064" i="25"/>
  <c r="E2064" i="25"/>
  <c r="G2063" i="25"/>
  <c r="E2063" i="25"/>
  <c r="G2062" i="25"/>
  <c r="E2062" i="25"/>
  <c r="G2061" i="25"/>
  <c r="E2061" i="25"/>
  <c r="G2060" i="25"/>
  <c r="E2060" i="25"/>
  <c r="G2059" i="25"/>
  <c r="E2059" i="25"/>
  <c r="G2058" i="25"/>
  <c r="E2058" i="25"/>
  <c r="G2057" i="25"/>
  <c r="E2057" i="25"/>
  <c r="G2056" i="25"/>
  <c r="E2056" i="25"/>
  <c r="G2055" i="25"/>
  <c r="E2055" i="25"/>
  <c r="G2054" i="25"/>
  <c r="E2054" i="25"/>
  <c r="G2053" i="25"/>
  <c r="E2053" i="25"/>
  <c r="G2052" i="25"/>
  <c r="E2052" i="25"/>
  <c r="G2051" i="25"/>
  <c r="E2051" i="25"/>
  <c r="G2050" i="25"/>
  <c r="E2050" i="25"/>
  <c r="G2049" i="25"/>
  <c r="E2049" i="25"/>
  <c r="G2048" i="25"/>
  <c r="E2048" i="25"/>
  <c r="G2047" i="25"/>
  <c r="E2047" i="25"/>
  <c r="G2046" i="25"/>
  <c r="E2046" i="25"/>
  <c r="G2045" i="25"/>
  <c r="E2045" i="25"/>
  <c r="G2044" i="25"/>
  <c r="E2044" i="25"/>
  <c r="G2043" i="25"/>
  <c r="E2043" i="25"/>
  <c r="G2042" i="25"/>
  <c r="E2042" i="25"/>
  <c r="G2041" i="25"/>
  <c r="E2041" i="25"/>
  <c r="G2040" i="25"/>
  <c r="E2040" i="25"/>
  <c r="G2039" i="25"/>
  <c r="E2039" i="25"/>
  <c r="G2038" i="25"/>
  <c r="E2038" i="25"/>
  <c r="G2037" i="25"/>
  <c r="E2037" i="25"/>
  <c r="G2036" i="25"/>
  <c r="E2036" i="25"/>
  <c r="G2035" i="25"/>
  <c r="E2035" i="25"/>
  <c r="G2034" i="25"/>
  <c r="E2034" i="25"/>
  <c r="G2033" i="25"/>
  <c r="E2033" i="25"/>
  <c r="G2032" i="25"/>
  <c r="E2032" i="25"/>
  <c r="G2031" i="25"/>
  <c r="E2031" i="25"/>
  <c r="G2030" i="25"/>
  <c r="E2030" i="25"/>
  <c r="G2029" i="25"/>
  <c r="E2029" i="25"/>
  <c r="G2028" i="25"/>
  <c r="E2028" i="25"/>
  <c r="G2027" i="25"/>
  <c r="E2027" i="25"/>
  <c r="G2026" i="25"/>
  <c r="E2026" i="25"/>
  <c r="G2025" i="25"/>
  <c r="E2025" i="25"/>
  <c r="G2024" i="25"/>
  <c r="E2024" i="25"/>
  <c r="G2023" i="25"/>
  <c r="E2023" i="25"/>
  <c r="G2022" i="25"/>
  <c r="E2022" i="25"/>
  <c r="G2021" i="25"/>
  <c r="E2021" i="25"/>
  <c r="G2020" i="25"/>
  <c r="E2020" i="25"/>
  <c r="G2019" i="25"/>
  <c r="E2019" i="25"/>
  <c r="G2018" i="25"/>
  <c r="E2018" i="25"/>
  <c r="G2017" i="25"/>
  <c r="E2017" i="25"/>
  <c r="G2016" i="25"/>
  <c r="E2016" i="25"/>
  <c r="G2015" i="25"/>
  <c r="E2015" i="25"/>
  <c r="G2014" i="25"/>
  <c r="E2014" i="25"/>
  <c r="G2013" i="25"/>
  <c r="E2013" i="25"/>
  <c r="G2012" i="25"/>
  <c r="E2012" i="25"/>
  <c r="G2011" i="25"/>
  <c r="E2011" i="25"/>
  <c r="G2010" i="25"/>
  <c r="E2010" i="25"/>
  <c r="G2009" i="25"/>
  <c r="E2009" i="25"/>
  <c r="G2008" i="25"/>
  <c r="E2008" i="25"/>
  <c r="G2007" i="25"/>
  <c r="E2007" i="25"/>
  <c r="G2006" i="25"/>
  <c r="E2006" i="25"/>
  <c r="G2005" i="25"/>
  <c r="E2005" i="25"/>
  <c r="G2004" i="25"/>
  <c r="E2004" i="25"/>
  <c r="G2003" i="25"/>
  <c r="E2003" i="25"/>
  <c r="G2002" i="25"/>
  <c r="E2002" i="25"/>
  <c r="G2001" i="25"/>
  <c r="E2001" i="25"/>
  <c r="G2000" i="25"/>
  <c r="E2000" i="25"/>
  <c r="G1999" i="25"/>
  <c r="E1999" i="25"/>
  <c r="G1998" i="25"/>
  <c r="E1998" i="25"/>
  <c r="G1997" i="25"/>
  <c r="E1997" i="25"/>
  <c r="G1996" i="25"/>
  <c r="E1996" i="25"/>
  <c r="G1995" i="25"/>
  <c r="E1995" i="25"/>
  <c r="G1994" i="25"/>
  <c r="E1994" i="25"/>
  <c r="G1993" i="25"/>
  <c r="E1993" i="25"/>
  <c r="G1992" i="25"/>
  <c r="E1992" i="25"/>
  <c r="G1991" i="25"/>
  <c r="E1991" i="25"/>
  <c r="G1990" i="25"/>
  <c r="E1990" i="25"/>
  <c r="G1989" i="25"/>
  <c r="E1989" i="25"/>
  <c r="G1988" i="25"/>
  <c r="E1988" i="25"/>
  <c r="G1987" i="25"/>
  <c r="E1987" i="25"/>
  <c r="G1986" i="25"/>
  <c r="E1986" i="25"/>
  <c r="G1985" i="25"/>
  <c r="E1985" i="25"/>
  <c r="G1984" i="25"/>
  <c r="E1984" i="25"/>
  <c r="G1983" i="25"/>
  <c r="E1983" i="25"/>
  <c r="G1982" i="25"/>
  <c r="E1982" i="25"/>
  <c r="G1981" i="25"/>
  <c r="E1981" i="25"/>
  <c r="G1980" i="25"/>
  <c r="E1980" i="25"/>
  <c r="G1979" i="25"/>
  <c r="E1979" i="25"/>
  <c r="G1978" i="25"/>
  <c r="E1978" i="25"/>
  <c r="G1977" i="25"/>
  <c r="E1977" i="25"/>
  <c r="G1976" i="25"/>
  <c r="E1976" i="25"/>
  <c r="G1975" i="25"/>
  <c r="E1975" i="25"/>
  <c r="G1974" i="25"/>
  <c r="E1974" i="25"/>
  <c r="G1973" i="25"/>
  <c r="E1973" i="25"/>
  <c r="G1972" i="25"/>
  <c r="E1972" i="25"/>
  <c r="G1971" i="25"/>
  <c r="E1971" i="25"/>
  <c r="G1970" i="25"/>
  <c r="E1970" i="25"/>
  <c r="G1969" i="25"/>
  <c r="E1969" i="25"/>
  <c r="G1968" i="25"/>
  <c r="E1968" i="25"/>
  <c r="G1967" i="25"/>
  <c r="E1967" i="25"/>
  <c r="G1966" i="25"/>
  <c r="E1966" i="25"/>
  <c r="G1965" i="25"/>
  <c r="E1965" i="25"/>
  <c r="G1964" i="25"/>
  <c r="E1964" i="25"/>
  <c r="G1963" i="25"/>
  <c r="E1963" i="25"/>
  <c r="G1962" i="25"/>
  <c r="E1962" i="25"/>
  <c r="G1961" i="25"/>
  <c r="E1961" i="25"/>
  <c r="G1960" i="25"/>
  <c r="E1960" i="25"/>
  <c r="G1959" i="25"/>
  <c r="E1959" i="25"/>
  <c r="G1958" i="25"/>
  <c r="E1958" i="25"/>
  <c r="G1957" i="25"/>
  <c r="E1957" i="25"/>
  <c r="G1956" i="25"/>
  <c r="E1956" i="25"/>
  <c r="G1955" i="25"/>
  <c r="E1955" i="25"/>
  <c r="G1954" i="25"/>
  <c r="E1954" i="25"/>
  <c r="G1953" i="25"/>
  <c r="E1953" i="25"/>
  <c r="G1952" i="25"/>
  <c r="E1952" i="25"/>
  <c r="G1951" i="25"/>
  <c r="E1951" i="25"/>
  <c r="G1950" i="25"/>
  <c r="E1950" i="25"/>
  <c r="G1949" i="25"/>
  <c r="E1949" i="25"/>
  <c r="G1948" i="25"/>
  <c r="E1948" i="25"/>
  <c r="G1947" i="25"/>
  <c r="E1947" i="25"/>
  <c r="G1946" i="25"/>
  <c r="E1946" i="25"/>
  <c r="G1945" i="25"/>
  <c r="E1945" i="25"/>
  <c r="G1944" i="25"/>
  <c r="E1944" i="25"/>
  <c r="G1943" i="25"/>
  <c r="E1943" i="25"/>
  <c r="G1942" i="25"/>
  <c r="E1942" i="25"/>
  <c r="G1941" i="25"/>
  <c r="E1941" i="25"/>
  <c r="G1940" i="25"/>
  <c r="E1940" i="25"/>
  <c r="G1939" i="25"/>
  <c r="E1939" i="25"/>
  <c r="G1938" i="25"/>
  <c r="E1938" i="25"/>
  <c r="G1937" i="25"/>
  <c r="E1937" i="25"/>
  <c r="G1936" i="25"/>
  <c r="E1936" i="25"/>
  <c r="G1935" i="25"/>
  <c r="E1935" i="25"/>
  <c r="G1934" i="25"/>
  <c r="E1934" i="25"/>
  <c r="G1933" i="25"/>
  <c r="E1933" i="25"/>
  <c r="G1932" i="25"/>
  <c r="E1932" i="25"/>
  <c r="G1931" i="25"/>
  <c r="E1931" i="25"/>
  <c r="G1930" i="25"/>
  <c r="E1930" i="25"/>
  <c r="G1929" i="25"/>
  <c r="E1929" i="25"/>
  <c r="G1928" i="25"/>
  <c r="E1928" i="25"/>
  <c r="G1927" i="25"/>
  <c r="E1927" i="25"/>
  <c r="G1926" i="25"/>
  <c r="E1926" i="25"/>
  <c r="G1925" i="25"/>
  <c r="E1925" i="25"/>
  <c r="G1924" i="25"/>
  <c r="E1924" i="25"/>
  <c r="G1923" i="25"/>
  <c r="E1923" i="25"/>
  <c r="G1922" i="25"/>
  <c r="E1922" i="25"/>
  <c r="G1921" i="25"/>
  <c r="E1921" i="25"/>
  <c r="G1920" i="25"/>
  <c r="E1920" i="25"/>
  <c r="G1919" i="25"/>
  <c r="E1919" i="25"/>
  <c r="G1918" i="25"/>
  <c r="E1918" i="25"/>
  <c r="G1917" i="25"/>
  <c r="E1917" i="25"/>
  <c r="G1916" i="25"/>
  <c r="E1916" i="25"/>
  <c r="G1915" i="25"/>
  <c r="E1915" i="25"/>
  <c r="G1914" i="25"/>
  <c r="E1914" i="25"/>
  <c r="G1913" i="25"/>
  <c r="E1913" i="25"/>
  <c r="G1912" i="25"/>
  <c r="E1912" i="25"/>
  <c r="G1911" i="25"/>
  <c r="E1911" i="25"/>
  <c r="G1910" i="25"/>
  <c r="E1910" i="25"/>
  <c r="G1909" i="25"/>
  <c r="E1909" i="25"/>
  <c r="G1908" i="25"/>
  <c r="E1908" i="25"/>
  <c r="G1907" i="25"/>
  <c r="E1907" i="25"/>
  <c r="G1906" i="25"/>
  <c r="E1906" i="25"/>
  <c r="G1905" i="25"/>
  <c r="E1905" i="25"/>
  <c r="G1904" i="25"/>
  <c r="E1904" i="25"/>
  <c r="G1903" i="25"/>
  <c r="E1903" i="25"/>
  <c r="G1902" i="25"/>
  <c r="E1902" i="25"/>
  <c r="G1901" i="25"/>
  <c r="E1901" i="25"/>
  <c r="G1900" i="25"/>
  <c r="E1900" i="25"/>
  <c r="G1899" i="25"/>
  <c r="E1899" i="25"/>
  <c r="G1898" i="25"/>
  <c r="E1898" i="25"/>
  <c r="G1897" i="25"/>
  <c r="E1897" i="25"/>
  <c r="G1896" i="25"/>
  <c r="E1896" i="25"/>
  <c r="G1895" i="25"/>
  <c r="E1895" i="25"/>
  <c r="G1894" i="25"/>
  <c r="E1894" i="25"/>
  <c r="G1893" i="25"/>
  <c r="E1893" i="25"/>
  <c r="G1892" i="25"/>
  <c r="E1892" i="25"/>
  <c r="G1891" i="25"/>
  <c r="E1891" i="25"/>
  <c r="G1890" i="25"/>
  <c r="E1890" i="25"/>
  <c r="G1889" i="25"/>
  <c r="E1889" i="25"/>
  <c r="G1888" i="25"/>
  <c r="E1888" i="25"/>
  <c r="G1887" i="25"/>
  <c r="E1887" i="25"/>
  <c r="G1886" i="25"/>
  <c r="E1886" i="25"/>
  <c r="G1885" i="25"/>
  <c r="E1885" i="25"/>
  <c r="G1884" i="25"/>
  <c r="E1884" i="25"/>
  <c r="G1883" i="25"/>
  <c r="E1883" i="25"/>
  <c r="G1882" i="25"/>
  <c r="E1882" i="25"/>
  <c r="G1881" i="25"/>
  <c r="E1881" i="25"/>
  <c r="G1880" i="25"/>
  <c r="E1880" i="25"/>
  <c r="G1879" i="25"/>
  <c r="E1879" i="25"/>
  <c r="G1878" i="25"/>
  <c r="E1878" i="25"/>
  <c r="G1877" i="25"/>
  <c r="E1877" i="25"/>
  <c r="G1876" i="25"/>
  <c r="E1876" i="25"/>
  <c r="G1875" i="25"/>
  <c r="E1875" i="25"/>
  <c r="G1874" i="25"/>
  <c r="E1874" i="25"/>
  <c r="G1873" i="25"/>
  <c r="E1873" i="25"/>
  <c r="G1872" i="25"/>
  <c r="E1872" i="25"/>
  <c r="G1871" i="25"/>
  <c r="E1871" i="25"/>
  <c r="G1870" i="25"/>
  <c r="E1870" i="25"/>
  <c r="G1869" i="25"/>
  <c r="E1869" i="25"/>
  <c r="G1868" i="25"/>
  <c r="E1868" i="25"/>
  <c r="G1867" i="25"/>
  <c r="E1867" i="25"/>
  <c r="G1866" i="25"/>
  <c r="E1866" i="25"/>
  <c r="G1865" i="25"/>
  <c r="E1865" i="25"/>
  <c r="G1864" i="25"/>
  <c r="E1864" i="25"/>
  <c r="G1863" i="25"/>
  <c r="E1863" i="25"/>
  <c r="G1862" i="25"/>
  <c r="E1862" i="25"/>
  <c r="G1861" i="25"/>
  <c r="E1861" i="25"/>
  <c r="G1860" i="25"/>
  <c r="E1860" i="25"/>
  <c r="G1859" i="25"/>
  <c r="E1859" i="25"/>
  <c r="G1858" i="25"/>
  <c r="E1858" i="25"/>
  <c r="G1857" i="25"/>
  <c r="E1857" i="25"/>
  <c r="G1856" i="25"/>
  <c r="E1856" i="25"/>
  <c r="G1855" i="25"/>
  <c r="E1855" i="25"/>
  <c r="G1854" i="25"/>
  <c r="E1854" i="25"/>
  <c r="G1853" i="25"/>
  <c r="E1853" i="25"/>
  <c r="G1852" i="25"/>
  <c r="E1852" i="25"/>
  <c r="G1851" i="25"/>
  <c r="E1851" i="25"/>
  <c r="G1850" i="25"/>
  <c r="E1850" i="25"/>
  <c r="G1849" i="25"/>
  <c r="E1849" i="25"/>
  <c r="G1848" i="25"/>
  <c r="E1848" i="25"/>
  <c r="G1847" i="25"/>
  <c r="E1847" i="25"/>
  <c r="G1846" i="25"/>
  <c r="E1846" i="25"/>
  <c r="G1845" i="25"/>
  <c r="E1845" i="25"/>
  <c r="G1844" i="25"/>
  <c r="E1844" i="25"/>
  <c r="G1843" i="25"/>
  <c r="E1843" i="25"/>
  <c r="G1842" i="25"/>
  <c r="E1842" i="25"/>
  <c r="G1841" i="25"/>
  <c r="E1841" i="25"/>
  <c r="G1840" i="25"/>
  <c r="E1840" i="25"/>
  <c r="G1839" i="25"/>
  <c r="E1839" i="25"/>
  <c r="G1838" i="25"/>
  <c r="E1838" i="25"/>
  <c r="G1837" i="25"/>
  <c r="E1837" i="25"/>
  <c r="G1836" i="25"/>
  <c r="E1836" i="25"/>
  <c r="G1835" i="25"/>
  <c r="E1835" i="25"/>
  <c r="G1834" i="25"/>
  <c r="E1834" i="25"/>
  <c r="G1833" i="25"/>
  <c r="E1833" i="25"/>
  <c r="G1832" i="25"/>
  <c r="E1832" i="25"/>
  <c r="G1831" i="25"/>
  <c r="E1831" i="25"/>
  <c r="G1830" i="25"/>
  <c r="E1830" i="25"/>
  <c r="G1829" i="25"/>
  <c r="E1829" i="25"/>
  <c r="G1828" i="25"/>
  <c r="E1828" i="25"/>
  <c r="G1827" i="25"/>
  <c r="E1827" i="25"/>
  <c r="G1826" i="25"/>
  <c r="E1826" i="25"/>
  <c r="G1825" i="25"/>
  <c r="E1825" i="25"/>
  <c r="G1824" i="25"/>
  <c r="E1824" i="25"/>
  <c r="G1823" i="25"/>
  <c r="E1823" i="25"/>
  <c r="G1822" i="25"/>
  <c r="E1822" i="25"/>
  <c r="G1821" i="25"/>
  <c r="E1821" i="25"/>
  <c r="G1820" i="25"/>
  <c r="E1820" i="25"/>
  <c r="G1819" i="25"/>
  <c r="E1819" i="25"/>
  <c r="G1818" i="25"/>
  <c r="E1818" i="25"/>
  <c r="G1817" i="25"/>
  <c r="E1817" i="25"/>
  <c r="G1816" i="25"/>
  <c r="E1816" i="25"/>
  <c r="G1815" i="25"/>
  <c r="E1815" i="25"/>
  <c r="G1814" i="25"/>
  <c r="E1814" i="25"/>
  <c r="G1813" i="25"/>
  <c r="E1813" i="25"/>
  <c r="G1812" i="25"/>
  <c r="E1812" i="25"/>
  <c r="G1811" i="25"/>
  <c r="E1811" i="25"/>
  <c r="G1810" i="25"/>
  <c r="E1810" i="25"/>
  <c r="G1809" i="25"/>
  <c r="E1809" i="25"/>
  <c r="G1808" i="25"/>
  <c r="E1808" i="25"/>
  <c r="G1807" i="25"/>
  <c r="E1807" i="25"/>
  <c r="G1806" i="25"/>
  <c r="E1806" i="25"/>
  <c r="G1805" i="25"/>
  <c r="E1805" i="25"/>
  <c r="G1804" i="25"/>
  <c r="E1804" i="25"/>
  <c r="G1803" i="25"/>
  <c r="E1803" i="25"/>
  <c r="G1802" i="25"/>
  <c r="E1802" i="25"/>
  <c r="G1801" i="25"/>
  <c r="E1801" i="25"/>
  <c r="G1800" i="25"/>
  <c r="E1800" i="25"/>
  <c r="G1799" i="25"/>
  <c r="E1799" i="25"/>
  <c r="G1798" i="25"/>
  <c r="E1798" i="25"/>
  <c r="G1797" i="25"/>
  <c r="E1797" i="25"/>
  <c r="G1796" i="25"/>
  <c r="E1796" i="25"/>
  <c r="G1795" i="25"/>
  <c r="E1795" i="25"/>
  <c r="G1794" i="25"/>
  <c r="E1794" i="25"/>
  <c r="G1793" i="25"/>
  <c r="E1793" i="25"/>
  <c r="G1792" i="25"/>
  <c r="E1792" i="25"/>
  <c r="G1791" i="25"/>
  <c r="E1791" i="25"/>
  <c r="G1790" i="25"/>
  <c r="E1790" i="25"/>
  <c r="G1789" i="25"/>
  <c r="E1789" i="25"/>
  <c r="G1788" i="25"/>
  <c r="E1788" i="25"/>
  <c r="G1787" i="25"/>
  <c r="E1787" i="25"/>
  <c r="G1786" i="25"/>
  <c r="E1786" i="25"/>
  <c r="G1785" i="25"/>
  <c r="E1785" i="25"/>
  <c r="G1784" i="25"/>
  <c r="E1784" i="25"/>
  <c r="G1783" i="25"/>
  <c r="E1783" i="25"/>
  <c r="G1782" i="25"/>
  <c r="E1782" i="25"/>
  <c r="G1781" i="25"/>
  <c r="E1781" i="25"/>
  <c r="G1780" i="25"/>
  <c r="E1780" i="25"/>
  <c r="G1779" i="25"/>
  <c r="E1779" i="25"/>
  <c r="G1778" i="25"/>
  <c r="E1778" i="25"/>
  <c r="G1777" i="25"/>
  <c r="E1777" i="25"/>
  <c r="G1776" i="25"/>
  <c r="E1776" i="25"/>
  <c r="G1775" i="25"/>
  <c r="E1775" i="25"/>
  <c r="G1774" i="25"/>
  <c r="E1774" i="25"/>
  <c r="G1773" i="25"/>
  <c r="E1773" i="25"/>
  <c r="G1772" i="25"/>
  <c r="E1772" i="25"/>
  <c r="G1771" i="25"/>
  <c r="E1771" i="25"/>
  <c r="G1770" i="25"/>
  <c r="E1770" i="25"/>
  <c r="G1769" i="25"/>
  <c r="E1769" i="25"/>
  <c r="G1768" i="25"/>
  <c r="E1768" i="25"/>
  <c r="G1767" i="25"/>
  <c r="E1767" i="25"/>
  <c r="G1766" i="25"/>
  <c r="E1766" i="25"/>
  <c r="G1765" i="25"/>
  <c r="E1765" i="25"/>
  <c r="G1764" i="25"/>
  <c r="E1764" i="25"/>
  <c r="G1763" i="25"/>
  <c r="E1763" i="25"/>
  <c r="G1762" i="25"/>
  <c r="E1762" i="25"/>
  <c r="G1761" i="25"/>
  <c r="E1761" i="25"/>
  <c r="G1760" i="25"/>
  <c r="E1760" i="25"/>
  <c r="G1759" i="25"/>
  <c r="E1759" i="25"/>
  <c r="G1758" i="25"/>
  <c r="E1758" i="25"/>
  <c r="G1757" i="25"/>
  <c r="E1757" i="25"/>
  <c r="G1756" i="25"/>
  <c r="E1756" i="25"/>
  <c r="G1755" i="25"/>
  <c r="E1755" i="25"/>
  <c r="G1754" i="25"/>
  <c r="E1754" i="25"/>
  <c r="G1753" i="25"/>
  <c r="E1753" i="25"/>
  <c r="G1752" i="25"/>
  <c r="E1752" i="25"/>
  <c r="G1751" i="25"/>
  <c r="E1751" i="25"/>
  <c r="G1750" i="25"/>
  <c r="E1750" i="25"/>
  <c r="G1749" i="25"/>
  <c r="E1749" i="25"/>
  <c r="G1748" i="25"/>
  <c r="E1748" i="25"/>
  <c r="G1747" i="25"/>
  <c r="E1747" i="25"/>
  <c r="G1746" i="25"/>
  <c r="E1746" i="25"/>
  <c r="G1745" i="25"/>
  <c r="E1745" i="25"/>
  <c r="G1744" i="25"/>
  <c r="E1744" i="25"/>
  <c r="G1743" i="25"/>
  <c r="E1743" i="25"/>
  <c r="G1742" i="25"/>
  <c r="E1742" i="25"/>
  <c r="G1741" i="25"/>
  <c r="E1741" i="25"/>
  <c r="G1740" i="25"/>
  <c r="E1740" i="25"/>
  <c r="G1739" i="25"/>
  <c r="E1739" i="25"/>
  <c r="G1738" i="25"/>
  <c r="E1738" i="25"/>
  <c r="G1737" i="25"/>
  <c r="E1737" i="25"/>
  <c r="G1736" i="25"/>
  <c r="E1736" i="25"/>
  <c r="G1735" i="25"/>
  <c r="E1735" i="25"/>
  <c r="G1734" i="25"/>
  <c r="E1734" i="25"/>
  <c r="G1733" i="25"/>
  <c r="E1733" i="25"/>
  <c r="G1732" i="25"/>
  <c r="E1732" i="25"/>
  <c r="G1731" i="25"/>
  <c r="E1731" i="25"/>
  <c r="G1730" i="25"/>
  <c r="E1730" i="25"/>
  <c r="G1729" i="25"/>
  <c r="E1729" i="25"/>
  <c r="G1728" i="25"/>
  <c r="E1728" i="25"/>
  <c r="G1727" i="25"/>
  <c r="E1727" i="25"/>
  <c r="G1726" i="25"/>
  <c r="E1726" i="25"/>
  <c r="G1725" i="25"/>
  <c r="E1725" i="25"/>
  <c r="G1724" i="25"/>
  <c r="E1724" i="25"/>
  <c r="G1723" i="25"/>
  <c r="E1723" i="25"/>
  <c r="G1722" i="25"/>
  <c r="E1722" i="25"/>
  <c r="G1721" i="25"/>
  <c r="E1721" i="25"/>
  <c r="G1720" i="25"/>
  <c r="E1720" i="25"/>
  <c r="G1719" i="25"/>
  <c r="E1719" i="25"/>
  <c r="G1718" i="25"/>
  <c r="E1718" i="25"/>
  <c r="G1717" i="25"/>
  <c r="E1717" i="25"/>
  <c r="G1716" i="25"/>
  <c r="E1716" i="25"/>
  <c r="G1715" i="25"/>
  <c r="E1715" i="25"/>
  <c r="G1714" i="25"/>
  <c r="E1714" i="25"/>
  <c r="G1713" i="25"/>
  <c r="E1713" i="25"/>
  <c r="G1712" i="25"/>
  <c r="E1712" i="25"/>
  <c r="G1711" i="25"/>
  <c r="E1711" i="25"/>
  <c r="G1710" i="25"/>
  <c r="E1710" i="25"/>
  <c r="G1709" i="25"/>
  <c r="E1709" i="25"/>
  <c r="G1708" i="25"/>
  <c r="E1708" i="25"/>
  <c r="G1707" i="25"/>
  <c r="E1707" i="25"/>
  <c r="G1706" i="25"/>
  <c r="E1706" i="25"/>
  <c r="G1705" i="25"/>
  <c r="E1705" i="25"/>
  <c r="G1704" i="25"/>
  <c r="E1704" i="25"/>
  <c r="G1703" i="25"/>
  <c r="E1703" i="25"/>
  <c r="G1702" i="25"/>
  <c r="E1702" i="25"/>
  <c r="G1701" i="25"/>
  <c r="E1701" i="25"/>
  <c r="G1700" i="25"/>
  <c r="E1700" i="25"/>
  <c r="G1699" i="25"/>
  <c r="E1699" i="25"/>
  <c r="G1698" i="25"/>
  <c r="E1698" i="25"/>
  <c r="G1697" i="25"/>
  <c r="E1697" i="25"/>
  <c r="G1696" i="25"/>
  <c r="E1696" i="25"/>
  <c r="G1695" i="25"/>
  <c r="E1695" i="25"/>
  <c r="G1694" i="25"/>
  <c r="E1694" i="25"/>
  <c r="G1693" i="25"/>
  <c r="E1693" i="25"/>
  <c r="G1692" i="25"/>
  <c r="E1692" i="25"/>
  <c r="G1691" i="25"/>
  <c r="E1691" i="25"/>
  <c r="G1690" i="25"/>
  <c r="E1690" i="25"/>
  <c r="G1689" i="25"/>
  <c r="E1689" i="25"/>
  <c r="G1688" i="25"/>
  <c r="E1688" i="25"/>
  <c r="G1687" i="25"/>
  <c r="E1687" i="25"/>
  <c r="G1686" i="25"/>
  <c r="E1686" i="25"/>
  <c r="G1685" i="25"/>
  <c r="E1685" i="25"/>
  <c r="G1684" i="25"/>
  <c r="E1684" i="25"/>
  <c r="G1683" i="25"/>
  <c r="E1683" i="25"/>
  <c r="G1682" i="25"/>
  <c r="E1682" i="25"/>
  <c r="G1681" i="25"/>
  <c r="E1681" i="25"/>
  <c r="G1680" i="25"/>
  <c r="E1680" i="25"/>
  <c r="G1679" i="25"/>
  <c r="E1679" i="25"/>
  <c r="G1678" i="25"/>
  <c r="E1678" i="25"/>
  <c r="G1677" i="25"/>
  <c r="E1677" i="25"/>
  <c r="G1676" i="25"/>
  <c r="E1676" i="25"/>
  <c r="G1675" i="25"/>
  <c r="E1675" i="25"/>
  <c r="G1674" i="25"/>
  <c r="E1674" i="25"/>
  <c r="G1673" i="25"/>
  <c r="E1673" i="25"/>
  <c r="G1672" i="25"/>
  <c r="E1672" i="25"/>
  <c r="G1671" i="25"/>
  <c r="E1671" i="25"/>
  <c r="G1670" i="25"/>
  <c r="E1670" i="25"/>
  <c r="G1669" i="25"/>
  <c r="E1669" i="25"/>
  <c r="G1668" i="25"/>
  <c r="E1668" i="25"/>
  <c r="G1667" i="25"/>
  <c r="E1667" i="25"/>
  <c r="G1666" i="25"/>
  <c r="E1666" i="25"/>
  <c r="G1665" i="25"/>
  <c r="E1665" i="25"/>
  <c r="G1664" i="25"/>
  <c r="E1664" i="25"/>
  <c r="G1663" i="25"/>
  <c r="E1663" i="25"/>
  <c r="G1662" i="25"/>
  <c r="E1662" i="25"/>
  <c r="G1661" i="25"/>
  <c r="E1661" i="25"/>
  <c r="G1660" i="25"/>
  <c r="E1660" i="25"/>
  <c r="G1659" i="25"/>
  <c r="E1659" i="25"/>
  <c r="G1658" i="25"/>
  <c r="E1658" i="25"/>
  <c r="G1657" i="25"/>
  <c r="E1657" i="25"/>
  <c r="G1656" i="25"/>
  <c r="E1656" i="25"/>
  <c r="G1655" i="25"/>
  <c r="E1655" i="25"/>
  <c r="G1654" i="25"/>
  <c r="E1654" i="25"/>
  <c r="G1653" i="25"/>
  <c r="E1653" i="25"/>
  <c r="G1652" i="25"/>
  <c r="E1652" i="25"/>
  <c r="G1651" i="25"/>
  <c r="E1651" i="25"/>
  <c r="G1650" i="25"/>
  <c r="E1650" i="25"/>
  <c r="G1649" i="25"/>
  <c r="E1649" i="25"/>
  <c r="G1648" i="25"/>
  <c r="E1648" i="25"/>
  <c r="G1647" i="25"/>
  <c r="E1647" i="25"/>
  <c r="G1646" i="25"/>
  <c r="E1646" i="25"/>
  <c r="G1645" i="25"/>
  <c r="E1645" i="25"/>
  <c r="G1644" i="25"/>
  <c r="E1644" i="25"/>
  <c r="G1643" i="25"/>
  <c r="E1643" i="25"/>
  <c r="G1642" i="25"/>
  <c r="E1642" i="25"/>
  <c r="G1641" i="25"/>
  <c r="E1641" i="25"/>
  <c r="G1640" i="25"/>
  <c r="E1640" i="25"/>
  <c r="G1639" i="25"/>
  <c r="E1639" i="25"/>
  <c r="G1638" i="25"/>
  <c r="E1638" i="25"/>
  <c r="G1637" i="25"/>
  <c r="E1637" i="25"/>
  <c r="G1636" i="25"/>
  <c r="E1636" i="25"/>
  <c r="G1635" i="25"/>
  <c r="E1635" i="25"/>
  <c r="G1634" i="25"/>
  <c r="E1634" i="25"/>
  <c r="G1633" i="25"/>
  <c r="E1633" i="25"/>
  <c r="G1632" i="25"/>
  <c r="E1632" i="25"/>
  <c r="G1631" i="25"/>
  <c r="E1631" i="25"/>
  <c r="G1630" i="25"/>
  <c r="E1630" i="25"/>
  <c r="G1629" i="25"/>
  <c r="E1629" i="25"/>
  <c r="G1628" i="25"/>
  <c r="E1628" i="25"/>
  <c r="G1627" i="25"/>
  <c r="E1627" i="25"/>
  <c r="G1626" i="25"/>
  <c r="E1626" i="25"/>
  <c r="G1625" i="25"/>
  <c r="E1625" i="25"/>
  <c r="G1624" i="25"/>
  <c r="E1624" i="25"/>
  <c r="G1623" i="25"/>
  <c r="E1623" i="25"/>
  <c r="G1622" i="25"/>
  <c r="E1622" i="25"/>
  <c r="G1621" i="25"/>
  <c r="E1621" i="25"/>
  <c r="G1620" i="25"/>
  <c r="E1620" i="25"/>
  <c r="G1619" i="25"/>
  <c r="E1619" i="25"/>
  <c r="G1618" i="25"/>
  <c r="E1618" i="25"/>
  <c r="G1617" i="25"/>
  <c r="E1617" i="25"/>
  <c r="G1616" i="25"/>
  <c r="E1616" i="25"/>
  <c r="G1615" i="25"/>
  <c r="E1615" i="25"/>
  <c r="G1614" i="25"/>
  <c r="E1614" i="25"/>
  <c r="G1613" i="25"/>
  <c r="E1613" i="25"/>
  <c r="G1612" i="25"/>
  <c r="E1612" i="25"/>
  <c r="G1611" i="25"/>
  <c r="E1611" i="25"/>
  <c r="G1610" i="25"/>
  <c r="E1610" i="25"/>
  <c r="G1609" i="25"/>
  <c r="E1609" i="25"/>
  <c r="G1608" i="25"/>
  <c r="E1608" i="25"/>
  <c r="G1607" i="25"/>
  <c r="E1607" i="25"/>
  <c r="G1606" i="25"/>
  <c r="E1606" i="25"/>
  <c r="G1605" i="25"/>
  <c r="E1605" i="25"/>
  <c r="G1604" i="25"/>
  <c r="E1604" i="25"/>
  <c r="G1603" i="25"/>
  <c r="E1603" i="25"/>
  <c r="G1602" i="25"/>
  <c r="E1602" i="25"/>
  <c r="G1601" i="25"/>
  <c r="E1601" i="25"/>
  <c r="G1600" i="25"/>
  <c r="E1600" i="25"/>
  <c r="G1599" i="25"/>
  <c r="E1599" i="25"/>
  <c r="G1598" i="25"/>
  <c r="E1598" i="25"/>
  <c r="G1597" i="25"/>
  <c r="E1597" i="25"/>
  <c r="G1596" i="25"/>
  <c r="E1596" i="25"/>
  <c r="G1595" i="25"/>
  <c r="E1595" i="25"/>
  <c r="G1594" i="25"/>
  <c r="E1594" i="25"/>
  <c r="G1593" i="25"/>
  <c r="E1593" i="25"/>
  <c r="G1592" i="25"/>
  <c r="E1592" i="25"/>
  <c r="G1591" i="25"/>
  <c r="E1591" i="25"/>
  <c r="G1590" i="25"/>
  <c r="E1590" i="25"/>
  <c r="G1589" i="25"/>
  <c r="E1589" i="25"/>
  <c r="G1588" i="25"/>
  <c r="E1588" i="25"/>
  <c r="G1587" i="25"/>
  <c r="E1587" i="25"/>
  <c r="G1586" i="25"/>
  <c r="E1586" i="25"/>
  <c r="G1585" i="25"/>
  <c r="E1585" i="25"/>
  <c r="G1584" i="25"/>
  <c r="E1584" i="25"/>
  <c r="G1583" i="25"/>
  <c r="E1583" i="25"/>
  <c r="G1582" i="25"/>
  <c r="E1582" i="25"/>
  <c r="G1581" i="25"/>
  <c r="E1581" i="25"/>
  <c r="G1580" i="25"/>
  <c r="E1580" i="25"/>
  <c r="G1579" i="25"/>
  <c r="E1579" i="25"/>
  <c r="G1578" i="25"/>
  <c r="E1578" i="25"/>
  <c r="G1577" i="25"/>
  <c r="E1577" i="25"/>
  <c r="G1576" i="25"/>
  <c r="E1576" i="25"/>
  <c r="G1575" i="25"/>
  <c r="E1575" i="25"/>
  <c r="G1574" i="25"/>
  <c r="E1574" i="25"/>
  <c r="G1573" i="25"/>
  <c r="E1573" i="25"/>
  <c r="G1572" i="25"/>
  <c r="E1572" i="25"/>
  <c r="G1571" i="25"/>
  <c r="E1571" i="25"/>
  <c r="G1570" i="25"/>
  <c r="E1570" i="25"/>
  <c r="G1569" i="25"/>
  <c r="E1569" i="25"/>
  <c r="G1568" i="25"/>
  <c r="E1568" i="25"/>
  <c r="G1567" i="25"/>
  <c r="E1567" i="25"/>
  <c r="G1566" i="25"/>
  <c r="E1566" i="25"/>
  <c r="G1565" i="25"/>
  <c r="E1565" i="25"/>
  <c r="G1564" i="25"/>
  <c r="E1564" i="25"/>
  <c r="G1563" i="25"/>
  <c r="E1563" i="25"/>
  <c r="G1562" i="25"/>
  <c r="E1562" i="25"/>
  <c r="G1561" i="25"/>
  <c r="E1561" i="25"/>
  <c r="G1560" i="25"/>
  <c r="E1560" i="25"/>
  <c r="G1559" i="25"/>
  <c r="E1559" i="25"/>
  <c r="G1558" i="25"/>
  <c r="E1558" i="25"/>
  <c r="G1557" i="25"/>
  <c r="E1557" i="25"/>
  <c r="G1556" i="25"/>
  <c r="E1556" i="25"/>
  <c r="G1555" i="25"/>
  <c r="E1555" i="25"/>
  <c r="G1554" i="25"/>
  <c r="E1554" i="25"/>
  <c r="G1553" i="25"/>
  <c r="E1553" i="25"/>
  <c r="G1552" i="25"/>
  <c r="E1552" i="25"/>
  <c r="G1551" i="25"/>
  <c r="E1551" i="25"/>
  <c r="G1550" i="25"/>
  <c r="E1550" i="25"/>
  <c r="G1549" i="25"/>
  <c r="E1549" i="25"/>
  <c r="G1548" i="25"/>
  <c r="E1548" i="25"/>
  <c r="G1547" i="25"/>
  <c r="E1547" i="25"/>
  <c r="G1546" i="25"/>
  <c r="E1546" i="25"/>
  <c r="G1545" i="25"/>
  <c r="E1545" i="25"/>
  <c r="G1544" i="25"/>
  <c r="E1544" i="25"/>
  <c r="G1543" i="25"/>
  <c r="E1543" i="25"/>
  <c r="G1542" i="25"/>
  <c r="E1542" i="25"/>
  <c r="G1541" i="25"/>
  <c r="E1541" i="25"/>
  <c r="G1540" i="25"/>
  <c r="E1540" i="25"/>
  <c r="G1539" i="25"/>
  <c r="E1539" i="25"/>
  <c r="G1538" i="25"/>
  <c r="E1538" i="25"/>
  <c r="G1537" i="25"/>
  <c r="E1537" i="25"/>
  <c r="G1536" i="25"/>
  <c r="E1536" i="25"/>
  <c r="G1535" i="25"/>
  <c r="E1535" i="25"/>
  <c r="G1534" i="25"/>
  <c r="E1534" i="25"/>
  <c r="G1533" i="25"/>
  <c r="E1533" i="25"/>
  <c r="G1532" i="25"/>
  <c r="E1532" i="25"/>
  <c r="G1531" i="25"/>
  <c r="E1531" i="25"/>
  <c r="G1530" i="25"/>
  <c r="E1530" i="25"/>
  <c r="G1529" i="25"/>
  <c r="E1529" i="25"/>
  <c r="G1528" i="25"/>
  <c r="E1528" i="25"/>
  <c r="G1527" i="25"/>
  <c r="E1527" i="25"/>
  <c r="G1526" i="25"/>
  <c r="E1526" i="25"/>
  <c r="G1525" i="25"/>
  <c r="E1525" i="25"/>
  <c r="G1524" i="25"/>
  <c r="E1524" i="25"/>
  <c r="G1523" i="25"/>
  <c r="E1523" i="25"/>
  <c r="G1522" i="25"/>
  <c r="E1522" i="25"/>
  <c r="G1521" i="25"/>
  <c r="E1521" i="25"/>
  <c r="G1520" i="25"/>
  <c r="E1520" i="25"/>
  <c r="G1519" i="25"/>
  <c r="E1519" i="25"/>
  <c r="G1518" i="25"/>
  <c r="E1518" i="25"/>
  <c r="G1517" i="25"/>
  <c r="E1517" i="25"/>
  <c r="G1516" i="25"/>
  <c r="E1516" i="25"/>
  <c r="G1515" i="25"/>
  <c r="E1515" i="25"/>
  <c r="G1514" i="25"/>
  <c r="E1514" i="25"/>
  <c r="G1513" i="25"/>
  <c r="E1513" i="25"/>
  <c r="G1512" i="25"/>
  <c r="E1512" i="25"/>
  <c r="G1511" i="25"/>
  <c r="E1511" i="25"/>
  <c r="G1510" i="25"/>
  <c r="E1510" i="25"/>
  <c r="G1509" i="25"/>
  <c r="E1509" i="25"/>
  <c r="G1508" i="25"/>
  <c r="E1508" i="25"/>
  <c r="G1507" i="25"/>
  <c r="E1507" i="25"/>
  <c r="G1506" i="25"/>
  <c r="E1506" i="25"/>
  <c r="G1505" i="25"/>
  <c r="E1505" i="25"/>
  <c r="G1504" i="25"/>
  <c r="E1504" i="25"/>
  <c r="G1503" i="25"/>
  <c r="E1503" i="25"/>
  <c r="G1502" i="25"/>
  <c r="E1502" i="25"/>
  <c r="G1501" i="25"/>
  <c r="E1501" i="25"/>
  <c r="G1500" i="25"/>
  <c r="E1500" i="25"/>
  <c r="G1499" i="25"/>
  <c r="E1499" i="25"/>
  <c r="G1498" i="25"/>
  <c r="E1498" i="25"/>
  <c r="G1497" i="25"/>
  <c r="E1497" i="25"/>
  <c r="G1496" i="25"/>
  <c r="E1496" i="25"/>
  <c r="G1495" i="25"/>
  <c r="E1495" i="25"/>
  <c r="G1494" i="25"/>
  <c r="E1494" i="25"/>
  <c r="G1493" i="25"/>
  <c r="E1493" i="25"/>
  <c r="G1492" i="25"/>
  <c r="E1492" i="25"/>
  <c r="G1491" i="25"/>
  <c r="E1491" i="25"/>
  <c r="G1490" i="25"/>
  <c r="E1490" i="25"/>
  <c r="G1489" i="25"/>
  <c r="E1489" i="25"/>
  <c r="G1488" i="25"/>
  <c r="E1488" i="25"/>
  <c r="G1487" i="25"/>
  <c r="E1487" i="25"/>
  <c r="G1486" i="25"/>
  <c r="E1486" i="25"/>
  <c r="G1485" i="25"/>
  <c r="E1485" i="25"/>
  <c r="G1484" i="25"/>
  <c r="E1484" i="25"/>
  <c r="G1483" i="25"/>
  <c r="E1483" i="25"/>
  <c r="G1482" i="25"/>
  <c r="E1482" i="25"/>
  <c r="G1481" i="25"/>
  <c r="E1481" i="25"/>
  <c r="G1480" i="25"/>
  <c r="E1480" i="25"/>
  <c r="G1479" i="25"/>
  <c r="E1479" i="25"/>
  <c r="G1478" i="25"/>
  <c r="E1478" i="25"/>
  <c r="G1477" i="25"/>
  <c r="E1477" i="25"/>
  <c r="G1476" i="25"/>
  <c r="E1476" i="25"/>
  <c r="G1475" i="25"/>
  <c r="E1475" i="25"/>
  <c r="G1474" i="25"/>
  <c r="E1474" i="25"/>
  <c r="G1473" i="25"/>
  <c r="E1473" i="25"/>
  <c r="G1472" i="25"/>
  <c r="E1472" i="25"/>
  <c r="G1471" i="25"/>
  <c r="E1471" i="25"/>
  <c r="G1470" i="25"/>
  <c r="E1470" i="25"/>
  <c r="G1469" i="25"/>
  <c r="E1469" i="25"/>
  <c r="G1468" i="25"/>
  <c r="E1468" i="25"/>
  <c r="G1467" i="25"/>
  <c r="E1467" i="25"/>
  <c r="G1466" i="25"/>
  <c r="E1466" i="25"/>
  <c r="G1465" i="25"/>
  <c r="E1465" i="25"/>
  <c r="G1464" i="25"/>
  <c r="E1464" i="25"/>
  <c r="G1463" i="25"/>
  <c r="E1463" i="25"/>
  <c r="G1462" i="25"/>
  <c r="E1462" i="25"/>
  <c r="G1461" i="25"/>
  <c r="E1461" i="25"/>
  <c r="G1460" i="25"/>
  <c r="E1460" i="25"/>
  <c r="G1459" i="25"/>
  <c r="E1459" i="25"/>
  <c r="G1458" i="25"/>
  <c r="E1458" i="25"/>
  <c r="G1457" i="25"/>
  <c r="E1457" i="25"/>
  <c r="G1456" i="25"/>
  <c r="E1456" i="25"/>
  <c r="G1455" i="25"/>
  <c r="E1455" i="25"/>
  <c r="G1454" i="25"/>
  <c r="E1454" i="25"/>
  <c r="G1453" i="25"/>
  <c r="E1453" i="25"/>
  <c r="G1452" i="25"/>
  <c r="E1452" i="25"/>
  <c r="G1451" i="25"/>
  <c r="E1451" i="25"/>
  <c r="G1450" i="25"/>
  <c r="E1450" i="25"/>
  <c r="G1449" i="25"/>
  <c r="E1449" i="25"/>
  <c r="G1448" i="25"/>
  <c r="E1448" i="25"/>
  <c r="G1447" i="25"/>
  <c r="E1447" i="25"/>
  <c r="G1446" i="25"/>
  <c r="E1446" i="25"/>
  <c r="G1445" i="25"/>
  <c r="E1445" i="25"/>
  <c r="G1444" i="25"/>
  <c r="E1444" i="25"/>
  <c r="G1443" i="25"/>
  <c r="E1443" i="25"/>
  <c r="G1442" i="25"/>
  <c r="E1442" i="25"/>
  <c r="G1441" i="25"/>
  <c r="E1441" i="25"/>
  <c r="G1440" i="25"/>
  <c r="E1440" i="25"/>
  <c r="G1439" i="25"/>
  <c r="E1439" i="25"/>
  <c r="G1438" i="25"/>
  <c r="E1438" i="25"/>
  <c r="G1437" i="25"/>
  <c r="E1437" i="25"/>
  <c r="G1436" i="25"/>
  <c r="E1436" i="25"/>
  <c r="G1435" i="25"/>
  <c r="E1435" i="25"/>
  <c r="G1434" i="25"/>
  <c r="E1434" i="25"/>
  <c r="G1433" i="25"/>
  <c r="E1433" i="25"/>
  <c r="G1432" i="25"/>
  <c r="E1432" i="25"/>
  <c r="G1431" i="25"/>
  <c r="E1431" i="25"/>
  <c r="G1430" i="25"/>
  <c r="E1430" i="25"/>
  <c r="G1429" i="25"/>
  <c r="E1429" i="25"/>
  <c r="G1428" i="25"/>
  <c r="E1428" i="25"/>
  <c r="G1427" i="25"/>
  <c r="E1427" i="25"/>
  <c r="G1426" i="25"/>
  <c r="E1426" i="25"/>
  <c r="G1425" i="25"/>
  <c r="E1425" i="25"/>
  <c r="G1424" i="25"/>
  <c r="E1424" i="25"/>
  <c r="G1423" i="25"/>
  <c r="E1423" i="25"/>
  <c r="G1422" i="25"/>
  <c r="E1422" i="25"/>
  <c r="G1421" i="25"/>
  <c r="E1421" i="25"/>
  <c r="G1420" i="25"/>
  <c r="E1420" i="25"/>
  <c r="G1419" i="25"/>
  <c r="E1419" i="25"/>
  <c r="G1418" i="25"/>
  <c r="E1418" i="25"/>
  <c r="G1417" i="25"/>
  <c r="E1417" i="25"/>
  <c r="G1416" i="25"/>
  <c r="E1416" i="25"/>
  <c r="G1415" i="25"/>
  <c r="E1415" i="25"/>
  <c r="G1414" i="25"/>
  <c r="E1414" i="25"/>
  <c r="G1413" i="25"/>
  <c r="E1413" i="25"/>
  <c r="G1412" i="25"/>
  <c r="E1412" i="25"/>
  <c r="G1411" i="25"/>
  <c r="E1411" i="25"/>
  <c r="G1410" i="25"/>
  <c r="E1410" i="25"/>
  <c r="G1409" i="25"/>
  <c r="E1409" i="25"/>
  <c r="G1408" i="25"/>
  <c r="E1408" i="25"/>
  <c r="G1407" i="25"/>
  <c r="E1407" i="25"/>
  <c r="G1406" i="25"/>
  <c r="E1406" i="25"/>
  <c r="G1405" i="25"/>
  <c r="E1405" i="25"/>
  <c r="G1404" i="25"/>
  <c r="E1404" i="25"/>
  <c r="G1403" i="25"/>
  <c r="E1403" i="25"/>
  <c r="G1402" i="25"/>
  <c r="E1402" i="25"/>
  <c r="G1401" i="25"/>
  <c r="E1401" i="25"/>
  <c r="G1400" i="25"/>
  <c r="E1400" i="25"/>
  <c r="G1399" i="25"/>
  <c r="E1399" i="25"/>
  <c r="G1398" i="25"/>
  <c r="E1398" i="25"/>
  <c r="G1397" i="25"/>
  <c r="E1397" i="25"/>
  <c r="G1396" i="25"/>
  <c r="E1396" i="25"/>
  <c r="G1395" i="25"/>
  <c r="E1395" i="25"/>
  <c r="G1394" i="25"/>
  <c r="E1394" i="25"/>
  <c r="G1393" i="25"/>
  <c r="E1393" i="25"/>
  <c r="G1392" i="25"/>
  <c r="E1392" i="25"/>
  <c r="G1391" i="25"/>
  <c r="E1391" i="25"/>
  <c r="G1390" i="25"/>
  <c r="E1390" i="25"/>
  <c r="G1389" i="25"/>
  <c r="E1389" i="25"/>
  <c r="G1388" i="25"/>
  <c r="E1388" i="25"/>
  <c r="G1387" i="25"/>
  <c r="E1387" i="25"/>
  <c r="G1386" i="25"/>
  <c r="E1386" i="25"/>
  <c r="G1385" i="25"/>
  <c r="E1385" i="25"/>
  <c r="G1384" i="25"/>
  <c r="E1384" i="25"/>
  <c r="G1383" i="25"/>
  <c r="E1383" i="25"/>
  <c r="G1382" i="25"/>
  <c r="E1382" i="25"/>
  <c r="G1381" i="25"/>
  <c r="E1381" i="25"/>
  <c r="G1380" i="25"/>
  <c r="E1380" i="25"/>
  <c r="G1379" i="25"/>
  <c r="E1379" i="25"/>
  <c r="G1378" i="25"/>
  <c r="E1378" i="25"/>
  <c r="G1377" i="25"/>
  <c r="E1377" i="25"/>
  <c r="G1376" i="25"/>
  <c r="E1376" i="25"/>
  <c r="G1375" i="25"/>
  <c r="E1375" i="25"/>
  <c r="G1374" i="25"/>
  <c r="E1374" i="25"/>
  <c r="G1373" i="25"/>
  <c r="E1373" i="25"/>
  <c r="G1372" i="25"/>
  <c r="E1372" i="25"/>
  <c r="G1371" i="25"/>
  <c r="E1371" i="25"/>
  <c r="G1370" i="25"/>
  <c r="E1370" i="25"/>
  <c r="G1369" i="25"/>
  <c r="E1369" i="25"/>
  <c r="G1368" i="25"/>
  <c r="E1368" i="25"/>
  <c r="G1367" i="25"/>
  <c r="E1367" i="25"/>
  <c r="G1366" i="25"/>
  <c r="E1366" i="25"/>
  <c r="G1365" i="25"/>
  <c r="E1365" i="25"/>
  <c r="G1364" i="25"/>
  <c r="E1364" i="25"/>
  <c r="G1363" i="25"/>
  <c r="E1363" i="25"/>
  <c r="G1362" i="25"/>
  <c r="E1362" i="25"/>
  <c r="G1361" i="25"/>
  <c r="E1361" i="25"/>
  <c r="G1360" i="25"/>
  <c r="E1360" i="25"/>
  <c r="G1359" i="25"/>
  <c r="E1359" i="25"/>
  <c r="G1358" i="25"/>
  <c r="E1358" i="25"/>
  <c r="G1357" i="25"/>
  <c r="E1357" i="25"/>
  <c r="G1356" i="25"/>
  <c r="E1356" i="25"/>
  <c r="G1355" i="25"/>
  <c r="E1355" i="25"/>
  <c r="G1354" i="25"/>
  <c r="E1354" i="25"/>
  <c r="G1353" i="25"/>
  <c r="E1353" i="25"/>
  <c r="G1352" i="25"/>
  <c r="E1352" i="25"/>
  <c r="G1351" i="25"/>
  <c r="E1351" i="25"/>
  <c r="G1350" i="25"/>
  <c r="E1350" i="25"/>
  <c r="G1349" i="25"/>
  <c r="E1349" i="25"/>
  <c r="G1348" i="25"/>
  <c r="E1348" i="25"/>
  <c r="G1347" i="25"/>
  <c r="E1347" i="25"/>
  <c r="G1346" i="25"/>
  <c r="E1346" i="25"/>
  <c r="G1345" i="25"/>
  <c r="E1345" i="25"/>
  <c r="G1344" i="25"/>
  <c r="E1344" i="25"/>
  <c r="G1343" i="25"/>
  <c r="E1343" i="25"/>
  <c r="G1342" i="25"/>
  <c r="E1342" i="25"/>
  <c r="G1341" i="25"/>
  <c r="E1341" i="25"/>
  <c r="G1340" i="25"/>
  <c r="E1340" i="25"/>
  <c r="G1339" i="25"/>
  <c r="E1339" i="25"/>
  <c r="G1338" i="25"/>
  <c r="E1338" i="25"/>
  <c r="G1337" i="25"/>
  <c r="E1337" i="25"/>
  <c r="G1336" i="25"/>
  <c r="E1336" i="25"/>
  <c r="G1335" i="25"/>
  <c r="E1335" i="25"/>
  <c r="G1334" i="25"/>
  <c r="E1334" i="25"/>
  <c r="G1333" i="25"/>
  <c r="E1333" i="25"/>
  <c r="G1332" i="25"/>
  <c r="E1332" i="25"/>
  <c r="G1331" i="25"/>
  <c r="E1331" i="25"/>
  <c r="G1330" i="25"/>
  <c r="E1330" i="25"/>
  <c r="G1329" i="25"/>
  <c r="E1329" i="25"/>
  <c r="G1328" i="25"/>
  <c r="E1328" i="25"/>
  <c r="G1327" i="25"/>
  <c r="E1327" i="25"/>
  <c r="G1326" i="25"/>
  <c r="E1326" i="25"/>
  <c r="G1325" i="25"/>
  <c r="E1325" i="25"/>
  <c r="G1324" i="25"/>
  <c r="E1324" i="25"/>
  <c r="G1323" i="25"/>
  <c r="E1323" i="25"/>
  <c r="G1322" i="25"/>
  <c r="E1322" i="25"/>
  <c r="G1321" i="25"/>
  <c r="E1321" i="25"/>
  <c r="G1320" i="25"/>
  <c r="E1320" i="25"/>
  <c r="G1319" i="25"/>
  <c r="E1319" i="25"/>
  <c r="G1318" i="25"/>
  <c r="E1318" i="25"/>
  <c r="G1317" i="25"/>
  <c r="E1317" i="25"/>
  <c r="G1316" i="25"/>
  <c r="E1316" i="25"/>
  <c r="G1315" i="25"/>
  <c r="E1315" i="25"/>
  <c r="G1314" i="25"/>
  <c r="E1314" i="25"/>
  <c r="G1313" i="25"/>
  <c r="E1313" i="25"/>
  <c r="G1312" i="25"/>
  <c r="E1312" i="25"/>
  <c r="G1311" i="25"/>
  <c r="E1311" i="25"/>
  <c r="G1310" i="25"/>
  <c r="E1310" i="25"/>
  <c r="G1309" i="25"/>
  <c r="E1309" i="25"/>
  <c r="G1308" i="25"/>
  <c r="E1308" i="25"/>
  <c r="G1307" i="25"/>
  <c r="E1307" i="25"/>
  <c r="G1306" i="25"/>
  <c r="E1306" i="25"/>
  <c r="G1305" i="25"/>
  <c r="E1305" i="25"/>
  <c r="G1304" i="25"/>
  <c r="E1304" i="25"/>
  <c r="G1303" i="25"/>
  <c r="E1303" i="25"/>
  <c r="G1302" i="25"/>
  <c r="E1302" i="25"/>
  <c r="G1301" i="25"/>
  <c r="E1301" i="25"/>
  <c r="G1300" i="25"/>
  <c r="E1300" i="25"/>
  <c r="G1299" i="25"/>
  <c r="E1299" i="25"/>
  <c r="G1298" i="25"/>
  <c r="E1298" i="25"/>
  <c r="G1297" i="25"/>
  <c r="E1297" i="25"/>
  <c r="G1296" i="25"/>
  <c r="E1296" i="25"/>
  <c r="G1295" i="25"/>
  <c r="E1295" i="25"/>
  <c r="G1294" i="25"/>
  <c r="E1294" i="25"/>
  <c r="G1293" i="25"/>
  <c r="E1293" i="25"/>
  <c r="G1292" i="25"/>
  <c r="E1292" i="25"/>
  <c r="G1291" i="25"/>
  <c r="E1291" i="25"/>
  <c r="G1290" i="25"/>
  <c r="E1290" i="25"/>
  <c r="G1289" i="25"/>
  <c r="E1289" i="25"/>
  <c r="G1288" i="25"/>
  <c r="E1288" i="25"/>
  <c r="G1287" i="25"/>
  <c r="E1287" i="25"/>
  <c r="G1286" i="25"/>
  <c r="E1286" i="25"/>
  <c r="G1285" i="25"/>
  <c r="E1285" i="25"/>
  <c r="G1284" i="25"/>
  <c r="E1284" i="25"/>
  <c r="G1283" i="25"/>
  <c r="E1283" i="25"/>
  <c r="G1282" i="25"/>
  <c r="E1282" i="25"/>
  <c r="G1281" i="25"/>
  <c r="E1281" i="25"/>
  <c r="G1280" i="25"/>
  <c r="E1280" i="25"/>
  <c r="G1279" i="25"/>
  <c r="E1279" i="25"/>
  <c r="G1278" i="25"/>
  <c r="E1278" i="25"/>
  <c r="G1277" i="25"/>
  <c r="E1277" i="25"/>
  <c r="G1276" i="25"/>
  <c r="E1276" i="25"/>
  <c r="G1275" i="25"/>
  <c r="E1275" i="25"/>
  <c r="G1274" i="25"/>
  <c r="E1274" i="25"/>
  <c r="G1273" i="25"/>
  <c r="E1273" i="25"/>
  <c r="G1272" i="25"/>
  <c r="E1272" i="25"/>
  <c r="G1271" i="25"/>
  <c r="E1271" i="25"/>
  <c r="G1270" i="25"/>
  <c r="E1270" i="25"/>
  <c r="G1269" i="25"/>
  <c r="E1269" i="25"/>
  <c r="G1268" i="25"/>
  <c r="E1268" i="25"/>
  <c r="G1267" i="25"/>
  <c r="E1267" i="25"/>
  <c r="G1266" i="25"/>
  <c r="E1266" i="25"/>
  <c r="G1265" i="25"/>
  <c r="E1265" i="25"/>
  <c r="G1264" i="25"/>
  <c r="E1264" i="25"/>
  <c r="G1263" i="25"/>
  <c r="E1263" i="25"/>
  <c r="G1262" i="25"/>
  <c r="E1262" i="25"/>
  <c r="G1261" i="25"/>
  <c r="E1261" i="25"/>
  <c r="G1260" i="25"/>
  <c r="E1260" i="25"/>
  <c r="G1259" i="25"/>
  <c r="E1259" i="25"/>
  <c r="G1258" i="25"/>
  <c r="E1258" i="25"/>
  <c r="G1257" i="25"/>
  <c r="E1257" i="25"/>
  <c r="G1256" i="25"/>
  <c r="E1256" i="25"/>
  <c r="G1255" i="25"/>
  <c r="E1255" i="25"/>
  <c r="G1254" i="25"/>
  <c r="E1254" i="25"/>
  <c r="G1253" i="25"/>
  <c r="E1253" i="25"/>
  <c r="G1252" i="25"/>
  <c r="E1252" i="25"/>
  <c r="G1251" i="25"/>
  <c r="E1251" i="25"/>
  <c r="G1250" i="25"/>
  <c r="E1250" i="25"/>
  <c r="G1249" i="25"/>
  <c r="E1249" i="25"/>
  <c r="G1248" i="25"/>
  <c r="E1248" i="25"/>
  <c r="G1247" i="25"/>
  <c r="E1247" i="25"/>
  <c r="G1246" i="25"/>
  <c r="E1246" i="25"/>
  <c r="G1245" i="25"/>
  <c r="E1245" i="25"/>
  <c r="G1244" i="25"/>
  <c r="E1244" i="25"/>
  <c r="G1243" i="25"/>
  <c r="E1243" i="25"/>
  <c r="G1242" i="25"/>
  <c r="E1242" i="25"/>
  <c r="G1241" i="25"/>
  <c r="E1241" i="25"/>
  <c r="G1240" i="25"/>
  <c r="E1240" i="25"/>
  <c r="G1239" i="25"/>
  <c r="E1239" i="25"/>
  <c r="G1238" i="25"/>
  <c r="E1238" i="25"/>
  <c r="G1237" i="25"/>
  <c r="E1237" i="25"/>
  <c r="G1236" i="25"/>
  <c r="E1236" i="25"/>
  <c r="G1235" i="25"/>
  <c r="E1235" i="25"/>
  <c r="G1234" i="25"/>
  <c r="E1234" i="25"/>
  <c r="G1233" i="25"/>
  <c r="E1233" i="25"/>
  <c r="G1232" i="25"/>
  <c r="E1232" i="25"/>
  <c r="G1231" i="25"/>
  <c r="E1231" i="25"/>
  <c r="G1230" i="25"/>
  <c r="E1230" i="25"/>
  <c r="G1229" i="25"/>
  <c r="E1229" i="25"/>
  <c r="G1228" i="25"/>
  <c r="E1228" i="25"/>
  <c r="G1227" i="25"/>
  <c r="E1227" i="25"/>
  <c r="G1226" i="25"/>
  <c r="E1226" i="25"/>
  <c r="G1225" i="25"/>
  <c r="E1225" i="25"/>
  <c r="G1224" i="25"/>
  <c r="E1224" i="25"/>
  <c r="G1223" i="25"/>
  <c r="E1223" i="25"/>
  <c r="G1222" i="25"/>
  <c r="E1222" i="25"/>
  <c r="G1221" i="25"/>
  <c r="E1221" i="25"/>
  <c r="G1220" i="25"/>
  <c r="E1220" i="25"/>
  <c r="G1219" i="25"/>
  <c r="E1219" i="25"/>
  <c r="G1218" i="25"/>
  <c r="E1218" i="25"/>
  <c r="G1217" i="25"/>
  <c r="E1217" i="25"/>
  <c r="G1216" i="25"/>
  <c r="E1216" i="25"/>
  <c r="G1215" i="25"/>
  <c r="E1215" i="25"/>
  <c r="G1214" i="25"/>
  <c r="E1214" i="25"/>
  <c r="G1213" i="25"/>
  <c r="E1213" i="25"/>
  <c r="G1212" i="25"/>
  <c r="E1212" i="25"/>
  <c r="G1211" i="25"/>
  <c r="E1211" i="25"/>
  <c r="G1210" i="25"/>
  <c r="E1210" i="25"/>
  <c r="G1209" i="25"/>
  <c r="E1209" i="25"/>
  <c r="G1208" i="25"/>
  <c r="E1208" i="25"/>
  <c r="G1207" i="25"/>
  <c r="E1207" i="25"/>
  <c r="G1206" i="25"/>
  <c r="E1206" i="25"/>
  <c r="G1205" i="25"/>
  <c r="E1205" i="25"/>
  <c r="G1204" i="25"/>
  <c r="E1204" i="25"/>
  <c r="G1203" i="25"/>
  <c r="E1203" i="25"/>
  <c r="G1202" i="25"/>
  <c r="E1202" i="25"/>
  <c r="G1201" i="25"/>
  <c r="E1201" i="25"/>
  <c r="G1200" i="25"/>
  <c r="E1200" i="25"/>
  <c r="G1199" i="25"/>
  <c r="E1199" i="25"/>
  <c r="G1198" i="25"/>
  <c r="E1198" i="25"/>
  <c r="G1197" i="25"/>
  <c r="E1197" i="25"/>
  <c r="G1196" i="25"/>
  <c r="E1196" i="25"/>
  <c r="G1195" i="25"/>
  <c r="E1195" i="25"/>
  <c r="G1194" i="25"/>
  <c r="E1194" i="25"/>
  <c r="G1193" i="25"/>
  <c r="E1193" i="25"/>
  <c r="G1192" i="25"/>
  <c r="E1192" i="25"/>
  <c r="G1191" i="25"/>
  <c r="E1191" i="25"/>
  <c r="G1190" i="25"/>
  <c r="E1190" i="25"/>
  <c r="G1189" i="25"/>
  <c r="E1189" i="25"/>
  <c r="G1188" i="25"/>
  <c r="E1188" i="25"/>
  <c r="G1187" i="25"/>
  <c r="E1187" i="25"/>
  <c r="G1186" i="25"/>
  <c r="E1186" i="25"/>
  <c r="G1185" i="25"/>
  <c r="E1185" i="25"/>
  <c r="G1184" i="25"/>
  <c r="E1184" i="25"/>
  <c r="G1183" i="25"/>
  <c r="E1183" i="25"/>
  <c r="G1182" i="25"/>
  <c r="E1182" i="25"/>
  <c r="G1181" i="25"/>
  <c r="E1181" i="25"/>
  <c r="G1180" i="25"/>
  <c r="E1180" i="25"/>
  <c r="G1179" i="25"/>
  <c r="E1179" i="25"/>
  <c r="G1178" i="25"/>
  <c r="E1178" i="25"/>
  <c r="G1177" i="25"/>
  <c r="E1177" i="25"/>
  <c r="G1176" i="25"/>
  <c r="E1176" i="25"/>
  <c r="G1175" i="25"/>
  <c r="E1175" i="25"/>
  <c r="G1174" i="25"/>
  <c r="E1174" i="25"/>
  <c r="G1173" i="25"/>
  <c r="E1173" i="25"/>
  <c r="G1172" i="25"/>
  <c r="E1172" i="25"/>
  <c r="G1171" i="25"/>
  <c r="E1171" i="25"/>
  <c r="G1170" i="25"/>
  <c r="E1170" i="25"/>
  <c r="G1169" i="25"/>
  <c r="E1169" i="25"/>
  <c r="G1168" i="25"/>
  <c r="E1168" i="25"/>
  <c r="G1167" i="25"/>
  <c r="E1167" i="25"/>
  <c r="G1166" i="25"/>
  <c r="E1166" i="25"/>
  <c r="G1165" i="25"/>
  <c r="E1165" i="25"/>
  <c r="G1164" i="25"/>
  <c r="E1164" i="25"/>
  <c r="G1163" i="25"/>
  <c r="E1163" i="25"/>
  <c r="G1162" i="25"/>
  <c r="E1162" i="25"/>
  <c r="G1161" i="25"/>
  <c r="E1161" i="25"/>
  <c r="G1160" i="25"/>
  <c r="E1160" i="25"/>
  <c r="G1159" i="25"/>
  <c r="E1159" i="25"/>
  <c r="G1158" i="25"/>
  <c r="E1158" i="25"/>
  <c r="G1157" i="25"/>
  <c r="E1157" i="25"/>
  <c r="G1156" i="25"/>
  <c r="E1156" i="25"/>
  <c r="G1155" i="25"/>
  <c r="E1155" i="25"/>
  <c r="G1154" i="25"/>
  <c r="E1154" i="25"/>
  <c r="G1153" i="25"/>
  <c r="E1153" i="25"/>
  <c r="G1152" i="25"/>
  <c r="E1152" i="25"/>
  <c r="G1151" i="25"/>
  <c r="E1151" i="25"/>
  <c r="G1150" i="25"/>
  <c r="E1150" i="25"/>
  <c r="G1149" i="25"/>
  <c r="E1149" i="25"/>
  <c r="G1148" i="25"/>
  <c r="E1148" i="25"/>
  <c r="G1147" i="25"/>
  <c r="E1147" i="25"/>
  <c r="G1146" i="25"/>
  <c r="E1146" i="25"/>
  <c r="G1145" i="25"/>
  <c r="E1145" i="25"/>
  <c r="G1144" i="25"/>
  <c r="E1144" i="25"/>
  <c r="G1143" i="25"/>
  <c r="E1143" i="25"/>
  <c r="G1142" i="25"/>
  <c r="E1142" i="25"/>
  <c r="G1141" i="25"/>
  <c r="E1141" i="25"/>
  <c r="G1140" i="25"/>
  <c r="E1140" i="25"/>
  <c r="G1139" i="25"/>
  <c r="E1139" i="25"/>
  <c r="G1138" i="25"/>
  <c r="E1138" i="25"/>
  <c r="G1137" i="25"/>
  <c r="E1137" i="25"/>
  <c r="G1136" i="25"/>
  <c r="E1136" i="25"/>
  <c r="G1135" i="25"/>
  <c r="E1135" i="25"/>
  <c r="G1134" i="25"/>
  <c r="E1134" i="25"/>
  <c r="G1133" i="25"/>
  <c r="E1133" i="25"/>
  <c r="G1132" i="25"/>
  <c r="E1132" i="25"/>
  <c r="G1131" i="25"/>
  <c r="E1131" i="25"/>
  <c r="G1130" i="25"/>
  <c r="E1130" i="25"/>
  <c r="G1129" i="25"/>
  <c r="E1129" i="25"/>
  <c r="G1128" i="25"/>
  <c r="E1128" i="25"/>
  <c r="G1127" i="25"/>
  <c r="E1127" i="25"/>
  <c r="G1126" i="25"/>
  <c r="E1126" i="25"/>
  <c r="G1125" i="25"/>
  <c r="E1125" i="25"/>
  <c r="G1124" i="25"/>
  <c r="E1124" i="25"/>
  <c r="G1123" i="25"/>
  <c r="E1123" i="25"/>
  <c r="G1122" i="25"/>
  <c r="E1122" i="25"/>
  <c r="G1121" i="25"/>
  <c r="E1121" i="25"/>
  <c r="G1120" i="25"/>
  <c r="E1120" i="25"/>
  <c r="G1119" i="25"/>
  <c r="E1119" i="25"/>
  <c r="G1118" i="25"/>
  <c r="E1118" i="25"/>
  <c r="G1117" i="25"/>
  <c r="E1117" i="25"/>
  <c r="G1116" i="25"/>
  <c r="E1116" i="25"/>
  <c r="G1115" i="25"/>
  <c r="E1115" i="25"/>
  <c r="G1114" i="25"/>
  <c r="E1114" i="25"/>
  <c r="G1113" i="25"/>
  <c r="E1113" i="25"/>
  <c r="G1112" i="25"/>
  <c r="E1112" i="25"/>
  <c r="G1111" i="25"/>
  <c r="E1111" i="25"/>
  <c r="G1110" i="25"/>
  <c r="E1110" i="25"/>
  <c r="G1109" i="25"/>
  <c r="E1109" i="25"/>
  <c r="G1108" i="25"/>
  <c r="E1108" i="25"/>
  <c r="G1107" i="25"/>
  <c r="E1107" i="25"/>
  <c r="G1106" i="25"/>
  <c r="E1106" i="25"/>
  <c r="G1105" i="25"/>
  <c r="E1105" i="25"/>
  <c r="G1104" i="25"/>
  <c r="E1104" i="25"/>
  <c r="G1103" i="25"/>
  <c r="E1103" i="25"/>
  <c r="G1102" i="25"/>
  <c r="E1102" i="25"/>
  <c r="G1101" i="25"/>
  <c r="E1101" i="25"/>
  <c r="G1100" i="25"/>
  <c r="E1100" i="25"/>
  <c r="G1099" i="25"/>
  <c r="E1099" i="25"/>
  <c r="G1098" i="25"/>
  <c r="E1098" i="25"/>
  <c r="G1097" i="25"/>
  <c r="E1097" i="25"/>
  <c r="G1096" i="25"/>
  <c r="E1096" i="25"/>
  <c r="G1095" i="25"/>
  <c r="E1095" i="25"/>
  <c r="G1094" i="25"/>
  <c r="E1094" i="25"/>
  <c r="G1093" i="25"/>
  <c r="E1093" i="25"/>
  <c r="G1092" i="25"/>
  <c r="E1092" i="25"/>
  <c r="G1091" i="25"/>
  <c r="E1091" i="25"/>
  <c r="G1090" i="25"/>
  <c r="E1090" i="25"/>
  <c r="G1089" i="25"/>
  <c r="E1089" i="25"/>
  <c r="G1088" i="25"/>
  <c r="E1088" i="25"/>
  <c r="G1087" i="25"/>
  <c r="E1087" i="25"/>
  <c r="G1086" i="25"/>
  <c r="E1086" i="25"/>
  <c r="G1085" i="25"/>
  <c r="E1085" i="25"/>
  <c r="G1084" i="25"/>
  <c r="E1084" i="25"/>
  <c r="G1083" i="25"/>
  <c r="E1083" i="25"/>
  <c r="G1082" i="25"/>
  <c r="E1082" i="25"/>
  <c r="G1081" i="25"/>
  <c r="E1081" i="25"/>
  <c r="G1080" i="25"/>
  <c r="E1080" i="25"/>
  <c r="G1079" i="25"/>
  <c r="E1079" i="25"/>
  <c r="G1078" i="25"/>
  <c r="E1078" i="25"/>
  <c r="G1077" i="25"/>
  <c r="E1077" i="25"/>
  <c r="G1076" i="25"/>
  <c r="E1076" i="25"/>
  <c r="G1075" i="25"/>
  <c r="E1075" i="25"/>
  <c r="G1074" i="25"/>
  <c r="E1074" i="25"/>
  <c r="G1073" i="25"/>
  <c r="E1073" i="25"/>
  <c r="G1072" i="25"/>
  <c r="E1072" i="25"/>
  <c r="G1071" i="25"/>
  <c r="E1071" i="25"/>
  <c r="G1070" i="25"/>
  <c r="E1070" i="25"/>
  <c r="G1069" i="25"/>
  <c r="E1069" i="25"/>
  <c r="G1068" i="25"/>
  <c r="E1068" i="25"/>
  <c r="G1067" i="25"/>
  <c r="E1067" i="25"/>
  <c r="G1066" i="25"/>
  <c r="E1066" i="25"/>
  <c r="G1065" i="25"/>
  <c r="E1065" i="25"/>
  <c r="G1064" i="25"/>
  <c r="E1064" i="25"/>
  <c r="G1063" i="25"/>
  <c r="E1063" i="25"/>
  <c r="G1062" i="25"/>
  <c r="E1062" i="25"/>
  <c r="G1061" i="25"/>
  <c r="E1061" i="25"/>
  <c r="G1060" i="25"/>
  <c r="E1060" i="25"/>
  <c r="G1059" i="25"/>
  <c r="E1059" i="25"/>
  <c r="G1058" i="25"/>
  <c r="E1058" i="25"/>
  <c r="G1057" i="25"/>
  <c r="E1057" i="25"/>
  <c r="G1056" i="25"/>
  <c r="E1056" i="25"/>
  <c r="G1055" i="25"/>
  <c r="E1055" i="25"/>
  <c r="G1054" i="25"/>
  <c r="E1054" i="25"/>
  <c r="G1053" i="25"/>
  <c r="E1053" i="25"/>
  <c r="G1052" i="25"/>
  <c r="E1052" i="25"/>
  <c r="G1051" i="25"/>
  <c r="E1051" i="25"/>
  <c r="G1050" i="25"/>
  <c r="E1050" i="25"/>
  <c r="G1049" i="25"/>
  <c r="E1049" i="25"/>
  <c r="G1048" i="25"/>
  <c r="E1048" i="25"/>
  <c r="G1047" i="25"/>
  <c r="E1047" i="25"/>
  <c r="G1046" i="25"/>
  <c r="E1046" i="25"/>
  <c r="G1045" i="25"/>
  <c r="E1045" i="25"/>
  <c r="G1044" i="25"/>
  <c r="E1044" i="25"/>
  <c r="G1043" i="25"/>
  <c r="E1043" i="25"/>
  <c r="G1042" i="25"/>
  <c r="E1042" i="25"/>
  <c r="G1041" i="25"/>
  <c r="E1041" i="25"/>
  <c r="G1040" i="25"/>
  <c r="E1040" i="25"/>
  <c r="G1039" i="25"/>
  <c r="E1039" i="25"/>
  <c r="G1038" i="25"/>
  <c r="E1038" i="25"/>
  <c r="G1037" i="25"/>
  <c r="E1037" i="25"/>
  <c r="G1036" i="25"/>
  <c r="E1036" i="25"/>
  <c r="G1035" i="25"/>
  <c r="E1035" i="25"/>
  <c r="G1034" i="25"/>
  <c r="E1034" i="25"/>
  <c r="G1033" i="25"/>
  <c r="E1033" i="25"/>
  <c r="G1032" i="25"/>
  <c r="E1032" i="25"/>
  <c r="G1031" i="25"/>
  <c r="E1031" i="25"/>
  <c r="G1030" i="25"/>
  <c r="E1030" i="25"/>
  <c r="G1029" i="25"/>
  <c r="E1029" i="25"/>
  <c r="G1028" i="25"/>
  <c r="E1028" i="25"/>
  <c r="G1027" i="25"/>
  <c r="E1027" i="25"/>
  <c r="G1026" i="25"/>
  <c r="E1026" i="25"/>
  <c r="G1025" i="25"/>
  <c r="E1025" i="25"/>
  <c r="G1024" i="25"/>
  <c r="E1024" i="25"/>
  <c r="G1023" i="25"/>
  <c r="E1023" i="25"/>
  <c r="G1022" i="25"/>
  <c r="E1022" i="25"/>
  <c r="G1021" i="25"/>
  <c r="E1021" i="25"/>
  <c r="G1020" i="25"/>
  <c r="E1020" i="25"/>
  <c r="G1019" i="25"/>
  <c r="E1019" i="25"/>
  <c r="G1018" i="25"/>
  <c r="E1018" i="25"/>
  <c r="G1017" i="25"/>
  <c r="E1017" i="25"/>
  <c r="G1016" i="25"/>
  <c r="E1016" i="25"/>
  <c r="G1015" i="25"/>
  <c r="E1015" i="25"/>
  <c r="G1014" i="25"/>
  <c r="E1014" i="25"/>
  <c r="G1013" i="25"/>
  <c r="E1013" i="25"/>
  <c r="G1012" i="25"/>
  <c r="E1012" i="25"/>
  <c r="G1011" i="25"/>
  <c r="E1011" i="25"/>
  <c r="G1010" i="25"/>
  <c r="E1010" i="25"/>
  <c r="G1009" i="25"/>
  <c r="E1009" i="25"/>
  <c r="G1008" i="25"/>
  <c r="E1008" i="25"/>
  <c r="G1007" i="25"/>
  <c r="E1007" i="25"/>
  <c r="G1006" i="25"/>
  <c r="E1006" i="25"/>
  <c r="G1005" i="25"/>
  <c r="E1005" i="25"/>
  <c r="G1004" i="25"/>
  <c r="E1004" i="25"/>
  <c r="G1003" i="25"/>
  <c r="E1003" i="25"/>
  <c r="G1002" i="25"/>
  <c r="E1002" i="25"/>
  <c r="G1001" i="25"/>
  <c r="E1001" i="25"/>
  <c r="G1000" i="25"/>
  <c r="E1000" i="25"/>
  <c r="G999" i="25"/>
  <c r="E999" i="25"/>
  <c r="G998" i="25"/>
  <c r="E998" i="25"/>
  <c r="G997" i="25"/>
  <c r="E997" i="25"/>
  <c r="G996" i="25"/>
  <c r="E996" i="25"/>
  <c r="G995" i="25"/>
  <c r="E995" i="25"/>
  <c r="G994" i="25"/>
  <c r="E994" i="25"/>
  <c r="G993" i="25"/>
  <c r="E993" i="25"/>
  <c r="G992" i="25"/>
  <c r="E992" i="25"/>
  <c r="G991" i="25"/>
  <c r="E991" i="25"/>
  <c r="G990" i="25"/>
  <c r="E990" i="25"/>
  <c r="G989" i="25"/>
  <c r="E989" i="25"/>
  <c r="G988" i="25"/>
  <c r="E988" i="25"/>
  <c r="G987" i="25"/>
  <c r="E987" i="25"/>
  <c r="G986" i="25"/>
  <c r="E986" i="25"/>
  <c r="G985" i="25"/>
  <c r="E985" i="25"/>
  <c r="G984" i="25"/>
  <c r="E984" i="25"/>
  <c r="G983" i="25"/>
  <c r="E983" i="25"/>
  <c r="G982" i="25"/>
  <c r="E982" i="25"/>
  <c r="G981" i="25"/>
  <c r="E981" i="25"/>
  <c r="G980" i="25"/>
  <c r="E980" i="25"/>
  <c r="G979" i="25"/>
  <c r="E979" i="25"/>
  <c r="G978" i="25"/>
  <c r="E978" i="25"/>
  <c r="G977" i="25"/>
  <c r="E977" i="25"/>
  <c r="G976" i="25"/>
  <c r="E976" i="25"/>
  <c r="G975" i="25"/>
  <c r="E975" i="25"/>
  <c r="G974" i="25"/>
  <c r="E974" i="25"/>
  <c r="G973" i="25"/>
  <c r="E973" i="25"/>
  <c r="G972" i="25"/>
  <c r="E972" i="25"/>
  <c r="G971" i="25"/>
  <c r="E971" i="25"/>
  <c r="G970" i="25"/>
  <c r="E970" i="25"/>
  <c r="G969" i="25"/>
  <c r="E969" i="25"/>
  <c r="G968" i="25"/>
  <c r="E968" i="25"/>
  <c r="G967" i="25"/>
  <c r="E967" i="25"/>
  <c r="G966" i="25"/>
  <c r="E966" i="25"/>
  <c r="G965" i="25"/>
  <c r="E965" i="25"/>
  <c r="G964" i="25"/>
  <c r="E964" i="25"/>
  <c r="G963" i="25"/>
  <c r="E963" i="25"/>
  <c r="G962" i="25"/>
  <c r="E962" i="25"/>
  <c r="G961" i="25"/>
  <c r="E961" i="25"/>
  <c r="G960" i="25"/>
  <c r="E960" i="25"/>
  <c r="G959" i="25"/>
  <c r="E959" i="25"/>
  <c r="G958" i="25"/>
  <c r="E958" i="25"/>
  <c r="G957" i="25"/>
  <c r="E957" i="25"/>
  <c r="G956" i="25"/>
  <c r="E956" i="25"/>
  <c r="G955" i="25"/>
  <c r="E955" i="25"/>
  <c r="G954" i="25"/>
  <c r="E954" i="25"/>
  <c r="G953" i="25"/>
  <c r="E953" i="25"/>
  <c r="G952" i="25"/>
  <c r="E952" i="25"/>
  <c r="G951" i="25"/>
  <c r="E951" i="25"/>
  <c r="G950" i="25"/>
  <c r="E950" i="25"/>
  <c r="G949" i="25"/>
  <c r="E949" i="25"/>
  <c r="G948" i="25"/>
  <c r="E948" i="25"/>
  <c r="G947" i="25"/>
  <c r="E947" i="25"/>
  <c r="G946" i="25"/>
  <c r="E946" i="25"/>
  <c r="G945" i="25"/>
  <c r="E945" i="25"/>
  <c r="G944" i="25"/>
  <c r="E944" i="25"/>
  <c r="G943" i="25"/>
  <c r="E943" i="25"/>
  <c r="G942" i="25"/>
  <c r="E942" i="25"/>
  <c r="G941" i="25"/>
  <c r="E941" i="25"/>
  <c r="G940" i="25"/>
  <c r="E940" i="25"/>
  <c r="G939" i="25"/>
  <c r="E939" i="25"/>
  <c r="G938" i="25"/>
  <c r="E938" i="25"/>
  <c r="G937" i="25"/>
  <c r="E937" i="25"/>
  <c r="G936" i="25"/>
  <c r="E936" i="25"/>
  <c r="G935" i="25"/>
  <c r="E935" i="25"/>
  <c r="G934" i="25"/>
  <c r="E934" i="25"/>
  <c r="G933" i="25"/>
  <c r="E933" i="25"/>
  <c r="G932" i="25"/>
  <c r="E932" i="25"/>
  <c r="G931" i="25"/>
  <c r="E931" i="25"/>
  <c r="G930" i="25"/>
  <c r="E930" i="25"/>
  <c r="G929" i="25"/>
  <c r="E929" i="25"/>
  <c r="G928" i="25"/>
  <c r="E928" i="25"/>
  <c r="G927" i="25"/>
  <c r="E927" i="25"/>
  <c r="G926" i="25"/>
  <c r="E926" i="25"/>
  <c r="G925" i="25"/>
  <c r="E925" i="25"/>
  <c r="G924" i="25"/>
  <c r="E924" i="25"/>
  <c r="G923" i="25"/>
  <c r="E923" i="25"/>
  <c r="G922" i="25"/>
  <c r="E922" i="25"/>
  <c r="G921" i="25"/>
  <c r="E921" i="25"/>
  <c r="G920" i="25"/>
  <c r="E920" i="25"/>
  <c r="G919" i="25"/>
  <c r="E919" i="25"/>
  <c r="G918" i="25"/>
  <c r="E918" i="25"/>
  <c r="G917" i="25"/>
  <c r="E917" i="25"/>
  <c r="G916" i="25"/>
  <c r="E916" i="25"/>
  <c r="G915" i="25"/>
  <c r="E915" i="25"/>
  <c r="G914" i="25"/>
  <c r="E914" i="25"/>
  <c r="G913" i="25"/>
  <c r="E913" i="25"/>
  <c r="G912" i="25"/>
  <c r="E912" i="25"/>
  <c r="G911" i="25"/>
  <c r="E911" i="25"/>
  <c r="G910" i="25"/>
  <c r="E910" i="25"/>
  <c r="G909" i="25"/>
  <c r="E909" i="25"/>
  <c r="G908" i="25"/>
  <c r="E908" i="25"/>
  <c r="G907" i="25"/>
  <c r="E907" i="25"/>
  <c r="G906" i="25"/>
  <c r="E906" i="25"/>
  <c r="G905" i="25"/>
  <c r="E905" i="25"/>
  <c r="G904" i="25"/>
  <c r="E904" i="25"/>
  <c r="G903" i="25"/>
  <c r="E903" i="25"/>
  <c r="G902" i="25"/>
  <c r="E902" i="25"/>
  <c r="G901" i="25"/>
  <c r="E901" i="25"/>
  <c r="G900" i="25"/>
  <c r="E900" i="25"/>
  <c r="G899" i="25"/>
  <c r="E899" i="25"/>
  <c r="G898" i="25"/>
  <c r="E898" i="25"/>
  <c r="G897" i="25"/>
  <c r="E897" i="25"/>
  <c r="G896" i="25"/>
  <c r="E896" i="25"/>
  <c r="G895" i="25"/>
  <c r="E895" i="25"/>
  <c r="G894" i="25"/>
  <c r="E894" i="25"/>
  <c r="G893" i="25"/>
  <c r="E893" i="25"/>
  <c r="G892" i="25"/>
  <c r="E892" i="25"/>
  <c r="G891" i="25"/>
  <c r="E891" i="25"/>
  <c r="G890" i="25"/>
  <c r="E890" i="25"/>
  <c r="G889" i="25"/>
  <c r="E889" i="25"/>
  <c r="G888" i="25"/>
  <c r="E888" i="25"/>
  <c r="G887" i="25"/>
  <c r="E887" i="25"/>
  <c r="G886" i="25"/>
  <c r="E886" i="25"/>
  <c r="G885" i="25"/>
  <c r="E885" i="25"/>
  <c r="G884" i="25"/>
  <c r="E884" i="25"/>
  <c r="G883" i="25"/>
  <c r="E883" i="25"/>
  <c r="G882" i="25"/>
  <c r="E882" i="25"/>
  <c r="G881" i="25"/>
  <c r="E881" i="25"/>
  <c r="G880" i="25"/>
  <c r="E880" i="25"/>
  <c r="G879" i="25"/>
  <c r="E879" i="25"/>
  <c r="G878" i="25"/>
  <c r="E878" i="25"/>
  <c r="G877" i="25"/>
  <c r="E877" i="25"/>
  <c r="G876" i="25"/>
  <c r="E876" i="25"/>
  <c r="G875" i="25"/>
  <c r="E875" i="25"/>
  <c r="G874" i="25"/>
  <c r="E874" i="25"/>
  <c r="G873" i="25"/>
  <c r="E873" i="25"/>
  <c r="G872" i="25"/>
  <c r="E872" i="25"/>
  <c r="G871" i="25"/>
  <c r="E871" i="25"/>
  <c r="G870" i="25"/>
  <c r="E870" i="25"/>
  <c r="G869" i="25"/>
  <c r="E869" i="25"/>
  <c r="G868" i="25"/>
  <c r="E868" i="25"/>
  <c r="G867" i="25"/>
  <c r="E867" i="25"/>
  <c r="G866" i="25"/>
  <c r="E866" i="25"/>
  <c r="G865" i="25"/>
  <c r="E865" i="25"/>
  <c r="G864" i="25"/>
  <c r="E864" i="25"/>
  <c r="G863" i="25"/>
  <c r="E863" i="25"/>
  <c r="G862" i="25"/>
  <c r="E862" i="25"/>
  <c r="G861" i="25"/>
  <c r="E861" i="25"/>
  <c r="G860" i="25"/>
  <c r="E860" i="25"/>
  <c r="G859" i="25"/>
  <c r="E859" i="25"/>
  <c r="G858" i="25"/>
  <c r="E858" i="25"/>
  <c r="G857" i="25"/>
  <c r="E857" i="25"/>
  <c r="G856" i="25"/>
  <c r="E856" i="25"/>
  <c r="G855" i="25"/>
  <c r="E855" i="25"/>
  <c r="G854" i="25"/>
  <c r="E854" i="25"/>
  <c r="G853" i="25"/>
  <c r="E853" i="25"/>
  <c r="G852" i="25"/>
  <c r="E852" i="25"/>
  <c r="G851" i="25"/>
  <c r="E851" i="25"/>
  <c r="G850" i="25"/>
  <c r="E850" i="25"/>
  <c r="G849" i="25"/>
  <c r="E849" i="25"/>
  <c r="G848" i="25"/>
  <c r="E848" i="25"/>
  <c r="G847" i="25"/>
  <c r="E847" i="25"/>
  <c r="G846" i="25"/>
  <c r="E846" i="25"/>
  <c r="G845" i="25"/>
  <c r="E845" i="25"/>
  <c r="G844" i="25"/>
  <c r="E844" i="25"/>
  <c r="G843" i="25"/>
  <c r="E843" i="25"/>
  <c r="G842" i="25"/>
  <c r="E842" i="25"/>
  <c r="G841" i="25"/>
  <c r="E841" i="25"/>
  <c r="G840" i="25"/>
  <c r="E840" i="25"/>
  <c r="G839" i="25"/>
  <c r="E839" i="25"/>
  <c r="G838" i="25"/>
  <c r="E838" i="25"/>
  <c r="G837" i="25"/>
  <c r="E837" i="25"/>
  <c r="G836" i="25"/>
  <c r="E836" i="25"/>
  <c r="G835" i="25"/>
  <c r="E835" i="25"/>
  <c r="G834" i="25"/>
  <c r="E834" i="25"/>
  <c r="G833" i="25"/>
  <c r="E833" i="25"/>
  <c r="G832" i="25"/>
  <c r="E832" i="25"/>
  <c r="G831" i="25"/>
  <c r="E831" i="25"/>
  <c r="G830" i="25"/>
  <c r="E830" i="25"/>
  <c r="G829" i="25"/>
  <c r="E829" i="25"/>
  <c r="G828" i="25"/>
  <c r="E828" i="25"/>
  <c r="G827" i="25"/>
  <c r="E827" i="25"/>
  <c r="G826" i="25"/>
  <c r="E826" i="25"/>
  <c r="G825" i="25"/>
  <c r="E825" i="25"/>
  <c r="G824" i="25"/>
  <c r="E824" i="25"/>
  <c r="G823" i="25"/>
  <c r="E823" i="25"/>
  <c r="G822" i="25"/>
  <c r="E822" i="25"/>
  <c r="G821" i="25"/>
  <c r="E821" i="25"/>
  <c r="G820" i="25"/>
  <c r="E820" i="25"/>
  <c r="G819" i="25"/>
  <c r="E819" i="25"/>
  <c r="G818" i="25"/>
  <c r="E818" i="25"/>
  <c r="G817" i="25"/>
  <c r="E817" i="25"/>
  <c r="G816" i="25"/>
  <c r="E816" i="25"/>
  <c r="G815" i="25"/>
  <c r="E815" i="25"/>
  <c r="G814" i="25"/>
  <c r="E814" i="25"/>
  <c r="G813" i="25"/>
  <c r="E813" i="25"/>
  <c r="G812" i="25"/>
  <c r="E812" i="25"/>
  <c r="G811" i="25"/>
  <c r="E811" i="25"/>
  <c r="G810" i="25"/>
  <c r="E810" i="25"/>
  <c r="G809" i="25"/>
  <c r="E809" i="25"/>
  <c r="G808" i="25"/>
  <c r="E808" i="25"/>
  <c r="G807" i="25"/>
  <c r="E807" i="25"/>
  <c r="G806" i="25"/>
  <c r="E806" i="25"/>
  <c r="G805" i="25"/>
  <c r="E805" i="25"/>
  <c r="G804" i="25"/>
  <c r="E804" i="25"/>
  <c r="G803" i="25"/>
  <c r="E803" i="25"/>
  <c r="G802" i="25"/>
  <c r="E802" i="25"/>
  <c r="G801" i="25"/>
  <c r="E801" i="25"/>
  <c r="G800" i="25"/>
  <c r="E800" i="25"/>
  <c r="G799" i="25"/>
  <c r="E799" i="25"/>
  <c r="G798" i="25"/>
  <c r="E798" i="25"/>
  <c r="G797" i="25"/>
  <c r="E797" i="25"/>
  <c r="G796" i="25"/>
  <c r="E796" i="25"/>
  <c r="G795" i="25"/>
  <c r="E795" i="25"/>
  <c r="G794" i="25"/>
  <c r="E794" i="25"/>
  <c r="G793" i="25"/>
  <c r="E793" i="25"/>
  <c r="G792" i="25"/>
  <c r="E792" i="25"/>
  <c r="G791" i="25"/>
  <c r="E791" i="25"/>
  <c r="G790" i="25"/>
  <c r="E790" i="25"/>
  <c r="G789" i="25"/>
  <c r="E789" i="25"/>
  <c r="G788" i="25"/>
  <c r="E788" i="25"/>
  <c r="G787" i="25"/>
  <c r="E787" i="25"/>
  <c r="G786" i="25"/>
  <c r="E786" i="25"/>
  <c r="G785" i="25"/>
  <c r="E785" i="25"/>
  <c r="G784" i="25"/>
  <c r="E784" i="25"/>
  <c r="G783" i="25"/>
  <c r="E783" i="25"/>
  <c r="G782" i="25"/>
  <c r="E782" i="25"/>
  <c r="G781" i="25"/>
  <c r="E781" i="25"/>
  <c r="G780" i="25"/>
  <c r="E780" i="25"/>
  <c r="G779" i="25"/>
  <c r="E779" i="25"/>
  <c r="G778" i="25"/>
  <c r="E778" i="25"/>
  <c r="G777" i="25"/>
  <c r="E777" i="25"/>
  <c r="G776" i="25"/>
  <c r="E776" i="25"/>
  <c r="G775" i="25"/>
  <c r="E775" i="25"/>
  <c r="G774" i="25"/>
  <c r="E774" i="25"/>
  <c r="G773" i="25"/>
  <c r="E773" i="25"/>
  <c r="G772" i="25"/>
  <c r="E772" i="25"/>
  <c r="G771" i="25"/>
  <c r="E771" i="25"/>
  <c r="G770" i="25"/>
  <c r="E770" i="25"/>
  <c r="G769" i="25"/>
  <c r="E769" i="25"/>
  <c r="G768" i="25"/>
  <c r="E768" i="25"/>
  <c r="G767" i="25"/>
  <c r="E767" i="25"/>
  <c r="G766" i="25"/>
  <c r="E766" i="25"/>
  <c r="G765" i="25"/>
  <c r="E765" i="25"/>
  <c r="G764" i="25"/>
  <c r="E764" i="25"/>
  <c r="G763" i="25"/>
  <c r="E763" i="25"/>
  <c r="G762" i="25"/>
  <c r="E762" i="25"/>
  <c r="G761" i="25"/>
  <c r="E761" i="25"/>
  <c r="G760" i="25"/>
  <c r="E760" i="25"/>
  <c r="G759" i="25"/>
  <c r="E759" i="25"/>
  <c r="G758" i="25"/>
  <c r="E758" i="25"/>
  <c r="G757" i="25"/>
  <c r="E757" i="25"/>
  <c r="G756" i="25"/>
  <c r="E756" i="25"/>
  <c r="G755" i="25"/>
  <c r="E755" i="25"/>
  <c r="G754" i="25"/>
  <c r="E754" i="25"/>
  <c r="G753" i="25"/>
  <c r="E753" i="25"/>
  <c r="G752" i="25"/>
  <c r="E752" i="25"/>
  <c r="G751" i="25"/>
  <c r="E751" i="25"/>
  <c r="G750" i="25"/>
  <c r="E750" i="25"/>
  <c r="G749" i="25"/>
  <c r="E749" i="25"/>
  <c r="G748" i="25"/>
  <c r="E748" i="25"/>
  <c r="G747" i="25"/>
  <c r="E747" i="25"/>
  <c r="G746" i="25"/>
  <c r="E746" i="25"/>
  <c r="G745" i="25"/>
  <c r="E745" i="25"/>
  <c r="G744" i="25"/>
  <c r="E744" i="25"/>
  <c r="G743" i="25"/>
  <c r="E743" i="25"/>
  <c r="G742" i="25"/>
  <c r="E742" i="25"/>
  <c r="G741" i="25"/>
  <c r="E741" i="25"/>
  <c r="G740" i="25"/>
  <c r="E740" i="25"/>
  <c r="G739" i="25"/>
  <c r="E739" i="25"/>
  <c r="G738" i="25"/>
  <c r="E738" i="25"/>
  <c r="G737" i="25"/>
  <c r="E737" i="25"/>
  <c r="G736" i="25"/>
  <c r="E736" i="25"/>
  <c r="G735" i="25"/>
  <c r="E735" i="25"/>
  <c r="G734" i="25"/>
  <c r="E734" i="25"/>
  <c r="G733" i="25"/>
  <c r="E733" i="25"/>
  <c r="G732" i="25"/>
  <c r="E732" i="25"/>
  <c r="G731" i="25"/>
  <c r="E731" i="25"/>
  <c r="G730" i="25"/>
  <c r="E730" i="25"/>
  <c r="G729" i="25"/>
  <c r="E729" i="25"/>
  <c r="G728" i="25"/>
  <c r="E728" i="25"/>
  <c r="G727" i="25"/>
  <c r="E727" i="25"/>
  <c r="G726" i="25"/>
  <c r="E726" i="25"/>
  <c r="G725" i="25"/>
  <c r="E725" i="25"/>
  <c r="G724" i="25"/>
  <c r="E724" i="25"/>
  <c r="G723" i="25"/>
  <c r="E723" i="25"/>
  <c r="G722" i="25"/>
  <c r="E722" i="25"/>
  <c r="G721" i="25"/>
  <c r="E721" i="25"/>
  <c r="G720" i="25"/>
  <c r="E720" i="25"/>
  <c r="G719" i="25"/>
  <c r="E719" i="25"/>
  <c r="G718" i="25"/>
  <c r="E718" i="25"/>
  <c r="G717" i="25"/>
  <c r="E717" i="25"/>
  <c r="G716" i="25"/>
  <c r="E716" i="25"/>
  <c r="G715" i="25"/>
  <c r="E715" i="25"/>
  <c r="G714" i="25"/>
  <c r="E714" i="25"/>
  <c r="G713" i="25"/>
  <c r="E713" i="25"/>
  <c r="G712" i="25"/>
  <c r="E712" i="25"/>
  <c r="G711" i="25"/>
  <c r="E711" i="25"/>
  <c r="G710" i="25"/>
  <c r="E710" i="25"/>
  <c r="G709" i="25"/>
  <c r="E709" i="25"/>
  <c r="G708" i="25"/>
  <c r="E708" i="25"/>
  <c r="G707" i="25"/>
  <c r="E707" i="25"/>
  <c r="G706" i="25"/>
  <c r="E706" i="25"/>
  <c r="G705" i="25"/>
  <c r="E705" i="25"/>
  <c r="G704" i="25"/>
  <c r="E704" i="25"/>
  <c r="G703" i="25"/>
  <c r="E703" i="25"/>
  <c r="G702" i="25"/>
  <c r="E702" i="25"/>
  <c r="G701" i="25"/>
  <c r="E701" i="25"/>
  <c r="G700" i="25"/>
  <c r="E700" i="25"/>
  <c r="G699" i="25"/>
  <c r="E699" i="25"/>
  <c r="G698" i="25"/>
  <c r="E698" i="25"/>
  <c r="G697" i="25"/>
  <c r="E697" i="25"/>
  <c r="G696" i="25"/>
  <c r="E696" i="25"/>
  <c r="G695" i="25"/>
  <c r="E695" i="25"/>
  <c r="G694" i="25"/>
  <c r="E694" i="25"/>
  <c r="G693" i="25"/>
  <c r="E693" i="25"/>
  <c r="G692" i="25"/>
  <c r="E692" i="25"/>
  <c r="G691" i="25"/>
  <c r="E691" i="25"/>
  <c r="G690" i="25"/>
  <c r="E690" i="25"/>
  <c r="G689" i="25"/>
  <c r="E689" i="25"/>
  <c r="G688" i="25"/>
  <c r="E688" i="25"/>
  <c r="G687" i="25"/>
  <c r="E687" i="25"/>
  <c r="G686" i="25"/>
  <c r="E686" i="25"/>
  <c r="G685" i="25"/>
  <c r="E685" i="25"/>
  <c r="G684" i="25"/>
  <c r="E684" i="25"/>
  <c r="G683" i="25"/>
  <c r="E683" i="25"/>
  <c r="G682" i="25"/>
  <c r="E682" i="25"/>
  <c r="G681" i="25"/>
  <c r="E681" i="25"/>
  <c r="G680" i="25"/>
  <c r="E680" i="25"/>
  <c r="G679" i="25"/>
  <c r="E679" i="25"/>
  <c r="G678" i="25"/>
  <c r="E678" i="25"/>
  <c r="G677" i="25"/>
  <c r="E677" i="25"/>
  <c r="G676" i="25"/>
  <c r="E676" i="25"/>
  <c r="G675" i="25"/>
  <c r="E675" i="25"/>
  <c r="G674" i="25"/>
  <c r="E674" i="25"/>
  <c r="G673" i="25"/>
  <c r="E673" i="25"/>
  <c r="G672" i="25"/>
  <c r="E672" i="25"/>
  <c r="G671" i="25"/>
  <c r="E671" i="25"/>
  <c r="G670" i="25"/>
  <c r="E670" i="25"/>
  <c r="G669" i="25"/>
  <c r="E669" i="25"/>
  <c r="G668" i="25"/>
  <c r="E668" i="25"/>
  <c r="G667" i="25"/>
  <c r="E667" i="25"/>
  <c r="G666" i="25"/>
  <c r="E666" i="25"/>
  <c r="G665" i="25"/>
  <c r="E665" i="25"/>
  <c r="G664" i="25"/>
  <c r="E664" i="25"/>
  <c r="G663" i="25"/>
  <c r="E663" i="25"/>
  <c r="G662" i="25"/>
  <c r="E662" i="25"/>
  <c r="G661" i="25"/>
  <c r="E661" i="25"/>
  <c r="G660" i="25"/>
  <c r="E660" i="25"/>
  <c r="G659" i="25"/>
  <c r="E659" i="25"/>
  <c r="G658" i="25"/>
  <c r="E658" i="25"/>
  <c r="G657" i="25"/>
  <c r="E657" i="25"/>
  <c r="G656" i="25"/>
  <c r="E656" i="25"/>
  <c r="G655" i="25"/>
  <c r="E655" i="25"/>
  <c r="G654" i="25"/>
  <c r="E654" i="25"/>
  <c r="G653" i="25"/>
  <c r="E653" i="25"/>
  <c r="G652" i="25"/>
  <c r="E652" i="25"/>
  <c r="G651" i="25"/>
  <c r="E651" i="25"/>
  <c r="G650" i="25"/>
  <c r="E650" i="25"/>
  <c r="G649" i="25"/>
  <c r="E649" i="25"/>
  <c r="G648" i="25"/>
  <c r="E648" i="25"/>
  <c r="G647" i="25"/>
  <c r="E647" i="25"/>
  <c r="G646" i="25"/>
  <c r="E646" i="25"/>
  <c r="G645" i="25"/>
  <c r="E645" i="25"/>
  <c r="G644" i="25"/>
  <c r="E644" i="25"/>
  <c r="G643" i="25"/>
  <c r="E643" i="25"/>
  <c r="G642" i="25"/>
  <c r="E642" i="25"/>
  <c r="G641" i="25"/>
  <c r="E641" i="25"/>
  <c r="G640" i="25"/>
  <c r="E640" i="25"/>
  <c r="G639" i="25"/>
  <c r="E639" i="25"/>
  <c r="G638" i="25"/>
  <c r="E638" i="25"/>
  <c r="G637" i="25"/>
  <c r="E637" i="25"/>
  <c r="G636" i="25"/>
  <c r="E636" i="25"/>
  <c r="G635" i="25"/>
  <c r="E635" i="25"/>
  <c r="G634" i="25"/>
  <c r="E634" i="25"/>
  <c r="G633" i="25"/>
  <c r="E633" i="25"/>
  <c r="G632" i="25"/>
  <c r="E632" i="25"/>
  <c r="G631" i="25"/>
  <c r="E631" i="25"/>
  <c r="G630" i="25"/>
  <c r="E630" i="25"/>
  <c r="G629" i="25"/>
  <c r="E629" i="25"/>
  <c r="G628" i="25"/>
  <c r="E628" i="25"/>
  <c r="G627" i="25"/>
  <c r="E627" i="25"/>
  <c r="G626" i="25"/>
  <c r="E626" i="25"/>
  <c r="G625" i="25"/>
  <c r="E625" i="25"/>
  <c r="G624" i="25"/>
  <c r="E624" i="25"/>
  <c r="G623" i="25"/>
  <c r="E623" i="25"/>
  <c r="G622" i="25"/>
  <c r="E622" i="25"/>
  <c r="G621" i="25"/>
  <c r="E621" i="25"/>
  <c r="G620" i="25"/>
  <c r="E620" i="25"/>
  <c r="G619" i="25"/>
  <c r="E619" i="25"/>
  <c r="G618" i="25"/>
  <c r="E618" i="25"/>
  <c r="G617" i="25"/>
  <c r="E617" i="25"/>
  <c r="G616" i="25"/>
  <c r="E616" i="25"/>
  <c r="G615" i="25"/>
  <c r="E615" i="25"/>
  <c r="G614" i="25"/>
  <c r="E614" i="25"/>
  <c r="G613" i="25"/>
  <c r="E613" i="25"/>
  <c r="G612" i="25"/>
  <c r="E612" i="25"/>
  <c r="G611" i="25"/>
  <c r="E611" i="25"/>
  <c r="G610" i="25"/>
  <c r="E610" i="25"/>
  <c r="G609" i="25"/>
  <c r="E609" i="25"/>
  <c r="G608" i="25"/>
  <c r="E608" i="25"/>
  <c r="G607" i="25"/>
  <c r="E607" i="25"/>
  <c r="G606" i="25"/>
  <c r="E606" i="25"/>
  <c r="G605" i="25"/>
  <c r="E605" i="25"/>
  <c r="G604" i="25"/>
  <c r="E604" i="25"/>
  <c r="G603" i="25"/>
  <c r="E603" i="25"/>
  <c r="G602" i="25"/>
  <c r="E602" i="25"/>
  <c r="G601" i="25"/>
  <c r="E601" i="25"/>
  <c r="G600" i="25"/>
  <c r="E600" i="25"/>
  <c r="G599" i="25"/>
  <c r="E599" i="25"/>
  <c r="G598" i="25"/>
  <c r="E598" i="25"/>
  <c r="G597" i="25"/>
  <c r="E597" i="25"/>
  <c r="G596" i="25"/>
  <c r="E596" i="25"/>
  <c r="G595" i="25"/>
  <c r="E595" i="25"/>
  <c r="G594" i="25"/>
  <c r="E594" i="25"/>
  <c r="G593" i="25"/>
  <c r="E593" i="25"/>
  <c r="G592" i="25"/>
  <c r="E592" i="25"/>
  <c r="G591" i="25"/>
  <c r="E591" i="25"/>
  <c r="G590" i="25"/>
  <c r="E590" i="25"/>
  <c r="G589" i="25"/>
  <c r="E589" i="25"/>
  <c r="G588" i="25"/>
  <c r="E588" i="25"/>
  <c r="G587" i="25"/>
  <c r="E587" i="25"/>
  <c r="G586" i="25"/>
  <c r="E586" i="25"/>
  <c r="G585" i="25"/>
  <c r="E585" i="25"/>
  <c r="G584" i="25"/>
  <c r="E584" i="25"/>
  <c r="G583" i="25"/>
  <c r="E583" i="25"/>
  <c r="G582" i="25"/>
  <c r="E582" i="25"/>
  <c r="G581" i="25"/>
  <c r="E581" i="25"/>
  <c r="G580" i="25"/>
  <c r="E580" i="25"/>
  <c r="G579" i="25"/>
  <c r="E579" i="25"/>
  <c r="G578" i="25"/>
  <c r="E578" i="25"/>
  <c r="G577" i="25"/>
  <c r="E577" i="25"/>
  <c r="G576" i="25"/>
  <c r="E576" i="25"/>
  <c r="G575" i="25"/>
  <c r="E575" i="25"/>
  <c r="G574" i="25"/>
  <c r="E574" i="25"/>
  <c r="G573" i="25"/>
  <c r="E573" i="25"/>
  <c r="G572" i="25"/>
  <c r="E572" i="25"/>
  <c r="G571" i="25"/>
  <c r="E571" i="25"/>
  <c r="G570" i="25"/>
  <c r="E570" i="25"/>
  <c r="G569" i="25"/>
  <c r="E569" i="25"/>
  <c r="G568" i="25"/>
  <c r="E568" i="25"/>
  <c r="G567" i="25"/>
  <c r="E567" i="25"/>
  <c r="G566" i="25"/>
  <c r="E566" i="25"/>
  <c r="G565" i="25"/>
  <c r="E565" i="25"/>
  <c r="G564" i="25"/>
  <c r="E564" i="25"/>
  <c r="G563" i="25"/>
  <c r="E563" i="25"/>
  <c r="G562" i="25"/>
  <c r="E562" i="25"/>
  <c r="G561" i="25"/>
  <c r="E561" i="25"/>
  <c r="G560" i="25"/>
  <c r="E560" i="25"/>
  <c r="G559" i="25"/>
  <c r="E559" i="25"/>
  <c r="G558" i="25"/>
  <c r="E558" i="25"/>
  <c r="G557" i="25"/>
  <c r="E557" i="25"/>
  <c r="G556" i="25"/>
  <c r="E556" i="25"/>
  <c r="G555" i="25"/>
  <c r="E555" i="25"/>
  <c r="G554" i="25"/>
  <c r="E554" i="25"/>
  <c r="G553" i="25"/>
  <c r="E553" i="25"/>
  <c r="G552" i="25"/>
  <c r="E552" i="25"/>
  <c r="G551" i="25"/>
  <c r="E551" i="25"/>
  <c r="G550" i="25"/>
  <c r="E550" i="25"/>
  <c r="G549" i="25"/>
  <c r="E549" i="25"/>
  <c r="G548" i="25"/>
  <c r="E548" i="25"/>
  <c r="G547" i="25"/>
  <c r="E547" i="25"/>
  <c r="G546" i="25"/>
  <c r="E546" i="25"/>
  <c r="G545" i="25"/>
  <c r="E545" i="25"/>
  <c r="G544" i="25"/>
  <c r="E544" i="25"/>
  <c r="G543" i="25"/>
  <c r="E543" i="25"/>
  <c r="G542" i="25"/>
  <c r="E542" i="25"/>
  <c r="G541" i="25"/>
  <c r="E541" i="25"/>
  <c r="G540" i="25"/>
  <c r="E540" i="25"/>
  <c r="G539" i="25"/>
  <c r="E539" i="25"/>
  <c r="G538" i="25"/>
  <c r="E538" i="25"/>
  <c r="G537" i="25"/>
  <c r="E537" i="25"/>
  <c r="G536" i="25"/>
  <c r="E536" i="25"/>
  <c r="G535" i="25"/>
  <c r="E535" i="25"/>
  <c r="G534" i="25"/>
  <c r="E534" i="25"/>
  <c r="G533" i="25"/>
  <c r="E533" i="25"/>
  <c r="G532" i="25"/>
  <c r="E532" i="25"/>
  <c r="G531" i="25"/>
  <c r="E531" i="25"/>
  <c r="G530" i="25"/>
  <c r="E530" i="25"/>
  <c r="G529" i="25"/>
  <c r="E529" i="25"/>
  <c r="G528" i="25"/>
  <c r="E528" i="25"/>
  <c r="G527" i="25"/>
  <c r="E527" i="25"/>
  <c r="G526" i="25"/>
  <c r="E526" i="25"/>
  <c r="G525" i="25"/>
  <c r="E525" i="25"/>
  <c r="G524" i="25"/>
  <c r="E524" i="25"/>
  <c r="G523" i="25"/>
  <c r="E523" i="25"/>
  <c r="G522" i="25"/>
  <c r="E522" i="25"/>
  <c r="G521" i="25"/>
  <c r="E521" i="25"/>
  <c r="G520" i="25"/>
  <c r="E520" i="25"/>
  <c r="G519" i="25"/>
  <c r="E519" i="25"/>
  <c r="G518" i="25"/>
  <c r="E518" i="25"/>
  <c r="G517" i="25"/>
  <c r="E517" i="25"/>
  <c r="G516" i="25"/>
  <c r="E516" i="25"/>
  <c r="G515" i="25"/>
  <c r="E515" i="25"/>
  <c r="G514" i="25"/>
  <c r="E514" i="25"/>
  <c r="G513" i="25"/>
  <c r="E513" i="25"/>
  <c r="G512" i="25"/>
  <c r="E512" i="25"/>
  <c r="G511" i="25"/>
  <c r="E511" i="25"/>
  <c r="G510" i="25"/>
  <c r="E510" i="25"/>
  <c r="G509" i="25"/>
  <c r="E509" i="25"/>
  <c r="G508" i="25"/>
  <c r="E508" i="25"/>
  <c r="G507" i="25"/>
  <c r="E507" i="25"/>
  <c r="G506" i="25"/>
  <c r="E506" i="25"/>
  <c r="G505" i="25"/>
  <c r="E505" i="25"/>
  <c r="G504" i="25"/>
  <c r="E504" i="25"/>
  <c r="G503" i="25"/>
  <c r="E503" i="25"/>
  <c r="G502" i="25"/>
  <c r="E502" i="25"/>
  <c r="G501" i="25"/>
  <c r="E501" i="25"/>
  <c r="G500" i="25"/>
  <c r="E500" i="25"/>
  <c r="G499" i="25"/>
  <c r="E499" i="25"/>
  <c r="G498" i="25"/>
  <c r="E498" i="25"/>
  <c r="G497" i="25"/>
  <c r="E497" i="25"/>
  <c r="G496" i="25"/>
  <c r="E496" i="25"/>
  <c r="G495" i="25"/>
  <c r="E495" i="25"/>
  <c r="G494" i="25"/>
  <c r="E494" i="25"/>
  <c r="G493" i="25"/>
  <c r="E493" i="25"/>
  <c r="G492" i="25"/>
  <c r="E492" i="25"/>
  <c r="G491" i="25"/>
  <c r="E491" i="25"/>
  <c r="G490" i="25"/>
  <c r="E490" i="25"/>
  <c r="G489" i="25"/>
  <c r="E489" i="25"/>
  <c r="G488" i="25"/>
  <c r="E488" i="25"/>
  <c r="G487" i="25"/>
  <c r="E487" i="25"/>
  <c r="G486" i="25"/>
  <c r="E486" i="25"/>
  <c r="G485" i="25"/>
  <c r="E485" i="25"/>
  <c r="G484" i="25"/>
  <c r="E484" i="25"/>
  <c r="G483" i="25"/>
  <c r="E483" i="25"/>
  <c r="G482" i="25"/>
  <c r="E482" i="25"/>
  <c r="G481" i="25"/>
  <c r="E481" i="25"/>
  <c r="G480" i="25"/>
  <c r="E480" i="25"/>
  <c r="G479" i="25"/>
  <c r="E479" i="25"/>
  <c r="G478" i="25"/>
  <c r="E478" i="25"/>
  <c r="G477" i="25"/>
  <c r="E477" i="25"/>
  <c r="G476" i="25"/>
  <c r="E476" i="25"/>
  <c r="G475" i="25"/>
  <c r="E475" i="25"/>
  <c r="G474" i="25"/>
  <c r="E474" i="25"/>
  <c r="G473" i="25"/>
  <c r="E473" i="25"/>
  <c r="G472" i="25"/>
  <c r="E472" i="25"/>
  <c r="G471" i="25"/>
  <c r="E471" i="25"/>
  <c r="G470" i="25"/>
  <c r="E470" i="25"/>
  <c r="G469" i="25"/>
  <c r="E469" i="25"/>
  <c r="G468" i="25"/>
  <c r="H468" i="25" s="1"/>
  <c r="E468" i="25"/>
  <c r="G467" i="25"/>
  <c r="E467" i="25"/>
  <c r="G466" i="25"/>
  <c r="H466" i="25" s="1"/>
  <c r="E466" i="25"/>
  <c r="G465" i="25"/>
  <c r="E465" i="25"/>
  <c r="G464" i="25"/>
  <c r="H464" i="25" s="1"/>
  <c r="E464" i="25"/>
  <c r="G463" i="25"/>
  <c r="E463" i="25"/>
  <c r="G462" i="25"/>
  <c r="H462" i="25" s="1"/>
  <c r="E462" i="25"/>
  <c r="G461" i="25"/>
  <c r="E461" i="25"/>
  <c r="G460" i="25"/>
  <c r="E460" i="25"/>
  <c r="G459" i="25"/>
  <c r="E459" i="25"/>
  <c r="G458" i="25"/>
  <c r="H458" i="25" s="1"/>
  <c r="E458" i="25"/>
  <c r="G457" i="25"/>
  <c r="E457" i="25"/>
  <c r="G456" i="25"/>
  <c r="E456" i="25"/>
  <c r="G455" i="25"/>
  <c r="E455" i="25"/>
  <c r="G454" i="25"/>
  <c r="E454" i="25"/>
  <c r="G453" i="25"/>
  <c r="E453" i="25"/>
  <c r="G452" i="25"/>
  <c r="E452" i="25"/>
  <c r="G451" i="25"/>
  <c r="E451" i="25"/>
  <c r="G450" i="25"/>
  <c r="E450" i="25"/>
  <c r="G449" i="25"/>
  <c r="E449" i="25"/>
  <c r="G448" i="25"/>
  <c r="E448" i="25"/>
  <c r="G447" i="25"/>
  <c r="E447" i="25"/>
  <c r="G446" i="25"/>
  <c r="E446" i="25"/>
  <c r="G445" i="25"/>
  <c r="E445" i="25"/>
  <c r="G444" i="25"/>
  <c r="E444" i="25"/>
  <c r="G443" i="25"/>
  <c r="E443" i="25"/>
  <c r="G442" i="25"/>
  <c r="E442" i="25"/>
  <c r="G441" i="25"/>
  <c r="E441" i="25"/>
  <c r="G440" i="25"/>
  <c r="E440" i="25"/>
  <c r="G439" i="25"/>
  <c r="E439" i="25"/>
  <c r="G438" i="25"/>
  <c r="H438" i="25" s="1"/>
  <c r="E438" i="25"/>
  <c r="G437" i="25"/>
  <c r="E437" i="25"/>
  <c r="G436" i="25"/>
  <c r="E436" i="25"/>
  <c r="G435" i="25"/>
  <c r="E435" i="25"/>
  <c r="G434" i="25"/>
  <c r="H434" i="25" s="1"/>
  <c r="E434" i="25"/>
  <c r="G433" i="25"/>
  <c r="E433" i="25"/>
  <c r="G432" i="25"/>
  <c r="H432" i="25" s="1"/>
  <c r="E432" i="25"/>
  <c r="G431" i="25"/>
  <c r="E431" i="25"/>
  <c r="G430" i="25"/>
  <c r="H430" i="25" s="1"/>
  <c r="E430" i="25"/>
  <c r="G429" i="25"/>
  <c r="E429" i="25"/>
  <c r="G428" i="25"/>
  <c r="E428" i="25"/>
  <c r="G427" i="25"/>
  <c r="E427" i="25"/>
  <c r="G426" i="25"/>
  <c r="E426" i="25"/>
  <c r="G425" i="25"/>
  <c r="E425" i="25"/>
  <c r="G424" i="25"/>
  <c r="E424" i="25"/>
  <c r="G423" i="25"/>
  <c r="E423" i="25"/>
  <c r="G422" i="25"/>
  <c r="E422" i="25"/>
  <c r="G421" i="25"/>
  <c r="E421" i="25"/>
  <c r="G420" i="25"/>
  <c r="E420" i="25"/>
  <c r="G419" i="25"/>
  <c r="E419" i="25"/>
  <c r="G418" i="25"/>
  <c r="E418" i="25"/>
  <c r="G417" i="25"/>
  <c r="E417" i="25"/>
  <c r="G416" i="25"/>
  <c r="E416" i="25"/>
  <c r="G415" i="25"/>
  <c r="E415" i="25"/>
  <c r="G414" i="25"/>
  <c r="E414" i="25"/>
  <c r="G413" i="25"/>
  <c r="E413" i="25"/>
  <c r="G412" i="25"/>
  <c r="E412" i="25"/>
  <c r="G411" i="25"/>
  <c r="E411" i="25"/>
  <c r="G410" i="25"/>
  <c r="E410" i="25"/>
  <c r="G409" i="25"/>
  <c r="E409" i="25"/>
  <c r="G408" i="25"/>
  <c r="E408" i="25"/>
  <c r="G407" i="25"/>
  <c r="E407" i="25"/>
  <c r="G406" i="25"/>
  <c r="E406" i="25"/>
  <c r="G405" i="25"/>
  <c r="E405" i="25"/>
  <c r="G404" i="25"/>
  <c r="E404" i="25"/>
  <c r="G403" i="25"/>
  <c r="E403" i="25"/>
  <c r="G402" i="25"/>
  <c r="E402" i="25"/>
  <c r="G401" i="25"/>
  <c r="E401" i="25"/>
  <c r="G400" i="25"/>
  <c r="E400" i="25"/>
  <c r="G399" i="25"/>
  <c r="E399" i="25"/>
  <c r="G398" i="25"/>
  <c r="E398" i="25"/>
  <c r="G397" i="25"/>
  <c r="E397" i="25"/>
  <c r="G396" i="25"/>
  <c r="E396" i="25"/>
  <c r="G395" i="25"/>
  <c r="E395" i="25"/>
  <c r="G394" i="25"/>
  <c r="E394" i="25"/>
  <c r="G393" i="25"/>
  <c r="E393" i="25"/>
  <c r="G392" i="25"/>
  <c r="E392" i="25"/>
  <c r="G391" i="25"/>
  <c r="E391" i="25"/>
  <c r="G390" i="25"/>
  <c r="E390" i="25"/>
  <c r="G389" i="25"/>
  <c r="E389" i="25"/>
  <c r="G388" i="25"/>
  <c r="E388" i="25"/>
  <c r="G387" i="25"/>
  <c r="E387" i="25"/>
  <c r="G386" i="25"/>
  <c r="E386" i="25"/>
  <c r="G385" i="25"/>
  <c r="E385" i="25"/>
  <c r="G384" i="25"/>
  <c r="E384" i="25"/>
  <c r="G383" i="25"/>
  <c r="E383" i="25"/>
  <c r="G382" i="25"/>
  <c r="E382" i="25"/>
  <c r="G381" i="25"/>
  <c r="E381" i="25"/>
  <c r="G380" i="25"/>
  <c r="E380" i="25"/>
  <c r="G379" i="25"/>
  <c r="E379" i="25"/>
  <c r="G378" i="25"/>
  <c r="E378" i="25"/>
  <c r="G377" i="25"/>
  <c r="E377" i="25"/>
  <c r="G376" i="25"/>
  <c r="E376" i="25"/>
  <c r="G375" i="25"/>
  <c r="E375" i="25"/>
  <c r="G374" i="25"/>
  <c r="E374" i="25"/>
  <c r="G373" i="25"/>
  <c r="E373" i="25"/>
  <c r="G372" i="25"/>
  <c r="E372" i="25"/>
  <c r="G371" i="25"/>
  <c r="E371" i="25"/>
  <c r="G370" i="25"/>
  <c r="E370" i="25"/>
  <c r="G369" i="25"/>
  <c r="E369" i="25"/>
  <c r="G368" i="25"/>
  <c r="E368" i="25"/>
  <c r="G367" i="25"/>
  <c r="E367" i="25"/>
  <c r="G366" i="25"/>
  <c r="E366" i="25"/>
  <c r="G365" i="25"/>
  <c r="E365" i="25"/>
  <c r="G364" i="25"/>
  <c r="E364" i="25"/>
  <c r="G363" i="25"/>
  <c r="E363" i="25"/>
  <c r="G362" i="25"/>
  <c r="E362" i="25"/>
  <c r="G361" i="25"/>
  <c r="E361" i="25"/>
  <c r="G360" i="25"/>
  <c r="E360" i="25"/>
  <c r="G359" i="25"/>
  <c r="E359" i="25"/>
  <c r="G358" i="25"/>
  <c r="E358" i="25"/>
  <c r="G357" i="25"/>
  <c r="E357" i="25"/>
  <c r="G356" i="25"/>
  <c r="E356" i="25"/>
  <c r="G355" i="25"/>
  <c r="E355" i="25"/>
  <c r="G354" i="25"/>
  <c r="E354" i="25"/>
  <c r="G353" i="25"/>
  <c r="E353" i="25"/>
  <c r="G352" i="25"/>
  <c r="E352" i="25"/>
  <c r="G351" i="25"/>
  <c r="E351" i="25"/>
  <c r="G350" i="25"/>
  <c r="E350" i="25"/>
  <c r="G349" i="25"/>
  <c r="E349" i="25"/>
  <c r="G348" i="25"/>
  <c r="E348" i="25"/>
  <c r="G347" i="25"/>
  <c r="E347" i="25"/>
  <c r="G346" i="25"/>
  <c r="E346" i="25"/>
  <c r="G345" i="25"/>
  <c r="E345" i="25"/>
  <c r="G344" i="25"/>
  <c r="E344" i="25"/>
  <c r="G343" i="25"/>
  <c r="E343" i="25"/>
  <c r="G342" i="25"/>
  <c r="E342" i="25"/>
  <c r="G341" i="25"/>
  <c r="E341" i="25"/>
  <c r="G340" i="25"/>
  <c r="E340" i="25"/>
  <c r="G339" i="25"/>
  <c r="E339" i="25"/>
  <c r="G338" i="25"/>
  <c r="E338" i="25"/>
  <c r="G337" i="25"/>
  <c r="E337" i="25"/>
  <c r="G336" i="25"/>
  <c r="E336" i="25"/>
  <c r="G335" i="25"/>
  <c r="E335" i="25"/>
  <c r="G334" i="25"/>
  <c r="E334" i="25"/>
  <c r="G333" i="25"/>
  <c r="E333" i="25"/>
  <c r="G332" i="25"/>
  <c r="E332" i="25"/>
  <c r="G331" i="25"/>
  <c r="E331" i="25"/>
  <c r="G330" i="25"/>
  <c r="E330" i="25"/>
  <c r="G329" i="25"/>
  <c r="E329" i="25"/>
  <c r="G328" i="25"/>
  <c r="E328" i="25"/>
  <c r="G327" i="25"/>
  <c r="E327" i="25"/>
  <c r="G326" i="25"/>
  <c r="E326" i="25"/>
  <c r="G325" i="25"/>
  <c r="E325" i="25"/>
  <c r="G324" i="25"/>
  <c r="E324" i="25"/>
  <c r="G323" i="25"/>
  <c r="E323" i="25"/>
  <c r="G322" i="25"/>
  <c r="E322" i="25"/>
  <c r="G321" i="25"/>
  <c r="E321" i="25"/>
  <c r="G320" i="25"/>
  <c r="E320" i="25"/>
  <c r="G319" i="25"/>
  <c r="E319" i="25"/>
  <c r="G318" i="25"/>
  <c r="E318" i="25"/>
  <c r="G317" i="25"/>
  <c r="E317" i="25"/>
  <c r="G316" i="25"/>
  <c r="E316" i="25"/>
  <c r="G315" i="25"/>
  <c r="E315" i="25"/>
  <c r="G314" i="25"/>
  <c r="H314" i="25" s="1"/>
  <c r="E314" i="25"/>
  <c r="G313" i="25"/>
  <c r="E313" i="25"/>
  <c r="G312" i="25"/>
  <c r="H312" i="25" s="1"/>
  <c r="E312" i="25"/>
  <c r="G311" i="25"/>
  <c r="E311" i="25"/>
  <c r="G310" i="25"/>
  <c r="H310" i="25" s="1"/>
  <c r="E310" i="25"/>
  <c r="G309" i="25"/>
  <c r="E309" i="25"/>
  <c r="G308" i="25"/>
  <c r="H308" i="25" s="1"/>
  <c r="E308" i="25"/>
  <c r="G307" i="25"/>
  <c r="E307" i="25"/>
  <c r="G306" i="25"/>
  <c r="H306" i="25" s="1"/>
  <c r="E306" i="25"/>
  <c r="G305" i="25"/>
  <c r="E305" i="25"/>
  <c r="G304" i="25"/>
  <c r="H304" i="25" s="1"/>
  <c r="E304" i="25"/>
  <c r="G303" i="25"/>
  <c r="E303" i="25"/>
  <c r="G302" i="25"/>
  <c r="H302" i="25" s="1"/>
  <c r="E302" i="25"/>
  <c r="G301" i="25"/>
  <c r="E301" i="25"/>
  <c r="G300" i="25"/>
  <c r="H300" i="25" s="1"/>
  <c r="E300" i="25"/>
  <c r="G299" i="25"/>
  <c r="E299" i="25"/>
  <c r="G298" i="25"/>
  <c r="H298" i="25" s="1"/>
  <c r="E298" i="25"/>
  <c r="G297" i="25"/>
  <c r="E297" i="25"/>
  <c r="G296" i="25"/>
  <c r="H296" i="25" s="1"/>
  <c r="E296" i="25"/>
  <c r="G295" i="25"/>
  <c r="E295" i="25"/>
  <c r="G294" i="25"/>
  <c r="H294" i="25" s="1"/>
  <c r="E294" i="25"/>
  <c r="G293" i="25"/>
  <c r="E293" i="25"/>
  <c r="G292" i="25"/>
  <c r="E292" i="25"/>
  <c r="G291" i="25"/>
  <c r="E291" i="25"/>
  <c r="G290" i="25"/>
  <c r="E290" i="25"/>
  <c r="G289" i="25"/>
  <c r="E289" i="25"/>
  <c r="G288" i="25"/>
  <c r="E288" i="25"/>
  <c r="G287" i="25"/>
  <c r="E287" i="25"/>
  <c r="G286" i="25"/>
  <c r="E286" i="25"/>
  <c r="G285" i="25"/>
  <c r="E285" i="25"/>
  <c r="G284" i="25"/>
  <c r="E284" i="25"/>
  <c r="G283" i="25"/>
  <c r="E283" i="25"/>
  <c r="G282" i="25"/>
  <c r="E282" i="25"/>
  <c r="G281" i="25"/>
  <c r="E281" i="25"/>
  <c r="G280" i="25"/>
  <c r="E280" i="25"/>
  <c r="G279" i="25"/>
  <c r="E279" i="25"/>
  <c r="G278" i="25"/>
  <c r="E278" i="25"/>
  <c r="G277" i="25"/>
  <c r="E277" i="25"/>
  <c r="G276" i="25"/>
  <c r="E276" i="25"/>
  <c r="G275" i="25"/>
  <c r="E275" i="25"/>
  <c r="G274" i="25"/>
  <c r="E274" i="25"/>
  <c r="G273" i="25"/>
  <c r="E273" i="25"/>
  <c r="G272" i="25"/>
  <c r="E272" i="25"/>
  <c r="G271" i="25"/>
  <c r="E271" i="25"/>
  <c r="G270" i="25"/>
  <c r="E270" i="25"/>
  <c r="G269" i="25"/>
  <c r="E269" i="25"/>
  <c r="G268" i="25"/>
  <c r="E268" i="25"/>
  <c r="G267" i="25"/>
  <c r="E267" i="25"/>
  <c r="G266" i="25"/>
  <c r="E266" i="25"/>
  <c r="G265" i="25"/>
  <c r="E265" i="25"/>
  <c r="G264" i="25"/>
  <c r="E264" i="25"/>
  <c r="G263" i="25"/>
  <c r="E263" i="25"/>
  <c r="G262" i="25"/>
  <c r="E262" i="25"/>
  <c r="G261" i="25"/>
  <c r="E261" i="25"/>
  <c r="G260" i="25"/>
  <c r="E260" i="25"/>
  <c r="G259" i="25"/>
  <c r="E259" i="25"/>
  <c r="G258" i="25"/>
  <c r="E258" i="25"/>
  <c r="G257" i="25"/>
  <c r="E257" i="25"/>
  <c r="G256" i="25"/>
  <c r="E256" i="25"/>
  <c r="G255" i="25"/>
  <c r="E255" i="25"/>
  <c r="G254" i="25"/>
  <c r="E254" i="25"/>
  <c r="G253" i="25"/>
  <c r="E253" i="25"/>
  <c r="G252" i="25"/>
  <c r="E252" i="25"/>
  <c r="G251" i="25"/>
  <c r="E251" i="25"/>
  <c r="G250" i="25"/>
  <c r="E250" i="25"/>
  <c r="G249" i="25"/>
  <c r="E249" i="25"/>
  <c r="G248" i="25"/>
  <c r="E248" i="25"/>
  <c r="G247" i="25"/>
  <c r="E247" i="25"/>
  <c r="G246" i="25"/>
  <c r="E246" i="25"/>
  <c r="G245" i="25"/>
  <c r="E245" i="25"/>
  <c r="G244" i="25"/>
  <c r="E244" i="25"/>
  <c r="G243" i="25"/>
  <c r="E243" i="25"/>
  <c r="G242" i="25"/>
  <c r="E242" i="25"/>
  <c r="G241" i="25"/>
  <c r="E241" i="25"/>
  <c r="G240" i="25"/>
  <c r="E240" i="25"/>
  <c r="G239" i="25"/>
  <c r="E239" i="25"/>
  <c r="G238" i="25"/>
  <c r="E238" i="25"/>
  <c r="G237" i="25"/>
  <c r="E237" i="25"/>
  <c r="G236" i="25"/>
  <c r="E236" i="25"/>
  <c r="G235" i="25"/>
  <c r="E235" i="25"/>
  <c r="G234" i="25"/>
  <c r="E234" i="25"/>
  <c r="G233" i="25"/>
  <c r="E233" i="25"/>
  <c r="G232" i="25"/>
  <c r="E232" i="25"/>
  <c r="G231" i="25"/>
  <c r="E231" i="25"/>
  <c r="G230" i="25"/>
  <c r="E230" i="25"/>
  <c r="G229" i="25"/>
  <c r="E229" i="25"/>
  <c r="G228" i="25"/>
  <c r="E228" i="25"/>
  <c r="G227" i="25"/>
  <c r="E227" i="25"/>
  <c r="G226" i="25"/>
  <c r="E226" i="25"/>
  <c r="G225" i="25"/>
  <c r="E225" i="25"/>
  <c r="G224" i="25"/>
  <c r="E224" i="25"/>
  <c r="G223" i="25"/>
  <c r="E223" i="25"/>
  <c r="G222" i="25"/>
  <c r="E222" i="25"/>
  <c r="G221" i="25"/>
  <c r="E221" i="25"/>
  <c r="G220" i="25"/>
  <c r="E220" i="25"/>
  <c r="G219" i="25"/>
  <c r="E219" i="25"/>
  <c r="G218" i="25"/>
  <c r="E218" i="25"/>
  <c r="G217" i="25"/>
  <c r="E217" i="25"/>
  <c r="G216" i="25"/>
  <c r="E216" i="25"/>
  <c r="G215" i="25"/>
  <c r="E215" i="25"/>
  <c r="G214" i="25"/>
  <c r="E214" i="25"/>
  <c r="G213" i="25"/>
  <c r="E213" i="25"/>
  <c r="G212" i="25"/>
  <c r="E212" i="25"/>
  <c r="G211" i="25"/>
  <c r="E211" i="25"/>
  <c r="G210" i="25"/>
  <c r="E210" i="25"/>
  <c r="G209" i="25"/>
  <c r="E209" i="25"/>
  <c r="G208" i="25"/>
  <c r="E208" i="25"/>
  <c r="G207" i="25"/>
  <c r="E207" i="25"/>
  <c r="G206" i="25"/>
  <c r="E206" i="25"/>
  <c r="G205" i="25"/>
  <c r="E205" i="25"/>
  <c r="G204" i="25"/>
  <c r="E204" i="25"/>
  <c r="G203" i="25"/>
  <c r="E203" i="25"/>
  <c r="G202" i="25"/>
  <c r="E202" i="25"/>
  <c r="G201" i="25"/>
  <c r="E201" i="25"/>
  <c r="G200" i="25"/>
  <c r="E200" i="25"/>
  <c r="G199" i="25"/>
  <c r="E199" i="25"/>
  <c r="G198" i="25"/>
  <c r="E198" i="25"/>
  <c r="G197" i="25"/>
  <c r="E197" i="25"/>
  <c r="G196" i="25"/>
  <c r="E196" i="25"/>
  <c r="G195" i="25"/>
  <c r="E195" i="25"/>
  <c r="G194" i="25"/>
  <c r="E194" i="25"/>
  <c r="G193" i="25"/>
  <c r="E193" i="25"/>
  <c r="G192" i="25"/>
  <c r="E192" i="25"/>
  <c r="G191" i="25"/>
  <c r="E191" i="25"/>
  <c r="G190" i="25"/>
  <c r="E190" i="25"/>
  <c r="G189" i="25"/>
  <c r="E189" i="25"/>
  <c r="G188" i="25"/>
  <c r="E188" i="25"/>
  <c r="G187" i="25"/>
  <c r="E187" i="25"/>
  <c r="G186" i="25"/>
  <c r="E186" i="25"/>
  <c r="G185" i="25"/>
  <c r="E185" i="25"/>
  <c r="G184" i="25"/>
  <c r="E184" i="25"/>
  <c r="G183" i="25"/>
  <c r="E183" i="25"/>
  <c r="G182" i="25"/>
  <c r="E182" i="25"/>
  <c r="G181" i="25"/>
  <c r="E181" i="25"/>
  <c r="G180" i="25"/>
  <c r="E180" i="25"/>
  <c r="G179" i="25"/>
  <c r="E179" i="25"/>
  <c r="G178" i="25"/>
  <c r="E178" i="25"/>
  <c r="G177" i="25"/>
  <c r="E177" i="25"/>
  <c r="G176" i="25"/>
  <c r="E176" i="25"/>
  <c r="G175" i="25"/>
  <c r="E175" i="25"/>
  <c r="G174" i="25"/>
  <c r="E174" i="25"/>
  <c r="G173" i="25"/>
  <c r="E173" i="25"/>
  <c r="G172" i="25"/>
  <c r="E172" i="25"/>
  <c r="G171" i="25"/>
  <c r="E171" i="25"/>
  <c r="G170" i="25"/>
  <c r="E170" i="25"/>
  <c r="G169" i="25"/>
  <c r="E169" i="25"/>
  <c r="G168" i="25"/>
  <c r="E168" i="25"/>
  <c r="G167" i="25"/>
  <c r="E167" i="25"/>
  <c r="G166" i="25"/>
  <c r="E166" i="25"/>
  <c r="G165" i="25"/>
  <c r="E165" i="25"/>
  <c r="G164" i="25"/>
  <c r="E164" i="25"/>
  <c r="G163" i="25"/>
  <c r="E163" i="25"/>
  <c r="G162" i="25"/>
  <c r="E162" i="25"/>
  <c r="G161" i="25"/>
  <c r="E161" i="25"/>
  <c r="G160" i="25"/>
  <c r="E160" i="25"/>
  <c r="G159" i="25"/>
  <c r="E159" i="25"/>
  <c r="G158" i="25"/>
  <c r="E158" i="25"/>
  <c r="G157" i="25"/>
  <c r="E157" i="25"/>
  <c r="G156" i="25"/>
  <c r="E156" i="25"/>
  <c r="G155" i="25"/>
  <c r="E155" i="25"/>
  <c r="G154" i="25"/>
  <c r="E154" i="25"/>
  <c r="G153" i="25"/>
  <c r="E153" i="25"/>
  <c r="G152" i="25"/>
  <c r="E152" i="25"/>
  <c r="G151" i="25"/>
  <c r="E151" i="25"/>
  <c r="G150" i="25"/>
  <c r="E150" i="25"/>
  <c r="G149" i="25"/>
  <c r="E149" i="25"/>
  <c r="G148" i="25"/>
  <c r="E148" i="25"/>
  <c r="G147" i="25"/>
  <c r="E147" i="25"/>
  <c r="G146" i="25"/>
  <c r="E146" i="25"/>
  <c r="G145" i="25"/>
  <c r="E145" i="25"/>
  <c r="G144" i="25"/>
  <c r="E144" i="25"/>
  <c r="G143" i="25"/>
  <c r="E143" i="25"/>
  <c r="G142" i="25"/>
  <c r="E142" i="25"/>
  <c r="G141" i="25"/>
  <c r="E141" i="25"/>
  <c r="G140" i="25"/>
  <c r="E140" i="25"/>
  <c r="G139" i="25"/>
  <c r="E139" i="25"/>
  <c r="G138" i="25"/>
  <c r="E138" i="25"/>
  <c r="G137" i="25"/>
  <c r="E137" i="25"/>
  <c r="G136" i="25"/>
  <c r="E136" i="25"/>
  <c r="G135" i="25"/>
  <c r="E135" i="25"/>
  <c r="G134" i="25"/>
  <c r="E134" i="25"/>
  <c r="G133" i="25"/>
  <c r="E133" i="25"/>
  <c r="G132" i="25"/>
  <c r="E132" i="25"/>
  <c r="G131" i="25"/>
  <c r="E131" i="25"/>
  <c r="G130" i="25"/>
  <c r="E130" i="25"/>
  <c r="G129" i="25"/>
  <c r="E129" i="25"/>
  <c r="G128" i="25"/>
  <c r="E128" i="25"/>
  <c r="G127" i="25"/>
  <c r="E127" i="25"/>
  <c r="G126" i="25"/>
  <c r="E126" i="25"/>
  <c r="G125" i="25"/>
  <c r="E125" i="25"/>
  <c r="G124" i="25"/>
  <c r="E124" i="25"/>
  <c r="G123" i="25"/>
  <c r="E123" i="25"/>
  <c r="G122" i="25"/>
  <c r="E122" i="25"/>
  <c r="G121" i="25"/>
  <c r="E121" i="25"/>
  <c r="G120" i="25"/>
  <c r="E120" i="25"/>
  <c r="G119" i="25"/>
  <c r="E119" i="25"/>
  <c r="G118" i="25"/>
  <c r="E118" i="25"/>
  <c r="G117" i="25"/>
  <c r="E117" i="25"/>
  <c r="G116" i="25"/>
  <c r="E116" i="25"/>
  <c r="G115" i="25"/>
  <c r="E115" i="25"/>
  <c r="G114" i="25"/>
  <c r="E114" i="25"/>
  <c r="G113" i="25"/>
  <c r="E113" i="25"/>
  <c r="G112" i="25"/>
  <c r="E112" i="25"/>
  <c r="G111" i="25"/>
  <c r="E111" i="25"/>
  <c r="G110" i="25"/>
  <c r="E110" i="25"/>
  <c r="G109" i="25"/>
  <c r="E109" i="25"/>
  <c r="G108" i="25"/>
  <c r="E108" i="25"/>
  <c r="G107" i="25"/>
  <c r="E107" i="25"/>
  <c r="G106" i="25"/>
  <c r="E106" i="25"/>
  <c r="G105" i="25"/>
  <c r="E105" i="25"/>
  <c r="G104" i="25"/>
  <c r="E104" i="25"/>
  <c r="G103" i="25"/>
  <c r="E103" i="25"/>
  <c r="G102" i="25"/>
  <c r="E102" i="25"/>
  <c r="G101" i="25"/>
  <c r="E101" i="25"/>
  <c r="G100" i="25"/>
  <c r="E100" i="25"/>
  <c r="G99" i="25"/>
  <c r="E99" i="25"/>
  <c r="G98" i="25"/>
  <c r="E98" i="25"/>
  <c r="G97" i="25"/>
  <c r="E97" i="25"/>
  <c r="G96" i="25"/>
  <c r="E96" i="25"/>
  <c r="G95" i="25"/>
  <c r="E95" i="25"/>
  <c r="G94" i="25"/>
  <c r="E94" i="25"/>
  <c r="G93" i="25"/>
  <c r="E93" i="25"/>
  <c r="G92" i="25"/>
  <c r="E92" i="25"/>
  <c r="G91" i="25"/>
  <c r="E91" i="25"/>
  <c r="G90" i="25"/>
  <c r="E90" i="25"/>
  <c r="G89" i="25"/>
  <c r="E89" i="25"/>
  <c r="G88" i="25"/>
  <c r="E88" i="25"/>
  <c r="G87" i="25"/>
  <c r="E87" i="25"/>
  <c r="G86" i="25"/>
  <c r="H86" i="25" s="1"/>
  <c r="E86" i="25"/>
  <c r="G85" i="25"/>
  <c r="E85" i="25"/>
  <c r="G84" i="25"/>
  <c r="E84" i="25"/>
  <c r="G83" i="25"/>
  <c r="E83" i="25"/>
  <c r="G82" i="25"/>
  <c r="E82" i="25"/>
  <c r="G81" i="25"/>
  <c r="E81" i="25"/>
  <c r="G80" i="25"/>
  <c r="E80" i="25"/>
  <c r="G79" i="25"/>
  <c r="E79" i="25"/>
  <c r="G78" i="25"/>
  <c r="E78" i="25"/>
  <c r="G77" i="25"/>
  <c r="E77" i="25"/>
  <c r="G76" i="25"/>
  <c r="E76" i="25"/>
  <c r="G75" i="25"/>
  <c r="E75" i="25"/>
  <c r="G74" i="25"/>
  <c r="E74" i="25"/>
  <c r="G73" i="25"/>
  <c r="E73" i="25"/>
  <c r="G72" i="25"/>
  <c r="E72" i="25"/>
  <c r="G71" i="25"/>
  <c r="E71" i="25"/>
  <c r="G70" i="25"/>
  <c r="E70" i="25"/>
  <c r="G69" i="25"/>
  <c r="E69" i="25"/>
  <c r="G68" i="25"/>
  <c r="E68" i="25"/>
  <c r="G67" i="25"/>
  <c r="E67" i="25"/>
  <c r="G66" i="25"/>
  <c r="E66" i="25"/>
  <c r="G65" i="25"/>
  <c r="E65" i="25"/>
  <c r="G64" i="25"/>
  <c r="E64" i="25"/>
  <c r="G63" i="25"/>
  <c r="E63" i="25"/>
  <c r="G62" i="25"/>
  <c r="E62" i="25"/>
  <c r="G61" i="25"/>
  <c r="E61" i="25"/>
  <c r="G60" i="25"/>
  <c r="E60" i="25"/>
  <c r="G59" i="25"/>
  <c r="E59" i="25"/>
  <c r="G58" i="25"/>
  <c r="E58" i="25"/>
  <c r="G57" i="25"/>
  <c r="E57" i="25"/>
  <c r="G56" i="25"/>
  <c r="E56" i="25"/>
  <c r="G55" i="25"/>
  <c r="E55" i="25"/>
  <c r="G54" i="25"/>
  <c r="E54" i="25"/>
  <c r="G53" i="25"/>
  <c r="E53" i="25"/>
  <c r="G52" i="25"/>
  <c r="E52" i="25"/>
  <c r="G51" i="25"/>
  <c r="E51" i="25"/>
  <c r="G50" i="25"/>
  <c r="E50" i="25"/>
  <c r="G49" i="25"/>
  <c r="E49" i="25"/>
  <c r="G48" i="25"/>
  <c r="E48" i="25"/>
  <c r="G47" i="25"/>
  <c r="E47" i="25"/>
  <c r="G46" i="25"/>
  <c r="E46" i="25"/>
  <c r="G45" i="25"/>
  <c r="E45" i="25"/>
  <c r="G44" i="25"/>
  <c r="E44" i="25"/>
  <c r="G43" i="25"/>
  <c r="E43" i="25"/>
  <c r="G42" i="25"/>
  <c r="E42" i="25"/>
  <c r="G41" i="25"/>
  <c r="E41" i="25"/>
  <c r="G40" i="25"/>
  <c r="E40" i="25"/>
  <c r="G39" i="25"/>
  <c r="E39" i="25"/>
  <c r="G38" i="25"/>
  <c r="E38" i="25"/>
  <c r="G37" i="25"/>
  <c r="E37" i="25"/>
  <c r="G36" i="25"/>
  <c r="E36" i="25"/>
  <c r="G35" i="25"/>
  <c r="E35" i="25"/>
  <c r="G34" i="25"/>
  <c r="E34" i="25"/>
  <c r="G33" i="25"/>
  <c r="E33" i="25"/>
  <c r="G32" i="25"/>
  <c r="E32" i="25"/>
  <c r="G31" i="25"/>
  <c r="E31" i="25"/>
  <c r="G30" i="25"/>
  <c r="E30" i="25"/>
  <c r="G29" i="25"/>
  <c r="E29" i="25"/>
  <c r="G28" i="25"/>
  <c r="E28" i="25"/>
  <c r="G27" i="25"/>
  <c r="E27" i="25"/>
  <c r="G26" i="25"/>
  <c r="E26" i="25"/>
  <c r="G25" i="25"/>
  <c r="E25" i="25"/>
  <c r="G24" i="25"/>
  <c r="E24" i="25"/>
  <c r="G23" i="25"/>
  <c r="E23" i="25"/>
  <c r="G22" i="25"/>
  <c r="E22" i="25"/>
  <c r="G21" i="25"/>
  <c r="E21" i="25"/>
  <c r="G20" i="25"/>
  <c r="E20" i="25"/>
  <c r="G19" i="25"/>
  <c r="E19" i="25"/>
  <c r="G18" i="25"/>
  <c r="E18" i="25"/>
  <c r="G17" i="25"/>
  <c r="E17" i="25"/>
  <c r="G16" i="25"/>
  <c r="E16" i="25"/>
  <c r="G15" i="25"/>
  <c r="E15" i="25"/>
  <c r="G14" i="25"/>
  <c r="E14" i="25"/>
  <c r="G13" i="25"/>
  <c r="E13" i="25"/>
  <c r="G12" i="25"/>
  <c r="E12" i="25"/>
  <c r="G11" i="25"/>
  <c r="E11" i="25"/>
  <c r="G10" i="25"/>
  <c r="E10" i="25"/>
  <c r="G9" i="25"/>
  <c r="E9" i="25"/>
  <c r="G8" i="25"/>
  <c r="H8" i="25" s="1"/>
  <c r="E8" i="25"/>
  <c r="G7" i="25"/>
  <c r="E7" i="25"/>
  <c r="G6" i="25"/>
  <c r="H6" i="25" s="1"/>
  <c r="E6" i="25"/>
  <c r="G5" i="25"/>
  <c r="E5" i="25"/>
  <c r="G4" i="25"/>
  <c r="H4" i="25" s="1"/>
  <c r="E4" i="25"/>
  <c r="G3" i="25"/>
  <c r="E3" i="25"/>
  <c r="F3984" i="25"/>
  <c r="F3983" i="25"/>
  <c r="F3982" i="25"/>
  <c r="F3981" i="25"/>
  <c r="F3980" i="25"/>
  <c r="F3979" i="25"/>
  <c r="F3978" i="25"/>
  <c r="F3977" i="25"/>
  <c r="F3976" i="25"/>
  <c r="F3975" i="25"/>
  <c r="F3974" i="25"/>
  <c r="F3973" i="25"/>
  <c r="F3972" i="25"/>
  <c r="F3971" i="25"/>
  <c r="F3970" i="25"/>
  <c r="F3969" i="25"/>
  <c r="F3968" i="25"/>
  <c r="F3967" i="25"/>
  <c r="F3966" i="25"/>
  <c r="F3965" i="25"/>
  <c r="F3964" i="25"/>
  <c r="F3963" i="25"/>
  <c r="F3962" i="25"/>
  <c r="F3961" i="25"/>
  <c r="F3960" i="25"/>
  <c r="F3959" i="25"/>
  <c r="F3958" i="25"/>
  <c r="F3957" i="25"/>
  <c r="F3956" i="25"/>
  <c r="F3955" i="25"/>
  <c r="F3954" i="25"/>
  <c r="F3953" i="25"/>
  <c r="F3952" i="25"/>
  <c r="F3951" i="25"/>
  <c r="F3950" i="25"/>
  <c r="F3949" i="25"/>
  <c r="F3948" i="25"/>
  <c r="F3947" i="25"/>
  <c r="F3946" i="25"/>
  <c r="F3945" i="25"/>
  <c r="F3944" i="25"/>
  <c r="F3943" i="25"/>
  <c r="F3942" i="25"/>
  <c r="F3941" i="25"/>
  <c r="F3940" i="25"/>
  <c r="F3939" i="25"/>
  <c r="F3938" i="25"/>
  <c r="F3937" i="25"/>
  <c r="F3936" i="25"/>
  <c r="F3935" i="25"/>
  <c r="F3934" i="25"/>
  <c r="F3933" i="25"/>
  <c r="F3932" i="25"/>
  <c r="F3931" i="25"/>
  <c r="F3930" i="25"/>
  <c r="F3929" i="25"/>
  <c r="F3928" i="25"/>
  <c r="F3927" i="25"/>
  <c r="F3926" i="25"/>
  <c r="F3925" i="25"/>
  <c r="F3924" i="25"/>
  <c r="F3923" i="25"/>
  <c r="F3922" i="25"/>
  <c r="F3921" i="25"/>
  <c r="F3920" i="25"/>
  <c r="F3919" i="25"/>
  <c r="F3918" i="25"/>
  <c r="F3917" i="25"/>
  <c r="F3916" i="25"/>
  <c r="F3915" i="25"/>
  <c r="F3914" i="25"/>
  <c r="F3913" i="25"/>
  <c r="F3912" i="25"/>
  <c r="F3911" i="25"/>
  <c r="F3910" i="25"/>
  <c r="F3909" i="25"/>
  <c r="F3908" i="25"/>
  <c r="F3907" i="25"/>
  <c r="F3906" i="25"/>
  <c r="F3905" i="25"/>
  <c r="F3904" i="25"/>
  <c r="F3903" i="25"/>
  <c r="F3902" i="25"/>
  <c r="F3901" i="25"/>
  <c r="F3900" i="25"/>
  <c r="F3899" i="25"/>
  <c r="F3898" i="25"/>
  <c r="F3897" i="25"/>
  <c r="F3896" i="25"/>
  <c r="F3895" i="25"/>
  <c r="F3894" i="25"/>
  <c r="F3893" i="25"/>
  <c r="F3892" i="25"/>
  <c r="F3891" i="25"/>
  <c r="F3890" i="25"/>
  <c r="F3889" i="25"/>
  <c r="F3888" i="25"/>
  <c r="F3887" i="25"/>
  <c r="F3886" i="25"/>
  <c r="F3885" i="25"/>
  <c r="F3884" i="25"/>
  <c r="F3883" i="25"/>
  <c r="F3882" i="25"/>
  <c r="F3881" i="25"/>
  <c r="F3880" i="25"/>
  <c r="F3879" i="25"/>
  <c r="F3878" i="25"/>
  <c r="F3877" i="25"/>
  <c r="F3876" i="25"/>
  <c r="F3875" i="25"/>
  <c r="F3874" i="25"/>
  <c r="F3873" i="25"/>
  <c r="F3872" i="25"/>
  <c r="F3871" i="25"/>
  <c r="F3870" i="25"/>
  <c r="F3869" i="25"/>
  <c r="F3868" i="25"/>
  <c r="F3867" i="25"/>
  <c r="F3866" i="25"/>
  <c r="F3865" i="25"/>
  <c r="F3864" i="25"/>
  <c r="F3863" i="25"/>
  <c r="F3862" i="25"/>
  <c r="F3861" i="25"/>
  <c r="F3860" i="25"/>
  <c r="F3859" i="25"/>
  <c r="F3858" i="25"/>
  <c r="F3857" i="25"/>
  <c r="F3856" i="25"/>
  <c r="F3855" i="25"/>
  <c r="F3854" i="25"/>
  <c r="F3853" i="25"/>
  <c r="F3852" i="25"/>
  <c r="F3851" i="25"/>
  <c r="F3850" i="25"/>
  <c r="F3849" i="25"/>
  <c r="F3848" i="25"/>
  <c r="F3847" i="25"/>
  <c r="F3846" i="25"/>
  <c r="F3845" i="25"/>
  <c r="F3844" i="25"/>
  <c r="F3843" i="25"/>
  <c r="F3842" i="25"/>
  <c r="F3841" i="25"/>
  <c r="F3840" i="25"/>
  <c r="F3839" i="25"/>
  <c r="F3838" i="25"/>
  <c r="F3837" i="25"/>
  <c r="F3836" i="25"/>
  <c r="F3835" i="25"/>
  <c r="F3834" i="25"/>
  <c r="F3833" i="25"/>
  <c r="F3832" i="25"/>
  <c r="F3831" i="25"/>
  <c r="F3830" i="25"/>
  <c r="F3829" i="25"/>
  <c r="F3828" i="25"/>
  <c r="F3827" i="25"/>
  <c r="F3826" i="25"/>
  <c r="F3825" i="25"/>
  <c r="F3824" i="25"/>
  <c r="F3823" i="25"/>
  <c r="F3822" i="25"/>
  <c r="F3821" i="25"/>
  <c r="F3820" i="25"/>
  <c r="F3819" i="25"/>
  <c r="F3818" i="25"/>
  <c r="F3817" i="25"/>
  <c r="F3816" i="25"/>
  <c r="F3815" i="25"/>
  <c r="F3814" i="25"/>
  <c r="F3813" i="25"/>
  <c r="F3812" i="25"/>
  <c r="F3811" i="25"/>
  <c r="F3810" i="25"/>
  <c r="F3809" i="25"/>
  <c r="F3808" i="25"/>
  <c r="F3807" i="25"/>
  <c r="F3806" i="25"/>
  <c r="F3805" i="25"/>
  <c r="F3804" i="25"/>
  <c r="F3803" i="25"/>
  <c r="F3802" i="25"/>
  <c r="F3801" i="25"/>
  <c r="F3800" i="25"/>
  <c r="F3799" i="25"/>
  <c r="F3798" i="25"/>
  <c r="F3797" i="25"/>
  <c r="F3796" i="25"/>
  <c r="F3795" i="25"/>
  <c r="F3794" i="25"/>
  <c r="F3793" i="25"/>
  <c r="F3792" i="25"/>
  <c r="F3791" i="25"/>
  <c r="F3790" i="25"/>
  <c r="F3789" i="25"/>
  <c r="F3788" i="25"/>
  <c r="F3787" i="25"/>
  <c r="F3786" i="25"/>
  <c r="F3785" i="25"/>
  <c r="F3784" i="25"/>
  <c r="F3783" i="25"/>
  <c r="F3782" i="25"/>
  <c r="F3781" i="25"/>
  <c r="F3780" i="25"/>
  <c r="F3779" i="25"/>
  <c r="F3778" i="25"/>
  <c r="F3777" i="25"/>
  <c r="F3776" i="25"/>
  <c r="F3775" i="25"/>
  <c r="F3774" i="25"/>
  <c r="F3773" i="25"/>
  <c r="F3772" i="25"/>
  <c r="F3771" i="25"/>
  <c r="F3770" i="25"/>
  <c r="F3769" i="25"/>
  <c r="F3768" i="25"/>
  <c r="F3767" i="25"/>
  <c r="F3766" i="25"/>
  <c r="F3765" i="25"/>
  <c r="F3764" i="25"/>
  <c r="F3763" i="25"/>
  <c r="F3762" i="25"/>
  <c r="F3761" i="25"/>
  <c r="F3760" i="25"/>
  <c r="F3759" i="25"/>
  <c r="F3758" i="25"/>
  <c r="F3757" i="25"/>
  <c r="F3756" i="25"/>
  <c r="F3755" i="25"/>
  <c r="F3754" i="25"/>
  <c r="F3753" i="25"/>
  <c r="F3752" i="25"/>
  <c r="F3751" i="25"/>
  <c r="F3750" i="25"/>
  <c r="F3749" i="25"/>
  <c r="F3748" i="25"/>
  <c r="F3747" i="25"/>
  <c r="F3746" i="25"/>
  <c r="F3745" i="25"/>
  <c r="F3744" i="25"/>
  <c r="F3743" i="25"/>
  <c r="F3742" i="25"/>
  <c r="F3741" i="25"/>
  <c r="F3740" i="25"/>
  <c r="F3739" i="25"/>
  <c r="F3738" i="25"/>
  <c r="F3737" i="25"/>
  <c r="F3736" i="25"/>
  <c r="F3735" i="25"/>
  <c r="F3734" i="25"/>
  <c r="F3733" i="25"/>
  <c r="F3732" i="25"/>
  <c r="F3731" i="25"/>
  <c r="F3730" i="25"/>
  <c r="F3729" i="25"/>
  <c r="F3728" i="25"/>
  <c r="F3727" i="25"/>
  <c r="F3726" i="25"/>
  <c r="F3725" i="25"/>
  <c r="F3724" i="25"/>
  <c r="F3723" i="25"/>
  <c r="F3722" i="25"/>
  <c r="F3721" i="25"/>
  <c r="F3720" i="25"/>
  <c r="F3719" i="25"/>
  <c r="F3718" i="25"/>
  <c r="F3717" i="25"/>
  <c r="F3716" i="25"/>
  <c r="F3715" i="25"/>
  <c r="F3714" i="25"/>
  <c r="F3713" i="25"/>
  <c r="F3712" i="25"/>
  <c r="F3711" i="25"/>
  <c r="F3710" i="25"/>
  <c r="F3709" i="25"/>
  <c r="F3708" i="25"/>
  <c r="F3707" i="25"/>
  <c r="F3706" i="25"/>
  <c r="F3705" i="25"/>
  <c r="F3704" i="25"/>
  <c r="F3703" i="25"/>
  <c r="F3702" i="25"/>
  <c r="F3701" i="25"/>
  <c r="F3700" i="25"/>
  <c r="F3699" i="25"/>
  <c r="F3698" i="25"/>
  <c r="F3697" i="25"/>
  <c r="F3696" i="25"/>
  <c r="F3695" i="25"/>
  <c r="F3694" i="25"/>
  <c r="F3693" i="25"/>
  <c r="F3692" i="25"/>
  <c r="F3691" i="25"/>
  <c r="F3690" i="25"/>
  <c r="F3689" i="25"/>
  <c r="F3688" i="25"/>
  <c r="F3687" i="25"/>
  <c r="F3686" i="25"/>
  <c r="F3685" i="25"/>
  <c r="F3684" i="25"/>
  <c r="F3683" i="25"/>
  <c r="F3682" i="25"/>
  <c r="F3681" i="25"/>
  <c r="F3680" i="25"/>
  <c r="F3679" i="25"/>
  <c r="F3678" i="25"/>
  <c r="F3677" i="25"/>
  <c r="F3676" i="25"/>
  <c r="F3675" i="25"/>
  <c r="F3674" i="25"/>
  <c r="F3673" i="25"/>
  <c r="F3672" i="25"/>
  <c r="F3671" i="25"/>
  <c r="F3670" i="25"/>
  <c r="F3669" i="25"/>
  <c r="F3668" i="25"/>
  <c r="F3667" i="25"/>
  <c r="F3666" i="25"/>
  <c r="F3665" i="25"/>
  <c r="F3664" i="25"/>
  <c r="F3663" i="25"/>
  <c r="F3662" i="25"/>
  <c r="F3661" i="25"/>
  <c r="F3660" i="25"/>
  <c r="F3659" i="25"/>
  <c r="F3658" i="25"/>
  <c r="F3657" i="25"/>
  <c r="F3656" i="25"/>
  <c r="F3655" i="25"/>
  <c r="F3654" i="25"/>
  <c r="F3653" i="25"/>
  <c r="F3652" i="25"/>
  <c r="F3651" i="25"/>
  <c r="F3650" i="25"/>
  <c r="F3649" i="25"/>
  <c r="F3648" i="25"/>
  <c r="F3647" i="25"/>
  <c r="F3646" i="25"/>
  <c r="F3645" i="25"/>
  <c r="F3644" i="25"/>
  <c r="F3643" i="25"/>
  <c r="F3642" i="25"/>
  <c r="F3641" i="25"/>
  <c r="F3640" i="25"/>
  <c r="F3639" i="25"/>
  <c r="F3638" i="25"/>
  <c r="F3637" i="25"/>
  <c r="F3636" i="25"/>
  <c r="F3635" i="25"/>
  <c r="F3634" i="25"/>
  <c r="F3633" i="25"/>
  <c r="F3632" i="25"/>
  <c r="F3631" i="25"/>
  <c r="F3630" i="25"/>
  <c r="F3629" i="25"/>
  <c r="F3628" i="25"/>
  <c r="F3627" i="25"/>
  <c r="F3626" i="25"/>
  <c r="F3625" i="25"/>
  <c r="F3624" i="25"/>
  <c r="F3623" i="25"/>
  <c r="F3622" i="25"/>
  <c r="F3621" i="25"/>
  <c r="F3620" i="25"/>
  <c r="F3619" i="25"/>
  <c r="F3618" i="25"/>
  <c r="F3617" i="25"/>
  <c r="F3616" i="25"/>
  <c r="F3615" i="25"/>
  <c r="F3614" i="25"/>
  <c r="F3613" i="25"/>
  <c r="F3612" i="25"/>
  <c r="F3611" i="25"/>
  <c r="F3610" i="25"/>
  <c r="F3609" i="25"/>
  <c r="F3608" i="25"/>
  <c r="F3607" i="25"/>
  <c r="F3606" i="25"/>
  <c r="F3605" i="25"/>
  <c r="F3604" i="25"/>
  <c r="F3603" i="25"/>
  <c r="F3602" i="25"/>
  <c r="F3601" i="25"/>
  <c r="F3600" i="25"/>
  <c r="F3599" i="25"/>
  <c r="F3598" i="25"/>
  <c r="F3597" i="25"/>
  <c r="F3596" i="25"/>
  <c r="F3595" i="25"/>
  <c r="F3594" i="25"/>
  <c r="F3593" i="25"/>
  <c r="F3592" i="25"/>
  <c r="F3591" i="25"/>
  <c r="F3590" i="25"/>
  <c r="F3589" i="25"/>
  <c r="F3588" i="25"/>
  <c r="F3587" i="25"/>
  <c r="F3586" i="25"/>
  <c r="F3585" i="25"/>
  <c r="F3584" i="25"/>
  <c r="F3583" i="25"/>
  <c r="F3582" i="25"/>
  <c r="F3581" i="25"/>
  <c r="F3580" i="25"/>
  <c r="F3579" i="25"/>
  <c r="F3578" i="25"/>
  <c r="F3577" i="25"/>
  <c r="F3576" i="25"/>
  <c r="F3575" i="25"/>
  <c r="F3574" i="25"/>
  <c r="F3573" i="25"/>
  <c r="F3572" i="25"/>
  <c r="F3571" i="25"/>
  <c r="F3570" i="25"/>
  <c r="F3569" i="25"/>
  <c r="F3568" i="25"/>
  <c r="F3567" i="25"/>
  <c r="F3566" i="25"/>
  <c r="F3565" i="25"/>
  <c r="F3564" i="25"/>
  <c r="F3563" i="25"/>
  <c r="F3562" i="25"/>
  <c r="F3561" i="25"/>
  <c r="F3560" i="25"/>
  <c r="F3559" i="25"/>
  <c r="F3558" i="25"/>
  <c r="F3557" i="25"/>
  <c r="F3556" i="25"/>
  <c r="F3555" i="25"/>
  <c r="F3554" i="25"/>
  <c r="F3553" i="25"/>
  <c r="F3552" i="25"/>
  <c r="F3551" i="25"/>
  <c r="F3550" i="25"/>
  <c r="F3549" i="25"/>
  <c r="F3548" i="25"/>
  <c r="F3547" i="25"/>
  <c r="F3546" i="25"/>
  <c r="F3545" i="25"/>
  <c r="F3544" i="25"/>
  <c r="F3543" i="25"/>
  <c r="F3542" i="25"/>
  <c r="F3541" i="25"/>
  <c r="F3540" i="25"/>
  <c r="F3539" i="25"/>
  <c r="F3538" i="25"/>
  <c r="F3537" i="25"/>
  <c r="F3536" i="25"/>
  <c r="F3535" i="25"/>
  <c r="F3534" i="25"/>
  <c r="F3533" i="25"/>
  <c r="F3532" i="25"/>
  <c r="F3531" i="25"/>
  <c r="F3530" i="25"/>
  <c r="F3529" i="25"/>
  <c r="F3528" i="25"/>
  <c r="F3527" i="25"/>
  <c r="F3526" i="25"/>
  <c r="F3525" i="25"/>
  <c r="F3524" i="25"/>
  <c r="F3523" i="25"/>
  <c r="F3522" i="25"/>
  <c r="F3521" i="25"/>
  <c r="F3520" i="25"/>
  <c r="F3519" i="25"/>
  <c r="F3518" i="25"/>
  <c r="F3517" i="25"/>
  <c r="F3516" i="25"/>
  <c r="F3515" i="25"/>
  <c r="F3514" i="25"/>
  <c r="F3513" i="25"/>
  <c r="F3512" i="25"/>
  <c r="F3511" i="25"/>
  <c r="F3510" i="25"/>
  <c r="F3509" i="25"/>
  <c r="F3508" i="25"/>
  <c r="F3507" i="25"/>
  <c r="F3506" i="25"/>
  <c r="F3505" i="25"/>
  <c r="F3504" i="25"/>
  <c r="F3503" i="25"/>
  <c r="F3502" i="25"/>
  <c r="F3501" i="25"/>
  <c r="F3500" i="25"/>
  <c r="F3499" i="25"/>
  <c r="F3498" i="25"/>
  <c r="F3497" i="25"/>
  <c r="F3496" i="25"/>
  <c r="F3495" i="25"/>
  <c r="F3494" i="25"/>
  <c r="F3493" i="25"/>
  <c r="F3492" i="25"/>
  <c r="F3491" i="25"/>
  <c r="F3490" i="25"/>
  <c r="F3489" i="25"/>
  <c r="F3488" i="25"/>
  <c r="F3487" i="25"/>
  <c r="F3486" i="25"/>
  <c r="F3485" i="25"/>
  <c r="F3484" i="25"/>
  <c r="F3483" i="25"/>
  <c r="F3482" i="25"/>
  <c r="F3481" i="25"/>
  <c r="F3480" i="25"/>
  <c r="F3479" i="25"/>
  <c r="F3478" i="25"/>
  <c r="F3477" i="25"/>
  <c r="F3476" i="25"/>
  <c r="F3475" i="25"/>
  <c r="F3474" i="25"/>
  <c r="F3473" i="25"/>
  <c r="F3472" i="25"/>
  <c r="F3471" i="25"/>
  <c r="F3470" i="25"/>
  <c r="F3469" i="25"/>
  <c r="F3468" i="25"/>
  <c r="F3467" i="25"/>
  <c r="F3466" i="25"/>
  <c r="F3465" i="25"/>
  <c r="F3464" i="25"/>
  <c r="F3463" i="25"/>
  <c r="F3462" i="25"/>
  <c r="F3461" i="25"/>
  <c r="F3460" i="25"/>
  <c r="F3459" i="25"/>
  <c r="F3458" i="25"/>
  <c r="F3457" i="25"/>
  <c r="F3456" i="25"/>
  <c r="F3455" i="25"/>
  <c r="F3454" i="25"/>
  <c r="F3453" i="25"/>
  <c r="F3452" i="25"/>
  <c r="F3451" i="25"/>
  <c r="F3450" i="25"/>
  <c r="F3449" i="25"/>
  <c r="F3448" i="25"/>
  <c r="F3447" i="25"/>
  <c r="F3446" i="25"/>
  <c r="F3445" i="25"/>
  <c r="F3444" i="25"/>
  <c r="F3443" i="25"/>
  <c r="F3442" i="25"/>
  <c r="F3441" i="25"/>
  <c r="F3440" i="25"/>
  <c r="F3439" i="25"/>
  <c r="F3438" i="25"/>
  <c r="F3437" i="25"/>
  <c r="F3436" i="25"/>
  <c r="F3435" i="25"/>
  <c r="F3434" i="25"/>
  <c r="F3433" i="25"/>
  <c r="F3432" i="25"/>
  <c r="F3431" i="25"/>
  <c r="F3430" i="25"/>
  <c r="F3429" i="25"/>
  <c r="F3428" i="25"/>
  <c r="F3427" i="25"/>
  <c r="F3426" i="25"/>
  <c r="F3425" i="25"/>
  <c r="F3424" i="25"/>
  <c r="F3423" i="25"/>
  <c r="F3422" i="25"/>
  <c r="F3421" i="25"/>
  <c r="F3420" i="25"/>
  <c r="F3419" i="25"/>
  <c r="F3418" i="25"/>
  <c r="F3417" i="25"/>
  <c r="F3416" i="25"/>
  <c r="F3415" i="25"/>
  <c r="F3414" i="25"/>
  <c r="F3413" i="25"/>
  <c r="F3412" i="25"/>
  <c r="F3411" i="25"/>
  <c r="F3410" i="25"/>
  <c r="F3409" i="25"/>
  <c r="F3408" i="25"/>
  <c r="F3407" i="25"/>
  <c r="F3406" i="25"/>
  <c r="F3405" i="25"/>
  <c r="F3404" i="25"/>
  <c r="F3403" i="25"/>
  <c r="F3402" i="25"/>
  <c r="F3401" i="25"/>
  <c r="F3400" i="25"/>
  <c r="F3399" i="25"/>
  <c r="F3398" i="25"/>
  <c r="F3397" i="25"/>
  <c r="F3396" i="25"/>
  <c r="F3395" i="25"/>
  <c r="F3394" i="25"/>
  <c r="F3393" i="25"/>
  <c r="F3392" i="25"/>
  <c r="F3391" i="25"/>
  <c r="F3390" i="25"/>
  <c r="F3389" i="25"/>
  <c r="F3388" i="25"/>
  <c r="F3387" i="25"/>
  <c r="F3386" i="25"/>
  <c r="F3385" i="25"/>
  <c r="F3384" i="25"/>
  <c r="F3383" i="25"/>
  <c r="F3382" i="25"/>
  <c r="F3381" i="25"/>
  <c r="F3380" i="25"/>
  <c r="F3379" i="25"/>
  <c r="F3378" i="25"/>
  <c r="F3377" i="25"/>
  <c r="F3376" i="25"/>
  <c r="F3375" i="25"/>
  <c r="F3374" i="25"/>
  <c r="F3373" i="25"/>
  <c r="F3372" i="25"/>
  <c r="F3371" i="25"/>
  <c r="F3370" i="25"/>
  <c r="F3369" i="25"/>
  <c r="F3368" i="25"/>
  <c r="F3367" i="25"/>
  <c r="F3366" i="25"/>
  <c r="F3365" i="25"/>
  <c r="F3364" i="25"/>
  <c r="F3363" i="25"/>
  <c r="F3362" i="25"/>
  <c r="F3361" i="25"/>
  <c r="F3360" i="25"/>
  <c r="F3359" i="25"/>
  <c r="F3358" i="25"/>
  <c r="F3357" i="25"/>
  <c r="F3356" i="25"/>
  <c r="F3355" i="25"/>
  <c r="F3354" i="25"/>
  <c r="F3353" i="25"/>
  <c r="F3352" i="25"/>
  <c r="F3351" i="25"/>
  <c r="F3350" i="25"/>
  <c r="F3349" i="25"/>
  <c r="F3348" i="25"/>
  <c r="F3347" i="25"/>
  <c r="F3346" i="25"/>
  <c r="F3345" i="25"/>
  <c r="F3344" i="25"/>
  <c r="F3343" i="25"/>
  <c r="F3342" i="25"/>
  <c r="F3341" i="25"/>
  <c r="F3340" i="25"/>
  <c r="F3339" i="25"/>
  <c r="F3338" i="25"/>
  <c r="F3337" i="25"/>
  <c r="F3336" i="25"/>
  <c r="F3335" i="25"/>
  <c r="F3334" i="25"/>
  <c r="F3333" i="25"/>
  <c r="F3332" i="25"/>
  <c r="F3331" i="25"/>
  <c r="F3330" i="25"/>
  <c r="F3329" i="25"/>
  <c r="F3328" i="25"/>
  <c r="F3327" i="25"/>
  <c r="F3326" i="25"/>
  <c r="F3325" i="25"/>
  <c r="F3324" i="25"/>
  <c r="F3323" i="25"/>
  <c r="F3322" i="25"/>
  <c r="F3321" i="25"/>
  <c r="F3320" i="25"/>
  <c r="F3319" i="25"/>
  <c r="F3318" i="25"/>
  <c r="F3317" i="25"/>
  <c r="F3316" i="25"/>
  <c r="F3315" i="25"/>
  <c r="F3314" i="25"/>
  <c r="F3313" i="25"/>
  <c r="F3312" i="25"/>
  <c r="F3311" i="25"/>
  <c r="F3310" i="25"/>
  <c r="F3309" i="25"/>
  <c r="F3308" i="25"/>
  <c r="F3307" i="25"/>
  <c r="F3306" i="25"/>
  <c r="F3305" i="25"/>
  <c r="F3304" i="25"/>
  <c r="F3303" i="25"/>
  <c r="F3302" i="25"/>
  <c r="F3301" i="25"/>
  <c r="F3300" i="25"/>
  <c r="F3299" i="25"/>
  <c r="F3298" i="25"/>
  <c r="F3297" i="25"/>
  <c r="F3296" i="25"/>
  <c r="F3295" i="25"/>
  <c r="F3294" i="25"/>
  <c r="F3293" i="25"/>
  <c r="F3292" i="25"/>
  <c r="F3291" i="25"/>
  <c r="F3290" i="25"/>
  <c r="F3289" i="25"/>
  <c r="F3288" i="25"/>
  <c r="F3287" i="25"/>
  <c r="F3286" i="25"/>
  <c r="F3285" i="25"/>
  <c r="F3284" i="25"/>
  <c r="F3283" i="25"/>
  <c r="F3282" i="25"/>
  <c r="F3281" i="25"/>
  <c r="F3280" i="25"/>
  <c r="F3279" i="25"/>
  <c r="F3278" i="25"/>
  <c r="F3277" i="25"/>
  <c r="F3276" i="25"/>
  <c r="F3275" i="25"/>
  <c r="F3274" i="25"/>
  <c r="F3273" i="25"/>
  <c r="F3272" i="25"/>
  <c r="F3271" i="25"/>
  <c r="F3270" i="25"/>
  <c r="F3269" i="25"/>
  <c r="F3268" i="25"/>
  <c r="F3267" i="25"/>
  <c r="F3266" i="25"/>
  <c r="F3265" i="25"/>
  <c r="F3264" i="25"/>
  <c r="F3263" i="25"/>
  <c r="F3262" i="25"/>
  <c r="F3261" i="25"/>
  <c r="F3260" i="25"/>
  <c r="F3259" i="25"/>
  <c r="F3258" i="25"/>
  <c r="F3257" i="25"/>
  <c r="F3256" i="25"/>
  <c r="F3255" i="25"/>
  <c r="F3254" i="25"/>
  <c r="F3253" i="25"/>
  <c r="F3252" i="25"/>
  <c r="F3251" i="25"/>
  <c r="F3250" i="25"/>
  <c r="F3249" i="25"/>
  <c r="F3248" i="25"/>
  <c r="F3247" i="25"/>
  <c r="F3246" i="25"/>
  <c r="F3245" i="25"/>
  <c r="F3244" i="25"/>
  <c r="F3243" i="25"/>
  <c r="F3242" i="25"/>
  <c r="F3241" i="25"/>
  <c r="F3240" i="25"/>
  <c r="F3239" i="25"/>
  <c r="F3238" i="25"/>
  <c r="F3237" i="25"/>
  <c r="F3236" i="25"/>
  <c r="F3235" i="25"/>
  <c r="F3234" i="25"/>
  <c r="F3233" i="25"/>
  <c r="F3232" i="25"/>
  <c r="F3231" i="25"/>
  <c r="F3230" i="25"/>
  <c r="F3229" i="25"/>
  <c r="F3228" i="25"/>
  <c r="F3227" i="25"/>
  <c r="F3226" i="25"/>
  <c r="F3225" i="25"/>
  <c r="F3224" i="25"/>
  <c r="F3223" i="25"/>
  <c r="F3222" i="25"/>
  <c r="F3221" i="25"/>
  <c r="F3220" i="25"/>
  <c r="F3219" i="25"/>
  <c r="F3218" i="25"/>
  <c r="F3217" i="25"/>
  <c r="F3216" i="25"/>
  <c r="F3215" i="25"/>
  <c r="F3214" i="25"/>
  <c r="F3213" i="25"/>
  <c r="F3212" i="25"/>
  <c r="F3211" i="25"/>
  <c r="F3210" i="25"/>
  <c r="F3209" i="25"/>
  <c r="F3208" i="25"/>
  <c r="F3207" i="25"/>
  <c r="F3206" i="25"/>
  <c r="F3205" i="25"/>
  <c r="F3204" i="25"/>
  <c r="F3203" i="25"/>
  <c r="F3202" i="25"/>
  <c r="F3201" i="25"/>
  <c r="F3200" i="25"/>
  <c r="F3199" i="25"/>
  <c r="F3198" i="25"/>
  <c r="F3197" i="25"/>
  <c r="F3196" i="25"/>
  <c r="F3195" i="25"/>
  <c r="F3194" i="25"/>
  <c r="F3193" i="25"/>
  <c r="F3192" i="25"/>
  <c r="F3191" i="25"/>
  <c r="F3190" i="25"/>
  <c r="F3189" i="25"/>
  <c r="F3188" i="25"/>
  <c r="F3187" i="25"/>
  <c r="F3186" i="25"/>
  <c r="F3185" i="25"/>
  <c r="F3184" i="25"/>
  <c r="F3183" i="25"/>
  <c r="F3182" i="25"/>
  <c r="F3181" i="25"/>
  <c r="F3180" i="25"/>
  <c r="F3179" i="25"/>
  <c r="F3178" i="25"/>
  <c r="F3177" i="25"/>
  <c r="F3176" i="25"/>
  <c r="F3175" i="25"/>
  <c r="F3174" i="25"/>
  <c r="F3173" i="25"/>
  <c r="F3172" i="25"/>
  <c r="F3171" i="25"/>
  <c r="F3170" i="25"/>
  <c r="F3169" i="25"/>
  <c r="F3168" i="25"/>
  <c r="F3167" i="25"/>
  <c r="F3166" i="25"/>
  <c r="F3165" i="25"/>
  <c r="F3164" i="25"/>
  <c r="F3163" i="25"/>
  <c r="F3162" i="25"/>
  <c r="F3161" i="25"/>
  <c r="F3160" i="25"/>
  <c r="F3159" i="25"/>
  <c r="F3158" i="25"/>
  <c r="F3157" i="25"/>
  <c r="F3156" i="25"/>
  <c r="F3155" i="25"/>
  <c r="F3154" i="25"/>
  <c r="F3153" i="25"/>
  <c r="F3152" i="25"/>
  <c r="F3151" i="25"/>
  <c r="F3150" i="25"/>
  <c r="F3149" i="25"/>
  <c r="F3148" i="25"/>
  <c r="F3147" i="25"/>
  <c r="F3146" i="25"/>
  <c r="F3145" i="25"/>
  <c r="F3144" i="25"/>
  <c r="F3143" i="25"/>
  <c r="F3142" i="25"/>
  <c r="F3141" i="25"/>
  <c r="F3140" i="25"/>
  <c r="F3139" i="25"/>
  <c r="F3138" i="25"/>
  <c r="F3137" i="25"/>
  <c r="F3136" i="25"/>
  <c r="F3135" i="25"/>
  <c r="F3134" i="25"/>
  <c r="F3133" i="25"/>
  <c r="F3132" i="25"/>
  <c r="F3131" i="25"/>
  <c r="F3130" i="25"/>
  <c r="F3129" i="25"/>
  <c r="F3128" i="25"/>
  <c r="F3127" i="25"/>
  <c r="F3126" i="25"/>
  <c r="F3125" i="25"/>
  <c r="F3124" i="25"/>
  <c r="F3123" i="25"/>
  <c r="F3122" i="25"/>
  <c r="F3121" i="25"/>
  <c r="F3120" i="25"/>
  <c r="F3119" i="25"/>
  <c r="F3118" i="25"/>
  <c r="F3117" i="25"/>
  <c r="F3116" i="25"/>
  <c r="F3115" i="25"/>
  <c r="F3114" i="25"/>
  <c r="F3113" i="25"/>
  <c r="F3112" i="25"/>
  <c r="F3111" i="25"/>
  <c r="F3110" i="25"/>
  <c r="F3109" i="25"/>
  <c r="F3108" i="25"/>
  <c r="F3107" i="25"/>
  <c r="F3106" i="25"/>
  <c r="F3105" i="25"/>
  <c r="F3104" i="25"/>
  <c r="F3103" i="25"/>
  <c r="F3102" i="25"/>
  <c r="F3101" i="25"/>
  <c r="F3100" i="25"/>
  <c r="F3099" i="25"/>
  <c r="F3098" i="25"/>
  <c r="F3097" i="25"/>
  <c r="F3096" i="25"/>
  <c r="F3095" i="25"/>
  <c r="F3094" i="25"/>
  <c r="F3093" i="25"/>
  <c r="F3092" i="25"/>
  <c r="F3091" i="25"/>
  <c r="F3090" i="25"/>
  <c r="F3089" i="25"/>
  <c r="F3088" i="25"/>
  <c r="F3087" i="25"/>
  <c r="F3086" i="25"/>
  <c r="F3085" i="25"/>
  <c r="F3084" i="25"/>
  <c r="F3083" i="25"/>
  <c r="F3082" i="25"/>
  <c r="F3081" i="25"/>
  <c r="F3080" i="25"/>
  <c r="F3079" i="25"/>
  <c r="F3078" i="25"/>
  <c r="F3077" i="25"/>
  <c r="F3076" i="25"/>
  <c r="F3075" i="25"/>
  <c r="F3074" i="25"/>
  <c r="F3073" i="25"/>
  <c r="F3072" i="25"/>
  <c r="F3071" i="25"/>
  <c r="F3070" i="25"/>
  <c r="F3069" i="25"/>
  <c r="F3068" i="25"/>
  <c r="F3067" i="25"/>
  <c r="F3066" i="25"/>
  <c r="F3065" i="25"/>
  <c r="F3064" i="25"/>
  <c r="F3063" i="25"/>
  <c r="F3062" i="25"/>
  <c r="F3061" i="25"/>
  <c r="F3060" i="25"/>
  <c r="F3059" i="25"/>
  <c r="F3058" i="25"/>
  <c r="F3057" i="25"/>
  <c r="F3056" i="25"/>
  <c r="F3055" i="25"/>
  <c r="F3054" i="25"/>
  <c r="F3053" i="25"/>
  <c r="F3052" i="25"/>
  <c r="F3051" i="25"/>
  <c r="F3050" i="25"/>
  <c r="F3049" i="25"/>
  <c r="F3048" i="25"/>
  <c r="F3047" i="25"/>
  <c r="F3046" i="25"/>
  <c r="F3045" i="25"/>
  <c r="F3044" i="25"/>
  <c r="F3043" i="25"/>
  <c r="F3042" i="25"/>
  <c r="F3041" i="25"/>
  <c r="F3040" i="25"/>
  <c r="F3039" i="25"/>
  <c r="F3038" i="25"/>
  <c r="F3037" i="25"/>
  <c r="F3036" i="25"/>
  <c r="F3035" i="25"/>
  <c r="F3034" i="25"/>
  <c r="F3033" i="25"/>
  <c r="F3032" i="25"/>
  <c r="F3031" i="25"/>
  <c r="F3030" i="25"/>
  <c r="F3029" i="25"/>
  <c r="F3028" i="25"/>
  <c r="F3027" i="25"/>
  <c r="F3026" i="25"/>
  <c r="F3025" i="25"/>
  <c r="F3024" i="25"/>
  <c r="F3023" i="25"/>
  <c r="F3022" i="25"/>
  <c r="F3021" i="25"/>
  <c r="F3020" i="25"/>
  <c r="F3019" i="25"/>
  <c r="F3018" i="25"/>
  <c r="F3017" i="25"/>
  <c r="F3016" i="25"/>
  <c r="F3015" i="25"/>
  <c r="F3014" i="25"/>
  <c r="F3013" i="25"/>
  <c r="F3012" i="25"/>
  <c r="F3011" i="25"/>
  <c r="F3010" i="25"/>
  <c r="F3009" i="25"/>
  <c r="F3008" i="25"/>
  <c r="F3007" i="25"/>
  <c r="F3006" i="25"/>
  <c r="F3005" i="25"/>
  <c r="F3004" i="25"/>
  <c r="F3003" i="25"/>
  <c r="F3002" i="25"/>
  <c r="F3001" i="25"/>
  <c r="F3000" i="25"/>
  <c r="F2999" i="25"/>
  <c r="F2998" i="25"/>
  <c r="F2997" i="25"/>
  <c r="F2996" i="25"/>
  <c r="F2995" i="25"/>
  <c r="F2994" i="25"/>
  <c r="F2993" i="25"/>
  <c r="F2992" i="25"/>
  <c r="F2991" i="25"/>
  <c r="F2990" i="25"/>
  <c r="F2989" i="25"/>
  <c r="F2988" i="25"/>
  <c r="F2987" i="25"/>
  <c r="F2986" i="25"/>
  <c r="F2985" i="25"/>
  <c r="F2984" i="25"/>
  <c r="F2983" i="25"/>
  <c r="F2982" i="25"/>
  <c r="F2981" i="25"/>
  <c r="F2980" i="25"/>
  <c r="F2979" i="25"/>
  <c r="F2978" i="25"/>
  <c r="F2977" i="25"/>
  <c r="F2976" i="25"/>
  <c r="F2975" i="25"/>
  <c r="F2974" i="25"/>
  <c r="F2973" i="25"/>
  <c r="F2972" i="25"/>
  <c r="F2971" i="25"/>
  <c r="F2970" i="25"/>
  <c r="F2969" i="25"/>
  <c r="F2968" i="25"/>
  <c r="F2967" i="25"/>
  <c r="F2966" i="25"/>
  <c r="F2965" i="25"/>
  <c r="F2964" i="25"/>
  <c r="F2963" i="25"/>
  <c r="F2962" i="25"/>
  <c r="F2961" i="25"/>
  <c r="F2960" i="25"/>
  <c r="F2959" i="25"/>
  <c r="F2958" i="25"/>
  <c r="F2957" i="25"/>
  <c r="F2956" i="25"/>
  <c r="F2955" i="25"/>
  <c r="F2954" i="25"/>
  <c r="F2953" i="25"/>
  <c r="F2952" i="25"/>
  <c r="F2951" i="25"/>
  <c r="F2950" i="25"/>
  <c r="F2949" i="25"/>
  <c r="F2948" i="25"/>
  <c r="F2947" i="25"/>
  <c r="F2946" i="25"/>
  <c r="F2945" i="25"/>
  <c r="F2944" i="25"/>
  <c r="F2943" i="25"/>
  <c r="F2942" i="25"/>
  <c r="F2941" i="25"/>
  <c r="F2940" i="25"/>
  <c r="F2939" i="25"/>
  <c r="F2938" i="25"/>
  <c r="F2937" i="25"/>
  <c r="F2936" i="25"/>
  <c r="F2935" i="25"/>
  <c r="F2934" i="25"/>
  <c r="F2933" i="25"/>
  <c r="F2932" i="25"/>
  <c r="F2931" i="25"/>
  <c r="F2930" i="25"/>
  <c r="F2929" i="25"/>
  <c r="F2928" i="25"/>
  <c r="F2927" i="25"/>
  <c r="F2926" i="25"/>
  <c r="F2925" i="25"/>
  <c r="F2924" i="25"/>
  <c r="F2923" i="25"/>
  <c r="F2922" i="25"/>
  <c r="F2921" i="25"/>
  <c r="F2920" i="25"/>
  <c r="F2919" i="25"/>
  <c r="F2918" i="25"/>
  <c r="F2917" i="25"/>
  <c r="F2916" i="25"/>
  <c r="F2915" i="25"/>
  <c r="F2914" i="25"/>
  <c r="F2913" i="25"/>
  <c r="F2912" i="25"/>
  <c r="F2911" i="25"/>
  <c r="F2910" i="25"/>
  <c r="F2909" i="25"/>
  <c r="F2908" i="25"/>
  <c r="F2907" i="25"/>
  <c r="F2906" i="25"/>
  <c r="F2905" i="25"/>
  <c r="F2904" i="25"/>
  <c r="F2903" i="25"/>
  <c r="F2902" i="25"/>
  <c r="F2901" i="25"/>
  <c r="F2900" i="25"/>
  <c r="F2899" i="25"/>
  <c r="F2898" i="25"/>
  <c r="F2897" i="25"/>
  <c r="F2896" i="25"/>
  <c r="F2895" i="25"/>
  <c r="F2894" i="25"/>
  <c r="F2893" i="25"/>
  <c r="F2892" i="25"/>
  <c r="F2891" i="25"/>
  <c r="F2890" i="25"/>
  <c r="F2889" i="25"/>
  <c r="F2888" i="25"/>
  <c r="F2887" i="25"/>
  <c r="F2886" i="25"/>
  <c r="F2885" i="25"/>
  <c r="F2884" i="25"/>
  <c r="F2883" i="25"/>
  <c r="F2882" i="25"/>
  <c r="F2881" i="25"/>
  <c r="F2880" i="25"/>
  <c r="F2879" i="25"/>
  <c r="F2878" i="25"/>
  <c r="F2877" i="25"/>
  <c r="F2876" i="25"/>
  <c r="F2875" i="25"/>
  <c r="F2874" i="25"/>
  <c r="F2873" i="25"/>
  <c r="F2872" i="25"/>
  <c r="F2871" i="25"/>
  <c r="F2870" i="25"/>
  <c r="F2869" i="25"/>
  <c r="F2868" i="25"/>
  <c r="F2867" i="25"/>
  <c r="F2866" i="25"/>
  <c r="F2865" i="25"/>
  <c r="F2864" i="25"/>
  <c r="F2863" i="25"/>
  <c r="F2862" i="25"/>
  <c r="F2861" i="25"/>
  <c r="F2860" i="25"/>
  <c r="F2859" i="25"/>
  <c r="F2858" i="25"/>
  <c r="F2857" i="25"/>
  <c r="F2856" i="25"/>
  <c r="F2855" i="25"/>
  <c r="F2854" i="25"/>
  <c r="F2853" i="25"/>
  <c r="F2852" i="25"/>
  <c r="F2851" i="25"/>
  <c r="F2850" i="25"/>
  <c r="F2849" i="25"/>
  <c r="F2848" i="25"/>
  <c r="F2847" i="25"/>
  <c r="F2846" i="25"/>
  <c r="F2845" i="25"/>
  <c r="F2844" i="25"/>
  <c r="F2843" i="25"/>
  <c r="F2842" i="25"/>
  <c r="F2841" i="25"/>
  <c r="F2840" i="25"/>
  <c r="F2839" i="25"/>
  <c r="F2838" i="25"/>
  <c r="F2837" i="25"/>
  <c r="F2836" i="25"/>
  <c r="F2835" i="25"/>
  <c r="F2834" i="25"/>
  <c r="F2833" i="25"/>
  <c r="F2832" i="25"/>
  <c r="F2831" i="25"/>
  <c r="F2830" i="25"/>
  <c r="F2829" i="25"/>
  <c r="F2828" i="25"/>
  <c r="F2827" i="25"/>
  <c r="F2826" i="25"/>
  <c r="F2825" i="25"/>
  <c r="F2824" i="25"/>
  <c r="F2823" i="25"/>
  <c r="F2822" i="25"/>
  <c r="F2821" i="25"/>
  <c r="F2820" i="25"/>
  <c r="F2819" i="25"/>
  <c r="F2818" i="25"/>
  <c r="F2817" i="25"/>
  <c r="F2816" i="25"/>
  <c r="F2815" i="25"/>
  <c r="F2814" i="25"/>
  <c r="F2813" i="25"/>
  <c r="F2812" i="25"/>
  <c r="F2811" i="25"/>
  <c r="F2810" i="25"/>
  <c r="F2809" i="25"/>
  <c r="F2808" i="25"/>
  <c r="F2807" i="25"/>
  <c r="F2806" i="25"/>
  <c r="F2805" i="25"/>
  <c r="F2804" i="25"/>
  <c r="F2803" i="25"/>
  <c r="F2802" i="25"/>
  <c r="F2801" i="25"/>
  <c r="F2800" i="25"/>
  <c r="F2799" i="25"/>
  <c r="F2798" i="25"/>
  <c r="F2797" i="25"/>
  <c r="F2796" i="25"/>
  <c r="F2795" i="25"/>
  <c r="F2794" i="25"/>
  <c r="F2793" i="25"/>
  <c r="F2792" i="25"/>
  <c r="F2791" i="25"/>
  <c r="F2790" i="25"/>
  <c r="F2789" i="25"/>
  <c r="F2788" i="25"/>
  <c r="F2787" i="25"/>
  <c r="F2786" i="25"/>
  <c r="F2785" i="25"/>
  <c r="F2784" i="25"/>
  <c r="F2783" i="25"/>
  <c r="F2782" i="25"/>
  <c r="F2781" i="25"/>
  <c r="F2780" i="25"/>
  <c r="F2779" i="25"/>
  <c r="F2778" i="25"/>
  <c r="F2777" i="25"/>
  <c r="F2776" i="25"/>
  <c r="F2775" i="25"/>
  <c r="F2774" i="25"/>
  <c r="F2773" i="25"/>
  <c r="F2772" i="25"/>
  <c r="F2771" i="25"/>
  <c r="F2770" i="25"/>
  <c r="F2769" i="25"/>
  <c r="F2768" i="25"/>
  <c r="F2767" i="25"/>
  <c r="F2766" i="25"/>
  <c r="F2765" i="25"/>
  <c r="F2764" i="25"/>
  <c r="F2763" i="25"/>
  <c r="F2762" i="25"/>
  <c r="F2761" i="25"/>
  <c r="F2760" i="25"/>
  <c r="F2759" i="25"/>
  <c r="F2758" i="25"/>
  <c r="F2757" i="25"/>
  <c r="F2756" i="25"/>
  <c r="F2755" i="25"/>
  <c r="F2754" i="25"/>
  <c r="F2753" i="25"/>
  <c r="F2752" i="25"/>
  <c r="F2751" i="25"/>
  <c r="F2750" i="25"/>
  <c r="F2749" i="25"/>
  <c r="F2748" i="25"/>
  <c r="F2747" i="25"/>
  <c r="F2746" i="25"/>
  <c r="F2745" i="25"/>
  <c r="F2744" i="25"/>
  <c r="F2743" i="25"/>
  <c r="F2742" i="25"/>
  <c r="F2741" i="25"/>
  <c r="F2740" i="25"/>
  <c r="F2739" i="25"/>
  <c r="F2738" i="25"/>
  <c r="F2737" i="25"/>
  <c r="F2736" i="25"/>
  <c r="F2735" i="25"/>
  <c r="F2734" i="25"/>
  <c r="F2733" i="25"/>
  <c r="F2732" i="25"/>
  <c r="F2731" i="25"/>
  <c r="F2730" i="25"/>
  <c r="F2729" i="25"/>
  <c r="F2728" i="25"/>
  <c r="F2727" i="25"/>
  <c r="F2726" i="25"/>
  <c r="F2725" i="25"/>
  <c r="F2724" i="25"/>
  <c r="F2723" i="25"/>
  <c r="F2722" i="25"/>
  <c r="F2721" i="25"/>
  <c r="F2720" i="25"/>
  <c r="F2719" i="25"/>
  <c r="F2718" i="25"/>
  <c r="F2717" i="25"/>
  <c r="F2716" i="25"/>
  <c r="F2715" i="25"/>
  <c r="F2714" i="25"/>
  <c r="F2713" i="25"/>
  <c r="F2712" i="25"/>
  <c r="F2711" i="25"/>
  <c r="F2710" i="25"/>
  <c r="F2709" i="25"/>
  <c r="F2708" i="25"/>
  <c r="F2707" i="25"/>
  <c r="F2706" i="25"/>
  <c r="F2705" i="25"/>
  <c r="F2704" i="25"/>
  <c r="F2703" i="25"/>
  <c r="F2702" i="25"/>
  <c r="F2701" i="25"/>
  <c r="F2700" i="25"/>
  <c r="F2699" i="25"/>
  <c r="F2698" i="25"/>
  <c r="F2697" i="25"/>
  <c r="F2696" i="25"/>
  <c r="F2695" i="25"/>
  <c r="F2694" i="25"/>
  <c r="F2693" i="25"/>
  <c r="F2692" i="25"/>
  <c r="F2691" i="25"/>
  <c r="F2690" i="25"/>
  <c r="F2689" i="25"/>
  <c r="F2688" i="25"/>
  <c r="F2687" i="25"/>
  <c r="F2686" i="25"/>
  <c r="F2685" i="25"/>
  <c r="F2684" i="25"/>
  <c r="F2683" i="25"/>
  <c r="F2682" i="25"/>
  <c r="F2681" i="25"/>
  <c r="F2680" i="25"/>
  <c r="F2679" i="25"/>
  <c r="F2678" i="25"/>
  <c r="F2677" i="25"/>
  <c r="F2676" i="25"/>
  <c r="F2675" i="25"/>
  <c r="F2674" i="25"/>
  <c r="F2673" i="25"/>
  <c r="F2672" i="25"/>
  <c r="F2671" i="25"/>
  <c r="F2670" i="25"/>
  <c r="F2669" i="25"/>
  <c r="F2668" i="25"/>
  <c r="F2667" i="25"/>
  <c r="F2666" i="25"/>
  <c r="F2665" i="25"/>
  <c r="F2664" i="25"/>
  <c r="F2663" i="25"/>
  <c r="F2662" i="25"/>
  <c r="F2661" i="25"/>
  <c r="F2660" i="25"/>
  <c r="F2659" i="25"/>
  <c r="F2658" i="25"/>
  <c r="F2657" i="25"/>
  <c r="F2656" i="25"/>
  <c r="F2655" i="25"/>
  <c r="F2654" i="25"/>
  <c r="F2653" i="25"/>
  <c r="F2652" i="25"/>
  <c r="F2651" i="25"/>
  <c r="F2650" i="25"/>
  <c r="F2649" i="25"/>
  <c r="F2648" i="25"/>
  <c r="F2647" i="25"/>
  <c r="F2646" i="25"/>
  <c r="F2645" i="25"/>
  <c r="F2644" i="25"/>
  <c r="F2643" i="25"/>
  <c r="F2642" i="25"/>
  <c r="F2641" i="25"/>
  <c r="F2640" i="25"/>
  <c r="F2639" i="25"/>
  <c r="F2638" i="25"/>
  <c r="F2637" i="25"/>
  <c r="F2636" i="25"/>
  <c r="F2635" i="25"/>
  <c r="F2634" i="25"/>
  <c r="F2633" i="25"/>
  <c r="F2632" i="25"/>
  <c r="F2631" i="25"/>
  <c r="F2630" i="25"/>
  <c r="F2629" i="25"/>
  <c r="F2628" i="25"/>
  <c r="F2627" i="25"/>
  <c r="F2626" i="25"/>
  <c r="F2625" i="25"/>
  <c r="F2624" i="25"/>
  <c r="F2623" i="25"/>
  <c r="F2622" i="25"/>
  <c r="F2621" i="25"/>
  <c r="F2620" i="25"/>
  <c r="F2619" i="25"/>
  <c r="F2618" i="25"/>
  <c r="F2617" i="25"/>
  <c r="F2616" i="25"/>
  <c r="F2615" i="25"/>
  <c r="F2614" i="25"/>
  <c r="F2613" i="25"/>
  <c r="F2612" i="25"/>
  <c r="F2611" i="25"/>
  <c r="F2610" i="25"/>
  <c r="F2609" i="25"/>
  <c r="F2608" i="25"/>
  <c r="F2607" i="25"/>
  <c r="F2606" i="25"/>
  <c r="F2605" i="25"/>
  <c r="F2604" i="25"/>
  <c r="F2603" i="25"/>
  <c r="F2602" i="25"/>
  <c r="F2601" i="25"/>
  <c r="F2600" i="25"/>
  <c r="F2599" i="25"/>
  <c r="F2598" i="25"/>
  <c r="F2597" i="25"/>
  <c r="F2596" i="25"/>
  <c r="F2595" i="25"/>
  <c r="F2594" i="25"/>
  <c r="F2593" i="25"/>
  <c r="F2592" i="25"/>
  <c r="F2591" i="25"/>
  <c r="F2590" i="25"/>
  <c r="F2589" i="25"/>
  <c r="F2588" i="25"/>
  <c r="F2587" i="25"/>
  <c r="F2586" i="25"/>
  <c r="F2585" i="25"/>
  <c r="F2584" i="25"/>
  <c r="F2583" i="25"/>
  <c r="F2582" i="25"/>
  <c r="F2581" i="25"/>
  <c r="F2580" i="25"/>
  <c r="F2579" i="25"/>
  <c r="F2578" i="25"/>
  <c r="F2577" i="25"/>
  <c r="F2576" i="25"/>
  <c r="F2575" i="25"/>
  <c r="F2574" i="25"/>
  <c r="F2573" i="25"/>
  <c r="F2572" i="25"/>
  <c r="F2571" i="25"/>
  <c r="F2570" i="25"/>
  <c r="F2569" i="25"/>
  <c r="F2568" i="25"/>
  <c r="F2567" i="25"/>
  <c r="F2566" i="25"/>
  <c r="F2565" i="25"/>
  <c r="F2564" i="25"/>
  <c r="F2563" i="25"/>
  <c r="F2562" i="25"/>
  <c r="F2561" i="25"/>
  <c r="F2560" i="25"/>
  <c r="F2559" i="25"/>
  <c r="F2558" i="25"/>
  <c r="F2557" i="25"/>
  <c r="F2556" i="25"/>
  <c r="F2555" i="25"/>
  <c r="F2554" i="25"/>
  <c r="F2553" i="25"/>
  <c r="F2552" i="25"/>
  <c r="F2551" i="25"/>
  <c r="F2550" i="25"/>
  <c r="F2549" i="25"/>
  <c r="F2548" i="25"/>
  <c r="F2547" i="25"/>
  <c r="F2546" i="25"/>
  <c r="F2545" i="25"/>
  <c r="F2544" i="25"/>
  <c r="F2543" i="25"/>
  <c r="F2542" i="25"/>
  <c r="F2541" i="25"/>
  <c r="F2540" i="25"/>
  <c r="F2539" i="25"/>
  <c r="F2538" i="25"/>
  <c r="F2537" i="25"/>
  <c r="F2536" i="25"/>
  <c r="F2535" i="25"/>
  <c r="F2534" i="25"/>
  <c r="F2533" i="25"/>
  <c r="F2532" i="25"/>
  <c r="F2531" i="25"/>
  <c r="F2530" i="25"/>
  <c r="F2529" i="25"/>
  <c r="F2528" i="25"/>
  <c r="F2527" i="25"/>
  <c r="F2526" i="25"/>
  <c r="F2525" i="25"/>
  <c r="F2524" i="25"/>
  <c r="F2523" i="25"/>
  <c r="F2522" i="25"/>
  <c r="F2521" i="25"/>
  <c r="F2520" i="25"/>
  <c r="F2519" i="25"/>
  <c r="F2518" i="25"/>
  <c r="F2517" i="25"/>
  <c r="F2516" i="25"/>
  <c r="F2515" i="25"/>
  <c r="F2514" i="25"/>
  <c r="F2513" i="25"/>
  <c r="F2512" i="25"/>
  <c r="F2511" i="25"/>
  <c r="F2510" i="25"/>
  <c r="F2509" i="25"/>
  <c r="F2508" i="25"/>
  <c r="F2507" i="25"/>
  <c r="F2506" i="25"/>
  <c r="F2505" i="25"/>
  <c r="F2504" i="25"/>
  <c r="F2503" i="25"/>
  <c r="F2502" i="25"/>
  <c r="F2501" i="25"/>
  <c r="F2500" i="25"/>
  <c r="F2499" i="25"/>
  <c r="F2498" i="25"/>
  <c r="F2497" i="25"/>
  <c r="F2496" i="25"/>
  <c r="F2495" i="25"/>
  <c r="F2494" i="25"/>
  <c r="F2493" i="25"/>
  <c r="F2492" i="25"/>
  <c r="F2491" i="25"/>
  <c r="F2490" i="25"/>
  <c r="F2489" i="25"/>
  <c r="F2488" i="25"/>
  <c r="F2487" i="25"/>
  <c r="F2486" i="25"/>
  <c r="F2485" i="25"/>
  <c r="F2484" i="25"/>
  <c r="F2483" i="25"/>
  <c r="F2482" i="25"/>
  <c r="F2481" i="25"/>
  <c r="F2480" i="25"/>
  <c r="F2479" i="25"/>
  <c r="F2478" i="25"/>
  <c r="F2477" i="25"/>
  <c r="F2476" i="25"/>
  <c r="F2475" i="25"/>
  <c r="F2474" i="25"/>
  <c r="F2473" i="25"/>
  <c r="F2472" i="25"/>
  <c r="F2471" i="25"/>
  <c r="F2470" i="25"/>
  <c r="F2469" i="25"/>
  <c r="F2468" i="25"/>
  <c r="F2467" i="25"/>
  <c r="F2466" i="25"/>
  <c r="F2465" i="25"/>
  <c r="F2464" i="25"/>
  <c r="F2463" i="25"/>
  <c r="F2462" i="25"/>
  <c r="F2461" i="25"/>
  <c r="F2460" i="25"/>
  <c r="F2459" i="25"/>
  <c r="F2458" i="25"/>
  <c r="F2457" i="25"/>
  <c r="F2456" i="25"/>
  <c r="F2455" i="25"/>
  <c r="F2454" i="25"/>
  <c r="F2453" i="25"/>
  <c r="F2452" i="25"/>
  <c r="F2451" i="25"/>
  <c r="F2450" i="25"/>
  <c r="F2449" i="25"/>
  <c r="F2448" i="25"/>
  <c r="F2447" i="25"/>
  <c r="F2446" i="25"/>
  <c r="F2445" i="25"/>
  <c r="F2444" i="25"/>
  <c r="F2443" i="25"/>
  <c r="F2442" i="25"/>
  <c r="F2441" i="25"/>
  <c r="F2440" i="25"/>
  <c r="F2439" i="25"/>
  <c r="F2438" i="25"/>
  <c r="F2437" i="25"/>
  <c r="F2436" i="25"/>
  <c r="F2435" i="25"/>
  <c r="F2434" i="25"/>
  <c r="F2433" i="25"/>
  <c r="F2432" i="25"/>
  <c r="F2431" i="25"/>
  <c r="F2430" i="25"/>
  <c r="F2429" i="25"/>
  <c r="F2428" i="25"/>
  <c r="F2427" i="25"/>
  <c r="F2426" i="25"/>
  <c r="F2425" i="25"/>
  <c r="F2424" i="25"/>
  <c r="F2423" i="25"/>
  <c r="F2422" i="25"/>
  <c r="F2421" i="25"/>
  <c r="F2420" i="25"/>
  <c r="F2419" i="25"/>
  <c r="F2418" i="25"/>
  <c r="F2417" i="25"/>
  <c r="F2416" i="25"/>
  <c r="F2415" i="25"/>
  <c r="F2414" i="25"/>
  <c r="F2413" i="25"/>
  <c r="F2412" i="25"/>
  <c r="F2411" i="25"/>
  <c r="F2410" i="25"/>
  <c r="F2409" i="25"/>
  <c r="F2408" i="25"/>
  <c r="F2407" i="25"/>
  <c r="F2406" i="25"/>
  <c r="F2405" i="25"/>
  <c r="F2404" i="25"/>
  <c r="F2403" i="25"/>
  <c r="F2402" i="25"/>
  <c r="F2401" i="25"/>
  <c r="F2400" i="25"/>
  <c r="F2399" i="25"/>
  <c r="F2398" i="25"/>
  <c r="F2397" i="25"/>
  <c r="F2396" i="25"/>
  <c r="F2395" i="25"/>
  <c r="F2394" i="25"/>
  <c r="F2393" i="25"/>
  <c r="F2392" i="25"/>
  <c r="F2391" i="25"/>
  <c r="F2390" i="25"/>
  <c r="F2389" i="25"/>
  <c r="F2388" i="25"/>
  <c r="F2387" i="25"/>
  <c r="F2386" i="25"/>
  <c r="F2385" i="25"/>
  <c r="F2384" i="25"/>
  <c r="F2383" i="25"/>
  <c r="F2382" i="25"/>
  <c r="F2381" i="25"/>
  <c r="F2380" i="25"/>
  <c r="F2379" i="25"/>
  <c r="F2378" i="25"/>
  <c r="F2377" i="25"/>
  <c r="F2376" i="25"/>
  <c r="F2375" i="25"/>
  <c r="F2374" i="25"/>
  <c r="F2373" i="25"/>
  <c r="F2372" i="25"/>
  <c r="F2371" i="25"/>
  <c r="F2370" i="25"/>
  <c r="F2369" i="25"/>
  <c r="F2368" i="25"/>
  <c r="F2367" i="25"/>
  <c r="F2366" i="25"/>
  <c r="F2365" i="25"/>
  <c r="F2364" i="25"/>
  <c r="F2363" i="25"/>
  <c r="F2362" i="25"/>
  <c r="F2361" i="25"/>
  <c r="F2360" i="25"/>
  <c r="F2359" i="25"/>
  <c r="F2358" i="25"/>
  <c r="F2357" i="25"/>
  <c r="F2356" i="25"/>
  <c r="F2355" i="25"/>
  <c r="F2354" i="25"/>
  <c r="F2353" i="25"/>
  <c r="F2352" i="25"/>
  <c r="F2351" i="25"/>
  <c r="F2350" i="25"/>
  <c r="F2349" i="25"/>
  <c r="F2348" i="25"/>
  <c r="F2347" i="25"/>
  <c r="F2346" i="25"/>
  <c r="F2345" i="25"/>
  <c r="F2344" i="25"/>
  <c r="F2343" i="25"/>
  <c r="F2342" i="25"/>
  <c r="F2341" i="25"/>
  <c r="F2340" i="25"/>
  <c r="F2339" i="25"/>
  <c r="F2338" i="25"/>
  <c r="F2337" i="25"/>
  <c r="F2336" i="25"/>
  <c r="F2335" i="25"/>
  <c r="F2334" i="25"/>
  <c r="F2333" i="25"/>
  <c r="F2332" i="25"/>
  <c r="F2331" i="25"/>
  <c r="F2330" i="25"/>
  <c r="F2329" i="25"/>
  <c r="F2328" i="25"/>
  <c r="F2327" i="25"/>
  <c r="F2326" i="25"/>
  <c r="F2325" i="25"/>
  <c r="F2324" i="25"/>
  <c r="F2323" i="25"/>
  <c r="F2322" i="25"/>
  <c r="F2321" i="25"/>
  <c r="F2320" i="25"/>
  <c r="F2319" i="25"/>
  <c r="F2318" i="25"/>
  <c r="F2317" i="25"/>
  <c r="F2316" i="25"/>
  <c r="F2315" i="25"/>
  <c r="F2314" i="25"/>
  <c r="F2313" i="25"/>
  <c r="F2312" i="25"/>
  <c r="F2311" i="25"/>
  <c r="F2310" i="25"/>
  <c r="F2309" i="25"/>
  <c r="F2308" i="25"/>
  <c r="F2307" i="25"/>
  <c r="F2306" i="25"/>
  <c r="F2305" i="25"/>
  <c r="F2304" i="25"/>
  <c r="F2303" i="25"/>
  <c r="F2302" i="25"/>
  <c r="F2301" i="25"/>
  <c r="F2300" i="25"/>
  <c r="F2299" i="25"/>
  <c r="F2298" i="25"/>
  <c r="F2297" i="25"/>
  <c r="F2296" i="25"/>
  <c r="F2295" i="25"/>
  <c r="F2294" i="25"/>
  <c r="F2293" i="25"/>
  <c r="F2292" i="25"/>
  <c r="F2291" i="25"/>
  <c r="F2290" i="25"/>
  <c r="F2289" i="25"/>
  <c r="F2288" i="25"/>
  <c r="F2287" i="25"/>
  <c r="F2286" i="25"/>
  <c r="F2285" i="25"/>
  <c r="F2284" i="25"/>
  <c r="F2283" i="25"/>
  <c r="F2282" i="25"/>
  <c r="F2281" i="25"/>
  <c r="F2280" i="25"/>
  <c r="F2279" i="25"/>
  <c r="F2278" i="25"/>
  <c r="F2277" i="25"/>
  <c r="F2276" i="25"/>
  <c r="F2275" i="25"/>
  <c r="F2274" i="25"/>
  <c r="F2273" i="25"/>
  <c r="F2272" i="25"/>
  <c r="F2271" i="25"/>
  <c r="F2270" i="25"/>
  <c r="F2269" i="25"/>
  <c r="F2268" i="25"/>
  <c r="F2267" i="25"/>
  <c r="F2266" i="25"/>
  <c r="F2265" i="25"/>
  <c r="F2264" i="25"/>
  <c r="F2263" i="25"/>
  <c r="F2262" i="25"/>
  <c r="F2261" i="25"/>
  <c r="F2260" i="25"/>
  <c r="F2259" i="25"/>
  <c r="F2258" i="25"/>
  <c r="F2257" i="25"/>
  <c r="F2256" i="25"/>
  <c r="F2255" i="25"/>
  <c r="F2254" i="25"/>
  <c r="F2253" i="25"/>
  <c r="F2252" i="25"/>
  <c r="F2251" i="25"/>
  <c r="F2250" i="25"/>
  <c r="F2249" i="25"/>
  <c r="F2248" i="25"/>
  <c r="F2247" i="25"/>
  <c r="F2246" i="25"/>
  <c r="F2245" i="25"/>
  <c r="F2244" i="25"/>
  <c r="F2243" i="25"/>
  <c r="F2242" i="25"/>
  <c r="F2241" i="25"/>
  <c r="F2240" i="25"/>
  <c r="F2239" i="25"/>
  <c r="F2238" i="25"/>
  <c r="F2237" i="25"/>
  <c r="F2236" i="25"/>
  <c r="F2235" i="25"/>
  <c r="F2234" i="25"/>
  <c r="F2233" i="25"/>
  <c r="F2232" i="25"/>
  <c r="F2231" i="25"/>
  <c r="F2230" i="25"/>
  <c r="F2229" i="25"/>
  <c r="F2228" i="25"/>
  <c r="F2227" i="25"/>
  <c r="F2226" i="25"/>
  <c r="F2225" i="25"/>
  <c r="F2224" i="25"/>
  <c r="F2223" i="25"/>
  <c r="F2222" i="25"/>
  <c r="F2221" i="25"/>
  <c r="F2220" i="25"/>
  <c r="F2219" i="25"/>
  <c r="F2218" i="25"/>
  <c r="F2217" i="25"/>
  <c r="F2216" i="25"/>
  <c r="F2215" i="25"/>
  <c r="F2214" i="25"/>
  <c r="F2213" i="25"/>
  <c r="F2212" i="25"/>
  <c r="F2211" i="25"/>
  <c r="F2210" i="25"/>
  <c r="F2209" i="25"/>
  <c r="F2208" i="25"/>
  <c r="F2207" i="25"/>
  <c r="F2206" i="25"/>
  <c r="F2205" i="25"/>
  <c r="F2204" i="25"/>
  <c r="F2203" i="25"/>
  <c r="F2202" i="25"/>
  <c r="F2201" i="25"/>
  <c r="F2200" i="25"/>
  <c r="F2199" i="25"/>
  <c r="F2198" i="25"/>
  <c r="F2197" i="25"/>
  <c r="F2196" i="25"/>
  <c r="F2195" i="25"/>
  <c r="F2194" i="25"/>
  <c r="F2193" i="25"/>
  <c r="F2192" i="25"/>
  <c r="F2191" i="25"/>
  <c r="F2190" i="25"/>
  <c r="F2189" i="25"/>
  <c r="F2188" i="25"/>
  <c r="F2187" i="25"/>
  <c r="F2186" i="25"/>
  <c r="F2185" i="25"/>
  <c r="F2184" i="25"/>
  <c r="F2183" i="25"/>
  <c r="F2182" i="25"/>
  <c r="F2181" i="25"/>
  <c r="F2180" i="25"/>
  <c r="F2179" i="25"/>
  <c r="F2178" i="25"/>
  <c r="F2177" i="25"/>
  <c r="F2176" i="25"/>
  <c r="F2175" i="25"/>
  <c r="F2174" i="25"/>
  <c r="F2173" i="25"/>
  <c r="F2172" i="25"/>
  <c r="F2171" i="25"/>
  <c r="F2170" i="25"/>
  <c r="F2169" i="25"/>
  <c r="F2168" i="25"/>
  <c r="F2167" i="25"/>
  <c r="F2166" i="25"/>
  <c r="F2165" i="25"/>
  <c r="F2164" i="25"/>
  <c r="F2163" i="25"/>
  <c r="F2162" i="25"/>
  <c r="F2161" i="25"/>
  <c r="F2160" i="25"/>
  <c r="F2159" i="25"/>
  <c r="F2158" i="25"/>
  <c r="F2157" i="25"/>
  <c r="F2156" i="25"/>
  <c r="F2155" i="25"/>
  <c r="F2154" i="25"/>
  <c r="F2153" i="25"/>
  <c r="F2152" i="25"/>
  <c r="F2151" i="25"/>
  <c r="F2150" i="25"/>
  <c r="F2149" i="25"/>
  <c r="F2148" i="25"/>
  <c r="F2147" i="25"/>
  <c r="F2146" i="25"/>
  <c r="F2145" i="25"/>
  <c r="F2144" i="25"/>
  <c r="F2143" i="25"/>
  <c r="F2142" i="25"/>
  <c r="F2141" i="25"/>
  <c r="F2140" i="25"/>
  <c r="F2139" i="25"/>
  <c r="F2138" i="25"/>
  <c r="F2137" i="25"/>
  <c r="F2136" i="25"/>
  <c r="F2135" i="25"/>
  <c r="F2134" i="25"/>
  <c r="F2133" i="25"/>
  <c r="F2132" i="25"/>
  <c r="F2131" i="25"/>
  <c r="F2130" i="25"/>
  <c r="F2129" i="25"/>
  <c r="F2128" i="25"/>
  <c r="F2127" i="25"/>
  <c r="F2126" i="25"/>
  <c r="F2125" i="25"/>
  <c r="F2124" i="25"/>
  <c r="F2123" i="25"/>
  <c r="F2122" i="25"/>
  <c r="F2121" i="25"/>
  <c r="F2120" i="25"/>
  <c r="F2119" i="25"/>
  <c r="F2118" i="25"/>
  <c r="F2117" i="25"/>
  <c r="F2116" i="25"/>
  <c r="F2115" i="25"/>
  <c r="F2114" i="25"/>
  <c r="F2113" i="25"/>
  <c r="F2112" i="25"/>
  <c r="F2111" i="25"/>
  <c r="F2110" i="25"/>
  <c r="F2109" i="25"/>
  <c r="F2108" i="25"/>
  <c r="F2107" i="25"/>
  <c r="F2106" i="25"/>
  <c r="F2105" i="25"/>
  <c r="F2104" i="25"/>
  <c r="F2103" i="25"/>
  <c r="F2102" i="25"/>
  <c r="F2101" i="25"/>
  <c r="F2100" i="25"/>
  <c r="F2099" i="25"/>
  <c r="F2098" i="25"/>
  <c r="F2097" i="25"/>
  <c r="F2096" i="25"/>
  <c r="F2095" i="25"/>
  <c r="F2094" i="25"/>
  <c r="F2093" i="25"/>
  <c r="F2092" i="25"/>
  <c r="F2091" i="25"/>
  <c r="F2090" i="25"/>
  <c r="F2089" i="25"/>
  <c r="F2088" i="25"/>
  <c r="F2087" i="25"/>
  <c r="F2086" i="25"/>
  <c r="F2085" i="25"/>
  <c r="F2084" i="25"/>
  <c r="F2083" i="25"/>
  <c r="F2082" i="25"/>
  <c r="F2081" i="25"/>
  <c r="F2080" i="25"/>
  <c r="F2079" i="25"/>
  <c r="F2078" i="25"/>
  <c r="F2077" i="25"/>
  <c r="F2076" i="25"/>
  <c r="F2075" i="25"/>
  <c r="F2074" i="25"/>
  <c r="F2073" i="25"/>
  <c r="F2072" i="25"/>
  <c r="F2071" i="25"/>
  <c r="F2070" i="25"/>
  <c r="F2069" i="25"/>
  <c r="F2068" i="25"/>
  <c r="F2067" i="25"/>
  <c r="F2066" i="25"/>
  <c r="F2065" i="25"/>
  <c r="F2064" i="25"/>
  <c r="F2063" i="25"/>
  <c r="F2062" i="25"/>
  <c r="F2061" i="25"/>
  <c r="F2060" i="25"/>
  <c r="F2059" i="25"/>
  <c r="F2058" i="25"/>
  <c r="F2057" i="25"/>
  <c r="F2056" i="25"/>
  <c r="F2055" i="25"/>
  <c r="F2054" i="25"/>
  <c r="F2053" i="25"/>
  <c r="F2052" i="25"/>
  <c r="F2051" i="25"/>
  <c r="F2050" i="25"/>
  <c r="F2049" i="25"/>
  <c r="F2048" i="25"/>
  <c r="F2047" i="25"/>
  <c r="F2046" i="25"/>
  <c r="F2045" i="25"/>
  <c r="F2044" i="25"/>
  <c r="F2043" i="25"/>
  <c r="F2042" i="25"/>
  <c r="F2041" i="25"/>
  <c r="F2040" i="25"/>
  <c r="F2039" i="25"/>
  <c r="F2038" i="25"/>
  <c r="F2037" i="25"/>
  <c r="F2036" i="25"/>
  <c r="F2035" i="25"/>
  <c r="F2034" i="25"/>
  <c r="F2033" i="25"/>
  <c r="F2032" i="25"/>
  <c r="F2031" i="25"/>
  <c r="F2030" i="25"/>
  <c r="F2029" i="25"/>
  <c r="F2028" i="25"/>
  <c r="F2027" i="25"/>
  <c r="F2026" i="25"/>
  <c r="F2025" i="25"/>
  <c r="F2024" i="25"/>
  <c r="F2023" i="25"/>
  <c r="F2022" i="25"/>
  <c r="F2021" i="25"/>
  <c r="F2020" i="25"/>
  <c r="F2019" i="25"/>
  <c r="F2018" i="25"/>
  <c r="F2017" i="25"/>
  <c r="F2016" i="25"/>
  <c r="F2015" i="25"/>
  <c r="F2014" i="25"/>
  <c r="F2013" i="25"/>
  <c r="F2012" i="25"/>
  <c r="F2011" i="25"/>
  <c r="F2010" i="25"/>
  <c r="F2009" i="25"/>
  <c r="F2008" i="25"/>
  <c r="F2007" i="25"/>
  <c r="F2006" i="25"/>
  <c r="F2005" i="25"/>
  <c r="F2004" i="25"/>
  <c r="F2003" i="25"/>
  <c r="F2002" i="25"/>
  <c r="F2001" i="25"/>
  <c r="F2000" i="25"/>
  <c r="F1999" i="25"/>
  <c r="F1998" i="25"/>
  <c r="F1997" i="25"/>
  <c r="F1996" i="25"/>
  <c r="F1995" i="25"/>
  <c r="F1994" i="25"/>
  <c r="F1993" i="25"/>
  <c r="F1992" i="25"/>
  <c r="F1991" i="25"/>
  <c r="F1990" i="25"/>
  <c r="F1989" i="25"/>
  <c r="F1988" i="25"/>
  <c r="F1987" i="25"/>
  <c r="F1986" i="25"/>
  <c r="F1985" i="25"/>
  <c r="F1984" i="25"/>
  <c r="F1983" i="25"/>
  <c r="F1982" i="25"/>
  <c r="F1981" i="25"/>
  <c r="F1980" i="25"/>
  <c r="F1979" i="25"/>
  <c r="F1978" i="25"/>
  <c r="F1977" i="25"/>
  <c r="F1976" i="25"/>
  <c r="F1975" i="25"/>
  <c r="F1974" i="25"/>
  <c r="F1973" i="25"/>
  <c r="F1972" i="25"/>
  <c r="F1971" i="25"/>
  <c r="F1970" i="25"/>
  <c r="F1969" i="25"/>
  <c r="F1968" i="25"/>
  <c r="F1967" i="25"/>
  <c r="F1966" i="25"/>
  <c r="F1965" i="25"/>
  <c r="F1964" i="25"/>
  <c r="F1963" i="25"/>
  <c r="F1962" i="25"/>
  <c r="F1961" i="25"/>
  <c r="F1960" i="25"/>
  <c r="F1959" i="25"/>
  <c r="F1958" i="25"/>
  <c r="F1957" i="25"/>
  <c r="F1956" i="25"/>
  <c r="F1955" i="25"/>
  <c r="F1954" i="25"/>
  <c r="F1953" i="25"/>
  <c r="F1952" i="25"/>
  <c r="F1951" i="25"/>
  <c r="F1950" i="25"/>
  <c r="F1949" i="25"/>
  <c r="F1948" i="25"/>
  <c r="F1947" i="25"/>
  <c r="F1946" i="25"/>
  <c r="F1945" i="25"/>
  <c r="F1944" i="25"/>
  <c r="F1943" i="25"/>
  <c r="F1942" i="25"/>
  <c r="F1941" i="25"/>
  <c r="F1940" i="25"/>
  <c r="F1939" i="25"/>
  <c r="F1938" i="25"/>
  <c r="F1937" i="25"/>
  <c r="F1936" i="25"/>
  <c r="F1935" i="25"/>
  <c r="F1934" i="25"/>
  <c r="F1933" i="25"/>
  <c r="F1932" i="25"/>
  <c r="F1931" i="25"/>
  <c r="F1930" i="25"/>
  <c r="F1929" i="25"/>
  <c r="F1928" i="25"/>
  <c r="F1927" i="25"/>
  <c r="F1926" i="25"/>
  <c r="F1925" i="25"/>
  <c r="F1924" i="25"/>
  <c r="F1923" i="25"/>
  <c r="F1922" i="25"/>
  <c r="F1921" i="25"/>
  <c r="F1920" i="25"/>
  <c r="F1919" i="25"/>
  <c r="F1918" i="25"/>
  <c r="F1917" i="25"/>
  <c r="F1916" i="25"/>
  <c r="F1915" i="25"/>
  <c r="F1914" i="25"/>
  <c r="F1913" i="25"/>
  <c r="F1912" i="25"/>
  <c r="F1911" i="25"/>
  <c r="F1910" i="25"/>
  <c r="F1909" i="25"/>
  <c r="F1908" i="25"/>
  <c r="F1907" i="25"/>
  <c r="F1906" i="25"/>
  <c r="F1905" i="25"/>
  <c r="F1904" i="25"/>
  <c r="F1903" i="25"/>
  <c r="F1902" i="25"/>
  <c r="F1901" i="25"/>
  <c r="F1900" i="25"/>
  <c r="F1899" i="25"/>
  <c r="F1898" i="25"/>
  <c r="F1897" i="25"/>
  <c r="F1896" i="25"/>
  <c r="F1895" i="25"/>
  <c r="F1894" i="25"/>
  <c r="F1893" i="25"/>
  <c r="F1892" i="25"/>
  <c r="F1891" i="25"/>
  <c r="F1890" i="25"/>
  <c r="F1889" i="25"/>
  <c r="F1888" i="25"/>
  <c r="F1887" i="25"/>
  <c r="F1886" i="25"/>
  <c r="F1885" i="25"/>
  <c r="F1884" i="25"/>
  <c r="F1883" i="25"/>
  <c r="F1882" i="25"/>
  <c r="F1881" i="25"/>
  <c r="F1880" i="25"/>
  <c r="F1879" i="25"/>
  <c r="F1878" i="25"/>
  <c r="F1877" i="25"/>
  <c r="F1876" i="25"/>
  <c r="F1875" i="25"/>
  <c r="F1874" i="25"/>
  <c r="F1873" i="25"/>
  <c r="F1872" i="25"/>
  <c r="F1871" i="25"/>
  <c r="F1870" i="25"/>
  <c r="F1869" i="25"/>
  <c r="F1868" i="25"/>
  <c r="F1867" i="25"/>
  <c r="F1866" i="25"/>
  <c r="F1865" i="25"/>
  <c r="F1864" i="25"/>
  <c r="F1863" i="25"/>
  <c r="F1862" i="25"/>
  <c r="F1861" i="25"/>
  <c r="F1860" i="25"/>
  <c r="F1859" i="25"/>
  <c r="F1858" i="25"/>
  <c r="F1857" i="25"/>
  <c r="F1856" i="25"/>
  <c r="F1855" i="25"/>
  <c r="F1854" i="25"/>
  <c r="F1853" i="25"/>
  <c r="F1852" i="25"/>
  <c r="F1851" i="25"/>
  <c r="F1850" i="25"/>
  <c r="F1849" i="25"/>
  <c r="F1848" i="25"/>
  <c r="F1847" i="25"/>
  <c r="F1846" i="25"/>
  <c r="F1845" i="25"/>
  <c r="F1844" i="25"/>
  <c r="F1843" i="25"/>
  <c r="F1842" i="25"/>
  <c r="F1841" i="25"/>
  <c r="F1840" i="25"/>
  <c r="F1839" i="25"/>
  <c r="F1838" i="25"/>
  <c r="F1837" i="25"/>
  <c r="F1836" i="25"/>
  <c r="F1835" i="25"/>
  <c r="F1834" i="25"/>
  <c r="F1833" i="25"/>
  <c r="F1832" i="25"/>
  <c r="F1831" i="25"/>
  <c r="F1830" i="25"/>
  <c r="F1829" i="25"/>
  <c r="F1828" i="25"/>
  <c r="F1827" i="25"/>
  <c r="F1826" i="25"/>
  <c r="F1825" i="25"/>
  <c r="F1824" i="25"/>
  <c r="F1823" i="25"/>
  <c r="F1822" i="25"/>
  <c r="F1821" i="25"/>
  <c r="F1820" i="25"/>
  <c r="F1819" i="25"/>
  <c r="F1818" i="25"/>
  <c r="F1817" i="25"/>
  <c r="F1816" i="25"/>
  <c r="F1815" i="25"/>
  <c r="F1814" i="25"/>
  <c r="F1813" i="25"/>
  <c r="F1812" i="25"/>
  <c r="F1811" i="25"/>
  <c r="F1810" i="25"/>
  <c r="F1809" i="25"/>
  <c r="F1808" i="25"/>
  <c r="F1807" i="25"/>
  <c r="F1806" i="25"/>
  <c r="F1805" i="25"/>
  <c r="F1804" i="25"/>
  <c r="F1803" i="25"/>
  <c r="F1802" i="25"/>
  <c r="F1801" i="25"/>
  <c r="F1800" i="25"/>
  <c r="F1799" i="25"/>
  <c r="F1798" i="25"/>
  <c r="F1797" i="25"/>
  <c r="F1796" i="25"/>
  <c r="F1795" i="25"/>
  <c r="F1794" i="25"/>
  <c r="F1793" i="25"/>
  <c r="F1792" i="25"/>
  <c r="F1791" i="25"/>
  <c r="F1790" i="25"/>
  <c r="F1789" i="25"/>
  <c r="F1788" i="25"/>
  <c r="F1787" i="25"/>
  <c r="F1786" i="25"/>
  <c r="F1785" i="25"/>
  <c r="F1784" i="25"/>
  <c r="F1783" i="25"/>
  <c r="F1782" i="25"/>
  <c r="F1781" i="25"/>
  <c r="F1780" i="25"/>
  <c r="F1779" i="25"/>
  <c r="F1778" i="25"/>
  <c r="F1777" i="25"/>
  <c r="F1776" i="25"/>
  <c r="F1775" i="25"/>
  <c r="F1774" i="25"/>
  <c r="F1773" i="25"/>
  <c r="F1772" i="25"/>
  <c r="F1771" i="25"/>
  <c r="F1770" i="25"/>
  <c r="F1769" i="25"/>
  <c r="F1768" i="25"/>
  <c r="F1767" i="25"/>
  <c r="F1766" i="25"/>
  <c r="F1765" i="25"/>
  <c r="F1764" i="25"/>
  <c r="F1763" i="25"/>
  <c r="F1762" i="25"/>
  <c r="F1761" i="25"/>
  <c r="F1760" i="25"/>
  <c r="F1759" i="25"/>
  <c r="F1758" i="25"/>
  <c r="F1757" i="25"/>
  <c r="F1756" i="25"/>
  <c r="F1755" i="25"/>
  <c r="F1754" i="25"/>
  <c r="F1753" i="25"/>
  <c r="F1752" i="25"/>
  <c r="F1751" i="25"/>
  <c r="F1750" i="25"/>
  <c r="F1749" i="25"/>
  <c r="F1748" i="25"/>
  <c r="F1747" i="25"/>
  <c r="F1746" i="25"/>
  <c r="F1745" i="25"/>
  <c r="F1744" i="25"/>
  <c r="F1743" i="25"/>
  <c r="F1742" i="25"/>
  <c r="F1741" i="25"/>
  <c r="F1740" i="25"/>
  <c r="F1739" i="25"/>
  <c r="F1738" i="25"/>
  <c r="F1737" i="25"/>
  <c r="F1736" i="25"/>
  <c r="F1735" i="25"/>
  <c r="F1734" i="25"/>
  <c r="F1733" i="25"/>
  <c r="F1732" i="25"/>
  <c r="F1731" i="25"/>
  <c r="F1730" i="25"/>
  <c r="F1729" i="25"/>
  <c r="F1728" i="25"/>
  <c r="F1727" i="25"/>
  <c r="F1726" i="25"/>
  <c r="F1725" i="25"/>
  <c r="F1724" i="25"/>
  <c r="F1723" i="25"/>
  <c r="F1722" i="25"/>
  <c r="F1721" i="25"/>
  <c r="F1720" i="25"/>
  <c r="F1719" i="25"/>
  <c r="F1718" i="25"/>
  <c r="F1717" i="25"/>
  <c r="F1716" i="25"/>
  <c r="F1715" i="25"/>
  <c r="F1714" i="25"/>
  <c r="F1713" i="25"/>
  <c r="F1712" i="25"/>
  <c r="F1711" i="25"/>
  <c r="F1710" i="25"/>
  <c r="F1709" i="25"/>
  <c r="F1708" i="25"/>
  <c r="F1707" i="25"/>
  <c r="F1706" i="25"/>
  <c r="F1705" i="25"/>
  <c r="F1704" i="25"/>
  <c r="F1703" i="25"/>
  <c r="F1702" i="25"/>
  <c r="F1701" i="25"/>
  <c r="F1700" i="25"/>
  <c r="F1699" i="25"/>
  <c r="F1698" i="25"/>
  <c r="F1697" i="25"/>
  <c r="F1696" i="25"/>
  <c r="F1695" i="25"/>
  <c r="F1694" i="25"/>
  <c r="F1693" i="25"/>
  <c r="F1692" i="25"/>
  <c r="F1691" i="25"/>
  <c r="F1690" i="25"/>
  <c r="F1689" i="25"/>
  <c r="F1688" i="25"/>
  <c r="F1687" i="25"/>
  <c r="F1686" i="25"/>
  <c r="F1685" i="25"/>
  <c r="F1684" i="25"/>
  <c r="F1683" i="25"/>
  <c r="F1682" i="25"/>
  <c r="F1681" i="25"/>
  <c r="F1680" i="25"/>
  <c r="F1679" i="25"/>
  <c r="F1678" i="25"/>
  <c r="F1677" i="25"/>
  <c r="F1676" i="25"/>
  <c r="F1675" i="25"/>
  <c r="F1674" i="25"/>
  <c r="F1673" i="25"/>
  <c r="F1672" i="25"/>
  <c r="F1671" i="25"/>
  <c r="F1670" i="25"/>
  <c r="F1669" i="25"/>
  <c r="F1668" i="25"/>
  <c r="F1667" i="25"/>
  <c r="F1666" i="25"/>
  <c r="F1665" i="25"/>
  <c r="F1664" i="25"/>
  <c r="F1663" i="25"/>
  <c r="F1662" i="25"/>
  <c r="F1661" i="25"/>
  <c r="F1660" i="25"/>
  <c r="F1659" i="25"/>
  <c r="F1658" i="25"/>
  <c r="F1657" i="25"/>
  <c r="F1656" i="25"/>
  <c r="F1655" i="25"/>
  <c r="F1654" i="25"/>
  <c r="F1653" i="25"/>
  <c r="F1652" i="25"/>
  <c r="F1651" i="25"/>
  <c r="F1650" i="25"/>
  <c r="F1649" i="25"/>
  <c r="F1648" i="25"/>
  <c r="F1647" i="25"/>
  <c r="F1646" i="25"/>
  <c r="F1645" i="25"/>
  <c r="F1644" i="25"/>
  <c r="F1643" i="25"/>
  <c r="F1642" i="25"/>
  <c r="F1641" i="25"/>
  <c r="F1640" i="25"/>
  <c r="F1639" i="25"/>
  <c r="F1638" i="25"/>
  <c r="F1637" i="25"/>
  <c r="F1636" i="25"/>
  <c r="F1635" i="25"/>
  <c r="F1634" i="25"/>
  <c r="F1633" i="25"/>
  <c r="F1632" i="25"/>
  <c r="F1631" i="25"/>
  <c r="F1630" i="25"/>
  <c r="F1629" i="25"/>
  <c r="F1628" i="25"/>
  <c r="F1627" i="25"/>
  <c r="F1626" i="25"/>
  <c r="F1625" i="25"/>
  <c r="F1624" i="25"/>
  <c r="F1623" i="25"/>
  <c r="F1622" i="25"/>
  <c r="F1621" i="25"/>
  <c r="F1620" i="25"/>
  <c r="F1619" i="25"/>
  <c r="F1618" i="25"/>
  <c r="F1617" i="25"/>
  <c r="F1616" i="25"/>
  <c r="F1615" i="25"/>
  <c r="F1614" i="25"/>
  <c r="F1613" i="25"/>
  <c r="F1612" i="25"/>
  <c r="F1611" i="25"/>
  <c r="F1610" i="25"/>
  <c r="F1609" i="25"/>
  <c r="F1608" i="25"/>
  <c r="F1607" i="25"/>
  <c r="F1606" i="25"/>
  <c r="F1605" i="25"/>
  <c r="F1604" i="25"/>
  <c r="F1603" i="25"/>
  <c r="F1602" i="25"/>
  <c r="F1601" i="25"/>
  <c r="F1600" i="25"/>
  <c r="F1599" i="25"/>
  <c r="F1598" i="25"/>
  <c r="F1597" i="25"/>
  <c r="F1596" i="25"/>
  <c r="F1595" i="25"/>
  <c r="F1594" i="25"/>
  <c r="F1593" i="25"/>
  <c r="F1592" i="25"/>
  <c r="F1591" i="25"/>
  <c r="F1590" i="25"/>
  <c r="F1589" i="25"/>
  <c r="F1588" i="25"/>
  <c r="F1587" i="25"/>
  <c r="F1586" i="25"/>
  <c r="F1585" i="25"/>
  <c r="F1584" i="25"/>
  <c r="F1583" i="25"/>
  <c r="F1582" i="25"/>
  <c r="F1581" i="25"/>
  <c r="F1580" i="25"/>
  <c r="F1579" i="25"/>
  <c r="F1578" i="25"/>
  <c r="F1577" i="25"/>
  <c r="F1576" i="25"/>
  <c r="F1575" i="25"/>
  <c r="F1574" i="25"/>
  <c r="F1573" i="25"/>
  <c r="F1572" i="25"/>
  <c r="F1571" i="25"/>
  <c r="F1570" i="25"/>
  <c r="F1569" i="25"/>
  <c r="F1568" i="25"/>
  <c r="F1567" i="25"/>
  <c r="F1566" i="25"/>
  <c r="F1565" i="25"/>
  <c r="F1564" i="25"/>
  <c r="F1563" i="25"/>
  <c r="F1562" i="25"/>
  <c r="F1561" i="25"/>
  <c r="F1560" i="25"/>
  <c r="F1559" i="25"/>
  <c r="F1558" i="25"/>
  <c r="F1557" i="25"/>
  <c r="F1556" i="25"/>
  <c r="F1555" i="25"/>
  <c r="F1554" i="25"/>
  <c r="F1553" i="25"/>
  <c r="F1552" i="25"/>
  <c r="F1551" i="25"/>
  <c r="F1550" i="25"/>
  <c r="F1549" i="25"/>
  <c r="F1548" i="25"/>
  <c r="F1547" i="25"/>
  <c r="F1546" i="25"/>
  <c r="F1545" i="25"/>
  <c r="F1544" i="25"/>
  <c r="F1543" i="25"/>
  <c r="F1542" i="25"/>
  <c r="F1541" i="25"/>
  <c r="F1540" i="25"/>
  <c r="F1539" i="25"/>
  <c r="F1538" i="25"/>
  <c r="F1537" i="25"/>
  <c r="F1536" i="25"/>
  <c r="F1535" i="25"/>
  <c r="F1534" i="25"/>
  <c r="F1533" i="25"/>
  <c r="F1532" i="25"/>
  <c r="F1531" i="25"/>
  <c r="F1530" i="25"/>
  <c r="F1529" i="25"/>
  <c r="F1528" i="25"/>
  <c r="F1527" i="25"/>
  <c r="F1526" i="25"/>
  <c r="F1525" i="25"/>
  <c r="F1524" i="25"/>
  <c r="F1523" i="25"/>
  <c r="F1522" i="25"/>
  <c r="F1521" i="25"/>
  <c r="F1520" i="25"/>
  <c r="F1519" i="25"/>
  <c r="F1518" i="25"/>
  <c r="F1517" i="25"/>
  <c r="F1516" i="25"/>
  <c r="F1515" i="25"/>
  <c r="F1514" i="25"/>
  <c r="F1513" i="25"/>
  <c r="F1512" i="25"/>
  <c r="F1511" i="25"/>
  <c r="F1510" i="25"/>
  <c r="F1509" i="25"/>
  <c r="F1508" i="25"/>
  <c r="F1507" i="25"/>
  <c r="F1506" i="25"/>
  <c r="F1505" i="25"/>
  <c r="F1504" i="25"/>
  <c r="F1503" i="25"/>
  <c r="F1502" i="25"/>
  <c r="F1501" i="25"/>
  <c r="F1500" i="25"/>
  <c r="F1499" i="25"/>
  <c r="F1498" i="25"/>
  <c r="F1497" i="25"/>
  <c r="F1496" i="25"/>
  <c r="F1495" i="25"/>
  <c r="F1494" i="25"/>
  <c r="F1493" i="25"/>
  <c r="F1492" i="25"/>
  <c r="F1491" i="25"/>
  <c r="F1490" i="25"/>
  <c r="F1489" i="25"/>
  <c r="F1488" i="25"/>
  <c r="F1487" i="25"/>
  <c r="F1486" i="25"/>
  <c r="F1485" i="25"/>
  <c r="F1484" i="25"/>
  <c r="F1483" i="25"/>
  <c r="F1482" i="25"/>
  <c r="F1481" i="25"/>
  <c r="F1480" i="25"/>
  <c r="F1479" i="25"/>
  <c r="F1478" i="25"/>
  <c r="F1477" i="25"/>
  <c r="F1476" i="25"/>
  <c r="F1475" i="25"/>
  <c r="F1474" i="25"/>
  <c r="F1473" i="25"/>
  <c r="F1472" i="25"/>
  <c r="F1471" i="25"/>
  <c r="F1470" i="25"/>
  <c r="F1469" i="25"/>
  <c r="F1468" i="25"/>
  <c r="F1467" i="25"/>
  <c r="F1466" i="25"/>
  <c r="F1465" i="25"/>
  <c r="F1464" i="25"/>
  <c r="F1463" i="25"/>
  <c r="F1462" i="25"/>
  <c r="F1461" i="25"/>
  <c r="F1460" i="25"/>
  <c r="F1459" i="25"/>
  <c r="F1458" i="25"/>
  <c r="F1457" i="25"/>
  <c r="F1456" i="25"/>
  <c r="F1455" i="25"/>
  <c r="F1454" i="25"/>
  <c r="F1453" i="25"/>
  <c r="F1452" i="25"/>
  <c r="F1451" i="25"/>
  <c r="F1450" i="25"/>
  <c r="F1449" i="25"/>
  <c r="F1448" i="25"/>
  <c r="F1447" i="25"/>
  <c r="F1446" i="25"/>
  <c r="F1445" i="25"/>
  <c r="F1444" i="25"/>
  <c r="F1443" i="25"/>
  <c r="F1442" i="25"/>
  <c r="F1441" i="25"/>
  <c r="F1440" i="25"/>
  <c r="F1439" i="25"/>
  <c r="F1438" i="25"/>
  <c r="F1437" i="25"/>
  <c r="F1436" i="25"/>
  <c r="F1435" i="25"/>
  <c r="F1434" i="25"/>
  <c r="F1433" i="25"/>
  <c r="F1432" i="25"/>
  <c r="F1431" i="25"/>
  <c r="F1430" i="25"/>
  <c r="F1429" i="25"/>
  <c r="F1428" i="25"/>
  <c r="F1427" i="25"/>
  <c r="F1426" i="25"/>
  <c r="F1425" i="25"/>
  <c r="F1424" i="25"/>
  <c r="F1423" i="25"/>
  <c r="F1422" i="25"/>
  <c r="F1421" i="25"/>
  <c r="F1420" i="25"/>
  <c r="F1419" i="25"/>
  <c r="F1418" i="25"/>
  <c r="F1417" i="25"/>
  <c r="F1416" i="25"/>
  <c r="F1415" i="25"/>
  <c r="F1414" i="25"/>
  <c r="F1413" i="25"/>
  <c r="F1412" i="25"/>
  <c r="F1411" i="25"/>
  <c r="F1410" i="25"/>
  <c r="F1409" i="25"/>
  <c r="F1408" i="25"/>
  <c r="F1407" i="25"/>
  <c r="F1406" i="25"/>
  <c r="F1405" i="25"/>
  <c r="F1404" i="25"/>
  <c r="F1403" i="25"/>
  <c r="F1402" i="25"/>
  <c r="F1401" i="25"/>
  <c r="F1400" i="25"/>
  <c r="F1399" i="25"/>
  <c r="F1398" i="25"/>
  <c r="F1397" i="25"/>
  <c r="F1396" i="25"/>
  <c r="F1395" i="25"/>
  <c r="F1394" i="25"/>
  <c r="F1393" i="25"/>
  <c r="F1392" i="25"/>
  <c r="F1391" i="25"/>
  <c r="F1390" i="25"/>
  <c r="F1389" i="25"/>
  <c r="F1388" i="25"/>
  <c r="F1387" i="25"/>
  <c r="F1386" i="25"/>
  <c r="F1385" i="25"/>
  <c r="F1384" i="25"/>
  <c r="F1383" i="25"/>
  <c r="F1382" i="25"/>
  <c r="F1381" i="25"/>
  <c r="F1380" i="25"/>
  <c r="F1379" i="25"/>
  <c r="F1378" i="25"/>
  <c r="F1377" i="25"/>
  <c r="F1376" i="25"/>
  <c r="F1375" i="25"/>
  <c r="F1374" i="25"/>
  <c r="F1373" i="25"/>
  <c r="F1372" i="25"/>
  <c r="F1371" i="25"/>
  <c r="F1370" i="25"/>
  <c r="F1369" i="25"/>
  <c r="F1368" i="25"/>
  <c r="F1367" i="25"/>
  <c r="F1366" i="25"/>
  <c r="F1365" i="25"/>
  <c r="F1364" i="25"/>
  <c r="F1363" i="25"/>
  <c r="F1362" i="25"/>
  <c r="F1361" i="25"/>
  <c r="F1360" i="25"/>
  <c r="F1359" i="25"/>
  <c r="F1358" i="25"/>
  <c r="F1357" i="25"/>
  <c r="F1356" i="25"/>
  <c r="F1355" i="25"/>
  <c r="F1354" i="25"/>
  <c r="F1353" i="25"/>
  <c r="F1352" i="25"/>
  <c r="F1351" i="25"/>
  <c r="F1350" i="25"/>
  <c r="F1349" i="25"/>
  <c r="F1348" i="25"/>
  <c r="F1347" i="25"/>
  <c r="F1346" i="25"/>
  <c r="F1345" i="25"/>
  <c r="F1344" i="25"/>
  <c r="F1343" i="25"/>
  <c r="F1342" i="25"/>
  <c r="F1341" i="25"/>
  <c r="F1340" i="25"/>
  <c r="F1339" i="25"/>
  <c r="F1338" i="25"/>
  <c r="F1337" i="25"/>
  <c r="F1336" i="25"/>
  <c r="F1335" i="25"/>
  <c r="F1334" i="25"/>
  <c r="F1333" i="25"/>
  <c r="F1332" i="25"/>
  <c r="F1331" i="25"/>
  <c r="F1330" i="25"/>
  <c r="F1329" i="25"/>
  <c r="F1328" i="25"/>
  <c r="F1327" i="25"/>
  <c r="F1326" i="25"/>
  <c r="F1325" i="25"/>
  <c r="F1324" i="25"/>
  <c r="F1323" i="25"/>
  <c r="F1322" i="25"/>
  <c r="F1321" i="25"/>
  <c r="F1320" i="25"/>
  <c r="F1319" i="25"/>
  <c r="F1318" i="25"/>
  <c r="F1317" i="25"/>
  <c r="F1316" i="25"/>
  <c r="F1315" i="25"/>
  <c r="F1314" i="25"/>
  <c r="F1313" i="25"/>
  <c r="F1312" i="25"/>
  <c r="F1311" i="25"/>
  <c r="F1310" i="25"/>
  <c r="F1309" i="25"/>
  <c r="F1308" i="25"/>
  <c r="F1307" i="25"/>
  <c r="F1306" i="25"/>
  <c r="F1305" i="25"/>
  <c r="F1304" i="25"/>
  <c r="F1303" i="25"/>
  <c r="F1302" i="25"/>
  <c r="F1301" i="25"/>
  <c r="F1300" i="25"/>
  <c r="F1299" i="25"/>
  <c r="F1298" i="25"/>
  <c r="F1297" i="25"/>
  <c r="F1296" i="25"/>
  <c r="F1295" i="25"/>
  <c r="F1294" i="25"/>
  <c r="F1293" i="25"/>
  <c r="F1292" i="25"/>
  <c r="F1291" i="25"/>
  <c r="F1290" i="25"/>
  <c r="F1289" i="25"/>
  <c r="F1288" i="25"/>
  <c r="F1287" i="25"/>
  <c r="F1286" i="25"/>
  <c r="F1285" i="25"/>
  <c r="F1284" i="25"/>
  <c r="F1283" i="25"/>
  <c r="F1282" i="25"/>
  <c r="F1281" i="25"/>
  <c r="F1280" i="25"/>
  <c r="F1279" i="25"/>
  <c r="F1278" i="25"/>
  <c r="F1277" i="25"/>
  <c r="F1276" i="25"/>
  <c r="F1275" i="25"/>
  <c r="F1274" i="25"/>
  <c r="F1273" i="25"/>
  <c r="F1272" i="25"/>
  <c r="F1271" i="25"/>
  <c r="F1270" i="25"/>
  <c r="F1269" i="25"/>
  <c r="F1268" i="25"/>
  <c r="F1267" i="25"/>
  <c r="F1266" i="25"/>
  <c r="F1265" i="25"/>
  <c r="F1264" i="25"/>
  <c r="F1263" i="25"/>
  <c r="F1262" i="25"/>
  <c r="F1261" i="25"/>
  <c r="F1260" i="25"/>
  <c r="F1259" i="25"/>
  <c r="F1258" i="25"/>
  <c r="F1257" i="25"/>
  <c r="F1256" i="25"/>
  <c r="F1255" i="25"/>
  <c r="F1254" i="25"/>
  <c r="F1253" i="25"/>
  <c r="F1252" i="25"/>
  <c r="F1251" i="25"/>
  <c r="F1250" i="25"/>
  <c r="F1249" i="25"/>
  <c r="F1248" i="25"/>
  <c r="F1247" i="25"/>
  <c r="F1246" i="25"/>
  <c r="F1245" i="25"/>
  <c r="F1244" i="25"/>
  <c r="F1243" i="25"/>
  <c r="F1242" i="25"/>
  <c r="F1241" i="25"/>
  <c r="F1240" i="25"/>
  <c r="F1239" i="25"/>
  <c r="F1238" i="25"/>
  <c r="F1237" i="25"/>
  <c r="F1236" i="25"/>
  <c r="F1235" i="25"/>
  <c r="F1234" i="25"/>
  <c r="F1233" i="25"/>
  <c r="F1232" i="25"/>
  <c r="F1231" i="25"/>
  <c r="F1230" i="25"/>
  <c r="F1229" i="25"/>
  <c r="F1228" i="25"/>
  <c r="F1227" i="25"/>
  <c r="F1226" i="25"/>
  <c r="F1225" i="25"/>
  <c r="F1224" i="25"/>
  <c r="F1223" i="25"/>
  <c r="F1222" i="25"/>
  <c r="F1221" i="25"/>
  <c r="F1220" i="25"/>
  <c r="F1219" i="25"/>
  <c r="F1218" i="25"/>
  <c r="F1217" i="25"/>
  <c r="F1216" i="25"/>
  <c r="F1215" i="25"/>
  <c r="F1214" i="25"/>
  <c r="F1213" i="25"/>
  <c r="F1212" i="25"/>
  <c r="F1211" i="25"/>
  <c r="F1210" i="25"/>
  <c r="F1209" i="25"/>
  <c r="F1208" i="25"/>
  <c r="F1207" i="25"/>
  <c r="F1206" i="25"/>
  <c r="F1205" i="25"/>
  <c r="F1204" i="25"/>
  <c r="F1203" i="25"/>
  <c r="F1202" i="25"/>
  <c r="F1201" i="25"/>
  <c r="F1200" i="25"/>
  <c r="F1199" i="25"/>
  <c r="F1198" i="25"/>
  <c r="F1197" i="25"/>
  <c r="F1196" i="25"/>
  <c r="F1195" i="25"/>
  <c r="F1194" i="25"/>
  <c r="F1193" i="25"/>
  <c r="F1192" i="25"/>
  <c r="F1191" i="25"/>
  <c r="F1190" i="25"/>
  <c r="F1189" i="25"/>
  <c r="F1188" i="25"/>
  <c r="F1187" i="25"/>
  <c r="F1186" i="25"/>
  <c r="F1185" i="25"/>
  <c r="F1184" i="25"/>
  <c r="F1183" i="25"/>
  <c r="F1182" i="25"/>
  <c r="F1181" i="25"/>
  <c r="F1180" i="25"/>
  <c r="F1179" i="25"/>
  <c r="F1178" i="25"/>
  <c r="F1177" i="25"/>
  <c r="F1176" i="25"/>
  <c r="F1175" i="25"/>
  <c r="F1174" i="25"/>
  <c r="F1173" i="25"/>
  <c r="F1172" i="25"/>
  <c r="F1171" i="25"/>
  <c r="F1170" i="25"/>
  <c r="F1169" i="25"/>
  <c r="F1168" i="25"/>
  <c r="F1167" i="25"/>
  <c r="F1166" i="25"/>
  <c r="F1165" i="25"/>
  <c r="F1164" i="25"/>
  <c r="F1163" i="25"/>
  <c r="F1162" i="25"/>
  <c r="F1161" i="25"/>
  <c r="F1160" i="25"/>
  <c r="F1159" i="25"/>
  <c r="F1158" i="25"/>
  <c r="F1157" i="25"/>
  <c r="F1156" i="25"/>
  <c r="F1155" i="25"/>
  <c r="F1154" i="25"/>
  <c r="F1153" i="25"/>
  <c r="F1152" i="25"/>
  <c r="F1151" i="25"/>
  <c r="F1150" i="25"/>
  <c r="F1149" i="25"/>
  <c r="F1148" i="25"/>
  <c r="F1147" i="25"/>
  <c r="F1146" i="25"/>
  <c r="F1145" i="25"/>
  <c r="F1144" i="25"/>
  <c r="F1143" i="25"/>
  <c r="F1142" i="25"/>
  <c r="F1141" i="25"/>
  <c r="F1140" i="25"/>
  <c r="F1139" i="25"/>
  <c r="F1138" i="25"/>
  <c r="F1137" i="25"/>
  <c r="F1136" i="25"/>
  <c r="F1135" i="25"/>
  <c r="F1134" i="25"/>
  <c r="F1133" i="25"/>
  <c r="F1132" i="25"/>
  <c r="F1131" i="25"/>
  <c r="F1130" i="25"/>
  <c r="F1129" i="25"/>
  <c r="F1128" i="25"/>
  <c r="F1127" i="25"/>
  <c r="F1126" i="25"/>
  <c r="F1125" i="25"/>
  <c r="F1124" i="25"/>
  <c r="F1123" i="25"/>
  <c r="F1122" i="25"/>
  <c r="F1121" i="25"/>
  <c r="F1120" i="25"/>
  <c r="F1119" i="25"/>
  <c r="F1118" i="25"/>
  <c r="F1117" i="25"/>
  <c r="F1116" i="25"/>
  <c r="F1115" i="25"/>
  <c r="F1114" i="25"/>
  <c r="F1113" i="25"/>
  <c r="F1112" i="25"/>
  <c r="F1111" i="25"/>
  <c r="F1110" i="25"/>
  <c r="F1109" i="25"/>
  <c r="F1108" i="25"/>
  <c r="F1107" i="25"/>
  <c r="F1106" i="25"/>
  <c r="F1105" i="25"/>
  <c r="F1104" i="25"/>
  <c r="F1103" i="25"/>
  <c r="F1102" i="25"/>
  <c r="F1101" i="25"/>
  <c r="F1100" i="25"/>
  <c r="F1099" i="25"/>
  <c r="F1098" i="25"/>
  <c r="F1097" i="25"/>
  <c r="F1096" i="25"/>
  <c r="F1095" i="25"/>
  <c r="F1094" i="25"/>
  <c r="F1093" i="25"/>
  <c r="F1092" i="25"/>
  <c r="F1091" i="25"/>
  <c r="F1090" i="25"/>
  <c r="F1089" i="25"/>
  <c r="F1088" i="25"/>
  <c r="F1087" i="25"/>
  <c r="F1086" i="25"/>
  <c r="F1085" i="25"/>
  <c r="F1084" i="25"/>
  <c r="F1083" i="25"/>
  <c r="F1082" i="25"/>
  <c r="F1081" i="25"/>
  <c r="F1080" i="25"/>
  <c r="F1079" i="25"/>
  <c r="F1078" i="25"/>
  <c r="F1077" i="25"/>
  <c r="F1076" i="25"/>
  <c r="F1075" i="25"/>
  <c r="F1074" i="25"/>
  <c r="F1073" i="25"/>
  <c r="F1072" i="25"/>
  <c r="F1071" i="25"/>
  <c r="F1070" i="25"/>
  <c r="F1069" i="25"/>
  <c r="F1068" i="25"/>
  <c r="F1067" i="25"/>
  <c r="F1066" i="25"/>
  <c r="F1065" i="25"/>
  <c r="F1064" i="25"/>
  <c r="F1063" i="25"/>
  <c r="F1062" i="25"/>
  <c r="F1061" i="25"/>
  <c r="F1060" i="25"/>
  <c r="F1059" i="25"/>
  <c r="F1058" i="25"/>
  <c r="F1057" i="25"/>
  <c r="F1056" i="25"/>
  <c r="F1055" i="25"/>
  <c r="F1054" i="25"/>
  <c r="F1053" i="25"/>
  <c r="F1052" i="25"/>
  <c r="F1051" i="25"/>
  <c r="F1050" i="25"/>
  <c r="F1049" i="25"/>
  <c r="F1048" i="25"/>
  <c r="F1047" i="25"/>
  <c r="F1046" i="25"/>
  <c r="F1045" i="25"/>
  <c r="F1044" i="25"/>
  <c r="F1043" i="25"/>
  <c r="F1042" i="25"/>
  <c r="F1041" i="25"/>
  <c r="F1040" i="25"/>
  <c r="F1039" i="25"/>
  <c r="F1038" i="25"/>
  <c r="F1037" i="25"/>
  <c r="F1036" i="25"/>
  <c r="F1035" i="25"/>
  <c r="F1034" i="25"/>
  <c r="F1033" i="25"/>
  <c r="F1032" i="25"/>
  <c r="F1031" i="25"/>
  <c r="F1030" i="25"/>
  <c r="F1029" i="25"/>
  <c r="F1028" i="25"/>
  <c r="F1027" i="25"/>
  <c r="F1026" i="25"/>
  <c r="F1025" i="25"/>
  <c r="F1024" i="25"/>
  <c r="F1023" i="25"/>
  <c r="F1022" i="25"/>
  <c r="F1021" i="25"/>
  <c r="F1020" i="25"/>
  <c r="F1019" i="25"/>
  <c r="F1018" i="25"/>
  <c r="F1017" i="25"/>
  <c r="F1016" i="25"/>
  <c r="F1015" i="25"/>
  <c r="F1014" i="25"/>
  <c r="F1013" i="25"/>
  <c r="F1012" i="25"/>
  <c r="F1011" i="25"/>
  <c r="F1010" i="25"/>
  <c r="F1009" i="25"/>
  <c r="F1008" i="25"/>
  <c r="F1007" i="25"/>
  <c r="F1006" i="25"/>
  <c r="F1005" i="25"/>
  <c r="F1004" i="25"/>
  <c r="F1003" i="25"/>
  <c r="F1002" i="25"/>
  <c r="F1001" i="25"/>
  <c r="F1000" i="25"/>
  <c r="F999" i="25"/>
  <c r="F998" i="25"/>
  <c r="F997" i="25"/>
  <c r="F996" i="25"/>
  <c r="F995" i="25"/>
  <c r="F994" i="25"/>
  <c r="F993" i="25"/>
  <c r="F992" i="25"/>
  <c r="F991" i="25"/>
  <c r="F990" i="25"/>
  <c r="F989" i="25"/>
  <c r="F988" i="25"/>
  <c r="F987" i="25"/>
  <c r="F986" i="25"/>
  <c r="F985" i="25"/>
  <c r="F984" i="25"/>
  <c r="F983" i="25"/>
  <c r="F982" i="25"/>
  <c r="F981" i="25"/>
  <c r="F980" i="25"/>
  <c r="F979" i="25"/>
  <c r="F978" i="25"/>
  <c r="F977" i="25"/>
  <c r="F976" i="25"/>
  <c r="F975" i="25"/>
  <c r="F974" i="25"/>
  <c r="F973" i="25"/>
  <c r="F972" i="25"/>
  <c r="F971" i="25"/>
  <c r="F970" i="25"/>
  <c r="F969" i="25"/>
  <c r="F968" i="25"/>
  <c r="F967" i="25"/>
  <c r="F966" i="25"/>
  <c r="F965" i="25"/>
  <c r="F964" i="25"/>
  <c r="F963" i="25"/>
  <c r="F962" i="25"/>
  <c r="F961" i="25"/>
  <c r="F960" i="25"/>
  <c r="F959" i="25"/>
  <c r="F958" i="25"/>
  <c r="F957" i="25"/>
  <c r="F956" i="25"/>
  <c r="F955" i="25"/>
  <c r="F954" i="25"/>
  <c r="F953" i="25"/>
  <c r="F952" i="25"/>
  <c r="F951" i="25"/>
  <c r="F950" i="25"/>
  <c r="F949" i="25"/>
  <c r="F948" i="25"/>
  <c r="F947" i="25"/>
  <c r="F946" i="25"/>
  <c r="F945" i="25"/>
  <c r="F944" i="25"/>
  <c r="F943" i="25"/>
  <c r="F942" i="25"/>
  <c r="F941" i="25"/>
  <c r="F940" i="25"/>
  <c r="F939" i="25"/>
  <c r="F938" i="25"/>
  <c r="F937" i="25"/>
  <c r="F936" i="25"/>
  <c r="F935" i="25"/>
  <c r="F934" i="25"/>
  <c r="F933" i="25"/>
  <c r="F932" i="25"/>
  <c r="F931" i="25"/>
  <c r="F930" i="25"/>
  <c r="F929" i="25"/>
  <c r="F928" i="25"/>
  <c r="F927" i="25"/>
  <c r="F926" i="25"/>
  <c r="F925" i="25"/>
  <c r="F924" i="25"/>
  <c r="F923" i="25"/>
  <c r="F922" i="25"/>
  <c r="F921" i="25"/>
  <c r="F920" i="25"/>
  <c r="F919" i="25"/>
  <c r="F918" i="25"/>
  <c r="F917" i="25"/>
  <c r="F916" i="25"/>
  <c r="F915" i="25"/>
  <c r="F914" i="25"/>
  <c r="F913" i="25"/>
  <c r="F912" i="25"/>
  <c r="F911" i="25"/>
  <c r="F910" i="25"/>
  <c r="F909" i="25"/>
  <c r="F908" i="25"/>
  <c r="F907" i="25"/>
  <c r="F906" i="25"/>
  <c r="F905" i="25"/>
  <c r="F904" i="25"/>
  <c r="F903" i="25"/>
  <c r="F902" i="25"/>
  <c r="F901" i="25"/>
  <c r="F900" i="25"/>
  <c r="F899" i="25"/>
  <c r="F898" i="25"/>
  <c r="F897" i="25"/>
  <c r="F896" i="25"/>
  <c r="F895" i="25"/>
  <c r="F894" i="25"/>
  <c r="F893" i="25"/>
  <c r="F892" i="25"/>
  <c r="F891" i="25"/>
  <c r="F890" i="25"/>
  <c r="F889" i="25"/>
  <c r="F888" i="25"/>
  <c r="F887" i="25"/>
  <c r="F886" i="25"/>
  <c r="F885" i="25"/>
  <c r="F884" i="25"/>
  <c r="F883" i="25"/>
  <c r="F882" i="25"/>
  <c r="F881" i="25"/>
  <c r="F880" i="25"/>
  <c r="F879" i="25"/>
  <c r="F878" i="25"/>
  <c r="F877" i="25"/>
  <c r="F876" i="25"/>
  <c r="F875" i="25"/>
  <c r="F874" i="25"/>
  <c r="F873" i="25"/>
  <c r="F872" i="25"/>
  <c r="F871" i="25"/>
  <c r="F870" i="25"/>
  <c r="F869" i="25"/>
  <c r="F868" i="25"/>
  <c r="F867" i="25"/>
  <c r="F866" i="25"/>
  <c r="F865" i="25"/>
  <c r="F864" i="25"/>
  <c r="F863" i="25"/>
  <c r="F862" i="25"/>
  <c r="F861" i="25"/>
  <c r="F860" i="25"/>
  <c r="F859" i="25"/>
  <c r="F858" i="25"/>
  <c r="F857" i="25"/>
  <c r="F856" i="25"/>
  <c r="F855" i="25"/>
  <c r="F854" i="25"/>
  <c r="F853" i="25"/>
  <c r="F852" i="25"/>
  <c r="F851" i="25"/>
  <c r="F850" i="25"/>
  <c r="F849" i="25"/>
  <c r="F848" i="25"/>
  <c r="F847" i="25"/>
  <c r="F846" i="25"/>
  <c r="F845" i="25"/>
  <c r="F844" i="25"/>
  <c r="F843" i="25"/>
  <c r="F842" i="25"/>
  <c r="F841" i="25"/>
  <c r="F840" i="25"/>
  <c r="F839" i="25"/>
  <c r="F838" i="25"/>
  <c r="F837" i="25"/>
  <c r="F836" i="25"/>
  <c r="F835" i="25"/>
  <c r="F834" i="25"/>
  <c r="F833" i="25"/>
  <c r="F832" i="25"/>
  <c r="F831" i="25"/>
  <c r="F830" i="25"/>
  <c r="F829" i="25"/>
  <c r="F828" i="25"/>
  <c r="F827" i="25"/>
  <c r="F826" i="25"/>
  <c r="F825" i="25"/>
  <c r="F824" i="25"/>
  <c r="F823" i="25"/>
  <c r="F822" i="25"/>
  <c r="F821" i="25"/>
  <c r="F820" i="25"/>
  <c r="F819" i="25"/>
  <c r="F818" i="25"/>
  <c r="F817" i="25"/>
  <c r="F816" i="25"/>
  <c r="F815" i="25"/>
  <c r="F814" i="25"/>
  <c r="F813" i="25"/>
  <c r="F812" i="25"/>
  <c r="F811" i="25"/>
  <c r="F810" i="25"/>
  <c r="F809" i="25"/>
  <c r="F808" i="25"/>
  <c r="F807" i="25"/>
  <c r="F806" i="25"/>
  <c r="F805" i="25"/>
  <c r="F804" i="25"/>
  <c r="F803" i="25"/>
  <c r="F802" i="25"/>
  <c r="F801" i="25"/>
  <c r="F800" i="25"/>
  <c r="F799" i="25"/>
  <c r="F798" i="25"/>
  <c r="F797" i="25"/>
  <c r="F796" i="25"/>
  <c r="F795" i="25"/>
  <c r="F794" i="25"/>
  <c r="F793" i="25"/>
  <c r="F792" i="25"/>
  <c r="F791" i="25"/>
  <c r="F790" i="25"/>
  <c r="F789" i="25"/>
  <c r="F788" i="25"/>
  <c r="F787" i="25"/>
  <c r="F786" i="25"/>
  <c r="F785" i="25"/>
  <c r="F784" i="25"/>
  <c r="F783" i="25"/>
  <c r="F782" i="25"/>
  <c r="F781" i="25"/>
  <c r="F780" i="25"/>
  <c r="F779" i="25"/>
  <c r="F778" i="25"/>
  <c r="F777" i="25"/>
  <c r="F776" i="25"/>
  <c r="F775" i="25"/>
  <c r="F774" i="25"/>
  <c r="F773" i="25"/>
  <c r="F772" i="25"/>
  <c r="F771" i="25"/>
  <c r="F770" i="25"/>
  <c r="F769" i="25"/>
  <c r="F768" i="25"/>
  <c r="F767" i="25"/>
  <c r="F766" i="25"/>
  <c r="F765" i="25"/>
  <c r="F764" i="25"/>
  <c r="F763" i="25"/>
  <c r="F762" i="25"/>
  <c r="F761" i="25"/>
  <c r="F760" i="25"/>
  <c r="F759" i="25"/>
  <c r="F758" i="25"/>
  <c r="F757" i="25"/>
  <c r="F756" i="25"/>
  <c r="F755" i="25"/>
  <c r="F754" i="25"/>
  <c r="F753" i="25"/>
  <c r="F752" i="25"/>
  <c r="F751" i="25"/>
  <c r="F750" i="25"/>
  <c r="F749" i="25"/>
  <c r="F748" i="25"/>
  <c r="F747" i="25"/>
  <c r="F746" i="25"/>
  <c r="F745" i="25"/>
  <c r="F744" i="25"/>
  <c r="F743" i="25"/>
  <c r="F742" i="25"/>
  <c r="F741" i="25"/>
  <c r="F740" i="25"/>
  <c r="F739" i="25"/>
  <c r="F738" i="25"/>
  <c r="F737" i="25"/>
  <c r="F736" i="25"/>
  <c r="F735" i="25"/>
  <c r="F734" i="25"/>
  <c r="F733" i="25"/>
  <c r="F732" i="25"/>
  <c r="F731" i="25"/>
  <c r="F730" i="25"/>
  <c r="F729" i="25"/>
  <c r="F728" i="25"/>
  <c r="F727" i="25"/>
  <c r="F726" i="25"/>
  <c r="F725" i="25"/>
  <c r="F724" i="25"/>
  <c r="F723" i="25"/>
  <c r="F722" i="25"/>
  <c r="F721" i="25"/>
  <c r="F720" i="25"/>
  <c r="F719" i="25"/>
  <c r="F718" i="25"/>
  <c r="F717" i="25"/>
  <c r="F716" i="25"/>
  <c r="F715" i="25"/>
  <c r="F714" i="25"/>
  <c r="F713" i="25"/>
  <c r="F712" i="25"/>
  <c r="F711" i="25"/>
  <c r="F710" i="25"/>
  <c r="F709" i="25"/>
  <c r="F708" i="25"/>
  <c r="F707" i="25"/>
  <c r="F706" i="25"/>
  <c r="F705" i="25"/>
  <c r="F704" i="25"/>
  <c r="F703" i="25"/>
  <c r="F702" i="25"/>
  <c r="F701" i="25"/>
  <c r="F700" i="25"/>
  <c r="F699" i="25"/>
  <c r="F698" i="25"/>
  <c r="F697" i="25"/>
  <c r="F696" i="25"/>
  <c r="F695" i="25"/>
  <c r="F694" i="25"/>
  <c r="F693" i="25"/>
  <c r="F692" i="25"/>
  <c r="F691" i="25"/>
  <c r="F690" i="25"/>
  <c r="F689" i="25"/>
  <c r="F688" i="25"/>
  <c r="F687" i="25"/>
  <c r="F686" i="25"/>
  <c r="F685" i="25"/>
  <c r="F684" i="25"/>
  <c r="F683" i="25"/>
  <c r="F682" i="25"/>
  <c r="F681" i="25"/>
  <c r="F680" i="25"/>
  <c r="F679" i="25"/>
  <c r="F678" i="25"/>
  <c r="F677" i="25"/>
  <c r="F676" i="25"/>
  <c r="F675" i="25"/>
  <c r="F674" i="25"/>
  <c r="F673" i="25"/>
  <c r="F672" i="25"/>
  <c r="F671" i="25"/>
  <c r="F670" i="25"/>
  <c r="F669" i="25"/>
  <c r="F668" i="25"/>
  <c r="F667" i="25"/>
  <c r="F666" i="25"/>
  <c r="F665" i="25"/>
  <c r="F664" i="25"/>
  <c r="F663" i="25"/>
  <c r="F662" i="25"/>
  <c r="F661" i="25"/>
  <c r="F660" i="25"/>
  <c r="F659" i="25"/>
  <c r="F658" i="25"/>
  <c r="F657" i="25"/>
  <c r="F656" i="25"/>
  <c r="F655" i="25"/>
  <c r="F654" i="25"/>
  <c r="F653" i="25"/>
  <c r="F652" i="25"/>
  <c r="F651" i="25"/>
  <c r="F650" i="25"/>
  <c r="F649" i="25"/>
  <c r="F648" i="25"/>
  <c r="F647" i="25"/>
  <c r="F646" i="25"/>
  <c r="F645" i="25"/>
  <c r="F644" i="25"/>
  <c r="F643" i="25"/>
  <c r="F642" i="25"/>
  <c r="F641" i="25"/>
  <c r="F640" i="25"/>
  <c r="F639" i="25"/>
  <c r="F638" i="25"/>
  <c r="F637" i="25"/>
  <c r="F636" i="25"/>
  <c r="F635" i="25"/>
  <c r="F634" i="25"/>
  <c r="F633" i="25"/>
  <c r="F632" i="25"/>
  <c r="F631" i="25"/>
  <c r="F630" i="25"/>
  <c r="F629" i="25"/>
  <c r="F628" i="25"/>
  <c r="F627" i="25"/>
  <c r="F626" i="25"/>
  <c r="F625" i="25"/>
  <c r="F624" i="25"/>
  <c r="F623" i="25"/>
  <c r="F622" i="25"/>
  <c r="F621" i="25"/>
  <c r="F620" i="25"/>
  <c r="F619" i="25"/>
  <c r="F618" i="25"/>
  <c r="F617" i="25"/>
  <c r="F616" i="25"/>
  <c r="F615" i="25"/>
  <c r="F614" i="25"/>
  <c r="F613" i="25"/>
  <c r="F612" i="25"/>
  <c r="F611" i="25"/>
  <c r="F610" i="25"/>
  <c r="F609" i="25"/>
  <c r="F608" i="25"/>
  <c r="F607" i="25"/>
  <c r="F606" i="25"/>
  <c r="F605" i="25"/>
  <c r="F604" i="25"/>
  <c r="F603" i="25"/>
  <c r="F602" i="25"/>
  <c r="F601" i="25"/>
  <c r="F600" i="25"/>
  <c r="F599" i="25"/>
  <c r="F598" i="25"/>
  <c r="F597" i="25"/>
  <c r="F596" i="25"/>
  <c r="F595" i="25"/>
  <c r="F594" i="25"/>
  <c r="F593" i="25"/>
  <c r="F592" i="25"/>
  <c r="F591" i="25"/>
  <c r="F590" i="25"/>
  <c r="F589" i="25"/>
  <c r="F588" i="25"/>
  <c r="F587" i="25"/>
  <c r="F586" i="25"/>
  <c r="F585" i="25"/>
  <c r="F584" i="25"/>
  <c r="F583" i="25"/>
  <c r="F582" i="25"/>
  <c r="F581" i="25"/>
  <c r="F580" i="25"/>
  <c r="F579" i="25"/>
  <c r="F578" i="25"/>
  <c r="F577" i="25"/>
  <c r="F576" i="25"/>
  <c r="F575" i="25"/>
  <c r="F574" i="25"/>
  <c r="F573" i="25"/>
  <c r="F572" i="25"/>
  <c r="F571" i="25"/>
  <c r="F570" i="25"/>
  <c r="F569" i="25"/>
  <c r="F568" i="25"/>
  <c r="F567" i="25"/>
  <c r="F566" i="25"/>
  <c r="F565" i="25"/>
  <c r="F564" i="25"/>
  <c r="F563" i="25"/>
  <c r="F562" i="25"/>
  <c r="F561" i="25"/>
  <c r="F560" i="25"/>
  <c r="F559" i="25"/>
  <c r="F558" i="25"/>
  <c r="F557" i="25"/>
  <c r="F556" i="25"/>
  <c r="F555" i="25"/>
  <c r="F554" i="25"/>
  <c r="F553" i="25"/>
  <c r="F552" i="25"/>
  <c r="F551" i="25"/>
  <c r="F550" i="25"/>
  <c r="F549" i="25"/>
  <c r="F548" i="25"/>
  <c r="F547" i="25"/>
  <c r="F546" i="25"/>
  <c r="F545" i="25"/>
  <c r="F544" i="25"/>
  <c r="F543" i="25"/>
  <c r="F542" i="25"/>
  <c r="F541" i="25"/>
  <c r="F540" i="25"/>
  <c r="F539" i="25"/>
  <c r="F538" i="25"/>
  <c r="F537" i="25"/>
  <c r="F536" i="25"/>
  <c r="F535" i="25"/>
  <c r="F534" i="25"/>
  <c r="F533" i="25"/>
  <c r="F532" i="25"/>
  <c r="F531" i="25"/>
  <c r="F530" i="25"/>
  <c r="F529" i="25"/>
  <c r="F528" i="25"/>
  <c r="F527" i="25"/>
  <c r="F526" i="25"/>
  <c r="F525" i="25"/>
  <c r="F524" i="25"/>
  <c r="F523" i="25"/>
  <c r="F522" i="25"/>
  <c r="F521" i="25"/>
  <c r="F520" i="25"/>
  <c r="F519" i="25"/>
  <c r="F518" i="25"/>
  <c r="F517" i="25"/>
  <c r="F516" i="25"/>
  <c r="F515" i="25"/>
  <c r="F514" i="25"/>
  <c r="F513" i="25"/>
  <c r="F512" i="25"/>
  <c r="F511" i="25"/>
  <c r="F510" i="25"/>
  <c r="F509" i="25"/>
  <c r="F508" i="25"/>
  <c r="F507" i="25"/>
  <c r="F506" i="25"/>
  <c r="F505" i="25"/>
  <c r="F504" i="25"/>
  <c r="F503" i="25"/>
  <c r="F502" i="25"/>
  <c r="F501" i="25"/>
  <c r="F500" i="25"/>
  <c r="F499" i="25"/>
  <c r="F498" i="25"/>
  <c r="F497" i="25"/>
  <c r="F496" i="25"/>
  <c r="F495" i="25"/>
  <c r="F494" i="25"/>
  <c r="F493" i="25"/>
  <c r="F492" i="25"/>
  <c r="F491" i="25"/>
  <c r="F490" i="25"/>
  <c r="F489" i="25"/>
  <c r="F488" i="25"/>
  <c r="F487" i="25"/>
  <c r="F486" i="25"/>
  <c r="F485" i="25"/>
  <c r="F484" i="25"/>
  <c r="F483" i="25"/>
  <c r="F482" i="25"/>
  <c r="F481" i="25"/>
  <c r="F480" i="25"/>
  <c r="F479" i="25"/>
  <c r="F478" i="25"/>
  <c r="F477" i="25"/>
  <c r="F476" i="25"/>
  <c r="F475" i="25"/>
  <c r="F474" i="25"/>
  <c r="F473" i="25"/>
  <c r="J472" i="25"/>
  <c r="J473" i="25" s="1"/>
  <c r="J474" i="25" s="1"/>
  <c r="J475" i="25" s="1"/>
  <c r="J476" i="25" s="1"/>
  <c r="J477" i="25" s="1"/>
  <c r="J478" i="25" s="1"/>
  <c r="J479" i="25" s="1"/>
  <c r="J480" i="25" s="1"/>
  <c r="J481" i="25" s="1"/>
  <c r="J482" i="25" s="1"/>
  <c r="J483" i="25" s="1"/>
  <c r="J484" i="25" s="1"/>
  <c r="J485" i="25" s="1"/>
  <c r="J486" i="25" s="1"/>
  <c r="J487" i="25" s="1"/>
  <c r="J488" i="25" s="1"/>
  <c r="J489" i="25" s="1"/>
  <c r="J490" i="25" s="1"/>
  <c r="J491" i="25" s="1"/>
  <c r="J492" i="25" s="1"/>
  <c r="J493" i="25" s="1"/>
  <c r="J494" i="25" s="1"/>
  <c r="J495" i="25" s="1"/>
  <c r="J496" i="25" s="1"/>
  <c r="J497" i="25" s="1"/>
  <c r="J498" i="25" s="1"/>
  <c r="J499" i="25" s="1"/>
  <c r="J500" i="25" s="1"/>
  <c r="J501" i="25" s="1"/>
  <c r="J502" i="25" s="1"/>
  <c r="J503" i="25" s="1"/>
  <c r="J504" i="25" s="1"/>
  <c r="J505" i="25" s="1"/>
  <c r="J506" i="25" s="1"/>
  <c r="J507" i="25" s="1"/>
  <c r="J508" i="25" s="1"/>
  <c r="J509" i="25" s="1"/>
  <c r="J510" i="25" s="1"/>
  <c r="J511" i="25" s="1"/>
  <c r="J512" i="25" s="1"/>
  <c r="J513" i="25" s="1"/>
  <c r="J514" i="25" s="1"/>
  <c r="J515" i="25" s="1"/>
  <c r="J516" i="25" s="1"/>
  <c r="J517" i="25" s="1"/>
  <c r="J518" i="25" s="1"/>
  <c r="J519" i="25" s="1"/>
  <c r="J520" i="25" s="1"/>
  <c r="J521" i="25" s="1"/>
  <c r="J522" i="25" s="1"/>
  <c r="J523" i="25" s="1"/>
  <c r="J524" i="25" s="1"/>
  <c r="J525" i="25" s="1"/>
  <c r="J526" i="25" s="1"/>
  <c r="J527" i="25" s="1"/>
  <c r="J528" i="25" s="1"/>
  <c r="J529" i="25" s="1"/>
  <c r="J530" i="25" s="1"/>
  <c r="J531" i="25" s="1"/>
  <c r="J532" i="25" s="1"/>
  <c r="J533" i="25" s="1"/>
  <c r="J534" i="25" s="1"/>
  <c r="J535" i="25" s="1"/>
  <c r="J536" i="25" s="1"/>
  <c r="J537" i="25" s="1"/>
  <c r="J538" i="25" s="1"/>
  <c r="J539" i="25" s="1"/>
  <c r="J540" i="25" s="1"/>
  <c r="J541" i="25" s="1"/>
  <c r="J542" i="25" s="1"/>
  <c r="J543" i="25" s="1"/>
  <c r="J544" i="25" s="1"/>
  <c r="J545" i="25" s="1"/>
  <c r="J546" i="25" s="1"/>
  <c r="J547" i="25" s="1"/>
  <c r="J548" i="25" s="1"/>
  <c r="J549" i="25" s="1"/>
  <c r="J550" i="25" s="1"/>
  <c r="J551" i="25" s="1"/>
  <c r="J552" i="25" s="1"/>
  <c r="J553" i="25" s="1"/>
  <c r="J554" i="25" s="1"/>
  <c r="J555" i="25" s="1"/>
  <c r="J556" i="25" s="1"/>
  <c r="J557" i="25" s="1"/>
  <c r="J558" i="25" s="1"/>
  <c r="J559" i="25" s="1"/>
  <c r="J560" i="25" s="1"/>
  <c r="J561" i="25" s="1"/>
  <c r="J562" i="25" s="1"/>
  <c r="J563" i="25" s="1"/>
  <c r="J564" i="25" s="1"/>
  <c r="J565" i="25" s="1"/>
  <c r="J566" i="25" s="1"/>
  <c r="J567" i="25" s="1"/>
  <c r="J568" i="25" s="1"/>
  <c r="J569" i="25" s="1"/>
  <c r="J570" i="25" s="1"/>
  <c r="J571" i="25" s="1"/>
  <c r="J572" i="25" s="1"/>
  <c r="J573" i="25" s="1"/>
  <c r="J574" i="25" s="1"/>
  <c r="J575" i="25" s="1"/>
  <c r="J576" i="25" s="1"/>
  <c r="J577" i="25" s="1"/>
  <c r="J578" i="25" s="1"/>
  <c r="J579" i="25" s="1"/>
  <c r="J580" i="25" s="1"/>
  <c r="J581" i="25" s="1"/>
  <c r="J582" i="25" s="1"/>
  <c r="J583" i="25" s="1"/>
  <c r="J584" i="25" s="1"/>
  <c r="J585" i="25" s="1"/>
  <c r="J586" i="25" s="1"/>
  <c r="J587" i="25" s="1"/>
  <c r="J588" i="25" s="1"/>
  <c r="J589" i="25" s="1"/>
  <c r="J590" i="25" s="1"/>
  <c r="J591" i="25" s="1"/>
  <c r="J592" i="25" s="1"/>
  <c r="J593" i="25" s="1"/>
  <c r="J594" i="25" s="1"/>
  <c r="J595" i="25" s="1"/>
  <c r="J596" i="25" s="1"/>
  <c r="J597" i="25" s="1"/>
  <c r="J598" i="25" s="1"/>
  <c r="J599" i="25" s="1"/>
  <c r="J600" i="25" s="1"/>
  <c r="J601" i="25" s="1"/>
  <c r="J602" i="25" s="1"/>
  <c r="J603" i="25" s="1"/>
  <c r="J604" i="25" s="1"/>
  <c r="J605" i="25" s="1"/>
  <c r="J606" i="25" s="1"/>
  <c r="J607" i="25" s="1"/>
  <c r="J608" i="25" s="1"/>
  <c r="J609" i="25" s="1"/>
  <c r="J610" i="25" s="1"/>
  <c r="J611" i="25" s="1"/>
  <c r="J612" i="25" s="1"/>
  <c r="J613" i="25" s="1"/>
  <c r="J614" i="25" s="1"/>
  <c r="J615" i="25" s="1"/>
  <c r="J616" i="25" s="1"/>
  <c r="J617" i="25" s="1"/>
  <c r="J618" i="25" s="1"/>
  <c r="J619" i="25" s="1"/>
  <c r="J620" i="25" s="1"/>
  <c r="J621" i="25" s="1"/>
  <c r="J622" i="25" s="1"/>
  <c r="J623" i="25" s="1"/>
  <c r="J624" i="25" s="1"/>
  <c r="J625" i="25" s="1"/>
  <c r="J626" i="25" s="1"/>
  <c r="J627" i="25" s="1"/>
  <c r="J628" i="25" s="1"/>
  <c r="J629" i="25" s="1"/>
  <c r="J630" i="25" s="1"/>
  <c r="J631" i="25" s="1"/>
  <c r="J632" i="25" s="1"/>
  <c r="J633" i="25" s="1"/>
  <c r="J634" i="25" s="1"/>
  <c r="J635" i="25" s="1"/>
  <c r="J636" i="25" s="1"/>
  <c r="J637" i="25" s="1"/>
  <c r="J638" i="25" s="1"/>
  <c r="J639" i="25" s="1"/>
  <c r="J640" i="25" s="1"/>
  <c r="J641" i="25" s="1"/>
  <c r="J642" i="25" s="1"/>
  <c r="J643" i="25" s="1"/>
  <c r="J644" i="25" s="1"/>
  <c r="J645" i="25" s="1"/>
  <c r="J646" i="25" s="1"/>
  <c r="J647" i="25" s="1"/>
  <c r="J648" i="25" s="1"/>
  <c r="J649" i="25" s="1"/>
  <c r="J650" i="25" s="1"/>
  <c r="J651" i="25" s="1"/>
  <c r="J652" i="25" s="1"/>
  <c r="J653" i="25" s="1"/>
  <c r="J654" i="25" s="1"/>
  <c r="J655" i="25" s="1"/>
  <c r="J656" i="25" s="1"/>
  <c r="J657" i="25" s="1"/>
  <c r="J658" i="25" s="1"/>
  <c r="J659" i="25" s="1"/>
  <c r="J660" i="25" s="1"/>
  <c r="J661" i="25" s="1"/>
  <c r="J662" i="25" s="1"/>
  <c r="J663" i="25" s="1"/>
  <c r="J664" i="25" s="1"/>
  <c r="J665" i="25" s="1"/>
  <c r="J666" i="25" s="1"/>
  <c r="J667" i="25" s="1"/>
  <c r="J668" i="25" s="1"/>
  <c r="J669" i="25" s="1"/>
  <c r="J670" i="25" s="1"/>
  <c r="J671" i="25" s="1"/>
  <c r="J672" i="25" s="1"/>
  <c r="J673" i="25" s="1"/>
  <c r="J674" i="25" s="1"/>
  <c r="J675" i="25" s="1"/>
  <c r="J676" i="25" s="1"/>
  <c r="J677" i="25" s="1"/>
  <c r="J678" i="25" s="1"/>
  <c r="J679" i="25" s="1"/>
  <c r="J680" i="25" s="1"/>
  <c r="J681" i="25" s="1"/>
  <c r="J682" i="25" s="1"/>
  <c r="J683" i="25" s="1"/>
  <c r="J684" i="25" s="1"/>
  <c r="J685" i="25" s="1"/>
  <c r="J686" i="25" s="1"/>
  <c r="J687" i="25" s="1"/>
  <c r="J688" i="25" s="1"/>
  <c r="J689" i="25" s="1"/>
  <c r="J690" i="25" s="1"/>
  <c r="J691" i="25" s="1"/>
  <c r="J692" i="25" s="1"/>
  <c r="J693" i="25" s="1"/>
  <c r="J694" i="25" s="1"/>
  <c r="J695" i="25" s="1"/>
  <c r="J696" i="25" s="1"/>
  <c r="J697" i="25" s="1"/>
  <c r="J698" i="25" s="1"/>
  <c r="J699" i="25" s="1"/>
  <c r="J700" i="25" s="1"/>
  <c r="J701" i="25" s="1"/>
  <c r="J702" i="25" s="1"/>
  <c r="J703" i="25" s="1"/>
  <c r="J704" i="25" s="1"/>
  <c r="J705" i="25" s="1"/>
  <c r="J706" i="25" s="1"/>
  <c r="J707" i="25" s="1"/>
  <c r="J708" i="25" s="1"/>
  <c r="J709" i="25" s="1"/>
  <c r="J710" i="25" s="1"/>
  <c r="J711" i="25" s="1"/>
  <c r="J712" i="25" s="1"/>
  <c r="J713" i="25" s="1"/>
  <c r="J714" i="25" s="1"/>
  <c r="J715" i="25" s="1"/>
  <c r="J716" i="25" s="1"/>
  <c r="J717" i="25" s="1"/>
  <c r="J718" i="25" s="1"/>
  <c r="J719" i="25" s="1"/>
  <c r="J720" i="25" s="1"/>
  <c r="J721" i="25" s="1"/>
  <c r="J722" i="25" s="1"/>
  <c r="J723" i="25" s="1"/>
  <c r="J724" i="25" s="1"/>
  <c r="J725" i="25" s="1"/>
  <c r="J726" i="25" s="1"/>
  <c r="J727" i="25" s="1"/>
  <c r="J728" i="25" s="1"/>
  <c r="J729" i="25" s="1"/>
  <c r="J730" i="25" s="1"/>
  <c r="J731" i="25" s="1"/>
  <c r="J732" i="25" s="1"/>
  <c r="J733" i="25" s="1"/>
  <c r="J734" i="25" s="1"/>
  <c r="J735" i="25" s="1"/>
  <c r="J736" i="25" s="1"/>
  <c r="J737" i="25" s="1"/>
  <c r="J738" i="25" s="1"/>
  <c r="J739" i="25" s="1"/>
  <c r="J740" i="25" s="1"/>
  <c r="J741" i="25" s="1"/>
  <c r="J742" i="25" s="1"/>
  <c r="J743" i="25" s="1"/>
  <c r="J744" i="25" s="1"/>
  <c r="J745" i="25" s="1"/>
  <c r="J746" i="25" s="1"/>
  <c r="J747" i="25" s="1"/>
  <c r="J748" i="25" s="1"/>
  <c r="J749" i="25" s="1"/>
  <c r="J750" i="25" s="1"/>
  <c r="J751" i="25" s="1"/>
  <c r="J752" i="25" s="1"/>
  <c r="J753" i="25" s="1"/>
  <c r="J754" i="25" s="1"/>
  <c r="J755" i="25" s="1"/>
  <c r="J756" i="25" s="1"/>
  <c r="J757" i="25" s="1"/>
  <c r="J758" i="25" s="1"/>
  <c r="J759" i="25" s="1"/>
  <c r="J760" i="25" s="1"/>
  <c r="J761" i="25" s="1"/>
  <c r="J762" i="25" s="1"/>
  <c r="J763" i="25" s="1"/>
  <c r="J764" i="25" s="1"/>
  <c r="J765" i="25" s="1"/>
  <c r="J766" i="25" s="1"/>
  <c r="J767" i="25" s="1"/>
  <c r="J768" i="25" s="1"/>
  <c r="J769" i="25" s="1"/>
  <c r="J770" i="25" s="1"/>
  <c r="J771" i="25" s="1"/>
  <c r="J772" i="25" s="1"/>
  <c r="J773" i="25" s="1"/>
  <c r="J774" i="25" s="1"/>
  <c r="J775" i="25" s="1"/>
  <c r="J776" i="25" s="1"/>
  <c r="J777" i="25" s="1"/>
  <c r="J778" i="25" s="1"/>
  <c r="J779" i="25" s="1"/>
  <c r="J780" i="25" s="1"/>
  <c r="J781" i="25" s="1"/>
  <c r="J782" i="25" s="1"/>
  <c r="J783" i="25" s="1"/>
  <c r="J784" i="25" s="1"/>
  <c r="J785" i="25" s="1"/>
  <c r="J786" i="25" s="1"/>
  <c r="J787" i="25" s="1"/>
  <c r="J788" i="25" s="1"/>
  <c r="J789" i="25" s="1"/>
  <c r="J790" i="25" s="1"/>
  <c r="J791" i="25" s="1"/>
  <c r="J792" i="25" s="1"/>
  <c r="J793" i="25" s="1"/>
  <c r="J794" i="25" s="1"/>
  <c r="J795" i="25" s="1"/>
  <c r="J796" i="25" s="1"/>
  <c r="J797" i="25" s="1"/>
  <c r="J798" i="25" s="1"/>
  <c r="J799" i="25" s="1"/>
  <c r="J800" i="25" s="1"/>
  <c r="J801" i="25" s="1"/>
  <c r="J802" i="25" s="1"/>
  <c r="J803" i="25" s="1"/>
  <c r="J804" i="25" s="1"/>
  <c r="J805" i="25" s="1"/>
  <c r="J806" i="25" s="1"/>
  <c r="J807" i="25" s="1"/>
  <c r="J808" i="25" s="1"/>
  <c r="J809" i="25" s="1"/>
  <c r="J810" i="25" s="1"/>
  <c r="J811" i="25" s="1"/>
  <c r="J812" i="25" s="1"/>
  <c r="J813" i="25" s="1"/>
  <c r="J814" i="25" s="1"/>
  <c r="J815" i="25" s="1"/>
  <c r="J816" i="25" s="1"/>
  <c r="J817" i="25" s="1"/>
  <c r="J818" i="25" s="1"/>
  <c r="J819" i="25" s="1"/>
  <c r="J820" i="25" s="1"/>
  <c r="J821" i="25" s="1"/>
  <c r="J822" i="25" s="1"/>
  <c r="J823" i="25" s="1"/>
  <c r="J824" i="25" s="1"/>
  <c r="J825" i="25" s="1"/>
  <c r="J826" i="25" s="1"/>
  <c r="J827" i="25" s="1"/>
  <c r="J828" i="25" s="1"/>
  <c r="J829" i="25" s="1"/>
  <c r="J830" i="25" s="1"/>
  <c r="J831" i="25" s="1"/>
  <c r="J832" i="25" s="1"/>
  <c r="J833" i="25" s="1"/>
  <c r="J834" i="25" s="1"/>
  <c r="J835" i="25" s="1"/>
  <c r="J836" i="25" s="1"/>
  <c r="J837" i="25" s="1"/>
  <c r="J838" i="25" s="1"/>
  <c r="J839" i="25" s="1"/>
  <c r="J840" i="25" s="1"/>
  <c r="J841" i="25" s="1"/>
  <c r="J842" i="25" s="1"/>
  <c r="J843" i="25" s="1"/>
  <c r="J844" i="25" s="1"/>
  <c r="J845" i="25" s="1"/>
  <c r="J846" i="25" s="1"/>
  <c r="J847" i="25" s="1"/>
  <c r="J848" i="25" s="1"/>
  <c r="J849" i="25" s="1"/>
  <c r="J850" i="25" s="1"/>
  <c r="J851" i="25" s="1"/>
  <c r="J852" i="25" s="1"/>
  <c r="J853" i="25" s="1"/>
  <c r="J854" i="25" s="1"/>
  <c r="J855" i="25" s="1"/>
  <c r="J856" i="25" s="1"/>
  <c r="J857" i="25" s="1"/>
  <c r="J858" i="25" s="1"/>
  <c r="J859" i="25" s="1"/>
  <c r="J860" i="25" s="1"/>
  <c r="J861" i="25" s="1"/>
  <c r="J862" i="25" s="1"/>
  <c r="J863" i="25" s="1"/>
  <c r="J864" i="25" s="1"/>
  <c r="J865" i="25" s="1"/>
  <c r="J866" i="25" s="1"/>
  <c r="J867" i="25" s="1"/>
  <c r="J868" i="25" s="1"/>
  <c r="J869" i="25" s="1"/>
  <c r="J870" i="25" s="1"/>
  <c r="J871" i="25" s="1"/>
  <c r="J872" i="25" s="1"/>
  <c r="J873" i="25" s="1"/>
  <c r="J874" i="25" s="1"/>
  <c r="J875" i="25" s="1"/>
  <c r="J876" i="25" s="1"/>
  <c r="J877" i="25" s="1"/>
  <c r="J878" i="25" s="1"/>
  <c r="J879" i="25" s="1"/>
  <c r="J880" i="25" s="1"/>
  <c r="J881" i="25" s="1"/>
  <c r="J882" i="25" s="1"/>
  <c r="J883" i="25" s="1"/>
  <c r="J884" i="25" s="1"/>
  <c r="J885" i="25" s="1"/>
  <c r="J886" i="25" s="1"/>
  <c r="J887" i="25" s="1"/>
  <c r="J888" i="25" s="1"/>
  <c r="J889" i="25" s="1"/>
  <c r="J890" i="25" s="1"/>
  <c r="J891" i="25" s="1"/>
  <c r="J892" i="25" s="1"/>
  <c r="J893" i="25" s="1"/>
  <c r="J894" i="25" s="1"/>
  <c r="J895" i="25" s="1"/>
  <c r="J896" i="25" s="1"/>
  <c r="J897" i="25" s="1"/>
  <c r="J898" i="25" s="1"/>
  <c r="J899" i="25" s="1"/>
  <c r="J900" i="25" s="1"/>
  <c r="J901" i="25" s="1"/>
  <c r="J902" i="25" s="1"/>
  <c r="J903" i="25" s="1"/>
  <c r="J904" i="25" s="1"/>
  <c r="J905" i="25" s="1"/>
  <c r="J906" i="25" s="1"/>
  <c r="J907" i="25" s="1"/>
  <c r="J908" i="25" s="1"/>
  <c r="J909" i="25" s="1"/>
  <c r="J910" i="25" s="1"/>
  <c r="J911" i="25" s="1"/>
  <c r="J912" i="25" s="1"/>
  <c r="J913" i="25" s="1"/>
  <c r="J914" i="25" s="1"/>
  <c r="J915" i="25" s="1"/>
  <c r="J916" i="25" s="1"/>
  <c r="J917" i="25" s="1"/>
  <c r="J918" i="25" s="1"/>
  <c r="J919" i="25" s="1"/>
  <c r="J920" i="25" s="1"/>
  <c r="J921" i="25" s="1"/>
  <c r="J922" i="25" s="1"/>
  <c r="J923" i="25" s="1"/>
  <c r="J924" i="25" s="1"/>
  <c r="J925" i="25" s="1"/>
  <c r="J926" i="25" s="1"/>
  <c r="J927" i="25" s="1"/>
  <c r="J928" i="25" s="1"/>
  <c r="J929" i="25" s="1"/>
  <c r="J930" i="25" s="1"/>
  <c r="J931" i="25" s="1"/>
  <c r="J932" i="25" s="1"/>
  <c r="J933" i="25" s="1"/>
  <c r="J934" i="25" s="1"/>
  <c r="J935" i="25" s="1"/>
  <c r="J936" i="25" s="1"/>
  <c r="J937" i="25" s="1"/>
  <c r="J938" i="25" s="1"/>
  <c r="J939" i="25" s="1"/>
  <c r="J940" i="25" s="1"/>
  <c r="J941" i="25" s="1"/>
  <c r="J942" i="25" s="1"/>
  <c r="J943" i="25" s="1"/>
  <c r="J944" i="25" s="1"/>
  <c r="J945" i="25" s="1"/>
  <c r="J946" i="25" s="1"/>
  <c r="J947" i="25" s="1"/>
  <c r="J948" i="25" s="1"/>
  <c r="J949" i="25" s="1"/>
  <c r="J950" i="25" s="1"/>
  <c r="J951" i="25" s="1"/>
  <c r="J952" i="25" s="1"/>
  <c r="J953" i="25" s="1"/>
  <c r="J954" i="25" s="1"/>
  <c r="J955" i="25" s="1"/>
  <c r="J956" i="25" s="1"/>
  <c r="J957" i="25" s="1"/>
  <c r="J958" i="25" s="1"/>
  <c r="J959" i="25" s="1"/>
  <c r="J960" i="25" s="1"/>
  <c r="J961" i="25" s="1"/>
  <c r="J962" i="25" s="1"/>
  <c r="J963" i="25" s="1"/>
  <c r="J964" i="25" s="1"/>
  <c r="J965" i="25" s="1"/>
  <c r="J966" i="25" s="1"/>
  <c r="J967" i="25" s="1"/>
  <c r="J968" i="25" s="1"/>
  <c r="J969" i="25" s="1"/>
  <c r="J970" i="25" s="1"/>
  <c r="J971" i="25" s="1"/>
  <c r="J972" i="25" s="1"/>
  <c r="J973" i="25" s="1"/>
  <c r="J974" i="25" s="1"/>
  <c r="J975" i="25" s="1"/>
  <c r="J976" i="25" s="1"/>
  <c r="J977" i="25" s="1"/>
  <c r="J978" i="25" s="1"/>
  <c r="J979" i="25" s="1"/>
  <c r="J980" i="25" s="1"/>
  <c r="J981" i="25" s="1"/>
  <c r="J982" i="25" s="1"/>
  <c r="J983" i="25" s="1"/>
  <c r="J984" i="25" s="1"/>
  <c r="J985" i="25" s="1"/>
  <c r="J986" i="25" s="1"/>
  <c r="J987" i="25" s="1"/>
  <c r="J988" i="25" s="1"/>
  <c r="J989" i="25" s="1"/>
  <c r="J990" i="25" s="1"/>
  <c r="J991" i="25" s="1"/>
  <c r="J992" i="25" s="1"/>
  <c r="J993" i="25" s="1"/>
  <c r="J994" i="25" s="1"/>
  <c r="J995" i="25" s="1"/>
  <c r="J996" i="25" s="1"/>
  <c r="J997" i="25" s="1"/>
  <c r="J998" i="25" s="1"/>
  <c r="J999" i="25" s="1"/>
  <c r="J1000" i="25" s="1"/>
  <c r="J1001" i="25" s="1"/>
  <c r="J1002" i="25" s="1"/>
  <c r="J1003" i="25" s="1"/>
  <c r="J1004" i="25" s="1"/>
  <c r="J1005" i="25" s="1"/>
  <c r="J1006" i="25" s="1"/>
  <c r="J1007" i="25" s="1"/>
  <c r="J1008" i="25" s="1"/>
  <c r="J1009" i="25" s="1"/>
  <c r="J1010" i="25" s="1"/>
  <c r="J1011" i="25" s="1"/>
  <c r="J1012" i="25" s="1"/>
  <c r="J1013" i="25" s="1"/>
  <c r="J1014" i="25" s="1"/>
  <c r="J1015" i="25" s="1"/>
  <c r="J1016" i="25" s="1"/>
  <c r="J1017" i="25" s="1"/>
  <c r="J1018" i="25" s="1"/>
  <c r="J1019" i="25" s="1"/>
  <c r="J1020" i="25" s="1"/>
  <c r="J1021" i="25" s="1"/>
  <c r="J1022" i="25" s="1"/>
  <c r="J1023" i="25" s="1"/>
  <c r="J1024" i="25" s="1"/>
  <c r="J1025" i="25" s="1"/>
  <c r="J1026" i="25" s="1"/>
  <c r="J1027" i="25" s="1"/>
  <c r="J1028" i="25" s="1"/>
  <c r="J1029" i="25" s="1"/>
  <c r="J1030" i="25" s="1"/>
  <c r="J1031" i="25" s="1"/>
  <c r="J1032" i="25" s="1"/>
  <c r="J1033" i="25" s="1"/>
  <c r="J1034" i="25" s="1"/>
  <c r="J1035" i="25" s="1"/>
  <c r="J1036" i="25" s="1"/>
  <c r="J1037" i="25" s="1"/>
  <c r="J1038" i="25" s="1"/>
  <c r="J1039" i="25" s="1"/>
  <c r="J1040" i="25" s="1"/>
  <c r="J1041" i="25" s="1"/>
  <c r="J1042" i="25" s="1"/>
  <c r="J1043" i="25" s="1"/>
  <c r="J1044" i="25" s="1"/>
  <c r="J1045" i="25" s="1"/>
  <c r="J1046" i="25" s="1"/>
  <c r="J1047" i="25" s="1"/>
  <c r="J1048" i="25" s="1"/>
  <c r="J1049" i="25" s="1"/>
  <c r="J1050" i="25" s="1"/>
  <c r="J1051" i="25" s="1"/>
  <c r="J1052" i="25" s="1"/>
  <c r="J1053" i="25" s="1"/>
  <c r="J1054" i="25" s="1"/>
  <c r="J1055" i="25" s="1"/>
  <c r="J1056" i="25" s="1"/>
  <c r="J1057" i="25" s="1"/>
  <c r="J1058" i="25" s="1"/>
  <c r="J1059" i="25" s="1"/>
  <c r="J1060" i="25" s="1"/>
  <c r="J1061" i="25" s="1"/>
  <c r="J1062" i="25" s="1"/>
  <c r="J1063" i="25" s="1"/>
  <c r="J1064" i="25" s="1"/>
  <c r="J1065" i="25" s="1"/>
  <c r="J1066" i="25" s="1"/>
  <c r="J1067" i="25" s="1"/>
  <c r="J1068" i="25" s="1"/>
  <c r="J1069" i="25" s="1"/>
  <c r="J1070" i="25" s="1"/>
  <c r="J1071" i="25" s="1"/>
  <c r="J1072" i="25" s="1"/>
  <c r="J1073" i="25" s="1"/>
  <c r="J1074" i="25" s="1"/>
  <c r="J1075" i="25" s="1"/>
  <c r="J1076" i="25" s="1"/>
  <c r="J1077" i="25" s="1"/>
  <c r="J1078" i="25" s="1"/>
  <c r="J1079" i="25" s="1"/>
  <c r="J1080" i="25" s="1"/>
  <c r="J1081" i="25" s="1"/>
  <c r="J1082" i="25" s="1"/>
  <c r="J1083" i="25" s="1"/>
  <c r="J1084" i="25" s="1"/>
  <c r="J1085" i="25" s="1"/>
  <c r="J1086" i="25" s="1"/>
  <c r="J1087" i="25" s="1"/>
  <c r="J1088" i="25" s="1"/>
  <c r="J1089" i="25" s="1"/>
  <c r="J1090" i="25" s="1"/>
  <c r="J1091" i="25" s="1"/>
  <c r="J1092" i="25" s="1"/>
  <c r="J1093" i="25" s="1"/>
  <c r="J1094" i="25" s="1"/>
  <c r="J1095" i="25" s="1"/>
  <c r="J1096" i="25" s="1"/>
  <c r="J1097" i="25" s="1"/>
  <c r="J1098" i="25" s="1"/>
  <c r="J1099" i="25" s="1"/>
  <c r="J1100" i="25" s="1"/>
  <c r="J1101" i="25" s="1"/>
  <c r="J1102" i="25" s="1"/>
  <c r="J1103" i="25" s="1"/>
  <c r="J1104" i="25" s="1"/>
  <c r="J1105" i="25" s="1"/>
  <c r="J1106" i="25" s="1"/>
  <c r="J1107" i="25" s="1"/>
  <c r="J1108" i="25" s="1"/>
  <c r="J1109" i="25" s="1"/>
  <c r="J1110" i="25" s="1"/>
  <c r="J1111" i="25" s="1"/>
  <c r="J1112" i="25" s="1"/>
  <c r="J1113" i="25" s="1"/>
  <c r="J1114" i="25" s="1"/>
  <c r="J1115" i="25" s="1"/>
  <c r="J1116" i="25" s="1"/>
  <c r="J1117" i="25" s="1"/>
  <c r="J1118" i="25" s="1"/>
  <c r="J1119" i="25" s="1"/>
  <c r="J1120" i="25" s="1"/>
  <c r="J1121" i="25" s="1"/>
  <c r="J1122" i="25" s="1"/>
  <c r="J1123" i="25" s="1"/>
  <c r="J1124" i="25" s="1"/>
  <c r="J1125" i="25" s="1"/>
  <c r="J1126" i="25" s="1"/>
  <c r="J1127" i="25" s="1"/>
  <c r="J1128" i="25" s="1"/>
  <c r="J1129" i="25" s="1"/>
  <c r="J1130" i="25" s="1"/>
  <c r="J1131" i="25" s="1"/>
  <c r="J1132" i="25" s="1"/>
  <c r="J1133" i="25" s="1"/>
  <c r="J1134" i="25" s="1"/>
  <c r="J1135" i="25" s="1"/>
  <c r="J1136" i="25" s="1"/>
  <c r="J1137" i="25" s="1"/>
  <c r="J1138" i="25" s="1"/>
  <c r="J1139" i="25" s="1"/>
  <c r="J1140" i="25" s="1"/>
  <c r="J1141" i="25" s="1"/>
  <c r="J1142" i="25" s="1"/>
  <c r="J1143" i="25" s="1"/>
  <c r="J1144" i="25" s="1"/>
  <c r="J1145" i="25" s="1"/>
  <c r="J1146" i="25" s="1"/>
  <c r="J1147" i="25" s="1"/>
  <c r="J1148" i="25" s="1"/>
  <c r="J1149" i="25" s="1"/>
  <c r="J1150" i="25" s="1"/>
  <c r="J1151" i="25" s="1"/>
  <c r="J1152" i="25" s="1"/>
  <c r="J1153" i="25" s="1"/>
  <c r="J1154" i="25" s="1"/>
  <c r="J1155" i="25" s="1"/>
  <c r="J1156" i="25" s="1"/>
  <c r="J1157" i="25" s="1"/>
  <c r="J1158" i="25" s="1"/>
  <c r="J1159" i="25" s="1"/>
  <c r="J1160" i="25" s="1"/>
  <c r="J1161" i="25" s="1"/>
  <c r="J1162" i="25" s="1"/>
  <c r="J1163" i="25" s="1"/>
  <c r="J1164" i="25" s="1"/>
  <c r="J1165" i="25" s="1"/>
  <c r="J1166" i="25" s="1"/>
  <c r="J1167" i="25" s="1"/>
  <c r="J1168" i="25" s="1"/>
  <c r="J1169" i="25" s="1"/>
  <c r="J1170" i="25" s="1"/>
  <c r="J1171" i="25" s="1"/>
  <c r="J1172" i="25" s="1"/>
  <c r="J1173" i="25" s="1"/>
  <c r="J1174" i="25" s="1"/>
  <c r="J1175" i="25" s="1"/>
  <c r="J1176" i="25" s="1"/>
  <c r="J1177" i="25" s="1"/>
  <c r="J1178" i="25" s="1"/>
  <c r="J1179" i="25" s="1"/>
  <c r="J1180" i="25" s="1"/>
  <c r="J1181" i="25" s="1"/>
  <c r="J1182" i="25" s="1"/>
  <c r="J1183" i="25" s="1"/>
  <c r="J1184" i="25" s="1"/>
  <c r="J1185" i="25" s="1"/>
  <c r="J1186" i="25" s="1"/>
  <c r="J1187" i="25" s="1"/>
  <c r="J1188" i="25" s="1"/>
  <c r="J1189" i="25" s="1"/>
  <c r="J1190" i="25" s="1"/>
  <c r="J1191" i="25" s="1"/>
  <c r="J1192" i="25" s="1"/>
  <c r="J1193" i="25" s="1"/>
  <c r="J1194" i="25" s="1"/>
  <c r="J1195" i="25" s="1"/>
  <c r="J1196" i="25" s="1"/>
  <c r="J1197" i="25" s="1"/>
  <c r="J1198" i="25" s="1"/>
  <c r="J1199" i="25" s="1"/>
  <c r="J1200" i="25" s="1"/>
  <c r="J1201" i="25" s="1"/>
  <c r="J1202" i="25" s="1"/>
  <c r="J1203" i="25" s="1"/>
  <c r="J1204" i="25" s="1"/>
  <c r="J1205" i="25" s="1"/>
  <c r="J1206" i="25" s="1"/>
  <c r="J1207" i="25" s="1"/>
  <c r="J1208" i="25" s="1"/>
  <c r="J1209" i="25" s="1"/>
  <c r="J1210" i="25" s="1"/>
  <c r="J1211" i="25" s="1"/>
  <c r="J1212" i="25" s="1"/>
  <c r="J1213" i="25" s="1"/>
  <c r="J1214" i="25" s="1"/>
  <c r="J1215" i="25" s="1"/>
  <c r="J1216" i="25" s="1"/>
  <c r="J1217" i="25" s="1"/>
  <c r="J1218" i="25" s="1"/>
  <c r="J1219" i="25" s="1"/>
  <c r="J1220" i="25" s="1"/>
  <c r="J1221" i="25" s="1"/>
  <c r="J1222" i="25" s="1"/>
  <c r="J1223" i="25" s="1"/>
  <c r="J1224" i="25" s="1"/>
  <c r="J1225" i="25" s="1"/>
  <c r="J1226" i="25" s="1"/>
  <c r="J1227" i="25" s="1"/>
  <c r="J1228" i="25" s="1"/>
  <c r="J1229" i="25" s="1"/>
  <c r="J1230" i="25" s="1"/>
  <c r="J1231" i="25" s="1"/>
  <c r="J1232" i="25" s="1"/>
  <c r="J1233" i="25" s="1"/>
  <c r="J1234" i="25" s="1"/>
  <c r="J1235" i="25" s="1"/>
  <c r="J1236" i="25" s="1"/>
  <c r="J1237" i="25" s="1"/>
  <c r="J1238" i="25" s="1"/>
  <c r="J1239" i="25" s="1"/>
  <c r="J1240" i="25" s="1"/>
  <c r="J1241" i="25" s="1"/>
  <c r="J1242" i="25" s="1"/>
  <c r="J1243" i="25" s="1"/>
  <c r="J1244" i="25" s="1"/>
  <c r="J1245" i="25" s="1"/>
  <c r="J1246" i="25" s="1"/>
  <c r="J1247" i="25" s="1"/>
  <c r="J1248" i="25" s="1"/>
  <c r="J1249" i="25" s="1"/>
  <c r="J1250" i="25" s="1"/>
  <c r="J1251" i="25" s="1"/>
  <c r="J1252" i="25" s="1"/>
  <c r="J1253" i="25" s="1"/>
  <c r="J1254" i="25" s="1"/>
  <c r="J1255" i="25" s="1"/>
  <c r="J1256" i="25" s="1"/>
  <c r="J1257" i="25" s="1"/>
  <c r="J1258" i="25" s="1"/>
  <c r="J1259" i="25" s="1"/>
  <c r="J1260" i="25" s="1"/>
  <c r="J1261" i="25" s="1"/>
  <c r="J1262" i="25" s="1"/>
  <c r="J1263" i="25" s="1"/>
  <c r="J1264" i="25" s="1"/>
  <c r="J1265" i="25" s="1"/>
  <c r="J1266" i="25" s="1"/>
  <c r="J1267" i="25" s="1"/>
  <c r="J1268" i="25" s="1"/>
  <c r="J1269" i="25" s="1"/>
  <c r="J1270" i="25" s="1"/>
  <c r="J1271" i="25" s="1"/>
  <c r="J1272" i="25" s="1"/>
  <c r="J1273" i="25" s="1"/>
  <c r="J1274" i="25" s="1"/>
  <c r="J1275" i="25" s="1"/>
  <c r="J1276" i="25" s="1"/>
  <c r="J1277" i="25" s="1"/>
  <c r="J1278" i="25" s="1"/>
  <c r="J1279" i="25" s="1"/>
  <c r="J1280" i="25" s="1"/>
  <c r="J1281" i="25" s="1"/>
  <c r="J1282" i="25" s="1"/>
  <c r="J1283" i="25" s="1"/>
  <c r="J1284" i="25" s="1"/>
  <c r="J1285" i="25" s="1"/>
  <c r="J1286" i="25" s="1"/>
  <c r="J1287" i="25" s="1"/>
  <c r="J1288" i="25" s="1"/>
  <c r="J1289" i="25" s="1"/>
  <c r="J1290" i="25" s="1"/>
  <c r="J1291" i="25" s="1"/>
  <c r="J1292" i="25" s="1"/>
  <c r="J1293" i="25" s="1"/>
  <c r="J1294" i="25" s="1"/>
  <c r="J1295" i="25" s="1"/>
  <c r="J1296" i="25" s="1"/>
  <c r="J1297" i="25" s="1"/>
  <c r="J1298" i="25" s="1"/>
  <c r="J1299" i="25" s="1"/>
  <c r="J1300" i="25" s="1"/>
  <c r="J1301" i="25" s="1"/>
  <c r="J1302" i="25" s="1"/>
  <c r="J1303" i="25" s="1"/>
  <c r="J1304" i="25" s="1"/>
  <c r="J1305" i="25" s="1"/>
  <c r="J1306" i="25" s="1"/>
  <c r="J1307" i="25" s="1"/>
  <c r="J1308" i="25" s="1"/>
  <c r="J1309" i="25" s="1"/>
  <c r="J1310" i="25" s="1"/>
  <c r="J1311" i="25" s="1"/>
  <c r="J1312" i="25" s="1"/>
  <c r="J1313" i="25" s="1"/>
  <c r="J1314" i="25" s="1"/>
  <c r="J1315" i="25" s="1"/>
  <c r="J1316" i="25" s="1"/>
  <c r="J1317" i="25" s="1"/>
  <c r="J1318" i="25" s="1"/>
  <c r="J1319" i="25" s="1"/>
  <c r="J1320" i="25" s="1"/>
  <c r="J1321" i="25" s="1"/>
  <c r="J1322" i="25" s="1"/>
  <c r="J1323" i="25" s="1"/>
  <c r="J1324" i="25" s="1"/>
  <c r="J1325" i="25" s="1"/>
  <c r="J1326" i="25" s="1"/>
  <c r="J1327" i="25" s="1"/>
  <c r="J1328" i="25" s="1"/>
  <c r="J1329" i="25" s="1"/>
  <c r="J1330" i="25" s="1"/>
  <c r="J1331" i="25" s="1"/>
  <c r="J1332" i="25" s="1"/>
  <c r="J1333" i="25" s="1"/>
  <c r="J1334" i="25" s="1"/>
  <c r="J1335" i="25" s="1"/>
  <c r="J1336" i="25" s="1"/>
  <c r="J1337" i="25" s="1"/>
  <c r="J1338" i="25" s="1"/>
  <c r="J1339" i="25" s="1"/>
  <c r="J1340" i="25" s="1"/>
  <c r="J1341" i="25" s="1"/>
  <c r="J1342" i="25" s="1"/>
  <c r="J1343" i="25" s="1"/>
  <c r="J1344" i="25" s="1"/>
  <c r="J1345" i="25" s="1"/>
  <c r="J1346" i="25" s="1"/>
  <c r="J1347" i="25" s="1"/>
  <c r="J1348" i="25" s="1"/>
  <c r="J1349" i="25" s="1"/>
  <c r="J1350" i="25" s="1"/>
  <c r="J1351" i="25" s="1"/>
  <c r="J1352" i="25" s="1"/>
  <c r="J1353" i="25" s="1"/>
  <c r="J1354" i="25" s="1"/>
  <c r="J1355" i="25" s="1"/>
  <c r="J1356" i="25" s="1"/>
  <c r="J1357" i="25" s="1"/>
  <c r="J1358" i="25" s="1"/>
  <c r="J1359" i="25" s="1"/>
  <c r="J1360" i="25" s="1"/>
  <c r="J1361" i="25" s="1"/>
  <c r="J1362" i="25" s="1"/>
  <c r="J1363" i="25" s="1"/>
  <c r="J1364" i="25" s="1"/>
  <c r="J1365" i="25" s="1"/>
  <c r="J1366" i="25" s="1"/>
  <c r="J1367" i="25" s="1"/>
  <c r="J1368" i="25" s="1"/>
  <c r="J1369" i="25" s="1"/>
  <c r="J1370" i="25" s="1"/>
  <c r="J1371" i="25" s="1"/>
  <c r="J1372" i="25" s="1"/>
  <c r="J1373" i="25" s="1"/>
  <c r="J1374" i="25" s="1"/>
  <c r="J1375" i="25" s="1"/>
  <c r="J1376" i="25" s="1"/>
  <c r="J1377" i="25" s="1"/>
  <c r="J1378" i="25" s="1"/>
  <c r="J1379" i="25" s="1"/>
  <c r="J1380" i="25" s="1"/>
  <c r="J1381" i="25" s="1"/>
  <c r="J1382" i="25" s="1"/>
  <c r="J1383" i="25" s="1"/>
  <c r="J1384" i="25" s="1"/>
  <c r="J1385" i="25" s="1"/>
  <c r="J1386" i="25" s="1"/>
  <c r="J1387" i="25" s="1"/>
  <c r="J1388" i="25" s="1"/>
  <c r="J1389" i="25" s="1"/>
  <c r="J1390" i="25" s="1"/>
  <c r="J1391" i="25" s="1"/>
  <c r="J1392" i="25" s="1"/>
  <c r="J1393" i="25" s="1"/>
  <c r="J1394" i="25" s="1"/>
  <c r="J1395" i="25" s="1"/>
  <c r="J1396" i="25" s="1"/>
  <c r="J1397" i="25" s="1"/>
  <c r="J1398" i="25" s="1"/>
  <c r="J1399" i="25" s="1"/>
  <c r="J1400" i="25" s="1"/>
  <c r="J1401" i="25" s="1"/>
  <c r="J1402" i="25" s="1"/>
  <c r="J1403" i="25" s="1"/>
  <c r="J1404" i="25" s="1"/>
  <c r="J1405" i="25" s="1"/>
  <c r="J1406" i="25" s="1"/>
  <c r="J1407" i="25" s="1"/>
  <c r="J1408" i="25" s="1"/>
  <c r="J1409" i="25" s="1"/>
  <c r="J1410" i="25" s="1"/>
  <c r="J1411" i="25" s="1"/>
  <c r="J1412" i="25" s="1"/>
  <c r="J1413" i="25" s="1"/>
  <c r="J1414" i="25" s="1"/>
  <c r="J1415" i="25" s="1"/>
  <c r="J1416" i="25" s="1"/>
  <c r="J1417" i="25" s="1"/>
  <c r="J1418" i="25" s="1"/>
  <c r="J1419" i="25" s="1"/>
  <c r="J1420" i="25" s="1"/>
  <c r="J1421" i="25" s="1"/>
  <c r="J1422" i="25" s="1"/>
  <c r="J1423" i="25" s="1"/>
  <c r="J1424" i="25" s="1"/>
  <c r="J1425" i="25" s="1"/>
  <c r="J1426" i="25" s="1"/>
  <c r="J1427" i="25" s="1"/>
  <c r="J1428" i="25" s="1"/>
  <c r="J1429" i="25" s="1"/>
  <c r="J1430" i="25" s="1"/>
  <c r="J1431" i="25" s="1"/>
  <c r="J1432" i="25" s="1"/>
  <c r="J1433" i="25" s="1"/>
  <c r="J1434" i="25" s="1"/>
  <c r="J1435" i="25" s="1"/>
  <c r="J1436" i="25" s="1"/>
  <c r="J1437" i="25" s="1"/>
  <c r="J1438" i="25" s="1"/>
  <c r="J1439" i="25" s="1"/>
  <c r="J1440" i="25" s="1"/>
  <c r="J1441" i="25" s="1"/>
  <c r="J1442" i="25" s="1"/>
  <c r="J1443" i="25" s="1"/>
  <c r="J1444" i="25" s="1"/>
  <c r="J1445" i="25" s="1"/>
  <c r="J1446" i="25" s="1"/>
  <c r="J1447" i="25" s="1"/>
  <c r="J1448" i="25" s="1"/>
  <c r="J1449" i="25" s="1"/>
  <c r="J1450" i="25" s="1"/>
  <c r="J1451" i="25" s="1"/>
  <c r="J1452" i="25" s="1"/>
  <c r="J1453" i="25" s="1"/>
  <c r="J1454" i="25" s="1"/>
  <c r="J1455" i="25" s="1"/>
  <c r="J1456" i="25" s="1"/>
  <c r="J1457" i="25" s="1"/>
  <c r="J1458" i="25" s="1"/>
  <c r="J1459" i="25" s="1"/>
  <c r="J1460" i="25" s="1"/>
  <c r="J1461" i="25" s="1"/>
  <c r="J1462" i="25" s="1"/>
  <c r="J1463" i="25" s="1"/>
  <c r="J1464" i="25" s="1"/>
  <c r="J1465" i="25" s="1"/>
  <c r="J1466" i="25" s="1"/>
  <c r="J1467" i="25" s="1"/>
  <c r="J1468" i="25" s="1"/>
  <c r="J1469" i="25" s="1"/>
  <c r="J1470" i="25" s="1"/>
  <c r="J1471" i="25" s="1"/>
  <c r="J1472" i="25" s="1"/>
  <c r="J1473" i="25" s="1"/>
  <c r="J1474" i="25" s="1"/>
  <c r="J1475" i="25" s="1"/>
  <c r="J1476" i="25" s="1"/>
  <c r="J1477" i="25" s="1"/>
  <c r="J1478" i="25" s="1"/>
  <c r="J1479" i="25" s="1"/>
  <c r="J1480" i="25" s="1"/>
  <c r="J1481" i="25" s="1"/>
  <c r="J1482" i="25" s="1"/>
  <c r="J1483" i="25" s="1"/>
  <c r="J1484" i="25" s="1"/>
  <c r="J1485" i="25" s="1"/>
  <c r="J1486" i="25" s="1"/>
  <c r="J1487" i="25" s="1"/>
  <c r="J1488" i="25" s="1"/>
  <c r="J1489" i="25" s="1"/>
  <c r="J1490" i="25" s="1"/>
  <c r="J1491" i="25" s="1"/>
  <c r="J1492" i="25" s="1"/>
  <c r="J1493" i="25" s="1"/>
  <c r="J1494" i="25" s="1"/>
  <c r="J1495" i="25" s="1"/>
  <c r="J1496" i="25" s="1"/>
  <c r="J1497" i="25" s="1"/>
  <c r="J1498" i="25" s="1"/>
  <c r="J1499" i="25" s="1"/>
  <c r="J1500" i="25" s="1"/>
  <c r="J1501" i="25" s="1"/>
  <c r="J1502" i="25" s="1"/>
  <c r="J1503" i="25" s="1"/>
  <c r="J1504" i="25" s="1"/>
  <c r="J1505" i="25" s="1"/>
  <c r="J1506" i="25" s="1"/>
  <c r="J1507" i="25" s="1"/>
  <c r="J1508" i="25" s="1"/>
  <c r="J1509" i="25" s="1"/>
  <c r="J1510" i="25" s="1"/>
  <c r="J1511" i="25" s="1"/>
  <c r="J1512" i="25" s="1"/>
  <c r="J1513" i="25" s="1"/>
  <c r="J1514" i="25" s="1"/>
  <c r="J1515" i="25" s="1"/>
  <c r="J1516" i="25" s="1"/>
  <c r="J1517" i="25" s="1"/>
  <c r="J1518" i="25" s="1"/>
  <c r="J1519" i="25" s="1"/>
  <c r="J1520" i="25" s="1"/>
  <c r="J1521" i="25" s="1"/>
  <c r="J1522" i="25" s="1"/>
  <c r="J1523" i="25" s="1"/>
  <c r="J1524" i="25" s="1"/>
  <c r="J1525" i="25" s="1"/>
  <c r="J1526" i="25" s="1"/>
  <c r="J1527" i="25" s="1"/>
  <c r="J1528" i="25" s="1"/>
  <c r="J1529" i="25" s="1"/>
  <c r="J1530" i="25" s="1"/>
  <c r="J1531" i="25" s="1"/>
  <c r="J1532" i="25" s="1"/>
  <c r="J1533" i="25" s="1"/>
  <c r="J1534" i="25" s="1"/>
  <c r="J1535" i="25" s="1"/>
  <c r="J1536" i="25" s="1"/>
  <c r="J1537" i="25" s="1"/>
  <c r="J1538" i="25" s="1"/>
  <c r="J1539" i="25" s="1"/>
  <c r="J1540" i="25" s="1"/>
  <c r="J1541" i="25" s="1"/>
  <c r="J1542" i="25" s="1"/>
  <c r="J1543" i="25" s="1"/>
  <c r="J1544" i="25" s="1"/>
  <c r="J1545" i="25" s="1"/>
  <c r="J1546" i="25" s="1"/>
  <c r="J1547" i="25" s="1"/>
  <c r="J1548" i="25" s="1"/>
  <c r="J1549" i="25" s="1"/>
  <c r="J1550" i="25" s="1"/>
  <c r="J1551" i="25" s="1"/>
  <c r="J1552" i="25" s="1"/>
  <c r="J1553" i="25" s="1"/>
  <c r="J1554" i="25" s="1"/>
  <c r="J1555" i="25" s="1"/>
  <c r="J1556" i="25" s="1"/>
  <c r="J1557" i="25" s="1"/>
  <c r="J1558" i="25" s="1"/>
  <c r="J1559" i="25" s="1"/>
  <c r="J1560" i="25" s="1"/>
  <c r="J1561" i="25" s="1"/>
  <c r="J1562" i="25" s="1"/>
  <c r="J1563" i="25" s="1"/>
  <c r="J1564" i="25" s="1"/>
  <c r="J1565" i="25" s="1"/>
  <c r="J1566" i="25" s="1"/>
  <c r="J1567" i="25" s="1"/>
  <c r="J1568" i="25" s="1"/>
  <c r="J1569" i="25" s="1"/>
  <c r="J1570" i="25" s="1"/>
  <c r="J1571" i="25" s="1"/>
  <c r="J1572" i="25" s="1"/>
  <c r="J1573" i="25" s="1"/>
  <c r="J1574" i="25" s="1"/>
  <c r="J1575" i="25" s="1"/>
  <c r="J1576" i="25" s="1"/>
  <c r="J1577" i="25" s="1"/>
  <c r="J1578" i="25" s="1"/>
  <c r="J1579" i="25" s="1"/>
  <c r="J1580" i="25" s="1"/>
  <c r="J1581" i="25" s="1"/>
  <c r="J1582" i="25" s="1"/>
  <c r="J1583" i="25" s="1"/>
  <c r="J1584" i="25" s="1"/>
  <c r="J1585" i="25" s="1"/>
  <c r="J1586" i="25" s="1"/>
  <c r="J1587" i="25" s="1"/>
  <c r="J1588" i="25" s="1"/>
  <c r="J1589" i="25" s="1"/>
  <c r="J1590" i="25" s="1"/>
  <c r="J1591" i="25" s="1"/>
  <c r="J1592" i="25" s="1"/>
  <c r="J1593" i="25" s="1"/>
  <c r="J1594" i="25" s="1"/>
  <c r="J1595" i="25" s="1"/>
  <c r="J1596" i="25" s="1"/>
  <c r="J1597" i="25" s="1"/>
  <c r="J1598" i="25" s="1"/>
  <c r="J1599" i="25" s="1"/>
  <c r="J1600" i="25" s="1"/>
  <c r="J1601" i="25" s="1"/>
  <c r="J1602" i="25" s="1"/>
  <c r="J1603" i="25" s="1"/>
  <c r="J1604" i="25" s="1"/>
  <c r="J1605" i="25" s="1"/>
  <c r="J1606" i="25" s="1"/>
  <c r="J1607" i="25" s="1"/>
  <c r="J1608" i="25" s="1"/>
  <c r="J1609" i="25" s="1"/>
  <c r="J1610" i="25" s="1"/>
  <c r="J1611" i="25" s="1"/>
  <c r="J1612" i="25" s="1"/>
  <c r="J1613" i="25" s="1"/>
  <c r="J1614" i="25" s="1"/>
  <c r="J1615" i="25" s="1"/>
  <c r="J1616" i="25" s="1"/>
  <c r="J1617" i="25" s="1"/>
  <c r="J1618" i="25" s="1"/>
  <c r="J1619" i="25" s="1"/>
  <c r="J1620" i="25" s="1"/>
  <c r="J1621" i="25" s="1"/>
  <c r="J1622" i="25" s="1"/>
  <c r="J1623" i="25" s="1"/>
  <c r="J1624" i="25" s="1"/>
  <c r="J1625" i="25" s="1"/>
  <c r="J1626" i="25" s="1"/>
  <c r="J1627" i="25" s="1"/>
  <c r="J1628" i="25" s="1"/>
  <c r="J1629" i="25" s="1"/>
  <c r="J1630" i="25" s="1"/>
  <c r="J1631" i="25" s="1"/>
  <c r="J1632" i="25" s="1"/>
  <c r="J1633" i="25" s="1"/>
  <c r="J1634" i="25" s="1"/>
  <c r="J1635" i="25" s="1"/>
  <c r="J1636" i="25" s="1"/>
  <c r="J1637" i="25" s="1"/>
  <c r="J1638" i="25" s="1"/>
  <c r="J1639" i="25" s="1"/>
  <c r="J1640" i="25" s="1"/>
  <c r="J1641" i="25" s="1"/>
  <c r="J1642" i="25" s="1"/>
  <c r="J1643" i="25" s="1"/>
  <c r="J1644" i="25" s="1"/>
  <c r="J1645" i="25" s="1"/>
  <c r="J1646" i="25" s="1"/>
  <c r="J1647" i="25" s="1"/>
  <c r="J1648" i="25" s="1"/>
  <c r="J1649" i="25" s="1"/>
  <c r="J1650" i="25" s="1"/>
  <c r="J1651" i="25" s="1"/>
  <c r="J1652" i="25" s="1"/>
  <c r="J1653" i="25" s="1"/>
  <c r="J1654" i="25" s="1"/>
  <c r="J1655" i="25" s="1"/>
  <c r="J1656" i="25" s="1"/>
  <c r="J1657" i="25" s="1"/>
  <c r="J1658" i="25" s="1"/>
  <c r="J1659" i="25" s="1"/>
  <c r="J1660" i="25" s="1"/>
  <c r="J1661" i="25" s="1"/>
  <c r="J1662" i="25" s="1"/>
  <c r="J1663" i="25" s="1"/>
  <c r="J1664" i="25" s="1"/>
  <c r="J1665" i="25" s="1"/>
  <c r="J1666" i="25" s="1"/>
  <c r="J1667" i="25" s="1"/>
  <c r="J1668" i="25" s="1"/>
  <c r="J1669" i="25" s="1"/>
  <c r="J1670" i="25" s="1"/>
  <c r="J1671" i="25" s="1"/>
  <c r="J1672" i="25" s="1"/>
  <c r="J1673" i="25" s="1"/>
  <c r="J1674" i="25" s="1"/>
  <c r="J1675" i="25" s="1"/>
  <c r="J1676" i="25" s="1"/>
  <c r="J1677" i="25" s="1"/>
  <c r="J1678" i="25" s="1"/>
  <c r="J1679" i="25" s="1"/>
  <c r="J1680" i="25" s="1"/>
  <c r="J1681" i="25" s="1"/>
  <c r="J1682" i="25" s="1"/>
  <c r="J1683" i="25" s="1"/>
  <c r="J1684" i="25" s="1"/>
  <c r="J1685" i="25" s="1"/>
  <c r="J1686" i="25" s="1"/>
  <c r="J1687" i="25" s="1"/>
  <c r="J1688" i="25" s="1"/>
  <c r="J1689" i="25" s="1"/>
  <c r="J1690" i="25" s="1"/>
  <c r="J1691" i="25" s="1"/>
  <c r="J1692" i="25" s="1"/>
  <c r="J1693" i="25" s="1"/>
  <c r="J1694" i="25" s="1"/>
  <c r="J1695" i="25" s="1"/>
  <c r="J1696" i="25" s="1"/>
  <c r="J1697" i="25" s="1"/>
  <c r="J1698" i="25" s="1"/>
  <c r="J1699" i="25" s="1"/>
  <c r="J1700" i="25" s="1"/>
  <c r="J1701" i="25" s="1"/>
  <c r="J1702" i="25" s="1"/>
  <c r="J1703" i="25" s="1"/>
  <c r="J1704" i="25" s="1"/>
  <c r="J1705" i="25" s="1"/>
  <c r="J1706" i="25" s="1"/>
  <c r="J1707" i="25" s="1"/>
  <c r="J1708" i="25" s="1"/>
  <c r="J1709" i="25" s="1"/>
  <c r="J1710" i="25" s="1"/>
  <c r="J1711" i="25" s="1"/>
  <c r="J1712" i="25" s="1"/>
  <c r="J1713" i="25" s="1"/>
  <c r="J1714" i="25" s="1"/>
  <c r="J1715" i="25" s="1"/>
  <c r="J1716" i="25" s="1"/>
  <c r="J1717" i="25" s="1"/>
  <c r="J1718" i="25" s="1"/>
  <c r="J1719" i="25" s="1"/>
  <c r="J1720" i="25" s="1"/>
  <c r="J1721" i="25" s="1"/>
  <c r="J1722" i="25" s="1"/>
  <c r="J1723" i="25" s="1"/>
  <c r="J1724" i="25" s="1"/>
  <c r="J1725" i="25" s="1"/>
  <c r="J1726" i="25" s="1"/>
  <c r="J1727" i="25" s="1"/>
  <c r="J1728" i="25" s="1"/>
  <c r="J1729" i="25" s="1"/>
  <c r="J1730" i="25" s="1"/>
  <c r="J1731" i="25" s="1"/>
  <c r="J1732" i="25" s="1"/>
  <c r="J1733" i="25" s="1"/>
  <c r="J1734" i="25" s="1"/>
  <c r="J1735" i="25" s="1"/>
  <c r="J1736" i="25" s="1"/>
  <c r="J1737" i="25" s="1"/>
  <c r="J1738" i="25" s="1"/>
  <c r="J1739" i="25" s="1"/>
  <c r="J1740" i="25" s="1"/>
  <c r="J1741" i="25" s="1"/>
  <c r="J1742" i="25" s="1"/>
  <c r="J1743" i="25" s="1"/>
  <c r="J1744" i="25" s="1"/>
  <c r="J1745" i="25" s="1"/>
  <c r="J1746" i="25" s="1"/>
  <c r="J1747" i="25" s="1"/>
  <c r="J1748" i="25" s="1"/>
  <c r="J1749" i="25" s="1"/>
  <c r="J1750" i="25" s="1"/>
  <c r="J1751" i="25" s="1"/>
  <c r="J1752" i="25" s="1"/>
  <c r="J1753" i="25" s="1"/>
  <c r="J1754" i="25" s="1"/>
  <c r="J1755" i="25" s="1"/>
  <c r="J1756" i="25" s="1"/>
  <c r="J1757" i="25" s="1"/>
  <c r="J1758" i="25" s="1"/>
  <c r="J1759" i="25" s="1"/>
  <c r="J1760" i="25" s="1"/>
  <c r="J1761" i="25" s="1"/>
  <c r="J1762" i="25" s="1"/>
  <c r="J1763" i="25" s="1"/>
  <c r="J1764" i="25" s="1"/>
  <c r="J1765" i="25" s="1"/>
  <c r="J1766" i="25" s="1"/>
  <c r="J1767" i="25" s="1"/>
  <c r="J1768" i="25" s="1"/>
  <c r="J1769" i="25" s="1"/>
  <c r="J1770" i="25" s="1"/>
  <c r="J1771" i="25" s="1"/>
  <c r="J1772" i="25" s="1"/>
  <c r="J1773" i="25" s="1"/>
  <c r="J1774" i="25" s="1"/>
  <c r="J1775" i="25" s="1"/>
  <c r="J1776" i="25" s="1"/>
  <c r="J1777" i="25" s="1"/>
  <c r="J1778" i="25" s="1"/>
  <c r="J1779" i="25" s="1"/>
  <c r="J1780" i="25" s="1"/>
  <c r="J1781" i="25" s="1"/>
  <c r="J1782" i="25" s="1"/>
  <c r="J1783" i="25" s="1"/>
  <c r="J1784" i="25" s="1"/>
  <c r="J1785" i="25" s="1"/>
  <c r="J1786" i="25" s="1"/>
  <c r="J1787" i="25" s="1"/>
  <c r="J1788" i="25" s="1"/>
  <c r="J1789" i="25" s="1"/>
  <c r="J1790" i="25" s="1"/>
  <c r="J1791" i="25" s="1"/>
  <c r="J1792" i="25" s="1"/>
  <c r="J1793" i="25" s="1"/>
  <c r="J1794" i="25" s="1"/>
  <c r="J1795" i="25" s="1"/>
  <c r="J1796" i="25" s="1"/>
  <c r="J1797" i="25" s="1"/>
  <c r="J1798" i="25" s="1"/>
  <c r="J1799" i="25" s="1"/>
  <c r="J1800" i="25" s="1"/>
  <c r="J1801" i="25" s="1"/>
  <c r="J1802" i="25" s="1"/>
  <c r="J1803" i="25" s="1"/>
  <c r="J1804" i="25" s="1"/>
  <c r="J1805" i="25" s="1"/>
  <c r="J1806" i="25" s="1"/>
  <c r="J1807" i="25" s="1"/>
  <c r="J1808" i="25" s="1"/>
  <c r="J1809" i="25" s="1"/>
  <c r="J1810" i="25" s="1"/>
  <c r="J1811" i="25" s="1"/>
  <c r="J1812" i="25" s="1"/>
  <c r="J1813" i="25" s="1"/>
  <c r="J1814" i="25" s="1"/>
  <c r="J1815" i="25" s="1"/>
  <c r="J1816" i="25" s="1"/>
  <c r="J1817" i="25" s="1"/>
  <c r="J1818" i="25" s="1"/>
  <c r="J1819" i="25" s="1"/>
  <c r="J1820" i="25" s="1"/>
  <c r="J1821" i="25" s="1"/>
  <c r="J1822" i="25" s="1"/>
  <c r="J1823" i="25" s="1"/>
  <c r="J1824" i="25" s="1"/>
  <c r="J1825" i="25" s="1"/>
  <c r="J1826" i="25" s="1"/>
  <c r="J1827" i="25" s="1"/>
  <c r="J1828" i="25" s="1"/>
  <c r="J1829" i="25" s="1"/>
  <c r="J1830" i="25" s="1"/>
  <c r="J1831" i="25" s="1"/>
  <c r="J1832" i="25" s="1"/>
  <c r="J1833" i="25" s="1"/>
  <c r="J1834" i="25" s="1"/>
  <c r="J1835" i="25" s="1"/>
  <c r="J1836" i="25" s="1"/>
  <c r="J1837" i="25" s="1"/>
  <c r="J1838" i="25" s="1"/>
  <c r="J1839" i="25" s="1"/>
  <c r="J1840" i="25" s="1"/>
  <c r="J1841" i="25" s="1"/>
  <c r="J1842" i="25" s="1"/>
  <c r="J1843" i="25" s="1"/>
  <c r="J1844" i="25" s="1"/>
  <c r="J1845" i="25" s="1"/>
  <c r="J1846" i="25" s="1"/>
  <c r="J1847" i="25" s="1"/>
  <c r="J1848" i="25" s="1"/>
  <c r="J1849" i="25" s="1"/>
  <c r="J1850" i="25" s="1"/>
  <c r="J1851" i="25" s="1"/>
  <c r="J1852" i="25" s="1"/>
  <c r="J1853" i="25" s="1"/>
  <c r="J1854" i="25" s="1"/>
  <c r="J1855" i="25" s="1"/>
  <c r="J1856" i="25" s="1"/>
  <c r="J1857" i="25" s="1"/>
  <c r="J1858" i="25" s="1"/>
  <c r="J1859" i="25" s="1"/>
  <c r="J1860" i="25" s="1"/>
  <c r="J1861" i="25" s="1"/>
  <c r="J1862" i="25" s="1"/>
  <c r="J1863" i="25" s="1"/>
  <c r="J1864" i="25" s="1"/>
  <c r="J1865" i="25" s="1"/>
  <c r="J1866" i="25" s="1"/>
  <c r="J1867" i="25" s="1"/>
  <c r="J1868" i="25" s="1"/>
  <c r="J1869" i="25" s="1"/>
  <c r="J1870" i="25" s="1"/>
  <c r="J1871" i="25" s="1"/>
  <c r="J1872" i="25" s="1"/>
  <c r="J1873" i="25" s="1"/>
  <c r="J1874" i="25" s="1"/>
  <c r="J1875" i="25" s="1"/>
  <c r="J1876" i="25" s="1"/>
  <c r="J1877" i="25" s="1"/>
  <c r="J1878" i="25" s="1"/>
  <c r="J1879" i="25" s="1"/>
  <c r="J1880" i="25" s="1"/>
  <c r="J1881" i="25" s="1"/>
  <c r="J1882" i="25" s="1"/>
  <c r="J1883" i="25" s="1"/>
  <c r="J1884" i="25" s="1"/>
  <c r="J1885" i="25" s="1"/>
  <c r="J1886" i="25" s="1"/>
  <c r="J1887" i="25" s="1"/>
  <c r="J1888" i="25" s="1"/>
  <c r="J1889" i="25" s="1"/>
  <c r="J1890" i="25" s="1"/>
  <c r="J1891" i="25" s="1"/>
  <c r="J1892" i="25" s="1"/>
  <c r="J1893" i="25" s="1"/>
  <c r="J1894" i="25" s="1"/>
  <c r="J1895" i="25" s="1"/>
  <c r="J1896" i="25" s="1"/>
  <c r="J1897" i="25" s="1"/>
  <c r="J1898" i="25" s="1"/>
  <c r="J1899" i="25" s="1"/>
  <c r="J1900" i="25" s="1"/>
  <c r="J1901" i="25" s="1"/>
  <c r="J1902" i="25" s="1"/>
  <c r="J1903" i="25" s="1"/>
  <c r="J1904" i="25" s="1"/>
  <c r="J1905" i="25" s="1"/>
  <c r="J1906" i="25" s="1"/>
  <c r="J1907" i="25" s="1"/>
  <c r="J1908" i="25" s="1"/>
  <c r="J1909" i="25" s="1"/>
  <c r="J1910" i="25" s="1"/>
  <c r="J1911" i="25" s="1"/>
  <c r="J1912" i="25" s="1"/>
  <c r="J1913" i="25" s="1"/>
  <c r="J1914" i="25" s="1"/>
  <c r="J1915" i="25" s="1"/>
  <c r="J1916" i="25" s="1"/>
  <c r="J1917" i="25" s="1"/>
  <c r="J1918" i="25" s="1"/>
  <c r="J1919" i="25" s="1"/>
  <c r="J1920" i="25" s="1"/>
  <c r="J1921" i="25" s="1"/>
  <c r="J1922" i="25" s="1"/>
  <c r="J1923" i="25" s="1"/>
  <c r="J1924" i="25" s="1"/>
  <c r="J1925" i="25" s="1"/>
  <c r="J1926" i="25" s="1"/>
  <c r="J1927" i="25" s="1"/>
  <c r="J1928" i="25" s="1"/>
  <c r="J1929" i="25" s="1"/>
  <c r="J1930" i="25" s="1"/>
  <c r="J1931" i="25" s="1"/>
  <c r="J1932" i="25" s="1"/>
  <c r="J1933" i="25" s="1"/>
  <c r="J1934" i="25" s="1"/>
  <c r="J1935" i="25" s="1"/>
  <c r="J1936" i="25" s="1"/>
  <c r="J1937" i="25" s="1"/>
  <c r="J1938" i="25" s="1"/>
  <c r="J1939" i="25" s="1"/>
  <c r="J1940" i="25" s="1"/>
  <c r="J1941" i="25" s="1"/>
  <c r="J1942" i="25" s="1"/>
  <c r="J1943" i="25" s="1"/>
  <c r="J1944" i="25" s="1"/>
  <c r="J1945" i="25" s="1"/>
  <c r="J1946" i="25" s="1"/>
  <c r="J1947" i="25" s="1"/>
  <c r="J1948" i="25" s="1"/>
  <c r="J1949" i="25" s="1"/>
  <c r="J1950" i="25" s="1"/>
  <c r="J1951" i="25" s="1"/>
  <c r="J1952" i="25" s="1"/>
  <c r="J1953" i="25" s="1"/>
  <c r="J1954" i="25" s="1"/>
  <c r="J1955" i="25" s="1"/>
  <c r="J1956" i="25" s="1"/>
  <c r="J1957" i="25" s="1"/>
  <c r="J1958" i="25" s="1"/>
  <c r="J1959" i="25" s="1"/>
  <c r="J1960" i="25" s="1"/>
  <c r="J1961" i="25" s="1"/>
  <c r="J1962" i="25" s="1"/>
  <c r="J1963" i="25" s="1"/>
  <c r="J1964" i="25" s="1"/>
  <c r="J1965" i="25" s="1"/>
  <c r="J1966" i="25" s="1"/>
  <c r="J1967" i="25" s="1"/>
  <c r="J1968" i="25" s="1"/>
  <c r="J1969" i="25" s="1"/>
  <c r="J1970" i="25" s="1"/>
  <c r="J1971" i="25" s="1"/>
  <c r="J1972" i="25" s="1"/>
  <c r="J1973" i="25" s="1"/>
  <c r="J1974" i="25" s="1"/>
  <c r="J1975" i="25" s="1"/>
  <c r="J1976" i="25" s="1"/>
  <c r="J1977" i="25" s="1"/>
  <c r="J1978" i="25" s="1"/>
  <c r="J1979" i="25" s="1"/>
  <c r="J1980" i="25" s="1"/>
  <c r="J1981" i="25" s="1"/>
  <c r="J1982" i="25" s="1"/>
  <c r="J1983" i="25" s="1"/>
  <c r="J1984" i="25" s="1"/>
  <c r="J1985" i="25" s="1"/>
  <c r="J1986" i="25" s="1"/>
  <c r="J1987" i="25" s="1"/>
  <c r="J1988" i="25" s="1"/>
  <c r="J1989" i="25" s="1"/>
  <c r="J1990" i="25" s="1"/>
  <c r="J1991" i="25" s="1"/>
  <c r="J1992" i="25" s="1"/>
  <c r="J1993" i="25" s="1"/>
  <c r="J1994" i="25" s="1"/>
  <c r="J1995" i="25" s="1"/>
  <c r="J1996" i="25" s="1"/>
  <c r="J1997" i="25" s="1"/>
  <c r="J1998" i="25" s="1"/>
  <c r="J1999" i="25" s="1"/>
  <c r="J2000" i="25" s="1"/>
  <c r="J2001" i="25" s="1"/>
  <c r="J2002" i="25" s="1"/>
  <c r="J2003" i="25" s="1"/>
  <c r="J2004" i="25" s="1"/>
  <c r="J2005" i="25" s="1"/>
  <c r="J2006" i="25" s="1"/>
  <c r="J2007" i="25" s="1"/>
  <c r="J2008" i="25" s="1"/>
  <c r="J2009" i="25" s="1"/>
  <c r="J2010" i="25" s="1"/>
  <c r="J2011" i="25" s="1"/>
  <c r="J2012" i="25" s="1"/>
  <c r="J2013" i="25" s="1"/>
  <c r="J2014" i="25" s="1"/>
  <c r="J2015" i="25" s="1"/>
  <c r="J2016" i="25" s="1"/>
  <c r="J2017" i="25" s="1"/>
  <c r="J2018" i="25" s="1"/>
  <c r="J2019" i="25" s="1"/>
  <c r="J2020" i="25" s="1"/>
  <c r="J2021" i="25" s="1"/>
  <c r="J2022" i="25" s="1"/>
  <c r="J2023" i="25" s="1"/>
  <c r="J2024" i="25" s="1"/>
  <c r="J2025" i="25" s="1"/>
  <c r="J2026" i="25" s="1"/>
  <c r="J2027" i="25" s="1"/>
  <c r="J2028" i="25" s="1"/>
  <c r="J2029" i="25" s="1"/>
  <c r="J2030" i="25" s="1"/>
  <c r="J2031" i="25" s="1"/>
  <c r="J2032" i="25" s="1"/>
  <c r="J2033" i="25" s="1"/>
  <c r="J2034" i="25" s="1"/>
  <c r="J2035" i="25" s="1"/>
  <c r="J2036" i="25" s="1"/>
  <c r="J2037" i="25" s="1"/>
  <c r="J2038" i="25" s="1"/>
  <c r="J2039" i="25" s="1"/>
  <c r="J2040" i="25" s="1"/>
  <c r="J2041" i="25" s="1"/>
  <c r="J2042" i="25" s="1"/>
  <c r="J2043" i="25" s="1"/>
  <c r="J2044" i="25" s="1"/>
  <c r="J2045" i="25" s="1"/>
  <c r="J2046" i="25" s="1"/>
  <c r="J2047" i="25" s="1"/>
  <c r="J2048" i="25" s="1"/>
  <c r="J2049" i="25" s="1"/>
  <c r="J2050" i="25" s="1"/>
  <c r="J2051" i="25" s="1"/>
  <c r="J2052" i="25" s="1"/>
  <c r="J2053" i="25" s="1"/>
  <c r="J2054" i="25" s="1"/>
  <c r="J2055" i="25" s="1"/>
  <c r="J2056" i="25" s="1"/>
  <c r="J2057" i="25" s="1"/>
  <c r="J2058" i="25" s="1"/>
  <c r="J2059" i="25" s="1"/>
  <c r="J2060" i="25" s="1"/>
  <c r="J2061" i="25" s="1"/>
  <c r="J2062" i="25" s="1"/>
  <c r="J2063" i="25" s="1"/>
  <c r="J2064" i="25" s="1"/>
  <c r="J2065" i="25" s="1"/>
  <c r="J2066" i="25" s="1"/>
  <c r="J2067" i="25" s="1"/>
  <c r="J2068" i="25" s="1"/>
  <c r="J2069" i="25" s="1"/>
  <c r="J2070" i="25" s="1"/>
  <c r="J2071" i="25" s="1"/>
  <c r="J2072" i="25" s="1"/>
  <c r="J2073" i="25" s="1"/>
  <c r="J2074" i="25" s="1"/>
  <c r="J2075" i="25" s="1"/>
  <c r="J2076" i="25" s="1"/>
  <c r="J2077" i="25" s="1"/>
  <c r="J2078" i="25" s="1"/>
  <c r="J2079" i="25" s="1"/>
  <c r="J2080" i="25" s="1"/>
  <c r="J2081" i="25" s="1"/>
  <c r="J2082" i="25" s="1"/>
  <c r="J2083" i="25" s="1"/>
  <c r="J2084" i="25" s="1"/>
  <c r="J2085" i="25" s="1"/>
  <c r="J2086" i="25" s="1"/>
  <c r="J2087" i="25" s="1"/>
  <c r="J2088" i="25" s="1"/>
  <c r="J2089" i="25" s="1"/>
  <c r="J2090" i="25" s="1"/>
  <c r="J2091" i="25" s="1"/>
  <c r="J2092" i="25" s="1"/>
  <c r="J2093" i="25" s="1"/>
  <c r="J2094" i="25" s="1"/>
  <c r="J2095" i="25" s="1"/>
  <c r="J2096" i="25" s="1"/>
  <c r="J2097" i="25" s="1"/>
  <c r="J2098" i="25" s="1"/>
  <c r="J2099" i="25" s="1"/>
  <c r="J2100" i="25" s="1"/>
  <c r="J2101" i="25" s="1"/>
  <c r="J2102" i="25" s="1"/>
  <c r="J2103" i="25" s="1"/>
  <c r="J2104" i="25" s="1"/>
  <c r="J2105" i="25" s="1"/>
  <c r="J2106" i="25" s="1"/>
  <c r="J2107" i="25" s="1"/>
  <c r="J2108" i="25" s="1"/>
  <c r="J2109" i="25" s="1"/>
  <c r="J2110" i="25" s="1"/>
  <c r="J2111" i="25" s="1"/>
  <c r="J2112" i="25" s="1"/>
  <c r="J2113" i="25" s="1"/>
  <c r="J2114" i="25" s="1"/>
  <c r="J2115" i="25" s="1"/>
  <c r="J2116" i="25" s="1"/>
  <c r="J2117" i="25" s="1"/>
  <c r="J2118" i="25" s="1"/>
  <c r="J2119" i="25" s="1"/>
  <c r="J2120" i="25" s="1"/>
  <c r="J2121" i="25" s="1"/>
  <c r="J2122" i="25" s="1"/>
  <c r="J2123" i="25" s="1"/>
  <c r="J2124" i="25" s="1"/>
  <c r="J2125" i="25" s="1"/>
  <c r="J2126" i="25" s="1"/>
  <c r="J2127" i="25" s="1"/>
  <c r="J2128" i="25" s="1"/>
  <c r="J2129" i="25" s="1"/>
  <c r="J2130" i="25" s="1"/>
  <c r="J2131" i="25" s="1"/>
  <c r="J2132" i="25" s="1"/>
  <c r="J2133" i="25" s="1"/>
  <c r="J2134" i="25" s="1"/>
  <c r="J2135" i="25" s="1"/>
  <c r="J2136" i="25" s="1"/>
  <c r="J2137" i="25" s="1"/>
  <c r="J2138" i="25" s="1"/>
  <c r="J2139" i="25" s="1"/>
  <c r="J2140" i="25" s="1"/>
  <c r="J2141" i="25" s="1"/>
  <c r="J2142" i="25" s="1"/>
  <c r="J2143" i="25" s="1"/>
  <c r="J2144" i="25" s="1"/>
  <c r="J2145" i="25" s="1"/>
  <c r="J2146" i="25" s="1"/>
  <c r="J2147" i="25" s="1"/>
  <c r="J2148" i="25" s="1"/>
  <c r="J2149" i="25" s="1"/>
  <c r="J2150" i="25" s="1"/>
  <c r="J2151" i="25" s="1"/>
  <c r="J2152" i="25" s="1"/>
  <c r="J2153" i="25" s="1"/>
  <c r="J2154" i="25" s="1"/>
  <c r="J2155" i="25" s="1"/>
  <c r="J2156" i="25" s="1"/>
  <c r="J2157" i="25" s="1"/>
  <c r="J2158" i="25" s="1"/>
  <c r="J2159" i="25" s="1"/>
  <c r="J2160" i="25" s="1"/>
  <c r="J2161" i="25" s="1"/>
  <c r="J2162" i="25" s="1"/>
  <c r="J2163" i="25" s="1"/>
  <c r="J2164" i="25" s="1"/>
  <c r="J2165" i="25" s="1"/>
  <c r="J2166" i="25" s="1"/>
  <c r="J2167" i="25" s="1"/>
  <c r="J2168" i="25" s="1"/>
  <c r="J2169" i="25" s="1"/>
  <c r="J2170" i="25" s="1"/>
  <c r="J2171" i="25" s="1"/>
  <c r="J2172" i="25" s="1"/>
  <c r="J2173" i="25" s="1"/>
  <c r="J2174" i="25" s="1"/>
  <c r="J2175" i="25" s="1"/>
  <c r="J2176" i="25" s="1"/>
  <c r="J2177" i="25" s="1"/>
  <c r="J2178" i="25" s="1"/>
  <c r="J2179" i="25" s="1"/>
  <c r="J2180" i="25" s="1"/>
  <c r="J2181" i="25" s="1"/>
  <c r="J2182" i="25" s="1"/>
  <c r="J2183" i="25" s="1"/>
  <c r="J2184" i="25" s="1"/>
  <c r="J2185" i="25" s="1"/>
  <c r="J2186" i="25" s="1"/>
  <c r="J2187" i="25" s="1"/>
  <c r="J2188" i="25" s="1"/>
  <c r="J2189" i="25" s="1"/>
  <c r="J2190" i="25" s="1"/>
  <c r="J2191" i="25" s="1"/>
  <c r="J2192" i="25" s="1"/>
  <c r="J2193" i="25" s="1"/>
  <c r="J2194" i="25" s="1"/>
  <c r="J2195" i="25" s="1"/>
  <c r="J2196" i="25" s="1"/>
  <c r="J2197" i="25" s="1"/>
  <c r="J2198" i="25" s="1"/>
  <c r="J2199" i="25" s="1"/>
  <c r="J2200" i="25" s="1"/>
  <c r="J2201" i="25" s="1"/>
  <c r="J2202" i="25" s="1"/>
  <c r="J2203" i="25" s="1"/>
  <c r="J2204" i="25" s="1"/>
  <c r="J2205" i="25" s="1"/>
  <c r="J2206" i="25" s="1"/>
  <c r="J2207" i="25" s="1"/>
  <c r="J2208" i="25" s="1"/>
  <c r="J2209" i="25" s="1"/>
  <c r="J2210" i="25" s="1"/>
  <c r="J2211" i="25" s="1"/>
  <c r="J2212" i="25" s="1"/>
  <c r="J2213" i="25" s="1"/>
  <c r="J2214" i="25" s="1"/>
  <c r="J2215" i="25" s="1"/>
  <c r="J2216" i="25" s="1"/>
  <c r="J2217" i="25" s="1"/>
  <c r="J2218" i="25" s="1"/>
  <c r="J2219" i="25" s="1"/>
  <c r="J2220" i="25" s="1"/>
  <c r="J2221" i="25" s="1"/>
  <c r="J2222" i="25" s="1"/>
  <c r="J2223" i="25" s="1"/>
  <c r="J2224" i="25" s="1"/>
  <c r="J2225" i="25" s="1"/>
  <c r="J2226" i="25" s="1"/>
  <c r="J2227" i="25" s="1"/>
  <c r="J2228" i="25" s="1"/>
  <c r="J2229" i="25" s="1"/>
  <c r="J2230" i="25" s="1"/>
  <c r="J2231" i="25" s="1"/>
  <c r="J2232" i="25" s="1"/>
  <c r="J2233" i="25" s="1"/>
  <c r="J2234" i="25" s="1"/>
  <c r="J2235" i="25" s="1"/>
  <c r="J2236" i="25" s="1"/>
  <c r="J2237" i="25" s="1"/>
  <c r="J2238" i="25" s="1"/>
  <c r="J2239" i="25" s="1"/>
  <c r="J2240" i="25" s="1"/>
  <c r="J2241" i="25" s="1"/>
  <c r="J2242" i="25" s="1"/>
  <c r="J2243" i="25" s="1"/>
  <c r="J2244" i="25" s="1"/>
  <c r="J2245" i="25" s="1"/>
  <c r="J2246" i="25" s="1"/>
  <c r="J2247" i="25" s="1"/>
  <c r="J2248" i="25" s="1"/>
  <c r="J2249" i="25" s="1"/>
  <c r="J2250" i="25" s="1"/>
  <c r="J2251" i="25" s="1"/>
  <c r="J2252" i="25" s="1"/>
  <c r="J2253" i="25" s="1"/>
  <c r="J2254" i="25" s="1"/>
  <c r="J2255" i="25" s="1"/>
  <c r="J2256" i="25" s="1"/>
  <c r="J2257" i="25" s="1"/>
  <c r="J2258" i="25" s="1"/>
  <c r="J2259" i="25" s="1"/>
  <c r="J2260" i="25" s="1"/>
  <c r="J2261" i="25" s="1"/>
  <c r="J2262" i="25" s="1"/>
  <c r="J2263" i="25" s="1"/>
  <c r="J2264" i="25" s="1"/>
  <c r="J2265" i="25" s="1"/>
  <c r="J2266" i="25" s="1"/>
  <c r="J2267" i="25" s="1"/>
  <c r="J2268" i="25" s="1"/>
  <c r="J2269" i="25" s="1"/>
  <c r="J2270" i="25" s="1"/>
  <c r="J2271" i="25" s="1"/>
  <c r="J2272" i="25" s="1"/>
  <c r="J2273" i="25" s="1"/>
  <c r="J2274" i="25" s="1"/>
  <c r="J2275" i="25" s="1"/>
  <c r="J2276" i="25" s="1"/>
  <c r="J2277" i="25" s="1"/>
  <c r="J2278" i="25" s="1"/>
  <c r="J2279" i="25" s="1"/>
  <c r="J2280" i="25" s="1"/>
  <c r="J2281" i="25" s="1"/>
  <c r="J2282" i="25" s="1"/>
  <c r="J2283" i="25" s="1"/>
  <c r="J2284" i="25" s="1"/>
  <c r="J2285" i="25" s="1"/>
  <c r="J2286" i="25" s="1"/>
  <c r="J2287" i="25" s="1"/>
  <c r="J2288" i="25" s="1"/>
  <c r="J2289" i="25" s="1"/>
  <c r="J2290" i="25" s="1"/>
  <c r="J2291" i="25" s="1"/>
  <c r="J2292" i="25" s="1"/>
  <c r="J2293" i="25" s="1"/>
  <c r="J2294" i="25" s="1"/>
  <c r="J2295" i="25" s="1"/>
  <c r="J2296" i="25" s="1"/>
  <c r="J2297" i="25" s="1"/>
  <c r="J2298" i="25" s="1"/>
  <c r="J2299" i="25" s="1"/>
  <c r="J2300" i="25" s="1"/>
  <c r="J2301" i="25" s="1"/>
  <c r="J2302" i="25" s="1"/>
  <c r="J2303" i="25" s="1"/>
  <c r="J2304" i="25" s="1"/>
  <c r="J2305" i="25" s="1"/>
  <c r="J2306" i="25" s="1"/>
  <c r="J2307" i="25" s="1"/>
  <c r="J2308" i="25" s="1"/>
  <c r="J2309" i="25" s="1"/>
  <c r="J2310" i="25" s="1"/>
  <c r="J2311" i="25" s="1"/>
  <c r="J2312" i="25" s="1"/>
  <c r="J2313" i="25" s="1"/>
  <c r="J2314" i="25" s="1"/>
  <c r="J2315" i="25" s="1"/>
  <c r="J2316" i="25" s="1"/>
  <c r="J2317" i="25" s="1"/>
  <c r="J2318" i="25" s="1"/>
  <c r="J2319" i="25" s="1"/>
  <c r="J2320" i="25" s="1"/>
  <c r="J2321" i="25" s="1"/>
  <c r="J2322" i="25" s="1"/>
  <c r="J2323" i="25" s="1"/>
  <c r="J2324" i="25" s="1"/>
  <c r="J2325" i="25" s="1"/>
  <c r="J2326" i="25" s="1"/>
  <c r="J2327" i="25" s="1"/>
  <c r="J2328" i="25" s="1"/>
  <c r="J2329" i="25" s="1"/>
  <c r="J2330" i="25" s="1"/>
  <c r="J2331" i="25" s="1"/>
  <c r="J2332" i="25" s="1"/>
  <c r="J2333" i="25" s="1"/>
  <c r="J2334" i="25" s="1"/>
  <c r="J2335" i="25" s="1"/>
  <c r="J2336" i="25" s="1"/>
  <c r="J2337" i="25" s="1"/>
  <c r="J2338" i="25" s="1"/>
  <c r="J2339" i="25" s="1"/>
  <c r="J2340" i="25" s="1"/>
  <c r="J2341" i="25" s="1"/>
  <c r="J2342" i="25" s="1"/>
  <c r="J2343" i="25" s="1"/>
  <c r="J2344" i="25" s="1"/>
  <c r="J2345" i="25" s="1"/>
  <c r="J2346" i="25" s="1"/>
  <c r="J2347" i="25" s="1"/>
  <c r="J2348" i="25" s="1"/>
  <c r="J2349" i="25" s="1"/>
  <c r="J2350" i="25" s="1"/>
  <c r="J2351" i="25" s="1"/>
  <c r="J2352" i="25" s="1"/>
  <c r="J2353" i="25" s="1"/>
  <c r="J2354" i="25" s="1"/>
  <c r="J2355" i="25" s="1"/>
  <c r="J2356" i="25" s="1"/>
  <c r="J2357" i="25" s="1"/>
  <c r="J2358" i="25" s="1"/>
  <c r="J2359" i="25" s="1"/>
  <c r="J2360" i="25" s="1"/>
  <c r="J2361" i="25" s="1"/>
  <c r="J2362" i="25" s="1"/>
  <c r="J2363" i="25" s="1"/>
  <c r="J2364" i="25" s="1"/>
  <c r="J2365" i="25" s="1"/>
  <c r="J2366" i="25" s="1"/>
  <c r="J2367" i="25" s="1"/>
  <c r="J2368" i="25" s="1"/>
  <c r="J2369" i="25" s="1"/>
  <c r="J2370" i="25" s="1"/>
  <c r="J2371" i="25" s="1"/>
  <c r="J2372" i="25" s="1"/>
  <c r="J2373" i="25" s="1"/>
  <c r="J2374" i="25" s="1"/>
  <c r="J2375" i="25" s="1"/>
  <c r="J2376" i="25" s="1"/>
  <c r="J2377" i="25" s="1"/>
  <c r="J2378" i="25" s="1"/>
  <c r="J2379" i="25" s="1"/>
  <c r="J2380" i="25" s="1"/>
  <c r="J2381" i="25" s="1"/>
  <c r="J2382" i="25" s="1"/>
  <c r="J2383" i="25" s="1"/>
  <c r="J2384" i="25" s="1"/>
  <c r="J2385" i="25" s="1"/>
  <c r="J2386" i="25" s="1"/>
  <c r="J2387" i="25" s="1"/>
  <c r="J2388" i="25" s="1"/>
  <c r="J2389" i="25" s="1"/>
  <c r="J2390" i="25" s="1"/>
  <c r="J2391" i="25" s="1"/>
  <c r="J2392" i="25" s="1"/>
  <c r="J2393" i="25" s="1"/>
  <c r="J2394" i="25" s="1"/>
  <c r="J2395" i="25" s="1"/>
  <c r="J2396" i="25" s="1"/>
  <c r="J2397" i="25" s="1"/>
  <c r="J2398" i="25" s="1"/>
  <c r="J2399" i="25" s="1"/>
  <c r="J2400" i="25" s="1"/>
  <c r="J2401" i="25" s="1"/>
  <c r="J2402" i="25" s="1"/>
  <c r="J2403" i="25" s="1"/>
  <c r="J2404" i="25" s="1"/>
  <c r="J2405" i="25" s="1"/>
  <c r="J2406" i="25" s="1"/>
  <c r="J2407" i="25" s="1"/>
  <c r="J2408" i="25" s="1"/>
  <c r="J2409" i="25" s="1"/>
  <c r="J2410" i="25" s="1"/>
  <c r="J2411" i="25" s="1"/>
  <c r="J2412" i="25" s="1"/>
  <c r="J2413" i="25" s="1"/>
  <c r="J2414" i="25" s="1"/>
  <c r="J2415" i="25" s="1"/>
  <c r="J2416" i="25" s="1"/>
  <c r="J2417" i="25" s="1"/>
  <c r="J2418" i="25" s="1"/>
  <c r="J2419" i="25" s="1"/>
  <c r="J2420" i="25" s="1"/>
  <c r="J2421" i="25" s="1"/>
  <c r="J2422" i="25" s="1"/>
  <c r="J2423" i="25" s="1"/>
  <c r="J2424" i="25" s="1"/>
  <c r="J2425" i="25" s="1"/>
  <c r="J2426" i="25" s="1"/>
  <c r="J2427" i="25" s="1"/>
  <c r="J2428" i="25" s="1"/>
  <c r="J2429" i="25" s="1"/>
  <c r="J2430" i="25" s="1"/>
  <c r="J2431" i="25" s="1"/>
  <c r="J2432" i="25" s="1"/>
  <c r="J2433" i="25" s="1"/>
  <c r="J2434" i="25" s="1"/>
  <c r="J2435" i="25" s="1"/>
  <c r="J2436" i="25" s="1"/>
  <c r="J2437" i="25" s="1"/>
  <c r="J2438" i="25" s="1"/>
  <c r="J2439" i="25" s="1"/>
  <c r="J2440" i="25" s="1"/>
  <c r="J2441" i="25" s="1"/>
  <c r="J2442" i="25" s="1"/>
  <c r="J2443" i="25" s="1"/>
  <c r="J2444" i="25" s="1"/>
  <c r="J2445" i="25" s="1"/>
  <c r="J2446" i="25" s="1"/>
  <c r="J2447" i="25" s="1"/>
  <c r="J2448" i="25" s="1"/>
  <c r="J2449" i="25" s="1"/>
  <c r="J2450" i="25" s="1"/>
  <c r="J2451" i="25" s="1"/>
  <c r="J2452" i="25" s="1"/>
  <c r="J2453" i="25" s="1"/>
  <c r="J2454" i="25" s="1"/>
  <c r="J2455" i="25" s="1"/>
  <c r="J2456" i="25" s="1"/>
  <c r="J2457" i="25" s="1"/>
  <c r="J2458" i="25" s="1"/>
  <c r="J2459" i="25" s="1"/>
  <c r="J2460" i="25" s="1"/>
  <c r="J2461" i="25" s="1"/>
  <c r="J2462" i="25" s="1"/>
  <c r="J2463" i="25" s="1"/>
  <c r="J2464" i="25" s="1"/>
  <c r="J2465" i="25" s="1"/>
  <c r="J2466" i="25" s="1"/>
  <c r="J2467" i="25" s="1"/>
  <c r="J2468" i="25" s="1"/>
  <c r="J2469" i="25" s="1"/>
  <c r="J2470" i="25" s="1"/>
  <c r="J2471" i="25" s="1"/>
  <c r="J2472" i="25" s="1"/>
  <c r="J2473" i="25" s="1"/>
  <c r="J2474" i="25" s="1"/>
  <c r="J2475" i="25" s="1"/>
  <c r="J2476" i="25" s="1"/>
  <c r="J2477" i="25" s="1"/>
  <c r="J2478" i="25" s="1"/>
  <c r="J2479" i="25" s="1"/>
  <c r="J2480" i="25" s="1"/>
  <c r="J2481" i="25" s="1"/>
  <c r="J2482" i="25" s="1"/>
  <c r="J2483" i="25" s="1"/>
  <c r="J2484" i="25" s="1"/>
  <c r="J2485" i="25" s="1"/>
  <c r="J2486" i="25" s="1"/>
  <c r="J2487" i="25" s="1"/>
  <c r="J2488" i="25" s="1"/>
  <c r="J2489" i="25" s="1"/>
  <c r="J2490" i="25" s="1"/>
  <c r="J2491" i="25" s="1"/>
  <c r="J2492" i="25" s="1"/>
  <c r="J2493" i="25" s="1"/>
  <c r="J2494" i="25" s="1"/>
  <c r="J2495" i="25" s="1"/>
  <c r="J2496" i="25" s="1"/>
  <c r="J2497" i="25" s="1"/>
  <c r="J2498" i="25" s="1"/>
  <c r="J2499" i="25" s="1"/>
  <c r="J2500" i="25" s="1"/>
  <c r="J2501" i="25" s="1"/>
  <c r="J2502" i="25" s="1"/>
  <c r="J2503" i="25" s="1"/>
  <c r="J2504" i="25" s="1"/>
  <c r="J2505" i="25" s="1"/>
  <c r="J2506" i="25" s="1"/>
  <c r="J2507" i="25" s="1"/>
  <c r="J2508" i="25" s="1"/>
  <c r="J2509" i="25" s="1"/>
  <c r="J2510" i="25" s="1"/>
  <c r="J2511" i="25" s="1"/>
  <c r="J2512" i="25" s="1"/>
  <c r="J2513" i="25" s="1"/>
  <c r="J2514" i="25" s="1"/>
  <c r="J2515" i="25" s="1"/>
  <c r="J2516" i="25" s="1"/>
  <c r="J2517" i="25" s="1"/>
  <c r="J2518" i="25" s="1"/>
  <c r="J2519" i="25" s="1"/>
  <c r="J2520" i="25" s="1"/>
  <c r="J2521" i="25" s="1"/>
  <c r="J2522" i="25" s="1"/>
  <c r="J2523" i="25" s="1"/>
  <c r="J2524" i="25" s="1"/>
  <c r="J2525" i="25" s="1"/>
  <c r="J2526" i="25" s="1"/>
  <c r="J2527" i="25" s="1"/>
  <c r="J2528" i="25" s="1"/>
  <c r="J2529" i="25" s="1"/>
  <c r="J2530" i="25" s="1"/>
  <c r="J2531" i="25" s="1"/>
  <c r="J2532" i="25" s="1"/>
  <c r="J2533" i="25" s="1"/>
  <c r="J2534" i="25" s="1"/>
  <c r="J2535" i="25" s="1"/>
  <c r="J2536" i="25" s="1"/>
  <c r="J2537" i="25" s="1"/>
  <c r="J2538" i="25" s="1"/>
  <c r="J2539" i="25" s="1"/>
  <c r="J2540" i="25" s="1"/>
  <c r="J2541" i="25" s="1"/>
  <c r="J2542" i="25" s="1"/>
  <c r="J2543" i="25" s="1"/>
  <c r="J2544" i="25" s="1"/>
  <c r="J2545" i="25" s="1"/>
  <c r="J2546" i="25" s="1"/>
  <c r="J2547" i="25" s="1"/>
  <c r="J2548" i="25" s="1"/>
  <c r="J2549" i="25" s="1"/>
  <c r="J2550" i="25" s="1"/>
  <c r="J2551" i="25" s="1"/>
  <c r="J2552" i="25" s="1"/>
  <c r="J2553" i="25" s="1"/>
  <c r="J2554" i="25" s="1"/>
  <c r="J2555" i="25" s="1"/>
  <c r="J2556" i="25" s="1"/>
  <c r="J2557" i="25" s="1"/>
  <c r="J2558" i="25" s="1"/>
  <c r="J2559" i="25" s="1"/>
  <c r="J2560" i="25" s="1"/>
  <c r="J2561" i="25" s="1"/>
  <c r="J2562" i="25" s="1"/>
  <c r="J2563" i="25" s="1"/>
  <c r="J2564" i="25" s="1"/>
  <c r="J2565" i="25" s="1"/>
  <c r="J2566" i="25" s="1"/>
  <c r="J2567" i="25" s="1"/>
  <c r="J2568" i="25" s="1"/>
  <c r="J2569" i="25" s="1"/>
  <c r="J2570" i="25" s="1"/>
  <c r="J2571" i="25" s="1"/>
  <c r="J2572" i="25" s="1"/>
  <c r="J2573" i="25" s="1"/>
  <c r="J2574" i="25" s="1"/>
  <c r="J2575" i="25" s="1"/>
  <c r="J2576" i="25" s="1"/>
  <c r="J2577" i="25" s="1"/>
  <c r="J2578" i="25" s="1"/>
  <c r="J2579" i="25" s="1"/>
  <c r="J2580" i="25" s="1"/>
  <c r="J2581" i="25" s="1"/>
  <c r="J2582" i="25" s="1"/>
  <c r="J2583" i="25" s="1"/>
  <c r="J2584" i="25" s="1"/>
  <c r="J2585" i="25" s="1"/>
  <c r="J2586" i="25" s="1"/>
  <c r="J2587" i="25" s="1"/>
  <c r="J2588" i="25" s="1"/>
  <c r="J2589" i="25" s="1"/>
  <c r="J2590" i="25" s="1"/>
  <c r="J2591" i="25" s="1"/>
  <c r="J2592" i="25" s="1"/>
  <c r="J2593" i="25" s="1"/>
  <c r="J2594" i="25" s="1"/>
  <c r="J2595" i="25" s="1"/>
  <c r="J2596" i="25" s="1"/>
  <c r="J2597" i="25" s="1"/>
  <c r="J2598" i="25" s="1"/>
  <c r="J2599" i="25" s="1"/>
  <c r="J2600" i="25" s="1"/>
  <c r="J2601" i="25" s="1"/>
  <c r="J2602" i="25" s="1"/>
  <c r="J2603" i="25" s="1"/>
  <c r="J2604" i="25" s="1"/>
  <c r="J2605" i="25" s="1"/>
  <c r="J2606" i="25" s="1"/>
  <c r="J2607" i="25" s="1"/>
  <c r="J2608" i="25" s="1"/>
  <c r="J2609" i="25" s="1"/>
  <c r="J2610" i="25" s="1"/>
  <c r="J2611" i="25" s="1"/>
  <c r="J2612" i="25" s="1"/>
  <c r="J2613" i="25" s="1"/>
  <c r="J2614" i="25" s="1"/>
  <c r="J2615" i="25" s="1"/>
  <c r="J2616" i="25" s="1"/>
  <c r="J2617" i="25" s="1"/>
  <c r="J2618" i="25" s="1"/>
  <c r="J2619" i="25" s="1"/>
  <c r="J2620" i="25" s="1"/>
  <c r="J2621" i="25" s="1"/>
  <c r="J2622" i="25" s="1"/>
  <c r="J2623" i="25" s="1"/>
  <c r="J2624" i="25" s="1"/>
  <c r="J2625" i="25" s="1"/>
  <c r="J2626" i="25" s="1"/>
  <c r="J2627" i="25" s="1"/>
  <c r="J2628" i="25" s="1"/>
  <c r="J2629" i="25" s="1"/>
  <c r="J2630" i="25" s="1"/>
  <c r="J2631" i="25" s="1"/>
  <c r="J2632" i="25" s="1"/>
  <c r="J2633" i="25" s="1"/>
  <c r="J2634" i="25" s="1"/>
  <c r="J2635" i="25" s="1"/>
  <c r="J2636" i="25" s="1"/>
  <c r="J2637" i="25" s="1"/>
  <c r="J2638" i="25" s="1"/>
  <c r="J2639" i="25" s="1"/>
  <c r="J2640" i="25" s="1"/>
  <c r="J2641" i="25" s="1"/>
  <c r="J2642" i="25" s="1"/>
  <c r="J2643" i="25" s="1"/>
  <c r="J2644" i="25" s="1"/>
  <c r="J2645" i="25" s="1"/>
  <c r="J2646" i="25" s="1"/>
  <c r="J2647" i="25" s="1"/>
  <c r="J2648" i="25" s="1"/>
  <c r="J2649" i="25" s="1"/>
  <c r="J2650" i="25" s="1"/>
  <c r="J2651" i="25" s="1"/>
  <c r="J2652" i="25" s="1"/>
  <c r="J2653" i="25" s="1"/>
  <c r="J2654" i="25" s="1"/>
  <c r="J2655" i="25" s="1"/>
  <c r="J2656" i="25" s="1"/>
  <c r="J2657" i="25" s="1"/>
  <c r="J2658" i="25" s="1"/>
  <c r="J2659" i="25" s="1"/>
  <c r="J2660" i="25" s="1"/>
  <c r="J2661" i="25" s="1"/>
  <c r="J2662" i="25" s="1"/>
  <c r="J2663" i="25" s="1"/>
  <c r="J2664" i="25" s="1"/>
  <c r="J2665" i="25" s="1"/>
  <c r="J2666" i="25" s="1"/>
  <c r="J2667" i="25" s="1"/>
  <c r="J2668" i="25" s="1"/>
  <c r="J2669" i="25" s="1"/>
  <c r="J2670" i="25" s="1"/>
  <c r="J2671" i="25" s="1"/>
  <c r="J2672" i="25" s="1"/>
  <c r="J2673" i="25" s="1"/>
  <c r="J2674" i="25" s="1"/>
  <c r="J2675" i="25" s="1"/>
  <c r="J2676" i="25" s="1"/>
  <c r="J2677" i="25" s="1"/>
  <c r="J2678" i="25" s="1"/>
  <c r="J2679" i="25" s="1"/>
  <c r="J2680" i="25" s="1"/>
  <c r="J2681" i="25" s="1"/>
  <c r="J2682" i="25" s="1"/>
  <c r="J2683" i="25" s="1"/>
  <c r="J2684" i="25" s="1"/>
  <c r="J2685" i="25" s="1"/>
  <c r="J2686" i="25" s="1"/>
  <c r="J2687" i="25" s="1"/>
  <c r="J2688" i="25" s="1"/>
  <c r="J2689" i="25" s="1"/>
  <c r="J2690" i="25" s="1"/>
  <c r="J2691" i="25" s="1"/>
  <c r="J2692" i="25" s="1"/>
  <c r="J2693" i="25" s="1"/>
  <c r="J2694" i="25" s="1"/>
  <c r="J2695" i="25" s="1"/>
  <c r="J2696" i="25" s="1"/>
  <c r="J2697" i="25" s="1"/>
  <c r="J2698" i="25" s="1"/>
  <c r="J2699" i="25" s="1"/>
  <c r="J2700" i="25" s="1"/>
  <c r="J2701" i="25" s="1"/>
  <c r="J2702" i="25" s="1"/>
  <c r="J2703" i="25" s="1"/>
  <c r="J2704" i="25" s="1"/>
  <c r="J2705" i="25" s="1"/>
  <c r="J2706" i="25" s="1"/>
  <c r="J2707" i="25" s="1"/>
  <c r="J2708" i="25" s="1"/>
  <c r="J2709" i="25" s="1"/>
  <c r="J2710" i="25" s="1"/>
  <c r="J2711" i="25" s="1"/>
  <c r="J2712" i="25" s="1"/>
  <c r="J2713" i="25" s="1"/>
  <c r="J2714" i="25" s="1"/>
  <c r="J2715" i="25" s="1"/>
  <c r="J2716" i="25" s="1"/>
  <c r="J2717" i="25" s="1"/>
  <c r="J2718" i="25" s="1"/>
  <c r="J2719" i="25" s="1"/>
  <c r="J2720" i="25" s="1"/>
  <c r="J2721" i="25" s="1"/>
  <c r="J2722" i="25" s="1"/>
  <c r="J2723" i="25" s="1"/>
  <c r="J2724" i="25" s="1"/>
  <c r="J2725" i="25" s="1"/>
  <c r="J2726" i="25" s="1"/>
  <c r="J2727" i="25" s="1"/>
  <c r="J2728" i="25" s="1"/>
  <c r="J2729" i="25" s="1"/>
  <c r="J2730" i="25" s="1"/>
  <c r="J2731" i="25" s="1"/>
  <c r="J2732" i="25" s="1"/>
  <c r="J2733" i="25" s="1"/>
  <c r="J2734" i="25" s="1"/>
  <c r="J2735" i="25" s="1"/>
  <c r="J2736" i="25" s="1"/>
  <c r="J2737" i="25" s="1"/>
  <c r="J2738" i="25" s="1"/>
  <c r="J2739" i="25" s="1"/>
  <c r="J2740" i="25" s="1"/>
  <c r="J2741" i="25" s="1"/>
  <c r="J2742" i="25" s="1"/>
  <c r="J2743" i="25" s="1"/>
  <c r="J2744" i="25" s="1"/>
  <c r="J2745" i="25" s="1"/>
  <c r="J2746" i="25" s="1"/>
  <c r="J2747" i="25" s="1"/>
  <c r="J2748" i="25" s="1"/>
  <c r="J2749" i="25" s="1"/>
  <c r="J2750" i="25" s="1"/>
  <c r="J2751" i="25" s="1"/>
  <c r="J2752" i="25" s="1"/>
  <c r="J2753" i="25" s="1"/>
  <c r="J2754" i="25" s="1"/>
  <c r="J2755" i="25" s="1"/>
  <c r="J2756" i="25" s="1"/>
  <c r="J2757" i="25" s="1"/>
  <c r="J2758" i="25" s="1"/>
  <c r="J2759" i="25" s="1"/>
  <c r="J2760" i="25" s="1"/>
  <c r="J2761" i="25" s="1"/>
  <c r="J2762" i="25" s="1"/>
  <c r="J2763" i="25" s="1"/>
  <c r="J2764" i="25" s="1"/>
  <c r="J2765" i="25" s="1"/>
  <c r="J2766" i="25" s="1"/>
  <c r="J2767" i="25" s="1"/>
  <c r="J2768" i="25" s="1"/>
  <c r="J2769" i="25" s="1"/>
  <c r="J2770" i="25" s="1"/>
  <c r="J2771" i="25" s="1"/>
  <c r="J2772" i="25" s="1"/>
  <c r="J2773" i="25" s="1"/>
  <c r="J2774" i="25" s="1"/>
  <c r="J2775" i="25" s="1"/>
  <c r="J2776" i="25" s="1"/>
  <c r="J2777" i="25" s="1"/>
  <c r="J2778" i="25" s="1"/>
  <c r="J2779" i="25" s="1"/>
  <c r="J2780" i="25" s="1"/>
  <c r="J2781" i="25" s="1"/>
  <c r="J2782" i="25" s="1"/>
  <c r="J2783" i="25" s="1"/>
  <c r="J2784" i="25" s="1"/>
  <c r="J2785" i="25" s="1"/>
  <c r="J2786" i="25" s="1"/>
  <c r="J2787" i="25" s="1"/>
  <c r="J2788" i="25" s="1"/>
  <c r="J2789" i="25" s="1"/>
  <c r="J2790" i="25" s="1"/>
  <c r="J2791" i="25" s="1"/>
  <c r="J2792" i="25" s="1"/>
  <c r="J2793" i="25" s="1"/>
  <c r="J2794" i="25" s="1"/>
  <c r="J2795" i="25" s="1"/>
  <c r="J2796" i="25" s="1"/>
  <c r="J2797" i="25" s="1"/>
  <c r="J2798" i="25" s="1"/>
  <c r="J2799" i="25" s="1"/>
  <c r="J2800" i="25" s="1"/>
  <c r="J2801" i="25" s="1"/>
  <c r="J2802" i="25" s="1"/>
  <c r="J2803" i="25" s="1"/>
  <c r="J2804" i="25" s="1"/>
  <c r="J2805" i="25" s="1"/>
  <c r="J2806" i="25" s="1"/>
  <c r="J2807" i="25" s="1"/>
  <c r="J2808" i="25" s="1"/>
  <c r="J2809" i="25" s="1"/>
  <c r="J2810" i="25" s="1"/>
  <c r="J2811" i="25" s="1"/>
  <c r="J2812" i="25" s="1"/>
  <c r="J2813" i="25" s="1"/>
  <c r="J2814" i="25" s="1"/>
  <c r="J2815" i="25" s="1"/>
  <c r="J2816" i="25" s="1"/>
  <c r="J2817" i="25" s="1"/>
  <c r="J2818" i="25" s="1"/>
  <c r="J2819" i="25" s="1"/>
  <c r="J2820" i="25" s="1"/>
  <c r="J2821" i="25" s="1"/>
  <c r="J2822" i="25" s="1"/>
  <c r="J2823" i="25" s="1"/>
  <c r="J2824" i="25" s="1"/>
  <c r="J2825" i="25" s="1"/>
  <c r="J2826" i="25" s="1"/>
  <c r="J2827" i="25" s="1"/>
  <c r="J2828" i="25" s="1"/>
  <c r="J2829" i="25" s="1"/>
  <c r="J2830" i="25" s="1"/>
  <c r="J2831" i="25" s="1"/>
  <c r="J2832" i="25" s="1"/>
  <c r="J2833" i="25" s="1"/>
  <c r="J2834" i="25" s="1"/>
  <c r="J2835" i="25" s="1"/>
  <c r="J2836" i="25" s="1"/>
  <c r="J2837" i="25" s="1"/>
  <c r="J2838" i="25" s="1"/>
  <c r="J2839" i="25" s="1"/>
  <c r="J2840" i="25" s="1"/>
  <c r="J2841" i="25" s="1"/>
  <c r="J2842" i="25" s="1"/>
  <c r="J2843" i="25" s="1"/>
  <c r="J2844" i="25" s="1"/>
  <c r="J2845" i="25" s="1"/>
  <c r="J2846" i="25" s="1"/>
  <c r="J2847" i="25" s="1"/>
  <c r="J2848" i="25" s="1"/>
  <c r="J2849" i="25" s="1"/>
  <c r="J2850" i="25" s="1"/>
  <c r="J2851" i="25" s="1"/>
  <c r="J2852" i="25" s="1"/>
  <c r="J2853" i="25" s="1"/>
  <c r="J2854" i="25" s="1"/>
  <c r="J2855" i="25" s="1"/>
  <c r="J2856" i="25" s="1"/>
  <c r="J2857" i="25" s="1"/>
  <c r="J2858" i="25" s="1"/>
  <c r="J2859" i="25" s="1"/>
  <c r="J2860" i="25" s="1"/>
  <c r="J2861" i="25" s="1"/>
  <c r="J2862" i="25" s="1"/>
  <c r="J2863" i="25" s="1"/>
  <c r="J2864" i="25" s="1"/>
  <c r="J2865" i="25" s="1"/>
  <c r="J2866" i="25" s="1"/>
  <c r="J2867" i="25" s="1"/>
  <c r="J2868" i="25" s="1"/>
  <c r="J2869" i="25" s="1"/>
  <c r="J2870" i="25" s="1"/>
  <c r="J2871" i="25" s="1"/>
  <c r="J2872" i="25" s="1"/>
  <c r="J2873" i="25" s="1"/>
  <c r="J2874" i="25" s="1"/>
  <c r="J2875" i="25" s="1"/>
  <c r="J2876" i="25" s="1"/>
  <c r="J2877" i="25" s="1"/>
  <c r="J2878" i="25" s="1"/>
  <c r="J2879" i="25" s="1"/>
  <c r="J2880" i="25" s="1"/>
  <c r="J2881" i="25" s="1"/>
  <c r="J2882" i="25" s="1"/>
  <c r="J2883" i="25" s="1"/>
  <c r="J2884" i="25" s="1"/>
  <c r="J2885" i="25" s="1"/>
  <c r="J2886" i="25" s="1"/>
  <c r="J2887" i="25" s="1"/>
  <c r="J2888" i="25" s="1"/>
  <c r="J2889" i="25" s="1"/>
  <c r="J2890" i="25" s="1"/>
  <c r="J2891" i="25" s="1"/>
  <c r="J2892" i="25" s="1"/>
  <c r="J2893" i="25" s="1"/>
  <c r="J2894" i="25" s="1"/>
  <c r="J2895" i="25" s="1"/>
  <c r="J2896" i="25" s="1"/>
  <c r="J2897" i="25" s="1"/>
  <c r="J2898" i="25" s="1"/>
  <c r="J2899" i="25" s="1"/>
  <c r="J2900" i="25" s="1"/>
  <c r="J2901" i="25" s="1"/>
  <c r="J2902" i="25" s="1"/>
  <c r="J2903" i="25" s="1"/>
  <c r="J2904" i="25" s="1"/>
  <c r="J2905" i="25" s="1"/>
  <c r="J2906" i="25" s="1"/>
  <c r="J2907" i="25" s="1"/>
  <c r="J2908" i="25" s="1"/>
  <c r="J2909" i="25" s="1"/>
  <c r="J2910" i="25" s="1"/>
  <c r="J2911" i="25" s="1"/>
  <c r="J2912" i="25" s="1"/>
  <c r="J2913" i="25" s="1"/>
  <c r="J2914" i="25" s="1"/>
  <c r="J2915" i="25" s="1"/>
  <c r="J2916" i="25" s="1"/>
  <c r="J2917" i="25" s="1"/>
  <c r="J2918" i="25" s="1"/>
  <c r="J2919" i="25" s="1"/>
  <c r="J2920" i="25" s="1"/>
  <c r="J2921" i="25" s="1"/>
  <c r="J2922" i="25" s="1"/>
  <c r="J2923" i="25" s="1"/>
  <c r="J2924" i="25" s="1"/>
  <c r="J2925" i="25" s="1"/>
  <c r="J2926" i="25" s="1"/>
  <c r="J2927" i="25" s="1"/>
  <c r="J2928" i="25" s="1"/>
  <c r="J2929" i="25" s="1"/>
  <c r="J2930" i="25" s="1"/>
  <c r="J2931" i="25" s="1"/>
  <c r="J2932" i="25" s="1"/>
  <c r="J2933" i="25" s="1"/>
  <c r="J2934" i="25" s="1"/>
  <c r="J2935" i="25" s="1"/>
  <c r="J2936" i="25" s="1"/>
  <c r="J2937" i="25" s="1"/>
  <c r="J2938" i="25" s="1"/>
  <c r="J2939" i="25" s="1"/>
  <c r="J2940" i="25" s="1"/>
  <c r="J2941" i="25" s="1"/>
  <c r="J2942" i="25" s="1"/>
  <c r="J2943" i="25" s="1"/>
  <c r="J2944" i="25" s="1"/>
  <c r="J2945" i="25" s="1"/>
  <c r="J2946" i="25" s="1"/>
  <c r="J2947" i="25" s="1"/>
  <c r="J2948" i="25" s="1"/>
  <c r="J2949" i="25" s="1"/>
  <c r="J2950" i="25" s="1"/>
  <c r="J2951" i="25" s="1"/>
  <c r="J2952" i="25" s="1"/>
  <c r="J2953" i="25" s="1"/>
  <c r="J2954" i="25" s="1"/>
  <c r="J2955" i="25" s="1"/>
  <c r="J2956" i="25" s="1"/>
  <c r="J2957" i="25" s="1"/>
  <c r="J2958" i="25" s="1"/>
  <c r="J2959" i="25" s="1"/>
  <c r="J2960" i="25" s="1"/>
  <c r="J2961" i="25" s="1"/>
  <c r="J2962" i="25" s="1"/>
  <c r="J2963" i="25" s="1"/>
  <c r="J2964" i="25" s="1"/>
  <c r="J2965" i="25" s="1"/>
  <c r="J2966" i="25" s="1"/>
  <c r="J2967" i="25" s="1"/>
  <c r="J2968" i="25" s="1"/>
  <c r="J2969" i="25" s="1"/>
  <c r="J2970" i="25" s="1"/>
  <c r="J2971" i="25" s="1"/>
  <c r="J2972" i="25" s="1"/>
  <c r="J2973" i="25" s="1"/>
  <c r="J2974" i="25" s="1"/>
  <c r="J2975" i="25" s="1"/>
  <c r="J2976" i="25" s="1"/>
  <c r="J2977" i="25" s="1"/>
  <c r="J2978" i="25" s="1"/>
  <c r="J2979" i="25" s="1"/>
  <c r="J2980" i="25" s="1"/>
  <c r="J2981" i="25" s="1"/>
  <c r="J2982" i="25" s="1"/>
  <c r="J2983" i="25" s="1"/>
  <c r="J2984" i="25" s="1"/>
  <c r="J2985" i="25" s="1"/>
  <c r="J2986" i="25" s="1"/>
  <c r="J2987" i="25" s="1"/>
  <c r="J2988" i="25" s="1"/>
  <c r="J2989" i="25" s="1"/>
  <c r="J2990" i="25" s="1"/>
  <c r="J2991" i="25" s="1"/>
  <c r="J2992" i="25" s="1"/>
  <c r="J2993" i="25" s="1"/>
  <c r="J2994" i="25" s="1"/>
  <c r="J2995" i="25" s="1"/>
  <c r="J2996" i="25" s="1"/>
  <c r="J2997" i="25" s="1"/>
  <c r="J2998" i="25" s="1"/>
  <c r="J2999" i="25" s="1"/>
  <c r="J3000" i="25" s="1"/>
  <c r="J3001" i="25" s="1"/>
  <c r="J3002" i="25" s="1"/>
  <c r="J3003" i="25" s="1"/>
  <c r="J3004" i="25" s="1"/>
  <c r="J3005" i="25" s="1"/>
  <c r="J3006" i="25" s="1"/>
  <c r="J3007" i="25" s="1"/>
  <c r="J3008" i="25" s="1"/>
  <c r="J3009" i="25" s="1"/>
  <c r="J3010" i="25" s="1"/>
  <c r="J3011" i="25" s="1"/>
  <c r="J3012" i="25" s="1"/>
  <c r="J3013" i="25" s="1"/>
  <c r="J3014" i="25" s="1"/>
  <c r="J3015" i="25" s="1"/>
  <c r="J3016" i="25" s="1"/>
  <c r="J3017" i="25" s="1"/>
  <c r="J3018" i="25" s="1"/>
  <c r="J3019" i="25" s="1"/>
  <c r="J3020" i="25" s="1"/>
  <c r="J3021" i="25" s="1"/>
  <c r="J3022" i="25" s="1"/>
  <c r="J3023" i="25" s="1"/>
  <c r="J3024" i="25" s="1"/>
  <c r="J3025" i="25" s="1"/>
  <c r="J3026" i="25" s="1"/>
  <c r="J3027" i="25" s="1"/>
  <c r="J3028" i="25" s="1"/>
  <c r="J3029" i="25" s="1"/>
  <c r="J3030" i="25" s="1"/>
  <c r="J3031" i="25" s="1"/>
  <c r="J3032" i="25" s="1"/>
  <c r="J3033" i="25" s="1"/>
  <c r="J3034" i="25" s="1"/>
  <c r="J3035" i="25" s="1"/>
  <c r="J3036" i="25" s="1"/>
  <c r="J3037" i="25" s="1"/>
  <c r="J3038" i="25" s="1"/>
  <c r="J3039" i="25" s="1"/>
  <c r="J3040" i="25" s="1"/>
  <c r="J3041" i="25" s="1"/>
  <c r="J3042" i="25" s="1"/>
  <c r="J3043" i="25" s="1"/>
  <c r="J3044" i="25" s="1"/>
  <c r="J3045" i="25" s="1"/>
  <c r="J3046" i="25" s="1"/>
  <c r="J3047" i="25" s="1"/>
  <c r="J3048" i="25" s="1"/>
  <c r="J3049" i="25" s="1"/>
  <c r="J3050" i="25" s="1"/>
  <c r="J3051" i="25" s="1"/>
  <c r="J3052" i="25" s="1"/>
  <c r="J3053" i="25" s="1"/>
  <c r="J3054" i="25" s="1"/>
  <c r="J3055" i="25" s="1"/>
  <c r="J3056" i="25" s="1"/>
  <c r="J3057" i="25" s="1"/>
  <c r="J3058" i="25" s="1"/>
  <c r="J3059" i="25" s="1"/>
  <c r="J3060" i="25" s="1"/>
  <c r="J3061" i="25" s="1"/>
  <c r="J3062" i="25" s="1"/>
  <c r="J3063" i="25" s="1"/>
  <c r="J3064" i="25" s="1"/>
  <c r="J3065" i="25" s="1"/>
  <c r="J3066" i="25" s="1"/>
  <c r="J3067" i="25" s="1"/>
  <c r="J3068" i="25" s="1"/>
  <c r="J3069" i="25" s="1"/>
  <c r="J3070" i="25" s="1"/>
  <c r="J3071" i="25" s="1"/>
  <c r="J3072" i="25" s="1"/>
  <c r="J3073" i="25" s="1"/>
  <c r="J3074" i="25" s="1"/>
  <c r="J3075" i="25" s="1"/>
  <c r="J3076" i="25" s="1"/>
  <c r="J3077" i="25" s="1"/>
  <c r="J3078" i="25" s="1"/>
  <c r="J3079" i="25" s="1"/>
  <c r="J3080" i="25" s="1"/>
  <c r="J3081" i="25" s="1"/>
  <c r="J3082" i="25" s="1"/>
  <c r="J3083" i="25" s="1"/>
  <c r="J3084" i="25" s="1"/>
  <c r="J3085" i="25" s="1"/>
  <c r="J3086" i="25" s="1"/>
  <c r="J3087" i="25" s="1"/>
  <c r="J3088" i="25" s="1"/>
  <c r="J3089" i="25" s="1"/>
  <c r="J3090" i="25" s="1"/>
  <c r="J3091" i="25" s="1"/>
  <c r="J3092" i="25" s="1"/>
  <c r="J3093" i="25" s="1"/>
  <c r="J3094" i="25" s="1"/>
  <c r="J3095" i="25" s="1"/>
  <c r="J3096" i="25" s="1"/>
  <c r="J3097" i="25" s="1"/>
  <c r="J3098" i="25" s="1"/>
  <c r="J3099" i="25" s="1"/>
  <c r="J3100" i="25" s="1"/>
  <c r="J3101" i="25" s="1"/>
  <c r="J3102" i="25" s="1"/>
  <c r="J3103" i="25" s="1"/>
  <c r="J3104" i="25" s="1"/>
  <c r="J3105" i="25" s="1"/>
  <c r="J3106" i="25" s="1"/>
  <c r="J3107" i="25" s="1"/>
  <c r="J3108" i="25" s="1"/>
  <c r="J3109" i="25" s="1"/>
  <c r="J3110" i="25" s="1"/>
  <c r="J3111" i="25" s="1"/>
  <c r="J3112" i="25" s="1"/>
  <c r="J3113" i="25" s="1"/>
  <c r="J3114" i="25" s="1"/>
  <c r="J3115" i="25" s="1"/>
  <c r="J3116" i="25" s="1"/>
  <c r="J3117" i="25" s="1"/>
  <c r="J3118" i="25" s="1"/>
  <c r="J3119" i="25" s="1"/>
  <c r="J3120" i="25" s="1"/>
  <c r="J3121" i="25" s="1"/>
  <c r="J3122" i="25" s="1"/>
  <c r="J3123" i="25" s="1"/>
  <c r="J3124" i="25" s="1"/>
  <c r="J3125" i="25" s="1"/>
  <c r="J3126" i="25" s="1"/>
  <c r="J3127" i="25" s="1"/>
  <c r="J3128" i="25" s="1"/>
  <c r="J3129" i="25" s="1"/>
  <c r="J3130" i="25" s="1"/>
  <c r="J3131" i="25" s="1"/>
  <c r="J3132" i="25" s="1"/>
  <c r="J3133" i="25" s="1"/>
  <c r="J3134" i="25" s="1"/>
  <c r="J3135" i="25" s="1"/>
  <c r="J3136" i="25" s="1"/>
  <c r="J3137" i="25" s="1"/>
  <c r="J3138" i="25" s="1"/>
  <c r="J3139" i="25" s="1"/>
  <c r="J3140" i="25" s="1"/>
  <c r="J3141" i="25" s="1"/>
  <c r="J3142" i="25" s="1"/>
  <c r="J3143" i="25" s="1"/>
  <c r="J3144" i="25" s="1"/>
  <c r="J3145" i="25" s="1"/>
  <c r="J3146" i="25" s="1"/>
  <c r="J3147" i="25" s="1"/>
  <c r="J3148" i="25" s="1"/>
  <c r="J3149" i="25" s="1"/>
  <c r="J3150" i="25" s="1"/>
  <c r="J3151" i="25" s="1"/>
  <c r="J3152" i="25" s="1"/>
  <c r="J3153" i="25" s="1"/>
  <c r="J3154" i="25" s="1"/>
  <c r="J3155" i="25" s="1"/>
  <c r="J3156" i="25" s="1"/>
  <c r="J3157" i="25" s="1"/>
  <c r="J3158" i="25" s="1"/>
  <c r="J3159" i="25" s="1"/>
  <c r="J3160" i="25" s="1"/>
  <c r="J3161" i="25" s="1"/>
  <c r="J3162" i="25" s="1"/>
  <c r="J3163" i="25" s="1"/>
  <c r="J3164" i="25" s="1"/>
  <c r="J3165" i="25" s="1"/>
  <c r="J3166" i="25" s="1"/>
  <c r="J3167" i="25" s="1"/>
  <c r="J3168" i="25" s="1"/>
  <c r="J3169" i="25" s="1"/>
  <c r="J3170" i="25" s="1"/>
  <c r="J3171" i="25" s="1"/>
  <c r="J3172" i="25" s="1"/>
  <c r="J3173" i="25" s="1"/>
  <c r="J3174" i="25" s="1"/>
  <c r="J3175" i="25" s="1"/>
  <c r="J3176" i="25" s="1"/>
  <c r="J3177" i="25" s="1"/>
  <c r="J3178" i="25" s="1"/>
  <c r="J3179" i="25" s="1"/>
  <c r="J3180" i="25" s="1"/>
  <c r="J3181" i="25" s="1"/>
  <c r="J3182" i="25" s="1"/>
  <c r="J3183" i="25" s="1"/>
  <c r="J3184" i="25" s="1"/>
  <c r="J3185" i="25" s="1"/>
  <c r="J3186" i="25" s="1"/>
  <c r="J3187" i="25" s="1"/>
  <c r="J3188" i="25" s="1"/>
  <c r="J3189" i="25" s="1"/>
  <c r="J3190" i="25" s="1"/>
  <c r="J3191" i="25" s="1"/>
  <c r="J3192" i="25" s="1"/>
  <c r="J3193" i="25" s="1"/>
  <c r="J3194" i="25" s="1"/>
  <c r="J3195" i="25" s="1"/>
  <c r="J3196" i="25" s="1"/>
  <c r="J3197" i="25" s="1"/>
  <c r="J3198" i="25" s="1"/>
  <c r="J3199" i="25" s="1"/>
  <c r="J3200" i="25" s="1"/>
  <c r="J3201" i="25" s="1"/>
  <c r="J3202" i="25" s="1"/>
  <c r="J3203" i="25" s="1"/>
  <c r="J3204" i="25" s="1"/>
  <c r="J3205" i="25" s="1"/>
  <c r="J3206" i="25" s="1"/>
  <c r="J3207" i="25" s="1"/>
  <c r="J3208" i="25" s="1"/>
  <c r="J3209" i="25" s="1"/>
  <c r="J3210" i="25" s="1"/>
  <c r="J3211" i="25" s="1"/>
  <c r="J3212" i="25" s="1"/>
  <c r="J3213" i="25" s="1"/>
  <c r="J3214" i="25" s="1"/>
  <c r="J3215" i="25" s="1"/>
  <c r="J3216" i="25" s="1"/>
  <c r="J3217" i="25" s="1"/>
  <c r="J3218" i="25" s="1"/>
  <c r="J3219" i="25" s="1"/>
  <c r="J3220" i="25" s="1"/>
  <c r="J3221" i="25" s="1"/>
  <c r="J3222" i="25" s="1"/>
  <c r="J3223" i="25" s="1"/>
  <c r="J3224" i="25" s="1"/>
  <c r="J3225" i="25" s="1"/>
  <c r="J3226" i="25" s="1"/>
  <c r="J3227" i="25" s="1"/>
  <c r="J3228" i="25" s="1"/>
  <c r="J3229" i="25" s="1"/>
  <c r="J3230" i="25" s="1"/>
  <c r="J3231" i="25" s="1"/>
  <c r="J3232" i="25" s="1"/>
  <c r="J3233" i="25" s="1"/>
  <c r="J3234" i="25" s="1"/>
  <c r="J3235" i="25" s="1"/>
  <c r="J3236" i="25" s="1"/>
  <c r="J3237" i="25" s="1"/>
  <c r="J3238" i="25" s="1"/>
  <c r="J3239" i="25" s="1"/>
  <c r="J3240" i="25" s="1"/>
  <c r="J3241" i="25" s="1"/>
  <c r="J3242" i="25" s="1"/>
  <c r="J3243" i="25" s="1"/>
  <c r="J3244" i="25" s="1"/>
  <c r="J3245" i="25" s="1"/>
  <c r="J3246" i="25" s="1"/>
  <c r="J3247" i="25" s="1"/>
  <c r="J3248" i="25" s="1"/>
  <c r="J3249" i="25" s="1"/>
  <c r="J3250" i="25" s="1"/>
  <c r="J3251" i="25" s="1"/>
  <c r="J3252" i="25" s="1"/>
  <c r="J3253" i="25" s="1"/>
  <c r="J3254" i="25" s="1"/>
  <c r="J3255" i="25" s="1"/>
  <c r="J3256" i="25" s="1"/>
  <c r="J3257" i="25" s="1"/>
  <c r="J3258" i="25" s="1"/>
  <c r="J3259" i="25" s="1"/>
  <c r="J3260" i="25" s="1"/>
  <c r="J3261" i="25" s="1"/>
  <c r="J3262" i="25" s="1"/>
  <c r="J3263" i="25" s="1"/>
  <c r="J3264" i="25" s="1"/>
  <c r="J3265" i="25" s="1"/>
  <c r="J3266" i="25" s="1"/>
  <c r="J3267" i="25" s="1"/>
  <c r="J3268" i="25" s="1"/>
  <c r="J3269" i="25" s="1"/>
  <c r="J3270" i="25" s="1"/>
  <c r="J3271" i="25" s="1"/>
  <c r="J3272" i="25" s="1"/>
  <c r="J3273" i="25" s="1"/>
  <c r="J3274" i="25" s="1"/>
  <c r="J3275" i="25" s="1"/>
  <c r="J3276" i="25" s="1"/>
  <c r="J3277" i="25" s="1"/>
  <c r="J3278" i="25" s="1"/>
  <c r="J3279" i="25" s="1"/>
  <c r="J3280" i="25" s="1"/>
  <c r="J3281" i="25" s="1"/>
  <c r="J3282" i="25" s="1"/>
  <c r="J3283" i="25" s="1"/>
  <c r="J3284" i="25" s="1"/>
  <c r="J3285" i="25" s="1"/>
  <c r="J3286" i="25" s="1"/>
  <c r="J3287" i="25" s="1"/>
  <c r="J3288" i="25" s="1"/>
  <c r="J3289" i="25" s="1"/>
  <c r="J3290" i="25" s="1"/>
  <c r="J3291" i="25" s="1"/>
  <c r="J3292" i="25" s="1"/>
  <c r="J3293" i="25" s="1"/>
  <c r="J3294" i="25" s="1"/>
  <c r="J3295" i="25" s="1"/>
  <c r="J3296" i="25" s="1"/>
  <c r="J3297" i="25" s="1"/>
  <c r="J3298" i="25" s="1"/>
  <c r="J3299" i="25" s="1"/>
  <c r="J3300" i="25" s="1"/>
  <c r="J3301" i="25" s="1"/>
  <c r="J3302" i="25" s="1"/>
  <c r="J3303" i="25" s="1"/>
  <c r="J3304" i="25" s="1"/>
  <c r="J3305" i="25" s="1"/>
  <c r="J3306" i="25" s="1"/>
  <c r="J3307" i="25" s="1"/>
  <c r="J3308" i="25" s="1"/>
  <c r="J3309" i="25" s="1"/>
  <c r="J3310" i="25" s="1"/>
  <c r="J3311" i="25" s="1"/>
  <c r="J3312" i="25" s="1"/>
  <c r="J3313" i="25" s="1"/>
  <c r="J3314" i="25" s="1"/>
  <c r="J3315" i="25" s="1"/>
  <c r="J3316" i="25" s="1"/>
  <c r="J3317" i="25" s="1"/>
  <c r="J3318" i="25" s="1"/>
  <c r="J3319" i="25" s="1"/>
  <c r="J3320" i="25" s="1"/>
  <c r="J3321" i="25" s="1"/>
  <c r="J3322" i="25" s="1"/>
  <c r="J3323" i="25" s="1"/>
  <c r="J3324" i="25" s="1"/>
  <c r="J3325" i="25" s="1"/>
  <c r="J3326" i="25" s="1"/>
  <c r="J3327" i="25" s="1"/>
  <c r="J3328" i="25" s="1"/>
  <c r="J3329" i="25" s="1"/>
  <c r="J3330" i="25" s="1"/>
  <c r="J3331" i="25" s="1"/>
  <c r="J3332" i="25" s="1"/>
  <c r="J3333" i="25" s="1"/>
  <c r="J3334" i="25" s="1"/>
  <c r="J3335" i="25" s="1"/>
  <c r="J3336" i="25" s="1"/>
  <c r="J3337" i="25" s="1"/>
  <c r="J3338" i="25" s="1"/>
  <c r="J3339" i="25" s="1"/>
  <c r="J3340" i="25" s="1"/>
  <c r="J3341" i="25" s="1"/>
  <c r="J3342" i="25" s="1"/>
  <c r="J3343" i="25" s="1"/>
  <c r="J3344" i="25" s="1"/>
  <c r="J3345" i="25" s="1"/>
  <c r="J3346" i="25" s="1"/>
  <c r="J3347" i="25" s="1"/>
  <c r="J3348" i="25" s="1"/>
  <c r="J3349" i="25" s="1"/>
  <c r="J3350" i="25" s="1"/>
  <c r="J3351" i="25" s="1"/>
  <c r="J3352" i="25" s="1"/>
  <c r="J3353" i="25" s="1"/>
  <c r="J3354" i="25" s="1"/>
  <c r="J3355" i="25" s="1"/>
  <c r="J3356" i="25" s="1"/>
  <c r="J3357" i="25" s="1"/>
  <c r="J3358" i="25" s="1"/>
  <c r="J3359" i="25" s="1"/>
  <c r="J3360" i="25" s="1"/>
  <c r="J3361" i="25" s="1"/>
  <c r="J3362" i="25" s="1"/>
  <c r="J3363" i="25" s="1"/>
  <c r="J3364" i="25" s="1"/>
  <c r="J3365" i="25" s="1"/>
  <c r="J3366" i="25" s="1"/>
  <c r="J3367" i="25" s="1"/>
  <c r="J3368" i="25" s="1"/>
  <c r="J3369" i="25" s="1"/>
  <c r="J3370" i="25" s="1"/>
  <c r="J3371" i="25" s="1"/>
  <c r="J3372" i="25" s="1"/>
  <c r="J3373" i="25" s="1"/>
  <c r="J3374" i="25" s="1"/>
  <c r="J3375" i="25" s="1"/>
  <c r="J3376" i="25" s="1"/>
  <c r="J3377" i="25" s="1"/>
  <c r="J3378" i="25" s="1"/>
  <c r="J3379" i="25" s="1"/>
  <c r="J3380" i="25" s="1"/>
  <c r="J3381" i="25" s="1"/>
  <c r="J3382" i="25" s="1"/>
  <c r="J3383" i="25" s="1"/>
  <c r="J3384" i="25" s="1"/>
  <c r="J3385" i="25" s="1"/>
  <c r="J3386" i="25" s="1"/>
  <c r="J3387" i="25" s="1"/>
  <c r="J3388" i="25" s="1"/>
  <c r="J3389" i="25" s="1"/>
  <c r="J3390" i="25" s="1"/>
  <c r="J3391" i="25" s="1"/>
  <c r="J3392" i="25" s="1"/>
  <c r="J3393" i="25" s="1"/>
  <c r="J3394" i="25" s="1"/>
  <c r="J3395" i="25" s="1"/>
  <c r="J3396" i="25" s="1"/>
  <c r="J3397" i="25" s="1"/>
  <c r="J3398" i="25" s="1"/>
  <c r="J3399" i="25" s="1"/>
  <c r="J3400" i="25" s="1"/>
  <c r="J3401" i="25" s="1"/>
  <c r="J3402" i="25" s="1"/>
  <c r="J3403" i="25" s="1"/>
  <c r="J3404" i="25" s="1"/>
  <c r="J3405" i="25" s="1"/>
  <c r="J3406" i="25" s="1"/>
  <c r="J3407" i="25" s="1"/>
  <c r="J3408" i="25" s="1"/>
  <c r="J3409" i="25" s="1"/>
  <c r="J3410" i="25" s="1"/>
  <c r="J3411" i="25" s="1"/>
  <c r="J3412" i="25" s="1"/>
  <c r="J3413" i="25" s="1"/>
  <c r="J3414" i="25" s="1"/>
  <c r="J3415" i="25" s="1"/>
  <c r="J3416" i="25" s="1"/>
  <c r="J3417" i="25" s="1"/>
  <c r="J3418" i="25" s="1"/>
  <c r="J3419" i="25" s="1"/>
  <c r="J3420" i="25" s="1"/>
  <c r="J3421" i="25" s="1"/>
  <c r="J3422" i="25" s="1"/>
  <c r="J3423" i="25" s="1"/>
  <c r="J3424" i="25" s="1"/>
  <c r="J3425" i="25" s="1"/>
  <c r="J3426" i="25" s="1"/>
  <c r="J3427" i="25" s="1"/>
  <c r="J3428" i="25" s="1"/>
  <c r="J3429" i="25" s="1"/>
  <c r="J3430" i="25" s="1"/>
  <c r="J3431" i="25" s="1"/>
  <c r="J3432" i="25" s="1"/>
  <c r="J3433" i="25" s="1"/>
  <c r="J3434" i="25" s="1"/>
  <c r="J3435" i="25" s="1"/>
  <c r="J3436" i="25" s="1"/>
  <c r="J3437" i="25" s="1"/>
  <c r="J3438" i="25" s="1"/>
  <c r="J3439" i="25" s="1"/>
  <c r="J3440" i="25" s="1"/>
  <c r="J3441" i="25" s="1"/>
  <c r="J3442" i="25" s="1"/>
  <c r="J3443" i="25" s="1"/>
  <c r="J3444" i="25" s="1"/>
  <c r="J3445" i="25" s="1"/>
  <c r="J3446" i="25" s="1"/>
  <c r="J3447" i="25" s="1"/>
  <c r="J3448" i="25" s="1"/>
  <c r="J3449" i="25" s="1"/>
  <c r="J3450" i="25" s="1"/>
  <c r="J3451" i="25" s="1"/>
  <c r="J3452" i="25" s="1"/>
  <c r="J3453" i="25" s="1"/>
  <c r="J3454" i="25" s="1"/>
  <c r="J3455" i="25" s="1"/>
  <c r="J3456" i="25" s="1"/>
  <c r="J3457" i="25" s="1"/>
  <c r="J3458" i="25" s="1"/>
  <c r="J3459" i="25" s="1"/>
  <c r="J3460" i="25" s="1"/>
  <c r="J3461" i="25" s="1"/>
  <c r="J3462" i="25" s="1"/>
  <c r="J3463" i="25" s="1"/>
  <c r="J3464" i="25" s="1"/>
  <c r="J3465" i="25" s="1"/>
  <c r="J3466" i="25" s="1"/>
  <c r="J3467" i="25" s="1"/>
  <c r="J3468" i="25" s="1"/>
  <c r="J3469" i="25" s="1"/>
  <c r="J3470" i="25" s="1"/>
  <c r="J3471" i="25" s="1"/>
  <c r="J3472" i="25" s="1"/>
  <c r="J3473" i="25" s="1"/>
  <c r="J3474" i="25" s="1"/>
  <c r="J3475" i="25" s="1"/>
  <c r="J3476" i="25" s="1"/>
  <c r="J3477" i="25" s="1"/>
  <c r="J3478" i="25" s="1"/>
  <c r="J3479" i="25" s="1"/>
  <c r="J3480" i="25" s="1"/>
  <c r="J3481" i="25" s="1"/>
  <c r="J3482" i="25" s="1"/>
  <c r="J3483" i="25" s="1"/>
  <c r="J3484" i="25" s="1"/>
  <c r="J3485" i="25" s="1"/>
  <c r="J3486" i="25" s="1"/>
  <c r="J3487" i="25" s="1"/>
  <c r="J3488" i="25" s="1"/>
  <c r="J3489" i="25" s="1"/>
  <c r="J3490" i="25" s="1"/>
  <c r="J3491" i="25" s="1"/>
  <c r="J3492" i="25" s="1"/>
  <c r="J3493" i="25" s="1"/>
  <c r="J3494" i="25" s="1"/>
  <c r="J3495" i="25" s="1"/>
  <c r="J3496" i="25" s="1"/>
  <c r="J3497" i="25" s="1"/>
  <c r="J3498" i="25" s="1"/>
  <c r="J3499" i="25" s="1"/>
  <c r="J3500" i="25" s="1"/>
  <c r="J3501" i="25" s="1"/>
  <c r="J3502" i="25" s="1"/>
  <c r="J3503" i="25" s="1"/>
  <c r="J3504" i="25" s="1"/>
  <c r="J3505" i="25" s="1"/>
  <c r="J3506" i="25" s="1"/>
  <c r="J3507" i="25" s="1"/>
  <c r="J3508" i="25" s="1"/>
  <c r="J3509" i="25" s="1"/>
  <c r="J3510" i="25" s="1"/>
  <c r="J3511" i="25" s="1"/>
  <c r="J3512" i="25" s="1"/>
  <c r="J3513" i="25" s="1"/>
  <c r="J3514" i="25" s="1"/>
  <c r="J3515" i="25" s="1"/>
  <c r="J3516" i="25" s="1"/>
  <c r="J3517" i="25" s="1"/>
  <c r="J3518" i="25" s="1"/>
  <c r="J3519" i="25" s="1"/>
  <c r="J3520" i="25" s="1"/>
  <c r="J3521" i="25" s="1"/>
  <c r="J3522" i="25" s="1"/>
  <c r="J3523" i="25" s="1"/>
  <c r="J3524" i="25" s="1"/>
  <c r="J3525" i="25" s="1"/>
  <c r="J3526" i="25" s="1"/>
  <c r="J3527" i="25" s="1"/>
  <c r="J3528" i="25" s="1"/>
  <c r="J3529" i="25" s="1"/>
  <c r="J3530" i="25" s="1"/>
  <c r="J3531" i="25" s="1"/>
  <c r="J3532" i="25" s="1"/>
  <c r="J3533" i="25" s="1"/>
  <c r="J3534" i="25" s="1"/>
  <c r="J3535" i="25" s="1"/>
  <c r="J3536" i="25" s="1"/>
  <c r="J3537" i="25" s="1"/>
  <c r="J3538" i="25" s="1"/>
  <c r="J3539" i="25" s="1"/>
  <c r="J3540" i="25" s="1"/>
  <c r="J3541" i="25" s="1"/>
  <c r="J3542" i="25" s="1"/>
  <c r="J3543" i="25" s="1"/>
  <c r="J3544" i="25" s="1"/>
  <c r="J3545" i="25" s="1"/>
  <c r="J3546" i="25" s="1"/>
  <c r="J3547" i="25" s="1"/>
  <c r="J3548" i="25" s="1"/>
  <c r="J3549" i="25" s="1"/>
  <c r="J3550" i="25" s="1"/>
  <c r="J3551" i="25" s="1"/>
  <c r="J3552" i="25" s="1"/>
  <c r="J3553" i="25" s="1"/>
  <c r="J3554" i="25" s="1"/>
  <c r="J3555" i="25" s="1"/>
  <c r="J3556" i="25" s="1"/>
  <c r="J3557" i="25" s="1"/>
  <c r="J3558" i="25" s="1"/>
  <c r="J3559" i="25" s="1"/>
  <c r="J3560" i="25" s="1"/>
  <c r="J3561" i="25" s="1"/>
  <c r="J3562" i="25" s="1"/>
  <c r="J3563" i="25" s="1"/>
  <c r="J3564" i="25" s="1"/>
  <c r="J3565" i="25" s="1"/>
  <c r="J3566" i="25" s="1"/>
  <c r="J3567" i="25" s="1"/>
  <c r="J3568" i="25" s="1"/>
  <c r="J3569" i="25" s="1"/>
  <c r="J3570" i="25" s="1"/>
  <c r="J3571" i="25" s="1"/>
  <c r="J3572" i="25" s="1"/>
  <c r="J3573" i="25" s="1"/>
  <c r="J3574" i="25" s="1"/>
  <c r="J3575" i="25" s="1"/>
  <c r="J3576" i="25" s="1"/>
  <c r="J3577" i="25" s="1"/>
  <c r="J3578" i="25" s="1"/>
  <c r="J3579" i="25" s="1"/>
  <c r="J3580" i="25" s="1"/>
  <c r="J3581" i="25" s="1"/>
  <c r="J3582" i="25" s="1"/>
  <c r="J3583" i="25" s="1"/>
  <c r="J3584" i="25" s="1"/>
  <c r="J3585" i="25" s="1"/>
  <c r="J3586" i="25" s="1"/>
  <c r="J3587" i="25" s="1"/>
  <c r="J3588" i="25" s="1"/>
  <c r="J3589" i="25" s="1"/>
  <c r="J3590" i="25" s="1"/>
  <c r="J3591" i="25" s="1"/>
  <c r="J3592" i="25" s="1"/>
  <c r="J3593" i="25" s="1"/>
  <c r="J3594" i="25" s="1"/>
  <c r="J3595" i="25" s="1"/>
  <c r="J3596" i="25" s="1"/>
  <c r="J3597" i="25" s="1"/>
  <c r="J3598" i="25" s="1"/>
  <c r="J3599" i="25" s="1"/>
  <c r="J3600" i="25" s="1"/>
  <c r="J3601" i="25" s="1"/>
  <c r="J3602" i="25" s="1"/>
  <c r="J3603" i="25" s="1"/>
  <c r="J3604" i="25" s="1"/>
  <c r="J3605" i="25" s="1"/>
  <c r="J3606" i="25" s="1"/>
  <c r="J3607" i="25" s="1"/>
  <c r="J3608" i="25" s="1"/>
  <c r="J3609" i="25" s="1"/>
  <c r="J3610" i="25" s="1"/>
  <c r="J3611" i="25" s="1"/>
  <c r="J3612" i="25" s="1"/>
  <c r="J3613" i="25" s="1"/>
  <c r="J3614" i="25" s="1"/>
  <c r="J3615" i="25" s="1"/>
  <c r="J3616" i="25" s="1"/>
  <c r="J3617" i="25" s="1"/>
  <c r="J3618" i="25" s="1"/>
  <c r="J3619" i="25" s="1"/>
  <c r="J3620" i="25" s="1"/>
  <c r="J3621" i="25" s="1"/>
  <c r="J3622" i="25" s="1"/>
  <c r="J3623" i="25" s="1"/>
  <c r="J3624" i="25" s="1"/>
  <c r="J3625" i="25" s="1"/>
  <c r="J3626" i="25" s="1"/>
  <c r="J3627" i="25" s="1"/>
  <c r="J3628" i="25" s="1"/>
  <c r="J3629" i="25" s="1"/>
  <c r="J3630" i="25" s="1"/>
  <c r="J3631" i="25" s="1"/>
  <c r="J3632" i="25" s="1"/>
  <c r="J3633" i="25" s="1"/>
  <c r="J3634" i="25" s="1"/>
  <c r="J3635" i="25" s="1"/>
  <c r="J3636" i="25" s="1"/>
  <c r="J3637" i="25" s="1"/>
  <c r="J3638" i="25" s="1"/>
  <c r="J3639" i="25" s="1"/>
  <c r="J3640" i="25" s="1"/>
  <c r="J3641" i="25" s="1"/>
  <c r="J3642" i="25" s="1"/>
  <c r="J3643" i="25" s="1"/>
  <c r="J3644" i="25" s="1"/>
  <c r="J3645" i="25" s="1"/>
  <c r="J3646" i="25" s="1"/>
  <c r="J3647" i="25" s="1"/>
  <c r="J3648" i="25" s="1"/>
  <c r="J3649" i="25" s="1"/>
  <c r="J3650" i="25" s="1"/>
  <c r="J3651" i="25" s="1"/>
  <c r="J3652" i="25" s="1"/>
  <c r="J3653" i="25" s="1"/>
  <c r="J3654" i="25" s="1"/>
  <c r="J3655" i="25" s="1"/>
  <c r="J3656" i="25" s="1"/>
  <c r="J3657" i="25" s="1"/>
  <c r="J3658" i="25" s="1"/>
  <c r="J3659" i="25" s="1"/>
  <c r="J3660" i="25" s="1"/>
  <c r="J3661" i="25" s="1"/>
  <c r="J3662" i="25" s="1"/>
  <c r="J3663" i="25" s="1"/>
  <c r="J3664" i="25" s="1"/>
  <c r="J3665" i="25" s="1"/>
  <c r="J3666" i="25" s="1"/>
  <c r="J3667" i="25" s="1"/>
  <c r="J3668" i="25" s="1"/>
  <c r="J3669" i="25" s="1"/>
  <c r="J3670" i="25" s="1"/>
  <c r="J3671" i="25" s="1"/>
  <c r="J3672" i="25" s="1"/>
  <c r="J3673" i="25" s="1"/>
  <c r="J3674" i="25" s="1"/>
  <c r="J3675" i="25" s="1"/>
  <c r="J3676" i="25" s="1"/>
  <c r="J3677" i="25" s="1"/>
  <c r="J3678" i="25" s="1"/>
  <c r="J3679" i="25" s="1"/>
  <c r="J3680" i="25" s="1"/>
  <c r="J3681" i="25" s="1"/>
  <c r="J3682" i="25" s="1"/>
  <c r="J3683" i="25" s="1"/>
  <c r="J3684" i="25" s="1"/>
  <c r="J3685" i="25" s="1"/>
  <c r="J3686" i="25" s="1"/>
  <c r="J3687" i="25" s="1"/>
  <c r="J3688" i="25" s="1"/>
  <c r="J3689" i="25" s="1"/>
  <c r="J3690" i="25" s="1"/>
  <c r="J3691" i="25" s="1"/>
  <c r="J3692" i="25" s="1"/>
  <c r="J3693" i="25" s="1"/>
  <c r="J3694" i="25" s="1"/>
  <c r="J3695" i="25" s="1"/>
  <c r="J3696" i="25" s="1"/>
  <c r="J3697" i="25" s="1"/>
  <c r="J3698" i="25" s="1"/>
  <c r="J3699" i="25" s="1"/>
  <c r="J3700" i="25" s="1"/>
  <c r="J3701" i="25" s="1"/>
  <c r="J3702" i="25" s="1"/>
  <c r="J3703" i="25" s="1"/>
  <c r="J3704" i="25" s="1"/>
  <c r="J3705" i="25" s="1"/>
  <c r="J3706" i="25" s="1"/>
  <c r="J3707" i="25" s="1"/>
  <c r="J3708" i="25" s="1"/>
  <c r="J3709" i="25" s="1"/>
  <c r="J3710" i="25" s="1"/>
  <c r="J3711" i="25" s="1"/>
  <c r="J3712" i="25" s="1"/>
  <c r="J3713" i="25" s="1"/>
  <c r="J3714" i="25" s="1"/>
  <c r="J3715" i="25" s="1"/>
  <c r="J3716" i="25" s="1"/>
  <c r="J3717" i="25" s="1"/>
  <c r="J3718" i="25" s="1"/>
  <c r="J3719" i="25" s="1"/>
  <c r="J3720" i="25" s="1"/>
  <c r="J3721" i="25" s="1"/>
  <c r="J3722" i="25" s="1"/>
  <c r="J3723" i="25" s="1"/>
  <c r="J3724" i="25" s="1"/>
  <c r="J3725" i="25" s="1"/>
  <c r="J3726" i="25" s="1"/>
  <c r="J3727" i="25" s="1"/>
  <c r="J3728" i="25" s="1"/>
  <c r="J3729" i="25" s="1"/>
  <c r="J3730" i="25" s="1"/>
  <c r="J3731" i="25" s="1"/>
  <c r="J3732" i="25" s="1"/>
  <c r="J3733" i="25" s="1"/>
  <c r="J3734" i="25" s="1"/>
  <c r="J3735" i="25" s="1"/>
  <c r="J3736" i="25" s="1"/>
  <c r="J3737" i="25" s="1"/>
  <c r="J3738" i="25" s="1"/>
  <c r="J3739" i="25" s="1"/>
  <c r="J3740" i="25" s="1"/>
  <c r="J3741" i="25" s="1"/>
  <c r="J3742" i="25" s="1"/>
  <c r="J3743" i="25" s="1"/>
  <c r="J3744" i="25" s="1"/>
  <c r="J3745" i="25" s="1"/>
  <c r="J3746" i="25" s="1"/>
  <c r="J3747" i="25" s="1"/>
  <c r="J3748" i="25" s="1"/>
  <c r="J3749" i="25" s="1"/>
  <c r="J3750" i="25" s="1"/>
  <c r="J3751" i="25" s="1"/>
  <c r="J3752" i="25" s="1"/>
  <c r="J3753" i="25" s="1"/>
  <c r="J3754" i="25" s="1"/>
  <c r="J3755" i="25" s="1"/>
  <c r="J3756" i="25" s="1"/>
  <c r="J3757" i="25" s="1"/>
  <c r="J3758" i="25" s="1"/>
  <c r="J3759" i="25" s="1"/>
  <c r="J3760" i="25" s="1"/>
  <c r="J3761" i="25" s="1"/>
  <c r="J3762" i="25" s="1"/>
  <c r="J3763" i="25" s="1"/>
  <c r="J3764" i="25" s="1"/>
  <c r="J3765" i="25" s="1"/>
  <c r="J3766" i="25" s="1"/>
  <c r="J3767" i="25" s="1"/>
  <c r="J3768" i="25" s="1"/>
  <c r="J3769" i="25" s="1"/>
  <c r="J3770" i="25" s="1"/>
  <c r="J3771" i="25" s="1"/>
  <c r="J3772" i="25" s="1"/>
  <c r="J3773" i="25" s="1"/>
  <c r="J3774" i="25" s="1"/>
  <c r="J3775" i="25" s="1"/>
  <c r="J3776" i="25" s="1"/>
  <c r="J3777" i="25" s="1"/>
  <c r="J3778" i="25" s="1"/>
  <c r="J3779" i="25" s="1"/>
  <c r="J3780" i="25" s="1"/>
  <c r="J3781" i="25" s="1"/>
  <c r="J3782" i="25" s="1"/>
  <c r="J3783" i="25" s="1"/>
  <c r="J3784" i="25" s="1"/>
  <c r="J3785" i="25" s="1"/>
  <c r="J3786" i="25" s="1"/>
  <c r="J3787" i="25" s="1"/>
  <c r="J3788" i="25" s="1"/>
  <c r="J3789" i="25" s="1"/>
  <c r="J3790" i="25" s="1"/>
  <c r="J3791" i="25" s="1"/>
  <c r="J3792" i="25" s="1"/>
  <c r="J3793" i="25" s="1"/>
  <c r="J3794" i="25" s="1"/>
  <c r="J3795" i="25" s="1"/>
  <c r="J3796" i="25" s="1"/>
  <c r="J3797" i="25" s="1"/>
  <c r="J3798" i="25" s="1"/>
  <c r="J3799" i="25" s="1"/>
  <c r="J3800" i="25" s="1"/>
  <c r="J3801" i="25" s="1"/>
  <c r="J3802" i="25" s="1"/>
  <c r="J3803" i="25" s="1"/>
  <c r="J3804" i="25" s="1"/>
  <c r="J3805" i="25" s="1"/>
  <c r="J3806" i="25" s="1"/>
  <c r="J3807" i="25" s="1"/>
  <c r="J3808" i="25" s="1"/>
  <c r="J3809" i="25" s="1"/>
  <c r="J3810" i="25" s="1"/>
  <c r="J3811" i="25" s="1"/>
  <c r="J3812" i="25" s="1"/>
  <c r="J3813" i="25" s="1"/>
  <c r="J3814" i="25" s="1"/>
  <c r="J3815" i="25" s="1"/>
  <c r="J3816" i="25" s="1"/>
  <c r="J3817" i="25" s="1"/>
  <c r="J3818" i="25" s="1"/>
  <c r="J3819" i="25" s="1"/>
  <c r="J3820" i="25" s="1"/>
  <c r="J3821" i="25" s="1"/>
  <c r="J3822" i="25" s="1"/>
  <c r="J3823" i="25" s="1"/>
  <c r="J3824" i="25" s="1"/>
  <c r="J3825" i="25" s="1"/>
  <c r="J3826" i="25" s="1"/>
  <c r="J3827" i="25" s="1"/>
  <c r="J3828" i="25" s="1"/>
  <c r="J3829" i="25" s="1"/>
  <c r="J3830" i="25" s="1"/>
  <c r="J3831" i="25" s="1"/>
  <c r="J3832" i="25" s="1"/>
  <c r="J3833" i="25" s="1"/>
  <c r="J3834" i="25" s="1"/>
  <c r="J3835" i="25" s="1"/>
  <c r="J3836" i="25" s="1"/>
  <c r="J3837" i="25" s="1"/>
  <c r="J3838" i="25" s="1"/>
  <c r="J3839" i="25" s="1"/>
  <c r="J3840" i="25" s="1"/>
  <c r="J3841" i="25" s="1"/>
  <c r="J3842" i="25" s="1"/>
  <c r="J3843" i="25" s="1"/>
  <c r="J3844" i="25" s="1"/>
  <c r="J3845" i="25" s="1"/>
  <c r="J3846" i="25" s="1"/>
  <c r="J3847" i="25" s="1"/>
  <c r="J3848" i="25" s="1"/>
  <c r="J3849" i="25" s="1"/>
  <c r="J3850" i="25" s="1"/>
  <c r="J3851" i="25" s="1"/>
  <c r="J3852" i="25" s="1"/>
  <c r="J3853" i="25" s="1"/>
  <c r="J3854" i="25" s="1"/>
  <c r="J3855" i="25" s="1"/>
  <c r="J3856" i="25" s="1"/>
  <c r="J3857" i="25" s="1"/>
  <c r="J3858" i="25" s="1"/>
  <c r="J3859" i="25" s="1"/>
  <c r="J3860" i="25" s="1"/>
  <c r="J3861" i="25" s="1"/>
  <c r="J3862" i="25" s="1"/>
  <c r="J3863" i="25" s="1"/>
  <c r="J3864" i="25" s="1"/>
  <c r="J3865" i="25" s="1"/>
  <c r="J3866" i="25" s="1"/>
  <c r="J3867" i="25" s="1"/>
  <c r="J3868" i="25" s="1"/>
  <c r="J3869" i="25" s="1"/>
  <c r="J3870" i="25" s="1"/>
  <c r="J3871" i="25" s="1"/>
  <c r="J3872" i="25" s="1"/>
  <c r="J3873" i="25" s="1"/>
  <c r="J3874" i="25" s="1"/>
  <c r="J3875" i="25" s="1"/>
  <c r="J3876" i="25" s="1"/>
  <c r="J3877" i="25" s="1"/>
  <c r="J3878" i="25" s="1"/>
  <c r="J3879" i="25" s="1"/>
  <c r="J3880" i="25" s="1"/>
  <c r="J3881" i="25" s="1"/>
  <c r="J3882" i="25" s="1"/>
  <c r="J3883" i="25" s="1"/>
  <c r="J3884" i="25" s="1"/>
  <c r="J3885" i="25" s="1"/>
  <c r="J3886" i="25" s="1"/>
  <c r="J3887" i="25" s="1"/>
  <c r="J3888" i="25" s="1"/>
  <c r="J3889" i="25" s="1"/>
  <c r="J3890" i="25" s="1"/>
  <c r="J3891" i="25" s="1"/>
  <c r="J3892" i="25" s="1"/>
  <c r="J3893" i="25" s="1"/>
  <c r="J3894" i="25" s="1"/>
  <c r="J3895" i="25" s="1"/>
  <c r="J3896" i="25" s="1"/>
  <c r="J3897" i="25" s="1"/>
  <c r="J3898" i="25" s="1"/>
  <c r="J3899" i="25" s="1"/>
  <c r="J3900" i="25" s="1"/>
  <c r="J3901" i="25" s="1"/>
  <c r="J3902" i="25" s="1"/>
  <c r="J3903" i="25" s="1"/>
  <c r="J3904" i="25" s="1"/>
  <c r="J3905" i="25" s="1"/>
  <c r="J3906" i="25" s="1"/>
  <c r="J3907" i="25" s="1"/>
  <c r="J3908" i="25" s="1"/>
  <c r="J3909" i="25" s="1"/>
  <c r="J3910" i="25" s="1"/>
  <c r="J3911" i="25" s="1"/>
  <c r="J3912" i="25" s="1"/>
  <c r="J3913" i="25" s="1"/>
  <c r="J3914" i="25" s="1"/>
  <c r="J3915" i="25" s="1"/>
  <c r="J3916" i="25" s="1"/>
  <c r="J3917" i="25" s="1"/>
  <c r="J3918" i="25" s="1"/>
  <c r="J3919" i="25" s="1"/>
  <c r="J3920" i="25" s="1"/>
  <c r="J3921" i="25" s="1"/>
  <c r="J3922" i="25" s="1"/>
  <c r="J3923" i="25" s="1"/>
  <c r="J3924" i="25" s="1"/>
  <c r="J3925" i="25" s="1"/>
  <c r="J3926" i="25" s="1"/>
  <c r="J3927" i="25" s="1"/>
  <c r="J3928" i="25" s="1"/>
  <c r="J3929" i="25" s="1"/>
  <c r="J3930" i="25" s="1"/>
  <c r="J3931" i="25" s="1"/>
  <c r="J3932" i="25" s="1"/>
  <c r="J3933" i="25" s="1"/>
  <c r="J3934" i="25" s="1"/>
  <c r="J3935" i="25" s="1"/>
  <c r="J3936" i="25" s="1"/>
  <c r="J3937" i="25" s="1"/>
  <c r="J3938" i="25" s="1"/>
  <c r="J3939" i="25" s="1"/>
  <c r="J3940" i="25" s="1"/>
  <c r="J3941" i="25" s="1"/>
  <c r="J3942" i="25" s="1"/>
  <c r="J3943" i="25" s="1"/>
  <c r="J3944" i="25" s="1"/>
  <c r="J3945" i="25" s="1"/>
  <c r="J3946" i="25" s="1"/>
  <c r="J3947" i="25" s="1"/>
  <c r="J3948" i="25" s="1"/>
  <c r="J3949" i="25" s="1"/>
  <c r="J3950" i="25" s="1"/>
  <c r="J3951" i="25" s="1"/>
  <c r="J3952" i="25" s="1"/>
  <c r="J3953" i="25" s="1"/>
  <c r="J3954" i="25" s="1"/>
  <c r="J3955" i="25" s="1"/>
  <c r="J3956" i="25" s="1"/>
  <c r="J3957" i="25" s="1"/>
  <c r="J3958" i="25" s="1"/>
  <c r="J3959" i="25" s="1"/>
  <c r="J3960" i="25" s="1"/>
  <c r="J3961" i="25" s="1"/>
  <c r="J3962" i="25" s="1"/>
  <c r="J3963" i="25" s="1"/>
  <c r="J3964" i="25" s="1"/>
  <c r="J3965" i="25" s="1"/>
  <c r="J3966" i="25" s="1"/>
  <c r="J3967" i="25" s="1"/>
  <c r="J3968" i="25" s="1"/>
  <c r="J3969" i="25" s="1"/>
  <c r="J3970" i="25" s="1"/>
  <c r="J3971" i="25" s="1"/>
  <c r="J3972" i="25" s="1"/>
  <c r="J3973" i="25" s="1"/>
  <c r="J3974" i="25" s="1"/>
  <c r="J3975" i="25" s="1"/>
  <c r="J3976" i="25" s="1"/>
  <c r="J3977" i="25" s="1"/>
  <c r="J3978" i="25" s="1"/>
  <c r="J3979" i="25" s="1"/>
  <c r="J3980" i="25" s="1"/>
  <c r="J3981" i="25" s="1"/>
  <c r="J3982" i="25" s="1"/>
  <c r="J3983" i="25" s="1"/>
  <c r="J3984" i="25" s="1"/>
  <c r="F472" i="25"/>
  <c r="J471" i="25"/>
  <c r="F471" i="25"/>
  <c r="J470" i="25"/>
  <c r="F470" i="25"/>
  <c r="F469" i="25"/>
  <c r="F468" i="25"/>
  <c r="F467" i="25"/>
  <c r="F466" i="25"/>
  <c r="F465" i="25"/>
  <c r="F464" i="25"/>
  <c r="F463" i="25"/>
  <c r="F462" i="25"/>
  <c r="F461" i="25"/>
  <c r="F460" i="25"/>
  <c r="F459" i="25"/>
  <c r="F458" i="25"/>
  <c r="F457" i="25"/>
  <c r="F456" i="25"/>
  <c r="F455" i="25"/>
  <c r="F454" i="25"/>
  <c r="F453" i="25"/>
  <c r="F452" i="25"/>
  <c r="F451" i="25"/>
  <c r="F450" i="25"/>
  <c r="F449" i="25"/>
  <c r="F448" i="25"/>
  <c r="F447" i="25"/>
  <c r="F446" i="25"/>
  <c r="F445" i="25"/>
  <c r="F444" i="25"/>
  <c r="F443" i="25"/>
  <c r="F442" i="25"/>
  <c r="F441" i="25"/>
  <c r="F440" i="25"/>
  <c r="F439" i="25"/>
  <c r="F438" i="25"/>
  <c r="F437" i="25"/>
  <c r="F436" i="25"/>
  <c r="F435" i="25"/>
  <c r="F434" i="25"/>
  <c r="F433" i="25"/>
  <c r="F432" i="25"/>
  <c r="F431" i="25"/>
  <c r="F430" i="25"/>
  <c r="F429" i="25"/>
  <c r="F428" i="25"/>
  <c r="F427" i="25"/>
  <c r="F426" i="25"/>
  <c r="F425" i="25"/>
  <c r="F424" i="25"/>
  <c r="F423" i="25"/>
  <c r="F422" i="25"/>
  <c r="F421" i="25"/>
  <c r="F420" i="25"/>
  <c r="F419" i="25"/>
  <c r="F418" i="25"/>
  <c r="F417" i="25"/>
  <c r="F416" i="25"/>
  <c r="F415" i="25"/>
  <c r="F414" i="25"/>
  <c r="F413" i="25"/>
  <c r="F412" i="25"/>
  <c r="F411" i="25"/>
  <c r="F410" i="25"/>
  <c r="F409" i="25"/>
  <c r="F408" i="25"/>
  <c r="F407" i="25"/>
  <c r="F406" i="25"/>
  <c r="F405" i="25"/>
  <c r="F404" i="25"/>
  <c r="F403" i="25"/>
  <c r="F402" i="25"/>
  <c r="F401" i="25"/>
  <c r="F400" i="25"/>
  <c r="F399" i="25"/>
  <c r="F398" i="25"/>
  <c r="F397" i="25"/>
  <c r="F396" i="25"/>
  <c r="F395" i="25"/>
  <c r="F394" i="25"/>
  <c r="F393" i="25"/>
  <c r="F392" i="25"/>
  <c r="F391" i="25"/>
  <c r="F390" i="25"/>
  <c r="F389" i="25"/>
  <c r="F388" i="25"/>
  <c r="F387" i="25"/>
  <c r="F386" i="25"/>
  <c r="F385" i="25"/>
  <c r="F384" i="25"/>
  <c r="F383" i="25"/>
  <c r="F382" i="25"/>
  <c r="F381" i="25"/>
  <c r="F380" i="25"/>
  <c r="F379" i="25"/>
  <c r="F378" i="25"/>
  <c r="F377" i="25"/>
  <c r="F376" i="25"/>
  <c r="F375" i="25"/>
  <c r="F374" i="25"/>
  <c r="F373" i="25"/>
  <c r="F372" i="25"/>
  <c r="F371" i="25"/>
  <c r="F370" i="25"/>
  <c r="F369" i="25"/>
  <c r="F368" i="25"/>
  <c r="F367" i="25"/>
  <c r="F366" i="25"/>
  <c r="F365" i="25"/>
  <c r="F364" i="25"/>
  <c r="F363" i="25"/>
  <c r="F362" i="25"/>
  <c r="F361" i="25"/>
  <c r="F360" i="25"/>
  <c r="F359" i="25"/>
  <c r="F358" i="25"/>
  <c r="F357" i="25"/>
  <c r="F356" i="25"/>
  <c r="F355" i="25"/>
  <c r="F354" i="25"/>
  <c r="F353" i="25"/>
  <c r="F352" i="25"/>
  <c r="F351" i="25"/>
  <c r="F350" i="25"/>
  <c r="F349" i="25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F290" i="25"/>
  <c r="F289" i="25"/>
  <c r="F288" i="25"/>
  <c r="F287" i="25"/>
  <c r="F286" i="25"/>
  <c r="F285" i="25"/>
  <c r="F284" i="25"/>
  <c r="F283" i="25"/>
  <c r="F282" i="25"/>
  <c r="F281" i="25"/>
  <c r="F280" i="25"/>
  <c r="F279" i="25"/>
  <c r="F278" i="25"/>
  <c r="F277" i="25"/>
  <c r="F276" i="25"/>
  <c r="F275" i="25"/>
  <c r="F274" i="25"/>
  <c r="F273" i="25"/>
  <c r="F272" i="25"/>
  <c r="F271" i="25"/>
  <c r="F270" i="25"/>
  <c r="F269" i="25"/>
  <c r="F268" i="25"/>
  <c r="F267" i="25"/>
  <c r="F266" i="25"/>
  <c r="F265" i="25"/>
  <c r="F264" i="25"/>
  <c r="F263" i="25"/>
  <c r="F262" i="25"/>
  <c r="F261" i="25"/>
  <c r="F260" i="25"/>
  <c r="F259" i="25"/>
  <c r="F258" i="25"/>
  <c r="F257" i="25"/>
  <c r="F256" i="25"/>
  <c r="F255" i="25"/>
  <c r="F254" i="25"/>
  <c r="F253" i="25"/>
  <c r="F252" i="25"/>
  <c r="F251" i="25"/>
  <c r="F250" i="25"/>
  <c r="F249" i="25"/>
  <c r="F248" i="25"/>
  <c r="F247" i="25"/>
  <c r="F246" i="25"/>
  <c r="F245" i="25"/>
  <c r="F244" i="25"/>
  <c r="F243" i="25"/>
  <c r="F242" i="25"/>
  <c r="F241" i="25"/>
  <c r="F240" i="25"/>
  <c r="F239" i="25"/>
  <c r="F238" i="25"/>
  <c r="F237" i="25"/>
  <c r="F236" i="25"/>
  <c r="F235" i="25"/>
  <c r="F234" i="25"/>
  <c r="F233" i="25"/>
  <c r="F232" i="25"/>
  <c r="F231" i="25"/>
  <c r="F230" i="25"/>
  <c r="F229" i="25"/>
  <c r="F228" i="25"/>
  <c r="F227" i="25"/>
  <c r="F226" i="25"/>
  <c r="F225" i="25"/>
  <c r="F224" i="25"/>
  <c r="F223" i="25"/>
  <c r="F222" i="25"/>
  <c r="F221" i="25"/>
  <c r="F220" i="25"/>
  <c r="F219" i="25"/>
  <c r="F218" i="25"/>
  <c r="F217" i="25"/>
  <c r="F216" i="25"/>
  <c r="F215" i="25"/>
  <c r="F214" i="25"/>
  <c r="F213" i="25"/>
  <c r="F212" i="25"/>
  <c r="F211" i="25"/>
  <c r="F210" i="25"/>
  <c r="F209" i="25"/>
  <c r="F208" i="25"/>
  <c r="F207" i="25"/>
  <c r="F206" i="25"/>
  <c r="F205" i="25"/>
  <c r="F204" i="25"/>
  <c r="F203" i="25"/>
  <c r="F202" i="25"/>
  <c r="F201" i="25"/>
  <c r="F200" i="25"/>
  <c r="F199" i="25"/>
  <c r="F198" i="25"/>
  <c r="F197" i="25"/>
  <c r="F196" i="25"/>
  <c r="F195" i="25"/>
  <c r="F194" i="25"/>
  <c r="F193" i="25"/>
  <c r="F192" i="25"/>
  <c r="F191" i="25"/>
  <c r="F190" i="25"/>
  <c r="F189" i="25"/>
  <c r="F188" i="25"/>
  <c r="F187" i="25"/>
  <c r="F186" i="25"/>
  <c r="F185" i="25"/>
  <c r="F184" i="25"/>
  <c r="F183" i="25"/>
  <c r="F182" i="25"/>
  <c r="F181" i="25"/>
  <c r="F180" i="25"/>
  <c r="F179" i="25"/>
  <c r="F178" i="25"/>
  <c r="F177" i="25"/>
  <c r="F176" i="25"/>
  <c r="F175" i="25"/>
  <c r="F174" i="25"/>
  <c r="F173" i="25"/>
  <c r="F172" i="25"/>
  <c r="F171" i="25"/>
  <c r="F170" i="25"/>
  <c r="F169" i="25"/>
  <c r="F168" i="25"/>
  <c r="F167" i="25"/>
  <c r="F166" i="25"/>
  <c r="F165" i="25"/>
  <c r="F164" i="25"/>
  <c r="F163" i="25"/>
  <c r="F162" i="25"/>
  <c r="F161" i="25"/>
  <c r="F160" i="25"/>
  <c r="F159" i="25"/>
  <c r="F158" i="25"/>
  <c r="F157" i="25"/>
  <c r="F156" i="25"/>
  <c r="F155" i="25"/>
  <c r="F154" i="25"/>
  <c r="F153" i="25"/>
  <c r="F152" i="25"/>
  <c r="F151" i="25"/>
  <c r="F150" i="25"/>
  <c r="F149" i="25"/>
  <c r="F148" i="25"/>
  <c r="F147" i="25"/>
  <c r="F146" i="25"/>
  <c r="F145" i="25"/>
  <c r="F144" i="25"/>
  <c r="F143" i="25"/>
  <c r="F142" i="25"/>
  <c r="F141" i="25"/>
  <c r="F140" i="25"/>
  <c r="F139" i="25"/>
  <c r="F138" i="25"/>
  <c r="F137" i="25"/>
  <c r="F136" i="25"/>
  <c r="F135" i="25"/>
  <c r="F134" i="25"/>
  <c r="F133" i="25"/>
  <c r="F132" i="25"/>
  <c r="F131" i="25"/>
  <c r="F130" i="25"/>
  <c r="F129" i="25"/>
  <c r="F128" i="25"/>
  <c r="F127" i="25"/>
  <c r="F126" i="25"/>
  <c r="F125" i="25"/>
  <c r="F124" i="25"/>
  <c r="F123" i="25"/>
  <c r="F122" i="25"/>
  <c r="F121" i="25"/>
  <c r="F120" i="25"/>
  <c r="F119" i="25"/>
  <c r="F118" i="25"/>
  <c r="F117" i="25"/>
  <c r="F116" i="25"/>
  <c r="F115" i="25"/>
  <c r="F114" i="25"/>
  <c r="F113" i="25"/>
  <c r="F112" i="25"/>
  <c r="F111" i="25"/>
  <c r="F110" i="25"/>
  <c r="F109" i="25"/>
  <c r="F108" i="25"/>
  <c r="F107" i="25"/>
  <c r="F106" i="25"/>
  <c r="F105" i="25"/>
  <c r="F104" i="25"/>
  <c r="F103" i="25"/>
  <c r="F102" i="25"/>
  <c r="F101" i="25"/>
  <c r="F100" i="25"/>
  <c r="F99" i="25"/>
  <c r="F98" i="25"/>
  <c r="F97" i="25"/>
  <c r="F96" i="25"/>
  <c r="F95" i="25"/>
  <c r="F94" i="25"/>
  <c r="F93" i="25"/>
  <c r="F92" i="25"/>
  <c r="F91" i="25"/>
  <c r="F90" i="25"/>
  <c r="F89" i="25"/>
  <c r="F88" i="25"/>
  <c r="F87" i="25"/>
  <c r="F86" i="25"/>
  <c r="F85" i="25"/>
  <c r="F84" i="25"/>
  <c r="F83" i="25"/>
  <c r="F82" i="25"/>
  <c r="F81" i="25"/>
  <c r="F80" i="25"/>
  <c r="F79" i="25"/>
  <c r="F78" i="25"/>
  <c r="F77" i="25"/>
  <c r="F76" i="25"/>
  <c r="F75" i="25"/>
  <c r="F74" i="25"/>
  <c r="F73" i="25"/>
  <c r="F72" i="25"/>
  <c r="F71" i="25"/>
  <c r="F70" i="25"/>
  <c r="F69" i="25"/>
  <c r="F68" i="25"/>
  <c r="F67" i="25"/>
  <c r="F66" i="25"/>
  <c r="F65" i="25"/>
  <c r="F64" i="25"/>
  <c r="F63" i="25"/>
  <c r="F62" i="25"/>
  <c r="F61" i="25"/>
  <c r="F60" i="25"/>
  <c r="F59" i="25"/>
  <c r="F58" i="25"/>
  <c r="F57" i="25"/>
  <c r="F56" i="25"/>
  <c r="F55" i="25"/>
  <c r="F54" i="25"/>
  <c r="F53" i="25"/>
  <c r="F52" i="25"/>
  <c r="F51" i="25"/>
  <c r="F50" i="25"/>
  <c r="F49" i="25"/>
  <c r="F48" i="25"/>
  <c r="F47" i="25"/>
  <c r="F46" i="25"/>
  <c r="F45" i="25"/>
  <c r="F44" i="25"/>
  <c r="F43" i="25"/>
  <c r="F42" i="25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F3" i="25"/>
  <c r="G48" i="18"/>
  <c r="E48" i="18" s="1"/>
  <c r="F48" i="18"/>
  <c r="H47" i="18"/>
  <c r="G47" i="18"/>
  <c r="G46" i="18"/>
  <c r="E46" i="18"/>
  <c r="G32" i="18"/>
  <c r="E32" i="18" s="1"/>
  <c r="F32" i="18"/>
  <c r="H31" i="18"/>
  <c r="G31" i="18"/>
  <c r="G30" i="18"/>
  <c r="E30" i="18"/>
  <c r="J15" i="18"/>
  <c r="I15" i="18"/>
  <c r="H16" i="18"/>
  <c r="G16" i="18"/>
  <c r="E16" i="18" s="1"/>
  <c r="H15" i="18"/>
  <c r="H14" i="18"/>
  <c r="G14" i="18"/>
  <c r="E14" i="18"/>
  <c r="G15" i="18"/>
  <c r="D4" i="18"/>
  <c r="D5" i="18"/>
  <c r="E5" i="18"/>
  <c r="D6" i="18"/>
  <c r="F10" i="18"/>
  <c r="G10" i="18"/>
  <c r="H10" i="18"/>
  <c r="D21" i="18"/>
  <c r="E21" i="18"/>
  <c r="D22" i="18"/>
  <c r="F26" i="18"/>
  <c r="G26" i="18"/>
  <c r="D36" i="18"/>
  <c r="D37" i="18"/>
  <c r="E37" i="18"/>
  <c r="D38" i="18"/>
  <c r="F42" i="18"/>
  <c r="G42" i="18"/>
  <c r="K16" i="23"/>
  <c r="EQ250" i="7"/>
  <c r="M33" i="11"/>
  <c r="M24" i="11"/>
  <c r="N29" i="19"/>
  <c r="M29" i="19"/>
  <c r="L29" i="19"/>
  <c r="K29" i="19"/>
  <c r="J29" i="19"/>
  <c r="I29" i="19"/>
  <c r="H29" i="19"/>
  <c r="G29" i="19"/>
  <c r="E29" i="19"/>
  <c r="H18" i="19"/>
  <c r="I18" i="19"/>
  <c r="J18" i="19"/>
  <c r="K18" i="19"/>
  <c r="L18" i="19"/>
  <c r="M18" i="19"/>
  <c r="N18" i="19"/>
  <c r="E18" i="19"/>
  <c r="F27" i="19"/>
  <c r="F29" i="19" s="1"/>
  <c r="G20" i="19"/>
  <c r="AM15" i="21"/>
  <c r="AL15" i="21"/>
  <c r="AK15" i="21"/>
  <c r="AJ15" i="21"/>
  <c r="AM14" i="21"/>
  <c r="AL14" i="21"/>
  <c r="AK14" i="21"/>
  <c r="AJ14" i="21"/>
  <c r="AM13" i="21"/>
  <c r="AL13" i="21"/>
  <c r="AK13" i="21"/>
  <c r="AJ13" i="21"/>
  <c r="AM12" i="21"/>
  <c r="AL12" i="21"/>
  <c r="AK12" i="21"/>
  <c r="AJ12" i="21"/>
  <c r="AM22" i="21"/>
  <c r="AL22" i="21"/>
  <c r="AK22" i="21"/>
  <c r="AJ22" i="21"/>
  <c r="AI22" i="21"/>
  <c r="AH22" i="21"/>
  <c r="AG22" i="21"/>
  <c r="AF22" i="21"/>
  <c r="AE22" i="21"/>
  <c r="AD22" i="21"/>
  <c r="AC22" i="21"/>
  <c r="AB22" i="21"/>
  <c r="AA22" i="21"/>
  <c r="Z22" i="21"/>
  <c r="Y22" i="21"/>
  <c r="X22" i="21"/>
  <c r="W22" i="21"/>
  <c r="V22" i="21"/>
  <c r="U22" i="21"/>
  <c r="T22" i="21"/>
  <c r="S22" i="21"/>
  <c r="R22" i="21"/>
  <c r="Q22" i="21"/>
  <c r="P22" i="21"/>
  <c r="O22" i="21"/>
  <c r="N22" i="21"/>
  <c r="M22" i="21"/>
  <c r="L22" i="21"/>
  <c r="K22" i="21"/>
  <c r="J22" i="21"/>
  <c r="I21" i="21"/>
  <c r="I19" i="21"/>
  <c r="Q62" i="22"/>
  <c r="H62" i="22"/>
  <c r="Q49" i="22"/>
  <c r="H49" i="22"/>
  <c r="Q36" i="22"/>
  <c r="AG35" i="22"/>
  <c r="AF35" i="22"/>
  <c r="AE35" i="22"/>
  <c r="AD35" i="22"/>
  <c r="AC35" i="22"/>
  <c r="AB35" i="22"/>
  <c r="AA35" i="22"/>
  <c r="Z35" i="22"/>
  <c r="Y35" i="22"/>
  <c r="X35" i="22"/>
  <c r="W35" i="22"/>
  <c r="V35" i="22"/>
  <c r="U35" i="22"/>
  <c r="T35" i="22"/>
  <c r="S35" i="22"/>
  <c r="R35" i="22"/>
  <c r="Q35" i="22"/>
  <c r="P35" i="22"/>
  <c r="O35" i="22"/>
  <c r="N35" i="22"/>
  <c r="M35" i="22"/>
  <c r="L35" i="22"/>
  <c r="K35" i="22"/>
  <c r="J35" i="22"/>
  <c r="I35" i="22"/>
  <c r="Q22" i="22"/>
  <c r="H22" i="22"/>
  <c r="R106" i="24"/>
  <c r="Q77" i="24"/>
  <c r="I77" i="24"/>
  <c r="I78" i="24" s="1"/>
  <c r="Q55" i="24"/>
  <c r="K106" i="24" s="1"/>
  <c r="K107" i="24" s="1"/>
  <c r="P55" i="24"/>
  <c r="Q106" i="24" s="1"/>
  <c r="O55" i="24"/>
  <c r="I106" i="24" s="1"/>
  <c r="I107" i="24" s="1"/>
  <c r="K55" i="24"/>
  <c r="P77" i="24" s="1"/>
  <c r="J55" i="24"/>
  <c r="J77" i="24" s="1"/>
  <c r="J78" i="24" s="1"/>
  <c r="I55" i="24"/>
  <c r="K77" i="24" s="1"/>
  <c r="K78" i="24" s="1"/>
  <c r="K80" i="24" s="1"/>
  <c r="K51" i="24"/>
  <c r="J51" i="24"/>
  <c r="I51" i="24"/>
  <c r="P38" i="24"/>
  <c r="J38" i="24"/>
  <c r="H38" i="24"/>
  <c r="Q36" i="24"/>
  <c r="P36" i="24"/>
  <c r="O36" i="24"/>
  <c r="M36" i="24"/>
  <c r="R38" i="24" s="1"/>
  <c r="K36" i="24"/>
  <c r="I36" i="24"/>
  <c r="H36" i="24"/>
  <c r="R9" i="24"/>
  <c r="J7" i="24"/>
  <c r="R7" i="24" s="1"/>
  <c r="F32" i="23"/>
  <c r="D32" i="23"/>
  <c r="F24" i="23"/>
  <c r="G24" i="23" s="1"/>
  <c r="D24" i="23" s="1"/>
  <c r="F17" i="23"/>
  <c r="F16" i="23"/>
  <c r="G16" i="23" s="1"/>
  <c r="H16" i="23" s="1"/>
  <c r="I16" i="23" s="1"/>
  <c r="J16" i="23" s="1"/>
  <c r="D16" i="23" s="1"/>
  <c r="H5" i="25" l="1"/>
  <c r="H273" i="25"/>
  <c r="H297" i="25"/>
  <c r="H301" i="25"/>
  <c r="H307" i="25"/>
  <c r="H311" i="25"/>
  <c r="H315" i="25"/>
  <c r="H431" i="25"/>
  <c r="H439" i="25"/>
  <c r="H461" i="25"/>
  <c r="H465" i="25"/>
  <c r="H3" i="25"/>
  <c r="H7" i="25"/>
  <c r="H85" i="25"/>
  <c r="H295" i="25"/>
  <c r="H299" i="25"/>
  <c r="H303" i="25"/>
  <c r="H305" i="25"/>
  <c r="H309" i="25"/>
  <c r="H313" i="25"/>
  <c r="H433" i="25"/>
  <c r="H437" i="25"/>
  <c r="H459" i="25"/>
  <c r="H463" i="25"/>
  <c r="H467" i="25"/>
  <c r="H3984" i="25"/>
  <c r="H49" i="18"/>
  <c r="F49" i="18"/>
  <c r="G49" i="18"/>
  <c r="H33" i="18"/>
  <c r="H20" i="18" s="1"/>
  <c r="D20" i="18" s="1"/>
  <c r="D26" i="18" s="1"/>
  <c r="D28" i="18" s="1"/>
  <c r="G33" i="18"/>
  <c r="F33" i="18"/>
  <c r="H17" i="18"/>
  <c r="G17" i="18"/>
  <c r="D42" i="18"/>
  <c r="D44" i="18" s="1"/>
  <c r="D10" i="18"/>
  <c r="E53" i="18"/>
  <c r="G39" i="18" s="1"/>
  <c r="E42" i="18"/>
  <c r="E26" i="18"/>
  <c r="E10" i="18"/>
  <c r="P80" i="24"/>
  <c r="O46" i="24"/>
  <c r="J80" i="24"/>
  <c r="P46" i="24"/>
  <c r="P86" i="24"/>
  <c r="P94" i="24"/>
  <c r="AB55" i="24" s="1"/>
  <c r="I80" i="24"/>
  <c r="Q80" i="24"/>
  <c r="Q46" i="24"/>
  <c r="I95" i="24"/>
  <c r="K82" i="24"/>
  <c r="K96" i="24"/>
  <c r="R77" i="24"/>
  <c r="R80" i="24" s="1"/>
  <c r="Q96" i="24" s="1"/>
  <c r="Z55" i="24" s="1"/>
  <c r="J36" i="24"/>
  <c r="Y55" i="24"/>
  <c r="P106" i="24"/>
  <c r="J106" i="24"/>
  <c r="J107" i="24" s="1"/>
  <c r="J109" i="24" s="1"/>
  <c r="Y57" i="24"/>
  <c r="D8" i="23"/>
  <c r="F7" i="18" l="1"/>
  <c r="F23" i="18"/>
  <c r="F39" i="18"/>
  <c r="E39" i="18" s="1"/>
  <c r="G7" i="18"/>
  <c r="E7" i="18" s="1"/>
  <c r="G23" i="18"/>
  <c r="H7" i="18"/>
  <c r="E58" i="18"/>
  <c r="F27" i="18" s="1"/>
  <c r="H11" i="18"/>
  <c r="K109" i="24"/>
  <c r="I96" i="24"/>
  <c r="J95" i="24"/>
  <c r="J84" i="24"/>
  <c r="I109" i="24"/>
  <c r="I125" i="24" s="1"/>
  <c r="P109" i="24"/>
  <c r="R36" i="24"/>
  <c r="J46" i="24" s="1"/>
  <c r="R109" i="24"/>
  <c r="J96" i="24"/>
  <c r="I86" i="24"/>
  <c r="I94" i="24"/>
  <c r="J124" i="24"/>
  <c r="J113" i="24"/>
  <c r="R82" i="24"/>
  <c r="P95" i="24"/>
  <c r="AA55" i="24" s="1"/>
  <c r="R96" i="24"/>
  <c r="Q109" i="24"/>
  <c r="P96" i="24"/>
  <c r="AA57" i="24" s="1"/>
  <c r="Q95" i="24"/>
  <c r="Q84" i="24"/>
  <c r="G43" i="18" l="1"/>
  <c r="F11" i="18"/>
  <c r="F43" i="18"/>
  <c r="G27" i="18"/>
  <c r="E27" i="18" s="1"/>
  <c r="G11" i="18"/>
  <c r="E23" i="18"/>
  <c r="E55" i="18" s="1"/>
  <c r="R125" i="24"/>
  <c r="P124" i="24"/>
  <c r="AG55" i="24" s="1"/>
  <c r="R111" i="24"/>
  <c r="P115" i="24"/>
  <c r="Q125" i="24"/>
  <c r="AH55" i="24" s="1"/>
  <c r="P123" i="24"/>
  <c r="AF55" i="24" s="1"/>
  <c r="I124" i="24"/>
  <c r="K111" i="24"/>
  <c r="K125" i="24"/>
  <c r="Q113" i="24"/>
  <c r="P125" i="24"/>
  <c r="AG57" i="24" s="1"/>
  <c r="Q124" i="24"/>
  <c r="J125" i="24"/>
  <c r="I115" i="24"/>
  <c r="I123" i="24"/>
  <c r="AI55" i="24"/>
  <c r="I46" i="24"/>
  <c r="AI57" i="24"/>
  <c r="K46" i="24"/>
  <c r="E43" i="18" l="1"/>
  <c r="F40" i="18"/>
  <c r="G40" i="18"/>
  <c r="E40" i="18" s="1"/>
  <c r="G8" i="18"/>
  <c r="H8" i="18"/>
  <c r="F8" i="18"/>
  <c r="E11" i="18"/>
  <c r="E59" i="18" s="1"/>
  <c r="F28" i="18" s="1"/>
  <c r="F24" i="18"/>
  <c r="G24" i="18"/>
  <c r="F44" i="18"/>
  <c r="AW57" i="24"/>
  <c r="P66" i="24" s="1"/>
  <c r="P29" i="24" s="1"/>
  <c r="AX55" i="24"/>
  <c r="Q64" i="24" s="1"/>
  <c r="Q27" i="24" s="1"/>
  <c r="AW55" i="24"/>
  <c r="P64" i="24" s="1"/>
  <c r="P27" i="24" s="1"/>
  <c r="AP55" i="24"/>
  <c r="I64" i="24" s="1"/>
  <c r="I27" i="24" s="1"/>
  <c r="AT55" i="24"/>
  <c r="M64" i="24" s="1"/>
  <c r="M27" i="24" s="1"/>
  <c r="AQ55" i="24"/>
  <c r="J64" i="24" s="1"/>
  <c r="J27" i="24" s="1"/>
  <c r="AQ57" i="24"/>
  <c r="J66" i="24" s="1"/>
  <c r="J29" i="24" s="1"/>
  <c r="F12" i="18" l="1"/>
  <c r="H12" i="18"/>
  <c r="E8" i="18"/>
  <c r="E56" i="18" s="1"/>
  <c r="G44" i="18"/>
  <c r="E44" i="18" s="1"/>
  <c r="E60" i="18" s="1"/>
  <c r="G12" i="18"/>
  <c r="G28" i="18"/>
  <c r="E24" i="18"/>
  <c r="E12" i="18"/>
  <c r="E28" i="18"/>
  <c r="AV55" i="24"/>
  <c r="O64" i="24" s="1"/>
  <c r="O27" i="24" s="1"/>
  <c r="AR55" i="24"/>
  <c r="K64" i="24" s="1"/>
  <c r="K27" i="24" s="1"/>
  <c r="T25" i="21"/>
  <c r="I17" i="21"/>
  <c r="S16" i="21"/>
  <c r="S11" i="21"/>
  <c r="I10" i="21"/>
  <c r="I18" i="21" s="1"/>
  <c r="S7" i="21"/>
  <c r="P105" i="22" a="1"/>
  <c r="P105" i="22" s="1"/>
  <c r="O105" i="22" a="1"/>
  <c r="O105" i="22" s="1"/>
  <c r="N105" i="22" a="1"/>
  <c r="N105" i="22" s="1"/>
  <c r="M105" i="22" a="1"/>
  <c r="M105" i="22" s="1"/>
  <c r="Q66" i="22"/>
  <c r="H66" i="22"/>
  <c r="H64" i="22" s="1"/>
  <c r="F61" i="22"/>
  <c r="F60" i="22"/>
  <c r="AG59" i="22"/>
  <c r="AF59" i="22"/>
  <c r="AE59" i="22"/>
  <c r="AD59" i="22"/>
  <c r="AC59" i="22"/>
  <c r="AB59" i="22"/>
  <c r="AA59" i="22"/>
  <c r="Z59" i="22"/>
  <c r="Y59" i="22"/>
  <c r="X59" i="22"/>
  <c r="W59" i="22"/>
  <c r="V59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H59" i="22"/>
  <c r="AG58" i="22"/>
  <c r="AF58" i="22"/>
  <c r="AE58" i="22"/>
  <c r="AD58" i="22"/>
  <c r="AC58" i="22"/>
  <c r="AB58" i="22"/>
  <c r="AA58" i="22"/>
  <c r="Z58" i="22"/>
  <c r="Y58" i="22"/>
  <c r="X58" i="22"/>
  <c r="W58" i="22"/>
  <c r="V58" i="22"/>
  <c r="U58" i="22"/>
  <c r="T58" i="22"/>
  <c r="S58" i="22"/>
  <c r="R58" i="22"/>
  <c r="Q58" i="22"/>
  <c r="P58" i="22"/>
  <c r="O58" i="22"/>
  <c r="N58" i="22"/>
  <c r="M58" i="22"/>
  <c r="L58" i="22"/>
  <c r="K58" i="22"/>
  <c r="J58" i="22"/>
  <c r="I58" i="22"/>
  <c r="H58" i="22"/>
  <c r="Q53" i="22"/>
  <c r="H53" i="22"/>
  <c r="H51" i="22" s="1"/>
  <c r="F48" i="22"/>
  <c r="F47" i="22"/>
  <c r="AG46" i="22"/>
  <c r="AF46" i="22"/>
  <c r="AE46" i="22"/>
  <c r="AD46" i="22"/>
  <c r="AC46" i="22"/>
  <c r="AB46" i="22"/>
  <c r="AA46" i="22"/>
  <c r="Z46" i="22"/>
  <c r="Y46" i="22"/>
  <c r="X46" i="22"/>
  <c r="W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AG45" i="22"/>
  <c r="AF45" i="22"/>
  <c r="AE45" i="22"/>
  <c r="AD45" i="22"/>
  <c r="AC45" i="22"/>
  <c r="AB45" i="22"/>
  <c r="AA45" i="22"/>
  <c r="Z45" i="22"/>
  <c r="Y45" i="22"/>
  <c r="X45" i="22"/>
  <c r="W45" i="22"/>
  <c r="V45" i="22"/>
  <c r="U45" i="22"/>
  <c r="T45" i="22"/>
  <c r="S45" i="22"/>
  <c r="R45" i="22"/>
  <c r="Q45" i="22"/>
  <c r="P45" i="22"/>
  <c r="O45" i="22"/>
  <c r="N45" i="22"/>
  <c r="M45" i="22"/>
  <c r="L45" i="22"/>
  <c r="K45" i="22"/>
  <c r="J45" i="22"/>
  <c r="I45" i="22"/>
  <c r="H45" i="22"/>
  <c r="Q40" i="22"/>
  <c r="F34" i="22"/>
  <c r="Q33" i="22"/>
  <c r="F33" i="22"/>
  <c r="AG32" i="22"/>
  <c r="AF32" i="22"/>
  <c r="AE32" i="22"/>
  <c r="AD32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AG31" i="22"/>
  <c r="AF31" i="22"/>
  <c r="AE31" i="22"/>
  <c r="AD31" i="22"/>
  <c r="AC31" i="22"/>
  <c r="AB31" i="22"/>
  <c r="AA31" i="22"/>
  <c r="Z31" i="22"/>
  <c r="Y31" i="22"/>
  <c r="X31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H31" i="22"/>
  <c r="Q26" i="22"/>
  <c r="H26" i="22"/>
  <c r="H24" i="22" s="1"/>
  <c r="F21" i="22"/>
  <c r="F20" i="22"/>
  <c r="AG19" i="22"/>
  <c r="AF19" i="22"/>
  <c r="AE19" i="22"/>
  <c r="AD19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AG18" i="22"/>
  <c r="AF18" i="22"/>
  <c r="AE18" i="22"/>
  <c r="AD18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Q13" i="22"/>
  <c r="H10" i="22"/>
  <c r="J15" i="21" s="1"/>
  <c r="Q9" i="22"/>
  <c r="S14" i="21" s="1"/>
  <c r="AG8" i="22"/>
  <c r="AI13" i="21" s="1"/>
  <c r="AF8" i="22"/>
  <c r="AH13" i="21" s="1"/>
  <c r="AE8" i="22"/>
  <c r="AG13" i="21" s="1"/>
  <c r="AD8" i="22"/>
  <c r="AF13" i="21" s="1"/>
  <c r="AC8" i="22"/>
  <c r="AE13" i="21" s="1"/>
  <c r="AB8" i="22"/>
  <c r="AD13" i="21" s="1"/>
  <c r="AA8" i="22"/>
  <c r="AC13" i="21" s="1"/>
  <c r="Z8" i="22"/>
  <c r="AB13" i="21" s="1"/>
  <c r="Y8" i="22"/>
  <c r="AA13" i="21" s="1"/>
  <c r="X8" i="22"/>
  <c r="Z13" i="21" s="1"/>
  <c r="W8" i="22"/>
  <c r="Y13" i="21" s="1"/>
  <c r="V8" i="22"/>
  <c r="X13" i="21" s="1"/>
  <c r="U8" i="22"/>
  <c r="W13" i="21" s="1"/>
  <c r="T8" i="22"/>
  <c r="V13" i="21" s="1"/>
  <c r="S8" i="22"/>
  <c r="U13" i="21" s="1"/>
  <c r="R8" i="22"/>
  <c r="T13" i="21" s="1"/>
  <c r="Q8" i="22"/>
  <c r="S13" i="21" s="1"/>
  <c r="P8" i="22"/>
  <c r="R13" i="21" s="1"/>
  <c r="O8" i="22"/>
  <c r="Q13" i="21" s="1"/>
  <c r="N8" i="22"/>
  <c r="P13" i="21" s="1"/>
  <c r="M8" i="22"/>
  <c r="O13" i="21" s="1"/>
  <c r="L8" i="22"/>
  <c r="N13" i="21" s="1"/>
  <c r="K8" i="22"/>
  <c r="M13" i="21" s="1"/>
  <c r="J8" i="22"/>
  <c r="L13" i="21" s="1"/>
  <c r="I8" i="22"/>
  <c r="K13" i="21" s="1"/>
  <c r="H8" i="22"/>
  <c r="J13" i="21" s="1"/>
  <c r="F8" i="22"/>
  <c r="AG7" i="22"/>
  <c r="AI12" i="21" s="1"/>
  <c r="AF7" i="22"/>
  <c r="AH12" i="21" s="1"/>
  <c r="AE7" i="22"/>
  <c r="AG12" i="21" s="1"/>
  <c r="AD7" i="22"/>
  <c r="AF12" i="21" s="1"/>
  <c r="AC7" i="22"/>
  <c r="AE12" i="21" s="1"/>
  <c r="AB7" i="22"/>
  <c r="AD12" i="21" s="1"/>
  <c r="AA7" i="22"/>
  <c r="AC12" i="21" s="1"/>
  <c r="Z7" i="22"/>
  <c r="AB12" i="21" s="1"/>
  <c r="Y7" i="22"/>
  <c r="AA12" i="21" s="1"/>
  <c r="X7" i="22"/>
  <c r="Z12" i="21" s="1"/>
  <c r="W7" i="22"/>
  <c r="Y12" i="21" s="1"/>
  <c r="V7" i="22"/>
  <c r="X12" i="21" s="1"/>
  <c r="U7" i="22"/>
  <c r="W12" i="21" s="1"/>
  <c r="T7" i="22"/>
  <c r="V12" i="21" s="1"/>
  <c r="S7" i="22"/>
  <c r="U12" i="21" s="1"/>
  <c r="R7" i="22"/>
  <c r="T12" i="21" s="1"/>
  <c r="Q7" i="22"/>
  <c r="S12" i="21" s="1"/>
  <c r="P7" i="22"/>
  <c r="R12" i="21" s="1"/>
  <c r="O7" i="22"/>
  <c r="Q12" i="21" s="1"/>
  <c r="N7" i="22"/>
  <c r="P12" i="21" s="1"/>
  <c r="M7" i="22"/>
  <c r="O12" i="21" s="1"/>
  <c r="L7" i="22"/>
  <c r="N12" i="21" s="1"/>
  <c r="K7" i="22"/>
  <c r="M12" i="21" s="1"/>
  <c r="J7" i="22"/>
  <c r="L12" i="21" s="1"/>
  <c r="I7" i="22"/>
  <c r="K12" i="21" s="1"/>
  <c r="H7" i="22"/>
  <c r="J12" i="21" s="1"/>
  <c r="AG6" i="22"/>
  <c r="AF6" i="22"/>
  <c r="AE6" i="22"/>
  <c r="AD6" i="22"/>
  <c r="AC6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29" i="20"/>
  <c r="H6" i="20"/>
  <c r="H5" i="20"/>
  <c r="G5" i="20"/>
  <c r="F5" i="20"/>
  <c r="AO214" i="7"/>
  <c r="BZ214" i="7"/>
  <c r="AN215" i="7"/>
  <c r="BY215" i="7"/>
  <c r="F216" i="7"/>
  <c r="AJ216" i="7"/>
  <c r="AQ216" i="7"/>
  <c r="BU216" i="7"/>
  <c r="CB216" i="7"/>
  <c r="DF216" i="7"/>
  <c r="DL216" i="7"/>
  <c r="DM216" i="7"/>
  <c r="DN216" i="7"/>
  <c r="DO216" i="7"/>
  <c r="DP216" i="7"/>
  <c r="DQ216" i="7"/>
  <c r="DR216" i="7"/>
  <c r="DS216" i="7"/>
  <c r="DT216" i="7"/>
  <c r="DU216" i="7"/>
  <c r="DV216" i="7"/>
  <c r="DW216" i="7"/>
  <c r="DX216" i="7"/>
  <c r="DY216" i="7"/>
  <c r="DZ216" i="7"/>
  <c r="EA216" i="7"/>
  <c r="EB216" i="7"/>
  <c r="EC216" i="7"/>
  <c r="ED216" i="7"/>
  <c r="EE216" i="7"/>
  <c r="EF216" i="7"/>
  <c r="EK216" i="7"/>
  <c r="EL216" i="7"/>
  <c r="EM216" i="7"/>
  <c r="EN216" i="7"/>
  <c r="EO216" i="7"/>
  <c r="EP216" i="7"/>
  <c r="EQ216" i="7"/>
  <c r="ER216" i="7"/>
  <c r="ES216" i="7"/>
  <c r="ET216" i="7"/>
  <c r="EU216" i="7"/>
  <c r="EV216" i="7"/>
  <c r="EW216" i="7"/>
  <c r="EX216" i="7"/>
  <c r="EY216" i="7"/>
  <c r="EZ216" i="7"/>
  <c r="FA216" i="7"/>
  <c r="FB216" i="7"/>
  <c r="FC216" i="7"/>
  <c r="FD216" i="7"/>
  <c r="FE216" i="7"/>
  <c r="FJ216" i="7"/>
  <c r="FK216" i="7"/>
  <c r="FL216" i="7"/>
  <c r="FM216" i="7"/>
  <c r="FN216" i="7"/>
  <c r="FO216" i="7"/>
  <c r="FP216" i="7"/>
  <c r="FQ216" i="7"/>
  <c r="FR216" i="7"/>
  <c r="FS216" i="7"/>
  <c r="FT216" i="7"/>
  <c r="FU216" i="7"/>
  <c r="FV216" i="7"/>
  <c r="FW216" i="7"/>
  <c r="FX216" i="7"/>
  <c r="FY216" i="7"/>
  <c r="FZ216" i="7"/>
  <c r="GA216" i="7"/>
  <c r="GB216" i="7"/>
  <c r="GC216" i="7"/>
  <c r="GD216" i="7"/>
  <c r="E217" i="7"/>
  <c r="AP217" i="7"/>
  <c r="AQ217" i="7"/>
  <c r="F217" i="7" s="1"/>
  <c r="AR217" i="7"/>
  <c r="AS217" i="7"/>
  <c r="AT217" i="7"/>
  <c r="AU217" i="7"/>
  <c r="AV217" i="7"/>
  <c r="AW217" i="7"/>
  <c r="AX217" i="7"/>
  <c r="AY217" i="7"/>
  <c r="AZ217" i="7"/>
  <c r="BA217" i="7"/>
  <c r="BB217" i="7"/>
  <c r="BC217" i="7"/>
  <c r="BD217" i="7"/>
  <c r="BE217" i="7"/>
  <c r="BF217" i="7"/>
  <c r="BG217" i="7"/>
  <c r="BH217" i="7"/>
  <c r="BI217" i="7"/>
  <c r="BJ217" i="7"/>
  <c r="BK217" i="7"/>
  <c r="BL217" i="7"/>
  <c r="BM217" i="7"/>
  <c r="BN217" i="7"/>
  <c r="BO217" i="7"/>
  <c r="BP217" i="7"/>
  <c r="BQ217" i="7"/>
  <c r="BR217" i="7"/>
  <c r="BS217" i="7"/>
  <c r="BT217" i="7"/>
  <c r="BU217" i="7"/>
  <c r="CA217" i="7"/>
  <c r="CB217" i="7"/>
  <c r="DL217" i="7"/>
  <c r="DM217" i="7"/>
  <c r="DN217" i="7"/>
  <c r="DO217" i="7"/>
  <c r="DP217" i="7"/>
  <c r="DQ217" i="7"/>
  <c r="DR217" i="7"/>
  <c r="DS217" i="7"/>
  <c r="DT217" i="7"/>
  <c r="DU217" i="7"/>
  <c r="DV217" i="7"/>
  <c r="DW217" i="7"/>
  <c r="DX217" i="7"/>
  <c r="DY217" i="7"/>
  <c r="DZ217" i="7"/>
  <c r="EA217" i="7"/>
  <c r="EB217" i="7"/>
  <c r="EC217" i="7"/>
  <c r="ED217" i="7"/>
  <c r="EE217" i="7"/>
  <c r="EF217" i="7"/>
  <c r="EK217" i="7"/>
  <c r="EL217" i="7"/>
  <c r="EM217" i="7"/>
  <c r="EN217" i="7"/>
  <c r="EO217" i="7"/>
  <c r="EP217" i="7"/>
  <c r="EQ217" i="7"/>
  <c r="ER217" i="7"/>
  <c r="ES217" i="7"/>
  <c r="ET217" i="7"/>
  <c r="EU217" i="7"/>
  <c r="EV217" i="7"/>
  <c r="EW217" i="7"/>
  <c r="EX217" i="7"/>
  <c r="EY217" i="7"/>
  <c r="EZ217" i="7"/>
  <c r="FA217" i="7"/>
  <c r="FB217" i="7"/>
  <c r="FC217" i="7"/>
  <c r="FD217" i="7"/>
  <c r="FE217" i="7"/>
  <c r="FJ217" i="7"/>
  <c r="FK217" i="7"/>
  <c r="FL217" i="7"/>
  <c r="FM217" i="7"/>
  <c r="FN217" i="7"/>
  <c r="FO217" i="7"/>
  <c r="FP217" i="7"/>
  <c r="FQ217" i="7"/>
  <c r="FR217" i="7"/>
  <c r="FS217" i="7"/>
  <c r="FT217" i="7"/>
  <c r="FU217" i="7"/>
  <c r="FV217" i="7"/>
  <c r="FW217" i="7"/>
  <c r="FX217" i="7"/>
  <c r="FY217" i="7"/>
  <c r="FZ217" i="7"/>
  <c r="GA217" i="7"/>
  <c r="GB217" i="7"/>
  <c r="GC217" i="7"/>
  <c r="GD217" i="7"/>
  <c r="AQ218" i="7"/>
  <c r="AR218" i="7"/>
  <c r="AS218" i="7"/>
  <c r="AT218" i="7"/>
  <c r="AU218" i="7"/>
  <c r="AV218" i="7"/>
  <c r="AW218" i="7"/>
  <c r="AX218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M218" i="7"/>
  <c r="BN218" i="7"/>
  <c r="BO218" i="7"/>
  <c r="BP218" i="7"/>
  <c r="BQ218" i="7"/>
  <c r="BR218" i="7"/>
  <c r="BS218" i="7"/>
  <c r="BT218" i="7"/>
  <c r="BU218" i="7"/>
  <c r="DL218" i="7"/>
  <c r="DM218" i="7"/>
  <c r="DN218" i="7"/>
  <c r="DO218" i="7"/>
  <c r="DP218" i="7"/>
  <c r="DQ218" i="7"/>
  <c r="DR218" i="7"/>
  <c r="DS218" i="7"/>
  <c r="DT218" i="7"/>
  <c r="DU218" i="7"/>
  <c r="DV218" i="7"/>
  <c r="DW218" i="7"/>
  <c r="DX218" i="7"/>
  <c r="DY218" i="7"/>
  <c r="DZ218" i="7"/>
  <c r="EA218" i="7"/>
  <c r="EB218" i="7"/>
  <c r="EC218" i="7"/>
  <c r="ED218" i="7"/>
  <c r="EE218" i="7"/>
  <c r="EF218" i="7"/>
  <c r="EK218" i="7"/>
  <c r="EL218" i="7"/>
  <c r="EM218" i="7"/>
  <c r="EN218" i="7"/>
  <c r="EO218" i="7"/>
  <c r="EP218" i="7"/>
  <c r="EQ218" i="7"/>
  <c r="ER218" i="7"/>
  <c r="ES218" i="7"/>
  <c r="ET218" i="7"/>
  <c r="EU218" i="7"/>
  <c r="EV218" i="7"/>
  <c r="EW218" i="7"/>
  <c r="EX218" i="7"/>
  <c r="EY218" i="7"/>
  <c r="EZ218" i="7"/>
  <c r="FA218" i="7"/>
  <c r="FB218" i="7"/>
  <c r="FC218" i="7"/>
  <c r="FD218" i="7"/>
  <c r="FE218" i="7"/>
  <c r="FJ218" i="7"/>
  <c r="FK218" i="7"/>
  <c r="FL218" i="7"/>
  <c r="FM218" i="7"/>
  <c r="FN218" i="7"/>
  <c r="FO218" i="7"/>
  <c r="FP218" i="7"/>
  <c r="FQ218" i="7"/>
  <c r="FR218" i="7"/>
  <c r="FS218" i="7"/>
  <c r="FT218" i="7"/>
  <c r="FU218" i="7"/>
  <c r="FV218" i="7"/>
  <c r="FW218" i="7"/>
  <c r="FX218" i="7"/>
  <c r="FY218" i="7"/>
  <c r="FZ218" i="7"/>
  <c r="GA218" i="7"/>
  <c r="GB218" i="7"/>
  <c r="GC218" i="7"/>
  <c r="GD218" i="7"/>
  <c r="AQ219" i="7"/>
  <c r="AR219" i="7"/>
  <c r="AS219" i="7"/>
  <c r="AT219" i="7"/>
  <c r="AU219" i="7"/>
  <c r="AV219" i="7"/>
  <c r="AW219" i="7"/>
  <c r="AX219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M219" i="7"/>
  <c r="BN219" i="7"/>
  <c r="BO219" i="7"/>
  <c r="BP219" i="7"/>
  <c r="BQ219" i="7"/>
  <c r="BR219" i="7"/>
  <c r="BS219" i="7"/>
  <c r="BT219" i="7"/>
  <c r="BU219" i="7"/>
  <c r="DL219" i="7"/>
  <c r="DM219" i="7"/>
  <c r="DN219" i="7"/>
  <c r="DO219" i="7"/>
  <c r="DP219" i="7"/>
  <c r="DQ219" i="7"/>
  <c r="DR219" i="7"/>
  <c r="DS219" i="7"/>
  <c r="DT219" i="7"/>
  <c r="DU219" i="7"/>
  <c r="DV219" i="7"/>
  <c r="DW219" i="7"/>
  <c r="DX219" i="7"/>
  <c r="DY219" i="7"/>
  <c r="DZ219" i="7"/>
  <c r="EA219" i="7"/>
  <c r="EB219" i="7"/>
  <c r="EC219" i="7"/>
  <c r="ED219" i="7"/>
  <c r="EE219" i="7"/>
  <c r="EF219" i="7"/>
  <c r="EK219" i="7"/>
  <c r="EL219" i="7"/>
  <c r="EM219" i="7"/>
  <c r="EN219" i="7"/>
  <c r="EO219" i="7"/>
  <c r="EP219" i="7"/>
  <c r="EQ219" i="7"/>
  <c r="ER219" i="7"/>
  <c r="ES219" i="7"/>
  <c r="ET219" i="7"/>
  <c r="EU219" i="7"/>
  <c r="EV219" i="7"/>
  <c r="EW219" i="7"/>
  <c r="EX219" i="7"/>
  <c r="EY219" i="7"/>
  <c r="EZ219" i="7"/>
  <c r="FA219" i="7"/>
  <c r="FB219" i="7"/>
  <c r="FC219" i="7"/>
  <c r="FD219" i="7"/>
  <c r="FE219" i="7"/>
  <c r="FJ219" i="7"/>
  <c r="FK219" i="7"/>
  <c r="FL219" i="7"/>
  <c r="FM219" i="7"/>
  <c r="FN219" i="7"/>
  <c r="FO219" i="7"/>
  <c r="FP219" i="7"/>
  <c r="FQ219" i="7"/>
  <c r="FR219" i="7"/>
  <c r="FS219" i="7"/>
  <c r="FT219" i="7"/>
  <c r="FU219" i="7"/>
  <c r="FV219" i="7"/>
  <c r="FW219" i="7"/>
  <c r="FX219" i="7"/>
  <c r="FY219" i="7"/>
  <c r="FZ219" i="7"/>
  <c r="GA219" i="7"/>
  <c r="GB219" i="7"/>
  <c r="GC219" i="7"/>
  <c r="GD219" i="7"/>
  <c r="AQ220" i="7"/>
  <c r="AR220" i="7"/>
  <c r="AS220" i="7"/>
  <c r="AT220" i="7"/>
  <c r="AU220" i="7"/>
  <c r="AV220" i="7"/>
  <c r="AW220" i="7"/>
  <c r="AX220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M220" i="7"/>
  <c r="BN220" i="7"/>
  <c r="BO220" i="7"/>
  <c r="BP220" i="7"/>
  <c r="BQ220" i="7"/>
  <c r="BR220" i="7"/>
  <c r="BS220" i="7"/>
  <c r="BT220" i="7"/>
  <c r="BU220" i="7"/>
  <c r="DL220" i="7"/>
  <c r="DM220" i="7"/>
  <c r="DN220" i="7"/>
  <c r="DO220" i="7"/>
  <c r="DP220" i="7"/>
  <c r="DQ220" i="7"/>
  <c r="DR220" i="7"/>
  <c r="DS220" i="7"/>
  <c r="DT220" i="7"/>
  <c r="DU220" i="7"/>
  <c r="DV220" i="7"/>
  <c r="DW220" i="7"/>
  <c r="DX220" i="7"/>
  <c r="DY220" i="7"/>
  <c r="DZ220" i="7"/>
  <c r="EA220" i="7"/>
  <c r="EB220" i="7"/>
  <c r="EC220" i="7"/>
  <c r="ED220" i="7"/>
  <c r="EE220" i="7"/>
  <c r="EF220" i="7"/>
  <c r="EK220" i="7"/>
  <c r="EL220" i="7"/>
  <c r="EM220" i="7"/>
  <c r="EN220" i="7"/>
  <c r="EO220" i="7"/>
  <c r="EP220" i="7"/>
  <c r="EQ220" i="7"/>
  <c r="ER220" i="7"/>
  <c r="ES220" i="7"/>
  <c r="ET220" i="7"/>
  <c r="EU220" i="7"/>
  <c r="EV220" i="7"/>
  <c r="EW220" i="7"/>
  <c r="EX220" i="7"/>
  <c r="EY220" i="7"/>
  <c r="EZ220" i="7"/>
  <c r="FA220" i="7"/>
  <c r="FB220" i="7"/>
  <c r="FC220" i="7"/>
  <c r="FD220" i="7"/>
  <c r="FE220" i="7"/>
  <c r="FJ220" i="7"/>
  <c r="FK220" i="7"/>
  <c r="FL220" i="7"/>
  <c r="FM220" i="7"/>
  <c r="FN220" i="7"/>
  <c r="FO220" i="7"/>
  <c r="FP220" i="7"/>
  <c r="FQ220" i="7"/>
  <c r="FR220" i="7"/>
  <c r="FS220" i="7"/>
  <c r="FT220" i="7"/>
  <c r="FU220" i="7"/>
  <c r="FV220" i="7"/>
  <c r="FW220" i="7"/>
  <c r="FX220" i="7"/>
  <c r="FY220" i="7"/>
  <c r="FZ220" i="7"/>
  <c r="GA220" i="7"/>
  <c r="GB220" i="7"/>
  <c r="GC220" i="7"/>
  <c r="GD220" i="7"/>
  <c r="AQ221" i="7"/>
  <c r="AR221" i="7"/>
  <c r="AS221" i="7"/>
  <c r="AT221" i="7"/>
  <c r="AU221" i="7"/>
  <c r="AV221" i="7"/>
  <c r="AW221" i="7"/>
  <c r="AX221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BQ221" i="7"/>
  <c r="BR221" i="7"/>
  <c r="BS221" i="7"/>
  <c r="BT221" i="7"/>
  <c r="BU221" i="7"/>
  <c r="DL221" i="7"/>
  <c r="DM221" i="7"/>
  <c r="DN221" i="7"/>
  <c r="DO221" i="7"/>
  <c r="DP221" i="7"/>
  <c r="DQ221" i="7"/>
  <c r="DR221" i="7"/>
  <c r="DS221" i="7"/>
  <c r="DT221" i="7"/>
  <c r="DU221" i="7"/>
  <c r="DV221" i="7"/>
  <c r="DW221" i="7"/>
  <c r="DX221" i="7"/>
  <c r="DY221" i="7"/>
  <c r="DZ221" i="7"/>
  <c r="EA221" i="7"/>
  <c r="EB221" i="7"/>
  <c r="EC221" i="7"/>
  <c r="ED221" i="7"/>
  <c r="EE221" i="7"/>
  <c r="EF221" i="7"/>
  <c r="EK221" i="7"/>
  <c r="EL221" i="7"/>
  <c r="EM221" i="7"/>
  <c r="EN221" i="7"/>
  <c r="EO221" i="7"/>
  <c r="EP221" i="7"/>
  <c r="EQ221" i="7"/>
  <c r="ER221" i="7"/>
  <c r="ES221" i="7"/>
  <c r="ET221" i="7"/>
  <c r="EU221" i="7"/>
  <c r="EV221" i="7"/>
  <c r="EW221" i="7"/>
  <c r="EX221" i="7"/>
  <c r="EY221" i="7"/>
  <c r="EZ221" i="7"/>
  <c r="FA221" i="7"/>
  <c r="FB221" i="7"/>
  <c r="FC221" i="7"/>
  <c r="FD221" i="7"/>
  <c r="FE221" i="7"/>
  <c r="FJ221" i="7"/>
  <c r="FK221" i="7"/>
  <c r="FL221" i="7"/>
  <c r="FM221" i="7"/>
  <c r="FN221" i="7"/>
  <c r="FO221" i="7"/>
  <c r="FP221" i="7"/>
  <c r="FQ221" i="7"/>
  <c r="FR221" i="7"/>
  <c r="FS221" i="7"/>
  <c r="FT221" i="7"/>
  <c r="FU221" i="7"/>
  <c r="FV221" i="7"/>
  <c r="FW221" i="7"/>
  <c r="FX221" i="7"/>
  <c r="FY221" i="7"/>
  <c r="FZ221" i="7"/>
  <c r="GA221" i="7"/>
  <c r="GB221" i="7"/>
  <c r="GC221" i="7"/>
  <c r="GD221" i="7"/>
  <c r="AQ222" i="7"/>
  <c r="AR222" i="7"/>
  <c r="AS222" i="7"/>
  <c r="AT222" i="7"/>
  <c r="AU222" i="7"/>
  <c r="AV222" i="7"/>
  <c r="AW222" i="7"/>
  <c r="AX222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M222" i="7"/>
  <c r="BN222" i="7"/>
  <c r="BO222" i="7"/>
  <c r="BP222" i="7"/>
  <c r="BQ222" i="7"/>
  <c r="BR222" i="7"/>
  <c r="BS222" i="7"/>
  <c r="BT222" i="7"/>
  <c r="BU222" i="7"/>
  <c r="DL222" i="7"/>
  <c r="DM222" i="7"/>
  <c r="DN222" i="7"/>
  <c r="DO222" i="7"/>
  <c r="DP222" i="7"/>
  <c r="DQ222" i="7"/>
  <c r="DR222" i="7"/>
  <c r="DS222" i="7"/>
  <c r="DT222" i="7"/>
  <c r="DU222" i="7"/>
  <c r="DV222" i="7"/>
  <c r="DW222" i="7"/>
  <c r="DX222" i="7"/>
  <c r="DY222" i="7"/>
  <c r="DZ222" i="7"/>
  <c r="EA222" i="7"/>
  <c r="EB222" i="7"/>
  <c r="EC222" i="7"/>
  <c r="ED222" i="7"/>
  <c r="EE222" i="7"/>
  <c r="EF222" i="7"/>
  <c r="EK222" i="7"/>
  <c r="EL222" i="7"/>
  <c r="EM222" i="7"/>
  <c r="EN222" i="7"/>
  <c r="EO222" i="7"/>
  <c r="EP222" i="7"/>
  <c r="EQ222" i="7"/>
  <c r="ER222" i="7"/>
  <c r="ES222" i="7"/>
  <c r="ET222" i="7"/>
  <c r="EU222" i="7"/>
  <c r="EV222" i="7"/>
  <c r="EW222" i="7"/>
  <c r="EX222" i="7"/>
  <c r="EY222" i="7"/>
  <c r="EZ222" i="7"/>
  <c r="FA222" i="7"/>
  <c r="FB222" i="7"/>
  <c r="FC222" i="7"/>
  <c r="FD222" i="7"/>
  <c r="FE222" i="7"/>
  <c r="FJ222" i="7"/>
  <c r="FK222" i="7"/>
  <c r="FL222" i="7"/>
  <c r="FM222" i="7"/>
  <c r="FN222" i="7"/>
  <c r="FO222" i="7"/>
  <c r="FP222" i="7"/>
  <c r="FQ222" i="7"/>
  <c r="FR222" i="7"/>
  <c r="FS222" i="7"/>
  <c r="FT222" i="7"/>
  <c r="FU222" i="7"/>
  <c r="FV222" i="7"/>
  <c r="FW222" i="7"/>
  <c r="FX222" i="7"/>
  <c r="FY222" i="7"/>
  <c r="FZ222" i="7"/>
  <c r="GA222" i="7"/>
  <c r="GB222" i="7"/>
  <c r="GC222" i="7"/>
  <c r="GD222" i="7"/>
  <c r="AQ223" i="7"/>
  <c r="AR223" i="7"/>
  <c r="AS223" i="7"/>
  <c r="AT223" i="7"/>
  <c r="AU223" i="7"/>
  <c r="AV223" i="7"/>
  <c r="AW223" i="7"/>
  <c r="AX223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BM223" i="7"/>
  <c r="BN223" i="7"/>
  <c r="BO223" i="7"/>
  <c r="BP223" i="7"/>
  <c r="BQ223" i="7"/>
  <c r="BR223" i="7"/>
  <c r="BS223" i="7"/>
  <c r="BT223" i="7"/>
  <c r="BU223" i="7"/>
  <c r="DL223" i="7"/>
  <c r="DM223" i="7"/>
  <c r="DN223" i="7"/>
  <c r="DO223" i="7"/>
  <c r="DP223" i="7"/>
  <c r="DQ223" i="7"/>
  <c r="DR223" i="7"/>
  <c r="DS223" i="7"/>
  <c r="DT223" i="7"/>
  <c r="DU223" i="7"/>
  <c r="DV223" i="7"/>
  <c r="DW223" i="7"/>
  <c r="DX223" i="7"/>
  <c r="DY223" i="7"/>
  <c r="DZ223" i="7"/>
  <c r="EA223" i="7"/>
  <c r="EB223" i="7"/>
  <c r="EC223" i="7"/>
  <c r="ED223" i="7"/>
  <c r="EE223" i="7"/>
  <c r="EF223" i="7"/>
  <c r="EK223" i="7"/>
  <c r="EL223" i="7"/>
  <c r="EM223" i="7"/>
  <c r="EN223" i="7"/>
  <c r="EO223" i="7"/>
  <c r="EP223" i="7"/>
  <c r="EQ223" i="7"/>
  <c r="ER223" i="7"/>
  <c r="ES223" i="7"/>
  <c r="ET223" i="7"/>
  <c r="EU223" i="7"/>
  <c r="EV223" i="7"/>
  <c r="EW223" i="7"/>
  <c r="EX223" i="7"/>
  <c r="EY223" i="7"/>
  <c r="EZ223" i="7"/>
  <c r="FA223" i="7"/>
  <c r="FB223" i="7"/>
  <c r="FC223" i="7"/>
  <c r="FD223" i="7"/>
  <c r="FE223" i="7"/>
  <c r="FJ223" i="7"/>
  <c r="FK223" i="7"/>
  <c r="FL223" i="7"/>
  <c r="FM223" i="7"/>
  <c r="FN223" i="7"/>
  <c r="FO223" i="7"/>
  <c r="FP223" i="7"/>
  <c r="FQ223" i="7"/>
  <c r="FR223" i="7"/>
  <c r="FS223" i="7"/>
  <c r="FT223" i="7"/>
  <c r="FU223" i="7"/>
  <c r="FV223" i="7"/>
  <c r="FW223" i="7"/>
  <c r="FX223" i="7"/>
  <c r="FY223" i="7"/>
  <c r="FZ223" i="7"/>
  <c r="GA223" i="7"/>
  <c r="GB223" i="7"/>
  <c r="GC223" i="7"/>
  <c r="GD223" i="7"/>
  <c r="AQ224" i="7"/>
  <c r="AR224" i="7"/>
  <c r="AS224" i="7"/>
  <c r="AT224" i="7"/>
  <c r="AU224" i="7"/>
  <c r="AV224" i="7"/>
  <c r="AW224" i="7"/>
  <c r="AX224" i="7"/>
  <c r="AY224" i="7"/>
  <c r="AZ224" i="7"/>
  <c r="BA224" i="7"/>
  <c r="BB224" i="7"/>
  <c r="BC224" i="7"/>
  <c r="BD224" i="7"/>
  <c r="BE224" i="7"/>
  <c r="BF224" i="7"/>
  <c r="BG224" i="7"/>
  <c r="BH224" i="7"/>
  <c r="BI224" i="7"/>
  <c r="BJ224" i="7"/>
  <c r="BK224" i="7"/>
  <c r="BL224" i="7"/>
  <c r="BM224" i="7"/>
  <c r="BN224" i="7"/>
  <c r="BO224" i="7"/>
  <c r="BP224" i="7"/>
  <c r="BQ224" i="7"/>
  <c r="BR224" i="7"/>
  <c r="BS224" i="7"/>
  <c r="BT224" i="7"/>
  <c r="BU224" i="7"/>
  <c r="DL224" i="7"/>
  <c r="DM224" i="7"/>
  <c r="DN224" i="7"/>
  <c r="DO224" i="7"/>
  <c r="DP224" i="7"/>
  <c r="DQ224" i="7"/>
  <c r="DR224" i="7"/>
  <c r="DS224" i="7"/>
  <c r="DT224" i="7"/>
  <c r="DU224" i="7"/>
  <c r="DV224" i="7"/>
  <c r="DW224" i="7"/>
  <c r="DX224" i="7"/>
  <c r="DY224" i="7"/>
  <c r="DZ224" i="7"/>
  <c r="EA224" i="7"/>
  <c r="EB224" i="7"/>
  <c r="EC224" i="7"/>
  <c r="ED224" i="7"/>
  <c r="EE224" i="7"/>
  <c r="EF224" i="7"/>
  <c r="EK224" i="7"/>
  <c r="EL224" i="7"/>
  <c r="EM224" i="7"/>
  <c r="EN224" i="7"/>
  <c r="EO224" i="7"/>
  <c r="EP224" i="7"/>
  <c r="EQ224" i="7"/>
  <c r="ER224" i="7"/>
  <c r="ES224" i="7"/>
  <c r="ET224" i="7"/>
  <c r="EU224" i="7"/>
  <c r="EV224" i="7"/>
  <c r="EW224" i="7"/>
  <c r="EX224" i="7"/>
  <c r="EY224" i="7"/>
  <c r="EZ224" i="7"/>
  <c r="FA224" i="7"/>
  <c r="FB224" i="7"/>
  <c r="FC224" i="7"/>
  <c r="FD224" i="7"/>
  <c r="FE224" i="7"/>
  <c r="FJ224" i="7"/>
  <c r="FK224" i="7"/>
  <c r="FL224" i="7"/>
  <c r="FM224" i="7"/>
  <c r="FN224" i="7"/>
  <c r="FO224" i="7"/>
  <c r="FP224" i="7"/>
  <c r="FQ224" i="7"/>
  <c r="FR224" i="7"/>
  <c r="FS224" i="7"/>
  <c r="FT224" i="7"/>
  <c r="FU224" i="7"/>
  <c r="FV224" i="7"/>
  <c r="FW224" i="7"/>
  <c r="FX224" i="7"/>
  <c r="FY224" i="7"/>
  <c r="FZ224" i="7"/>
  <c r="GA224" i="7"/>
  <c r="GB224" i="7"/>
  <c r="GC224" i="7"/>
  <c r="GD224" i="7"/>
  <c r="AQ225" i="7"/>
  <c r="AR225" i="7"/>
  <c r="AS225" i="7"/>
  <c r="AT225" i="7"/>
  <c r="AU225" i="7"/>
  <c r="AV225" i="7"/>
  <c r="AW225" i="7"/>
  <c r="AX225" i="7"/>
  <c r="AY225" i="7"/>
  <c r="AZ225" i="7"/>
  <c r="BA225" i="7"/>
  <c r="BB225" i="7"/>
  <c r="BC225" i="7"/>
  <c r="BD225" i="7"/>
  <c r="BE225" i="7"/>
  <c r="BF225" i="7"/>
  <c r="BG225" i="7"/>
  <c r="BH225" i="7"/>
  <c r="BI225" i="7"/>
  <c r="BJ225" i="7"/>
  <c r="BK225" i="7"/>
  <c r="BL225" i="7"/>
  <c r="BM225" i="7"/>
  <c r="BN225" i="7"/>
  <c r="BO225" i="7"/>
  <c r="BP225" i="7"/>
  <c r="BQ225" i="7"/>
  <c r="BR225" i="7"/>
  <c r="BS225" i="7"/>
  <c r="BT225" i="7"/>
  <c r="BU225" i="7"/>
  <c r="DL225" i="7"/>
  <c r="DM225" i="7"/>
  <c r="DN225" i="7"/>
  <c r="DO225" i="7"/>
  <c r="DP225" i="7"/>
  <c r="DQ225" i="7"/>
  <c r="DR225" i="7"/>
  <c r="DS225" i="7"/>
  <c r="DT225" i="7"/>
  <c r="DU225" i="7"/>
  <c r="DV225" i="7"/>
  <c r="DW225" i="7"/>
  <c r="DX225" i="7"/>
  <c r="DY225" i="7"/>
  <c r="DZ225" i="7"/>
  <c r="EA225" i="7"/>
  <c r="EB225" i="7"/>
  <c r="EC225" i="7"/>
  <c r="ED225" i="7"/>
  <c r="EE225" i="7"/>
  <c r="EF225" i="7"/>
  <c r="EK225" i="7"/>
  <c r="EL225" i="7"/>
  <c r="EM225" i="7"/>
  <c r="EN225" i="7"/>
  <c r="EO225" i="7"/>
  <c r="EP225" i="7"/>
  <c r="EQ225" i="7"/>
  <c r="ER225" i="7"/>
  <c r="ES225" i="7"/>
  <c r="ET225" i="7"/>
  <c r="EU225" i="7"/>
  <c r="EV225" i="7"/>
  <c r="EW225" i="7"/>
  <c r="EX225" i="7"/>
  <c r="EY225" i="7"/>
  <c r="EZ225" i="7"/>
  <c r="FA225" i="7"/>
  <c r="FB225" i="7"/>
  <c r="FC225" i="7"/>
  <c r="FD225" i="7"/>
  <c r="FE225" i="7"/>
  <c r="FJ225" i="7"/>
  <c r="FK225" i="7"/>
  <c r="FL225" i="7"/>
  <c r="FM225" i="7"/>
  <c r="FN225" i="7"/>
  <c r="FO225" i="7"/>
  <c r="FP225" i="7"/>
  <c r="FQ225" i="7"/>
  <c r="FR225" i="7"/>
  <c r="FS225" i="7"/>
  <c r="FT225" i="7"/>
  <c r="FU225" i="7"/>
  <c r="FV225" i="7"/>
  <c r="FW225" i="7"/>
  <c r="FX225" i="7"/>
  <c r="FY225" i="7"/>
  <c r="FZ225" i="7"/>
  <c r="GA225" i="7"/>
  <c r="GB225" i="7"/>
  <c r="GC225" i="7"/>
  <c r="GD225" i="7"/>
  <c r="AQ226" i="7"/>
  <c r="AR226" i="7"/>
  <c r="AS226" i="7"/>
  <c r="AT226" i="7"/>
  <c r="AU226" i="7"/>
  <c r="AV226" i="7"/>
  <c r="AW226" i="7"/>
  <c r="AX226" i="7"/>
  <c r="AY226" i="7"/>
  <c r="AZ226" i="7"/>
  <c r="BA226" i="7"/>
  <c r="BB226" i="7"/>
  <c r="BC226" i="7"/>
  <c r="BD226" i="7"/>
  <c r="BE226" i="7"/>
  <c r="BF226" i="7"/>
  <c r="BG226" i="7"/>
  <c r="BH226" i="7"/>
  <c r="BI226" i="7"/>
  <c r="BJ226" i="7"/>
  <c r="BK226" i="7"/>
  <c r="BL226" i="7"/>
  <c r="BM226" i="7"/>
  <c r="BN226" i="7"/>
  <c r="BO226" i="7"/>
  <c r="BP226" i="7"/>
  <c r="BQ226" i="7"/>
  <c r="BR226" i="7"/>
  <c r="BS226" i="7"/>
  <c r="BT226" i="7"/>
  <c r="BU226" i="7"/>
  <c r="DL226" i="7"/>
  <c r="DM226" i="7"/>
  <c r="DN226" i="7"/>
  <c r="DO226" i="7"/>
  <c r="DP226" i="7"/>
  <c r="DQ226" i="7"/>
  <c r="DR226" i="7"/>
  <c r="DS226" i="7"/>
  <c r="DT226" i="7"/>
  <c r="DU226" i="7"/>
  <c r="DV226" i="7"/>
  <c r="DW226" i="7"/>
  <c r="DX226" i="7"/>
  <c r="DY226" i="7"/>
  <c r="DZ226" i="7"/>
  <c r="EA226" i="7"/>
  <c r="EB226" i="7"/>
  <c r="EC226" i="7"/>
  <c r="ED226" i="7"/>
  <c r="EE226" i="7"/>
  <c r="EF226" i="7"/>
  <c r="EK226" i="7"/>
  <c r="EL226" i="7"/>
  <c r="EM226" i="7"/>
  <c r="EN226" i="7"/>
  <c r="EO226" i="7"/>
  <c r="EP226" i="7"/>
  <c r="EQ226" i="7"/>
  <c r="ER226" i="7"/>
  <c r="ES226" i="7"/>
  <c r="ET226" i="7"/>
  <c r="EU226" i="7"/>
  <c r="EV226" i="7"/>
  <c r="EW226" i="7"/>
  <c r="EX226" i="7"/>
  <c r="EY226" i="7"/>
  <c r="EZ226" i="7"/>
  <c r="FA226" i="7"/>
  <c r="FB226" i="7"/>
  <c r="FC226" i="7"/>
  <c r="FD226" i="7"/>
  <c r="FE226" i="7"/>
  <c r="FJ226" i="7"/>
  <c r="FK226" i="7"/>
  <c r="FL226" i="7"/>
  <c r="FM226" i="7"/>
  <c r="FN226" i="7"/>
  <c r="FO226" i="7"/>
  <c r="FP226" i="7"/>
  <c r="FQ226" i="7"/>
  <c r="FR226" i="7"/>
  <c r="FS226" i="7"/>
  <c r="FT226" i="7"/>
  <c r="FU226" i="7"/>
  <c r="FV226" i="7"/>
  <c r="FW226" i="7"/>
  <c r="FX226" i="7"/>
  <c r="FY226" i="7"/>
  <c r="FZ226" i="7"/>
  <c r="GA226" i="7"/>
  <c r="GB226" i="7"/>
  <c r="GC226" i="7"/>
  <c r="GD226" i="7"/>
  <c r="AQ227" i="7"/>
  <c r="AR227" i="7"/>
  <c r="AS227" i="7"/>
  <c r="AT227" i="7"/>
  <c r="AU227" i="7"/>
  <c r="AV227" i="7"/>
  <c r="AW227" i="7"/>
  <c r="AX227" i="7"/>
  <c r="AY227" i="7"/>
  <c r="AZ227" i="7"/>
  <c r="BA227" i="7"/>
  <c r="BB227" i="7"/>
  <c r="BC227" i="7"/>
  <c r="BD227" i="7"/>
  <c r="BE227" i="7"/>
  <c r="BF227" i="7"/>
  <c r="BG227" i="7"/>
  <c r="BH227" i="7"/>
  <c r="BI227" i="7"/>
  <c r="BJ227" i="7"/>
  <c r="BK227" i="7"/>
  <c r="BL227" i="7"/>
  <c r="BM227" i="7"/>
  <c r="BN227" i="7"/>
  <c r="BO227" i="7"/>
  <c r="BP227" i="7"/>
  <c r="BQ227" i="7"/>
  <c r="BR227" i="7"/>
  <c r="BS227" i="7"/>
  <c r="BT227" i="7"/>
  <c r="BU227" i="7"/>
  <c r="DL227" i="7"/>
  <c r="DM227" i="7"/>
  <c r="DN227" i="7"/>
  <c r="DO227" i="7"/>
  <c r="DP227" i="7"/>
  <c r="DQ227" i="7"/>
  <c r="DR227" i="7"/>
  <c r="DS227" i="7"/>
  <c r="DT227" i="7"/>
  <c r="DU227" i="7"/>
  <c r="DV227" i="7"/>
  <c r="DW227" i="7"/>
  <c r="DX227" i="7"/>
  <c r="DY227" i="7"/>
  <c r="DZ227" i="7"/>
  <c r="EA227" i="7"/>
  <c r="EB227" i="7"/>
  <c r="EC227" i="7"/>
  <c r="ED227" i="7"/>
  <c r="EE227" i="7"/>
  <c r="EF227" i="7"/>
  <c r="EK227" i="7"/>
  <c r="EL227" i="7"/>
  <c r="EM227" i="7"/>
  <c r="EN227" i="7"/>
  <c r="EO227" i="7"/>
  <c r="EP227" i="7"/>
  <c r="EQ227" i="7"/>
  <c r="ER227" i="7"/>
  <c r="ES227" i="7"/>
  <c r="ET227" i="7"/>
  <c r="EU227" i="7"/>
  <c r="EV227" i="7"/>
  <c r="EW227" i="7"/>
  <c r="EX227" i="7"/>
  <c r="EY227" i="7"/>
  <c r="EZ227" i="7"/>
  <c r="FA227" i="7"/>
  <c r="FB227" i="7"/>
  <c r="FC227" i="7"/>
  <c r="FD227" i="7"/>
  <c r="FE227" i="7"/>
  <c r="FJ227" i="7"/>
  <c r="FK227" i="7"/>
  <c r="FL227" i="7"/>
  <c r="FM227" i="7"/>
  <c r="FN227" i="7"/>
  <c r="FO227" i="7"/>
  <c r="FP227" i="7"/>
  <c r="FQ227" i="7"/>
  <c r="FR227" i="7"/>
  <c r="FS227" i="7"/>
  <c r="FT227" i="7"/>
  <c r="FU227" i="7"/>
  <c r="FV227" i="7"/>
  <c r="FW227" i="7"/>
  <c r="FX227" i="7"/>
  <c r="FY227" i="7"/>
  <c r="FZ227" i="7"/>
  <c r="GA227" i="7"/>
  <c r="GB227" i="7"/>
  <c r="GC227" i="7"/>
  <c r="GD227" i="7"/>
  <c r="AQ228" i="7"/>
  <c r="AR228" i="7"/>
  <c r="AS228" i="7"/>
  <c r="AT228" i="7"/>
  <c r="AU228" i="7"/>
  <c r="AV228" i="7"/>
  <c r="AW228" i="7"/>
  <c r="AX228" i="7"/>
  <c r="AY228" i="7"/>
  <c r="AZ228" i="7"/>
  <c r="BA228" i="7"/>
  <c r="BB228" i="7"/>
  <c r="BC228" i="7"/>
  <c r="BD228" i="7"/>
  <c r="BE228" i="7"/>
  <c r="BF228" i="7"/>
  <c r="BG228" i="7"/>
  <c r="BH228" i="7"/>
  <c r="BI228" i="7"/>
  <c r="BJ228" i="7"/>
  <c r="BK228" i="7"/>
  <c r="BL228" i="7"/>
  <c r="BM228" i="7"/>
  <c r="BN228" i="7"/>
  <c r="BO228" i="7"/>
  <c r="BP228" i="7"/>
  <c r="BQ228" i="7"/>
  <c r="BR228" i="7"/>
  <c r="BS228" i="7"/>
  <c r="BT228" i="7"/>
  <c r="BU228" i="7"/>
  <c r="DL228" i="7"/>
  <c r="DM228" i="7"/>
  <c r="DN228" i="7"/>
  <c r="DO228" i="7"/>
  <c r="DP228" i="7"/>
  <c r="DQ228" i="7"/>
  <c r="DR228" i="7"/>
  <c r="DS228" i="7"/>
  <c r="DT228" i="7"/>
  <c r="DU228" i="7"/>
  <c r="DV228" i="7"/>
  <c r="DW228" i="7"/>
  <c r="DX228" i="7"/>
  <c r="DY228" i="7"/>
  <c r="DZ228" i="7"/>
  <c r="EA228" i="7"/>
  <c r="EB228" i="7"/>
  <c r="EC228" i="7"/>
  <c r="ED228" i="7"/>
  <c r="EE228" i="7"/>
  <c r="EF228" i="7"/>
  <c r="EK228" i="7"/>
  <c r="EL228" i="7"/>
  <c r="EM228" i="7"/>
  <c r="EN228" i="7"/>
  <c r="EO228" i="7"/>
  <c r="EP228" i="7"/>
  <c r="EQ228" i="7"/>
  <c r="ER228" i="7"/>
  <c r="ES228" i="7"/>
  <c r="ET228" i="7"/>
  <c r="EU228" i="7"/>
  <c r="EV228" i="7"/>
  <c r="EW228" i="7"/>
  <c r="EX228" i="7"/>
  <c r="EY228" i="7"/>
  <c r="EZ228" i="7"/>
  <c r="FA228" i="7"/>
  <c r="FB228" i="7"/>
  <c r="FC228" i="7"/>
  <c r="FD228" i="7"/>
  <c r="FE228" i="7"/>
  <c r="FJ228" i="7"/>
  <c r="FK228" i="7"/>
  <c r="FL228" i="7"/>
  <c r="FM228" i="7"/>
  <c r="FN228" i="7"/>
  <c r="FO228" i="7"/>
  <c r="FP228" i="7"/>
  <c r="FQ228" i="7"/>
  <c r="FR228" i="7"/>
  <c r="FS228" i="7"/>
  <c r="FT228" i="7"/>
  <c r="FU228" i="7"/>
  <c r="FV228" i="7"/>
  <c r="FW228" i="7"/>
  <c r="FX228" i="7"/>
  <c r="FY228" i="7"/>
  <c r="FZ228" i="7"/>
  <c r="GA228" i="7"/>
  <c r="GB228" i="7"/>
  <c r="GC228" i="7"/>
  <c r="GD228" i="7"/>
  <c r="AQ229" i="7"/>
  <c r="AR229" i="7"/>
  <c r="AS229" i="7"/>
  <c r="AT229" i="7"/>
  <c r="AU229" i="7"/>
  <c r="AV229" i="7"/>
  <c r="AW229" i="7"/>
  <c r="AX229" i="7"/>
  <c r="AY229" i="7"/>
  <c r="AZ229" i="7"/>
  <c r="BA229" i="7"/>
  <c r="BB229" i="7"/>
  <c r="BC229" i="7"/>
  <c r="BD229" i="7"/>
  <c r="BE229" i="7"/>
  <c r="BF229" i="7"/>
  <c r="BG229" i="7"/>
  <c r="BH229" i="7"/>
  <c r="BI229" i="7"/>
  <c r="BJ229" i="7"/>
  <c r="BK229" i="7"/>
  <c r="BL229" i="7"/>
  <c r="BM229" i="7"/>
  <c r="BN229" i="7"/>
  <c r="BO229" i="7"/>
  <c r="BP229" i="7"/>
  <c r="BQ229" i="7"/>
  <c r="BR229" i="7"/>
  <c r="BS229" i="7"/>
  <c r="BT229" i="7"/>
  <c r="BU229" i="7"/>
  <c r="DL229" i="7"/>
  <c r="DM229" i="7"/>
  <c r="DN229" i="7"/>
  <c r="DO229" i="7"/>
  <c r="DP229" i="7"/>
  <c r="DQ229" i="7"/>
  <c r="DR229" i="7"/>
  <c r="DS229" i="7"/>
  <c r="DT229" i="7"/>
  <c r="DU229" i="7"/>
  <c r="DV229" i="7"/>
  <c r="DW229" i="7"/>
  <c r="DX229" i="7"/>
  <c r="DY229" i="7"/>
  <c r="DZ229" i="7"/>
  <c r="EA229" i="7"/>
  <c r="EB229" i="7"/>
  <c r="EC229" i="7"/>
  <c r="ED229" i="7"/>
  <c r="EE229" i="7"/>
  <c r="EF229" i="7"/>
  <c r="EK229" i="7"/>
  <c r="EL229" i="7"/>
  <c r="EM229" i="7"/>
  <c r="EN229" i="7"/>
  <c r="EO229" i="7"/>
  <c r="EP229" i="7"/>
  <c r="EQ229" i="7"/>
  <c r="ER229" i="7"/>
  <c r="ES229" i="7"/>
  <c r="ET229" i="7"/>
  <c r="EU229" i="7"/>
  <c r="EV229" i="7"/>
  <c r="EW229" i="7"/>
  <c r="EX229" i="7"/>
  <c r="EY229" i="7"/>
  <c r="EZ229" i="7"/>
  <c r="FA229" i="7"/>
  <c r="FB229" i="7"/>
  <c r="FC229" i="7"/>
  <c r="FD229" i="7"/>
  <c r="FE229" i="7"/>
  <c r="FJ229" i="7"/>
  <c r="FK229" i="7"/>
  <c r="FL229" i="7"/>
  <c r="FM229" i="7"/>
  <c r="FN229" i="7"/>
  <c r="FO229" i="7"/>
  <c r="FP229" i="7"/>
  <c r="FQ229" i="7"/>
  <c r="FR229" i="7"/>
  <c r="FS229" i="7"/>
  <c r="FT229" i="7"/>
  <c r="FU229" i="7"/>
  <c r="FV229" i="7"/>
  <c r="FW229" i="7"/>
  <c r="FX229" i="7"/>
  <c r="FY229" i="7"/>
  <c r="FZ229" i="7"/>
  <c r="GA229" i="7"/>
  <c r="GB229" i="7"/>
  <c r="GC229" i="7"/>
  <c r="GD229" i="7"/>
  <c r="AQ230" i="7"/>
  <c r="AR230" i="7"/>
  <c r="AS230" i="7"/>
  <c r="AT230" i="7"/>
  <c r="AU230" i="7"/>
  <c r="AV230" i="7"/>
  <c r="AW230" i="7"/>
  <c r="AX230" i="7"/>
  <c r="AY230" i="7"/>
  <c r="AZ230" i="7"/>
  <c r="BA230" i="7"/>
  <c r="BB230" i="7"/>
  <c r="BC230" i="7"/>
  <c r="BD230" i="7"/>
  <c r="BE230" i="7"/>
  <c r="BF230" i="7"/>
  <c r="BG230" i="7"/>
  <c r="BH230" i="7"/>
  <c r="BI230" i="7"/>
  <c r="BJ230" i="7"/>
  <c r="BK230" i="7"/>
  <c r="BL230" i="7"/>
  <c r="BM230" i="7"/>
  <c r="BN230" i="7"/>
  <c r="BO230" i="7"/>
  <c r="BP230" i="7"/>
  <c r="BQ230" i="7"/>
  <c r="BR230" i="7"/>
  <c r="BS230" i="7"/>
  <c r="BT230" i="7"/>
  <c r="BU230" i="7"/>
  <c r="DL230" i="7"/>
  <c r="DM230" i="7"/>
  <c r="DN230" i="7"/>
  <c r="DO230" i="7"/>
  <c r="DP230" i="7"/>
  <c r="DQ230" i="7"/>
  <c r="DR230" i="7"/>
  <c r="DS230" i="7"/>
  <c r="DT230" i="7"/>
  <c r="DU230" i="7"/>
  <c r="DV230" i="7"/>
  <c r="DW230" i="7"/>
  <c r="DX230" i="7"/>
  <c r="DY230" i="7"/>
  <c r="DZ230" i="7"/>
  <c r="EA230" i="7"/>
  <c r="EB230" i="7"/>
  <c r="EC230" i="7"/>
  <c r="ED230" i="7"/>
  <c r="EE230" i="7"/>
  <c r="EF230" i="7"/>
  <c r="EK230" i="7"/>
  <c r="EL230" i="7"/>
  <c r="EM230" i="7"/>
  <c r="EN230" i="7"/>
  <c r="EO230" i="7"/>
  <c r="EP230" i="7"/>
  <c r="EQ230" i="7"/>
  <c r="ER230" i="7"/>
  <c r="ES230" i="7"/>
  <c r="ET230" i="7"/>
  <c r="EU230" i="7"/>
  <c r="EV230" i="7"/>
  <c r="EW230" i="7"/>
  <c r="EX230" i="7"/>
  <c r="EY230" i="7"/>
  <c r="EZ230" i="7"/>
  <c r="FA230" i="7"/>
  <c r="FB230" i="7"/>
  <c r="FC230" i="7"/>
  <c r="FD230" i="7"/>
  <c r="FE230" i="7"/>
  <c r="FJ230" i="7"/>
  <c r="FK230" i="7"/>
  <c r="FL230" i="7"/>
  <c r="FM230" i="7"/>
  <c r="FN230" i="7"/>
  <c r="FO230" i="7"/>
  <c r="FP230" i="7"/>
  <c r="FQ230" i="7"/>
  <c r="FR230" i="7"/>
  <c r="FS230" i="7"/>
  <c r="FT230" i="7"/>
  <c r="FU230" i="7"/>
  <c r="FV230" i="7"/>
  <c r="FW230" i="7"/>
  <c r="FX230" i="7"/>
  <c r="FY230" i="7"/>
  <c r="FZ230" i="7"/>
  <c r="GA230" i="7"/>
  <c r="GB230" i="7"/>
  <c r="GC230" i="7"/>
  <c r="GD230" i="7"/>
  <c r="AQ231" i="7"/>
  <c r="AR231" i="7"/>
  <c r="AS231" i="7"/>
  <c r="AT231" i="7"/>
  <c r="AU231" i="7"/>
  <c r="AV231" i="7"/>
  <c r="AW231" i="7"/>
  <c r="AX231" i="7"/>
  <c r="AY231" i="7"/>
  <c r="AZ231" i="7"/>
  <c r="BA231" i="7"/>
  <c r="BB231" i="7"/>
  <c r="BC231" i="7"/>
  <c r="BD231" i="7"/>
  <c r="BE231" i="7"/>
  <c r="BF231" i="7"/>
  <c r="BG231" i="7"/>
  <c r="BH231" i="7"/>
  <c r="BI231" i="7"/>
  <c r="BJ231" i="7"/>
  <c r="BK231" i="7"/>
  <c r="BL231" i="7"/>
  <c r="BM231" i="7"/>
  <c r="BN231" i="7"/>
  <c r="BO231" i="7"/>
  <c r="BP231" i="7"/>
  <c r="BQ231" i="7"/>
  <c r="BR231" i="7"/>
  <c r="BS231" i="7"/>
  <c r="BT231" i="7"/>
  <c r="BU231" i="7"/>
  <c r="DL231" i="7"/>
  <c r="DM231" i="7"/>
  <c r="DN231" i="7"/>
  <c r="DO231" i="7"/>
  <c r="DP231" i="7"/>
  <c r="DQ231" i="7"/>
  <c r="DR231" i="7"/>
  <c r="DS231" i="7"/>
  <c r="DT231" i="7"/>
  <c r="DU231" i="7"/>
  <c r="DV231" i="7"/>
  <c r="DW231" i="7"/>
  <c r="DX231" i="7"/>
  <c r="DY231" i="7"/>
  <c r="DZ231" i="7"/>
  <c r="EA231" i="7"/>
  <c r="EB231" i="7"/>
  <c r="EC231" i="7"/>
  <c r="ED231" i="7"/>
  <c r="EE231" i="7"/>
  <c r="EF231" i="7"/>
  <c r="EK231" i="7"/>
  <c r="EL231" i="7"/>
  <c r="EM231" i="7"/>
  <c r="EN231" i="7"/>
  <c r="EO231" i="7"/>
  <c r="EP231" i="7"/>
  <c r="EQ231" i="7"/>
  <c r="ER231" i="7"/>
  <c r="ES231" i="7"/>
  <c r="ET231" i="7"/>
  <c r="EU231" i="7"/>
  <c r="EV231" i="7"/>
  <c r="EW231" i="7"/>
  <c r="EX231" i="7"/>
  <c r="EY231" i="7"/>
  <c r="EZ231" i="7"/>
  <c r="FA231" i="7"/>
  <c r="FB231" i="7"/>
  <c r="FC231" i="7"/>
  <c r="FD231" i="7"/>
  <c r="FE231" i="7"/>
  <c r="FJ231" i="7"/>
  <c r="FK231" i="7"/>
  <c r="FL231" i="7"/>
  <c r="FM231" i="7"/>
  <c r="FN231" i="7"/>
  <c r="FO231" i="7"/>
  <c r="FP231" i="7"/>
  <c r="FQ231" i="7"/>
  <c r="FR231" i="7"/>
  <c r="FS231" i="7"/>
  <c r="FT231" i="7"/>
  <c r="FU231" i="7"/>
  <c r="FV231" i="7"/>
  <c r="FW231" i="7"/>
  <c r="FX231" i="7"/>
  <c r="FY231" i="7"/>
  <c r="FZ231" i="7"/>
  <c r="GA231" i="7"/>
  <c r="GB231" i="7"/>
  <c r="GC231" i="7"/>
  <c r="GD231" i="7"/>
  <c r="AQ232" i="7"/>
  <c r="AR232" i="7"/>
  <c r="AS232" i="7"/>
  <c r="AT232" i="7"/>
  <c r="AU232" i="7"/>
  <c r="AV232" i="7"/>
  <c r="AW232" i="7"/>
  <c r="AX232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BQ232" i="7"/>
  <c r="BR232" i="7"/>
  <c r="BS232" i="7"/>
  <c r="BT232" i="7"/>
  <c r="BU232" i="7"/>
  <c r="DL232" i="7"/>
  <c r="DM232" i="7"/>
  <c r="DN232" i="7"/>
  <c r="DO232" i="7"/>
  <c r="DP232" i="7"/>
  <c r="DQ232" i="7"/>
  <c r="DR232" i="7"/>
  <c r="DS232" i="7"/>
  <c r="DT232" i="7"/>
  <c r="DU232" i="7"/>
  <c r="DV232" i="7"/>
  <c r="DW232" i="7"/>
  <c r="DX232" i="7"/>
  <c r="DY232" i="7"/>
  <c r="DZ232" i="7"/>
  <c r="EA232" i="7"/>
  <c r="EB232" i="7"/>
  <c r="EC232" i="7"/>
  <c r="ED232" i="7"/>
  <c r="EE232" i="7"/>
  <c r="EF232" i="7"/>
  <c r="EK232" i="7"/>
  <c r="EL232" i="7"/>
  <c r="EM232" i="7"/>
  <c r="EN232" i="7"/>
  <c r="EO232" i="7"/>
  <c r="EP232" i="7"/>
  <c r="EQ232" i="7"/>
  <c r="ER232" i="7"/>
  <c r="ES232" i="7"/>
  <c r="ET232" i="7"/>
  <c r="EU232" i="7"/>
  <c r="EV232" i="7"/>
  <c r="EW232" i="7"/>
  <c r="EX232" i="7"/>
  <c r="EY232" i="7"/>
  <c r="EZ232" i="7"/>
  <c r="FA232" i="7"/>
  <c r="FB232" i="7"/>
  <c r="FC232" i="7"/>
  <c r="FD232" i="7"/>
  <c r="FE232" i="7"/>
  <c r="FJ232" i="7"/>
  <c r="FK232" i="7"/>
  <c r="FL232" i="7"/>
  <c r="FM232" i="7"/>
  <c r="FN232" i="7"/>
  <c r="FO232" i="7"/>
  <c r="FP232" i="7"/>
  <c r="FQ232" i="7"/>
  <c r="FR232" i="7"/>
  <c r="FS232" i="7"/>
  <c r="FT232" i="7"/>
  <c r="FU232" i="7"/>
  <c r="FV232" i="7"/>
  <c r="FW232" i="7"/>
  <c r="FX232" i="7"/>
  <c r="FY232" i="7"/>
  <c r="FZ232" i="7"/>
  <c r="GA232" i="7"/>
  <c r="GB232" i="7"/>
  <c r="GC232" i="7"/>
  <c r="GD232" i="7"/>
  <c r="AQ233" i="7"/>
  <c r="AR233" i="7"/>
  <c r="AS233" i="7"/>
  <c r="AT233" i="7"/>
  <c r="AU233" i="7"/>
  <c r="AV233" i="7"/>
  <c r="AW233" i="7"/>
  <c r="AX233" i="7"/>
  <c r="AY233" i="7"/>
  <c r="AZ233" i="7"/>
  <c r="BA233" i="7"/>
  <c r="BB233" i="7"/>
  <c r="BC233" i="7"/>
  <c r="BD233" i="7"/>
  <c r="BE233" i="7"/>
  <c r="BF233" i="7"/>
  <c r="BG233" i="7"/>
  <c r="BH233" i="7"/>
  <c r="BI233" i="7"/>
  <c r="BJ233" i="7"/>
  <c r="BK233" i="7"/>
  <c r="BL233" i="7"/>
  <c r="BM233" i="7"/>
  <c r="BN233" i="7"/>
  <c r="BO233" i="7"/>
  <c r="BP233" i="7"/>
  <c r="BQ233" i="7"/>
  <c r="BR233" i="7"/>
  <c r="BS233" i="7"/>
  <c r="BT233" i="7"/>
  <c r="BU233" i="7"/>
  <c r="DL233" i="7"/>
  <c r="DM233" i="7"/>
  <c r="DN233" i="7"/>
  <c r="DO233" i="7"/>
  <c r="DP233" i="7"/>
  <c r="DQ233" i="7"/>
  <c r="DR233" i="7"/>
  <c r="DS233" i="7"/>
  <c r="DT233" i="7"/>
  <c r="DU233" i="7"/>
  <c r="DV233" i="7"/>
  <c r="DW233" i="7"/>
  <c r="DX233" i="7"/>
  <c r="DY233" i="7"/>
  <c r="DZ233" i="7"/>
  <c r="EA233" i="7"/>
  <c r="EB233" i="7"/>
  <c r="EC233" i="7"/>
  <c r="ED233" i="7"/>
  <c r="EE233" i="7"/>
  <c r="EF233" i="7"/>
  <c r="EK233" i="7"/>
  <c r="EL233" i="7"/>
  <c r="EM233" i="7"/>
  <c r="EN233" i="7"/>
  <c r="EO233" i="7"/>
  <c r="EP233" i="7"/>
  <c r="EQ233" i="7"/>
  <c r="ER233" i="7"/>
  <c r="ES233" i="7"/>
  <c r="ET233" i="7"/>
  <c r="EU233" i="7"/>
  <c r="EV233" i="7"/>
  <c r="EW233" i="7"/>
  <c r="EX233" i="7"/>
  <c r="EY233" i="7"/>
  <c r="EZ233" i="7"/>
  <c r="FA233" i="7"/>
  <c r="FB233" i="7"/>
  <c r="FC233" i="7"/>
  <c r="FD233" i="7"/>
  <c r="FE233" i="7"/>
  <c r="FJ233" i="7"/>
  <c r="FK233" i="7"/>
  <c r="FL233" i="7"/>
  <c r="FM233" i="7"/>
  <c r="FN233" i="7"/>
  <c r="FO233" i="7"/>
  <c r="FP233" i="7"/>
  <c r="FQ233" i="7"/>
  <c r="FR233" i="7"/>
  <c r="FS233" i="7"/>
  <c r="FT233" i="7"/>
  <c r="FU233" i="7"/>
  <c r="FV233" i="7"/>
  <c r="FW233" i="7"/>
  <c r="FX233" i="7"/>
  <c r="FY233" i="7"/>
  <c r="FZ233" i="7"/>
  <c r="GA233" i="7"/>
  <c r="GB233" i="7"/>
  <c r="GC233" i="7"/>
  <c r="GD233" i="7"/>
  <c r="AQ234" i="7"/>
  <c r="AR234" i="7"/>
  <c r="AS234" i="7"/>
  <c r="AT234" i="7"/>
  <c r="AU234" i="7"/>
  <c r="AV234" i="7"/>
  <c r="AW234" i="7"/>
  <c r="AX234" i="7"/>
  <c r="AY234" i="7"/>
  <c r="AZ234" i="7"/>
  <c r="BA234" i="7"/>
  <c r="BB234" i="7"/>
  <c r="BC234" i="7"/>
  <c r="BD234" i="7"/>
  <c r="BE234" i="7"/>
  <c r="BF234" i="7"/>
  <c r="BG234" i="7"/>
  <c r="BH234" i="7"/>
  <c r="BI234" i="7"/>
  <c r="BJ234" i="7"/>
  <c r="BK234" i="7"/>
  <c r="BL234" i="7"/>
  <c r="BM234" i="7"/>
  <c r="BN234" i="7"/>
  <c r="BO234" i="7"/>
  <c r="BP234" i="7"/>
  <c r="BQ234" i="7"/>
  <c r="BR234" i="7"/>
  <c r="BS234" i="7"/>
  <c r="BT234" i="7"/>
  <c r="BU234" i="7"/>
  <c r="DL234" i="7"/>
  <c r="DM234" i="7"/>
  <c r="DN234" i="7"/>
  <c r="DO234" i="7"/>
  <c r="DP234" i="7"/>
  <c r="DQ234" i="7"/>
  <c r="DR234" i="7"/>
  <c r="DS234" i="7"/>
  <c r="DT234" i="7"/>
  <c r="DU234" i="7"/>
  <c r="DV234" i="7"/>
  <c r="DW234" i="7"/>
  <c r="DX234" i="7"/>
  <c r="DY234" i="7"/>
  <c r="DZ234" i="7"/>
  <c r="EA234" i="7"/>
  <c r="EB234" i="7"/>
  <c r="EC234" i="7"/>
  <c r="ED234" i="7"/>
  <c r="EE234" i="7"/>
  <c r="EF234" i="7"/>
  <c r="EK234" i="7"/>
  <c r="EL234" i="7"/>
  <c r="EM234" i="7"/>
  <c r="EN234" i="7"/>
  <c r="EO234" i="7"/>
  <c r="EP234" i="7"/>
  <c r="EQ234" i="7"/>
  <c r="ER234" i="7"/>
  <c r="ES234" i="7"/>
  <c r="ET234" i="7"/>
  <c r="EU234" i="7"/>
  <c r="EV234" i="7"/>
  <c r="EW234" i="7"/>
  <c r="EX234" i="7"/>
  <c r="EY234" i="7"/>
  <c r="EZ234" i="7"/>
  <c r="FA234" i="7"/>
  <c r="FB234" i="7"/>
  <c r="FC234" i="7"/>
  <c r="FD234" i="7"/>
  <c r="FE234" i="7"/>
  <c r="FJ234" i="7"/>
  <c r="FK234" i="7"/>
  <c r="FL234" i="7"/>
  <c r="FM234" i="7"/>
  <c r="FN234" i="7"/>
  <c r="FO234" i="7"/>
  <c r="FP234" i="7"/>
  <c r="FQ234" i="7"/>
  <c r="FR234" i="7"/>
  <c r="FS234" i="7"/>
  <c r="FT234" i="7"/>
  <c r="FU234" i="7"/>
  <c r="FV234" i="7"/>
  <c r="FW234" i="7"/>
  <c r="FX234" i="7"/>
  <c r="FY234" i="7"/>
  <c r="FZ234" i="7"/>
  <c r="GA234" i="7"/>
  <c r="GB234" i="7"/>
  <c r="GC234" i="7"/>
  <c r="GD234" i="7"/>
  <c r="AQ235" i="7"/>
  <c r="AR235" i="7"/>
  <c r="AS235" i="7"/>
  <c r="AT235" i="7"/>
  <c r="AU235" i="7"/>
  <c r="AV235" i="7"/>
  <c r="AW235" i="7"/>
  <c r="AX235" i="7"/>
  <c r="AY235" i="7"/>
  <c r="AZ235" i="7"/>
  <c r="BA235" i="7"/>
  <c r="BB235" i="7"/>
  <c r="BC235" i="7"/>
  <c r="BD235" i="7"/>
  <c r="BE235" i="7"/>
  <c r="BF235" i="7"/>
  <c r="BG235" i="7"/>
  <c r="BH235" i="7"/>
  <c r="BI235" i="7"/>
  <c r="BJ235" i="7"/>
  <c r="BK235" i="7"/>
  <c r="BL235" i="7"/>
  <c r="BM235" i="7"/>
  <c r="BN235" i="7"/>
  <c r="BO235" i="7"/>
  <c r="BP235" i="7"/>
  <c r="BQ235" i="7"/>
  <c r="BR235" i="7"/>
  <c r="BS235" i="7"/>
  <c r="BT235" i="7"/>
  <c r="BU235" i="7"/>
  <c r="DL235" i="7"/>
  <c r="DM235" i="7"/>
  <c r="DN235" i="7"/>
  <c r="DO235" i="7"/>
  <c r="DP235" i="7"/>
  <c r="DQ235" i="7"/>
  <c r="DR235" i="7"/>
  <c r="DS235" i="7"/>
  <c r="DT235" i="7"/>
  <c r="DU235" i="7"/>
  <c r="DV235" i="7"/>
  <c r="DW235" i="7"/>
  <c r="DX235" i="7"/>
  <c r="DY235" i="7"/>
  <c r="DZ235" i="7"/>
  <c r="EA235" i="7"/>
  <c r="EB235" i="7"/>
  <c r="EC235" i="7"/>
  <c r="ED235" i="7"/>
  <c r="EE235" i="7"/>
  <c r="EF235" i="7"/>
  <c r="EK235" i="7"/>
  <c r="EL235" i="7"/>
  <c r="EM235" i="7"/>
  <c r="EN235" i="7"/>
  <c r="EO235" i="7"/>
  <c r="EP235" i="7"/>
  <c r="EQ235" i="7"/>
  <c r="ER235" i="7"/>
  <c r="ES235" i="7"/>
  <c r="ET235" i="7"/>
  <c r="EU235" i="7"/>
  <c r="EV235" i="7"/>
  <c r="EW235" i="7"/>
  <c r="EX235" i="7"/>
  <c r="EY235" i="7"/>
  <c r="EZ235" i="7"/>
  <c r="FA235" i="7"/>
  <c r="FB235" i="7"/>
  <c r="FC235" i="7"/>
  <c r="FD235" i="7"/>
  <c r="FE235" i="7"/>
  <c r="FJ235" i="7"/>
  <c r="FK235" i="7"/>
  <c r="FL235" i="7"/>
  <c r="FM235" i="7"/>
  <c r="FN235" i="7"/>
  <c r="FO235" i="7"/>
  <c r="FP235" i="7"/>
  <c r="FQ235" i="7"/>
  <c r="FR235" i="7"/>
  <c r="FS235" i="7"/>
  <c r="FT235" i="7"/>
  <c r="FU235" i="7"/>
  <c r="FV235" i="7"/>
  <c r="FW235" i="7"/>
  <c r="FX235" i="7"/>
  <c r="FY235" i="7"/>
  <c r="FZ235" i="7"/>
  <c r="GA235" i="7"/>
  <c r="GB235" i="7"/>
  <c r="GC235" i="7"/>
  <c r="GD235" i="7"/>
  <c r="AQ236" i="7"/>
  <c r="AR236" i="7"/>
  <c r="AS236" i="7"/>
  <c r="AT236" i="7"/>
  <c r="AU236" i="7"/>
  <c r="AV236" i="7"/>
  <c r="AW236" i="7"/>
  <c r="AX236" i="7"/>
  <c r="AY236" i="7"/>
  <c r="AZ236" i="7"/>
  <c r="BA236" i="7"/>
  <c r="BB236" i="7"/>
  <c r="BC236" i="7"/>
  <c r="BD236" i="7"/>
  <c r="BE236" i="7"/>
  <c r="BF236" i="7"/>
  <c r="BG236" i="7"/>
  <c r="BH236" i="7"/>
  <c r="BI236" i="7"/>
  <c r="BJ236" i="7"/>
  <c r="BK236" i="7"/>
  <c r="BL236" i="7"/>
  <c r="BM236" i="7"/>
  <c r="BN236" i="7"/>
  <c r="BO236" i="7"/>
  <c r="BP236" i="7"/>
  <c r="BQ236" i="7"/>
  <c r="BR236" i="7"/>
  <c r="BS236" i="7"/>
  <c r="BT236" i="7"/>
  <c r="BU236" i="7"/>
  <c r="DL236" i="7"/>
  <c r="DM236" i="7"/>
  <c r="DN236" i="7"/>
  <c r="DO236" i="7"/>
  <c r="DP236" i="7"/>
  <c r="DQ236" i="7"/>
  <c r="DR236" i="7"/>
  <c r="DS236" i="7"/>
  <c r="DT236" i="7"/>
  <c r="DU236" i="7"/>
  <c r="DV236" i="7"/>
  <c r="DW236" i="7"/>
  <c r="DX236" i="7"/>
  <c r="DY236" i="7"/>
  <c r="DZ236" i="7"/>
  <c r="EA236" i="7"/>
  <c r="EB236" i="7"/>
  <c r="EC236" i="7"/>
  <c r="ED236" i="7"/>
  <c r="EE236" i="7"/>
  <c r="EF236" i="7"/>
  <c r="EK236" i="7"/>
  <c r="EL236" i="7"/>
  <c r="EM236" i="7"/>
  <c r="EN236" i="7"/>
  <c r="EO236" i="7"/>
  <c r="EP236" i="7"/>
  <c r="EQ236" i="7"/>
  <c r="ER236" i="7"/>
  <c r="ES236" i="7"/>
  <c r="ET236" i="7"/>
  <c r="EU236" i="7"/>
  <c r="EV236" i="7"/>
  <c r="EW236" i="7"/>
  <c r="EX236" i="7"/>
  <c r="EY236" i="7"/>
  <c r="EZ236" i="7"/>
  <c r="FA236" i="7"/>
  <c r="FB236" i="7"/>
  <c r="FC236" i="7"/>
  <c r="FD236" i="7"/>
  <c r="FE236" i="7"/>
  <c r="FJ236" i="7"/>
  <c r="FK236" i="7"/>
  <c r="FL236" i="7"/>
  <c r="FM236" i="7"/>
  <c r="FN236" i="7"/>
  <c r="FO236" i="7"/>
  <c r="FP236" i="7"/>
  <c r="FQ236" i="7"/>
  <c r="FR236" i="7"/>
  <c r="FS236" i="7"/>
  <c r="FT236" i="7"/>
  <c r="FU236" i="7"/>
  <c r="FV236" i="7"/>
  <c r="FW236" i="7"/>
  <c r="FX236" i="7"/>
  <c r="FY236" i="7"/>
  <c r="FZ236" i="7"/>
  <c r="GA236" i="7"/>
  <c r="GB236" i="7"/>
  <c r="GC236" i="7"/>
  <c r="GD236" i="7"/>
  <c r="AQ237" i="7"/>
  <c r="AR237" i="7"/>
  <c r="AS237" i="7"/>
  <c r="AT237" i="7"/>
  <c r="AU237" i="7"/>
  <c r="AV237" i="7"/>
  <c r="AW237" i="7"/>
  <c r="AX237" i="7"/>
  <c r="AY237" i="7"/>
  <c r="AZ237" i="7"/>
  <c r="BA237" i="7"/>
  <c r="BB237" i="7"/>
  <c r="BC237" i="7"/>
  <c r="BD237" i="7"/>
  <c r="BE237" i="7"/>
  <c r="BF237" i="7"/>
  <c r="BG237" i="7"/>
  <c r="BH237" i="7"/>
  <c r="BI237" i="7"/>
  <c r="BJ237" i="7"/>
  <c r="BK237" i="7"/>
  <c r="BL237" i="7"/>
  <c r="BM237" i="7"/>
  <c r="BN237" i="7"/>
  <c r="BO237" i="7"/>
  <c r="BP237" i="7"/>
  <c r="BQ237" i="7"/>
  <c r="BR237" i="7"/>
  <c r="BS237" i="7"/>
  <c r="BT237" i="7"/>
  <c r="BU237" i="7"/>
  <c r="AQ238" i="7"/>
  <c r="AR238" i="7"/>
  <c r="AS238" i="7"/>
  <c r="AT238" i="7"/>
  <c r="AU238" i="7"/>
  <c r="AV238" i="7"/>
  <c r="AW238" i="7"/>
  <c r="AX238" i="7"/>
  <c r="AY238" i="7"/>
  <c r="AZ238" i="7"/>
  <c r="BA238" i="7"/>
  <c r="BB238" i="7"/>
  <c r="BC238" i="7"/>
  <c r="BD238" i="7"/>
  <c r="BE238" i="7"/>
  <c r="BF238" i="7"/>
  <c r="BG238" i="7"/>
  <c r="BH238" i="7"/>
  <c r="BI238" i="7"/>
  <c r="BJ238" i="7"/>
  <c r="BK238" i="7"/>
  <c r="BL238" i="7"/>
  <c r="BM238" i="7"/>
  <c r="BN238" i="7"/>
  <c r="BO238" i="7"/>
  <c r="BP238" i="7"/>
  <c r="BQ238" i="7"/>
  <c r="BR238" i="7"/>
  <c r="BS238" i="7"/>
  <c r="BT238" i="7"/>
  <c r="BU238" i="7"/>
  <c r="AQ239" i="7"/>
  <c r="AR239" i="7"/>
  <c r="AS239" i="7"/>
  <c r="AT239" i="7"/>
  <c r="AU239" i="7"/>
  <c r="AV239" i="7"/>
  <c r="AW239" i="7"/>
  <c r="AX239" i="7"/>
  <c r="AY239" i="7"/>
  <c r="AZ239" i="7"/>
  <c r="BA239" i="7"/>
  <c r="BB239" i="7"/>
  <c r="BC239" i="7"/>
  <c r="BD239" i="7"/>
  <c r="BE239" i="7"/>
  <c r="BF239" i="7"/>
  <c r="BG239" i="7"/>
  <c r="BH239" i="7"/>
  <c r="BI239" i="7"/>
  <c r="BJ239" i="7"/>
  <c r="BK239" i="7"/>
  <c r="BL239" i="7"/>
  <c r="BM239" i="7"/>
  <c r="BN239" i="7"/>
  <c r="BO239" i="7"/>
  <c r="BP239" i="7"/>
  <c r="BQ239" i="7"/>
  <c r="BR239" i="7"/>
  <c r="BS239" i="7"/>
  <c r="BT239" i="7"/>
  <c r="BU239" i="7"/>
  <c r="AQ240" i="7"/>
  <c r="AR240" i="7"/>
  <c r="AS240" i="7"/>
  <c r="AT240" i="7"/>
  <c r="AU240" i="7"/>
  <c r="AV240" i="7"/>
  <c r="AW240" i="7"/>
  <c r="AX240" i="7"/>
  <c r="AY240" i="7"/>
  <c r="AZ240" i="7"/>
  <c r="BA240" i="7"/>
  <c r="BB240" i="7"/>
  <c r="BC240" i="7"/>
  <c r="BD240" i="7"/>
  <c r="BE240" i="7"/>
  <c r="BF240" i="7"/>
  <c r="BG240" i="7"/>
  <c r="BH240" i="7"/>
  <c r="BI240" i="7"/>
  <c r="BJ240" i="7"/>
  <c r="BK240" i="7"/>
  <c r="BL240" i="7"/>
  <c r="BM240" i="7"/>
  <c r="BN240" i="7"/>
  <c r="BO240" i="7"/>
  <c r="BP240" i="7"/>
  <c r="BQ240" i="7"/>
  <c r="BR240" i="7"/>
  <c r="BS240" i="7"/>
  <c r="BT240" i="7"/>
  <c r="BU240" i="7"/>
  <c r="AQ241" i="7"/>
  <c r="AR241" i="7"/>
  <c r="AS241" i="7"/>
  <c r="AT241" i="7"/>
  <c r="AU241" i="7"/>
  <c r="AV241" i="7"/>
  <c r="AW241" i="7"/>
  <c r="AX241" i="7"/>
  <c r="AY241" i="7"/>
  <c r="AZ241" i="7"/>
  <c r="BA241" i="7"/>
  <c r="BB241" i="7"/>
  <c r="BC241" i="7"/>
  <c r="BD241" i="7"/>
  <c r="BE241" i="7"/>
  <c r="BF241" i="7"/>
  <c r="BG241" i="7"/>
  <c r="BH241" i="7"/>
  <c r="BI241" i="7"/>
  <c r="BJ241" i="7"/>
  <c r="BK241" i="7"/>
  <c r="BL241" i="7"/>
  <c r="BM241" i="7"/>
  <c r="BN241" i="7"/>
  <c r="BO241" i="7"/>
  <c r="BP241" i="7"/>
  <c r="BQ241" i="7"/>
  <c r="BR241" i="7"/>
  <c r="BS241" i="7"/>
  <c r="BT241" i="7"/>
  <c r="BU241" i="7"/>
  <c r="AQ242" i="7"/>
  <c r="AR242" i="7"/>
  <c r="AS242" i="7"/>
  <c r="AT242" i="7"/>
  <c r="AU242" i="7"/>
  <c r="AV242" i="7"/>
  <c r="AW242" i="7"/>
  <c r="AX242" i="7"/>
  <c r="AY242" i="7"/>
  <c r="AZ242" i="7"/>
  <c r="BA242" i="7"/>
  <c r="BB242" i="7"/>
  <c r="BC242" i="7"/>
  <c r="BD242" i="7"/>
  <c r="BE242" i="7"/>
  <c r="BF242" i="7"/>
  <c r="BG242" i="7"/>
  <c r="BH242" i="7"/>
  <c r="BI242" i="7"/>
  <c r="BJ242" i="7"/>
  <c r="BK242" i="7"/>
  <c r="BL242" i="7"/>
  <c r="BM242" i="7"/>
  <c r="BN242" i="7"/>
  <c r="BO242" i="7"/>
  <c r="BP242" i="7"/>
  <c r="BQ242" i="7"/>
  <c r="BR242" i="7"/>
  <c r="BS242" i="7"/>
  <c r="BT242" i="7"/>
  <c r="BU242" i="7"/>
  <c r="EK242" i="7"/>
  <c r="EL242" i="7"/>
  <c r="EM242" i="7"/>
  <c r="EN242" i="7"/>
  <c r="EO242" i="7"/>
  <c r="EP242" i="7"/>
  <c r="EQ242" i="7"/>
  <c r="ER242" i="7"/>
  <c r="ES242" i="7"/>
  <c r="ET242" i="7"/>
  <c r="EU242" i="7"/>
  <c r="EV242" i="7"/>
  <c r="EW242" i="7"/>
  <c r="EX242" i="7"/>
  <c r="EY242" i="7"/>
  <c r="EZ242" i="7"/>
  <c r="FA242" i="7"/>
  <c r="FB242" i="7"/>
  <c r="FC242" i="7"/>
  <c r="FD242" i="7"/>
  <c r="FE242" i="7"/>
  <c r="AQ243" i="7"/>
  <c r="AR243" i="7"/>
  <c r="AS243" i="7"/>
  <c r="AT243" i="7"/>
  <c r="AU243" i="7"/>
  <c r="AV243" i="7"/>
  <c r="AW243" i="7"/>
  <c r="AX243" i="7"/>
  <c r="AY243" i="7"/>
  <c r="AZ243" i="7"/>
  <c r="BA243" i="7"/>
  <c r="BB243" i="7"/>
  <c r="BC243" i="7"/>
  <c r="BD243" i="7"/>
  <c r="BE243" i="7"/>
  <c r="BF243" i="7"/>
  <c r="BG243" i="7"/>
  <c r="BH243" i="7"/>
  <c r="BI243" i="7"/>
  <c r="BJ243" i="7"/>
  <c r="BK243" i="7"/>
  <c r="BL243" i="7"/>
  <c r="BM243" i="7"/>
  <c r="BN243" i="7"/>
  <c r="BO243" i="7"/>
  <c r="BP243" i="7"/>
  <c r="BQ243" i="7"/>
  <c r="BR243" i="7"/>
  <c r="BS243" i="7"/>
  <c r="BT243" i="7"/>
  <c r="BU243" i="7"/>
  <c r="EK243" i="7"/>
  <c r="EL243" i="7"/>
  <c r="EM243" i="7"/>
  <c r="EN243" i="7"/>
  <c r="EO243" i="7"/>
  <c r="EP243" i="7"/>
  <c r="EQ243" i="7"/>
  <c r="ER243" i="7"/>
  <c r="ES243" i="7"/>
  <c r="ET243" i="7"/>
  <c r="EU243" i="7"/>
  <c r="EV243" i="7"/>
  <c r="EW243" i="7"/>
  <c r="EX243" i="7"/>
  <c r="EY243" i="7"/>
  <c r="EZ243" i="7"/>
  <c r="FA243" i="7"/>
  <c r="FB243" i="7"/>
  <c r="FC243" i="7"/>
  <c r="FD243" i="7"/>
  <c r="FE243" i="7"/>
  <c r="AQ244" i="7"/>
  <c r="AR244" i="7"/>
  <c r="AS244" i="7"/>
  <c r="AT244" i="7"/>
  <c r="AU244" i="7"/>
  <c r="AV244" i="7"/>
  <c r="AW244" i="7"/>
  <c r="AX244" i="7"/>
  <c r="AY244" i="7"/>
  <c r="AZ244" i="7"/>
  <c r="BA244" i="7"/>
  <c r="BB244" i="7"/>
  <c r="BC244" i="7"/>
  <c r="BD244" i="7"/>
  <c r="BE244" i="7"/>
  <c r="BF244" i="7"/>
  <c r="BG244" i="7"/>
  <c r="BH244" i="7"/>
  <c r="BI244" i="7"/>
  <c r="BJ244" i="7"/>
  <c r="BK244" i="7"/>
  <c r="BL244" i="7"/>
  <c r="BM244" i="7"/>
  <c r="BN244" i="7"/>
  <c r="BO244" i="7"/>
  <c r="BP244" i="7"/>
  <c r="BQ244" i="7"/>
  <c r="BR244" i="7"/>
  <c r="BS244" i="7"/>
  <c r="BT244" i="7"/>
  <c r="BU244" i="7"/>
  <c r="EK244" i="7"/>
  <c r="EL244" i="7"/>
  <c r="EM244" i="7"/>
  <c r="EN244" i="7"/>
  <c r="EO244" i="7"/>
  <c r="EP244" i="7"/>
  <c r="EQ244" i="7"/>
  <c r="ER244" i="7"/>
  <c r="ES244" i="7"/>
  <c r="ET244" i="7"/>
  <c r="EU244" i="7"/>
  <c r="EV244" i="7"/>
  <c r="EW244" i="7"/>
  <c r="EX244" i="7"/>
  <c r="EY244" i="7"/>
  <c r="EZ244" i="7"/>
  <c r="FA244" i="7"/>
  <c r="FB244" i="7"/>
  <c r="FC244" i="7"/>
  <c r="FD244" i="7"/>
  <c r="FE244" i="7"/>
  <c r="AQ245" i="7"/>
  <c r="AR245" i="7"/>
  <c r="AS245" i="7"/>
  <c r="AT245" i="7"/>
  <c r="AU245" i="7"/>
  <c r="AV245" i="7"/>
  <c r="AW245" i="7"/>
  <c r="AX245" i="7"/>
  <c r="AY245" i="7"/>
  <c r="AZ245" i="7"/>
  <c r="BA245" i="7"/>
  <c r="BB245" i="7"/>
  <c r="BC245" i="7"/>
  <c r="BD245" i="7"/>
  <c r="BE245" i="7"/>
  <c r="BF245" i="7"/>
  <c r="BG245" i="7"/>
  <c r="BH245" i="7"/>
  <c r="BI245" i="7"/>
  <c r="BJ245" i="7"/>
  <c r="BK245" i="7"/>
  <c r="BL245" i="7"/>
  <c r="BM245" i="7"/>
  <c r="BN245" i="7"/>
  <c r="BO245" i="7"/>
  <c r="BP245" i="7"/>
  <c r="BQ245" i="7"/>
  <c r="BR245" i="7"/>
  <c r="BS245" i="7"/>
  <c r="BT245" i="7"/>
  <c r="BU245" i="7"/>
  <c r="EK245" i="7"/>
  <c r="EL245" i="7"/>
  <c r="EM245" i="7"/>
  <c r="EN245" i="7"/>
  <c r="EO245" i="7"/>
  <c r="EP245" i="7"/>
  <c r="EQ245" i="7"/>
  <c r="ER245" i="7"/>
  <c r="ES245" i="7"/>
  <c r="ET245" i="7"/>
  <c r="EU245" i="7"/>
  <c r="EV245" i="7"/>
  <c r="EW245" i="7"/>
  <c r="EX245" i="7"/>
  <c r="EY245" i="7"/>
  <c r="EZ245" i="7"/>
  <c r="FA245" i="7"/>
  <c r="FB245" i="7"/>
  <c r="FC245" i="7"/>
  <c r="FD245" i="7"/>
  <c r="FE245" i="7"/>
  <c r="AQ246" i="7"/>
  <c r="AR246" i="7"/>
  <c r="AS246" i="7"/>
  <c r="AT246" i="7"/>
  <c r="AU246" i="7"/>
  <c r="AV246" i="7"/>
  <c r="AW246" i="7"/>
  <c r="AX246" i="7"/>
  <c r="AY246" i="7"/>
  <c r="AZ246" i="7"/>
  <c r="BA246" i="7"/>
  <c r="BB246" i="7"/>
  <c r="BC246" i="7"/>
  <c r="BD246" i="7"/>
  <c r="BE246" i="7"/>
  <c r="BF246" i="7"/>
  <c r="BG246" i="7"/>
  <c r="BH246" i="7"/>
  <c r="BI246" i="7"/>
  <c r="BJ246" i="7"/>
  <c r="BK246" i="7"/>
  <c r="BL246" i="7"/>
  <c r="BM246" i="7"/>
  <c r="BN246" i="7"/>
  <c r="BO246" i="7"/>
  <c r="BP246" i="7"/>
  <c r="BQ246" i="7"/>
  <c r="BR246" i="7"/>
  <c r="BS246" i="7"/>
  <c r="BT246" i="7"/>
  <c r="BU246" i="7"/>
  <c r="EK246" i="7"/>
  <c r="EL246" i="7"/>
  <c r="EM246" i="7"/>
  <c r="EN246" i="7"/>
  <c r="EO246" i="7"/>
  <c r="EP246" i="7"/>
  <c r="EQ246" i="7"/>
  <c r="ER246" i="7"/>
  <c r="ES246" i="7"/>
  <c r="ET246" i="7"/>
  <c r="EU246" i="7"/>
  <c r="EV246" i="7"/>
  <c r="EW246" i="7"/>
  <c r="EX246" i="7"/>
  <c r="EY246" i="7"/>
  <c r="EZ246" i="7"/>
  <c r="FA246" i="7"/>
  <c r="FB246" i="7"/>
  <c r="FC246" i="7"/>
  <c r="FD246" i="7"/>
  <c r="FE246" i="7"/>
  <c r="E247" i="7"/>
  <c r="AP247" i="7"/>
  <c r="AQ247" i="7"/>
  <c r="AR247" i="7"/>
  <c r="AS247" i="7"/>
  <c r="AT247" i="7"/>
  <c r="AU247" i="7"/>
  <c r="AV247" i="7"/>
  <c r="AW247" i="7"/>
  <c r="AX247" i="7"/>
  <c r="AY247" i="7"/>
  <c r="AZ247" i="7"/>
  <c r="BA247" i="7"/>
  <c r="BB247" i="7"/>
  <c r="BC247" i="7"/>
  <c r="BD247" i="7"/>
  <c r="BE247" i="7"/>
  <c r="BF247" i="7"/>
  <c r="BG247" i="7"/>
  <c r="BH247" i="7"/>
  <c r="BI247" i="7"/>
  <c r="BJ247" i="7"/>
  <c r="BK247" i="7"/>
  <c r="BL247" i="7"/>
  <c r="BM247" i="7"/>
  <c r="BN247" i="7"/>
  <c r="BO247" i="7"/>
  <c r="BP247" i="7"/>
  <c r="BQ247" i="7"/>
  <c r="BR247" i="7"/>
  <c r="BS247" i="7"/>
  <c r="BT247" i="7"/>
  <c r="BU247" i="7"/>
  <c r="CA247" i="7"/>
  <c r="EK247" i="7"/>
  <c r="EL247" i="7"/>
  <c r="EM247" i="7"/>
  <c r="EN247" i="7"/>
  <c r="EO247" i="7"/>
  <c r="EP247" i="7"/>
  <c r="EQ247" i="7"/>
  <c r="ER247" i="7"/>
  <c r="ES247" i="7"/>
  <c r="ET247" i="7"/>
  <c r="EU247" i="7"/>
  <c r="EV247" i="7"/>
  <c r="EW247" i="7"/>
  <c r="EX247" i="7"/>
  <c r="EY247" i="7"/>
  <c r="EZ247" i="7"/>
  <c r="FA247" i="7"/>
  <c r="FB247" i="7"/>
  <c r="FC247" i="7"/>
  <c r="FD247" i="7"/>
  <c r="FE247" i="7"/>
  <c r="EK248" i="7"/>
  <c r="EL248" i="7"/>
  <c r="EM248" i="7"/>
  <c r="EN248" i="7"/>
  <c r="EO248" i="7"/>
  <c r="EP248" i="7"/>
  <c r="EQ248" i="7"/>
  <c r="ER248" i="7"/>
  <c r="ES248" i="7"/>
  <c r="ET248" i="7"/>
  <c r="EU248" i="7"/>
  <c r="EV248" i="7"/>
  <c r="EW248" i="7"/>
  <c r="EX248" i="7"/>
  <c r="EY248" i="7"/>
  <c r="EZ248" i="7"/>
  <c r="FA248" i="7"/>
  <c r="FB248" i="7"/>
  <c r="FC248" i="7"/>
  <c r="FD248" i="7"/>
  <c r="FE248" i="7"/>
  <c r="EK249" i="7"/>
  <c r="EL249" i="7"/>
  <c r="EM249" i="7"/>
  <c r="EN249" i="7"/>
  <c r="EO249" i="7"/>
  <c r="EP249" i="7"/>
  <c r="EQ249" i="7"/>
  <c r="ER249" i="7"/>
  <c r="ES249" i="7"/>
  <c r="ET249" i="7"/>
  <c r="EU249" i="7"/>
  <c r="EV249" i="7"/>
  <c r="EW249" i="7"/>
  <c r="EX249" i="7"/>
  <c r="EY249" i="7"/>
  <c r="EZ249" i="7"/>
  <c r="FA249" i="7"/>
  <c r="FB249" i="7"/>
  <c r="FC249" i="7"/>
  <c r="FD249" i="7"/>
  <c r="FE249" i="7"/>
  <c r="EK250" i="7"/>
  <c r="EL250" i="7"/>
  <c r="EM250" i="7"/>
  <c r="EN250" i="7"/>
  <c r="EO250" i="7"/>
  <c r="EP250" i="7"/>
  <c r="ER250" i="7"/>
  <c r="ES250" i="7"/>
  <c r="ET250" i="7"/>
  <c r="EU250" i="7"/>
  <c r="EV250" i="7"/>
  <c r="EW250" i="7"/>
  <c r="EX250" i="7"/>
  <c r="EY250" i="7"/>
  <c r="EZ250" i="7"/>
  <c r="FA250" i="7"/>
  <c r="FB250" i="7"/>
  <c r="FC250" i="7"/>
  <c r="FD250" i="7"/>
  <c r="FE250" i="7"/>
  <c r="EK251" i="7"/>
  <c r="EL251" i="7"/>
  <c r="EM251" i="7"/>
  <c r="EN251" i="7"/>
  <c r="EO251" i="7"/>
  <c r="EP251" i="7"/>
  <c r="EQ251" i="7"/>
  <c r="ER251" i="7"/>
  <c r="ES251" i="7"/>
  <c r="ET251" i="7"/>
  <c r="EU251" i="7"/>
  <c r="EV251" i="7"/>
  <c r="EW251" i="7"/>
  <c r="EX251" i="7"/>
  <c r="EY251" i="7"/>
  <c r="EZ251" i="7"/>
  <c r="FA251" i="7"/>
  <c r="FB251" i="7"/>
  <c r="FC251" i="7"/>
  <c r="FD251" i="7"/>
  <c r="FE251" i="7"/>
  <c r="EK252" i="7"/>
  <c r="EL252" i="7"/>
  <c r="EM252" i="7"/>
  <c r="EN252" i="7"/>
  <c r="EO252" i="7"/>
  <c r="EP252" i="7"/>
  <c r="EQ252" i="7"/>
  <c r="ER252" i="7"/>
  <c r="ES252" i="7"/>
  <c r="ET252" i="7"/>
  <c r="EU252" i="7"/>
  <c r="EV252" i="7"/>
  <c r="EW252" i="7"/>
  <c r="EX252" i="7"/>
  <c r="EY252" i="7"/>
  <c r="EZ252" i="7"/>
  <c r="FA252" i="7"/>
  <c r="FB252" i="7"/>
  <c r="FC252" i="7"/>
  <c r="FD252" i="7"/>
  <c r="FE252" i="7"/>
  <c r="EK253" i="7"/>
  <c r="EL253" i="7"/>
  <c r="EM253" i="7"/>
  <c r="EN253" i="7"/>
  <c r="EO253" i="7"/>
  <c r="EP253" i="7"/>
  <c r="EQ253" i="7"/>
  <c r="ER253" i="7"/>
  <c r="ES253" i="7"/>
  <c r="ET253" i="7"/>
  <c r="EU253" i="7"/>
  <c r="EV253" i="7"/>
  <c r="EW253" i="7"/>
  <c r="EX253" i="7"/>
  <c r="EY253" i="7"/>
  <c r="EZ253" i="7"/>
  <c r="FA253" i="7"/>
  <c r="FB253" i="7"/>
  <c r="FC253" i="7"/>
  <c r="FD253" i="7"/>
  <c r="FE253" i="7"/>
  <c r="EK254" i="7"/>
  <c r="EL254" i="7"/>
  <c r="EM254" i="7"/>
  <c r="EN254" i="7"/>
  <c r="EO254" i="7"/>
  <c r="EP254" i="7"/>
  <c r="EQ254" i="7"/>
  <c r="ER254" i="7"/>
  <c r="ES254" i="7"/>
  <c r="ET254" i="7"/>
  <c r="EU254" i="7"/>
  <c r="EV254" i="7"/>
  <c r="EW254" i="7"/>
  <c r="EX254" i="7"/>
  <c r="EY254" i="7"/>
  <c r="EZ254" i="7"/>
  <c r="FA254" i="7"/>
  <c r="FB254" i="7"/>
  <c r="FC254" i="7"/>
  <c r="FD254" i="7"/>
  <c r="FE254" i="7"/>
  <c r="EK255" i="7"/>
  <c r="EL255" i="7"/>
  <c r="EM255" i="7"/>
  <c r="EN255" i="7"/>
  <c r="EO255" i="7"/>
  <c r="EP255" i="7"/>
  <c r="EQ255" i="7"/>
  <c r="ER255" i="7"/>
  <c r="ES255" i="7"/>
  <c r="ET255" i="7"/>
  <c r="EU255" i="7"/>
  <c r="EV255" i="7"/>
  <c r="EW255" i="7"/>
  <c r="EX255" i="7"/>
  <c r="EY255" i="7"/>
  <c r="EZ255" i="7"/>
  <c r="FA255" i="7"/>
  <c r="FB255" i="7"/>
  <c r="FC255" i="7"/>
  <c r="FD255" i="7"/>
  <c r="FE255" i="7"/>
  <c r="EK256" i="7"/>
  <c r="EL256" i="7"/>
  <c r="EM256" i="7"/>
  <c r="EN256" i="7"/>
  <c r="EO256" i="7"/>
  <c r="EP256" i="7"/>
  <c r="EQ256" i="7"/>
  <c r="ER256" i="7"/>
  <c r="ES256" i="7"/>
  <c r="ET256" i="7"/>
  <c r="EU256" i="7"/>
  <c r="EV256" i="7"/>
  <c r="EW256" i="7"/>
  <c r="EX256" i="7"/>
  <c r="EY256" i="7"/>
  <c r="EZ256" i="7"/>
  <c r="FA256" i="7"/>
  <c r="FB256" i="7"/>
  <c r="FC256" i="7"/>
  <c r="FD256" i="7"/>
  <c r="FE256" i="7"/>
  <c r="EK257" i="7"/>
  <c r="EL257" i="7"/>
  <c r="EM257" i="7"/>
  <c r="EN257" i="7"/>
  <c r="EO257" i="7"/>
  <c r="EP257" i="7"/>
  <c r="EQ257" i="7"/>
  <c r="ER257" i="7"/>
  <c r="ES257" i="7"/>
  <c r="ET257" i="7"/>
  <c r="EU257" i="7"/>
  <c r="EV257" i="7"/>
  <c r="EW257" i="7"/>
  <c r="EX257" i="7"/>
  <c r="EY257" i="7"/>
  <c r="EZ257" i="7"/>
  <c r="FA257" i="7"/>
  <c r="FB257" i="7"/>
  <c r="FC257" i="7"/>
  <c r="FD257" i="7"/>
  <c r="FE257" i="7"/>
  <c r="EK258" i="7"/>
  <c r="EL258" i="7"/>
  <c r="EM258" i="7"/>
  <c r="EN258" i="7"/>
  <c r="EO258" i="7"/>
  <c r="EP258" i="7"/>
  <c r="EQ258" i="7"/>
  <c r="ER258" i="7"/>
  <c r="ES258" i="7"/>
  <c r="ET258" i="7"/>
  <c r="EU258" i="7"/>
  <c r="EV258" i="7"/>
  <c r="EW258" i="7"/>
  <c r="EX258" i="7"/>
  <c r="EY258" i="7"/>
  <c r="EZ258" i="7"/>
  <c r="FA258" i="7"/>
  <c r="FB258" i="7"/>
  <c r="FC258" i="7"/>
  <c r="FD258" i="7"/>
  <c r="FE258" i="7"/>
  <c r="EK259" i="7"/>
  <c r="EL259" i="7"/>
  <c r="EM259" i="7"/>
  <c r="EN259" i="7"/>
  <c r="EO259" i="7"/>
  <c r="EP259" i="7"/>
  <c r="EQ259" i="7"/>
  <c r="ER259" i="7"/>
  <c r="ES259" i="7"/>
  <c r="ET259" i="7"/>
  <c r="EU259" i="7"/>
  <c r="EV259" i="7"/>
  <c r="EW259" i="7"/>
  <c r="EX259" i="7"/>
  <c r="EY259" i="7"/>
  <c r="EZ259" i="7"/>
  <c r="FA259" i="7"/>
  <c r="FB259" i="7"/>
  <c r="FC259" i="7"/>
  <c r="FD259" i="7"/>
  <c r="FE259" i="7"/>
  <c r="EK260" i="7"/>
  <c r="EL260" i="7"/>
  <c r="EM260" i="7"/>
  <c r="EN260" i="7"/>
  <c r="EO260" i="7"/>
  <c r="EP260" i="7"/>
  <c r="EQ260" i="7"/>
  <c r="ER260" i="7"/>
  <c r="ES260" i="7"/>
  <c r="ET260" i="7"/>
  <c r="EU260" i="7"/>
  <c r="EV260" i="7"/>
  <c r="EW260" i="7"/>
  <c r="EX260" i="7"/>
  <c r="EY260" i="7"/>
  <c r="EZ260" i="7"/>
  <c r="FA260" i="7"/>
  <c r="FB260" i="7"/>
  <c r="FC260" i="7"/>
  <c r="FD260" i="7"/>
  <c r="FE260" i="7"/>
  <c r="EK261" i="7"/>
  <c r="EL261" i="7"/>
  <c r="EM261" i="7"/>
  <c r="EN261" i="7"/>
  <c r="EO261" i="7"/>
  <c r="EP261" i="7"/>
  <c r="EQ261" i="7"/>
  <c r="ER261" i="7"/>
  <c r="ES261" i="7"/>
  <c r="ET261" i="7"/>
  <c r="EU261" i="7"/>
  <c r="EV261" i="7"/>
  <c r="EW261" i="7"/>
  <c r="EX261" i="7"/>
  <c r="EY261" i="7"/>
  <c r="EZ261" i="7"/>
  <c r="FA261" i="7"/>
  <c r="FB261" i="7"/>
  <c r="FC261" i="7"/>
  <c r="FD261" i="7"/>
  <c r="FE261" i="7"/>
  <c r="EK262" i="7"/>
  <c r="EL262" i="7"/>
  <c r="EM262" i="7"/>
  <c r="EN262" i="7"/>
  <c r="EO262" i="7"/>
  <c r="EP262" i="7"/>
  <c r="EQ262" i="7"/>
  <c r="ER262" i="7"/>
  <c r="ES262" i="7"/>
  <c r="ET262" i="7"/>
  <c r="EU262" i="7"/>
  <c r="EV262" i="7"/>
  <c r="EW262" i="7"/>
  <c r="EX262" i="7"/>
  <c r="EY262" i="7"/>
  <c r="EZ262" i="7"/>
  <c r="FA262" i="7"/>
  <c r="FB262" i="7"/>
  <c r="FC262" i="7"/>
  <c r="FD262" i="7"/>
  <c r="FE262" i="7"/>
  <c r="C143" i="7"/>
  <c r="F143" i="7" s="1"/>
  <c r="E143" i="7"/>
  <c r="E141" i="7"/>
  <c r="C141" i="7"/>
  <c r="L24" i="11"/>
  <c r="L25" i="11" s="1"/>
  <c r="N5" i="19"/>
  <c r="D30" i="19" s="1"/>
  <c r="F28" i="19"/>
  <c r="D72" i="19"/>
  <c r="D66" i="19"/>
  <c r="D60" i="19"/>
  <c r="D44" i="19"/>
  <c r="F16" i="19"/>
  <c r="G16" i="19" s="1"/>
  <c r="J61" i="19"/>
  <c r="H74" i="19"/>
  <c r="H75" i="19"/>
  <c r="H73" i="19"/>
  <c r="I68" i="19"/>
  <c r="I69" i="19"/>
  <c r="I67" i="19"/>
  <c r="J62" i="19"/>
  <c r="J63" i="19"/>
  <c r="J43" i="19"/>
  <c r="K24" i="11"/>
  <c r="J24" i="11"/>
  <c r="J25" i="11" s="1"/>
  <c r="I28" i="11"/>
  <c r="I29" i="11" s="1"/>
  <c r="I24" i="11"/>
  <c r="H28" i="11"/>
  <c r="H29" i="11" s="1"/>
  <c r="G28" i="11"/>
  <c r="G29" i="11" s="1"/>
  <c r="F28" i="11"/>
  <c r="F29" i="11" s="1"/>
  <c r="P29" i="11"/>
  <c r="Q29" i="11"/>
  <c r="J29" i="11"/>
  <c r="K29" i="11"/>
  <c r="L29" i="11"/>
  <c r="M29" i="11"/>
  <c r="N29" i="11"/>
  <c r="O29" i="11"/>
  <c r="F25" i="11"/>
  <c r="G25" i="11"/>
  <c r="H25" i="11"/>
  <c r="I25" i="11"/>
  <c r="K25" i="11"/>
  <c r="M25" i="11"/>
  <c r="N25" i="11"/>
  <c r="O25" i="11"/>
  <c r="P25" i="11"/>
  <c r="Q25" i="11"/>
  <c r="F23" i="11"/>
  <c r="G23" i="11"/>
  <c r="H23" i="11"/>
  <c r="I23" i="11"/>
  <c r="J23" i="11"/>
  <c r="K23" i="11"/>
  <c r="L23" i="11"/>
  <c r="M23" i="11"/>
  <c r="M31" i="11" s="1"/>
  <c r="N23" i="11"/>
  <c r="N31" i="11" s="1"/>
  <c r="O23" i="11"/>
  <c r="O31" i="11" s="1"/>
  <c r="P23" i="11"/>
  <c r="P31" i="11" s="1"/>
  <c r="Q23" i="11"/>
  <c r="Q31" i="11" s="1"/>
  <c r="I14" i="11"/>
  <c r="J14" i="11"/>
  <c r="K14" i="11"/>
  <c r="L14" i="11"/>
  <c r="M14" i="11"/>
  <c r="N14" i="11"/>
  <c r="O14" i="11"/>
  <c r="P14" i="11"/>
  <c r="Q14" i="11"/>
  <c r="F14" i="11"/>
  <c r="G14" i="11"/>
  <c r="H14" i="11"/>
  <c r="D8" i="11"/>
  <c r="D19" i="11"/>
  <c r="D10" i="11"/>
  <c r="D12" i="11"/>
  <c r="D87" i="11"/>
  <c r="D86" i="11"/>
  <c r="D84" i="11"/>
  <c r="D82" i="11"/>
  <c r="D81" i="11"/>
  <c r="D80" i="11"/>
  <c r="D79" i="11"/>
  <c r="D78" i="11"/>
  <c r="D73" i="11"/>
  <c r="D72" i="11"/>
  <c r="D71" i="11"/>
  <c r="D70" i="11"/>
  <c r="D69" i="11"/>
  <c r="D62" i="11"/>
  <c r="D57" i="11"/>
  <c r="D56" i="11"/>
  <c r="D52" i="11"/>
  <c r="D51" i="11"/>
  <c r="D50" i="11"/>
  <c r="D49" i="11"/>
  <c r="D48" i="11"/>
  <c r="D42" i="11"/>
  <c r="D43" i="11"/>
  <c r="D41" i="11"/>
  <c r="D39" i="11"/>
  <c r="D32" i="11"/>
  <c r="D27" i="11"/>
  <c r="D22" i="11"/>
  <c r="D21" i="11"/>
  <c r="D11" i="11"/>
  <c r="D41" i="1" s="1"/>
  <c r="D40" i="11"/>
  <c r="D18" i="11"/>
  <c r="D20" i="11"/>
  <c r="D26" i="11"/>
  <c r="E28" i="11"/>
  <c r="E29" i="11" s="1"/>
  <c r="E25" i="11"/>
  <c r="E23" i="11"/>
  <c r="E14" i="11"/>
  <c r="Q58" i="11"/>
  <c r="Q59" i="11" s="1"/>
  <c r="Q55" i="11"/>
  <c r="Q53" i="11"/>
  <c r="Q44" i="11"/>
  <c r="Q45" i="11"/>
  <c r="Q46" i="11" s="1"/>
  <c r="F62" i="11"/>
  <c r="N59" i="11"/>
  <c r="M59" i="11"/>
  <c r="L59" i="11"/>
  <c r="K59" i="11"/>
  <c r="P58" i="11"/>
  <c r="P59" i="11" s="1"/>
  <c r="O58" i="11"/>
  <c r="O59" i="11" s="1"/>
  <c r="J58" i="11"/>
  <c r="J59" i="11" s="1"/>
  <c r="I58" i="11"/>
  <c r="I59" i="11" s="1"/>
  <c r="H58" i="11"/>
  <c r="H59" i="11" s="1"/>
  <c r="G58" i="11"/>
  <c r="G59" i="11" s="1"/>
  <c r="F58" i="11"/>
  <c r="F59" i="11" s="1"/>
  <c r="E58" i="11"/>
  <c r="E59" i="11" s="1"/>
  <c r="P55" i="11"/>
  <c r="O55" i="11"/>
  <c r="N55" i="11"/>
  <c r="M55" i="11"/>
  <c r="L55" i="11"/>
  <c r="J55" i="11"/>
  <c r="I55" i="11"/>
  <c r="G55" i="11"/>
  <c r="F55" i="11"/>
  <c r="E55" i="11"/>
  <c r="K54" i="11"/>
  <c r="K55" i="11" s="1"/>
  <c r="H54" i="11"/>
  <c r="H55" i="11" s="1"/>
  <c r="P53" i="11"/>
  <c r="O53" i="11"/>
  <c r="N53" i="11"/>
  <c r="M53" i="11"/>
  <c r="L53" i="11"/>
  <c r="K53" i="11"/>
  <c r="J53" i="11"/>
  <c r="I53" i="11"/>
  <c r="H53" i="11"/>
  <c r="G53" i="11"/>
  <c r="F53" i="11"/>
  <c r="E53" i="11"/>
  <c r="P45" i="11"/>
  <c r="P46" i="11" s="1"/>
  <c r="O45" i="11"/>
  <c r="O46" i="11" s="1"/>
  <c r="N45" i="11"/>
  <c r="N46" i="11" s="1"/>
  <c r="M45" i="11"/>
  <c r="M46" i="11" s="1"/>
  <c r="L45" i="11"/>
  <c r="L46" i="11" s="1"/>
  <c r="K45" i="11"/>
  <c r="K46" i="11" s="1"/>
  <c r="J45" i="11"/>
  <c r="J46" i="11" s="1"/>
  <c r="I45" i="11"/>
  <c r="I46" i="11" s="1"/>
  <c r="H45" i="11"/>
  <c r="H46" i="11" s="1"/>
  <c r="G45" i="11"/>
  <c r="G46" i="11" s="1"/>
  <c r="F45" i="11"/>
  <c r="F46" i="11" s="1"/>
  <c r="E45" i="11"/>
  <c r="E46" i="11" s="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AB18" i="10"/>
  <c r="D9" i="11"/>
  <c r="H16" i="19" l="1"/>
  <c r="I16" i="19" s="1"/>
  <c r="J16" i="19" s="1"/>
  <c r="K16" i="19" s="1"/>
  <c r="L16" i="19" s="1"/>
  <c r="M16" i="19" s="1"/>
  <c r="N16" i="19" s="1"/>
  <c r="G18" i="19"/>
  <c r="E144" i="7"/>
  <c r="F144" i="7" s="1"/>
  <c r="BN143" i="7"/>
  <c r="S10" i="21"/>
  <c r="I20" i="21"/>
  <c r="I23" i="21" s="1"/>
  <c r="I11" i="21"/>
  <c r="F7" i="22"/>
  <c r="D24" i="11"/>
  <c r="H31" i="11"/>
  <c r="E204" i="7"/>
  <c r="L31" i="11"/>
  <c r="L34" i="11" s="1"/>
  <c r="P30" i="11"/>
  <c r="F31" i="11"/>
  <c r="F34" i="11" s="1"/>
  <c r="I30" i="19"/>
  <c r="L30" i="19"/>
  <c r="H30" i="19"/>
  <c r="D8" i="19"/>
  <c r="E30" i="19"/>
  <c r="K30" i="19"/>
  <c r="N30" i="19"/>
  <c r="J30" i="19"/>
  <c r="F30" i="19"/>
  <c r="M30" i="19"/>
  <c r="G27" i="19"/>
  <c r="F17" i="19"/>
  <c r="F18" i="19" s="1"/>
  <c r="G17" i="19"/>
  <c r="K31" i="11"/>
  <c r="K30" i="11" s="1"/>
  <c r="K33" i="11" s="1"/>
  <c r="Q61" i="11"/>
  <c r="Q60" i="11" s="1"/>
  <c r="Q63" i="11" s="1"/>
  <c r="N30" i="11"/>
  <c r="F30" i="11"/>
  <c r="F33" i="11" s="1"/>
  <c r="K61" i="11"/>
  <c r="K64" i="11" s="1"/>
  <c r="G31" i="11"/>
  <c r="G30" i="11" s="1"/>
  <c r="G33" i="11" s="1"/>
  <c r="I31" i="11"/>
  <c r="I30" i="11" s="1"/>
  <c r="I33" i="11" s="1"/>
  <c r="J31" i="11"/>
  <c r="J30" i="11" s="1"/>
  <c r="J33" i="11" s="1"/>
  <c r="O30" i="11"/>
  <c r="M30" i="11"/>
  <c r="M34" i="11"/>
  <c r="H30" i="11"/>
  <c r="H33" i="11" s="1"/>
  <c r="H34" i="11"/>
  <c r="Q30" i="11"/>
  <c r="Q34" i="11"/>
  <c r="O34" i="11"/>
  <c r="N34" i="11"/>
  <c r="P34" i="11"/>
  <c r="D28" i="11"/>
  <c r="E31" i="11"/>
  <c r="E30" i="11" s="1"/>
  <c r="E33" i="11" s="1"/>
  <c r="D54" i="11"/>
  <c r="D55" i="11" s="1"/>
  <c r="D58" i="11"/>
  <c r="D59" i="11" s="1"/>
  <c r="G61" i="11"/>
  <c r="G60" i="11" s="1"/>
  <c r="G63" i="11" s="1"/>
  <c r="L61" i="11"/>
  <c r="L64" i="11" s="1"/>
  <c r="P61" i="11"/>
  <c r="P60" i="11" s="1"/>
  <c r="P63" i="11" s="1"/>
  <c r="M61" i="11"/>
  <c r="M60" i="11" s="1"/>
  <c r="M63" i="11" s="1"/>
  <c r="F61" i="11"/>
  <c r="F64" i="11" s="1"/>
  <c r="J61" i="11"/>
  <c r="J64" i="11" s="1"/>
  <c r="E61" i="11"/>
  <c r="E60" i="11" s="1"/>
  <c r="E63" i="11" s="1"/>
  <c r="I61" i="11"/>
  <c r="I60" i="11" s="1"/>
  <c r="I63" i="11" s="1"/>
  <c r="N61" i="11"/>
  <c r="N64" i="11" s="1"/>
  <c r="D45" i="11"/>
  <c r="D46" i="11" s="1"/>
  <c r="O61" i="11"/>
  <c r="O64" i="11" s="1"/>
  <c r="D53" i="11"/>
  <c r="H61" i="11"/>
  <c r="H64" i="11" s="1"/>
  <c r="E70" i="7"/>
  <c r="E10" i="7"/>
  <c r="BN9" i="7"/>
  <c r="F9" i="7"/>
  <c r="J9" i="21" l="1"/>
  <c r="J8" i="21"/>
  <c r="L30" i="11"/>
  <c r="L33" i="11" s="1"/>
  <c r="Q64" i="11"/>
  <c r="G34" i="11"/>
  <c r="I34" i="11"/>
  <c r="G30" i="19"/>
  <c r="G28" i="19"/>
  <c r="H27" i="19"/>
  <c r="H17" i="19"/>
  <c r="G64" i="11"/>
  <c r="K60" i="11"/>
  <c r="K63" i="11" s="1"/>
  <c r="K34" i="11"/>
  <c r="L60" i="11"/>
  <c r="L63" i="11" s="1"/>
  <c r="J34" i="11"/>
  <c r="P64" i="11"/>
  <c r="M64" i="11"/>
  <c r="E34" i="11"/>
  <c r="O60" i="11"/>
  <c r="O63" i="11" s="1"/>
  <c r="H60" i="11"/>
  <c r="H63" i="11" s="1"/>
  <c r="I64" i="11"/>
  <c r="J60" i="11"/>
  <c r="J63" i="11" s="1"/>
  <c r="E64" i="11"/>
  <c r="F60" i="11"/>
  <c r="F63" i="11" s="1"/>
  <c r="N60" i="11"/>
  <c r="N63" i="11" s="1"/>
  <c r="D61" i="11"/>
  <c r="D60" i="11" s="1"/>
  <c r="D63" i="11" s="1"/>
  <c r="J10" i="21" l="1"/>
  <c r="J11" i="21" s="1"/>
  <c r="H36" i="22" s="1"/>
  <c r="H28" i="19"/>
  <c r="I27" i="19"/>
  <c r="D64" i="11"/>
  <c r="F13" i="11" l="1"/>
  <c r="H40" i="22"/>
  <c r="H9" i="22"/>
  <c r="J14" i="21" s="1"/>
  <c r="J17" i="21" s="1"/>
  <c r="J18" i="21" s="1"/>
  <c r="L32" i="19"/>
  <c r="L34" i="19" s="1"/>
  <c r="H32" i="19"/>
  <c r="H34" i="19" s="1"/>
  <c r="K32" i="19"/>
  <c r="K34" i="19" s="1"/>
  <c r="G32" i="19"/>
  <c r="G34" i="19" s="1"/>
  <c r="N32" i="19"/>
  <c r="N34" i="19" s="1"/>
  <c r="J32" i="19"/>
  <c r="J34" i="19" s="1"/>
  <c r="F32" i="19"/>
  <c r="F34" i="19" s="1"/>
  <c r="M32" i="19"/>
  <c r="M34" i="19" s="1"/>
  <c r="I32" i="19"/>
  <c r="I34" i="19" s="1"/>
  <c r="E32" i="19"/>
  <c r="E34" i="19" s="1"/>
  <c r="I28" i="19"/>
  <c r="J27" i="19"/>
  <c r="I17" i="19"/>
  <c r="J17" i="19"/>
  <c r="L13" i="11"/>
  <c r="I13" i="11"/>
  <c r="O13" i="11"/>
  <c r="G13" i="11"/>
  <c r="M13" i="11"/>
  <c r="P13" i="11"/>
  <c r="K13" i="11"/>
  <c r="Q13" i="11"/>
  <c r="J13" i="11"/>
  <c r="H13" i="11"/>
  <c r="D13" i="11"/>
  <c r="N13" i="11" l="1"/>
  <c r="E13" i="11"/>
  <c r="D44" i="1"/>
  <c r="M42" i="1" s="1"/>
  <c r="J19" i="21"/>
  <c r="J20" i="21"/>
  <c r="J23" i="21" s="1"/>
  <c r="H38" i="22"/>
  <c r="H13" i="22"/>
  <c r="J28" i="19"/>
  <c r="K27" i="19"/>
  <c r="K17" i="19"/>
  <c r="E15" i="11"/>
  <c r="AB20" i="10"/>
  <c r="H47" i="1" l="1"/>
  <c r="N50" i="1" s="1"/>
  <c r="D47" i="1"/>
  <c r="L47" i="1" s="1"/>
  <c r="F47" i="1"/>
  <c r="D74" i="7"/>
  <c r="E47" i="1"/>
  <c r="C74" i="7"/>
  <c r="H39" i="22"/>
  <c r="H11" i="22"/>
  <c r="H12" i="22" s="1"/>
  <c r="K9" i="21"/>
  <c r="K8" i="21"/>
  <c r="H65" i="22"/>
  <c r="H25" i="22"/>
  <c r="H52" i="22"/>
  <c r="K28" i="19"/>
  <c r="L27" i="19"/>
  <c r="L17" i="19"/>
  <c r="L15" i="11"/>
  <c r="H15" i="11"/>
  <c r="P15" i="11"/>
  <c r="P16" i="11" s="1"/>
  <c r="N15" i="11"/>
  <c r="N16" i="11" s="1"/>
  <c r="J15" i="11"/>
  <c r="K15" i="11"/>
  <c r="Q15" i="11"/>
  <c r="Q16" i="11" s="1"/>
  <c r="M15" i="11"/>
  <c r="F15" i="11"/>
  <c r="I15" i="11"/>
  <c r="O15" i="11"/>
  <c r="O16" i="11" s="1"/>
  <c r="G15" i="11"/>
  <c r="M67" i="11"/>
  <c r="N67" i="11"/>
  <c r="Q17" i="11" l="1"/>
  <c r="O17" i="11"/>
  <c r="N48" i="1"/>
  <c r="L49" i="1"/>
  <c r="L48" i="1"/>
  <c r="N47" i="1"/>
  <c r="P17" i="11"/>
  <c r="D7" i="7"/>
  <c r="G47" i="1"/>
  <c r="D214" i="7"/>
  <c r="K10" i="21"/>
  <c r="K11" i="21" s="1"/>
  <c r="L28" i="19"/>
  <c r="M27" i="19"/>
  <c r="M17" i="19"/>
  <c r="E48" i="1" l="1"/>
  <c r="C75" i="7"/>
  <c r="D141" i="7"/>
  <c r="N9" i="7"/>
  <c r="AD9" i="7"/>
  <c r="AT9" i="7"/>
  <c r="BJ9" i="7"/>
  <c r="AI9" i="7"/>
  <c r="BK9" i="7"/>
  <c r="AM9" i="7"/>
  <c r="L9" i="7"/>
  <c r="AB9" i="7"/>
  <c r="AR9" i="7"/>
  <c r="BH9" i="7"/>
  <c r="U9" i="7"/>
  <c r="BA9" i="7"/>
  <c r="AG9" i="7"/>
  <c r="BM9" i="7"/>
  <c r="AA9" i="7"/>
  <c r="H9" i="7"/>
  <c r="Q9" i="7"/>
  <c r="Y9" i="7"/>
  <c r="R9" i="7"/>
  <c r="AH9" i="7"/>
  <c r="AX9" i="7"/>
  <c r="K9" i="7"/>
  <c r="AQ9" i="7"/>
  <c r="O9" i="7"/>
  <c r="AU9" i="7"/>
  <c r="P9" i="7"/>
  <c r="AF9" i="7"/>
  <c r="AV9" i="7"/>
  <c r="BL9" i="7"/>
  <c r="AC9" i="7"/>
  <c r="BI9" i="7"/>
  <c r="AO9" i="7"/>
  <c r="J9" i="7"/>
  <c r="BF9" i="7"/>
  <c r="AE9" i="7"/>
  <c r="BD9" i="7"/>
  <c r="BE9" i="7"/>
  <c r="V9" i="7"/>
  <c r="AL9" i="7"/>
  <c r="BB9" i="7"/>
  <c r="S9" i="7"/>
  <c r="AY9" i="7"/>
  <c r="W9" i="7"/>
  <c r="BC9" i="7"/>
  <c r="T9" i="7"/>
  <c r="AJ9" i="7"/>
  <c r="AZ9" i="7"/>
  <c r="I9" i="7"/>
  <c r="AK9" i="7"/>
  <c r="M9" i="7"/>
  <c r="AW9" i="7"/>
  <c r="Z9" i="7"/>
  <c r="AP9" i="7"/>
  <c r="BG9" i="7"/>
  <c r="X9" i="7"/>
  <c r="AN9" i="7"/>
  <c r="AS9" i="7"/>
  <c r="G9" i="7"/>
  <c r="N49" i="1"/>
  <c r="L50" i="1"/>
  <c r="F48" i="1"/>
  <c r="D75" i="7"/>
  <c r="H48" i="1"/>
  <c r="O50" i="1" s="1"/>
  <c r="D48" i="1"/>
  <c r="M47" i="1" s="1"/>
  <c r="O216" i="7"/>
  <c r="AE216" i="7"/>
  <c r="AS216" i="7"/>
  <c r="AY216" i="7"/>
  <c r="BD216" i="7"/>
  <c r="BH216" i="7"/>
  <c r="BL216" i="7"/>
  <c r="BP216" i="7"/>
  <c r="BT216" i="7"/>
  <c r="CD216" i="7"/>
  <c r="CH216" i="7"/>
  <c r="CL216" i="7"/>
  <c r="CP216" i="7"/>
  <c r="CT216" i="7"/>
  <c r="CX216" i="7"/>
  <c r="DB216" i="7"/>
  <c r="S216" i="7"/>
  <c r="AI216" i="7"/>
  <c r="AT216" i="7"/>
  <c r="BA216" i="7"/>
  <c r="BE216" i="7"/>
  <c r="BI216" i="7"/>
  <c r="BM216" i="7"/>
  <c r="BQ216" i="7"/>
  <c r="CE216" i="7"/>
  <c r="CI216" i="7"/>
  <c r="CM216" i="7"/>
  <c r="CQ216" i="7"/>
  <c r="CU216" i="7"/>
  <c r="CY216" i="7"/>
  <c r="DC216" i="7"/>
  <c r="G216" i="7"/>
  <c r="W216" i="7"/>
  <c r="AW216" i="7"/>
  <c r="BB216" i="7"/>
  <c r="BF216" i="7"/>
  <c r="BJ216" i="7"/>
  <c r="BN216" i="7"/>
  <c r="BR216" i="7"/>
  <c r="CF216" i="7"/>
  <c r="CJ216" i="7"/>
  <c r="CN216" i="7"/>
  <c r="CR216" i="7"/>
  <c r="CV216" i="7"/>
  <c r="CZ216" i="7"/>
  <c r="DD216" i="7"/>
  <c r="K216" i="7"/>
  <c r="AA216" i="7"/>
  <c r="AX216" i="7"/>
  <c r="BC216" i="7"/>
  <c r="BG216" i="7"/>
  <c r="BK216" i="7"/>
  <c r="BO216" i="7"/>
  <c r="BS216" i="7"/>
  <c r="CC216" i="7"/>
  <c r="CC217" i="7" s="1"/>
  <c r="G217" i="7" s="1"/>
  <c r="CG216" i="7"/>
  <c r="CG217" i="7" s="1"/>
  <c r="K217" i="7" s="1"/>
  <c r="CK216" i="7"/>
  <c r="CK217" i="7" s="1"/>
  <c r="O217" i="7" s="1"/>
  <c r="CO216" i="7"/>
  <c r="CO217" i="7" s="1"/>
  <c r="S217" i="7" s="1"/>
  <c r="CW216" i="7"/>
  <c r="DE216" i="7"/>
  <c r="CS216" i="7"/>
  <c r="DA216" i="7"/>
  <c r="L216" i="7"/>
  <c r="H216" i="7"/>
  <c r="AR216" i="7"/>
  <c r="V216" i="7"/>
  <c r="AU216" i="7"/>
  <c r="U216" i="7"/>
  <c r="AF216" i="7"/>
  <c r="P216" i="7"/>
  <c r="AH216" i="7"/>
  <c r="R216" i="7"/>
  <c r="AG216" i="7"/>
  <c r="Q216" i="7"/>
  <c r="AB216" i="7"/>
  <c r="AZ216" i="7"/>
  <c r="AD216" i="7"/>
  <c r="N216" i="7"/>
  <c r="AC216" i="7"/>
  <c r="M216" i="7"/>
  <c r="X216" i="7"/>
  <c r="AV216" i="7"/>
  <c r="I216" i="7"/>
  <c r="Z216" i="7"/>
  <c r="T216" i="7"/>
  <c r="J216" i="7"/>
  <c r="Y216" i="7"/>
  <c r="I22" i="22"/>
  <c r="I26" i="22" s="1"/>
  <c r="I24" i="22" s="1"/>
  <c r="I62" i="22"/>
  <c r="I66" i="22" s="1"/>
  <c r="I64" i="22" s="1"/>
  <c r="I49" i="22"/>
  <c r="I53" i="22" s="1"/>
  <c r="I51" i="22" s="1"/>
  <c r="I36" i="22"/>
  <c r="M28" i="19"/>
  <c r="N27" i="19"/>
  <c r="N28" i="19" s="1"/>
  <c r="N17" i="19"/>
  <c r="L9" i="10"/>
  <c r="N91" i="11"/>
  <c r="D91" i="11" s="1"/>
  <c r="M91" i="11"/>
  <c r="N88" i="11"/>
  <c r="M88" i="11"/>
  <c r="L88" i="11"/>
  <c r="K88" i="11"/>
  <c r="J88" i="11"/>
  <c r="I88" i="11"/>
  <c r="H88" i="11"/>
  <c r="G88" i="11"/>
  <c r="F88" i="11"/>
  <c r="E88" i="11"/>
  <c r="N85" i="11"/>
  <c r="M85" i="11"/>
  <c r="L85" i="11"/>
  <c r="K85" i="11"/>
  <c r="J85" i="11"/>
  <c r="I85" i="11"/>
  <c r="H85" i="11"/>
  <c r="G85" i="11"/>
  <c r="F85" i="11"/>
  <c r="E85" i="11"/>
  <c r="N83" i="11"/>
  <c r="M83" i="11"/>
  <c r="L83" i="11"/>
  <c r="K83" i="11"/>
  <c r="J83" i="11"/>
  <c r="I83" i="11"/>
  <c r="H83" i="11"/>
  <c r="G83" i="11"/>
  <c r="F83" i="11"/>
  <c r="E83" i="11"/>
  <c r="L81" i="11"/>
  <c r="M80" i="11"/>
  <c r="L80" i="11"/>
  <c r="N75" i="11"/>
  <c r="N76" i="11" s="1"/>
  <c r="M75" i="11"/>
  <c r="M76" i="11" s="1"/>
  <c r="L75" i="11"/>
  <c r="L76" i="11" s="1"/>
  <c r="K75" i="11"/>
  <c r="K76" i="11" s="1"/>
  <c r="J75" i="11"/>
  <c r="J76" i="11" s="1"/>
  <c r="I75" i="11"/>
  <c r="I76" i="11" s="1"/>
  <c r="H75" i="11"/>
  <c r="H76" i="11" s="1"/>
  <c r="G75" i="11"/>
  <c r="G76" i="11" s="1"/>
  <c r="F75" i="11"/>
  <c r="F76" i="11" s="1"/>
  <c r="E75" i="11"/>
  <c r="E76" i="11" s="1"/>
  <c r="N74" i="11"/>
  <c r="M74" i="11"/>
  <c r="L74" i="11"/>
  <c r="K74" i="11"/>
  <c r="J74" i="11"/>
  <c r="I74" i="11"/>
  <c r="H74" i="11"/>
  <c r="G74" i="11"/>
  <c r="F74" i="11"/>
  <c r="E74" i="11"/>
  <c r="CZ217" i="7" l="1"/>
  <c r="AD217" i="7" s="1"/>
  <c r="CJ217" i="7"/>
  <c r="N217" i="7" s="1"/>
  <c r="CU217" i="7"/>
  <c r="Y217" i="7" s="1"/>
  <c r="CE217" i="7"/>
  <c r="I217" i="7" s="1"/>
  <c r="CW217" i="7"/>
  <c r="AA217" i="7" s="1"/>
  <c r="CR217" i="7"/>
  <c r="V217" i="7" s="1"/>
  <c r="DC217" i="7"/>
  <c r="AG217" i="7" s="1"/>
  <c r="CM217" i="7"/>
  <c r="Q217" i="7" s="1"/>
  <c r="CH217" i="7"/>
  <c r="L217" i="7" s="1"/>
  <c r="DA217" i="7"/>
  <c r="AE217" i="7" s="1"/>
  <c r="DD217" i="7"/>
  <c r="AH217" i="7" s="1"/>
  <c r="CN217" i="7"/>
  <c r="R217" i="7" s="1"/>
  <c r="CY217" i="7"/>
  <c r="AC217" i="7" s="1"/>
  <c r="CI217" i="7"/>
  <c r="M217" i="7" s="1"/>
  <c r="CT217" i="7"/>
  <c r="X217" i="7" s="1"/>
  <c r="CD217" i="7"/>
  <c r="H217" i="7" s="1"/>
  <c r="BB137" i="7"/>
  <c r="BK77" i="7"/>
  <c r="BF136" i="7"/>
  <c r="BF137" i="7"/>
  <c r="K78" i="7"/>
  <c r="N79" i="7"/>
  <c r="Q80" i="7"/>
  <c r="T81" i="7"/>
  <c r="W82" i="7"/>
  <c r="AT137" i="7"/>
  <c r="BE77" i="7"/>
  <c r="AX136" i="7"/>
  <c r="AX137" i="7"/>
  <c r="O78" i="7"/>
  <c r="R79" i="7"/>
  <c r="U80" i="7"/>
  <c r="X81" i="7"/>
  <c r="AA82" i="7"/>
  <c r="AL137" i="7"/>
  <c r="AW77" i="7"/>
  <c r="AP136" i="7"/>
  <c r="J137" i="7"/>
  <c r="AY78" i="7"/>
  <c r="BB79" i="7"/>
  <c r="BE80" i="7"/>
  <c r="BH81" i="7"/>
  <c r="BK82" i="7"/>
  <c r="AJ78" i="7"/>
  <c r="AM79" i="7"/>
  <c r="AP80" i="7"/>
  <c r="AL77" i="7"/>
  <c r="BI80" i="7"/>
  <c r="Z83" i="7"/>
  <c r="S79" i="7"/>
  <c r="AT80" i="7"/>
  <c r="AW81" i="7"/>
  <c r="AZ82" i="7"/>
  <c r="U78" i="7"/>
  <c r="X79" i="7"/>
  <c r="AA80" i="7"/>
  <c r="AD81" i="7"/>
  <c r="AG82" i="7"/>
  <c r="AJ83" i="7"/>
  <c r="BJ78" i="7"/>
  <c r="BM79" i="7"/>
  <c r="G81" i="7"/>
  <c r="J82" i="7"/>
  <c r="M83" i="7"/>
  <c r="S84" i="7"/>
  <c r="BN137" i="7"/>
  <c r="P81" i="7"/>
  <c r="AD83" i="7"/>
  <c r="AA79" i="7"/>
  <c r="AX80" i="7"/>
  <c r="BG136" i="7"/>
  <c r="Z79" i="7"/>
  <c r="BC82" i="7"/>
  <c r="AV78" i="7"/>
  <c r="N80" i="7"/>
  <c r="Y81" i="7"/>
  <c r="L78" i="7"/>
  <c r="BI81" i="7"/>
  <c r="AA83" i="7"/>
  <c r="P79" i="7"/>
  <c r="AM80" i="7"/>
  <c r="BN81" i="7"/>
  <c r="AB83" i="7"/>
  <c r="M79" i="7"/>
  <c r="AN80" i="7"/>
  <c r="BK81" i="7"/>
  <c r="Y83" i="7"/>
  <c r="AU84" i="7"/>
  <c r="AX85" i="7"/>
  <c r="BA86" i="7"/>
  <c r="BD87" i="7"/>
  <c r="BG88" i="7"/>
  <c r="AB84" i="7"/>
  <c r="AE85" i="7"/>
  <c r="AH86" i="7"/>
  <c r="AK87" i="7"/>
  <c r="AN88" i="7"/>
  <c r="I84" i="7"/>
  <c r="L85" i="7"/>
  <c r="O86" i="7"/>
  <c r="AK83" i="7"/>
  <c r="AP84" i="7"/>
  <c r="AS85" i="7"/>
  <c r="AV86" i="7"/>
  <c r="Q88" i="7"/>
  <c r="AV89" i="7"/>
  <c r="AY90" i="7"/>
  <c r="BB91" i="7"/>
  <c r="BE92" i="7"/>
  <c r="BH93" i="7"/>
  <c r="BK94" i="7"/>
  <c r="BN95" i="7"/>
  <c r="AH88" i="7"/>
  <c r="BE89" i="7"/>
  <c r="BH90" i="7"/>
  <c r="BK91" i="7"/>
  <c r="BN92" i="7"/>
  <c r="AK137" i="7"/>
  <c r="BG79" i="7"/>
  <c r="AB82" i="7"/>
  <c r="Q78" i="7"/>
  <c r="AR79" i="7"/>
  <c r="F81" i="7"/>
  <c r="AC82" i="7"/>
  <c r="R78" i="7"/>
  <c r="AO79" i="7"/>
  <c r="BL80" i="7"/>
  <c r="AD82" i="7"/>
  <c r="BD83" i="7"/>
  <c r="F85" i="7"/>
  <c r="I86" i="7"/>
  <c r="L87" i="7"/>
  <c r="O88" i="7"/>
  <c r="AS83" i="7"/>
  <c r="BD78" i="7"/>
  <c r="L82" i="7"/>
  <c r="AI83" i="7"/>
  <c r="AB79" i="7"/>
  <c r="AY80" i="7"/>
  <c r="M82" i="7"/>
  <c r="AN83" i="7"/>
  <c r="Y79" i="7"/>
  <c r="AV80" i="7"/>
  <c r="N82" i="7"/>
  <c r="AL83" i="7"/>
  <c r="BC84" i="7"/>
  <c r="BF85" i="7"/>
  <c r="BI86" i="7"/>
  <c r="BL87" i="7"/>
  <c r="F89" i="7"/>
  <c r="P82" i="7"/>
  <c r="U82" i="7"/>
  <c r="R82" i="7"/>
  <c r="BM86" i="7"/>
  <c r="AN84" i="7"/>
  <c r="F86" i="7"/>
  <c r="AC87" i="7"/>
  <c r="AZ88" i="7"/>
  <c r="AS84" i="7"/>
  <c r="G86" i="7"/>
  <c r="AY83" i="7"/>
  <c r="Q85" i="7"/>
  <c r="AN86" i="7"/>
  <c r="AO88" i="7"/>
  <c r="W90" i="7"/>
  <c r="AT91" i="7"/>
  <c r="H93" i="7"/>
  <c r="AI94" i="7"/>
  <c r="BF95" i="7"/>
  <c r="BF88" i="7"/>
  <c r="AF90" i="7"/>
  <c r="BC91" i="7"/>
  <c r="Q93" i="7"/>
  <c r="AF94" i="7"/>
  <c r="AI95" i="7"/>
  <c r="AH87" i="7"/>
  <c r="Z89" i="7"/>
  <c r="AC90" i="7"/>
  <c r="AF91" i="7"/>
  <c r="AI92" i="7"/>
  <c r="AL93" i="7"/>
  <c r="BJ88" i="7"/>
  <c r="J90" i="7"/>
  <c r="M91" i="7"/>
  <c r="P92" i="7"/>
  <c r="S93" i="7"/>
  <c r="BB94" i="7"/>
  <c r="AT96" i="7"/>
  <c r="AW97" i="7"/>
  <c r="AZ98" i="7"/>
  <c r="BC99" i="7"/>
  <c r="BF100" i="7"/>
  <c r="BI101" i="7"/>
  <c r="BL102" i="7"/>
  <c r="F104" i="7"/>
  <c r="I105" i="7"/>
  <c r="L106" i="7"/>
  <c r="AR95" i="7"/>
  <c r="J97" i="7"/>
  <c r="M98" i="7"/>
  <c r="P99" i="7"/>
  <c r="S100" i="7"/>
  <c r="V101" i="7"/>
  <c r="Y102" i="7"/>
  <c r="AB103" i="7"/>
  <c r="BN77" i="7"/>
  <c r="AZ79" i="7"/>
  <c r="BA79" i="7"/>
  <c r="N85" i="7"/>
  <c r="BA83" i="7"/>
  <c r="AA85" i="7"/>
  <c r="BB86" i="7"/>
  <c r="P88" i="7"/>
  <c r="BN83" i="7"/>
  <c r="AF85" i="7"/>
  <c r="BC86" i="7"/>
  <c r="AL84" i="7"/>
  <c r="BM85" i="7"/>
  <c r="AD87" i="7"/>
  <c r="AR89" i="7"/>
  <c r="J91" i="7"/>
  <c r="AG92" i="7"/>
  <c r="BD93" i="7"/>
  <c r="V95" i="7"/>
  <c r="AU87" i="7"/>
  <c r="BA89" i="7"/>
  <c r="S91" i="7"/>
  <c r="AW78" i="7"/>
  <c r="AX78" i="7"/>
  <c r="AA84" i="7"/>
  <c r="AM88" i="7"/>
  <c r="K85" i="7"/>
  <c r="AL86" i="7"/>
  <c r="BI87" i="7"/>
  <c r="AX83" i="7"/>
  <c r="P85" i="7"/>
  <c r="AM86" i="7"/>
  <c r="V84" i="7"/>
  <c r="AW85" i="7"/>
  <c r="K87" i="7"/>
  <c r="AB89" i="7"/>
  <c r="BC90" i="7"/>
  <c r="Q92" i="7"/>
  <c r="AN93" i="7"/>
  <c r="F95" i="7"/>
  <c r="AC96" i="7"/>
  <c r="AK89" i="7"/>
  <c r="BL90" i="7"/>
  <c r="AF80" i="7"/>
  <c r="BJ86" i="7"/>
  <c r="F87" i="7"/>
  <c r="BD89" i="7"/>
  <c r="AD95" i="7"/>
  <c r="BG91" i="7"/>
  <c r="AW93" i="7"/>
  <c r="O95" i="7"/>
  <c r="AP87" i="7"/>
  <c r="AX89" i="7"/>
  <c r="L91" i="7"/>
  <c r="AM92" i="7"/>
  <c r="AQ87" i="7"/>
  <c r="AY89" i="7"/>
  <c r="Q91" i="7"/>
  <c r="AN92" i="7"/>
  <c r="N94" i="7"/>
  <c r="AX96" i="7"/>
  <c r="L98" i="7"/>
  <c r="AI99" i="7"/>
  <c r="BJ100" i="7"/>
  <c r="X102" i="7"/>
  <c r="AU103" i="7"/>
  <c r="M105" i="7"/>
  <c r="Y94" i="7"/>
  <c r="AY96" i="7"/>
  <c r="Q98" i="7"/>
  <c r="AN99" i="7"/>
  <c r="BK100" i="7"/>
  <c r="AC102" i="7"/>
  <c r="AZ103" i="7"/>
  <c r="BK104" i="7"/>
  <c r="BN105" i="7"/>
  <c r="AC95" i="7"/>
  <c r="BL96" i="7"/>
  <c r="F98" i="7"/>
  <c r="I99" i="7"/>
  <c r="L100" i="7"/>
  <c r="O101" i="7"/>
  <c r="R102" i="7"/>
  <c r="U103" i="7"/>
  <c r="P95" i="7"/>
  <c r="BE96" i="7"/>
  <c r="BH97" i="7"/>
  <c r="BK98" i="7"/>
  <c r="BN99" i="7"/>
  <c r="H101" i="7"/>
  <c r="K102" i="7"/>
  <c r="N103" i="7"/>
  <c r="BA104" i="7"/>
  <c r="AM106" i="7"/>
  <c r="AP107" i="7"/>
  <c r="AS108" i="7"/>
  <c r="AV109" i="7"/>
  <c r="AY110" i="7"/>
  <c r="BB111" i="7"/>
  <c r="BE112" i="7"/>
  <c r="BH113" i="7"/>
  <c r="BK114" i="7"/>
  <c r="BN115" i="7"/>
  <c r="AI105" i="7"/>
  <c r="BH106" i="7"/>
  <c r="BK107" i="7"/>
  <c r="BN108" i="7"/>
  <c r="H110" i="7"/>
  <c r="K111" i="7"/>
  <c r="N112" i="7"/>
  <c r="Q113" i="7"/>
  <c r="T114" i="7"/>
  <c r="W115" i="7"/>
  <c r="Q104" i="7"/>
  <c r="U106" i="7"/>
  <c r="X107" i="7"/>
  <c r="AA108" i="7"/>
  <c r="AD109" i="7"/>
  <c r="AG110" i="7"/>
  <c r="AJ111" i="7"/>
  <c r="AM112" i="7"/>
  <c r="AP113" i="7"/>
  <c r="W105" i="7"/>
  <c r="BB106" i="7"/>
  <c r="BE107" i="7"/>
  <c r="BH108" i="7"/>
  <c r="BK109" i="7"/>
  <c r="BN110" i="7"/>
  <c r="BF81" i="7"/>
  <c r="BG85" i="7"/>
  <c r="BL85" i="7"/>
  <c r="AG88" i="7"/>
  <c r="AA94" i="7"/>
  <c r="AM91" i="7"/>
  <c r="AC93" i="7"/>
  <c r="BH94" i="7"/>
  <c r="Z96" i="7"/>
  <c r="AH89" i="7"/>
  <c r="BE90" i="7"/>
  <c r="W92" i="7"/>
  <c r="AT93" i="7"/>
  <c r="AI89" i="7"/>
  <c r="BJ90" i="7"/>
  <c r="X92" i="7"/>
  <c r="AU93" i="7"/>
  <c r="AH96" i="7"/>
  <c r="BE97" i="7"/>
  <c r="S99" i="7"/>
  <c r="AT100" i="7"/>
  <c r="H102" i="7"/>
  <c r="AE103" i="7"/>
  <c r="BF104" i="7"/>
  <c r="BB93" i="7"/>
  <c r="V137" i="7"/>
  <c r="AG77" i="7"/>
  <c r="Z136" i="7"/>
  <c r="Z137" i="7"/>
  <c r="AA78" i="7"/>
  <c r="AD79" i="7"/>
  <c r="AG80" i="7"/>
  <c r="AJ81" i="7"/>
  <c r="G136" i="7"/>
  <c r="N137" i="7"/>
  <c r="Y77" i="7"/>
  <c r="J136" i="7"/>
  <c r="R137" i="7"/>
  <c r="AE78" i="7"/>
  <c r="AH79" i="7"/>
  <c r="AK80" i="7"/>
  <c r="AN81" i="7"/>
  <c r="R136" i="7"/>
  <c r="F137" i="7"/>
  <c r="Q77" i="7"/>
  <c r="AT77" i="7"/>
  <c r="AM136" i="7"/>
  <c r="F79" i="7"/>
  <c r="I80" i="7"/>
  <c r="L81" i="7"/>
  <c r="O82" i="7"/>
  <c r="R83" i="7"/>
  <c r="AZ78" i="7"/>
  <c r="BC79" i="7"/>
  <c r="BJ137" i="7"/>
  <c r="AE136" i="7"/>
  <c r="BL81" i="7"/>
  <c r="P78" i="7"/>
  <c r="AQ79" i="7"/>
  <c r="BJ80" i="7"/>
  <c r="BM81" i="7"/>
  <c r="G83" i="7"/>
  <c r="AK78" i="7"/>
  <c r="AN79" i="7"/>
  <c r="AQ80" i="7"/>
  <c r="AT81" i="7"/>
  <c r="AW82" i="7"/>
  <c r="N78" i="7"/>
  <c r="Q79" i="7"/>
  <c r="T80" i="7"/>
  <c r="W81" i="7"/>
  <c r="Z82" i="7"/>
  <c r="AC83" i="7"/>
  <c r="AD137" i="7"/>
  <c r="G78" i="7"/>
  <c r="S82" i="7"/>
  <c r="X78" i="7"/>
  <c r="AU79" i="7"/>
  <c r="BN80" i="7"/>
  <c r="I77" i="7"/>
  <c r="AC80" i="7"/>
  <c r="N83" i="7"/>
  <c r="K79" i="7"/>
  <c r="AH80" i="7"/>
  <c r="AA136" i="7"/>
  <c r="AI79" i="7"/>
  <c r="X82" i="7"/>
  <c r="M78" i="7"/>
  <c r="AJ79" i="7"/>
  <c r="BK80" i="7"/>
  <c r="Y82" i="7"/>
  <c r="J78" i="7"/>
  <c r="AK79" i="7"/>
  <c r="BH80" i="7"/>
  <c r="V82" i="7"/>
  <c r="AZ83" i="7"/>
  <c r="BK84" i="7"/>
  <c r="BN85" i="7"/>
  <c r="H87" i="7"/>
  <c r="K88" i="7"/>
  <c r="AO83" i="7"/>
  <c r="AR84" i="7"/>
  <c r="AU85" i="7"/>
  <c r="AX86" i="7"/>
  <c r="BA87" i="7"/>
  <c r="BD88" i="7"/>
  <c r="Y84" i="7"/>
  <c r="AB85" i="7"/>
  <c r="AE86" i="7"/>
  <c r="BC83" i="7"/>
  <c r="BF84" i="7"/>
  <c r="BI85" i="7"/>
  <c r="BL86" i="7"/>
  <c r="AW88" i="7"/>
  <c r="BL89" i="7"/>
  <c r="F91" i="7"/>
  <c r="I92" i="7"/>
  <c r="L93" i="7"/>
  <c r="O94" i="7"/>
  <c r="R95" i="7"/>
  <c r="U96" i="7"/>
  <c r="BN88" i="7"/>
  <c r="L90" i="7"/>
  <c r="O91" i="7"/>
  <c r="R92" i="7"/>
  <c r="U93" i="7"/>
  <c r="AM78" i="7"/>
  <c r="M81" i="7"/>
  <c r="AV82" i="7"/>
  <c r="AO78" i="7"/>
  <c r="BL79" i="7"/>
  <c r="Z81" i="7"/>
  <c r="BA82" i="7"/>
  <c r="AL78" i="7"/>
  <c r="BI79" i="7"/>
  <c r="AA81" i="7"/>
  <c r="AX82" i="7"/>
  <c r="O84" i="7"/>
  <c r="V85" i="7"/>
  <c r="Y86" i="7"/>
  <c r="AB87" i="7"/>
  <c r="AE88" i="7"/>
  <c r="BI83" i="7"/>
  <c r="R80" i="7"/>
  <c r="AF82" i="7"/>
  <c r="Y78" i="7"/>
  <c r="AV79" i="7"/>
  <c r="J81" i="7"/>
  <c r="AK82" i="7"/>
  <c r="V78" i="7"/>
  <c r="AS79" i="7"/>
  <c r="K81" i="7"/>
  <c r="AH82" i="7"/>
  <c r="BH83" i="7"/>
  <c r="J85" i="7"/>
  <c r="M86" i="7"/>
  <c r="P87" i="7"/>
  <c r="S88" i="7"/>
  <c r="AW83" i="7"/>
  <c r="I78" i="7"/>
  <c r="F78" i="7"/>
  <c r="AR83" i="7"/>
  <c r="G88" i="7"/>
  <c r="BL84" i="7"/>
  <c r="Z86" i="7"/>
  <c r="AW87" i="7"/>
  <c r="AP83" i="7"/>
  <c r="BM84" i="7"/>
  <c r="AA86" i="7"/>
  <c r="N84" i="7"/>
  <c r="AK85" i="7"/>
  <c r="BH86" i="7"/>
  <c r="T89" i="7"/>
  <c r="AQ90" i="7"/>
  <c r="BN91" i="7"/>
  <c r="AF93" i="7"/>
  <c r="BC94" i="7"/>
  <c r="Q96" i="7"/>
  <c r="AC89" i="7"/>
  <c r="AZ90" i="7"/>
  <c r="N92" i="7"/>
  <c r="AO93" i="7"/>
  <c r="AV94" i="7"/>
  <c r="AY95" i="7"/>
  <c r="BN87" i="7"/>
  <c r="AP89" i="7"/>
  <c r="AS90" i="7"/>
  <c r="AV91" i="7"/>
  <c r="AY92" i="7"/>
  <c r="AA87" i="7"/>
  <c r="W89" i="7"/>
  <c r="Z90" i="7"/>
  <c r="AC91" i="7"/>
  <c r="AF92" i="7"/>
  <c r="AI93" i="7"/>
  <c r="Y95" i="7"/>
  <c r="BJ96" i="7"/>
  <c r="BM97" i="7"/>
  <c r="G99" i="7"/>
  <c r="J100" i="7"/>
  <c r="M101" i="7"/>
  <c r="P102" i="7"/>
  <c r="S103" i="7"/>
  <c r="V104" i="7"/>
  <c r="Y105" i="7"/>
  <c r="I94" i="7"/>
  <c r="O96" i="7"/>
  <c r="Z97" i="7"/>
  <c r="AC98" i="7"/>
  <c r="AF99" i="7"/>
  <c r="AI100" i="7"/>
  <c r="AL101" i="7"/>
  <c r="AO102" i="7"/>
  <c r="AR103" i="7"/>
  <c r="AL80" i="7"/>
  <c r="R81" i="7"/>
  <c r="O81" i="7"/>
  <c r="Q86" i="7"/>
  <c r="X84" i="7"/>
  <c r="AY85" i="7"/>
  <c r="M87" i="7"/>
  <c r="AJ88" i="7"/>
  <c r="AC84" i="7"/>
  <c r="AZ85" i="7"/>
  <c r="N87" i="7"/>
  <c r="BJ84" i="7"/>
  <c r="X86" i="7"/>
  <c r="I88" i="7"/>
  <c r="G90" i="7"/>
  <c r="AD91" i="7"/>
  <c r="BA92" i="7"/>
  <c r="S94" i="7"/>
  <c r="AP95" i="7"/>
  <c r="Z88" i="7"/>
  <c r="P90" i="7"/>
  <c r="AS80" i="7"/>
  <c r="O80" i="7"/>
  <c r="L80" i="7"/>
  <c r="AD85" i="7"/>
  <c r="H84" i="7"/>
  <c r="AI85" i="7"/>
  <c r="BF86" i="7"/>
  <c r="T88" i="7"/>
  <c r="M84" i="7"/>
  <c r="AJ85" i="7"/>
  <c r="BG86" i="7"/>
  <c r="AT84" i="7"/>
  <c r="H86" i="7"/>
  <c r="AL87" i="7"/>
  <c r="AZ89" i="7"/>
  <c r="N91" i="7"/>
  <c r="AK92" i="7"/>
  <c r="BL93" i="7"/>
  <c r="Z95" i="7"/>
  <c r="BC87" i="7"/>
  <c r="BI89" i="7"/>
  <c r="W91" i="7"/>
  <c r="AT85" i="7"/>
  <c r="AB88" i="7"/>
  <c r="AX84" i="7"/>
  <c r="R91" i="7"/>
  <c r="J88" i="7"/>
  <c r="Z92" i="7"/>
  <c r="L94" i="7"/>
  <c r="AM95" i="7"/>
  <c r="U88" i="7"/>
  <c r="I90" i="7"/>
  <c r="AJ91" i="7"/>
  <c r="BG92" i="7"/>
  <c r="V88" i="7"/>
  <c r="N90" i="7"/>
  <c r="AK91" i="7"/>
  <c r="BH92" i="7"/>
  <c r="BJ94" i="7"/>
  <c r="I97" i="7"/>
  <c r="AF98" i="7"/>
  <c r="BG99" i="7"/>
  <c r="U101" i="7"/>
  <c r="AR102" i="7"/>
  <c r="J104" i="7"/>
  <c r="AG105" i="7"/>
  <c r="BM94" i="7"/>
  <c r="N97" i="7"/>
  <c r="AK98" i="7"/>
  <c r="BH99" i="7"/>
  <c r="Z101" i="7"/>
  <c r="AW102" i="7"/>
  <c r="K104" i="7"/>
  <c r="R105" i="7"/>
  <c r="BC93" i="7"/>
  <c r="BI95" i="7"/>
  <c r="S97" i="7"/>
  <c r="V98" i="7"/>
  <c r="Y99" i="7"/>
  <c r="AB100" i="7"/>
  <c r="AE101" i="7"/>
  <c r="AH102" i="7"/>
  <c r="AK103" i="7"/>
  <c r="AV95" i="7"/>
  <c r="L97" i="7"/>
  <c r="O98" i="7"/>
  <c r="R99" i="7"/>
  <c r="U100" i="7"/>
  <c r="X101" i="7"/>
  <c r="AA102" i="7"/>
  <c r="AD103" i="7"/>
  <c r="X105" i="7"/>
  <c r="BC106" i="7"/>
  <c r="BF107" i="7"/>
  <c r="BI108" i="7"/>
  <c r="BL109" i="7"/>
  <c r="F111" i="7"/>
  <c r="I112" i="7"/>
  <c r="L113" i="7"/>
  <c r="O114" i="7"/>
  <c r="R115" i="7"/>
  <c r="BI103" i="7"/>
  <c r="F106" i="7"/>
  <c r="O107" i="7"/>
  <c r="R108" i="7"/>
  <c r="U109" i="7"/>
  <c r="X110" i="7"/>
  <c r="AA111" i="7"/>
  <c r="AD112" i="7"/>
  <c r="AG113" i="7"/>
  <c r="AJ114" i="7"/>
  <c r="AM115" i="7"/>
  <c r="AW104" i="7"/>
  <c r="AK106" i="7"/>
  <c r="AN107" i="7"/>
  <c r="AQ108" i="7"/>
  <c r="AT109" i="7"/>
  <c r="AW110" i="7"/>
  <c r="AZ111" i="7"/>
  <c r="BC112" i="7"/>
  <c r="AW103" i="7"/>
  <c r="BC105" i="7"/>
  <c r="I107" i="7"/>
  <c r="L108" i="7"/>
  <c r="O109" i="7"/>
  <c r="R110" i="7"/>
  <c r="U111" i="7"/>
  <c r="BG81" i="7"/>
  <c r="Y87" i="7"/>
  <c r="AU83" i="7"/>
  <c r="O90" i="7"/>
  <c r="BB95" i="7"/>
  <c r="F92" i="7"/>
  <c r="BE93" i="7"/>
  <c r="W95" i="7"/>
  <c r="AX87" i="7"/>
  <c r="BB89" i="7"/>
  <c r="T91" i="7"/>
  <c r="AQ92" i="7"/>
  <c r="AY87" i="7"/>
  <c r="BG89" i="7"/>
  <c r="U91" i="7"/>
  <c r="AR92" i="7"/>
  <c r="AD94" i="7"/>
  <c r="BB96" i="7"/>
  <c r="P98" i="7"/>
  <c r="AQ99" i="7"/>
  <c r="BN100" i="7"/>
  <c r="AB102" i="7"/>
  <c r="BC103" i="7"/>
  <c r="Q105" i="7"/>
  <c r="BF77" i="7"/>
  <c r="AY136" i="7"/>
  <c r="BI137" i="7"/>
  <c r="BJ77" i="7"/>
  <c r="BC136" i="7"/>
  <c r="AQ78" i="7"/>
  <c r="AT79" i="7"/>
  <c r="AW80" i="7"/>
  <c r="AZ81" i="7"/>
  <c r="AX77" i="7"/>
  <c r="AQ136" i="7"/>
  <c r="BA137" i="7"/>
  <c r="BB77" i="7"/>
  <c r="AU136" i="7"/>
  <c r="AU78" i="7"/>
  <c r="AX79" i="7"/>
  <c r="BA80" i="7"/>
  <c r="BD81" i="7"/>
  <c r="AP77" i="7"/>
  <c r="AI136" i="7"/>
  <c r="AS137" i="7"/>
  <c r="N77" i="7"/>
  <c r="S78" i="7"/>
  <c r="V79" i="7"/>
  <c r="Y80" i="7"/>
  <c r="AB81" i="7"/>
  <c r="AE82" i="7"/>
  <c r="AH83" i="7"/>
  <c r="G79" i="7"/>
  <c r="J80" i="7"/>
  <c r="F77" i="7"/>
  <c r="F10" i="7" s="1"/>
  <c r="BC78" i="7"/>
  <c r="AQ82" i="7"/>
  <c r="AN78" i="7"/>
  <c r="BK79" i="7"/>
  <c r="Q81" i="7"/>
  <c r="T82" i="7"/>
  <c r="W83" i="7"/>
  <c r="BA78" i="7"/>
  <c r="BD79" i="7"/>
  <c r="BG80" i="7"/>
  <c r="BJ81" i="7"/>
  <c r="BM82" i="7"/>
  <c r="AD78" i="7"/>
  <c r="AG79" i="7"/>
  <c r="AJ80" i="7"/>
  <c r="AM81" i="7"/>
  <c r="AP82" i="7"/>
  <c r="AV83" i="7"/>
  <c r="AO77" i="7"/>
  <c r="J79" i="7"/>
  <c r="AY82" i="7"/>
  <c r="AR78" i="7"/>
  <c r="F80" i="7"/>
  <c r="U81" i="7"/>
  <c r="AH137" i="7"/>
  <c r="AF81" i="7"/>
  <c r="H78" i="7"/>
  <c r="AE79" i="7"/>
  <c r="BB80" i="7"/>
  <c r="BK136" i="7"/>
  <c r="BF80" i="7"/>
  <c r="AR82" i="7"/>
  <c r="AG78" i="7"/>
  <c r="BH79" i="7"/>
  <c r="V81" i="7"/>
  <c r="AS82" i="7"/>
  <c r="AH78" i="7"/>
  <c r="BE79" i="7"/>
  <c r="S81" i="7"/>
  <c r="AT82" i="7"/>
  <c r="K84" i="7"/>
  <c r="R85" i="7"/>
  <c r="U86" i="7"/>
  <c r="X87" i="7"/>
  <c r="AA88" i="7"/>
  <c r="BE83" i="7"/>
  <c r="BH84" i="7"/>
  <c r="BK85" i="7"/>
  <c r="BN86" i="7"/>
  <c r="H88" i="7"/>
  <c r="K89" i="7"/>
  <c r="AO84" i="7"/>
  <c r="AR85" i="7"/>
  <c r="AU86" i="7"/>
  <c r="J84" i="7"/>
  <c r="M85" i="7"/>
  <c r="P86" i="7"/>
  <c r="S87" i="7"/>
  <c r="P89" i="7"/>
  <c r="S90" i="7"/>
  <c r="V91" i="7"/>
  <c r="Y92" i="7"/>
  <c r="AB93" i="7"/>
  <c r="AE94" i="7"/>
  <c r="AH95" i="7"/>
  <c r="AE87" i="7"/>
  <c r="Y89" i="7"/>
  <c r="AB90" i="7"/>
  <c r="AE91" i="7"/>
  <c r="AH92" i="7"/>
  <c r="AK93" i="7"/>
  <c r="AM82" i="7"/>
  <c r="AS81" i="7"/>
  <c r="K83" i="7"/>
  <c r="BI78" i="7"/>
  <c r="W80" i="7"/>
  <c r="AX81" i="7"/>
  <c r="L83" i="7"/>
  <c r="BF78" i="7"/>
  <c r="X80" i="7"/>
  <c r="AU81" i="7"/>
  <c r="I83" i="7"/>
  <c r="AI84" i="7"/>
  <c r="AL85" i="7"/>
  <c r="AO86" i="7"/>
  <c r="AR87" i="7"/>
  <c r="AU88" i="7"/>
  <c r="AP79" i="7"/>
  <c r="AC81" i="7"/>
  <c r="BD82" i="7"/>
  <c r="AS78" i="7"/>
  <c r="G80" i="7"/>
  <c r="AH81" i="7"/>
  <c r="BE82" i="7"/>
  <c r="AP78" i="7"/>
  <c r="H80" i="7"/>
  <c r="AE81" i="7"/>
  <c r="BB82" i="7"/>
  <c r="W84" i="7"/>
  <c r="Z85" i="7"/>
  <c r="AC86" i="7"/>
  <c r="AF87" i="7"/>
  <c r="AI88" i="7"/>
  <c r="BM83" i="7"/>
  <c r="AF79" i="7"/>
  <c r="AC79" i="7"/>
  <c r="BG84" i="7"/>
  <c r="J89" i="7"/>
  <c r="W85" i="7"/>
  <c r="AT86" i="7"/>
  <c r="L88" i="7"/>
  <c r="BJ83" i="7"/>
  <c r="X85" i="7"/>
  <c r="AY86" i="7"/>
  <c r="AH84" i="7"/>
  <c r="BE85" i="7"/>
  <c r="V87" i="7"/>
  <c r="AN89" i="7"/>
  <c r="BK90" i="7"/>
  <c r="AC92" i="7"/>
  <c r="AZ93" i="7"/>
  <c r="N95" i="7"/>
  <c r="AM87" i="7"/>
  <c r="AW89" i="7"/>
  <c r="K91" i="7"/>
  <c r="AL92" i="7"/>
  <c r="BI93" i="7"/>
  <c r="BL94" i="7"/>
  <c r="F96" i="7"/>
  <c r="AK88" i="7"/>
  <c r="BF89" i="7"/>
  <c r="BI90" i="7"/>
  <c r="BL91" i="7"/>
  <c r="F93" i="7"/>
  <c r="BG87" i="7"/>
  <c r="AM89" i="7"/>
  <c r="AP90" i="7"/>
  <c r="AS91" i="7"/>
  <c r="AV92" i="7"/>
  <c r="AY93" i="7"/>
  <c r="BE95" i="7"/>
  <c r="Q97" i="7"/>
  <c r="T98" i="7"/>
  <c r="W99" i="7"/>
  <c r="Z100" i="7"/>
  <c r="AC101" i="7"/>
  <c r="AF102" i="7"/>
  <c r="AI103" i="7"/>
  <c r="AL104" i="7"/>
  <c r="AO105" i="7"/>
  <c r="AO94" i="7"/>
  <c r="AM96" i="7"/>
  <c r="AP97" i="7"/>
  <c r="AS98" i="7"/>
  <c r="AV99" i="7"/>
  <c r="AY100" i="7"/>
  <c r="BB101" i="7"/>
  <c r="BE102" i="7"/>
  <c r="BH103" i="7"/>
  <c r="AN82" i="7"/>
  <c r="AO82" i="7"/>
  <c r="AL82" i="7"/>
  <c r="T87" i="7"/>
  <c r="AV84" i="7"/>
  <c r="J86" i="7"/>
  <c r="AG87" i="7"/>
  <c r="BH88" i="7"/>
  <c r="AW84" i="7"/>
  <c r="K86" i="7"/>
  <c r="BG83" i="7"/>
  <c r="U85" i="7"/>
  <c r="AR86" i="7"/>
  <c r="BE88" i="7"/>
  <c r="AA90" i="7"/>
  <c r="AX91" i="7"/>
  <c r="P93" i="7"/>
  <c r="AM94" i="7"/>
  <c r="BJ95" i="7"/>
  <c r="M89" i="7"/>
  <c r="AJ90" i="7"/>
  <c r="AK81" i="7"/>
  <c r="AL81" i="7"/>
  <c r="AI81" i="7"/>
  <c r="AG86" i="7"/>
  <c r="AF84" i="7"/>
  <c r="BC85" i="7"/>
  <c r="Q87" i="7"/>
  <c r="AR88" i="7"/>
  <c r="AG84" i="7"/>
  <c r="BD85" i="7"/>
  <c r="AQ83" i="7"/>
  <c r="BN84" i="7"/>
  <c r="AB86" i="7"/>
  <c r="Y88" i="7"/>
  <c r="K90" i="7"/>
  <c r="AH91" i="7"/>
  <c r="BI92" i="7"/>
  <c r="W94" i="7"/>
  <c r="AT95" i="7"/>
  <c r="AP88" i="7"/>
  <c r="T90" i="7"/>
  <c r="V83" i="7"/>
  <c r="P84" i="7"/>
  <c r="Q84" i="7"/>
  <c r="L86" i="7"/>
  <c r="AS92" i="7"/>
  <c r="BM89" i="7"/>
  <c r="BB92" i="7"/>
  <c r="AJ94" i="7"/>
  <c r="BG95" i="7"/>
  <c r="BI88" i="7"/>
  <c r="AG90" i="7"/>
  <c r="BD91" i="7"/>
  <c r="R93" i="7"/>
  <c r="I89" i="7"/>
  <c r="AH90" i="7"/>
  <c r="BE91" i="7"/>
  <c r="W93" i="7"/>
  <c r="AO95" i="7"/>
  <c r="AC97" i="7"/>
  <c r="BD98" i="7"/>
  <c r="R100" i="7"/>
  <c r="AO101" i="7"/>
  <c r="G103" i="7"/>
  <c r="AD104" i="7"/>
  <c r="BA105" i="7"/>
  <c r="AZ95" i="7"/>
  <c r="AH97" i="7"/>
  <c r="BE98" i="7"/>
  <c r="W100" i="7"/>
  <c r="AT101" i="7"/>
  <c r="H103" i="7"/>
  <c r="AE104" i="7"/>
  <c r="AH105" i="7"/>
  <c r="Z94" i="7"/>
  <c r="AF96" i="7"/>
  <c r="AI97" i="7"/>
  <c r="AL98" i="7"/>
  <c r="AO99" i="7"/>
  <c r="AR100" i="7"/>
  <c r="AU101" i="7"/>
  <c r="AX102" i="7"/>
  <c r="M94" i="7"/>
  <c r="S96" i="7"/>
  <c r="AB97" i="7"/>
  <c r="AE98" i="7"/>
  <c r="AH99" i="7"/>
  <c r="AK100" i="7"/>
  <c r="AN101" i="7"/>
  <c r="AQ102" i="7"/>
  <c r="AX103" i="7"/>
  <c r="BD105" i="7"/>
  <c r="J107" i="7"/>
  <c r="M108" i="7"/>
  <c r="P109" i="7"/>
  <c r="S110" i="7"/>
  <c r="V111" i="7"/>
  <c r="Y112" i="7"/>
  <c r="AB113" i="7"/>
  <c r="AE114" i="7"/>
  <c r="AH115" i="7"/>
  <c r="AF104" i="7"/>
  <c r="AB106" i="7"/>
  <c r="AE107" i="7"/>
  <c r="AH108" i="7"/>
  <c r="AK109" i="7"/>
  <c r="AN110" i="7"/>
  <c r="AQ111" i="7"/>
  <c r="AT112" i="7"/>
  <c r="AW113" i="7"/>
  <c r="AZ114" i="7"/>
  <c r="BC115" i="7"/>
  <c r="T105" i="7"/>
  <c r="BA106" i="7"/>
  <c r="BD107" i="7"/>
  <c r="BG108" i="7"/>
  <c r="BJ109" i="7"/>
  <c r="BM110" i="7"/>
  <c r="G112" i="7"/>
  <c r="J113" i="7"/>
  <c r="T104" i="7"/>
  <c r="V106" i="7"/>
  <c r="Y107" i="7"/>
  <c r="AB108" i="7"/>
  <c r="AE109" i="7"/>
  <c r="AH110" i="7"/>
  <c r="AK111" i="7"/>
  <c r="AW86" i="7"/>
  <c r="AV88" i="7"/>
  <c r="I85" i="7"/>
  <c r="AP91" i="7"/>
  <c r="AX88" i="7"/>
  <c r="AD92" i="7"/>
  <c r="T94" i="7"/>
  <c r="AQ95" i="7"/>
  <c r="AC88" i="7"/>
  <c r="Q90" i="7"/>
  <c r="AN91" i="7"/>
  <c r="BK92" i="7"/>
  <c r="AL88" i="7"/>
  <c r="R90" i="7"/>
  <c r="AO91" i="7"/>
  <c r="G93" i="7"/>
  <c r="I95" i="7"/>
  <c r="M97" i="7"/>
  <c r="AN98" i="7"/>
  <c r="BK99" i="7"/>
  <c r="Y101" i="7"/>
  <c r="AZ102" i="7"/>
  <c r="N104" i="7"/>
  <c r="AK105" i="7"/>
  <c r="T95" i="7"/>
  <c r="R97" i="7"/>
  <c r="AO98" i="7"/>
  <c r="G100" i="7"/>
  <c r="AD101" i="7"/>
  <c r="BA102" i="7"/>
  <c r="S104" i="7"/>
  <c r="V105" i="7"/>
  <c r="BK93" i="7"/>
  <c r="H96" i="7"/>
  <c r="W97" i="7"/>
  <c r="Z98" i="7"/>
  <c r="AC99" i="7"/>
  <c r="AF100" i="7"/>
  <c r="S83" i="7"/>
  <c r="BD84" i="7"/>
  <c r="BI84" i="7"/>
  <c r="BD86" i="7"/>
  <c r="X93" i="7"/>
  <c r="AV90" i="7"/>
  <c r="I93" i="7"/>
  <c r="AR94" i="7"/>
  <c r="J96" i="7"/>
  <c r="R89" i="7"/>
  <c r="AO90" i="7"/>
  <c r="G92" i="7"/>
  <c r="AD93" i="7"/>
  <c r="S89" i="7"/>
  <c r="AT90" i="7"/>
  <c r="H92" i="7"/>
  <c r="AE93" i="7"/>
  <c r="BM95" i="7"/>
  <c r="AO97" i="7"/>
  <c r="BL98" i="7"/>
  <c r="AD100" i="7"/>
  <c r="BA101" i="7"/>
  <c r="O103" i="7"/>
  <c r="AP104" i="7"/>
  <c r="BM105" i="7"/>
  <c r="G96" i="7"/>
  <c r="AT97" i="7"/>
  <c r="H99" i="7"/>
  <c r="AE100" i="7"/>
  <c r="BF101" i="7"/>
  <c r="T103" i="7"/>
  <c r="AM104" i="7"/>
  <c r="AP105" i="7"/>
  <c r="AP94" i="7"/>
  <c r="AN96" i="7"/>
  <c r="AQ97" i="7"/>
  <c r="AT98" i="7"/>
  <c r="AW99" i="7"/>
  <c r="AZ100" i="7"/>
  <c r="AQ86" i="7"/>
  <c r="AS93" i="7"/>
  <c r="H91" i="7"/>
  <c r="I91" i="7"/>
  <c r="H98" i="7"/>
  <c r="AQ103" i="7"/>
  <c r="I98" i="7"/>
  <c r="AV103" i="7"/>
  <c r="BH96" i="7"/>
  <c r="K101" i="7"/>
  <c r="AL102" i="7"/>
  <c r="AC94" i="7"/>
  <c r="BA96" i="7"/>
  <c r="S98" i="7"/>
  <c r="AP99" i="7"/>
  <c r="BM100" i="7"/>
  <c r="AE102" i="7"/>
  <c r="BN103" i="7"/>
  <c r="AI106" i="7"/>
  <c r="BJ107" i="7"/>
  <c r="X109" i="7"/>
  <c r="AU110" i="7"/>
  <c r="M112" i="7"/>
  <c r="AJ113" i="7"/>
  <c r="BG114" i="7"/>
  <c r="H104" i="7"/>
  <c r="AJ106" i="7"/>
  <c r="BG107" i="7"/>
  <c r="Y109" i="7"/>
  <c r="AV110" i="7"/>
  <c r="J112" i="7"/>
  <c r="AK113" i="7"/>
  <c r="BH114" i="7"/>
  <c r="I104" i="7"/>
  <c r="AO106" i="7"/>
  <c r="BL107" i="7"/>
  <c r="Z109" i="7"/>
  <c r="BA110" i="7"/>
  <c r="O112" i="7"/>
  <c r="AL113" i="7"/>
  <c r="BK105" i="7"/>
  <c r="AG107" i="7"/>
  <c r="BD108" i="7"/>
  <c r="V110" i="7"/>
  <c r="AS111" i="7"/>
  <c r="AV112" i="7"/>
  <c r="AY113" i="7"/>
  <c r="BA115" i="7"/>
  <c r="BM116" i="7"/>
  <c r="G118" i="7"/>
  <c r="J119" i="7"/>
  <c r="M120" i="7"/>
  <c r="P121" i="7"/>
  <c r="S122" i="7"/>
  <c r="V123" i="7"/>
  <c r="AN115" i="7"/>
  <c r="BF116" i="7"/>
  <c r="BI117" i="7"/>
  <c r="BL118" i="7"/>
  <c r="F120" i="7"/>
  <c r="I121" i="7"/>
  <c r="L122" i="7"/>
  <c r="O123" i="7"/>
  <c r="R124" i="7"/>
  <c r="U125" i="7"/>
  <c r="F114" i="7"/>
  <c r="K116" i="7"/>
  <c r="N117" i="7"/>
  <c r="Q118" i="7"/>
  <c r="T119" i="7"/>
  <c r="AD77" i="7"/>
  <c r="BM80" i="7"/>
  <c r="U137" i="7"/>
  <c r="BN79" i="7"/>
  <c r="BK135" i="7"/>
  <c r="AL79" i="7"/>
  <c r="T78" i="7"/>
  <c r="BF79" i="7"/>
  <c r="AG81" i="7"/>
  <c r="K80" i="7"/>
  <c r="AT78" i="7"/>
  <c r="BF82" i="7"/>
  <c r="J83" i="7"/>
  <c r="W78" i="7"/>
  <c r="I81" i="7"/>
  <c r="BE78" i="7"/>
  <c r="BB78" i="7"/>
  <c r="AE84" i="7"/>
  <c r="AQ88" i="7"/>
  <c r="U87" i="7"/>
  <c r="BH85" i="7"/>
  <c r="AF86" i="7"/>
  <c r="AL91" i="7"/>
  <c r="AX95" i="7"/>
  <c r="AU91" i="7"/>
  <c r="H82" i="7"/>
  <c r="I82" i="7"/>
  <c r="F82" i="7"/>
  <c r="BE86" i="7"/>
  <c r="BA81" i="7"/>
  <c r="BB81" i="7"/>
  <c r="AY81" i="7"/>
  <c r="AS86" i="7"/>
  <c r="BC80" i="7"/>
  <c r="AQ85" i="7"/>
  <c r="AV85" i="7"/>
  <c r="BJ87" i="7"/>
  <c r="K94" i="7"/>
  <c r="AI91" i="7"/>
  <c r="V96" i="7"/>
  <c r="S92" i="7"/>
  <c r="BF90" i="7"/>
  <c r="AB96" i="7"/>
  <c r="AP100" i="7"/>
  <c r="BB104" i="7"/>
  <c r="BF97" i="7"/>
  <c r="I102" i="7"/>
  <c r="Z78" i="7"/>
  <c r="AD86" i="7"/>
  <c r="AI86" i="7"/>
  <c r="X89" i="7"/>
  <c r="BG94" i="7"/>
  <c r="BH82" i="7"/>
  <c r="AZ84" i="7"/>
  <c r="BA84" i="7"/>
  <c r="AZ86" i="7"/>
  <c r="T93" i="7"/>
  <c r="AN90" i="7"/>
  <c r="BB87" i="7"/>
  <c r="BD94" i="7"/>
  <c r="O92" i="7"/>
  <c r="T92" i="7"/>
  <c r="O99" i="7"/>
  <c r="AX104" i="7"/>
  <c r="T99" i="7"/>
  <c r="AU104" i="7"/>
  <c r="AY97" i="7"/>
  <c r="BK101" i="7"/>
  <c r="AR97" i="7"/>
  <c r="BD101" i="7"/>
  <c r="Z107" i="7"/>
  <c r="AL111" i="7"/>
  <c r="AX115" i="7"/>
  <c r="AX108" i="7"/>
  <c r="BJ112" i="7"/>
  <c r="AZ105" i="7"/>
  <c r="Q110" i="7"/>
  <c r="AZ104" i="7"/>
  <c r="AU109" i="7"/>
  <c r="AK84" i="7"/>
  <c r="BJ92" i="7"/>
  <c r="AK90" i="7"/>
  <c r="AL90" i="7"/>
  <c r="AK97" i="7"/>
  <c r="K103" i="7"/>
  <c r="BH95" i="7"/>
  <c r="BJ97" i="7"/>
  <c r="AR99" i="7"/>
  <c r="AX101" i="7"/>
  <c r="AJ103" i="7"/>
  <c r="F105" i="7"/>
  <c r="AH94" i="7"/>
  <c r="AZ96" i="7"/>
  <c r="J98" i="7"/>
  <c r="AS99" i="7"/>
  <c r="BL100" i="7"/>
  <c r="AZ87" i="7"/>
  <c r="W86" i="7"/>
  <c r="AM90" i="7"/>
  <c r="U89" i="7"/>
  <c r="AG93" i="7"/>
  <c r="AA95" i="7"/>
  <c r="AS88" i="7"/>
  <c r="BM90" i="7"/>
  <c r="AU92" i="7"/>
  <c r="AT88" i="7"/>
  <c r="BN90" i="7"/>
  <c r="AZ92" i="7"/>
  <c r="Q95" i="7"/>
  <c r="BI97" i="7"/>
  <c r="AU99" i="7"/>
  <c r="AG101" i="7"/>
  <c r="AM103" i="7"/>
  <c r="U105" i="7"/>
  <c r="AB95" i="7"/>
  <c r="BN97" i="7"/>
  <c r="AZ99" i="7"/>
  <c r="AH101" i="7"/>
  <c r="AN103" i="7"/>
  <c r="J105" i="7"/>
  <c r="J94" i="7"/>
  <c r="BD96" i="7"/>
  <c r="N98" i="7"/>
  <c r="AG99" i="7"/>
  <c r="G101" i="7"/>
  <c r="J95" i="7"/>
  <c r="AT89" i="7"/>
  <c r="AJ92" i="7"/>
  <c r="BB100" i="7"/>
  <c r="AU96" i="7"/>
  <c r="BG104" i="7"/>
  <c r="BN98" i="7"/>
  <c r="N102" i="7"/>
  <c r="H95" i="7"/>
  <c r="AJ97" i="7"/>
  <c r="V99" i="7"/>
  <c r="AB101" i="7"/>
  <c r="J103" i="7"/>
  <c r="K106" i="7"/>
  <c r="U108" i="7"/>
  <c r="G110" i="7"/>
  <c r="AX111" i="7"/>
  <c r="BD113" i="7"/>
  <c r="AP115" i="7"/>
  <c r="N106" i="7"/>
  <c r="V108" i="7"/>
  <c r="BM109" i="7"/>
  <c r="AY111" i="7"/>
  <c r="BE113" i="7"/>
  <c r="AQ115" i="7"/>
  <c r="O106" i="7"/>
  <c r="W108" i="7"/>
  <c r="I110" i="7"/>
  <c r="BD111" i="7"/>
  <c r="BE103" i="7"/>
  <c r="AX106" i="7"/>
  <c r="AJ108" i="7"/>
  <c r="AP110" i="7"/>
  <c r="P112" i="7"/>
  <c r="AI113" i="7"/>
  <c r="Q116" i="7"/>
  <c r="AJ117" i="7"/>
  <c r="BC118" i="7"/>
  <c r="AC120" i="7"/>
  <c r="AV121" i="7"/>
  <c r="F123" i="7"/>
  <c r="J116" i="7"/>
  <c r="AC117" i="7"/>
  <c r="AV118" i="7"/>
  <c r="V120" i="7"/>
  <c r="AO121" i="7"/>
  <c r="BH122" i="7"/>
  <c r="AH124" i="7"/>
  <c r="BA125" i="7"/>
  <c r="AO115" i="7"/>
  <c r="AD117" i="7"/>
  <c r="AW118" i="7"/>
  <c r="G120" i="7"/>
  <c r="J121" i="7"/>
  <c r="M122" i="7"/>
  <c r="P123" i="7"/>
  <c r="S124" i="7"/>
  <c r="V125" i="7"/>
  <c r="Q114" i="7"/>
  <c r="P116" i="7"/>
  <c r="S117" i="7"/>
  <c r="V118" i="7"/>
  <c r="Y119" i="7"/>
  <c r="AB120" i="7"/>
  <c r="AE121" i="7"/>
  <c r="AH122" i="7"/>
  <c r="AP123" i="7"/>
  <c r="AV125" i="7"/>
  <c r="BM126" i="7"/>
  <c r="G128" i="7"/>
  <c r="J129" i="7"/>
  <c r="M130" i="7"/>
  <c r="P131" i="7"/>
  <c r="BG90" i="7"/>
  <c r="AE95" i="7"/>
  <c r="BC92" i="7"/>
  <c r="BD92" i="7"/>
  <c r="AY99" i="7"/>
  <c r="AC105" i="7"/>
  <c r="BD99" i="7"/>
  <c r="N105" i="7"/>
  <c r="R98" i="7"/>
  <c r="AM101" i="7"/>
  <c r="BJ102" i="7"/>
  <c r="X95" i="7"/>
  <c r="T97" i="7"/>
  <c r="AQ98" i="7"/>
  <c r="I100" i="7"/>
  <c r="AF101" i="7"/>
  <c r="BC102" i="7"/>
  <c r="BI104" i="7"/>
  <c r="BK106" i="7"/>
  <c r="Y108" i="7"/>
  <c r="AZ109" i="7"/>
  <c r="N111" i="7"/>
  <c r="AK112" i="7"/>
  <c r="BL113" i="7"/>
  <c r="Z115" i="7"/>
  <c r="BD104" i="7"/>
  <c r="BL106" i="7"/>
  <c r="Z108" i="7"/>
  <c r="AW109" i="7"/>
  <c r="O111" i="7"/>
  <c r="AL112" i="7"/>
  <c r="BI113" i="7"/>
  <c r="AA115" i="7"/>
  <c r="BM104" i="7"/>
  <c r="BM106" i="7"/>
  <c r="AE108" i="7"/>
  <c r="BB109" i="7"/>
  <c r="P111" i="7"/>
  <c r="AQ112" i="7"/>
  <c r="BM103" i="7"/>
  <c r="AH106" i="7"/>
  <c r="BI107" i="7"/>
  <c r="BF83" i="7"/>
  <c r="AT92" i="7"/>
  <c r="Y90" i="7"/>
  <c r="AD90" i="7"/>
  <c r="Y97" i="7"/>
  <c r="BH102" i="7"/>
  <c r="AD97" i="7"/>
  <c r="BM102" i="7"/>
  <c r="X96" i="7"/>
  <c r="AN100" i="7"/>
  <c r="Z102" i="7"/>
  <c r="BN93" i="7"/>
  <c r="AS96" i="7"/>
  <c r="G98" i="7"/>
  <c r="AD99" i="7"/>
  <c r="BE100" i="7"/>
  <c r="S102" i="7"/>
  <c r="AP103" i="7"/>
  <c r="AA106" i="7"/>
  <c r="AX107" i="7"/>
  <c r="L109" i="7"/>
  <c r="AM110" i="7"/>
  <c r="BJ111" i="7"/>
  <c r="X113" i="7"/>
  <c r="AY114" i="7"/>
  <c r="AS103" i="7"/>
  <c r="X106" i="7"/>
  <c r="AY107" i="7"/>
  <c r="M109" i="7"/>
  <c r="AJ110" i="7"/>
  <c r="BK111" i="7"/>
  <c r="Y113" i="7"/>
  <c r="AV114" i="7"/>
  <c r="BB103" i="7"/>
  <c r="AC106" i="7"/>
  <c r="AZ107" i="7"/>
  <c r="R109" i="7"/>
  <c r="AO110" i="7"/>
  <c r="BL111" i="7"/>
  <c r="AD113" i="7"/>
  <c r="AM105" i="7"/>
  <c r="U107" i="7"/>
  <c r="AV108" i="7"/>
  <c r="AA89" i="7"/>
  <c r="BJ101" i="7"/>
  <c r="AG103" i="7"/>
  <c r="AO100" i="7"/>
  <c r="AH107" i="7"/>
  <c r="H113" i="7"/>
  <c r="AI107" i="7"/>
  <c r="I113" i="7"/>
  <c r="AJ107" i="7"/>
  <c r="N113" i="7"/>
  <c r="K109" i="7"/>
  <c r="I111" i="7"/>
  <c r="AN112" i="7"/>
  <c r="J114" i="7"/>
  <c r="AK116" i="7"/>
  <c r="BH117" i="7"/>
  <c r="V119" i="7"/>
  <c r="AW120" i="7"/>
  <c r="K122" i="7"/>
  <c r="BF113" i="7"/>
  <c r="AD116" i="7"/>
  <c r="BA117" i="7"/>
  <c r="O119" i="7"/>
  <c r="AP120" i="7"/>
  <c r="BM121" i="7"/>
  <c r="AA123" i="7"/>
  <c r="BB124" i="7"/>
  <c r="P126" i="7"/>
  <c r="W116" i="7"/>
  <c r="AX117" i="7"/>
  <c r="L119" i="7"/>
  <c r="AI120" i="7"/>
  <c r="BJ121" i="7"/>
  <c r="X123" i="7"/>
  <c r="AU124" i="7"/>
  <c r="BB113" i="7"/>
  <c r="X116" i="7"/>
  <c r="AU117" i="7"/>
  <c r="M119" i="7"/>
  <c r="AJ120" i="7"/>
  <c r="BG121" i="7"/>
  <c r="Y123" i="7"/>
  <c r="BL125" i="7"/>
  <c r="AF127" i="7"/>
  <c r="BG128" i="7"/>
  <c r="U130" i="7"/>
  <c r="AN131" i="7"/>
  <c r="AQ132" i="7"/>
  <c r="AT133" i="7"/>
  <c r="AW134" i="7"/>
  <c r="AZ135" i="7"/>
  <c r="K125" i="7"/>
  <c r="AT126" i="7"/>
  <c r="AW127" i="7"/>
  <c r="AZ128" i="7"/>
  <c r="BC129" i="7"/>
  <c r="BF130" i="7"/>
  <c r="BI131" i="7"/>
  <c r="BL132" i="7"/>
  <c r="F134" i="7"/>
  <c r="I135" i="7"/>
  <c r="L136" i="7"/>
  <c r="O137" i="7"/>
  <c r="S77" i="7"/>
  <c r="Q124" i="7"/>
  <c r="S126" i="7"/>
  <c r="V127" i="7"/>
  <c r="Y128" i="7"/>
  <c r="AB129" i="7"/>
  <c r="AE130" i="7"/>
  <c r="AH131" i="7"/>
  <c r="AK132" i="7"/>
  <c r="AN133" i="7"/>
  <c r="AQ134" i="7"/>
  <c r="AT135" i="7"/>
  <c r="AW136" i="7"/>
  <c r="AZ137" i="7"/>
  <c r="BD77" i="7"/>
  <c r="W125" i="7"/>
  <c r="AZ126" i="7"/>
  <c r="BC127" i="7"/>
  <c r="BF128" i="7"/>
  <c r="BI129" i="7"/>
  <c r="BL130" i="7"/>
  <c r="F132" i="7"/>
  <c r="I133" i="7"/>
  <c r="L134" i="7"/>
  <c r="O135" i="7"/>
  <c r="AK77" i="7"/>
  <c r="AD136" i="7"/>
  <c r="AH126" i="7"/>
  <c r="X128" i="7"/>
  <c r="BG129" i="7"/>
  <c r="AG131" i="7"/>
  <c r="G133" i="7"/>
  <c r="AP134" i="7"/>
  <c r="P136" i="7"/>
  <c r="AY137" i="7"/>
  <c r="BB123" i="7"/>
  <c r="AM126" i="7"/>
  <c r="M128" i="7"/>
  <c r="BL129" i="7"/>
  <c r="AL131" i="7"/>
  <c r="L133" i="7"/>
  <c r="AU134" i="7"/>
  <c r="U136" i="7"/>
  <c r="BD137" i="7"/>
  <c r="AB124" i="7"/>
  <c r="BD126" i="7"/>
  <c r="AD128" i="7"/>
  <c r="BM129" i="7"/>
  <c r="AM131" i="7"/>
  <c r="M133" i="7"/>
  <c r="AV134" i="7"/>
  <c r="AC77" i="7"/>
  <c r="Y136" i="7"/>
  <c r="AB126" i="7"/>
  <c r="BK127" i="7"/>
  <c r="H130" i="7"/>
  <c r="AT132" i="7"/>
  <c r="AZ134" i="7"/>
  <c r="N136" i="7"/>
  <c r="AW90" i="7"/>
  <c r="AX97" i="7"/>
  <c r="AD102" i="7"/>
  <c r="AL99" i="7"/>
  <c r="AE106" i="7"/>
  <c r="BN111" i="7"/>
  <c r="AF106" i="7"/>
  <c r="F112" i="7"/>
  <c r="AG106" i="7"/>
  <c r="K112" i="7"/>
  <c r="AZ108" i="7"/>
  <c r="AT110" i="7"/>
  <c r="X112" i="7"/>
  <c r="AU113" i="7"/>
  <c r="U116" i="7"/>
  <c r="AR117" i="7"/>
  <c r="F119" i="7"/>
  <c r="AG120" i="7"/>
  <c r="BD121" i="7"/>
  <c r="R123" i="7"/>
  <c r="N116" i="7"/>
  <c r="AK117" i="7"/>
  <c r="BH118" i="7"/>
  <c r="Z120" i="7"/>
  <c r="AW121" i="7"/>
  <c r="K123" i="7"/>
  <c r="AL124" i="7"/>
  <c r="BI125" i="7"/>
  <c r="BM115" i="7"/>
  <c r="AH117" i="7"/>
  <c r="BE118" i="7"/>
  <c r="S120" i="7"/>
  <c r="AT121" i="7"/>
  <c r="H123" i="7"/>
  <c r="AE124" i="7"/>
  <c r="BF125" i="7"/>
  <c r="G116" i="7"/>
  <c r="AE117" i="7"/>
  <c r="BF118" i="7"/>
  <c r="T120" i="7"/>
  <c r="AQ121" i="7"/>
  <c r="I123" i="7"/>
  <c r="AF125" i="7"/>
  <c r="P127" i="7"/>
  <c r="AQ128" i="7"/>
  <c r="BN129" i="7"/>
  <c r="AB131" i="7"/>
  <c r="AE132" i="7"/>
  <c r="AX133" i="7"/>
  <c r="BA134" i="7"/>
  <c r="BD135" i="7"/>
  <c r="AY125" i="7"/>
  <c r="BD128" i="7"/>
  <c r="BM131" i="7"/>
  <c r="M135" i="7"/>
  <c r="AM77" i="7"/>
  <c r="BF127" i="7"/>
  <c r="AI130" i="7"/>
  <c r="AR133" i="7"/>
  <c r="BA136" i="7"/>
  <c r="AE125" i="7"/>
  <c r="AT128" i="7"/>
  <c r="BC131" i="7"/>
  <c r="S135" i="7"/>
  <c r="AX128" i="7"/>
  <c r="AD132" i="7"/>
  <c r="BC135" i="7"/>
  <c r="AH100" i="7"/>
  <c r="AF97" i="7"/>
  <c r="BH109" i="7"/>
  <c r="BI109" i="7"/>
  <c r="K92" i="7"/>
  <c r="L99" i="7"/>
  <c r="BB102" i="7"/>
  <c r="BF99" i="7"/>
  <c r="AY106" i="7"/>
  <c r="AC112" i="7"/>
  <c r="AZ106" i="7"/>
  <c r="Z112" i="7"/>
  <c r="BE106" i="7"/>
  <c r="AE112" i="7"/>
  <c r="BL108" i="7"/>
  <c r="BB110" i="7"/>
  <c r="AB112" i="7"/>
  <c r="BC113" i="7"/>
  <c r="Y116" i="7"/>
  <c r="AV117" i="7"/>
  <c r="N119" i="7"/>
  <c r="AK120" i="7"/>
  <c r="BH121" i="7"/>
  <c r="Z123" i="7"/>
  <c r="R116" i="7"/>
  <c r="AO117" i="7"/>
  <c r="G119" i="7"/>
  <c r="AD120" i="7"/>
  <c r="BA121" i="7"/>
  <c r="S123" i="7"/>
  <c r="AP124" i="7"/>
  <c r="BM125" i="7"/>
  <c r="O116" i="7"/>
  <c r="AL117" i="7"/>
  <c r="BI118" i="7"/>
  <c r="AA120" i="7"/>
  <c r="AX121" i="7"/>
  <c r="L123" i="7"/>
  <c r="AM124" i="7"/>
  <c r="BJ125" i="7"/>
  <c r="L116" i="7"/>
  <c r="AM117" i="7"/>
  <c r="BJ118" i="7"/>
  <c r="X120" i="7"/>
  <c r="AY121" i="7"/>
  <c r="M123" i="7"/>
  <c r="AN125" i="7"/>
  <c r="X127" i="7"/>
  <c r="AU128" i="7"/>
  <c r="I130" i="7"/>
  <c r="AF131" i="7"/>
  <c r="AI132" i="7"/>
  <c r="AL133" i="7"/>
  <c r="AO134" i="7"/>
  <c r="AR135" i="7"/>
  <c r="BD124" i="7"/>
  <c r="AL126" i="7"/>
  <c r="AO127" i="7"/>
  <c r="AR128" i="7"/>
  <c r="AU129" i="7"/>
  <c r="AX130" i="7"/>
  <c r="BA131" i="7"/>
  <c r="BD132" i="7"/>
  <c r="BG133" i="7"/>
  <c r="BJ134" i="7"/>
  <c r="BM135" i="7"/>
  <c r="G137" i="7"/>
  <c r="K77" i="7"/>
  <c r="BJ123" i="7"/>
  <c r="G126" i="7"/>
  <c r="N127" i="7"/>
  <c r="Q128" i="7"/>
  <c r="T129" i="7"/>
  <c r="W130" i="7"/>
  <c r="Z131" i="7"/>
  <c r="AC132" i="7"/>
  <c r="AF133" i="7"/>
  <c r="AI134" i="7"/>
  <c r="AL135" i="7"/>
  <c r="BE136" i="7"/>
  <c r="BH137" i="7"/>
  <c r="BM123" i="7"/>
  <c r="R128" i="7"/>
  <c r="N132" i="7"/>
  <c r="U77" i="7"/>
  <c r="H106" i="7"/>
  <c r="BC98" i="7"/>
  <c r="Z111" i="7"/>
  <c r="W111" i="7"/>
  <c r="F110" i="7"/>
  <c r="L117" i="7"/>
  <c r="AU122" i="7"/>
  <c r="BC119" i="7"/>
  <c r="AC125" i="7"/>
  <c r="AV119" i="7"/>
  <c r="Z125" i="7"/>
  <c r="AW119" i="7"/>
  <c r="AS126" i="7"/>
  <c r="G132" i="7"/>
  <c r="BI123" i="7"/>
  <c r="S129" i="7"/>
  <c r="AE133" i="7"/>
  <c r="AQ137" i="7"/>
  <c r="AX127" i="7"/>
  <c r="BJ131" i="7"/>
  <c r="M136" i="7"/>
  <c r="O126" i="7"/>
  <c r="AB130" i="7"/>
  <c r="AN134" i="7"/>
  <c r="J123" i="7"/>
  <c r="BL122" i="7"/>
  <c r="AS118" i="7"/>
  <c r="AT125" i="7"/>
  <c r="AI121" i="7"/>
  <c r="BB129" i="7"/>
  <c r="AF135" i="7"/>
  <c r="AF128" i="7"/>
  <c r="AU133" i="7"/>
  <c r="AL123" i="7"/>
  <c r="K130" i="7"/>
  <c r="Z135" i="7"/>
  <c r="AF126" i="7"/>
  <c r="AX132" i="7"/>
  <c r="BE131" i="7"/>
  <c r="U128" i="7"/>
  <c r="AP135" i="7"/>
  <c r="BE129" i="7"/>
  <c r="O118" i="7"/>
  <c r="AQ123" i="7"/>
  <c r="Y114" i="7"/>
  <c r="AV127" i="7"/>
  <c r="BI127" i="7"/>
  <c r="AE77" i="7"/>
  <c r="AW132" i="7"/>
  <c r="I129" i="7"/>
  <c r="F136" i="7"/>
  <c r="AD110" i="7"/>
  <c r="BG118" i="7"/>
  <c r="AK121" i="7"/>
  <c r="AE128" i="7"/>
  <c r="AR125" i="7"/>
  <c r="AU131" i="7"/>
  <c r="AZ77" i="7"/>
  <c r="L114" i="7"/>
  <c r="AL119" i="7"/>
  <c r="BN117" i="7"/>
  <c r="AK130" i="7"/>
  <c r="O133" i="7"/>
  <c r="BC134" i="7"/>
  <c r="X134" i="7"/>
  <c r="BF110" i="7"/>
  <c r="BD117" i="7"/>
  <c r="AD123" i="7"/>
  <c r="AH120" i="7"/>
  <c r="L126" i="7"/>
  <c r="AE120" i="7"/>
  <c r="BN125" i="7"/>
  <c r="AF120" i="7"/>
  <c r="AB127" i="7"/>
  <c r="AM132" i="7"/>
  <c r="BL124" i="7"/>
  <c r="AY129" i="7"/>
  <c r="BN134" i="7"/>
  <c r="AJ133" i="7"/>
  <c r="K135" i="7"/>
  <c r="BA116" i="7"/>
  <c r="V114" i="7"/>
  <c r="AX123" i="7"/>
  <c r="BL128" i="7"/>
  <c r="AT131" i="7"/>
  <c r="R132" i="7"/>
  <c r="Z77" i="7"/>
  <c r="W136" i="7"/>
  <c r="G82" i="7"/>
  <c r="V77" i="7"/>
  <c r="H81" i="7"/>
  <c r="M137" i="7"/>
  <c r="AO80" i="7"/>
  <c r="W79" i="7"/>
  <c r="F83" i="7"/>
  <c r="AJ82" i="7"/>
  <c r="N81" i="7"/>
  <c r="AW79" i="7"/>
  <c r="BL83" i="7"/>
  <c r="BL78" i="7"/>
  <c r="AI82" i="7"/>
  <c r="AV81" i="7"/>
  <c r="S80" i="7"/>
  <c r="P80" i="7"/>
  <c r="AH85" i="7"/>
  <c r="L84" i="7"/>
  <c r="X88" i="7"/>
  <c r="BK86" i="7"/>
  <c r="AT87" i="7"/>
  <c r="AO92" i="7"/>
  <c r="BK87" i="7"/>
  <c r="AX92" i="7"/>
  <c r="AE83" i="7"/>
  <c r="AF83" i="7"/>
  <c r="AG83" i="7"/>
  <c r="BH87" i="7"/>
  <c r="O83" i="7"/>
  <c r="P83" i="7"/>
  <c r="Q83" i="7"/>
  <c r="AV87" i="7"/>
  <c r="BD80" i="7"/>
  <c r="I87" i="7"/>
  <c r="J87" i="7"/>
  <c r="BH89" i="7"/>
  <c r="AL95" i="7"/>
  <c r="BF92" i="7"/>
  <c r="H89" i="7"/>
  <c r="V93" i="7"/>
  <c r="BI91" i="7"/>
  <c r="AG97" i="7"/>
  <c r="AS101" i="7"/>
  <c r="BE105" i="7"/>
  <c r="BI98" i="7"/>
  <c r="L103" i="7"/>
  <c r="G84" i="7"/>
  <c r="BE87" i="7"/>
  <c r="R84" i="7"/>
  <c r="AU90" i="7"/>
  <c r="Y96" i="7"/>
  <c r="BI82" i="7"/>
  <c r="N86" i="7"/>
  <c r="S86" i="7"/>
  <c r="BM88" i="7"/>
  <c r="AQ94" i="7"/>
  <c r="AI80" i="7"/>
  <c r="G94" i="7"/>
  <c r="R96" i="7"/>
  <c r="AP93" i="7"/>
  <c r="AQ93" i="7"/>
  <c r="AL100" i="7"/>
  <c r="P106" i="7"/>
  <c r="AQ100" i="7"/>
  <c r="AX105" i="7"/>
  <c r="BB98" i="7"/>
  <c r="BN102" i="7"/>
  <c r="AU98" i="7"/>
  <c r="BG102" i="7"/>
  <c r="AC108" i="7"/>
  <c r="AO112" i="7"/>
  <c r="BL104" i="7"/>
  <c r="BA109" i="7"/>
  <c r="BM113" i="7"/>
  <c r="H107" i="7"/>
  <c r="T111" i="7"/>
  <c r="AL106" i="7"/>
  <c r="AX110" i="7"/>
  <c r="AJ86" i="7"/>
  <c r="AN94" i="7"/>
  <c r="BH91" i="7"/>
  <c r="BM91" i="7"/>
  <c r="BH98" i="7"/>
  <c r="AH104" i="7"/>
  <c r="AI96" i="7"/>
  <c r="U98" i="7"/>
  <c r="AA100" i="7"/>
  <c r="M102" i="7"/>
  <c r="BD103" i="7"/>
  <c r="AL105" i="7"/>
  <c r="BN94" i="7"/>
  <c r="G97" i="7"/>
  <c r="AP98" i="7"/>
  <c r="BI99" i="7"/>
  <c r="AH77" i="7"/>
  <c r="V86" i="7"/>
  <c r="F84" i="7"/>
  <c r="BJ91" i="7"/>
  <c r="AQ91" i="7"/>
  <c r="BM93" i="7"/>
  <c r="AU95" i="7"/>
  <c r="AL89" i="7"/>
  <c r="X91" i="7"/>
  <c r="J93" i="7"/>
  <c r="AQ89" i="7"/>
  <c r="Y91" i="7"/>
  <c r="K93" i="7"/>
  <c r="AL96" i="7"/>
  <c r="X98" i="7"/>
  <c r="F100" i="7"/>
  <c r="L102" i="7"/>
  <c r="BG103" i="7"/>
  <c r="AS105" i="7"/>
  <c r="AQ96" i="7"/>
  <c r="Y98" i="7"/>
  <c r="K100" i="7"/>
  <c r="Q102" i="7"/>
  <c r="BL103" i="7"/>
  <c r="Z105" i="7"/>
  <c r="M95" i="7"/>
  <c r="K97" i="7"/>
  <c r="AD98" i="7"/>
  <c r="BM99" i="7"/>
  <c r="I79" i="7"/>
  <c r="AY91" i="7"/>
  <c r="AE92" i="7"/>
  <c r="F94" i="7"/>
  <c r="T102" i="7"/>
  <c r="AJ99" i="7"/>
  <c r="BJ105" i="7"/>
  <c r="H100" i="7"/>
  <c r="BF102" i="7"/>
  <c r="BD95" i="7"/>
  <c r="BD97" i="7"/>
  <c r="BJ99" i="7"/>
  <c r="AV101" i="7"/>
  <c r="AH103" i="7"/>
  <c r="BG106" i="7"/>
  <c r="AO108" i="7"/>
  <c r="AA110" i="7"/>
  <c r="AG112" i="7"/>
  <c r="S114" i="7"/>
  <c r="BJ115" i="7"/>
  <c r="BD106" i="7"/>
  <c r="AP108" i="7"/>
  <c r="AB110" i="7"/>
  <c r="AH112" i="7"/>
  <c r="P114" i="7"/>
  <c r="BK115" i="7"/>
  <c r="BI106" i="7"/>
  <c r="AU108" i="7"/>
  <c r="AC110" i="7"/>
  <c r="AI112" i="7"/>
  <c r="AJ104" i="7"/>
  <c r="M107" i="7"/>
  <c r="S109" i="7"/>
  <c r="BJ110" i="7"/>
  <c r="AF112" i="7"/>
  <c r="R114" i="7"/>
  <c r="AG116" i="7"/>
  <c r="AZ117" i="7"/>
  <c r="Z119" i="7"/>
  <c r="AS120" i="7"/>
  <c r="BL121" i="7"/>
  <c r="BN113" i="7"/>
  <c r="Z116" i="7"/>
  <c r="AS117" i="7"/>
  <c r="S119" i="7"/>
  <c r="AL120" i="7"/>
  <c r="BE121" i="7"/>
  <c r="AE123" i="7"/>
  <c r="AX124" i="7"/>
  <c r="H126" i="7"/>
  <c r="AA116" i="7"/>
  <c r="AT117" i="7"/>
  <c r="BM118" i="7"/>
  <c r="W120" i="7"/>
  <c r="Z121" i="7"/>
  <c r="AC122" i="7"/>
  <c r="AF123" i="7"/>
  <c r="AI124" i="7"/>
  <c r="AL125" i="7"/>
  <c r="AW114" i="7"/>
  <c r="AF116" i="7"/>
  <c r="AI117" i="7"/>
  <c r="AL118" i="7"/>
  <c r="AO119" i="7"/>
  <c r="AR120" i="7"/>
  <c r="AU121" i="7"/>
  <c r="AX122" i="7"/>
  <c r="M124" i="7"/>
  <c r="Q126" i="7"/>
  <c r="T127" i="7"/>
  <c r="W128" i="7"/>
  <c r="Z129" i="7"/>
  <c r="AC130" i="7"/>
  <c r="AQ84" i="7"/>
  <c r="W87" i="7"/>
  <c r="M88" i="7"/>
  <c r="N88" i="7"/>
  <c r="AT94" i="7"/>
  <c r="Q101" i="7"/>
  <c r="BE94" i="7"/>
  <c r="R101" i="7"/>
  <c r="Q106" i="7"/>
  <c r="U99" i="7"/>
  <c r="BG101" i="7"/>
  <c r="Y103" i="7"/>
  <c r="BL95" i="7"/>
  <c r="AN97" i="7"/>
  <c r="F99" i="7"/>
  <c r="AC100" i="7"/>
  <c r="AZ101" i="7"/>
  <c r="R103" i="7"/>
  <c r="AN105" i="7"/>
  <c r="V107" i="7"/>
  <c r="AW108" i="7"/>
  <c r="K110" i="7"/>
  <c r="AH111" i="7"/>
  <c r="BI112" i="7"/>
  <c r="W114" i="7"/>
  <c r="AT115" i="7"/>
  <c r="AQ105" i="7"/>
  <c r="W107" i="7"/>
  <c r="AT108" i="7"/>
  <c r="L110" i="7"/>
  <c r="AI111" i="7"/>
  <c r="BF112" i="7"/>
  <c r="X114" i="7"/>
  <c r="AU115" i="7"/>
  <c r="AR105" i="7"/>
  <c r="AB107" i="7"/>
  <c r="AY108" i="7"/>
  <c r="M110" i="7"/>
  <c r="AN111" i="7"/>
  <c r="BK112" i="7"/>
  <c r="AR104" i="7"/>
  <c r="BF106" i="7"/>
  <c r="T108" i="7"/>
  <c r="BA85" i="7"/>
  <c r="AB94" i="7"/>
  <c r="AZ91" i="7"/>
  <c r="BA91" i="7"/>
  <c r="AV98" i="7"/>
  <c r="Z104" i="7"/>
  <c r="BA98" i="7"/>
  <c r="AA104" i="7"/>
  <c r="AE97" i="7"/>
  <c r="W101" i="7"/>
  <c r="AT102" i="7"/>
  <c r="BA94" i="7"/>
  <c r="BM96" i="7"/>
  <c r="AA98" i="7"/>
  <c r="BB99" i="7"/>
  <c r="P101" i="7"/>
  <c r="AM102" i="7"/>
  <c r="AC104" i="7"/>
  <c r="AU106" i="7"/>
  <c r="I108" i="7"/>
  <c r="AJ109" i="7"/>
  <c r="BG110" i="7"/>
  <c r="U112" i="7"/>
  <c r="AV113" i="7"/>
  <c r="J115" i="7"/>
  <c r="X104" i="7"/>
  <c r="AV106" i="7"/>
  <c r="J108" i="7"/>
  <c r="AG109" i="7"/>
  <c r="BH110" i="7"/>
  <c r="V112" i="7"/>
  <c r="AS113" i="7"/>
  <c r="K115" i="7"/>
  <c r="AG104" i="7"/>
  <c r="AW106" i="7"/>
  <c r="O108" i="7"/>
  <c r="AL109" i="7"/>
  <c r="BI110" i="7"/>
  <c r="AA112" i="7"/>
  <c r="AX113" i="7"/>
  <c r="R106" i="7"/>
  <c r="AS107" i="7"/>
  <c r="S85" i="7"/>
  <c r="L96" i="7"/>
  <c r="AX94" i="7"/>
  <c r="AA96" i="7"/>
  <c r="BL101" i="7"/>
  <c r="BE108" i="7"/>
  <c r="AI114" i="7"/>
  <c r="BF108" i="7"/>
  <c r="AF114" i="7"/>
  <c r="BK108" i="7"/>
  <c r="G105" i="7"/>
  <c r="AQ109" i="7"/>
  <c r="AG111" i="7"/>
  <c r="BH112" i="7"/>
  <c r="BF114" i="7"/>
  <c r="BE116" i="7"/>
  <c r="S118" i="7"/>
  <c r="AT119" i="7"/>
  <c r="H121" i="7"/>
  <c r="AE122" i="7"/>
  <c r="AS114" i="7"/>
  <c r="AX116" i="7"/>
  <c r="L118" i="7"/>
  <c r="AM119" i="7"/>
  <c r="BJ120" i="7"/>
  <c r="X122" i="7"/>
  <c r="AY123" i="7"/>
  <c r="M125" i="7"/>
  <c r="AD114" i="7"/>
  <c r="AU116" i="7"/>
  <c r="I118" i="7"/>
  <c r="AF119" i="7"/>
  <c r="BG120" i="7"/>
  <c r="U122" i="7"/>
  <c r="AR123" i="7"/>
  <c r="J125" i="7"/>
  <c r="AG114" i="7"/>
  <c r="AR116" i="7"/>
  <c r="J118" i="7"/>
  <c r="AG119" i="7"/>
  <c r="BD120" i="7"/>
  <c r="V122" i="7"/>
  <c r="BF123" i="7"/>
  <c r="AC126" i="7"/>
  <c r="BD127" i="7"/>
  <c r="R129" i="7"/>
  <c r="AO130" i="7"/>
  <c r="BD131" i="7"/>
  <c r="BG132" i="7"/>
  <c r="BJ133" i="7"/>
  <c r="BM134" i="7"/>
  <c r="AK123" i="7"/>
  <c r="AQ125" i="7"/>
  <c r="BJ126" i="7"/>
  <c r="BM127" i="7"/>
  <c r="G129" i="7"/>
  <c r="J130" i="7"/>
  <c r="M131" i="7"/>
  <c r="P132" i="7"/>
  <c r="S133" i="7"/>
  <c r="V134" i="7"/>
  <c r="Y135" i="7"/>
  <c r="AB136" i="7"/>
  <c r="AE137" i="7"/>
  <c r="AI77" i="7"/>
  <c r="AW124" i="7"/>
  <c r="AI126" i="7"/>
  <c r="AL127" i="7"/>
  <c r="AO128" i="7"/>
  <c r="AR129" i="7"/>
  <c r="AU130" i="7"/>
  <c r="AX131" i="7"/>
  <c r="BA132" i="7"/>
  <c r="BD133" i="7"/>
  <c r="BG134" i="7"/>
  <c r="BJ135" i="7"/>
  <c r="BM136" i="7"/>
  <c r="H77" i="7"/>
  <c r="AW123" i="7"/>
  <c r="BC125" i="7"/>
  <c r="G127" i="7"/>
  <c r="J128" i="7"/>
  <c r="M129" i="7"/>
  <c r="P130" i="7"/>
  <c r="S131" i="7"/>
  <c r="V132" i="7"/>
  <c r="Y133" i="7"/>
  <c r="AB134" i="7"/>
  <c r="AE135" i="7"/>
  <c r="BM137" i="7"/>
  <c r="AU132" i="7"/>
  <c r="BN126" i="7"/>
  <c r="AN128" i="7"/>
  <c r="N130" i="7"/>
  <c r="AW131" i="7"/>
  <c r="W133" i="7"/>
  <c r="S136" i="7"/>
  <c r="BG78" i="7"/>
  <c r="R77" i="7"/>
  <c r="O136" i="7"/>
  <c r="K82" i="7"/>
  <c r="AP137" i="7"/>
  <c r="AR81" i="7"/>
  <c r="Z80" i="7"/>
  <c r="BH78" i="7"/>
  <c r="AM83" i="7"/>
  <c r="Q82" i="7"/>
  <c r="AZ80" i="7"/>
  <c r="AH136" i="7"/>
  <c r="AD80" i="7"/>
  <c r="AB78" i="7"/>
  <c r="AO81" i="7"/>
  <c r="AP81" i="7"/>
  <c r="AQ81" i="7"/>
  <c r="AK86" i="7"/>
  <c r="O85" i="7"/>
  <c r="BB83" i="7"/>
  <c r="Z84" i="7"/>
  <c r="AF89" i="7"/>
  <c r="AR93" i="7"/>
  <c r="AO89" i="7"/>
  <c r="BA93" i="7"/>
  <c r="T79" i="7"/>
  <c r="U79" i="7"/>
  <c r="AY84" i="7"/>
  <c r="BK88" i="7"/>
  <c r="BM78" i="7"/>
  <c r="BN78" i="7"/>
  <c r="AM84" i="7"/>
  <c r="AY88" i="7"/>
  <c r="BJ85" i="7"/>
  <c r="AF88" i="7"/>
  <c r="BB84" i="7"/>
  <c r="Z91" i="7"/>
  <c r="R88" i="7"/>
  <c r="P94" i="7"/>
  <c r="M90" i="7"/>
  <c r="AD88" i="7"/>
  <c r="BL92" i="7"/>
  <c r="AJ98" i="7"/>
  <c r="AV102" i="7"/>
  <c r="L95" i="7"/>
  <c r="BL99" i="7"/>
  <c r="O104" i="7"/>
  <c r="W88" i="7"/>
  <c r="AT83" i="7"/>
  <c r="AO85" i="7"/>
  <c r="M92" i="7"/>
  <c r="AG89" i="7"/>
  <c r="BJ82" i="7"/>
  <c r="AO87" i="7"/>
  <c r="BK83" i="7"/>
  <c r="AE90" i="7"/>
  <c r="I96" i="7"/>
  <c r="AM85" i="7"/>
  <c r="AA91" i="7"/>
  <c r="AD89" i="7"/>
  <c r="AE89" i="7"/>
  <c r="T96" i="7"/>
  <c r="BM101" i="7"/>
  <c r="AE96" i="7"/>
  <c r="BN101" i="7"/>
  <c r="BF94" i="7"/>
  <c r="BE99" i="7"/>
  <c r="AS94" i="7"/>
  <c r="AX99" i="7"/>
  <c r="U104" i="7"/>
  <c r="AF109" i="7"/>
  <c r="AR113" i="7"/>
  <c r="AR106" i="7"/>
  <c r="BD110" i="7"/>
  <c r="G115" i="7"/>
  <c r="K108" i="7"/>
  <c r="W112" i="7"/>
  <c r="AO107" i="7"/>
  <c r="BE81" i="7"/>
  <c r="BM92" i="7"/>
  <c r="BK95" i="7"/>
  <c r="Z93" i="7"/>
  <c r="AA93" i="7"/>
  <c r="V100" i="7"/>
  <c r="BI105" i="7"/>
  <c r="BG96" i="7"/>
  <c r="BM98" i="7"/>
  <c r="AU100" i="7"/>
  <c r="AG102" i="7"/>
  <c r="AI104" i="7"/>
  <c r="BB105" i="7"/>
  <c r="AK95" i="7"/>
  <c r="AM97" i="7"/>
  <c r="BF98" i="7"/>
  <c r="P100" i="7"/>
  <c r="X83" i="7"/>
  <c r="AS87" i="7"/>
  <c r="AG85" i="7"/>
  <c r="AY94" i="7"/>
  <c r="J92" i="7"/>
  <c r="X94" i="7"/>
  <c r="AD96" i="7"/>
  <c r="BJ89" i="7"/>
  <c r="AR91" i="7"/>
  <c r="R87" i="7"/>
  <c r="BK89" i="7"/>
  <c r="AW91" i="7"/>
  <c r="BG93" i="7"/>
  <c r="BF96" i="7"/>
  <c r="AR98" i="7"/>
  <c r="AX100" i="7"/>
  <c r="AJ102" i="7"/>
  <c r="R104" i="7"/>
  <c r="BJ93" i="7"/>
  <c r="BK96" i="7"/>
  <c r="AW98" i="7"/>
  <c r="BC100" i="7"/>
  <c r="AK102" i="7"/>
  <c r="W104" i="7"/>
  <c r="BF105" i="7"/>
  <c r="AS95" i="7"/>
  <c r="AA97" i="7"/>
  <c r="BJ98" i="7"/>
  <c r="T100" i="7"/>
  <c r="AP86" i="7"/>
  <c r="K95" i="7"/>
  <c r="AI87" i="7"/>
  <c r="AP96" i="7"/>
  <c r="BN104" i="7"/>
  <c r="BG100" i="7"/>
  <c r="U95" i="7"/>
  <c r="AI101" i="7"/>
  <c r="Q103" i="7"/>
  <c r="AG96" i="7"/>
  <c r="AM98" i="7"/>
  <c r="Y100" i="7"/>
  <c r="G102" i="7"/>
  <c r="AS104" i="7"/>
  <c r="R107" i="7"/>
  <c r="BM108" i="7"/>
  <c r="J111" i="7"/>
  <c r="BA112" i="7"/>
  <c r="AM114" i="7"/>
  <c r="AV104" i="7"/>
  <c r="S107" i="7"/>
  <c r="BJ108" i="7"/>
  <c r="G111" i="7"/>
  <c r="BB112" i="7"/>
  <c r="AN114" i="7"/>
  <c r="BE104" i="7"/>
  <c r="T107" i="7"/>
  <c r="F109" i="7"/>
  <c r="L111" i="7"/>
  <c r="BG112" i="7"/>
  <c r="O105" i="7"/>
  <c r="BA107" i="7"/>
  <c r="AM109" i="7"/>
  <c r="Y111" i="7"/>
  <c r="BL112" i="7"/>
  <c r="AX114" i="7"/>
  <c r="AW116" i="7"/>
  <c r="W118" i="7"/>
  <c r="AP119" i="7"/>
  <c r="BI120" i="7"/>
  <c r="AI122" i="7"/>
  <c r="AK114" i="7"/>
  <c r="AP116" i="7"/>
  <c r="P118" i="7"/>
  <c r="AI119" i="7"/>
  <c r="BB120" i="7"/>
  <c r="AB122" i="7"/>
  <c r="AU123" i="7"/>
  <c r="BN124" i="7"/>
  <c r="AL114" i="7"/>
  <c r="AQ116" i="7"/>
  <c r="BJ117" i="7"/>
  <c r="AJ119" i="7"/>
  <c r="AM120" i="7"/>
  <c r="AP121" i="7"/>
  <c r="AS122" i="7"/>
  <c r="AV123" i="7"/>
  <c r="AY124" i="7"/>
  <c r="BB125" i="7"/>
  <c r="T115" i="7"/>
  <c r="AV116" i="7"/>
  <c r="AY117" i="7"/>
  <c r="BB118" i="7"/>
  <c r="BE119" i="7"/>
  <c r="BH120" i="7"/>
  <c r="BK121" i="7"/>
  <c r="BN122" i="7"/>
  <c r="AS124" i="7"/>
  <c r="AG126" i="7"/>
  <c r="AJ127" i="7"/>
  <c r="AM128" i="7"/>
  <c r="AP129" i="7"/>
  <c r="AS130" i="7"/>
  <c r="BM87" i="7"/>
  <c r="V92" i="7"/>
  <c r="BN89" i="7"/>
  <c r="F90" i="7"/>
  <c r="BN96" i="7"/>
  <c r="AN102" i="7"/>
  <c r="F97" i="7"/>
  <c r="AS102" i="7"/>
  <c r="BA95" i="7"/>
  <c r="X100" i="7"/>
  <c r="V102" i="7"/>
  <c r="BF93" i="7"/>
  <c r="AK96" i="7"/>
  <c r="BL97" i="7"/>
  <c r="Z99" i="7"/>
  <c r="AW100" i="7"/>
  <c r="O102" i="7"/>
  <c r="AL103" i="7"/>
  <c r="S106" i="7"/>
  <c r="AT107" i="7"/>
  <c r="H109" i="7"/>
  <c r="AE110" i="7"/>
  <c r="BF111" i="7"/>
  <c r="T113" i="7"/>
  <c r="AQ114" i="7"/>
  <c r="I116" i="7"/>
  <c r="T106" i="7"/>
  <c r="AQ107" i="7"/>
  <c r="I109" i="7"/>
  <c r="AF110" i="7"/>
  <c r="BC111" i="7"/>
  <c r="U113" i="7"/>
  <c r="AR114" i="7"/>
  <c r="F116" i="7"/>
  <c r="Y106" i="7"/>
  <c r="AV107" i="7"/>
  <c r="J109" i="7"/>
  <c r="AK110" i="7"/>
  <c r="BH111" i="7"/>
  <c r="V113" i="7"/>
  <c r="AE105" i="7"/>
  <c r="Q107" i="7"/>
  <c r="AN108" i="7"/>
  <c r="U92" i="7"/>
  <c r="BC95" i="7"/>
  <c r="N93" i="7"/>
  <c r="O93" i="7"/>
  <c r="N100" i="7"/>
  <c r="AW105" i="7"/>
  <c r="O100" i="7"/>
  <c r="AD105" i="7"/>
  <c r="AH98" i="7"/>
  <c r="AQ101" i="7"/>
  <c r="I103" i="7"/>
  <c r="AF95" i="7"/>
  <c r="X97" i="7"/>
  <c r="AY98" i="7"/>
  <c r="M100" i="7"/>
  <c r="AJ101" i="7"/>
  <c r="BK102" i="7"/>
  <c r="H105" i="7"/>
  <c r="F107" i="7"/>
  <c r="AG108" i="7"/>
  <c r="BD109" i="7"/>
  <c r="R111" i="7"/>
  <c r="AS112" i="7"/>
  <c r="G114" i="7"/>
  <c r="AD115" i="7"/>
  <c r="K105" i="7"/>
  <c r="G107" i="7"/>
  <c r="AD108" i="7"/>
  <c r="BE109" i="7"/>
  <c r="S111" i="7"/>
  <c r="AP112" i="7"/>
  <c r="H114" i="7"/>
  <c r="AE115" i="7"/>
  <c r="L105" i="7"/>
  <c r="L107" i="7"/>
  <c r="AI108" i="7"/>
  <c r="BF109" i="7"/>
  <c r="X111" i="7"/>
  <c r="AU112" i="7"/>
  <c r="L104" i="7"/>
  <c r="AP106" i="7"/>
  <c r="BM107" i="7"/>
  <c r="G91" i="7"/>
  <c r="BE101" i="7"/>
  <c r="BA99" i="7"/>
  <c r="AZ97" i="7"/>
  <c r="Z103" i="7"/>
  <c r="W110" i="7"/>
  <c r="BF115" i="7"/>
  <c r="T110" i="7"/>
  <c r="BG115" i="7"/>
  <c r="Y110" i="7"/>
  <c r="BN106" i="7"/>
  <c r="J110" i="7"/>
  <c r="BE111" i="7"/>
  <c r="W113" i="7"/>
  <c r="AK115" i="7"/>
  <c r="P117" i="7"/>
  <c r="AQ118" i="7"/>
  <c r="BN119" i="7"/>
  <c r="AB121" i="7"/>
  <c r="BC122" i="7"/>
  <c r="X115" i="7"/>
  <c r="I117" i="7"/>
  <c r="AJ118" i="7"/>
  <c r="BG119" i="7"/>
  <c r="U121" i="7"/>
  <c r="AV122" i="7"/>
  <c r="J124" i="7"/>
  <c r="AG125" i="7"/>
  <c r="Q115" i="7"/>
  <c r="F117" i="7"/>
  <c r="AC118" i="7"/>
  <c r="BD119" i="7"/>
  <c r="R121" i="7"/>
  <c r="AO122" i="7"/>
  <c r="G124" i="7"/>
  <c r="AD125" i="7"/>
  <c r="L115" i="7"/>
  <c r="G117" i="7"/>
  <c r="AD118" i="7"/>
  <c r="BA119" i="7"/>
  <c r="S121" i="7"/>
  <c r="AP122" i="7"/>
  <c r="AK124" i="7"/>
  <c r="BA126" i="7"/>
  <c r="O128" i="7"/>
  <c r="AL129" i="7"/>
  <c r="BM130" i="7"/>
  <c r="K132" i="7"/>
  <c r="N133" i="7"/>
  <c r="Q134" i="7"/>
  <c r="T135" i="7"/>
  <c r="H124" i="7"/>
  <c r="M126" i="7"/>
  <c r="Q127" i="7"/>
  <c r="T128" i="7"/>
  <c r="W129" i="7"/>
  <c r="Z130" i="7"/>
  <c r="AC131" i="7"/>
  <c r="AF132" i="7"/>
  <c r="AI133" i="7"/>
  <c r="AL134" i="7"/>
  <c r="AO135" i="7"/>
  <c r="AR136" i="7"/>
  <c r="AU137" i="7"/>
  <c r="AY77" i="7"/>
  <c r="T125" i="7"/>
  <c r="AY126" i="7"/>
  <c r="BB127" i="7"/>
  <c r="BE128" i="7"/>
  <c r="BH129" i="7"/>
  <c r="BK130" i="7"/>
  <c r="BN131" i="7"/>
  <c r="H133" i="7"/>
  <c r="K134" i="7"/>
  <c r="N135" i="7"/>
  <c r="Q136" i="7"/>
  <c r="T137" i="7"/>
  <c r="X77" i="7"/>
  <c r="T124" i="7"/>
  <c r="T126" i="7"/>
  <c r="W127" i="7"/>
  <c r="Z128" i="7"/>
  <c r="AC129" i="7"/>
  <c r="AF130" i="7"/>
  <c r="AI131" i="7"/>
  <c r="AL132" i="7"/>
  <c r="AO133" i="7"/>
  <c r="AR134" i="7"/>
  <c r="AU135" i="7"/>
  <c r="AG137" i="7"/>
  <c r="AV124" i="7"/>
  <c r="AK127" i="7"/>
  <c r="K129" i="7"/>
  <c r="AT130" i="7"/>
  <c r="T132" i="7"/>
  <c r="BC133" i="7"/>
  <c r="BK78" i="7"/>
  <c r="BN136" i="7"/>
  <c r="BC81" i="7"/>
  <c r="BL82" i="7"/>
  <c r="R86" i="7"/>
  <c r="AU94" i="7"/>
  <c r="AR80" i="7"/>
  <c r="AB80" i="7"/>
  <c r="U84" i="7"/>
  <c r="S95" i="7"/>
  <c r="AM99" i="7"/>
  <c r="AC78" i="7"/>
  <c r="AJ93" i="7"/>
  <c r="Y85" i="7"/>
  <c r="Y93" i="7"/>
  <c r="AA103" i="7"/>
  <c r="BH100" i="7"/>
  <c r="AI110" i="7"/>
  <c r="AT103" i="7"/>
  <c r="AJ84" i="7"/>
  <c r="AW95" i="7"/>
  <c r="X99" i="7"/>
  <c r="I106" i="7"/>
  <c r="AV100" i="7"/>
  <c r="M96" i="7"/>
  <c r="U90" i="7"/>
  <c r="AB92" i="7"/>
  <c r="I101" i="7"/>
  <c r="V97" i="7"/>
  <c r="BC104" i="7"/>
  <c r="Q99" i="7"/>
  <c r="AU89" i="7"/>
  <c r="BK97" i="7"/>
  <c r="BG98" i="7"/>
  <c r="AL107" i="7"/>
  <c r="V115" i="7"/>
  <c r="AE111" i="7"/>
  <c r="AR107" i="7"/>
  <c r="AD106" i="7"/>
  <c r="S113" i="7"/>
  <c r="BF119" i="7"/>
  <c r="M117" i="7"/>
  <c r="AR122" i="7"/>
  <c r="BG116" i="7"/>
  <c r="BF121" i="7"/>
  <c r="I126" i="7"/>
  <c r="I119" i="7"/>
  <c r="U123" i="7"/>
  <c r="BC128" i="7"/>
  <c r="H94" i="7"/>
  <c r="BK103" i="7"/>
  <c r="S101" i="7"/>
  <c r="W98" i="7"/>
  <c r="M104" i="7"/>
  <c r="BC110" i="7"/>
  <c r="P104" i="7"/>
  <c r="AZ110" i="7"/>
  <c r="Y104" i="7"/>
  <c r="BE110" i="7"/>
  <c r="AK107" i="7"/>
  <c r="BB88" i="7"/>
  <c r="AP101" i="7"/>
  <c r="AC103" i="7"/>
  <c r="AG100" i="7"/>
  <c r="AD107" i="7"/>
  <c r="BM112" i="7"/>
  <c r="AA107" i="7"/>
  <c r="BN112" i="7"/>
  <c r="AF107" i="7"/>
  <c r="F113" i="7"/>
  <c r="V89" i="7"/>
  <c r="BL105" i="7"/>
  <c r="G106" i="7"/>
  <c r="T112" i="7"/>
  <c r="BK118" i="7"/>
  <c r="BL115" i="7"/>
  <c r="AS121" i="7"/>
  <c r="BE115" i="7"/>
  <c r="AL121" i="7"/>
  <c r="BH115" i="7"/>
  <c r="AM121" i="7"/>
  <c r="AI128" i="7"/>
  <c r="AD133" i="7"/>
  <c r="AD126" i="7"/>
  <c r="AP130" i="7"/>
  <c r="BB134" i="7"/>
  <c r="AT123" i="7"/>
  <c r="L129" i="7"/>
  <c r="X133" i="7"/>
  <c r="AJ137" i="7"/>
  <c r="AM127" i="7"/>
  <c r="AY131" i="7"/>
  <c r="BM77" i="7"/>
  <c r="AA129" i="7"/>
  <c r="BF134" i="7"/>
  <c r="BL136" i="7"/>
  <c r="BC77" i="7"/>
  <c r="BC126" i="7"/>
  <c r="BI128" i="7"/>
  <c r="F131" i="7"/>
  <c r="AB133" i="7"/>
  <c r="AH135" i="7"/>
  <c r="X137" i="7"/>
  <c r="BH124" i="7"/>
  <c r="AQ127" i="7"/>
  <c r="AW129" i="7"/>
  <c r="J132" i="7"/>
  <c r="BI133" i="7"/>
  <c r="AY135" i="7"/>
  <c r="AG123" i="7"/>
  <c r="O127" i="7"/>
  <c r="AK129" i="7"/>
  <c r="BJ132" i="7"/>
  <c r="BA77" i="7"/>
  <c r="M93" i="7"/>
  <c r="X103" i="7"/>
  <c r="AW96" i="7"/>
  <c r="BF103" i="7"/>
  <c r="AF113" i="7"/>
  <c r="Q109" i="7"/>
  <c r="BJ103" i="7"/>
  <c r="AH113" i="7"/>
  <c r="AY109" i="7"/>
  <c r="BM111" i="7"/>
  <c r="Z114" i="7"/>
  <c r="BI116" i="7"/>
  <c r="AU118" i="7"/>
  <c r="BA120" i="7"/>
  <c r="AM122" i="7"/>
  <c r="AF115" i="7"/>
  <c r="BE117" i="7"/>
  <c r="AQ119" i="7"/>
  <c r="AC121" i="7"/>
  <c r="AI123" i="7"/>
  <c r="Q125" i="7"/>
  <c r="Y115" i="7"/>
  <c r="BB117" i="7"/>
  <c r="AN119" i="7"/>
  <c r="V121" i="7"/>
  <c r="AB123" i="7"/>
  <c r="N125" i="7"/>
  <c r="AB115" i="7"/>
  <c r="BC117" i="7"/>
  <c r="AK119" i="7"/>
  <c r="W121" i="7"/>
  <c r="AC123" i="7"/>
  <c r="AK126" i="7"/>
  <c r="S128" i="7"/>
  <c r="Y130" i="7"/>
  <c r="BH131" i="7"/>
  <c r="AH133" i="7"/>
  <c r="H135" i="7"/>
  <c r="P124" i="7"/>
  <c r="H128" i="7"/>
  <c r="AZ132" i="7"/>
  <c r="AV136" i="7"/>
  <c r="J127" i="7"/>
  <c r="V131" i="7"/>
  <c r="R135" i="7"/>
  <c r="BE123" i="7"/>
  <c r="AG129" i="7"/>
  <c r="AS133" i="7"/>
  <c r="G125" i="7"/>
  <c r="Q133" i="7"/>
  <c r="AV93" i="7"/>
  <c r="M103" i="7"/>
  <c r="AW112" i="7"/>
  <c r="O87" i="7"/>
  <c r="AT104" i="7"/>
  <c r="BI94" i="7"/>
  <c r="AU102" i="7"/>
  <c r="BK110" i="7"/>
  <c r="N108" i="7"/>
  <c r="O115" i="7"/>
  <c r="H111" i="7"/>
  <c r="AA109" i="7"/>
  <c r="AW111" i="7"/>
  <c r="AE113" i="7"/>
  <c r="AS116" i="7"/>
  <c r="AE118" i="7"/>
  <c r="Q120" i="7"/>
  <c r="W122" i="7"/>
  <c r="BI114" i="7"/>
  <c r="U117" i="7"/>
  <c r="AA119" i="7"/>
  <c r="M121" i="7"/>
  <c r="BD122" i="7"/>
  <c r="BJ124" i="7"/>
  <c r="BB114" i="7"/>
  <c r="R117" i="7"/>
  <c r="X119" i="7"/>
  <c r="F121" i="7"/>
  <c r="BA122" i="7"/>
  <c r="BG124" i="7"/>
  <c r="BE114" i="7"/>
  <c r="O117" i="7"/>
  <c r="U119" i="7"/>
  <c r="G121" i="7"/>
  <c r="BB122" i="7"/>
  <c r="U126" i="7"/>
  <c r="BL127" i="7"/>
  <c r="AX129" i="7"/>
  <c r="AV131" i="7"/>
  <c r="F133" i="7"/>
  <c r="Y134" i="7"/>
  <c r="BH135" i="7"/>
  <c r="BG125" i="7"/>
  <c r="Y127" i="7"/>
  <c r="BH128" i="7"/>
  <c r="R130" i="7"/>
  <c r="AK131" i="7"/>
  <c r="K133" i="7"/>
  <c r="AD134" i="7"/>
  <c r="AW135" i="7"/>
  <c r="W137" i="7"/>
  <c r="AQ77" i="7"/>
  <c r="AJ125" i="7"/>
  <c r="AD127" i="7"/>
  <c r="AW128" i="7"/>
  <c r="G130" i="7"/>
  <c r="AP131" i="7"/>
  <c r="BI132" i="7"/>
  <c r="S134" i="7"/>
  <c r="BB135" i="7"/>
  <c r="AB137" i="7"/>
  <c r="AV77" i="7"/>
  <c r="U129" i="7"/>
  <c r="AJ134" i="7"/>
  <c r="AH93" i="7"/>
  <c r="AR101" i="7"/>
  <c r="S105" i="7"/>
  <c r="AT106" i="7"/>
  <c r="AI118" i="7"/>
  <c r="BN116" i="7"/>
  <c r="F124" i="7"/>
  <c r="N121" i="7"/>
  <c r="BH116" i="7"/>
  <c r="AC124" i="7"/>
  <c r="J133" i="7"/>
  <c r="M127" i="7"/>
  <c r="AB132" i="7"/>
  <c r="AU77" i="7"/>
  <c r="BD129" i="7"/>
  <c r="J135" i="7"/>
  <c r="S127" i="7"/>
  <c r="AH132" i="7"/>
  <c r="AF117" i="7"/>
  <c r="Z124" i="7"/>
  <c r="AH121" i="7"/>
  <c r="AT118" i="7"/>
  <c r="T131" i="7"/>
  <c r="Z126" i="7"/>
  <c r="AR132" i="7"/>
  <c r="BK126" i="7"/>
  <c r="T133" i="7"/>
  <c r="AR124" i="7"/>
  <c r="BA133" i="7"/>
  <c r="O77" i="7"/>
  <c r="AG132" i="7"/>
  <c r="BN132" i="7"/>
  <c r="H118" i="7"/>
  <c r="Q122" i="7"/>
  <c r="AZ131" i="7"/>
  <c r="L132" i="7"/>
  <c r="AN129" i="7"/>
  <c r="L130" i="7"/>
  <c r="AB111" i="7"/>
  <c r="H116" i="7"/>
  <c r="AW115" i="7"/>
  <c r="AI129" i="7"/>
  <c r="AI127" i="7"/>
  <c r="AY127" i="7"/>
  <c r="AC111" i="7"/>
  <c r="I125" i="7"/>
  <c r="BF133" i="7"/>
  <c r="AE126" i="7"/>
  <c r="O131" i="7"/>
  <c r="AJ112" i="7"/>
  <c r="AO120" i="7"/>
  <c r="K119" i="7"/>
  <c r="S116" i="7"/>
  <c r="T123" i="7"/>
  <c r="BN118" i="7"/>
  <c r="AY128" i="7"/>
  <c r="AS134" i="7"/>
  <c r="AV128" i="7"/>
  <c r="K137" i="7"/>
  <c r="AV126" i="7"/>
  <c r="BD112" i="7"/>
  <c r="AY120" i="7"/>
  <c r="BC132" i="7"/>
  <c r="AH127" i="7"/>
  <c r="AA135" i="7"/>
  <c r="H97" i="7"/>
  <c r="AM123" i="7"/>
  <c r="AG115" i="7"/>
  <c r="AR119" i="7"/>
  <c r="AD121" i="7"/>
  <c r="R125" i="7"/>
  <c r="AJ115" i="7"/>
  <c r="AS119" i="7"/>
  <c r="AA121" i="7"/>
  <c r="AO126" i="7"/>
  <c r="AA128" i="7"/>
  <c r="BL131" i="7"/>
  <c r="V133" i="7"/>
  <c r="BA123" i="7"/>
  <c r="V126" i="7"/>
  <c r="BE127" i="7"/>
  <c r="AH130" i="7"/>
  <c r="H132" i="7"/>
  <c r="AT134" i="7"/>
  <c r="T136" i="7"/>
  <c r="AM137" i="7"/>
  <c r="AA126" i="7"/>
  <c r="AT127" i="7"/>
  <c r="AM130" i="7"/>
  <c r="BF131" i="7"/>
  <c r="AY134" i="7"/>
  <c r="I136" i="7"/>
  <c r="AR137" i="7"/>
  <c r="X130" i="7"/>
  <c r="W135" i="7"/>
  <c r="P105" i="7"/>
  <c r="AL108" i="7"/>
  <c r="BJ119" i="7"/>
  <c r="AB118" i="7"/>
  <c r="BJ114" i="7"/>
  <c r="Z118" i="7"/>
  <c r="K128" i="7"/>
  <c r="P128" i="7"/>
  <c r="AH134" i="7"/>
  <c r="BG130" i="7"/>
  <c r="P137" i="7"/>
  <c r="AK133" i="7"/>
  <c r="Y117" i="7"/>
  <c r="W124" i="7"/>
  <c r="BF122" i="7"/>
  <c r="AC127" i="7"/>
  <c r="BA135" i="7"/>
  <c r="W134" i="7"/>
  <c r="AL128" i="7"/>
  <c r="I124" i="7"/>
  <c r="AS136" i="7"/>
  <c r="AE119" i="7"/>
  <c r="BK117" i="7"/>
  <c r="U135" i="7"/>
  <c r="U133" i="7"/>
  <c r="H108" i="7"/>
  <c r="BE122" i="7"/>
  <c r="AX134" i="7"/>
  <c r="BD134" i="7"/>
  <c r="AP114" i="7"/>
  <c r="AN123" i="7"/>
  <c r="AQ130" i="7"/>
  <c r="P107" i="7"/>
  <c r="BK113" i="7"/>
  <c r="BI121" i="7"/>
  <c r="AP117" i="7"/>
  <c r="BC121" i="7"/>
  <c r="Q130" i="7"/>
  <c r="AV135" i="7"/>
  <c r="N126" i="7"/>
  <c r="BK131" i="7"/>
  <c r="BM120" i="7"/>
  <c r="BF126" i="7"/>
  <c r="AZ133" i="7"/>
  <c r="L112" i="7"/>
  <c r="AY112" i="7"/>
  <c r="V116" i="7"/>
  <c r="T116" i="7"/>
  <c r="AP126" i="7"/>
  <c r="AA130" i="7"/>
  <c r="AT116" i="7"/>
  <c r="BL137" i="7"/>
  <c r="BG111" i="7"/>
  <c r="M99" i="7"/>
  <c r="BF87" i="7"/>
  <c r="AA99" i="7"/>
  <c r="BG97" i="7"/>
  <c r="P97" i="7"/>
  <c r="AF105" i="7"/>
  <c r="AJ105" i="7"/>
  <c r="R113" i="7"/>
  <c r="H115" i="7"/>
  <c r="BC120" i="7"/>
  <c r="F125" i="7"/>
  <c r="AZ127" i="7"/>
  <c r="AD84" i="7"/>
  <c r="BI96" i="7"/>
  <c r="AB109" i="7"/>
  <c r="AC109" i="7"/>
  <c r="J106" i="7"/>
  <c r="F102" i="7"/>
  <c r="J99" i="7"/>
  <c r="AY105" i="7"/>
  <c r="AM111" i="7"/>
  <c r="X108" i="7"/>
  <c r="N99" i="7"/>
  <c r="AN117" i="7"/>
  <c r="N123" i="7"/>
  <c r="O120" i="7"/>
  <c r="L127" i="7"/>
  <c r="AA132" i="7"/>
  <c r="AY133" i="7"/>
  <c r="BK137" i="7"/>
  <c r="AG136" i="7"/>
  <c r="AJ126" i="7"/>
  <c r="BA127" i="7"/>
  <c r="J134" i="7"/>
  <c r="BH125" i="7"/>
  <c r="AY130" i="7"/>
  <c r="BK134" i="7"/>
  <c r="AA127" i="7"/>
  <c r="Q129" i="7"/>
  <c r="AI135" i="7"/>
  <c r="BN128" i="7"/>
  <c r="BG131" i="7"/>
  <c r="W103" i="7"/>
  <c r="U94" i="7"/>
  <c r="BC107" i="7"/>
  <c r="W109" i="7"/>
  <c r="AO111" i="7"/>
  <c r="AA118" i="7"/>
  <c r="O122" i="7"/>
  <c r="Q117" i="7"/>
  <c r="AZ122" i="7"/>
  <c r="BF124" i="7"/>
  <c r="P119" i="7"/>
  <c r="BC124" i="7"/>
  <c r="AO114" i="7"/>
  <c r="BL120" i="7"/>
  <c r="AT122" i="7"/>
  <c r="AT129" i="7"/>
  <c r="AR131" i="7"/>
  <c r="AS123" i="7"/>
  <c r="AS135" i="7"/>
  <c r="W126" i="7"/>
  <c r="AB77" i="7"/>
  <c r="BG127" i="7"/>
  <c r="AQ131" i="7"/>
  <c r="Q137" i="7"/>
  <c r="AX112" i="7"/>
  <c r="T101" i="7"/>
  <c r="AN109" i="7"/>
  <c r="AP109" i="7"/>
  <c r="AW107" i="7"/>
  <c r="BI115" i="7"/>
  <c r="BB119" i="7"/>
  <c r="U114" i="7"/>
  <c r="AX120" i="7"/>
  <c r="N114" i="7"/>
  <c r="BC116" i="7"/>
  <c r="AG122" i="7"/>
  <c r="I114" i="7"/>
  <c r="AP118" i="7"/>
  <c r="BI124" i="7"/>
  <c r="AD129" i="7"/>
  <c r="AY132" i="7"/>
  <c r="AA125" i="7"/>
  <c r="BK129" i="7"/>
  <c r="U131" i="7"/>
  <c r="AG135" i="7"/>
  <c r="AZ136" i="7"/>
  <c r="BG126" i="7"/>
  <c r="J131" i="7"/>
  <c r="V135" i="7"/>
  <c r="L137" i="7"/>
  <c r="AG133" i="7"/>
  <c r="N96" i="7"/>
  <c r="BN109" i="7"/>
  <c r="AC115" i="7"/>
  <c r="Y118" i="7"/>
  <c r="BE130" i="7"/>
  <c r="F126" i="7"/>
  <c r="BA128" i="7"/>
  <c r="L124" i="7"/>
  <c r="AO137" i="7"/>
  <c r="W117" i="7"/>
  <c r="H127" i="7"/>
  <c r="BG137" i="7"/>
  <c r="AR130" i="7"/>
  <c r="H136" i="7"/>
  <c r="AA122" i="7"/>
  <c r="AB119" i="7"/>
  <c r="AK128" i="7"/>
  <c r="AU125" i="7"/>
  <c r="BD115" i="7"/>
  <c r="AC134" i="7"/>
  <c r="AB104" i="7"/>
  <c r="N122" i="7"/>
  <c r="BL126" i="7"/>
  <c r="AW117" i="7"/>
  <c r="AQ117" i="7"/>
  <c r="BD125" i="7"/>
  <c r="BK133" i="7"/>
  <c r="AV137" i="7"/>
  <c r="N129" i="7"/>
  <c r="X136" i="7"/>
  <c r="AC137" i="7"/>
  <c r="J77" i="7"/>
  <c r="V80" i="7"/>
  <c r="M80" i="7"/>
  <c r="H83" i="7"/>
  <c r="BE84" i="7"/>
  <c r="AR90" i="7"/>
  <c r="BB85" i="7"/>
  <c r="AP85" i="7"/>
  <c r="T86" i="7"/>
  <c r="P91" i="7"/>
  <c r="AY103" i="7"/>
  <c r="G85" i="7"/>
  <c r="BD90" i="7"/>
  <c r="BF91" i="7"/>
  <c r="BA90" i="7"/>
  <c r="BB97" i="7"/>
  <c r="AO96" i="7"/>
  <c r="AU114" i="7"/>
  <c r="N109" i="7"/>
  <c r="X90" i="7"/>
  <c r="AW101" i="7"/>
  <c r="J101" i="7"/>
  <c r="AJ96" i="7"/>
  <c r="U83" i="7"/>
  <c r="AP92" i="7"/>
  <c r="AA92" i="7"/>
  <c r="AL94" i="7"/>
  <c r="BD102" i="7"/>
  <c r="AB99" i="7"/>
  <c r="M106" i="7"/>
  <c r="AJ100" i="7"/>
  <c r="AE99" i="7"/>
  <c r="BC101" i="7"/>
  <c r="AS100" i="7"/>
  <c r="AR109" i="7"/>
  <c r="AA105" i="7"/>
  <c r="M113" i="7"/>
  <c r="AX109" i="7"/>
  <c r="P108" i="7"/>
  <c r="U115" i="7"/>
  <c r="AF121" i="7"/>
  <c r="AF118" i="7"/>
  <c r="BK123" i="7"/>
  <c r="AG118" i="7"/>
  <c r="BI122" i="7"/>
  <c r="AZ115" i="7"/>
  <c r="L120" i="7"/>
  <c r="P125" i="7"/>
  <c r="BF129" i="7"/>
  <c r="AB91" i="7"/>
  <c r="AG98" i="7"/>
  <c r="AP102" i="7"/>
  <c r="AT99" i="7"/>
  <c r="AQ106" i="7"/>
  <c r="Q112" i="7"/>
  <c r="AN106" i="7"/>
  <c r="R112" i="7"/>
  <c r="AS106" i="7"/>
  <c r="S112" i="7"/>
  <c r="BC88" i="7"/>
  <c r="AG95" i="7"/>
  <c r="R94" i="7"/>
  <c r="K96" i="7"/>
  <c r="BH101" i="7"/>
  <c r="BA108" i="7"/>
  <c r="AA114" i="7"/>
  <c r="BB108" i="7"/>
  <c r="AB114" i="7"/>
  <c r="BC108" i="7"/>
  <c r="BH104" i="7"/>
  <c r="W96" i="7"/>
  <c r="AT111" i="7"/>
  <c r="AV111" i="7"/>
  <c r="AQ113" i="7"/>
  <c r="Y120" i="7"/>
  <c r="AG117" i="7"/>
  <c r="G123" i="7"/>
  <c r="Z117" i="7"/>
  <c r="BM122" i="7"/>
  <c r="AA117" i="7"/>
  <c r="BJ122" i="7"/>
  <c r="BJ129" i="7"/>
  <c r="AG134" i="7"/>
  <c r="AG127" i="7"/>
  <c r="AS131" i="7"/>
  <c r="BE135" i="7"/>
  <c r="AZ125" i="7"/>
  <c r="O130" i="7"/>
  <c r="AA134" i="7"/>
  <c r="AN77" i="7"/>
  <c r="AP128" i="7"/>
  <c r="BB132" i="7"/>
  <c r="BJ136" i="7"/>
  <c r="BJ130" i="7"/>
  <c r="AC135" i="7"/>
  <c r="S137" i="7"/>
  <c r="Y124" i="7"/>
  <c r="Z127" i="7"/>
  <c r="AF129" i="7"/>
  <c r="BB131" i="7"/>
  <c r="BH133" i="7"/>
  <c r="AX135" i="7"/>
  <c r="L77" i="7"/>
  <c r="BK125" i="7"/>
  <c r="N128" i="7"/>
  <c r="AJ130" i="7"/>
  <c r="Z132" i="7"/>
  <c r="P134" i="7"/>
  <c r="BE137" i="7"/>
  <c r="AJ124" i="7"/>
  <c r="AE127" i="7"/>
  <c r="AN130" i="7"/>
  <c r="AW133" i="7"/>
  <c r="AW137" i="7"/>
  <c r="AX90" i="7"/>
  <c r="AR96" i="7"/>
  <c r="K98" i="7"/>
  <c r="BB107" i="7"/>
  <c r="BC114" i="7"/>
  <c r="AR110" i="7"/>
  <c r="BH107" i="7"/>
  <c r="AU105" i="7"/>
  <c r="N110" i="7"/>
  <c r="AR112" i="7"/>
  <c r="BN114" i="7"/>
  <c r="X117" i="7"/>
  <c r="AD119" i="7"/>
  <c r="L121" i="7"/>
  <c r="BG122" i="7"/>
  <c r="AH116" i="7"/>
  <c r="T118" i="7"/>
  <c r="BK119" i="7"/>
  <c r="H122" i="7"/>
  <c r="BC123" i="7"/>
  <c r="AO125" i="7"/>
  <c r="AE116" i="7"/>
  <c r="M118" i="7"/>
  <c r="BH119" i="7"/>
  <c r="BN121" i="7"/>
  <c r="AZ123" i="7"/>
  <c r="AH125" i="7"/>
  <c r="AB116" i="7"/>
  <c r="N118" i="7"/>
  <c r="BI119" i="7"/>
  <c r="F122" i="7"/>
  <c r="BN123" i="7"/>
  <c r="BE126" i="7"/>
  <c r="BK128" i="7"/>
  <c r="AW130" i="7"/>
  <c r="O132" i="7"/>
  <c r="BN133" i="7"/>
  <c r="X135" i="7"/>
  <c r="S125" i="7"/>
  <c r="AQ129" i="7"/>
  <c r="AM133" i="7"/>
  <c r="AI137" i="7"/>
  <c r="AC128" i="7"/>
  <c r="I132" i="7"/>
  <c r="BN135" i="7"/>
  <c r="AN126" i="7"/>
  <c r="T130" i="7"/>
  <c r="AF134" i="7"/>
  <c r="BA129" i="7"/>
  <c r="BM133" i="7"/>
  <c r="AM93" i="7"/>
  <c r="Q100" i="7"/>
  <c r="AL115" i="7"/>
  <c r="AZ94" i="7"/>
  <c r="AQ104" i="7"/>
  <c r="AK104" i="7"/>
  <c r="AZ113" i="7"/>
  <c r="AO109" i="7"/>
  <c r="AO104" i="7"/>
  <c r="AO103" i="7"/>
  <c r="BC109" i="7"/>
  <c r="H112" i="7"/>
  <c r="AH114" i="7"/>
  <c r="H117" i="7"/>
  <c r="AY118" i="7"/>
  <c r="BE120" i="7"/>
  <c r="AQ122" i="7"/>
  <c r="AV115" i="7"/>
  <c r="BM117" i="7"/>
  <c r="AU119" i="7"/>
  <c r="AG121" i="7"/>
  <c r="Y125" i="7"/>
  <c r="BF117" i="7"/>
  <c r="AJ123" i="7"/>
  <c r="BG117" i="7"/>
  <c r="AH123" i="7"/>
  <c r="AG130" i="7"/>
  <c r="BE134" i="7"/>
  <c r="O129" i="7"/>
  <c r="AA133" i="7"/>
  <c r="BG77" i="7"/>
  <c r="BM128" i="7"/>
  <c r="P133" i="7"/>
  <c r="AM125" i="7"/>
  <c r="AT105" i="7"/>
  <c r="BA111" i="7"/>
  <c r="AK122" i="7"/>
  <c r="M134" i="7"/>
  <c r="L125" i="7"/>
  <c r="V128" i="7"/>
  <c r="AW125" i="7"/>
  <c r="W132" i="7"/>
  <c r="BN127" i="7"/>
  <c r="BG135" i="7"/>
  <c r="AS77" i="7"/>
  <c r="BI134" i="7"/>
  <c r="BF135" i="7"/>
  <c r="U120" i="7"/>
  <c r="BH130" i="7"/>
  <c r="AI125" i="7"/>
  <c r="G122" i="7"/>
  <c r="AQ124" i="7"/>
  <c r="BB130" i="7"/>
  <c r="BK124" i="7"/>
  <c r="H120" i="7"/>
  <c r="F130" i="7"/>
  <c r="AC116" i="7"/>
  <c r="H119" i="7"/>
  <c r="Q123" i="7"/>
  <c r="BH132" i="7"/>
  <c r="AC119" i="7"/>
  <c r="AU82" i="7"/>
  <c r="AY79" i="7"/>
  <c r="AI90" i="7"/>
  <c r="AE80" i="7"/>
  <c r="H90" i="7"/>
  <c r="F101" i="7"/>
  <c r="BL88" i="7"/>
  <c r="BA97" i="7"/>
  <c r="W106" i="7"/>
  <c r="O89" i="7"/>
  <c r="AY104" i="7"/>
  <c r="V90" i="7"/>
  <c r="BI102" i="7"/>
  <c r="U102" i="7"/>
  <c r="AS109" i="7"/>
  <c r="BI111" i="7"/>
  <c r="Y121" i="7"/>
  <c r="R122" i="7"/>
  <c r="O97" i="7"/>
  <c r="F115" i="7"/>
  <c r="AH109" i="7"/>
  <c r="AJ95" i="7"/>
  <c r="AV105" i="7"/>
  <c r="AR111" i="7"/>
  <c r="AU111" i="7"/>
  <c r="BE125" i="7"/>
  <c r="AX125" i="7"/>
  <c r="AN124" i="7"/>
  <c r="U132" i="7"/>
  <c r="BH134" i="7"/>
  <c r="W77" i="7"/>
  <c r="AS128" i="7"/>
  <c r="H137" i="7"/>
  <c r="W131" i="7"/>
  <c r="V136" i="7"/>
  <c r="T85" i="7"/>
  <c r="AQ110" i="7"/>
  <c r="AS110" i="7"/>
  <c r="AA113" i="7"/>
  <c r="I120" i="7"/>
  <c r="W119" i="7"/>
  <c r="AT114" i="7"/>
  <c r="AW122" i="7"/>
  <c r="Q119" i="7"/>
  <c r="K126" i="7"/>
  <c r="R133" i="7"/>
  <c r="U127" i="7"/>
  <c r="AV129" i="7"/>
  <c r="Y137" i="7"/>
  <c r="AX98" i="7"/>
  <c r="AA101" i="7"/>
  <c r="AN104" i="7"/>
  <c r="Q111" i="7"/>
  <c r="K118" i="7"/>
  <c r="BJ116" i="7"/>
  <c r="AJ122" i="7"/>
  <c r="AU120" i="7"/>
  <c r="BD116" i="7"/>
  <c r="AD122" i="7"/>
  <c r="L131" i="7"/>
  <c r="AB135" i="7"/>
  <c r="I127" i="7"/>
  <c r="AN132" i="7"/>
  <c r="AA77" i="7"/>
  <c r="AG128" i="7"/>
  <c r="BL133" i="7"/>
  <c r="AU127" i="7"/>
  <c r="K114" i="7"/>
  <c r="AN122" i="7"/>
  <c r="BM114" i="7"/>
  <c r="Y131" i="7"/>
  <c r="G134" i="7"/>
  <c r="N120" i="7"/>
  <c r="AO131" i="7"/>
  <c r="AJ77" i="7"/>
  <c r="BB128" i="7"/>
  <c r="I131" i="7"/>
  <c r="AM113" i="7"/>
  <c r="AC136" i="7"/>
  <c r="AA137" i="7"/>
  <c r="R119" i="7"/>
  <c r="BB121" i="7"/>
  <c r="AS127" i="7"/>
  <c r="AI109" i="7"/>
  <c r="BJ79" i="7"/>
  <c r="AI78" i="7"/>
  <c r="H79" i="7"/>
  <c r="BL77" i="7"/>
  <c r="BN82" i="7"/>
  <c r="AC85" i="7"/>
  <c r="AF78" i="7"/>
  <c r="BG82" i="7"/>
  <c r="O79" i="7"/>
  <c r="AW92" i="7"/>
  <c r="BC89" i="7"/>
  <c r="BC96" i="7"/>
  <c r="H85" i="7"/>
  <c r="AJ87" i="7"/>
  <c r="Q89" i="7"/>
  <c r="BB90" i="7"/>
  <c r="AF103" i="7"/>
  <c r="BA100" i="7"/>
  <c r="AU107" i="7"/>
  <c r="Z113" i="7"/>
  <c r="N89" i="7"/>
  <c r="AG94" i="7"/>
  <c r="P103" i="7"/>
  <c r="BC97" i="7"/>
  <c r="G89" i="7"/>
  <c r="G95" i="7"/>
  <c r="F88" i="7"/>
  <c r="U97" i="7"/>
  <c r="BJ104" i="7"/>
  <c r="N101" i="7"/>
  <c r="P96" i="7"/>
  <c r="AJ89" i="7"/>
  <c r="Q94" i="7"/>
  <c r="AX93" i="7"/>
  <c r="AY102" i="7"/>
  <c r="AD111" i="7"/>
  <c r="AM107" i="7"/>
  <c r="S115" i="7"/>
  <c r="AF111" i="7"/>
  <c r="BG109" i="7"/>
  <c r="T117" i="7"/>
  <c r="AY122" i="7"/>
  <c r="AY119" i="7"/>
  <c r="AK125" i="7"/>
  <c r="AZ119" i="7"/>
  <c r="BL123" i="7"/>
  <c r="BL116" i="7"/>
  <c r="O121" i="7"/>
  <c r="AW126" i="7"/>
  <c r="BI130" i="7"/>
  <c r="AG91" i="7"/>
  <c r="G104" i="7"/>
  <c r="AK94" i="7"/>
  <c r="L101" i="7"/>
  <c r="BN107" i="7"/>
  <c r="AN113" i="7"/>
  <c r="F108" i="7"/>
  <c r="AO113" i="7"/>
  <c r="G108" i="7"/>
  <c r="AT113" i="7"/>
  <c r="AS89" i="7"/>
  <c r="AK101" i="7"/>
  <c r="AK99" i="7"/>
  <c r="AV97" i="7"/>
  <c r="V103" i="7"/>
  <c r="O110" i="7"/>
  <c r="BB115" i="7"/>
  <c r="P110" i="7"/>
  <c r="AY115" i="7"/>
  <c r="U110" i="7"/>
  <c r="BJ106" i="7"/>
  <c r="J102" i="7"/>
  <c r="BG105" i="7"/>
  <c r="AF108" i="7"/>
  <c r="M116" i="7"/>
  <c r="AZ121" i="7"/>
  <c r="BD118" i="7"/>
  <c r="AD124" i="7"/>
  <c r="BA118" i="7"/>
  <c r="AA124" i="7"/>
  <c r="AX118" i="7"/>
  <c r="X125" i="7"/>
  <c r="X131" i="7"/>
  <c r="AJ135" i="7"/>
  <c r="AJ128" i="7"/>
  <c r="AV132" i="7"/>
  <c r="BH136" i="7"/>
  <c r="F127" i="7"/>
  <c r="R131" i="7"/>
  <c r="AD135" i="7"/>
  <c r="AZ124" i="7"/>
  <c r="AS129" i="7"/>
  <c r="BE133" i="7"/>
  <c r="R126" i="7"/>
  <c r="AJ132" i="7"/>
  <c r="BI135" i="7"/>
  <c r="G77" i="7"/>
  <c r="AB125" i="7"/>
  <c r="AP127" i="7"/>
  <c r="S130" i="7"/>
  <c r="Y132" i="7"/>
  <c r="O134" i="7"/>
  <c r="AK136" i="7"/>
  <c r="AR77" i="7"/>
  <c r="X126" i="7"/>
  <c r="BJ128" i="7"/>
  <c r="AZ130" i="7"/>
  <c r="AP132" i="7"/>
  <c r="BL134" i="7"/>
  <c r="BB136" i="7"/>
  <c r="J126" i="7"/>
  <c r="AH128" i="7"/>
  <c r="K131" i="7"/>
  <c r="T134" i="7"/>
  <c r="L79" i="7"/>
  <c r="AS97" i="7"/>
  <c r="BD100" i="7"/>
  <c r="BI100" i="7"/>
  <c r="T109" i="7"/>
  <c r="BA103" i="7"/>
  <c r="AC113" i="7"/>
  <c r="V109" i="7"/>
  <c r="AC107" i="7"/>
  <c r="M111" i="7"/>
  <c r="G113" i="7"/>
  <c r="AS115" i="7"/>
  <c r="BL117" i="7"/>
  <c r="AX119" i="7"/>
  <c r="AJ121" i="7"/>
  <c r="M114" i="7"/>
  <c r="BB116" i="7"/>
  <c r="AN118" i="7"/>
  <c r="AT120" i="7"/>
  <c r="AF122" i="7"/>
  <c r="N124" i="7"/>
  <c r="BG113" i="7"/>
  <c r="AY116" i="7"/>
  <c r="AK118" i="7"/>
  <c r="AQ120" i="7"/>
  <c r="Y122" i="7"/>
  <c r="K124" i="7"/>
  <c r="BJ113" i="7"/>
  <c r="AZ116" i="7"/>
  <c r="AH118" i="7"/>
  <c r="AN120" i="7"/>
  <c r="Z122" i="7"/>
  <c r="BA124" i="7"/>
  <c r="AN127" i="7"/>
  <c r="V129" i="7"/>
  <c r="H131" i="7"/>
  <c r="BK132" i="7"/>
  <c r="U134" i="7"/>
  <c r="AN135" i="7"/>
  <c r="AX126" i="7"/>
  <c r="AD130" i="7"/>
  <c r="Z134" i="7"/>
  <c r="BE124" i="7"/>
  <c r="P129" i="7"/>
  <c r="BE132" i="7"/>
  <c r="AN137" i="7"/>
  <c r="K127" i="7"/>
  <c r="G131" i="7"/>
  <c r="BI77" i="7"/>
  <c r="BD130" i="7"/>
  <c r="G135" i="7"/>
  <c r="AM100" i="7"/>
  <c r="F103" i="7"/>
  <c r="K107" i="7"/>
  <c r="L92" i="7"/>
  <c r="AU97" i="7"/>
  <c r="AI98" i="7"/>
  <c r="Q108" i="7"/>
  <c r="N115" i="7"/>
  <c r="BL110" i="7"/>
  <c r="S108" i="7"/>
  <c r="Z106" i="7"/>
  <c r="Z110" i="7"/>
  <c r="AZ112" i="7"/>
  <c r="M115" i="7"/>
  <c r="AB117" i="7"/>
  <c r="AH119" i="7"/>
  <c r="T121" i="7"/>
  <c r="BK122" i="7"/>
  <c r="AL116" i="7"/>
  <c r="X118" i="7"/>
  <c r="J120" i="7"/>
  <c r="P122" i="7"/>
  <c r="BG123" i="7"/>
  <c r="AS125" i="7"/>
  <c r="AI116" i="7"/>
  <c r="U118" i="7"/>
  <c r="BL119" i="7"/>
  <c r="I122" i="7"/>
  <c r="BD123" i="7"/>
  <c r="AP125" i="7"/>
  <c r="AJ116" i="7"/>
  <c r="R118" i="7"/>
  <c r="BM119" i="7"/>
  <c r="J122" i="7"/>
  <c r="U124" i="7"/>
  <c r="BI126" i="7"/>
  <c r="F129" i="7"/>
  <c r="BA130" i="7"/>
  <c r="S132" i="7"/>
  <c r="BB133" i="7"/>
  <c r="L135" i="7"/>
  <c r="X124" i="7"/>
  <c r="BB126" i="7"/>
  <c r="L128" i="7"/>
  <c r="AE129" i="7"/>
  <c r="BN130" i="7"/>
  <c r="X132" i="7"/>
  <c r="AQ133" i="7"/>
  <c r="Q135" i="7"/>
  <c r="AJ136" i="7"/>
  <c r="BC137" i="7"/>
  <c r="AG124" i="7"/>
  <c r="AQ126" i="7"/>
  <c r="BJ127" i="7"/>
  <c r="AJ129" i="7"/>
  <c r="BC130" i="7"/>
  <c r="M132" i="7"/>
  <c r="AV133" i="7"/>
  <c r="F135" i="7"/>
  <c r="AO136" i="7"/>
  <c r="P77" i="7"/>
  <c r="BH126" i="7"/>
  <c r="AA131" i="7"/>
  <c r="AT136" i="7"/>
  <c r="AY101" i="7"/>
  <c r="AK108" i="7"/>
  <c r="AI115" i="7"/>
  <c r="O113" i="7"/>
  <c r="X121" i="7"/>
  <c r="Q121" i="7"/>
  <c r="BK116" i="7"/>
  <c r="BH123" i="7"/>
  <c r="K121" i="7"/>
  <c r="AH129" i="7"/>
  <c r="P135" i="7"/>
  <c r="V130" i="7"/>
  <c r="AK135" i="7"/>
  <c r="AU126" i="7"/>
  <c r="BM132" i="7"/>
  <c r="T77" i="7"/>
  <c r="Y129" i="7"/>
  <c r="AQ135" i="7"/>
  <c r="AZ118" i="7"/>
  <c r="V117" i="7"/>
  <c r="AR115" i="7"/>
  <c r="H125" i="7"/>
  <c r="Z133" i="7"/>
  <c r="AL130" i="7"/>
  <c r="BD136" i="7"/>
  <c r="H129" i="7"/>
  <c r="AF137" i="7"/>
  <c r="AO129" i="7"/>
  <c r="I137" i="7"/>
  <c r="X129" i="7"/>
  <c r="O125" i="7"/>
  <c r="AL136" i="7"/>
  <c r="AM116" i="7"/>
  <c r="AZ120" i="7"/>
  <c r="BL135" i="7"/>
  <c r="AO124" i="7"/>
  <c r="AO123" i="7"/>
  <c r="M77" i="7"/>
  <c r="AR121" i="7"/>
  <c r="N131" i="7"/>
  <c r="R127" i="7"/>
  <c r="H134" i="7"/>
  <c r="AC114" i="7"/>
  <c r="AN116" i="7"/>
  <c r="BI136" i="7"/>
  <c r="W123" i="7"/>
  <c r="AJ131" i="7"/>
  <c r="AM108" i="7"/>
  <c r="R134" i="7"/>
  <c r="K136" i="7"/>
  <c r="T83" i="7"/>
  <c r="AN87" i="7"/>
  <c r="AU80" i="7"/>
  <c r="T84" i="7"/>
  <c r="V94" i="7"/>
  <c r="G87" i="7"/>
  <c r="AN85" i="7"/>
  <c r="AV96" i="7"/>
  <c r="AR108" i="7"/>
  <c r="AL97" i="7"/>
  <c r="L89" i="7"/>
  <c r="AW94" i="7"/>
  <c r="Z87" i="7"/>
  <c r="P113" i="7"/>
  <c r="AM118" i="7"/>
  <c r="I115" i="7"/>
  <c r="F118" i="7"/>
  <c r="AB98" i="7"/>
  <c r="AI102" i="7"/>
  <c r="BL114" i="7"/>
  <c r="BA88" i="7"/>
  <c r="AP111" i="7"/>
  <c r="BH105" i="7"/>
  <c r="AL110" i="7"/>
  <c r="R120" i="7"/>
  <c r="P120" i="7"/>
  <c r="AM129" i="7"/>
  <c r="I128" i="7"/>
  <c r="AV130" i="7"/>
  <c r="AF136" i="7"/>
  <c r="AO132" i="7"/>
  <c r="BH77" i="7"/>
  <c r="AC133" i="7"/>
  <c r="AR126" i="7"/>
  <c r="AM135" i="7"/>
  <c r="W102" i="7"/>
  <c r="BD114" i="7"/>
  <c r="AO116" i="7"/>
  <c r="BA114" i="7"/>
  <c r="BN120" i="7"/>
  <c r="J117" i="7"/>
  <c r="BK120" i="7"/>
  <c r="K117" i="7"/>
  <c r="BH127" i="7"/>
  <c r="AK134" i="7"/>
  <c r="Q131" i="7"/>
  <c r="AE134" i="7"/>
  <c r="BF132" i="7"/>
  <c r="N107" i="7"/>
  <c r="K99" i="7"/>
  <c r="BA113" i="7"/>
  <c r="K113" i="7"/>
  <c r="AN121" i="7"/>
  <c r="AR118" i="7"/>
  <c r="V124" i="7"/>
  <c r="AO118" i="7"/>
  <c r="O124" i="7"/>
  <c r="AV120" i="7"/>
  <c r="AR127" i="7"/>
  <c r="I134" i="7"/>
  <c r="AB128" i="7"/>
  <c r="N134" i="7"/>
  <c r="BM124" i="7"/>
  <c r="AZ129" i="7"/>
  <c r="AS132" i="7"/>
  <c r="AF77" i="7"/>
  <c r="AN95" i="7"/>
  <c r="P115" i="7"/>
  <c r="AL122" i="7"/>
  <c r="AN136" i="7"/>
  <c r="AE131" i="7"/>
  <c r="K120" i="7"/>
  <c r="AF124" i="7"/>
  <c r="Q132" i="7"/>
  <c r="AD131" i="7"/>
  <c r="Y126" i="7"/>
  <c r="AB105" i="7"/>
  <c r="AM134" i="7"/>
  <c r="T122" i="7"/>
  <c r="G109" i="7"/>
  <c r="AT124" i="7"/>
  <c r="AP133" i="7"/>
  <c r="BF120" i="7"/>
  <c r="F128" i="7"/>
  <c r="H143" i="7"/>
  <c r="AE143" i="7"/>
  <c r="V143" i="7"/>
  <c r="M143" i="7"/>
  <c r="AQ143" i="7"/>
  <c r="AX143" i="7"/>
  <c r="AO143" i="7"/>
  <c r="AV143" i="7"/>
  <c r="W143" i="7"/>
  <c r="AD143" i="7"/>
  <c r="U143" i="7"/>
  <c r="L143" i="7"/>
  <c r="AY143" i="7"/>
  <c r="AP143" i="7"/>
  <c r="AW143" i="7"/>
  <c r="AN143" i="7"/>
  <c r="AL143" i="7"/>
  <c r="BG143" i="7"/>
  <c r="BD143" i="7"/>
  <c r="O143" i="7"/>
  <c r="BI143" i="7"/>
  <c r="AZ143" i="7"/>
  <c r="AA143" i="7"/>
  <c r="AH143" i="7"/>
  <c r="Y143" i="7"/>
  <c r="AF143" i="7"/>
  <c r="AF144" i="7" s="1"/>
  <c r="N143" i="7"/>
  <c r="BH143" i="7"/>
  <c r="AI143" i="7"/>
  <c r="Z143" i="7"/>
  <c r="AG143" i="7"/>
  <c r="X143" i="7"/>
  <c r="AU143" i="7"/>
  <c r="G143" i="7"/>
  <c r="G144" i="7" s="1"/>
  <c r="AM143" i="7"/>
  <c r="AB143" i="7"/>
  <c r="BM143" i="7"/>
  <c r="BK143" i="7"/>
  <c r="BB143" i="7"/>
  <c r="AS143" i="7"/>
  <c r="AJ143" i="7"/>
  <c r="AJ144" i="7" s="1"/>
  <c r="K143" i="7"/>
  <c r="R143" i="7"/>
  <c r="I143" i="7"/>
  <c r="P143" i="7"/>
  <c r="BC143" i="7"/>
  <c r="BJ143" i="7"/>
  <c r="BA143" i="7"/>
  <c r="AR143" i="7"/>
  <c r="AR144" i="7" s="1"/>
  <c r="S143" i="7"/>
  <c r="J143" i="7"/>
  <c r="Q143" i="7"/>
  <c r="AC143" i="7"/>
  <c r="T143" i="7"/>
  <c r="T144" i="7" s="1"/>
  <c r="BE143" i="7"/>
  <c r="BE144" i="7" s="1"/>
  <c r="BE10" i="7" s="1"/>
  <c r="BL143" i="7"/>
  <c r="AT143" i="7"/>
  <c r="AK143" i="7"/>
  <c r="BF143" i="7"/>
  <c r="BF144" i="7" s="1"/>
  <c r="BF10" i="7" s="1"/>
  <c r="CS217" i="7"/>
  <c r="W217" i="7" s="1"/>
  <c r="CP217" i="7"/>
  <c r="T217" i="7" s="1"/>
  <c r="O48" i="1"/>
  <c r="M49" i="1"/>
  <c r="CX217" i="7"/>
  <c r="AB217" i="7" s="1"/>
  <c r="DF217" i="7"/>
  <c r="AJ217" i="7" s="1"/>
  <c r="DE217" i="7"/>
  <c r="AI217" i="7" s="1"/>
  <c r="CV217" i="7"/>
  <c r="Z217" i="7" s="1"/>
  <c r="CF217" i="7"/>
  <c r="J217" i="7" s="1"/>
  <c r="CQ217" i="7"/>
  <c r="U217" i="7" s="1"/>
  <c r="DB217" i="7"/>
  <c r="AF217" i="7" s="1"/>
  <c r="CL217" i="7"/>
  <c r="P217" i="7" s="1"/>
  <c r="C8" i="7"/>
  <c r="C215" i="7"/>
  <c r="G48" i="1"/>
  <c r="O47" i="1"/>
  <c r="Q47" i="1" s="1"/>
  <c r="M48" i="1"/>
  <c r="I40" i="22"/>
  <c r="I9" i="22"/>
  <c r="K14" i="21" s="1"/>
  <c r="I50" i="22" a="1"/>
  <c r="I50" i="22" s="1"/>
  <c r="I63" i="22" a="1"/>
  <c r="I63" i="22" s="1"/>
  <c r="I23" i="22" a="1"/>
  <c r="I23" i="22" s="1"/>
  <c r="H90" i="11"/>
  <c r="H89" i="11" s="1"/>
  <c r="H92" i="11" s="1"/>
  <c r="M90" i="11"/>
  <c r="M89" i="11" s="1"/>
  <c r="M92" i="11" s="1"/>
  <c r="G90" i="11"/>
  <c r="G93" i="11" s="1"/>
  <c r="K90" i="11"/>
  <c r="K93" i="11" s="1"/>
  <c r="E90" i="11"/>
  <c r="E93" i="11" s="1"/>
  <c r="I90" i="11"/>
  <c r="I89" i="11" s="1"/>
  <c r="I92" i="11" s="1"/>
  <c r="L90" i="11"/>
  <c r="L93" i="11" s="1"/>
  <c r="F90" i="11"/>
  <c r="F89" i="11" s="1"/>
  <c r="F92" i="11" s="1"/>
  <c r="J90" i="11"/>
  <c r="J93" i="11" s="1"/>
  <c r="N90" i="11"/>
  <c r="N89" i="11" s="1"/>
  <c r="N92" i="11" s="1"/>
  <c r="D74" i="11"/>
  <c r="D88" i="11"/>
  <c r="D85" i="11"/>
  <c r="D83" i="11"/>
  <c r="D75" i="11"/>
  <c r="D76" i="11" s="1"/>
  <c r="E89" i="11"/>
  <c r="E92" i="11" s="1"/>
  <c r="W144" i="7" l="1"/>
  <c r="Q48" i="1"/>
  <c r="I144" i="7"/>
  <c r="I10" i="7" s="1"/>
  <c r="AB144" i="7"/>
  <c r="AB10" i="7" s="1"/>
  <c r="X144" i="7"/>
  <c r="AK144" i="7"/>
  <c r="AK10" i="7" s="1"/>
  <c r="S144" i="7"/>
  <c r="S10" i="7" s="1"/>
  <c r="BC144" i="7"/>
  <c r="BC10" i="7" s="1"/>
  <c r="K144" i="7"/>
  <c r="K10" i="7" s="1"/>
  <c r="BK144" i="7"/>
  <c r="BK10" i="7" s="1"/>
  <c r="Z144" i="7"/>
  <c r="Z10" i="7" s="1"/>
  <c r="AZ144" i="7"/>
  <c r="AZ10" i="7" s="1"/>
  <c r="AP144" i="7"/>
  <c r="AP10" i="7" s="1"/>
  <c r="Q144" i="7"/>
  <c r="Q10" i="7" s="1"/>
  <c r="AS144" i="7"/>
  <c r="AS10" i="7" s="1"/>
  <c r="AH144" i="7"/>
  <c r="AH10" i="7" s="1"/>
  <c r="O144" i="7"/>
  <c r="AX144" i="7"/>
  <c r="AX10" i="7" s="1"/>
  <c r="AN144" i="7"/>
  <c r="AN10" i="7" s="1"/>
  <c r="AV144" i="7"/>
  <c r="AV10" i="7" s="1"/>
  <c r="BG144" i="7"/>
  <c r="BG10" i="7" s="1"/>
  <c r="BL144" i="7"/>
  <c r="BL10" i="7" s="1"/>
  <c r="BA144" i="7"/>
  <c r="BA10" i="7" s="1"/>
  <c r="BH144" i="7"/>
  <c r="BH10" i="7" s="1"/>
  <c r="L144" i="7"/>
  <c r="L10" i="7" s="1"/>
  <c r="AY144" i="7"/>
  <c r="AY10" i="7" s="1"/>
  <c r="M144" i="7"/>
  <c r="M10" i="7" s="1"/>
  <c r="M50" i="1"/>
  <c r="Q50" i="1" s="1"/>
  <c r="O49" i="1"/>
  <c r="Q49" i="1" s="1"/>
  <c r="J144" i="7"/>
  <c r="J10" i="7" s="1"/>
  <c r="BJ144" i="7"/>
  <c r="BJ10" i="7" s="1"/>
  <c r="R144" i="7"/>
  <c r="R10" i="7" s="1"/>
  <c r="BB144" i="7"/>
  <c r="BB10" i="7" s="1"/>
  <c r="AM144" i="7"/>
  <c r="AM10" i="7" s="1"/>
  <c r="AG144" i="7"/>
  <c r="AG10" i="7" s="1"/>
  <c r="N144" i="7"/>
  <c r="AA144" i="7"/>
  <c r="AA10" i="7" s="1"/>
  <c r="BD144" i="7"/>
  <c r="BD10" i="7" s="1"/>
  <c r="AW144" i="7"/>
  <c r="AW10" i="7" s="1"/>
  <c r="U144" i="7"/>
  <c r="AO144" i="7"/>
  <c r="AO10" i="7" s="1"/>
  <c r="V144" i="7"/>
  <c r="V10" i="7" s="1"/>
  <c r="AJ10" i="7"/>
  <c r="W10" i="7"/>
  <c r="AP219" i="7"/>
  <c r="CA218" i="7"/>
  <c r="CA221" i="7"/>
  <c r="E224" i="7"/>
  <c r="AP223" i="7"/>
  <c r="AP225" i="7"/>
  <c r="AP228" i="7"/>
  <c r="CA227" i="7"/>
  <c r="CA226" i="7"/>
  <c r="AP229" i="7"/>
  <c r="CA231" i="7"/>
  <c r="E232" i="7"/>
  <c r="E233" i="7"/>
  <c r="AP237" i="7"/>
  <c r="CA238" i="7"/>
  <c r="E240" i="7"/>
  <c r="CA232" i="7"/>
  <c r="E244" i="7"/>
  <c r="AP245" i="7"/>
  <c r="CA241" i="7"/>
  <c r="E246" i="7"/>
  <c r="AP243" i="7"/>
  <c r="CA219" i="7"/>
  <c r="E222" i="7"/>
  <c r="E220" i="7"/>
  <c r="AP224" i="7"/>
  <c r="CA223" i="7"/>
  <c r="CA225" i="7"/>
  <c r="CA228" i="7"/>
  <c r="E225" i="7"/>
  <c r="E230" i="7"/>
  <c r="CA229" i="7"/>
  <c r="E235" i="7"/>
  <c r="E234" i="7"/>
  <c r="AP233" i="7"/>
  <c r="CA237" i="7"/>
  <c r="E239" i="7"/>
  <c r="AP240" i="7"/>
  <c r="E236" i="7"/>
  <c r="AP244" i="7"/>
  <c r="CA245" i="7"/>
  <c r="E242" i="7"/>
  <c r="AP246" i="7"/>
  <c r="CA243" i="7"/>
  <c r="E218" i="7"/>
  <c r="CB218" i="7" s="1"/>
  <c r="F218" i="7" s="1"/>
  <c r="E221" i="7"/>
  <c r="AP220" i="7"/>
  <c r="CA224" i="7"/>
  <c r="AP222" i="7"/>
  <c r="E229" i="7"/>
  <c r="E227" i="7"/>
  <c r="E226" i="7"/>
  <c r="AP230" i="7"/>
  <c r="E231" i="7"/>
  <c r="AP235" i="7"/>
  <c r="AP234" i="7"/>
  <c r="CA233" i="7"/>
  <c r="E238" i="7"/>
  <c r="AP239" i="7"/>
  <c r="CA240" i="7"/>
  <c r="AP236" i="7"/>
  <c r="CA244" i="7"/>
  <c r="E241" i="7"/>
  <c r="AP242" i="7"/>
  <c r="CA246" i="7"/>
  <c r="CB247" i="7" s="1"/>
  <c r="F247" i="7" s="1"/>
  <c r="AP221" i="7"/>
  <c r="E228" i="7"/>
  <c r="AP231" i="7"/>
  <c r="AP238" i="7"/>
  <c r="E245" i="7"/>
  <c r="CA220" i="7"/>
  <c r="AP227" i="7"/>
  <c r="CA235" i="7"/>
  <c r="CA239" i="7"/>
  <c r="AP241" i="7"/>
  <c r="E219" i="7"/>
  <c r="E223" i="7"/>
  <c r="AP226" i="7"/>
  <c r="CA234" i="7"/>
  <c r="AP232" i="7"/>
  <c r="CA242" i="7"/>
  <c r="AP218" i="7"/>
  <c r="CA236" i="7"/>
  <c r="CA222" i="7"/>
  <c r="E243" i="7"/>
  <c r="CA230" i="7"/>
  <c r="E237" i="7"/>
  <c r="CB237" i="7" s="1"/>
  <c r="F237" i="7" s="1"/>
  <c r="DE218" i="7"/>
  <c r="AI218" i="7" s="1"/>
  <c r="CH218" i="7"/>
  <c r="L218" i="7" s="1"/>
  <c r="CV218" i="7"/>
  <c r="Z218" i="7" s="1"/>
  <c r="CZ218" i="7"/>
  <c r="AD218" i="7" s="1"/>
  <c r="AD144" i="7"/>
  <c r="AD10" i="7" s="1"/>
  <c r="AE144" i="7"/>
  <c r="C142" i="7"/>
  <c r="E40" i="7"/>
  <c r="E56" i="7"/>
  <c r="E13" i="7"/>
  <c r="E29" i="7"/>
  <c r="E53" i="7"/>
  <c r="E22" i="7"/>
  <c r="E49" i="7"/>
  <c r="E26" i="7"/>
  <c r="E50" i="7"/>
  <c r="E66" i="7"/>
  <c r="E23" i="7"/>
  <c r="E39" i="7"/>
  <c r="E67" i="7"/>
  <c r="E36" i="7"/>
  <c r="E16" i="7"/>
  <c r="E68" i="7"/>
  <c r="E41" i="7"/>
  <c r="E62" i="7"/>
  <c r="E35" i="7"/>
  <c r="E63" i="7"/>
  <c r="E44" i="7"/>
  <c r="E60" i="7"/>
  <c r="E17" i="7"/>
  <c r="E33" i="7"/>
  <c r="E61" i="7"/>
  <c r="E30" i="7"/>
  <c r="E57" i="7"/>
  <c r="E38" i="7"/>
  <c r="E54" i="7"/>
  <c r="E11" i="7"/>
  <c r="E27" i="7"/>
  <c r="E43" i="7"/>
  <c r="E12" i="7"/>
  <c r="E47" i="7"/>
  <c r="E24" i="7"/>
  <c r="E52" i="7"/>
  <c r="E45" i="7"/>
  <c r="E46" i="7"/>
  <c r="E59" i="7"/>
  <c r="E48" i="7"/>
  <c r="E64" i="7"/>
  <c r="E21" i="7"/>
  <c r="E37" i="7"/>
  <c r="E69" i="7"/>
  <c r="E34" i="7"/>
  <c r="E65" i="7"/>
  <c r="E42" i="7"/>
  <c r="E58" i="7"/>
  <c r="E15" i="7"/>
  <c r="E31" i="7"/>
  <c r="E51" i="7"/>
  <c r="E20" i="7"/>
  <c r="E55" i="7"/>
  <c r="E32" i="7"/>
  <c r="E25" i="7"/>
  <c r="E18" i="7"/>
  <c r="E14" i="7"/>
  <c r="E19" i="7"/>
  <c r="E28" i="7"/>
  <c r="AT144" i="7"/>
  <c r="AT10" i="7" s="1"/>
  <c r="AC144" i="7"/>
  <c r="AC10" i="7" s="1"/>
  <c r="AR10" i="7"/>
  <c r="P144" i="7"/>
  <c r="BM144" i="7"/>
  <c r="BM10" i="7" s="1"/>
  <c r="BN144" i="7"/>
  <c r="BN10" i="7" s="1"/>
  <c r="AU144" i="7"/>
  <c r="AU10" i="7" s="1"/>
  <c r="AI144" i="7"/>
  <c r="AI10" i="7" s="1"/>
  <c r="Y144" i="7"/>
  <c r="Y10" i="7" s="1"/>
  <c r="BI144" i="7"/>
  <c r="BI10" i="7" s="1"/>
  <c r="AL144" i="7"/>
  <c r="AL10" i="7" s="1"/>
  <c r="AQ144" i="7"/>
  <c r="AQ10" i="7" s="1"/>
  <c r="H144" i="7"/>
  <c r="H10" i="7" s="1"/>
  <c r="AF10" i="7"/>
  <c r="T10" i="7"/>
  <c r="G10" i="7"/>
  <c r="O10" i="7"/>
  <c r="X10" i="7"/>
  <c r="I13" i="22"/>
  <c r="I38" i="22"/>
  <c r="H93" i="11"/>
  <c r="M93" i="11"/>
  <c r="M94" i="11" s="1"/>
  <c r="F93" i="11"/>
  <c r="J89" i="11"/>
  <c r="J92" i="11" s="1"/>
  <c r="I93" i="11"/>
  <c r="G89" i="11"/>
  <c r="G92" i="11" s="1"/>
  <c r="L89" i="11"/>
  <c r="L92" i="11" s="1"/>
  <c r="K89" i="11"/>
  <c r="K92" i="11" s="1"/>
  <c r="N93" i="11"/>
  <c r="N94" i="11" s="1"/>
  <c r="D90" i="11"/>
  <c r="CJ218" i="7" l="1"/>
  <c r="N218" i="7" s="1"/>
  <c r="DC218" i="7"/>
  <c r="AG218" i="7" s="1"/>
  <c r="CX218" i="7"/>
  <c r="AB218" i="7" s="1"/>
  <c r="CS218" i="7"/>
  <c r="W218" i="7" s="1"/>
  <c r="CM218" i="7"/>
  <c r="Q218" i="7" s="1"/>
  <c r="CO219" i="7"/>
  <c r="S219" i="7" s="1"/>
  <c r="CK218" i="7"/>
  <c r="O218" i="7" s="1"/>
  <c r="CW218" i="7"/>
  <c r="AA218" i="7" s="1"/>
  <c r="DF218" i="7"/>
  <c r="AJ218" i="7" s="1"/>
  <c r="CI218" i="7"/>
  <c r="M218" i="7" s="1"/>
  <c r="CE218" i="7"/>
  <c r="I218" i="7" s="1"/>
  <c r="CP218" i="7"/>
  <c r="T218" i="7" s="1"/>
  <c r="CU218" i="7"/>
  <c r="Y218" i="7" s="1"/>
  <c r="CC218" i="7"/>
  <c r="DD218" i="7"/>
  <c r="AH218" i="7" s="1"/>
  <c r="DA218" i="7"/>
  <c r="AE218" i="7" s="1"/>
  <c r="CY218" i="7"/>
  <c r="AC218" i="7" s="1"/>
  <c r="CG218" i="7"/>
  <c r="K218" i="7" s="1"/>
  <c r="CT218" i="7"/>
  <c r="CQ218" i="7"/>
  <c r="U218" i="7" s="1"/>
  <c r="CO218" i="7"/>
  <c r="S218" i="7" s="1"/>
  <c r="DB218" i="7"/>
  <c r="AF218" i="7" s="1"/>
  <c r="CB219" i="7"/>
  <c r="F219" i="7" s="1"/>
  <c r="CB236" i="7"/>
  <c r="CC238" i="7"/>
  <c r="G238" i="7" s="1"/>
  <c r="CY219" i="7"/>
  <c r="AC219" i="7" s="1"/>
  <c r="CF218" i="7"/>
  <c r="J218" i="7" s="1"/>
  <c r="CD218" i="7"/>
  <c r="H218" i="7" s="1"/>
  <c r="CR218" i="7"/>
  <c r="V218" i="7" s="1"/>
  <c r="CN218" i="7"/>
  <c r="R218" i="7" s="1"/>
  <c r="CL218" i="7"/>
  <c r="P218" i="7" s="1"/>
  <c r="CB222" i="7"/>
  <c r="F222" i="7" s="1"/>
  <c r="CB224" i="7"/>
  <c r="F224" i="7" s="1"/>
  <c r="CX219" i="7"/>
  <c r="CG219" i="7"/>
  <c r="DE219" i="7"/>
  <c r="AI219" i="7" s="1"/>
  <c r="CC219" i="7"/>
  <c r="CB228" i="7"/>
  <c r="CB241" i="7"/>
  <c r="CB227" i="7"/>
  <c r="CB230" i="7"/>
  <c r="E186" i="7"/>
  <c r="E145" i="7"/>
  <c r="S145" i="7" s="1"/>
  <c r="E149" i="7"/>
  <c r="E153" i="7"/>
  <c r="E157" i="7"/>
  <c r="E161" i="7"/>
  <c r="E165" i="7"/>
  <c r="E169" i="7"/>
  <c r="E172" i="7"/>
  <c r="E146" i="7"/>
  <c r="F146" i="7" s="1"/>
  <c r="E150" i="7"/>
  <c r="F150" i="7" s="1"/>
  <c r="E154" i="7"/>
  <c r="F154" i="7" s="1"/>
  <c r="E162" i="7"/>
  <c r="E166" i="7"/>
  <c r="E170" i="7"/>
  <c r="E147" i="7"/>
  <c r="E155" i="7"/>
  <c r="E163" i="7"/>
  <c r="E171" i="7"/>
  <c r="F171" i="7" s="1"/>
  <c r="E158" i="7"/>
  <c r="E151" i="7"/>
  <c r="E167" i="7"/>
  <c r="F167" i="7" s="1"/>
  <c r="E159" i="7"/>
  <c r="E156" i="7"/>
  <c r="E173" i="7"/>
  <c r="F173" i="7" s="1"/>
  <c r="E160" i="7"/>
  <c r="E148" i="7"/>
  <c r="E152" i="7"/>
  <c r="E164" i="7"/>
  <c r="E168" i="7"/>
  <c r="F168" i="7" s="1"/>
  <c r="E174" i="7"/>
  <c r="E200" i="7"/>
  <c r="E184" i="7"/>
  <c r="E199" i="7"/>
  <c r="E183" i="7"/>
  <c r="E185" i="7"/>
  <c r="E188" i="7"/>
  <c r="E201" i="7"/>
  <c r="E181" i="7"/>
  <c r="E194" i="7"/>
  <c r="E193" i="7"/>
  <c r="E189" i="7"/>
  <c r="E196" i="7"/>
  <c r="E180" i="7"/>
  <c r="E195" i="7"/>
  <c r="E179" i="7"/>
  <c r="E190" i="7"/>
  <c r="E203" i="7"/>
  <c r="E177" i="7"/>
  <c r="E178" i="7"/>
  <c r="E198" i="7"/>
  <c r="E192" i="7"/>
  <c r="E176" i="7"/>
  <c r="E191" i="7"/>
  <c r="E175" i="7"/>
  <c r="E197" i="7"/>
  <c r="E202" i="7"/>
  <c r="E182" i="7"/>
  <c r="E187" i="7"/>
  <c r="CB232" i="7"/>
  <c r="CJ219" i="7"/>
  <c r="CS219" i="7"/>
  <c r="CZ219" i="7"/>
  <c r="DD219" i="7"/>
  <c r="CU219" i="7"/>
  <c r="CB245" i="7"/>
  <c r="CB238" i="7"/>
  <c r="CB231" i="7"/>
  <c r="CB229" i="7"/>
  <c r="CB221" i="7"/>
  <c r="F221" i="7" s="1"/>
  <c r="CB242" i="7"/>
  <c r="CB234" i="7"/>
  <c r="CB225" i="7"/>
  <c r="CC226" i="7" s="1"/>
  <c r="CB244" i="7"/>
  <c r="CB226" i="7"/>
  <c r="CB240" i="7"/>
  <c r="AE10" i="7"/>
  <c r="P10" i="7"/>
  <c r="CL219" i="7"/>
  <c r="DB219" i="7"/>
  <c r="CD219" i="7"/>
  <c r="CM219" i="7"/>
  <c r="CB243" i="7"/>
  <c r="CB223" i="7"/>
  <c r="F223" i="7" s="1"/>
  <c r="CB239" i="7"/>
  <c r="CB235" i="7"/>
  <c r="CB220" i="7"/>
  <c r="CB246" i="7"/>
  <c r="CB233" i="7"/>
  <c r="Y145" i="7"/>
  <c r="N10" i="7"/>
  <c r="U10" i="7"/>
  <c r="I11" i="22"/>
  <c r="I37" i="22" a="1"/>
  <c r="I37" i="22" s="1"/>
  <c r="I10" i="22" s="1"/>
  <c r="K15" i="21" s="1"/>
  <c r="K17" i="21" s="1"/>
  <c r="K18" i="21" s="1"/>
  <c r="D89" i="11"/>
  <c r="D92" i="11" s="1"/>
  <c r="D93" i="11"/>
  <c r="K145" i="7" l="1"/>
  <c r="K11" i="7" s="1"/>
  <c r="AW145" i="7"/>
  <c r="AW11" i="7" s="1"/>
  <c r="BC145" i="7"/>
  <c r="BC11" i="7" s="1"/>
  <c r="W145" i="7"/>
  <c r="W11" i="7" s="1"/>
  <c r="AD145" i="7"/>
  <c r="AD11" i="7" s="1"/>
  <c r="AQ145" i="7"/>
  <c r="AQ11" i="7" s="1"/>
  <c r="Z145" i="7"/>
  <c r="Z11" i="7" s="1"/>
  <c r="AI145" i="7"/>
  <c r="AI11" i="7" s="1"/>
  <c r="BL145" i="7"/>
  <c r="BL11" i="7" s="1"/>
  <c r="L145" i="7"/>
  <c r="N146" i="7" s="1"/>
  <c r="CW219" i="7"/>
  <c r="CI219" i="7"/>
  <c r="DA220" i="7"/>
  <c r="CH219" i="7"/>
  <c r="CJ220" i="7" s="1"/>
  <c r="CK219" i="7"/>
  <c r="O219" i="7" s="1"/>
  <c r="CR219" i="7"/>
  <c r="V219" i="7" s="1"/>
  <c r="CQ219" i="7"/>
  <c r="U219" i="7" s="1"/>
  <c r="CN219" i="7"/>
  <c r="R219" i="7" s="1"/>
  <c r="CQ220" i="7"/>
  <c r="U220" i="7" s="1"/>
  <c r="DA219" i="7"/>
  <c r="CC225" i="7"/>
  <c r="G225" i="7" s="1"/>
  <c r="CT219" i="7"/>
  <c r="X219" i="7" s="1"/>
  <c r="DC219" i="7"/>
  <c r="AG219" i="7" s="1"/>
  <c r="DF219" i="7"/>
  <c r="AJ219" i="7" s="1"/>
  <c r="CF219" i="7"/>
  <c r="CH220" i="7" s="1"/>
  <c r="CD220" i="7"/>
  <c r="CF221" i="7" s="1"/>
  <c r="J221" i="7" s="1"/>
  <c r="G218" i="7"/>
  <c r="CE219" i="7"/>
  <c r="I219" i="7" s="1"/>
  <c r="CP219" i="7"/>
  <c r="T219" i="7" s="1"/>
  <c r="CM220" i="7"/>
  <c r="Q220" i="7" s="1"/>
  <c r="N145" i="7"/>
  <c r="N11" i="7" s="1"/>
  <c r="AC145" i="7"/>
  <c r="AC11" i="7" s="1"/>
  <c r="AY145" i="7"/>
  <c r="AY11" i="7" s="1"/>
  <c r="I145" i="7"/>
  <c r="I11" i="7" s="1"/>
  <c r="P145" i="7"/>
  <c r="P11" i="7" s="1"/>
  <c r="AL145" i="7"/>
  <c r="AL11" i="7" s="1"/>
  <c r="AN145" i="7"/>
  <c r="AN11" i="7" s="1"/>
  <c r="G168" i="7"/>
  <c r="BI145" i="7"/>
  <c r="BI11" i="7" s="1"/>
  <c r="AB145" i="7"/>
  <c r="AB11" i="7" s="1"/>
  <c r="G145" i="7"/>
  <c r="G11" i="7" s="1"/>
  <c r="BB145" i="7"/>
  <c r="BD146" i="7" s="1"/>
  <c r="BN145" i="7"/>
  <c r="BN11" i="7" s="1"/>
  <c r="BA145" i="7"/>
  <c r="BA11" i="7" s="1"/>
  <c r="AE145" i="7"/>
  <c r="AE11" i="7" s="1"/>
  <c r="BE145" i="7"/>
  <c r="BE11" i="7" s="1"/>
  <c r="X145" i="7"/>
  <c r="M145" i="7"/>
  <c r="O146" i="7" s="1"/>
  <c r="AA145" i="7"/>
  <c r="AA11" i="7" s="1"/>
  <c r="U145" i="7"/>
  <c r="W146" i="7" s="1"/>
  <c r="BK145" i="7"/>
  <c r="BK11" i="7" s="1"/>
  <c r="AY146" i="7"/>
  <c r="AY12" i="7" s="1"/>
  <c r="AT145" i="7"/>
  <c r="AT11" i="7" s="1"/>
  <c r="BH145" i="7"/>
  <c r="BH11" i="7" s="1"/>
  <c r="AM145" i="7"/>
  <c r="AM11" i="7" s="1"/>
  <c r="AR145" i="7"/>
  <c r="AR11" i="7" s="1"/>
  <c r="AX145" i="7"/>
  <c r="AX11" i="7" s="1"/>
  <c r="AJ145" i="7"/>
  <c r="AJ11" i="7" s="1"/>
  <c r="BD145" i="7"/>
  <c r="BD11" i="7" s="1"/>
  <c r="BJ145" i="7"/>
  <c r="BJ11" i="7" s="1"/>
  <c r="R145" i="7"/>
  <c r="R11" i="7" s="1"/>
  <c r="J145" i="7"/>
  <c r="J11" i="7" s="1"/>
  <c r="AG145" i="7"/>
  <c r="AI146" i="7" s="1"/>
  <c r="AH145" i="7"/>
  <c r="AH11" i="7" s="1"/>
  <c r="AP145" i="7"/>
  <c r="AP11" i="7" s="1"/>
  <c r="AV145" i="7"/>
  <c r="AV11" i="7" s="1"/>
  <c r="AU145" i="7"/>
  <c r="AU11" i="7" s="1"/>
  <c r="BM145" i="7"/>
  <c r="BM11" i="7" s="1"/>
  <c r="AO145" i="7"/>
  <c r="AO11" i="7" s="1"/>
  <c r="BF145" i="7"/>
  <c r="BF11" i="7" s="1"/>
  <c r="AS145" i="7"/>
  <c r="BG145" i="7"/>
  <c r="BG11" i="7" s="1"/>
  <c r="G172" i="7"/>
  <c r="H174" i="7" s="1"/>
  <c r="G147" i="7"/>
  <c r="X218" i="7"/>
  <c r="CV219" i="7"/>
  <c r="CC220" i="7"/>
  <c r="CE221" i="7" s="1"/>
  <c r="F201" i="7"/>
  <c r="G169" i="7"/>
  <c r="T145" i="7"/>
  <c r="T11" i="7" s="1"/>
  <c r="CC223" i="7"/>
  <c r="G223" i="7" s="1"/>
  <c r="F202" i="7"/>
  <c r="G203" i="7" s="1"/>
  <c r="F164" i="7"/>
  <c r="G165" i="7" s="1"/>
  <c r="F155" i="7"/>
  <c r="G156" i="7" s="1"/>
  <c r="F162" i="7"/>
  <c r="G163" i="7" s="1"/>
  <c r="CG220" i="7"/>
  <c r="K220" i="7" s="1"/>
  <c r="F236" i="7"/>
  <c r="CC237" i="7"/>
  <c r="G237" i="7" s="1"/>
  <c r="F182" i="7"/>
  <c r="F48" i="7" s="1"/>
  <c r="F179" i="7"/>
  <c r="F160" i="7"/>
  <c r="G161" i="7" s="1"/>
  <c r="F166" i="7"/>
  <c r="G167" i="7" s="1"/>
  <c r="H169" i="7" s="1"/>
  <c r="F184" i="7"/>
  <c r="F50" i="7" s="1"/>
  <c r="G174" i="7"/>
  <c r="F172" i="7"/>
  <c r="G173" i="7" s="1"/>
  <c r="Q145" i="7"/>
  <c r="Q11" i="7" s="1"/>
  <c r="CC222" i="7"/>
  <c r="CD224" i="7" s="1"/>
  <c r="CC224" i="7"/>
  <c r="G224" i="7" s="1"/>
  <c r="F192" i="7"/>
  <c r="G193" i="7" s="1"/>
  <c r="F200" i="7"/>
  <c r="F147" i="7"/>
  <c r="G148" i="7" s="1"/>
  <c r="V145" i="7"/>
  <c r="X146" i="7" s="1"/>
  <c r="AF145" i="7"/>
  <c r="AF11" i="7" s="1"/>
  <c r="F235" i="7"/>
  <c r="CC236" i="7"/>
  <c r="F240" i="7"/>
  <c r="CC241" i="7"/>
  <c r="CD243" i="7" s="1"/>
  <c r="F242" i="7"/>
  <c r="CC243" i="7"/>
  <c r="CD245" i="7" s="1"/>
  <c r="Q219" i="7"/>
  <c r="CO220" i="7"/>
  <c r="F226" i="7"/>
  <c r="CC227" i="7"/>
  <c r="CD229" i="7" s="1"/>
  <c r="F246" i="7"/>
  <c r="CC247" i="7"/>
  <c r="G247" i="7" s="1"/>
  <c r="M219" i="7"/>
  <c r="CK220" i="7"/>
  <c r="F229" i="7"/>
  <c r="CC230" i="7"/>
  <c r="F245" i="7"/>
  <c r="CC246" i="7"/>
  <c r="G226" i="7"/>
  <c r="W219" i="7"/>
  <c r="CU220" i="7"/>
  <c r="F233" i="7"/>
  <c r="CC234" i="7"/>
  <c r="G234" i="7" s="1"/>
  <c r="F243" i="7"/>
  <c r="CC244" i="7"/>
  <c r="G244" i="7" s="1"/>
  <c r="S11" i="7"/>
  <c r="U146" i="7"/>
  <c r="F239" i="7"/>
  <c r="CD240" i="7"/>
  <c r="CC240" i="7"/>
  <c r="CD242" i="7" s="1"/>
  <c r="AF219" i="7"/>
  <c r="DD220" i="7"/>
  <c r="F234" i="7"/>
  <c r="CC235" i="7"/>
  <c r="G220" i="7"/>
  <c r="M146" i="7"/>
  <c r="AK146" i="7"/>
  <c r="AF146" i="7"/>
  <c r="F197" i="7"/>
  <c r="F204" i="7"/>
  <c r="F70" i="7" s="1"/>
  <c r="F203" i="7"/>
  <c r="F195" i="7"/>
  <c r="F193" i="7"/>
  <c r="F188" i="7"/>
  <c r="F151" i="7"/>
  <c r="G152" i="7" s="1"/>
  <c r="F157" i="7"/>
  <c r="G158" i="7" s="1"/>
  <c r="F186" i="7"/>
  <c r="F227" i="7"/>
  <c r="CC228" i="7"/>
  <c r="G228" i="7" s="1"/>
  <c r="CD228" i="7"/>
  <c r="F228" i="7"/>
  <c r="CC229" i="7"/>
  <c r="AB219" i="7"/>
  <c r="CZ220" i="7"/>
  <c r="F238" i="7"/>
  <c r="CC239" i="7"/>
  <c r="CD241" i="7" s="1"/>
  <c r="CS220" i="7"/>
  <c r="AA146" i="7"/>
  <c r="Y11" i="7"/>
  <c r="F220" i="7"/>
  <c r="CD221" i="7"/>
  <c r="CC221" i="7"/>
  <c r="H219" i="7"/>
  <c r="CF220" i="7"/>
  <c r="AE220" i="7"/>
  <c r="DC221" i="7"/>
  <c r="F244" i="7"/>
  <c r="CC245" i="7"/>
  <c r="CD247" i="7" s="1"/>
  <c r="H247" i="7" s="1"/>
  <c r="F225" i="7"/>
  <c r="J219" i="7"/>
  <c r="AH219" i="7"/>
  <c r="DF220" i="7"/>
  <c r="AJ220" i="7" s="1"/>
  <c r="N219" i="7"/>
  <c r="CL220" i="7"/>
  <c r="F187" i="7"/>
  <c r="F175" i="7"/>
  <c r="F198" i="7"/>
  <c r="F180" i="7"/>
  <c r="F194" i="7"/>
  <c r="F185" i="7"/>
  <c r="F51" i="7" s="1"/>
  <c r="F152" i="7"/>
  <c r="G153" i="7" s="1"/>
  <c r="F156" i="7"/>
  <c r="G157" i="7" s="1"/>
  <c r="F158" i="7"/>
  <c r="G159" i="7" s="1"/>
  <c r="F169" i="7"/>
  <c r="G170" i="7" s="1"/>
  <c r="H172" i="7" s="1"/>
  <c r="F153" i="7"/>
  <c r="F241" i="7"/>
  <c r="CC242" i="7"/>
  <c r="CD244" i="7" s="1"/>
  <c r="AE219" i="7"/>
  <c r="DC220" i="7"/>
  <c r="AA219" i="7"/>
  <c r="CY220" i="7"/>
  <c r="P219" i="7"/>
  <c r="CN220" i="7"/>
  <c r="F231" i="7"/>
  <c r="CC232" i="7"/>
  <c r="Y219" i="7"/>
  <c r="CW220" i="7"/>
  <c r="AD219" i="7"/>
  <c r="DB220" i="7"/>
  <c r="F232" i="7"/>
  <c r="CC233" i="7"/>
  <c r="CD235" i="7" s="1"/>
  <c r="G155" i="7"/>
  <c r="G151" i="7"/>
  <c r="F191" i="7"/>
  <c r="F178" i="7"/>
  <c r="F196" i="7"/>
  <c r="F62" i="7" s="1"/>
  <c r="F181" i="7"/>
  <c r="F183" i="7"/>
  <c r="F49" i="7" s="1"/>
  <c r="F174" i="7"/>
  <c r="F148" i="7"/>
  <c r="G149" i="7" s="1"/>
  <c r="F159" i="7"/>
  <c r="G160" i="7" s="1"/>
  <c r="F170" i="7"/>
  <c r="G171" i="7" s="1"/>
  <c r="F165" i="7"/>
  <c r="G166" i="7" s="1"/>
  <c r="F149" i="7"/>
  <c r="G150" i="7" s="1"/>
  <c r="F230" i="7"/>
  <c r="CC231" i="7"/>
  <c r="F177" i="7"/>
  <c r="F176" i="7"/>
  <c r="F190" i="7"/>
  <c r="F189" i="7"/>
  <c r="F199" i="7"/>
  <c r="F163" i="7"/>
  <c r="G164" i="7" s="1"/>
  <c r="F161" i="7"/>
  <c r="G162" i="7" s="1"/>
  <c r="F145" i="7"/>
  <c r="AK145" i="7"/>
  <c r="AZ145" i="7"/>
  <c r="O145" i="7"/>
  <c r="G219" i="7"/>
  <c r="CE220" i="7"/>
  <c r="K219" i="7"/>
  <c r="CI220" i="7"/>
  <c r="H145" i="7"/>
  <c r="K19" i="21"/>
  <c r="I12" i="22" s="1"/>
  <c r="K20" i="21"/>
  <c r="K23" i="21" s="1"/>
  <c r="BG146" i="7" l="1"/>
  <c r="BG12" i="7" s="1"/>
  <c r="AE146" i="7"/>
  <c r="AG147" i="7" s="1"/>
  <c r="BC146" i="7"/>
  <c r="BC12" i="7" s="1"/>
  <c r="Y146" i="7"/>
  <c r="Y12" i="7" s="1"/>
  <c r="AD146" i="7"/>
  <c r="AD12" i="7" s="1"/>
  <c r="M11" i="7"/>
  <c r="AT146" i="7"/>
  <c r="AT12" i="7" s="1"/>
  <c r="BA147" i="7"/>
  <c r="BA13" i="7" s="1"/>
  <c r="BE146" i="7"/>
  <c r="BG147" i="7" s="1"/>
  <c r="BG13" i="7" s="1"/>
  <c r="F68" i="7"/>
  <c r="AJ146" i="7"/>
  <c r="AJ12" i="7" s="1"/>
  <c r="AN146" i="7"/>
  <c r="AN12" i="7" s="1"/>
  <c r="AS146" i="7"/>
  <c r="AS12" i="7" s="1"/>
  <c r="L11" i="7"/>
  <c r="BK146" i="7"/>
  <c r="BK12" i="7" s="1"/>
  <c r="BN146" i="7"/>
  <c r="BN12" i="7" s="1"/>
  <c r="AB146" i="7"/>
  <c r="AD147" i="7" s="1"/>
  <c r="CP220" i="7"/>
  <c r="CV220" i="7"/>
  <c r="L219" i="7"/>
  <c r="BA146" i="7"/>
  <c r="BA12" i="7" s="1"/>
  <c r="CD227" i="7"/>
  <c r="CT220" i="7"/>
  <c r="CV221" i="7" s="1"/>
  <c r="CD226" i="7"/>
  <c r="X220" i="7"/>
  <c r="BL146" i="7"/>
  <c r="BL12" i="7" s="1"/>
  <c r="H220" i="7"/>
  <c r="CS221" i="7"/>
  <c r="DE220" i="7"/>
  <c r="AI220" i="7" s="1"/>
  <c r="CO221" i="7"/>
  <c r="G222" i="7"/>
  <c r="T146" i="7"/>
  <c r="T12" i="7" s="1"/>
  <c r="AZ146" i="7"/>
  <c r="AZ12" i="7" s="1"/>
  <c r="AP146" i="7"/>
  <c r="AP12" i="7" s="1"/>
  <c r="I146" i="7"/>
  <c r="I12" i="7" s="1"/>
  <c r="H147" i="7"/>
  <c r="J148" i="7" s="1"/>
  <c r="P146" i="7"/>
  <c r="R147" i="7" s="1"/>
  <c r="CR220" i="7"/>
  <c r="V220" i="7" s="1"/>
  <c r="R146" i="7"/>
  <c r="T147" i="7" s="1"/>
  <c r="CI221" i="7"/>
  <c r="CD222" i="7"/>
  <c r="H222" i="7" s="1"/>
  <c r="I174" i="7"/>
  <c r="K146" i="7"/>
  <c r="K12" i="7" s="1"/>
  <c r="AX146" i="7"/>
  <c r="AX12" i="7" s="1"/>
  <c r="BB11" i="7"/>
  <c r="AL146" i="7"/>
  <c r="AL12" i="7" s="1"/>
  <c r="BJ146" i="7"/>
  <c r="BL147" i="7" s="1"/>
  <c r="U11" i="7"/>
  <c r="H173" i="7"/>
  <c r="I175" i="7" s="1"/>
  <c r="I41" i="7" s="1"/>
  <c r="AG146" i="7"/>
  <c r="AG12" i="7" s="1"/>
  <c r="X11" i="7"/>
  <c r="Z146" i="7"/>
  <c r="AW146" i="7"/>
  <c r="AW12" i="7" s="1"/>
  <c r="AV146" i="7"/>
  <c r="AX147" i="7" s="1"/>
  <c r="F58" i="7"/>
  <c r="H175" i="7"/>
  <c r="H41" i="7" s="1"/>
  <c r="AC146" i="7"/>
  <c r="AC12" i="7" s="1"/>
  <c r="G185" i="7"/>
  <c r="H187" i="7" s="1"/>
  <c r="AV147" i="7"/>
  <c r="AV13" i="7" s="1"/>
  <c r="BM146" i="7"/>
  <c r="BM12" i="7" s="1"/>
  <c r="AG11" i="7"/>
  <c r="G184" i="7"/>
  <c r="H186" i="7" s="1"/>
  <c r="BI147" i="7"/>
  <c r="BI13" i="7" s="1"/>
  <c r="AO146" i="7"/>
  <c r="AO12" i="7" s="1"/>
  <c r="BI146" i="7"/>
  <c r="BI12" i="7" s="1"/>
  <c r="AS11" i="7"/>
  <c r="AU146" i="7"/>
  <c r="AR146" i="7"/>
  <c r="AT147" i="7" s="1"/>
  <c r="V146" i="7"/>
  <c r="X147" i="7" s="1"/>
  <c r="L146" i="7"/>
  <c r="N147" i="7" s="1"/>
  <c r="H167" i="7"/>
  <c r="I169" i="7" s="1"/>
  <c r="BH146" i="7"/>
  <c r="BH12" i="7" s="1"/>
  <c r="H170" i="7"/>
  <c r="I172" i="7" s="1"/>
  <c r="S146" i="7"/>
  <c r="U147" i="7" s="1"/>
  <c r="BF146" i="7"/>
  <c r="BF12" i="7" s="1"/>
  <c r="AQ146" i="7"/>
  <c r="CD225" i="7"/>
  <c r="H225" i="7" s="1"/>
  <c r="H163" i="7"/>
  <c r="I165" i="7" s="1"/>
  <c r="H165" i="7"/>
  <c r="I167" i="7" s="1"/>
  <c r="Z219" i="7"/>
  <c r="CX220" i="7"/>
  <c r="CH222" i="7"/>
  <c r="CJ223" i="7" s="1"/>
  <c r="I171" i="7"/>
  <c r="J173" i="7" s="1"/>
  <c r="W221" i="7"/>
  <c r="CU222" i="7"/>
  <c r="Y222" i="7" s="1"/>
  <c r="AH146" i="7"/>
  <c r="AJ147" i="7" s="1"/>
  <c r="CD239" i="7"/>
  <c r="CE241" i="7" s="1"/>
  <c r="CF243" i="7" s="1"/>
  <c r="F67" i="7"/>
  <c r="G202" i="7"/>
  <c r="G68" i="7" s="1"/>
  <c r="H195" i="7"/>
  <c r="H61" i="7" s="1"/>
  <c r="G183" i="7"/>
  <c r="F45" i="7"/>
  <c r="G180" i="7"/>
  <c r="G46" i="7" s="1"/>
  <c r="H150" i="7"/>
  <c r="G197" i="7"/>
  <c r="G63" i="7" s="1"/>
  <c r="H162" i="7"/>
  <c r="I164" i="7" s="1"/>
  <c r="CE223" i="7"/>
  <c r="I223" i="7" s="1"/>
  <c r="V11" i="7"/>
  <c r="F66" i="7"/>
  <c r="G201" i="7"/>
  <c r="G175" i="7"/>
  <c r="G41" i="7" s="1"/>
  <c r="H164" i="7"/>
  <c r="H241" i="7"/>
  <c r="H159" i="7"/>
  <c r="I161" i="7" s="1"/>
  <c r="H166" i="7"/>
  <c r="H244" i="7"/>
  <c r="F11" i="7"/>
  <c r="H146" i="7"/>
  <c r="G146" i="7"/>
  <c r="G231" i="7"/>
  <c r="CD233" i="7"/>
  <c r="H155" i="7"/>
  <c r="F46" i="7"/>
  <c r="G181" i="7"/>
  <c r="J220" i="7"/>
  <c r="CH221" i="7"/>
  <c r="W220" i="7"/>
  <c r="CU221" i="7"/>
  <c r="G229" i="7"/>
  <c r="CE230" i="7"/>
  <c r="I221" i="7"/>
  <c r="CG222" i="7"/>
  <c r="G230" i="7"/>
  <c r="CE231" i="7"/>
  <c r="I231" i="7" s="1"/>
  <c r="Z221" i="7"/>
  <c r="CX222" i="7"/>
  <c r="M220" i="7"/>
  <c r="CK221" i="7"/>
  <c r="O11" i="7"/>
  <c r="Q146" i="7"/>
  <c r="F65" i="7"/>
  <c r="G200" i="7"/>
  <c r="F43" i="7"/>
  <c r="G178" i="7"/>
  <c r="CD231" i="7"/>
  <c r="CE233" i="7" s="1"/>
  <c r="H151" i="7"/>
  <c r="I153" i="7" s="1"/>
  <c r="F47" i="7"/>
  <c r="G182" i="7"/>
  <c r="F57" i="7"/>
  <c r="G233" i="7"/>
  <c r="AF220" i="7"/>
  <c r="DD221" i="7"/>
  <c r="G232" i="7"/>
  <c r="R220" i="7"/>
  <c r="CP221" i="7"/>
  <c r="L222" i="7"/>
  <c r="H242" i="7"/>
  <c r="H154" i="7"/>
  <c r="I156" i="7" s="1"/>
  <c r="G154" i="7"/>
  <c r="F41" i="7"/>
  <c r="H176" i="7"/>
  <c r="G176" i="7"/>
  <c r="H149" i="7"/>
  <c r="I151" i="7" s="1"/>
  <c r="P220" i="7"/>
  <c r="CN221" i="7"/>
  <c r="L220" i="7"/>
  <c r="CJ221" i="7"/>
  <c r="H245" i="7"/>
  <c r="H229" i="7"/>
  <c r="F52" i="7"/>
  <c r="G187" i="7"/>
  <c r="H189" i="7" s="1"/>
  <c r="G194" i="7"/>
  <c r="G60" i="7" s="1"/>
  <c r="F59" i="7"/>
  <c r="AH147" i="7"/>
  <c r="AF12" i="7"/>
  <c r="O147" i="7"/>
  <c r="M12" i="7"/>
  <c r="W147" i="7"/>
  <c r="U12" i="7"/>
  <c r="Y220" i="7"/>
  <c r="CW221" i="7"/>
  <c r="G246" i="7"/>
  <c r="CE247" i="7"/>
  <c r="I247" i="7" s="1"/>
  <c r="CD230" i="7"/>
  <c r="CE232" i="7" s="1"/>
  <c r="AK147" i="7"/>
  <c r="AI12" i="7"/>
  <c r="G236" i="7"/>
  <c r="CE237" i="7"/>
  <c r="CD238" i="7"/>
  <c r="CE240" i="7" s="1"/>
  <c r="F44" i="7"/>
  <c r="G179" i="7"/>
  <c r="AE12" i="7"/>
  <c r="AG221" i="7"/>
  <c r="DE222" i="7"/>
  <c r="AI222" i="7" s="1"/>
  <c r="H221" i="7"/>
  <c r="CF222" i="7"/>
  <c r="F54" i="7"/>
  <c r="G189" i="7"/>
  <c r="H191" i="7" s="1"/>
  <c r="F69" i="7"/>
  <c r="G204" i="7"/>
  <c r="G70" i="7" s="1"/>
  <c r="H235" i="7"/>
  <c r="AH220" i="7"/>
  <c r="DF221" i="7"/>
  <c r="AJ221" i="7" s="1"/>
  <c r="CE245" i="7"/>
  <c r="I245" i="7" s="1"/>
  <c r="H243" i="7"/>
  <c r="AZ11" i="7"/>
  <c r="BB146" i="7"/>
  <c r="F55" i="7"/>
  <c r="G190" i="7"/>
  <c r="Z220" i="7"/>
  <c r="CX221" i="7"/>
  <c r="H157" i="7"/>
  <c r="I159" i="7" s="1"/>
  <c r="G186" i="7"/>
  <c r="AG220" i="7"/>
  <c r="DE221" i="7"/>
  <c r="AI221" i="7" s="1"/>
  <c r="G242" i="7"/>
  <c r="CE243" i="7"/>
  <c r="CF245" i="7" s="1"/>
  <c r="F60" i="7"/>
  <c r="G195" i="7"/>
  <c r="F53" i="7"/>
  <c r="G188" i="7"/>
  <c r="H190" i="7" s="1"/>
  <c r="G245" i="7"/>
  <c r="CE246" i="7"/>
  <c r="H224" i="7"/>
  <c r="CE226" i="7"/>
  <c r="CF228" i="7" s="1"/>
  <c r="AD220" i="7"/>
  <c r="DB221" i="7"/>
  <c r="F63" i="7"/>
  <c r="G198" i="7"/>
  <c r="AK12" i="7"/>
  <c r="AM147" i="7"/>
  <c r="T220" i="7"/>
  <c r="CR221" i="7"/>
  <c r="CD232" i="7"/>
  <c r="CE234" i="7" s="1"/>
  <c r="N220" i="7"/>
  <c r="CL221" i="7"/>
  <c r="G240" i="7"/>
  <c r="CD246" i="7"/>
  <c r="O220" i="7"/>
  <c r="CM221" i="7"/>
  <c r="CE229" i="7"/>
  <c r="H227" i="7"/>
  <c r="CD236" i="7"/>
  <c r="F42" i="7"/>
  <c r="G177" i="7"/>
  <c r="H168" i="7"/>
  <c r="I170" i="7" s="1"/>
  <c r="N12" i="7"/>
  <c r="P147" i="7"/>
  <c r="H11" i="7"/>
  <c r="J146" i="7"/>
  <c r="I220" i="7"/>
  <c r="CG221" i="7"/>
  <c r="AK11" i="7"/>
  <c r="AM146" i="7"/>
  <c r="F56" i="7"/>
  <c r="G191" i="7"/>
  <c r="G69" i="7"/>
  <c r="H152" i="7"/>
  <c r="I154" i="7" s="1"/>
  <c r="H153" i="7"/>
  <c r="G192" i="7"/>
  <c r="H194" i="7" s="1"/>
  <c r="H60" i="7" s="1"/>
  <c r="AA220" i="7"/>
  <c r="CY221" i="7"/>
  <c r="AC220" i="7"/>
  <c r="DA221" i="7"/>
  <c r="M221" i="7"/>
  <c r="CK222" i="7"/>
  <c r="H161" i="7"/>
  <c r="F64" i="7"/>
  <c r="G199" i="7"/>
  <c r="H171" i="7"/>
  <c r="S221" i="7"/>
  <c r="CQ222" i="7"/>
  <c r="H226" i="7"/>
  <c r="G221" i="7"/>
  <c r="CE222" i="7"/>
  <c r="CD223" i="7"/>
  <c r="AA12" i="7"/>
  <c r="AC147" i="7"/>
  <c r="G239" i="7"/>
  <c r="H228" i="7"/>
  <c r="Z147" i="7"/>
  <c r="X12" i="7"/>
  <c r="H160" i="7"/>
  <c r="F61" i="7"/>
  <c r="G196" i="7"/>
  <c r="G59" i="7"/>
  <c r="H158" i="7"/>
  <c r="I160" i="7" s="1"/>
  <c r="G235" i="7"/>
  <c r="CD237" i="7"/>
  <c r="H240" i="7"/>
  <c r="CD234" i="7"/>
  <c r="BD12" i="7"/>
  <c r="BF147" i="7"/>
  <c r="CE227" i="7"/>
  <c r="Q147" i="7"/>
  <c r="O12" i="7"/>
  <c r="G227" i="7"/>
  <c r="CE228" i="7"/>
  <c r="I228" i="7" s="1"/>
  <c r="S220" i="7"/>
  <c r="CQ221" i="7"/>
  <c r="G243" i="7"/>
  <c r="CE244" i="7"/>
  <c r="CF246" i="7" s="1"/>
  <c r="G241" i="7"/>
  <c r="CE242" i="7"/>
  <c r="CF244" i="7" s="1"/>
  <c r="Y147" i="7"/>
  <c r="W12" i="7"/>
  <c r="L9" i="21"/>
  <c r="L8" i="21"/>
  <c r="I25" i="22"/>
  <c r="I65" i="22"/>
  <c r="I52" i="22"/>
  <c r="I39" i="22"/>
  <c r="V147" i="7" l="1"/>
  <c r="K147" i="7"/>
  <c r="K13" i="7" s="1"/>
  <c r="AL147" i="7"/>
  <c r="AL13" i="7" s="1"/>
  <c r="BE147" i="7"/>
  <c r="BE13" i="7" s="1"/>
  <c r="I149" i="7"/>
  <c r="G50" i="7"/>
  <c r="AA147" i="7"/>
  <c r="AA13" i="7" s="1"/>
  <c r="AP147" i="7"/>
  <c r="AP13" i="7" s="1"/>
  <c r="K150" i="7"/>
  <c r="L12" i="7"/>
  <c r="AF147" i="7"/>
  <c r="AH148" i="7" s="1"/>
  <c r="BE12" i="7"/>
  <c r="J151" i="7"/>
  <c r="L152" i="7" s="1"/>
  <c r="BM147" i="7"/>
  <c r="BM13" i="7" s="1"/>
  <c r="AR147" i="7"/>
  <c r="AT148" i="7" s="1"/>
  <c r="AB12" i="7"/>
  <c r="P12" i="7"/>
  <c r="BC147" i="7"/>
  <c r="BE148" i="7" s="1"/>
  <c r="BG149" i="7" s="1"/>
  <c r="BJ12" i="7"/>
  <c r="AU147" i="7"/>
  <c r="AU13" i="7" s="1"/>
  <c r="K175" i="7"/>
  <c r="K41" i="7" s="1"/>
  <c r="BN147" i="7"/>
  <c r="BN13" i="7" s="1"/>
  <c r="CF223" i="7"/>
  <c r="R12" i="7"/>
  <c r="M147" i="7"/>
  <c r="O148" i="7" s="1"/>
  <c r="Q149" i="7" s="1"/>
  <c r="CE224" i="7"/>
  <c r="I224" i="7" s="1"/>
  <c r="BB147" i="7"/>
  <c r="BD148" i="7" s="1"/>
  <c r="CF225" i="7"/>
  <c r="CT221" i="7"/>
  <c r="CV222" i="7" s="1"/>
  <c r="AZ147" i="7"/>
  <c r="AZ13" i="7" s="1"/>
  <c r="J176" i="7"/>
  <c r="AH12" i="7"/>
  <c r="J174" i="7"/>
  <c r="K176" i="7" s="1"/>
  <c r="K42" i="7" s="1"/>
  <c r="V12" i="7"/>
  <c r="AV12" i="7"/>
  <c r="M148" i="7"/>
  <c r="M14" i="7" s="1"/>
  <c r="AR12" i="7"/>
  <c r="AN147" i="7"/>
  <c r="AN13" i="7" s="1"/>
  <c r="G51" i="7"/>
  <c r="AI147" i="7"/>
  <c r="AE147" i="7"/>
  <c r="AE13" i="7" s="1"/>
  <c r="AY147" i="7"/>
  <c r="AY13" i="7" s="1"/>
  <c r="Z12" i="7"/>
  <c r="AB147" i="7"/>
  <c r="BH147" i="7"/>
  <c r="BH13" i="7" s="1"/>
  <c r="AX148" i="7"/>
  <c r="AX14" i="7" s="1"/>
  <c r="BK147" i="7"/>
  <c r="BK13" i="7" s="1"/>
  <c r="J171" i="7"/>
  <c r="K173" i="7" s="1"/>
  <c r="J166" i="7"/>
  <c r="K168" i="7" s="1"/>
  <c r="BK148" i="7"/>
  <c r="BK14" i="7" s="1"/>
  <c r="S12" i="7"/>
  <c r="AQ147" i="7"/>
  <c r="AS148" i="7" s="1"/>
  <c r="BJ147" i="7"/>
  <c r="BJ13" i="7" s="1"/>
  <c r="AQ12" i="7"/>
  <c r="AS147" i="7"/>
  <c r="AU12" i="7"/>
  <c r="AW147" i="7"/>
  <c r="L149" i="7"/>
  <c r="H204" i="7"/>
  <c r="H70" i="7" s="1"/>
  <c r="J163" i="7"/>
  <c r="K165" i="7" s="1"/>
  <c r="AB220" i="7"/>
  <c r="CZ221" i="7"/>
  <c r="I152" i="7"/>
  <c r="J154" i="7" s="1"/>
  <c r="H239" i="7"/>
  <c r="CW223" i="7"/>
  <c r="AA223" i="7" s="1"/>
  <c r="H196" i="7"/>
  <c r="I198" i="7" s="1"/>
  <c r="H185" i="7"/>
  <c r="H51" i="7" s="1"/>
  <c r="G49" i="7"/>
  <c r="BB13" i="7"/>
  <c r="H199" i="7"/>
  <c r="H65" i="7" s="1"/>
  <c r="G67" i="7"/>
  <c r="H203" i="7"/>
  <c r="H69" i="7" s="1"/>
  <c r="H182" i="7"/>
  <c r="H48" i="7" s="1"/>
  <c r="I176" i="7"/>
  <c r="I42" i="7" s="1"/>
  <c r="AX13" i="7"/>
  <c r="AZ148" i="7"/>
  <c r="H177" i="7"/>
  <c r="H43" i="7" s="1"/>
  <c r="BI148" i="7"/>
  <c r="J246" i="7"/>
  <c r="I234" i="7"/>
  <c r="CF236" i="7"/>
  <c r="CG238" i="7" s="1"/>
  <c r="CG246" i="7"/>
  <c r="J244" i="7"/>
  <c r="J245" i="7"/>
  <c r="I232" i="7"/>
  <c r="I233" i="7"/>
  <c r="H56" i="7"/>
  <c r="J243" i="7"/>
  <c r="S148" i="7"/>
  <c r="Q13" i="7"/>
  <c r="G62" i="7"/>
  <c r="I197" i="7"/>
  <c r="I240" i="7"/>
  <c r="CE225" i="7"/>
  <c r="H223" i="7"/>
  <c r="CF224" i="7"/>
  <c r="H57" i="7"/>
  <c r="AC148" i="7"/>
  <c r="H236" i="7"/>
  <c r="CE238" i="7"/>
  <c r="BE14" i="7"/>
  <c r="V221" i="7"/>
  <c r="CT222" i="7"/>
  <c r="H200" i="7"/>
  <c r="G64" i="7"/>
  <c r="J225" i="7"/>
  <c r="I246" i="7"/>
  <c r="CG247" i="7"/>
  <c r="K247" i="7" s="1"/>
  <c r="G52" i="7"/>
  <c r="H188" i="7"/>
  <c r="I190" i="7" s="1"/>
  <c r="J192" i="7" s="1"/>
  <c r="BB12" i="7"/>
  <c r="BD147" i="7"/>
  <c r="J222" i="7"/>
  <c r="CH223" i="7"/>
  <c r="BC148" i="7"/>
  <c r="J223" i="7"/>
  <c r="CH224" i="7"/>
  <c r="L224" i="7" s="1"/>
  <c r="G45" i="7"/>
  <c r="I237" i="7"/>
  <c r="AA221" i="7"/>
  <c r="CY222" i="7"/>
  <c r="G53" i="7"/>
  <c r="I188" i="7"/>
  <c r="J190" i="7" s="1"/>
  <c r="R221" i="7"/>
  <c r="CP222" i="7"/>
  <c r="H42" i="7"/>
  <c r="J177" i="7"/>
  <c r="T221" i="7"/>
  <c r="CR222" i="7"/>
  <c r="AH221" i="7"/>
  <c r="DF222" i="7"/>
  <c r="AJ222" i="7" s="1"/>
  <c r="H184" i="7"/>
  <c r="G48" i="7"/>
  <c r="G44" i="7"/>
  <c r="H180" i="7"/>
  <c r="I182" i="7" s="1"/>
  <c r="Q12" i="7"/>
  <c r="S147" i="7"/>
  <c r="AB222" i="7"/>
  <c r="CZ223" i="7"/>
  <c r="G47" i="7"/>
  <c r="H183" i="7"/>
  <c r="CE235" i="7"/>
  <c r="CF237" i="7" s="1"/>
  <c r="J237" i="7" s="1"/>
  <c r="H233" i="7"/>
  <c r="CF234" i="7"/>
  <c r="J234" i="7" s="1"/>
  <c r="J167" i="7"/>
  <c r="I168" i="7"/>
  <c r="I244" i="7"/>
  <c r="CG245" i="7"/>
  <c r="H234" i="7"/>
  <c r="CF235" i="7"/>
  <c r="H237" i="7"/>
  <c r="CE239" i="7"/>
  <c r="AB148" i="7"/>
  <c r="Z13" i="7"/>
  <c r="I222" i="7"/>
  <c r="CG223" i="7"/>
  <c r="U222" i="7"/>
  <c r="CS223" i="7"/>
  <c r="I173" i="7"/>
  <c r="J172" i="7"/>
  <c r="J162" i="7"/>
  <c r="AE221" i="7"/>
  <c r="DC222" i="7"/>
  <c r="J155" i="7"/>
  <c r="K157" i="7" s="1"/>
  <c r="G57" i="7"/>
  <c r="H193" i="7"/>
  <c r="I192" i="7"/>
  <c r="K221" i="7"/>
  <c r="CI222" i="7"/>
  <c r="R148" i="7"/>
  <c r="P13" i="7"/>
  <c r="G43" i="7"/>
  <c r="I178" i="7"/>
  <c r="J228" i="7"/>
  <c r="Q221" i="7"/>
  <c r="CO222" i="7"/>
  <c r="P221" i="7"/>
  <c r="CN222" i="7"/>
  <c r="H198" i="7"/>
  <c r="I200" i="7" s="1"/>
  <c r="G61" i="7"/>
  <c r="I196" i="7"/>
  <c r="H197" i="7"/>
  <c r="H63" i="7" s="1"/>
  <c r="AT13" i="7"/>
  <c r="AV148" i="7"/>
  <c r="G56" i="7"/>
  <c r="I191" i="7"/>
  <c r="H55" i="7"/>
  <c r="H179" i="7"/>
  <c r="AK13" i="7"/>
  <c r="AM148" i="7"/>
  <c r="H230" i="7"/>
  <c r="CF231" i="7"/>
  <c r="Q148" i="7"/>
  <c r="O13" i="7"/>
  <c r="P148" i="7"/>
  <c r="N13" i="7"/>
  <c r="V148" i="7"/>
  <c r="T13" i="7"/>
  <c r="T148" i="7"/>
  <c r="R13" i="7"/>
  <c r="I230" i="7"/>
  <c r="L221" i="7"/>
  <c r="CJ222" i="7"/>
  <c r="AA148" i="7"/>
  <c r="Y13" i="7"/>
  <c r="I227" i="7"/>
  <c r="CE236" i="7"/>
  <c r="CF238" i="7" s="1"/>
  <c r="CF229" i="7"/>
  <c r="CG231" i="7" s="1"/>
  <c r="AE148" i="7"/>
  <c r="AC13" i="7"/>
  <c r="AF148" i="7"/>
  <c r="AD13" i="7"/>
  <c r="G65" i="7"/>
  <c r="H201" i="7"/>
  <c r="G58" i="7"/>
  <c r="I193" i="7"/>
  <c r="J153" i="7"/>
  <c r="K155" i="7" s="1"/>
  <c r="I241" i="7"/>
  <c r="AM13" i="7"/>
  <c r="AO148" i="7"/>
  <c r="AL148" i="7"/>
  <c r="AJ13" i="7"/>
  <c r="Z148" i="7"/>
  <c r="X13" i="7"/>
  <c r="CF226" i="7"/>
  <c r="G55" i="7"/>
  <c r="AI148" i="7"/>
  <c r="AG13" i="7"/>
  <c r="CF230" i="7"/>
  <c r="N221" i="7"/>
  <c r="CL222" i="7"/>
  <c r="H156" i="7"/>
  <c r="I158" i="7" s="1"/>
  <c r="I155" i="7"/>
  <c r="N223" i="7"/>
  <c r="CL224" i="7"/>
  <c r="H192" i="7"/>
  <c r="G66" i="7"/>
  <c r="H202" i="7"/>
  <c r="O221" i="7"/>
  <c r="CM222" i="7"/>
  <c r="K222" i="7"/>
  <c r="CI223" i="7"/>
  <c r="G12" i="7"/>
  <c r="I147" i="7"/>
  <c r="H148" i="7"/>
  <c r="I163" i="7"/>
  <c r="I242" i="7"/>
  <c r="U221" i="7"/>
  <c r="CS222" i="7"/>
  <c r="BF13" i="7"/>
  <c r="BH148" i="7"/>
  <c r="J161" i="7"/>
  <c r="I162" i="7"/>
  <c r="O222" i="7"/>
  <c r="CM223" i="7"/>
  <c r="AC221" i="7"/>
  <c r="DA222" i="7"/>
  <c r="AM12" i="7"/>
  <c r="AO147" i="7"/>
  <c r="L147" i="7"/>
  <c r="J12" i="7"/>
  <c r="J169" i="7"/>
  <c r="K171" i="7" s="1"/>
  <c r="I229" i="7"/>
  <c r="CG230" i="7"/>
  <c r="H246" i="7"/>
  <c r="CF247" i="7"/>
  <c r="J247" i="7" s="1"/>
  <c r="H232" i="7"/>
  <c r="CF233" i="7"/>
  <c r="AF221" i="7"/>
  <c r="DD222" i="7"/>
  <c r="I226" i="7"/>
  <c r="CG227" i="7"/>
  <c r="CH229" i="7" s="1"/>
  <c r="BL13" i="7"/>
  <c r="BN148" i="7"/>
  <c r="BN14" i="7" s="1"/>
  <c r="G54" i="7"/>
  <c r="I189" i="7"/>
  <c r="J191" i="7" s="1"/>
  <c r="I243" i="7"/>
  <c r="H52" i="7"/>
  <c r="J158" i="7"/>
  <c r="K160" i="7" s="1"/>
  <c r="AB221" i="7"/>
  <c r="CZ222" i="7"/>
  <c r="X148" i="7"/>
  <c r="V13" i="7"/>
  <c r="W148" i="7"/>
  <c r="U13" i="7"/>
  <c r="H238" i="7"/>
  <c r="CF239" i="7"/>
  <c r="Y148" i="7"/>
  <c r="W13" i="7"/>
  <c r="AJ148" i="7"/>
  <c r="AH13" i="7"/>
  <c r="H53" i="7"/>
  <c r="H178" i="7"/>
  <c r="I180" i="7" s="1"/>
  <c r="G42" i="7"/>
  <c r="I177" i="7"/>
  <c r="H231" i="7"/>
  <c r="CF232" i="7"/>
  <c r="CG234" i="7" s="1"/>
  <c r="Y221" i="7"/>
  <c r="CW222" i="7"/>
  <c r="H181" i="7"/>
  <c r="J156" i="7"/>
  <c r="I157" i="7"/>
  <c r="I148" i="7"/>
  <c r="H12" i="7"/>
  <c r="J147" i="7"/>
  <c r="CG224" i="7"/>
  <c r="CH226" i="7" s="1"/>
  <c r="CF242" i="7"/>
  <c r="CG244" i="7" s="1"/>
  <c r="I166" i="7"/>
  <c r="L10" i="21"/>
  <c r="L11" i="21" s="1"/>
  <c r="AR148" i="7" l="1"/>
  <c r="AR14" i="7" s="1"/>
  <c r="AF13" i="7"/>
  <c r="AN148" i="7"/>
  <c r="AN14" i="7" s="1"/>
  <c r="BG148" i="7"/>
  <c r="BG14" i="7" s="1"/>
  <c r="AR13" i="7"/>
  <c r="L175" i="7"/>
  <c r="M13" i="7"/>
  <c r="AW148" i="7"/>
  <c r="AW14" i="7" s="1"/>
  <c r="BC13" i="7"/>
  <c r="O14" i="7"/>
  <c r="L177" i="7"/>
  <c r="L43" i="7" s="1"/>
  <c r="BB148" i="7"/>
  <c r="BD149" i="7" s="1"/>
  <c r="CG225" i="7"/>
  <c r="X221" i="7"/>
  <c r="J42" i="7"/>
  <c r="CY224" i="7"/>
  <c r="AC224" i="7" s="1"/>
  <c r="J200" i="7"/>
  <c r="J66" i="7" s="1"/>
  <c r="AZ149" i="7"/>
  <c r="AZ15" i="7" s="1"/>
  <c r="BM149" i="7"/>
  <c r="BM15" i="7" s="1"/>
  <c r="BA148" i="7"/>
  <c r="BA14" i="7" s="1"/>
  <c r="O149" i="7"/>
  <c r="Q150" i="7" s="1"/>
  <c r="N150" i="7"/>
  <c r="BJ148" i="7"/>
  <c r="BJ14" i="7" s="1"/>
  <c r="AG148" i="7"/>
  <c r="AI149" i="7" s="1"/>
  <c r="K153" i="7"/>
  <c r="L155" i="7" s="1"/>
  <c r="H62" i="7"/>
  <c r="AP148" i="7"/>
  <c r="AP14" i="7" s="1"/>
  <c r="BK149" i="7"/>
  <c r="BK15" i="7" s="1"/>
  <c r="BM148" i="7"/>
  <c r="BM14" i="7" s="1"/>
  <c r="AK148" i="7"/>
  <c r="AI13" i="7"/>
  <c r="AD148" i="7"/>
  <c r="AB13" i="7"/>
  <c r="AQ13" i="7"/>
  <c r="AT149" i="7"/>
  <c r="AT15" i="7" s="1"/>
  <c r="BI149" i="7"/>
  <c r="I187" i="7"/>
  <c r="J189" i="7" s="1"/>
  <c r="K191" i="7" s="1"/>
  <c r="L193" i="7" s="1"/>
  <c r="K149" i="7"/>
  <c r="I201" i="7"/>
  <c r="I67" i="7" s="1"/>
  <c r="L167" i="7"/>
  <c r="M169" i="7" s="1"/>
  <c r="J178" i="7"/>
  <c r="J44" i="7" s="1"/>
  <c r="I179" i="7"/>
  <c r="I45" i="7" s="1"/>
  <c r="AW13" i="7"/>
  <c r="AY148" i="7"/>
  <c r="BL148" i="7"/>
  <c r="BL14" i="7" s="1"/>
  <c r="M151" i="7"/>
  <c r="N153" i="7" s="1"/>
  <c r="AS13" i="7"/>
  <c r="AU148" i="7"/>
  <c r="K164" i="7"/>
  <c r="AD221" i="7"/>
  <c r="DB222" i="7"/>
  <c r="BI14" i="7"/>
  <c r="M177" i="7"/>
  <c r="M43" i="7" s="1"/>
  <c r="J165" i="7"/>
  <c r="I184" i="7"/>
  <c r="I50" i="7" s="1"/>
  <c r="AZ14" i="7"/>
  <c r="BB149" i="7"/>
  <c r="BD14" i="7"/>
  <c r="BF149" i="7"/>
  <c r="L162" i="7"/>
  <c r="I46" i="7"/>
  <c r="J57" i="7"/>
  <c r="J58" i="7"/>
  <c r="L226" i="7"/>
  <c r="J238" i="7"/>
  <c r="L157" i="7"/>
  <c r="Z149" i="7"/>
  <c r="X14" i="7"/>
  <c r="Q223" i="7"/>
  <c r="CO224" i="7"/>
  <c r="J195" i="7"/>
  <c r="K197" i="7" s="1"/>
  <c r="I59" i="7"/>
  <c r="K194" i="7"/>
  <c r="AS14" i="7"/>
  <c r="AU149" i="7"/>
  <c r="L229" i="7"/>
  <c r="W223" i="7"/>
  <c r="CU224" i="7"/>
  <c r="V222" i="7"/>
  <c r="CT223" i="7"/>
  <c r="K238" i="7"/>
  <c r="K234" i="7"/>
  <c r="H47" i="7"/>
  <c r="J182" i="7"/>
  <c r="AJ149" i="7"/>
  <c r="AH14" i="7"/>
  <c r="J239" i="7"/>
  <c r="CH240" i="7"/>
  <c r="AD222" i="7"/>
  <c r="DB223" i="7"/>
  <c r="K244" i="7"/>
  <c r="AH222" i="7"/>
  <c r="DF223" i="7"/>
  <c r="AJ223" i="7" s="1"/>
  <c r="AP149" i="7"/>
  <c r="AO13" i="7"/>
  <c r="AQ148" i="7"/>
  <c r="W222" i="7"/>
  <c r="CU223" i="7"/>
  <c r="Q222" i="7"/>
  <c r="CO223" i="7"/>
  <c r="J157" i="7"/>
  <c r="K159" i="7" s="1"/>
  <c r="K156" i="7"/>
  <c r="AK149" i="7"/>
  <c r="AI14" i="7"/>
  <c r="J226" i="7"/>
  <c r="CH227" i="7"/>
  <c r="AL14" i="7"/>
  <c r="AN149" i="7"/>
  <c r="J229" i="7"/>
  <c r="CG228" i="7"/>
  <c r="CH230" i="7" s="1"/>
  <c r="J231" i="7"/>
  <c r="CH232" i="7"/>
  <c r="J198" i="7"/>
  <c r="I62" i="7"/>
  <c r="AD149" i="7"/>
  <c r="AB14" i="7"/>
  <c r="J235" i="7"/>
  <c r="CH236" i="7"/>
  <c r="K245" i="7"/>
  <c r="I235" i="7"/>
  <c r="CG236" i="7"/>
  <c r="AD223" i="7"/>
  <c r="DB224" i="7"/>
  <c r="I183" i="7"/>
  <c r="BD13" i="7"/>
  <c r="BF148" i="7"/>
  <c r="X222" i="7"/>
  <c r="CV223" i="7"/>
  <c r="BG15" i="7"/>
  <c r="BI150" i="7"/>
  <c r="I238" i="7"/>
  <c r="CG239" i="7"/>
  <c r="CF240" i="7"/>
  <c r="I63" i="7"/>
  <c r="AA222" i="7"/>
  <c r="CY223" i="7"/>
  <c r="AL149" i="7"/>
  <c r="AJ14" i="7"/>
  <c r="L41" i="7"/>
  <c r="Z222" i="7"/>
  <c r="CX223" i="7"/>
  <c r="AG149" i="7"/>
  <c r="AE14" i="7"/>
  <c r="AC149" i="7"/>
  <c r="AA14" i="7"/>
  <c r="K231" i="7"/>
  <c r="S149" i="7"/>
  <c r="Q14" i="7"/>
  <c r="J56" i="7"/>
  <c r="R222" i="7"/>
  <c r="CP223" i="7"/>
  <c r="M222" i="7"/>
  <c r="CK223" i="7"/>
  <c r="I54" i="7"/>
  <c r="H66" i="7"/>
  <c r="I202" i="7"/>
  <c r="AE149" i="7"/>
  <c r="AC14" i="7"/>
  <c r="J224" i="7"/>
  <c r="CH225" i="7"/>
  <c r="L225" i="7" s="1"/>
  <c r="U149" i="7"/>
  <c r="S14" i="7"/>
  <c r="J236" i="7"/>
  <c r="J168" i="7"/>
  <c r="L148" i="7"/>
  <c r="J13" i="7"/>
  <c r="J232" i="7"/>
  <c r="CH233" i="7"/>
  <c r="CI235" i="7" s="1"/>
  <c r="I43" i="7"/>
  <c r="K178" i="7"/>
  <c r="AA149" i="7"/>
  <c r="Y14" i="7"/>
  <c r="Y149" i="7"/>
  <c r="W14" i="7"/>
  <c r="L170" i="7"/>
  <c r="AE222" i="7"/>
  <c r="DC223" i="7"/>
  <c r="K163" i="7"/>
  <c r="J164" i="7"/>
  <c r="I64" i="7"/>
  <c r="J149" i="7"/>
  <c r="I150" i="7"/>
  <c r="H58" i="7"/>
  <c r="J193" i="7"/>
  <c r="I194" i="7"/>
  <c r="J160" i="7"/>
  <c r="K162" i="7" s="1"/>
  <c r="P222" i="7"/>
  <c r="CN223" i="7"/>
  <c r="AO14" i="7"/>
  <c r="AQ149" i="7"/>
  <c r="AT14" i="7"/>
  <c r="AV149" i="7"/>
  <c r="H67" i="7"/>
  <c r="J202" i="7"/>
  <c r="J68" i="7" s="1"/>
  <c r="I203" i="7"/>
  <c r="AH149" i="7"/>
  <c r="AF14" i="7"/>
  <c r="N222" i="7"/>
  <c r="CL223" i="7"/>
  <c r="R149" i="7"/>
  <c r="P14" i="7"/>
  <c r="S150" i="7"/>
  <c r="Q15" i="7"/>
  <c r="I57" i="7"/>
  <c r="K192" i="7"/>
  <c r="S222" i="7"/>
  <c r="CQ223" i="7"/>
  <c r="I44" i="7"/>
  <c r="K179" i="7"/>
  <c r="I58" i="7"/>
  <c r="K193" i="7"/>
  <c r="L173" i="7"/>
  <c r="K223" i="7"/>
  <c r="CI224" i="7"/>
  <c r="J184" i="7"/>
  <c r="I48" i="7"/>
  <c r="H46" i="7"/>
  <c r="J43" i="7"/>
  <c r="L178" i="7"/>
  <c r="T222" i="7"/>
  <c r="CR223" i="7"/>
  <c r="AC222" i="7"/>
  <c r="DA223" i="7"/>
  <c r="BC14" i="7"/>
  <c r="BE149" i="7"/>
  <c r="I199" i="7"/>
  <c r="I225" i="7"/>
  <c r="CG226" i="7"/>
  <c r="CF227" i="7"/>
  <c r="CG233" i="7"/>
  <c r="CH246" i="7"/>
  <c r="CH247" i="7"/>
  <c r="L247" i="7" s="1"/>
  <c r="K224" i="7"/>
  <c r="CI225" i="7"/>
  <c r="H44" i="7"/>
  <c r="J179" i="7"/>
  <c r="K181" i="7" s="1"/>
  <c r="N148" i="7"/>
  <c r="L13" i="7"/>
  <c r="CG232" i="7"/>
  <c r="K232" i="7" s="1"/>
  <c r="J230" i="7"/>
  <c r="X149" i="7"/>
  <c r="V14" i="7"/>
  <c r="AV14" i="7"/>
  <c r="AX149" i="7"/>
  <c r="J242" i="7"/>
  <c r="J159" i="7"/>
  <c r="K158" i="7"/>
  <c r="L159" i="7"/>
  <c r="I55" i="7"/>
  <c r="K227" i="7"/>
  <c r="CI228" i="7"/>
  <c r="CJ230" i="7" s="1"/>
  <c r="CG235" i="7"/>
  <c r="CH237" i="7" s="1"/>
  <c r="J233" i="7"/>
  <c r="K230" i="7"/>
  <c r="CI231" i="7"/>
  <c r="BH14" i="7"/>
  <c r="BJ149" i="7"/>
  <c r="K148" i="7"/>
  <c r="I13" i="7"/>
  <c r="CJ225" i="7"/>
  <c r="M223" i="7"/>
  <c r="CK224" i="7"/>
  <c r="H68" i="7"/>
  <c r="I204" i="7"/>
  <c r="I70" i="7" s="1"/>
  <c r="P224" i="7"/>
  <c r="CN225" i="7"/>
  <c r="J150" i="7"/>
  <c r="K152" i="7" s="1"/>
  <c r="I56" i="7"/>
  <c r="AB149" i="7"/>
  <c r="Z14" i="7"/>
  <c r="I66" i="7"/>
  <c r="I236" i="7"/>
  <c r="CG237" i="7"/>
  <c r="CH239" i="7" s="1"/>
  <c r="V149" i="7"/>
  <c r="T14" i="7"/>
  <c r="AM14" i="7"/>
  <c r="AO149" i="7"/>
  <c r="H45" i="7"/>
  <c r="I181" i="7"/>
  <c r="J180" i="7"/>
  <c r="H64" i="7"/>
  <c r="J199" i="7"/>
  <c r="K201" i="7" s="1"/>
  <c r="T149" i="7"/>
  <c r="R14" i="7"/>
  <c r="I195" i="7"/>
  <c r="H59" i="7"/>
  <c r="J194" i="7"/>
  <c r="AG222" i="7"/>
  <c r="DE223" i="7"/>
  <c r="AI223" i="7" s="1"/>
  <c r="K174" i="7"/>
  <c r="J175" i="7"/>
  <c r="I239" i="7"/>
  <c r="CG240" i="7"/>
  <c r="CF241" i="7"/>
  <c r="K225" i="7"/>
  <c r="CI226" i="7"/>
  <c r="K169" i="7"/>
  <c r="J170" i="7"/>
  <c r="H49" i="7"/>
  <c r="I185" i="7"/>
  <c r="U148" i="7"/>
  <c r="S13" i="7"/>
  <c r="H50" i="7"/>
  <c r="I186" i="7"/>
  <c r="L223" i="7"/>
  <c r="CJ224" i="7"/>
  <c r="H54" i="7"/>
  <c r="CG241" i="7"/>
  <c r="K246" i="7"/>
  <c r="J62" i="22"/>
  <c r="J66" i="22" s="1"/>
  <c r="J64" i="22" s="1"/>
  <c r="J49" i="22"/>
  <c r="J53" i="22" s="1"/>
  <c r="J51" i="22" s="1"/>
  <c r="J36" i="22"/>
  <c r="J22" i="22"/>
  <c r="J26" i="22" s="1"/>
  <c r="J24" i="22" s="1"/>
  <c r="AY149" i="7" l="1"/>
  <c r="AY15" i="7" s="1"/>
  <c r="BB14" i="7"/>
  <c r="DA225" i="7"/>
  <c r="J203" i="7"/>
  <c r="J69" i="7" s="1"/>
  <c r="BA150" i="7"/>
  <c r="BA16" i="7" s="1"/>
  <c r="P151" i="7"/>
  <c r="R152" i="7" s="1"/>
  <c r="M150" i="7"/>
  <c r="BL149" i="7"/>
  <c r="BL15" i="7" s="1"/>
  <c r="J181" i="7"/>
  <c r="K183" i="7" s="1"/>
  <c r="K49" i="7" s="1"/>
  <c r="BB150" i="7"/>
  <c r="BB16" i="7" s="1"/>
  <c r="BN149" i="7"/>
  <c r="BN15" i="7" s="1"/>
  <c r="BC149" i="7"/>
  <c r="BC15" i="7" s="1"/>
  <c r="AR149" i="7"/>
  <c r="AT150" i="7" s="1"/>
  <c r="AV151" i="7" s="1"/>
  <c r="O15" i="7"/>
  <c r="AG14" i="7"/>
  <c r="J186" i="7"/>
  <c r="K188" i="7" s="1"/>
  <c r="K54" i="7" s="1"/>
  <c r="BM150" i="7"/>
  <c r="BM16" i="7" s="1"/>
  <c r="M154" i="7"/>
  <c r="O155" i="7" s="1"/>
  <c r="AV150" i="7"/>
  <c r="AV16" i="7" s="1"/>
  <c r="AK14" i="7"/>
  <c r="AM149" i="7"/>
  <c r="AF149" i="7"/>
  <c r="AD14" i="7"/>
  <c r="K180" i="7"/>
  <c r="K202" i="7"/>
  <c r="K68" i="7" s="1"/>
  <c r="L166" i="7"/>
  <c r="I53" i="7"/>
  <c r="BI15" i="7"/>
  <c r="BK150" i="7"/>
  <c r="O152" i="7"/>
  <c r="Q153" i="7" s="1"/>
  <c r="AU14" i="7"/>
  <c r="AW149" i="7"/>
  <c r="BA149" i="7"/>
  <c r="AY14" i="7"/>
  <c r="M159" i="7"/>
  <c r="M164" i="7"/>
  <c r="K167" i="7"/>
  <c r="N171" i="7"/>
  <c r="DD223" i="7"/>
  <c r="AF222" i="7"/>
  <c r="M172" i="7"/>
  <c r="BF15" i="7"/>
  <c r="BH150" i="7"/>
  <c r="BF150" i="7"/>
  <c r="BD15" i="7"/>
  <c r="M175" i="7"/>
  <c r="M41" i="7" s="1"/>
  <c r="BB15" i="7"/>
  <c r="BD150" i="7"/>
  <c r="BD16" i="7" s="1"/>
  <c r="L150" i="7"/>
  <c r="L230" i="7"/>
  <c r="CI232" i="7"/>
  <c r="CJ234" i="7" s="1"/>
  <c r="L237" i="7"/>
  <c r="CI239" i="7"/>
  <c r="M239" i="7" s="1"/>
  <c r="K47" i="7"/>
  <c r="L203" i="7"/>
  <c r="K67" i="7"/>
  <c r="AE225" i="7"/>
  <c r="DC226" i="7"/>
  <c r="L171" i="7"/>
  <c r="K172" i="7"/>
  <c r="J46" i="7"/>
  <c r="L181" i="7"/>
  <c r="M231" i="7"/>
  <c r="CK232" i="7"/>
  <c r="Z150" i="7"/>
  <c r="X15" i="7"/>
  <c r="K226" i="7"/>
  <c r="CI227" i="7"/>
  <c r="K44" i="7"/>
  <c r="M179" i="7"/>
  <c r="AB223" i="7"/>
  <c r="CZ224" i="7"/>
  <c r="CH238" i="7"/>
  <c r="L238" i="7" s="1"/>
  <c r="K236" i="7"/>
  <c r="X223" i="7"/>
  <c r="CV224" i="7"/>
  <c r="AB150" i="7"/>
  <c r="Z15" i="7"/>
  <c r="L239" i="7"/>
  <c r="L59" i="7"/>
  <c r="W149" i="7"/>
  <c r="U14" i="7"/>
  <c r="K240" i="7"/>
  <c r="CI241" i="7"/>
  <c r="I61" i="7"/>
  <c r="K196" i="7"/>
  <c r="J197" i="7"/>
  <c r="I47" i="7"/>
  <c r="K182" i="7"/>
  <c r="J183" i="7"/>
  <c r="K57" i="7"/>
  <c r="O224" i="7"/>
  <c r="CM225" i="7"/>
  <c r="M149" i="7"/>
  <c r="K14" i="7"/>
  <c r="M228" i="7"/>
  <c r="AX15" i="7"/>
  <c r="AZ150" i="7"/>
  <c r="L246" i="7"/>
  <c r="BE15" i="7"/>
  <c r="BG150" i="7"/>
  <c r="V223" i="7"/>
  <c r="CT224" i="7"/>
  <c r="J50" i="7"/>
  <c r="L185" i="7"/>
  <c r="U151" i="7"/>
  <c r="S16" i="7"/>
  <c r="AJ150" i="7"/>
  <c r="AH15" i="7"/>
  <c r="AV15" i="7"/>
  <c r="AX150" i="7"/>
  <c r="AQ15" i="7"/>
  <c r="AS150" i="7"/>
  <c r="J59" i="7"/>
  <c r="L194" i="7"/>
  <c r="L60" i="7" s="1"/>
  <c r="AG223" i="7"/>
  <c r="DE224" i="7"/>
  <c r="AI224" i="7" s="1"/>
  <c r="AA150" i="7"/>
  <c r="Y15" i="7"/>
  <c r="K170" i="7"/>
  <c r="W150" i="7"/>
  <c r="U15" i="7"/>
  <c r="AG150" i="7"/>
  <c r="AE15" i="7"/>
  <c r="U150" i="7"/>
  <c r="S15" i="7"/>
  <c r="AE150" i="7"/>
  <c r="AC15" i="7"/>
  <c r="BI16" i="7"/>
  <c r="BK151" i="7"/>
  <c r="BF14" i="7"/>
  <c r="BH149" i="7"/>
  <c r="AF150" i="7"/>
  <c r="AD15" i="7"/>
  <c r="J64" i="7"/>
  <c r="L199" i="7"/>
  <c r="AN15" i="7"/>
  <c r="AP150" i="7"/>
  <c r="M157" i="7"/>
  <c r="AQ14" i="7"/>
  <c r="AS149" i="7"/>
  <c r="AF223" i="7"/>
  <c r="DD224" i="7"/>
  <c r="S224" i="7"/>
  <c r="CQ225" i="7"/>
  <c r="N224" i="7"/>
  <c r="CL225" i="7"/>
  <c r="J65" i="7"/>
  <c r="R225" i="7"/>
  <c r="CP226" i="7"/>
  <c r="K45" i="7"/>
  <c r="M180" i="7"/>
  <c r="P223" i="7"/>
  <c r="CN224" i="7"/>
  <c r="I60" i="7"/>
  <c r="K195" i="7"/>
  <c r="J196" i="7"/>
  <c r="T223" i="7"/>
  <c r="CR224" i="7"/>
  <c r="K46" i="7"/>
  <c r="K228" i="7"/>
  <c r="CI229" i="7"/>
  <c r="CJ231" i="7" s="1"/>
  <c r="S151" i="7"/>
  <c r="Q16" i="7"/>
  <c r="M235" i="7"/>
  <c r="N230" i="7"/>
  <c r="K60" i="7"/>
  <c r="M195" i="7"/>
  <c r="J55" i="7"/>
  <c r="I52" i="7"/>
  <c r="J188" i="7"/>
  <c r="I51" i="7"/>
  <c r="K186" i="7"/>
  <c r="J187" i="7"/>
  <c r="M226" i="7"/>
  <c r="CK227" i="7"/>
  <c r="X150" i="7"/>
  <c r="V15" i="7"/>
  <c r="BJ15" i="7"/>
  <c r="BL150" i="7"/>
  <c r="CH234" i="7"/>
  <c r="CI236" i="7" s="1"/>
  <c r="L160" i="7"/>
  <c r="K161" i="7"/>
  <c r="M225" i="7"/>
  <c r="CK226" i="7"/>
  <c r="CH235" i="7"/>
  <c r="K233" i="7"/>
  <c r="CI234" i="7"/>
  <c r="CJ226" i="7"/>
  <c r="M224" i="7"/>
  <c r="CK225" i="7"/>
  <c r="K59" i="7"/>
  <c r="U223" i="7"/>
  <c r="CS224" i="7"/>
  <c r="K58" i="7"/>
  <c r="I69" i="7"/>
  <c r="K204" i="7"/>
  <c r="K70" i="7" s="1"/>
  <c r="L161" i="7"/>
  <c r="M163" i="7" s="1"/>
  <c r="L233" i="7"/>
  <c r="I68" i="7"/>
  <c r="J204" i="7"/>
  <c r="J70" i="7" s="1"/>
  <c r="O223" i="7"/>
  <c r="CM224" i="7"/>
  <c r="AL15" i="7"/>
  <c r="AN150" i="7"/>
  <c r="L151" i="7"/>
  <c r="J240" i="7"/>
  <c r="CH241" i="7"/>
  <c r="CG242" i="7"/>
  <c r="AF224" i="7"/>
  <c r="DD225" i="7"/>
  <c r="L236" i="7"/>
  <c r="CJ237" i="7"/>
  <c r="L232" i="7"/>
  <c r="CJ233" i="7"/>
  <c r="AK15" i="7"/>
  <c r="AM150" i="7"/>
  <c r="AM16" i="7" s="1"/>
  <c r="L158" i="7"/>
  <c r="Y223" i="7"/>
  <c r="CW224" i="7"/>
  <c r="AL150" i="7"/>
  <c r="AJ15" i="7"/>
  <c r="Y224" i="7"/>
  <c r="CW225" i="7"/>
  <c r="AU15" i="7"/>
  <c r="AW150" i="7"/>
  <c r="J61" i="7"/>
  <c r="L196" i="7"/>
  <c r="M198" i="7" s="1"/>
  <c r="AK150" i="7"/>
  <c r="AI15" i="7"/>
  <c r="CJ227" i="7"/>
  <c r="M161" i="7"/>
  <c r="N163" i="7" s="1"/>
  <c r="J241" i="7"/>
  <c r="CH242" i="7"/>
  <c r="CG243" i="7"/>
  <c r="AD150" i="7"/>
  <c r="AB15" i="7"/>
  <c r="K235" i="7"/>
  <c r="J45" i="7"/>
  <c r="L180" i="7"/>
  <c r="M182" i="7" s="1"/>
  <c r="I65" i="7"/>
  <c r="K200" i="7"/>
  <c r="R223" i="7"/>
  <c r="CP224" i="7"/>
  <c r="K241" i="7"/>
  <c r="CI242" i="7"/>
  <c r="J41" i="7"/>
  <c r="L176" i="7"/>
  <c r="K177" i="7"/>
  <c r="J60" i="7"/>
  <c r="L195" i="7"/>
  <c r="V150" i="7"/>
  <c r="T15" i="7"/>
  <c r="AO15" i="7"/>
  <c r="AQ150" i="7"/>
  <c r="K237" i="7"/>
  <c r="CI238" i="7"/>
  <c r="L154" i="7"/>
  <c r="M156" i="7" s="1"/>
  <c r="N158" i="7" s="1"/>
  <c r="N225" i="7"/>
  <c r="CL226" i="7"/>
  <c r="CH243" i="7"/>
  <c r="P149" i="7"/>
  <c r="N14" i="7"/>
  <c r="CG229" i="7"/>
  <c r="J227" i="7"/>
  <c r="CH228" i="7"/>
  <c r="AE223" i="7"/>
  <c r="DC224" i="7"/>
  <c r="L44" i="7"/>
  <c r="N179" i="7"/>
  <c r="T150" i="7"/>
  <c r="R15" i="7"/>
  <c r="L164" i="7"/>
  <c r="K151" i="7"/>
  <c r="J152" i="7"/>
  <c r="L165" i="7"/>
  <c r="K166" i="7"/>
  <c r="AC150" i="7"/>
  <c r="AA15" i="7"/>
  <c r="N149" i="7"/>
  <c r="L14" i="7"/>
  <c r="J201" i="7"/>
  <c r="AI150" i="7"/>
  <c r="AG15" i="7"/>
  <c r="AC223" i="7"/>
  <c r="DA224" i="7"/>
  <c r="K239" i="7"/>
  <c r="Z223" i="7"/>
  <c r="CX224" i="7"/>
  <c r="J185" i="7"/>
  <c r="K187" i="7" s="1"/>
  <c r="K53" i="7" s="1"/>
  <c r="I49" i="7"/>
  <c r="K184" i="7"/>
  <c r="K50" i="7" s="1"/>
  <c r="K63" i="7"/>
  <c r="L227" i="7"/>
  <c r="CJ228" i="7"/>
  <c r="S223" i="7"/>
  <c r="CQ224" i="7"/>
  <c r="AP15" i="7"/>
  <c r="AR150" i="7"/>
  <c r="L240" i="7"/>
  <c r="CJ241" i="7"/>
  <c r="J48" i="7"/>
  <c r="L183" i="7"/>
  <c r="J23" i="22" a="1"/>
  <c r="J23" i="22" s="1"/>
  <c r="J9" i="22"/>
  <c r="L14" i="21" s="1"/>
  <c r="J40" i="22"/>
  <c r="J50" i="22" a="1"/>
  <c r="J50" i="22" s="1"/>
  <c r="J63" i="22" a="1"/>
  <c r="J63" i="22" s="1"/>
  <c r="N152" i="7" l="1"/>
  <c r="AT16" i="7"/>
  <c r="BC151" i="7"/>
  <c r="H868" i="25"/>
  <c r="H869" i="25"/>
  <c r="J52" i="7"/>
  <c r="N166" i="7"/>
  <c r="N156" i="7"/>
  <c r="P157" i="7" s="1"/>
  <c r="AR15" i="7"/>
  <c r="L182" i="7"/>
  <c r="M184" i="7" s="1"/>
  <c r="M50" i="7" s="1"/>
  <c r="J47" i="7"/>
  <c r="BN150" i="7"/>
  <c r="BN16" i="7" s="1"/>
  <c r="BE150" i="7"/>
  <c r="BE16" i="7" s="1"/>
  <c r="P154" i="7"/>
  <c r="R155" i="7" s="1"/>
  <c r="BD151" i="7"/>
  <c r="BD17" i="7" s="1"/>
  <c r="L204" i="7"/>
  <c r="L70" i="7" s="1"/>
  <c r="M168" i="7"/>
  <c r="AX151" i="7"/>
  <c r="AX17" i="7" s="1"/>
  <c r="O160" i="7"/>
  <c r="AO150" i="7"/>
  <c r="AM15" i="7"/>
  <c r="M153" i="7"/>
  <c r="N155" i="7" s="1"/>
  <c r="O157" i="7" s="1"/>
  <c r="AH150" i="7"/>
  <c r="AF15" i="7"/>
  <c r="M152" i="7"/>
  <c r="L190" i="7"/>
  <c r="M192" i="7" s="1"/>
  <c r="M58" i="7" s="1"/>
  <c r="N161" i="7"/>
  <c r="BK16" i="7"/>
  <c r="BM151" i="7"/>
  <c r="BM17" i="7" s="1"/>
  <c r="N159" i="7"/>
  <c r="O173" i="7"/>
  <c r="BA15" i="7"/>
  <c r="BC150" i="7"/>
  <c r="BF151" i="7"/>
  <c r="BH152" i="7" s="1"/>
  <c r="AW15" i="7"/>
  <c r="AY150" i="7"/>
  <c r="L169" i="7"/>
  <c r="N174" i="7"/>
  <c r="CI240" i="7"/>
  <c r="CJ242" i="7" s="1"/>
  <c r="AH223" i="7"/>
  <c r="DF224" i="7"/>
  <c r="AJ224" i="7" s="1"/>
  <c r="T153" i="7"/>
  <c r="BH151" i="7"/>
  <c r="BF16" i="7"/>
  <c r="BJ151" i="7"/>
  <c r="BH16" i="7"/>
  <c r="M48" i="7"/>
  <c r="N231" i="7"/>
  <c r="O165" i="7"/>
  <c r="M185" i="7"/>
  <c r="L49" i="7"/>
  <c r="N184" i="7"/>
  <c r="AR16" i="7"/>
  <c r="AT151" i="7"/>
  <c r="AB224" i="7"/>
  <c r="CZ225" i="7"/>
  <c r="AE224" i="7"/>
  <c r="DC225" i="7"/>
  <c r="AV17" i="7"/>
  <c r="AX152" i="7"/>
  <c r="P150" i="7"/>
  <c r="N15" i="7"/>
  <c r="M167" i="7"/>
  <c r="O168" i="7" s="1"/>
  <c r="L168" i="7"/>
  <c r="N165" i="7"/>
  <c r="M166" i="7"/>
  <c r="AG224" i="7"/>
  <c r="DE225" i="7"/>
  <c r="AI225" i="7" s="1"/>
  <c r="K229" i="7"/>
  <c r="CH231" i="7"/>
  <c r="M238" i="7"/>
  <c r="CK239" i="7"/>
  <c r="L61" i="7"/>
  <c r="AF151" i="7"/>
  <c r="AD16" i="7"/>
  <c r="L62" i="7"/>
  <c r="N197" i="7"/>
  <c r="O199" i="7" s="1"/>
  <c r="AA225" i="7"/>
  <c r="CY226" i="7"/>
  <c r="L241" i="7"/>
  <c r="N234" i="7"/>
  <c r="N226" i="7"/>
  <c r="CL227" i="7"/>
  <c r="M162" i="7"/>
  <c r="L163" i="7"/>
  <c r="J54" i="7"/>
  <c r="L189" i="7"/>
  <c r="K190" i="7"/>
  <c r="J62" i="7"/>
  <c r="L197" i="7"/>
  <c r="K198" i="7"/>
  <c r="P225" i="7"/>
  <c r="CN226" i="7"/>
  <c r="AH224" i="7"/>
  <c r="DF225" i="7"/>
  <c r="AJ225" i="7" s="1"/>
  <c r="L65" i="7"/>
  <c r="N200" i="7"/>
  <c r="BH15" i="7"/>
  <c r="BJ150" i="7"/>
  <c r="L172" i="7"/>
  <c r="AS16" i="7"/>
  <c r="AU151" i="7"/>
  <c r="L51" i="7"/>
  <c r="X224" i="7"/>
  <c r="CV225" i="7"/>
  <c r="AZ16" i="7"/>
  <c r="BB151" i="7"/>
  <c r="K48" i="7"/>
  <c r="M183" i="7"/>
  <c r="Y150" i="7"/>
  <c r="W15" i="7"/>
  <c r="M227" i="7"/>
  <c r="CK228" i="7"/>
  <c r="O232" i="7"/>
  <c r="M173" i="7"/>
  <c r="L174" i="7"/>
  <c r="O151" i="7"/>
  <c r="N228" i="7"/>
  <c r="CL229" i="7"/>
  <c r="L243" i="7"/>
  <c r="CJ244" i="7"/>
  <c r="CI245" i="7"/>
  <c r="M242" i="7"/>
  <c r="CK243" i="7"/>
  <c r="K66" i="7"/>
  <c r="M201" i="7"/>
  <c r="M236" i="7"/>
  <c r="K243" i="7"/>
  <c r="CI244" i="7"/>
  <c r="CH245" i="7"/>
  <c r="N227" i="7"/>
  <c r="CL228" i="7"/>
  <c r="AL16" i="7"/>
  <c r="AN151" i="7"/>
  <c r="N233" i="7"/>
  <c r="CL234" i="7"/>
  <c r="AH225" i="7"/>
  <c r="DF226" i="7"/>
  <c r="AJ226" i="7" s="1"/>
  <c r="L235" i="7"/>
  <c r="CJ236" i="7"/>
  <c r="J53" i="7"/>
  <c r="L188" i="7"/>
  <c r="K189" i="7"/>
  <c r="CK236" i="7"/>
  <c r="U152" i="7"/>
  <c r="S17" i="7"/>
  <c r="V224" i="7"/>
  <c r="CT225" i="7"/>
  <c r="K61" i="7"/>
  <c r="M196" i="7"/>
  <c r="M46" i="7"/>
  <c r="O181" i="7"/>
  <c r="AP16" i="7"/>
  <c r="AR151" i="7"/>
  <c r="AG151" i="7"/>
  <c r="AE16" i="7"/>
  <c r="AI151" i="7"/>
  <c r="AG16" i="7"/>
  <c r="AL151" i="7"/>
  <c r="AJ16" i="7"/>
  <c r="M241" i="7"/>
  <c r="AD224" i="7"/>
  <c r="DB225" i="7"/>
  <c r="M45" i="7"/>
  <c r="M232" i="7"/>
  <c r="CK233" i="7"/>
  <c r="N241" i="7"/>
  <c r="U224" i="7"/>
  <c r="CS225" i="7"/>
  <c r="M240" i="7"/>
  <c r="J67" i="7"/>
  <c r="L202" i="7"/>
  <c r="AE151" i="7"/>
  <c r="AC16" i="7"/>
  <c r="L153" i="7"/>
  <c r="K154" i="7"/>
  <c r="N45" i="7"/>
  <c r="CI230" i="7"/>
  <c r="L228" i="7"/>
  <c r="CJ229" i="7"/>
  <c r="R150" i="7"/>
  <c r="P15" i="7"/>
  <c r="P226" i="7"/>
  <c r="CN227" i="7"/>
  <c r="AQ16" i="7"/>
  <c r="AS151" i="7"/>
  <c r="K43" i="7"/>
  <c r="M178" i="7"/>
  <c r="L179" i="7"/>
  <c r="L242" i="7"/>
  <c r="CJ243" i="7"/>
  <c r="AW16" i="7"/>
  <c r="AY151" i="7"/>
  <c r="AA224" i="7"/>
  <c r="CY225" i="7"/>
  <c r="K203" i="7"/>
  <c r="M160" i="7"/>
  <c r="BC17" i="7"/>
  <c r="BE152" i="7"/>
  <c r="W224" i="7"/>
  <c r="CU225" i="7"/>
  <c r="O225" i="7"/>
  <c r="CM226" i="7"/>
  <c r="O226" i="7"/>
  <c r="CM227" i="7"/>
  <c r="L234" i="7"/>
  <c r="Z151" i="7"/>
  <c r="X16" i="7"/>
  <c r="K52" i="7"/>
  <c r="M187" i="7"/>
  <c r="CR227" i="7"/>
  <c r="T226" i="7"/>
  <c r="U225" i="7"/>
  <c r="CS226" i="7"/>
  <c r="AS15" i="7"/>
  <c r="AU150" i="7"/>
  <c r="BK17" i="7"/>
  <c r="BM152" i="7"/>
  <c r="BM18" i="7" s="1"/>
  <c r="AX16" i="7"/>
  <c r="AZ151" i="7"/>
  <c r="BG16" i="7"/>
  <c r="BI151" i="7"/>
  <c r="O150" i="7"/>
  <c r="M15" i="7"/>
  <c r="J63" i="7"/>
  <c r="L198" i="7"/>
  <c r="K199" i="7"/>
  <c r="AD151" i="7"/>
  <c r="AB16" i="7"/>
  <c r="CI237" i="7"/>
  <c r="L47" i="7"/>
  <c r="N182" i="7"/>
  <c r="N48" i="7" s="1"/>
  <c r="AG226" i="7"/>
  <c r="DE227" i="7"/>
  <c r="AI227" i="7" s="1"/>
  <c r="M64" i="7"/>
  <c r="J51" i="7"/>
  <c r="L186" i="7"/>
  <c r="AK151" i="7"/>
  <c r="AI16" i="7"/>
  <c r="V151" i="7"/>
  <c r="T16" i="7"/>
  <c r="X151" i="7"/>
  <c r="V16" i="7"/>
  <c r="L42" i="7"/>
  <c r="N177" i="7"/>
  <c r="T224" i="7"/>
  <c r="CR225" i="7"/>
  <c r="L46" i="7"/>
  <c r="N181" i="7"/>
  <c r="AM151" i="7"/>
  <c r="AK16" i="7"/>
  <c r="N237" i="7"/>
  <c r="K242" i="7"/>
  <c r="CI243" i="7"/>
  <c r="CH244" i="7"/>
  <c r="AN16" i="7"/>
  <c r="AP151" i="7"/>
  <c r="Q224" i="7"/>
  <c r="CO225" i="7"/>
  <c r="M234" i="7"/>
  <c r="CK235" i="7"/>
  <c r="BL16" i="7"/>
  <c r="BN151" i="7"/>
  <c r="BN17" i="7" s="1"/>
  <c r="O227" i="7"/>
  <c r="CM228" i="7"/>
  <c r="M61" i="7"/>
  <c r="S154" i="7"/>
  <c r="M229" i="7"/>
  <c r="CK230" i="7"/>
  <c r="CL232" i="7" s="1"/>
  <c r="R224" i="7"/>
  <c r="CP225" i="7"/>
  <c r="AO151" i="7"/>
  <c r="AO17" i="7" s="1"/>
  <c r="AH151" i="7"/>
  <c r="AF16" i="7"/>
  <c r="W151" i="7"/>
  <c r="U16" i="7"/>
  <c r="Y151" i="7"/>
  <c r="W16" i="7"/>
  <c r="AC151" i="7"/>
  <c r="AA16" i="7"/>
  <c r="W152" i="7"/>
  <c r="U17" i="7"/>
  <c r="CK229" i="7"/>
  <c r="Q225" i="7"/>
  <c r="CO226" i="7"/>
  <c r="J49" i="7"/>
  <c r="L184" i="7"/>
  <c r="K185" i="7"/>
  <c r="K62" i="7"/>
  <c r="M197" i="7"/>
  <c r="CJ240" i="7"/>
  <c r="Z224" i="7"/>
  <c r="CX225" i="7"/>
  <c r="N151" i="7"/>
  <c r="AB151" i="7"/>
  <c r="Z16" i="7"/>
  <c r="L69" i="7"/>
  <c r="CJ238" i="7"/>
  <c r="J13" i="22"/>
  <c r="J38" i="22"/>
  <c r="Q156" i="7" l="1"/>
  <c r="N186" i="7"/>
  <c r="L48" i="7"/>
  <c r="P167" i="7"/>
  <c r="H876" i="25"/>
  <c r="H874" i="25"/>
  <c r="H872" i="25"/>
  <c r="H870" i="25"/>
  <c r="H871" i="25"/>
  <c r="H873" i="25"/>
  <c r="H867" i="25"/>
  <c r="H875" i="25"/>
  <c r="H877" i="25"/>
  <c r="BF152" i="7"/>
  <c r="BF18" i="7" s="1"/>
  <c r="O158" i="7"/>
  <c r="P160" i="7" s="1"/>
  <c r="BG151" i="7"/>
  <c r="L56" i="7"/>
  <c r="N170" i="7"/>
  <c r="N154" i="7"/>
  <c r="P162" i="7"/>
  <c r="N194" i="7"/>
  <c r="O196" i="7" s="1"/>
  <c r="P198" i="7" s="1"/>
  <c r="O154" i="7"/>
  <c r="P156" i="7" s="1"/>
  <c r="AO16" i="7"/>
  <c r="AQ151" i="7"/>
  <c r="AJ151" i="7"/>
  <c r="AH16" i="7"/>
  <c r="O163" i="7"/>
  <c r="BF17" i="7"/>
  <c r="O161" i="7"/>
  <c r="Q152" i="7"/>
  <c r="V154" i="7"/>
  <c r="M171" i="7"/>
  <c r="BA151" i="7"/>
  <c r="AY16" i="7"/>
  <c r="BC16" i="7"/>
  <c r="BE151" i="7"/>
  <c r="U155" i="7"/>
  <c r="AZ152" i="7"/>
  <c r="P175" i="7"/>
  <c r="P41" i="7" s="1"/>
  <c r="H400" i="25" s="1"/>
  <c r="O176" i="7"/>
  <c r="P178" i="7" s="1"/>
  <c r="P152" i="7"/>
  <c r="BJ17" i="7"/>
  <c r="BL152" i="7"/>
  <c r="O153" i="7"/>
  <c r="P153" i="7"/>
  <c r="BJ152" i="7"/>
  <c r="BH17" i="7"/>
  <c r="P232" i="7"/>
  <c r="K51" i="7"/>
  <c r="M186" i="7"/>
  <c r="L187" i="7"/>
  <c r="Q228" i="7"/>
  <c r="CO229" i="7"/>
  <c r="O235" i="7"/>
  <c r="CM236" i="7"/>
  <c r="M243" i="7"/>
  <c r="CK244" i="7"/>
  <c r="V225" i="7"/>
  <c r="CT226" i="7"/>
  <c r="X152" i="7"/>
  <c r="V17" i="7"/>
  <c r="M188" i="7"/>
  <c r="M54" i="7" s="1"/>
  <c r="L52" i="7"/>
  <c r="N187" i="7"/>
  <c r="CJ239" i="7"/>
  <c r="M237" i="7"/>
  <c r="CK238" i="7"/>
  <c r="L64" i="7"/>
  <c r="N199" i="7"/>
  <c r="BI17" i="7"/>
  <c r="BK152" i="7"/>
  <c r="AZ17" i="7"/>
  <c r="BB152" i="7"/>
  <c r="AU16" i="7"/>
  <c r="AW151" i="7"/>
  <c r="AB152" i="7"/>
  <c r="Z17" i="7"/>
  <c r="K69" i="7"/>
  <c r="M204" i="7"/>
  <c r="M70" i="7" s="1"/>
  <c r="AC225" i="7"/>
  <c r="DA226" i="7"/>
  <c r="AY17" i="7"/>
  <c r="BA152" i="7"/>
  <c r="L45" i="7"/>
  <c r="N180" i="7"/>
  <c r="M181" i="7"/>
  <c r="M155" i="7"/>
  <c r="L156" i="7"/>
  <c r="L68" i="7"/>
  <c r="N203" i="7"/>
  <c r="W225" i="7"/>
  <c r="CU226" i="7"/>
  <c r="O233" i="7"/>
  <c r="CM234" i="7"/>
  <c r="AL17" i="7"/>
  <c r="AN152" i="7"/>
  <c r="AQ152" i="7"/>
  <c r="AQ18" i="7" s="1"/>
  <c r="W153" i="7"/>
  <c r="U18" i="7"/>
  <c r="S157" i="7"/>
  <c r="R158" i="7"/>
  <c r="O243" i="7"/>
  <c r="M245" i="7"/>
  <c r="CK246" i="7"/>
  <c r="CJ247" i="7"/>
  <c r="N247" i="7" s="1"/>
  <c r="N175" i="7"/>
  <c r="M176" i="7"/>
  <c r="O228" i="7"/>
  <c r="CM229" i="7"/>
  <c r="M49" i="7"/>
  <c r="O184" i="7"/>
  <c r="Z225" i="7"/>
  <c r="CX226" i="7"/>
  <c r="AU17" i="7"/>
  <c r="AW152" i="7"/>
  <c r="BJ16" i="7"/>
  <c r="BL151" i="7"/>
  <c r="K56" i="7"/>
  <c r="M191" i="7"/>
  <c r="L192" i="7"/>
  <c r="AC226" i="7"/>
  <c r="DA227" i="7"/>
  <c r="R151" i="7"/>
  <c r="P16" i="7"/>
  <c r="AT17" i="7"/>
  <c r="AV152" i="7"/>
  <c r="N240" i="7"/>
  <c r="CL241" i="7"/>
  <c r="L50" i="7"/>
  <c r="N185" i="7"/>
  <c r="O229" i="7"/>
  <c r="CM230" i="7"/>
  <c r="CL231" i="7"/>
  <c r="AE152" i="7"/>
  <c r="AC17" i="7"/>
  <c r="Y152" i="7"/>
  <c r="W17" i="7"/>
  <c r="T225" i="7"/>
  <c r="CR226" i="7"/>
  <c r="O230" i="7"/>
  <c r="CM231" i="7"/>
  <c r="AP17" i="7"/>
  <c r="AR152" i="7"/>
  <c r="AO152" i="7"/>
  <c r="AM17" i="7"/>
  <c r="Z152" i="7"/>
  <c r="X17" i="7"/>
  <c r="M53" i="7"/>
  <c r="O188" i="7"/>
  <c r="Q226" i="7"/>
  <c r="CO227" i="7"/>
  <c r="BE18" i="7"/>
  <c r="BG153" i="7"/>
  <c r="M44" i="7"/>
  <c r="O179" i="7"/>
  <c r="M230" i="7"/>
  <c r="CK231" i="7"/>
  <c r="DD226" i="7"/>
  <c r="AF225" i="7"/>
  <c r="AI152" i="7"/>
  <c r="AG17" i="7"/>
  <c r="P183" i="7"/>
  <c r="P49" i="7" s="1"/>
  <c r="O47" i="7"/>
  <c r="X225" i="7"/>
  <c r="CV226" i="7"/>
  <c r="O236" i="7"/>
  <c r="AN17" i="7"/>
  <c r="AP152" i="7"/>
  <c r="L245" i="7"/>
  <c r="CJ246" i="7"/>
  <c r="CI247" i="7"/>
  <c r="M247" i="7" s="1"/>
  <c r="N244" i="7"/>
  <c r="CL245" i="7"/>
  <c r="P229" i="7"/>
  <c r="CN230" i="7"/>
  <c r="K64" i="7"/>
  <c r="M199" i="7"/>
  <c r="L200" i="7"/>
  <c r="L55" i="7"/>
  <c r="P227" i="7"/>
  <c r="CN228" i="7"/>
  <c r="N242" i="7"/>
  <c r="O239" i="7"/>
  <c r="CI233" i="7"/>
  <c r="L231" i="7"/>
  <c r="CJ232" i="7"/>
  <c r="N169" i="7"/>
  <c r="P170" i="7" s="1"/>
  <c r="M170" i="7"/>
  <c r="AZ153" i="7"/>
  <c r="AX18" i="7"/>
  <c r="AD225" i="7"/>
  <c r="DB226" i="7"/>
  <c r="M51" i="7"/>
  <c r="O186" i="7"/>
  <c r="M63" i="7"/>
  <c r="N162" i="7"/>
  <c r="N47" i="7"/>
  <c r="N43" i="7"/>
  <c r="P159" i="7"/>
  <c r="O65" i="7"/>
  <c r="AF152" i="7"/>
  <c r="AD17" i="7"/>
  <c r="CU227" i="7"/>
  <c r="W226" i="7"/>
  <c r="BH18" i="7"/>
  <c r="BJ153" i="7"/>
  <c r="N243" i="7"/>
  <c r="T151" i="7"/>
  <c r="R16" i="7"/>
  <c r="AR17" i="7"/>
  <c r="AT152" i="7"/>
  <c r="K55" i="7"/>
  <c r="M190" i="7"/>
  <c r="L191" i="7"/>
  <c r="N236" i="7"/>
  <c r="CL237" i="7"/>
  <c r="M244" i="7"/>
  <c r="CK245" i="7"/>
  <c r="M67" i="7"/>
  <c r="O202" i="7"/>
  <c r="BD152" i="7"/>
  <c r="BB17" i="7"/>
  <c r="N52" i="7"/>
  <c r="M174" i="7"/>
  <c r="N66" i="7"/>
  <c r="P201" i="7"/>
  <c r="L63" i="7"/>
  <c r="N198" i="7"/>
  <c r="N63" i="7"/>
  <c r="AH152" i="7"/>
  <c r="AF17" i="7"/>
  <c r="Q169" i="7"/>
  <c r="O183" i="7"/>
  <c r="P185" i="7" s="1"/>
  <c r="CK240" i="7"/>
  <c r="N238" i="7"/>
  <c r="AD152" i="7"/>
  <c r="AB17" i="7"/>
  <c r="AB225" i="7"/>
  <c r="CZ226" i="7"/>
  <c r="S226" i="7"/>
  <c r="CQ227" i="7"/>
  <c r="Y153" i="7"/>
  <c r="W18" i="7"/>
  <c r="AA152" i="7"/>
  <c r="Y17" i="7"/>
  <c r="AJ152" i="7"/>
  <c r="AH17" i="7"/>
  <c r="S225" i="7"/>
  <c r="CQ226" i="7"/>
  <c r="L244" i="7"/>
  <c r="CJ245" i="7"/>
  <c r="CI246" i="7"/>
  <c r="CL238" i="7"/>
  <c r="AK17" i="7"/>
  <c r="AM152" i="7"/>
  <c r="L201" i="7"/>
  <c r="K65" i="7"/>
  <c r="M200" i="7"/>
  <c r="Q151" i="7"/>
  <c r="O16" i="7"/>
  <c r="V227" i="7"/>
  <c r="CT228" i="7"/>
  <c r="Q227" i="7"/>
  <c r="CO228" i="7"/>
  <c r="Y225" i="7"/>
  <c r="CW226" i="7"/>
  <c r="AS17" i="7"/>
  <c r="AU152" i="7"/>
  <c r="R227" i="7"/>
  <c r="CP228" i="7"/>
  <c r="N229" i="7"/>
  <c r="CL230" i="7"/>
  <c r="AG152" i="7"/>
  <c r="AE17" i="7"/>
  <c r="CK242" i="7"/>
  <c r="CL244" i="7" s="1"/>
  <c r="AK152" i="7"/>
  <c r="AI17" i="7"/>
  <c r="M62" i="7"/>
  <c r="L54" i="7"/>
  <c r="N189" i="7"/>
  <c r="P234" i="7"/>
  <c r="CN229" i="7"/>
  <c r="P228" i="7"/>
  <c r="AA151" i="7"/>
  <c r="Y16" i="7"/>
  <c r="CP227" i="7"/>
  <c r="R226" i="7"/>
  <c r="N164" i="7"/>
  <c r="M165" i="7"/>
  <c r="CL235" i="7"/>
  <c r="CM237" i="7" s="1"/>
  <c r="O167" i="7"/>
  <c r="N168" i="7"/>
  <c r="AG225" i="7"/>
  <c r="DE226" i="7"/>
  <c r="AI226" i="7" s="1"/>
  <c r="T156" i="7"/>
  <c r="N50" i="7"/>
  <c r="J11" i="22"/>
  <c r="J37" i="22" a="1"/>
  <c r="J37" i="22" s="1"/>
  <c r="J10" i="22" s="1"/>
  <c r="L15" i="21" s="1"/>
  <c r="L17" i="21" s="1"/>
  <c r="L18" i="21" s="1"/>
  <c r="BH153" i="7" l="1"/>
  <c r="H882" i="25"/>
  <c r="H884" i="25"/>
  <c r="H881" i="25"/>
  <c r="H883" i="25"/>
  <c r="O172" i="7"/>
  <c r="O62" i="7"/>
  <c r="Q159" i="7"/>
  <c r="R161" i="7" s="1"/>
  <c r="N60" i="7"/>
  <c r="BI152" i="7"/>
  <c r="BJ154" i="7" s="1"/>
  <c r="BG17" i="7"/>
  <c r="R154" i="7"/>
  <c r="S153" i="7"/>
  <c r="Q164" i="7"/>
  <c r="O156" i="7"/>
  <c r="V157" i="7"/>
  <c r="P165" i="7"/>
  <c r="Q162" i="7"/>
  <c r="N173" i="7"/>
  <c r="AQ17" i="7"/>
  <c r="AS152" i="7"/>
  <c r="W156" i="7"/>
  <c r="AL152" i="7"/>
  <c r="AJ17" i="7"/>
  <c r="BB153" i="7"/>
  <c r="BB19" i="7" s="1"/>
  <c r="AZ18" i="7"/>
  <c r="N190" i="7"/>
  <c r="O192" i="7" s="1"/>
  <c r="BA17" i="7"/>
  <c r="BC152" i="7"/>
  <c r="BE17" i="7"/>
  <c r="BG152" i="7"/>
  <c r="Q154" i="7"/>
  <c r="Q177" i="7"/>
  <c r="Q43" i="7" s="1"/>
  <c r="O42" i="7"/>
  <c r="H393" i="25" s="1"/>
  <c r="AS153" i="7"/>
  <c r="AS19" i="7" s="1"/>
  <c r="BJ18" i="7"/>
  <c r="BL153" i="7"/>
  <c r="BL18" i="7"/>
  <c r="BN153" i="7"/>
  <c r="BN19" i="7" s="1"/>
  <c r="Q158" i="7"/>
  <c r="R160" i="7" s="1"/>
  <c r="P155" i="7"/>
  <c r="Q155" i="7"/>
  <c r="L67" i="7"/>
  <c r="N202" i="7"/>
  <c r="M203" i="7"/>
  <c r="O240" i="7"/>
  <c r="CL242" i="7"/>
  <c r="BD18" i="7"/>
  <c r="BF153" i="7"/>
  <c r="AK153" i="7"/>
  <c r="AI18" i="7"/>
  <c r="AR18" i="7"/>
  <c r="AT153" i="7"/>
  <c r="N69" i="7"/>
  <c r="P204" i="7"/>
  <c r="P70" i="7" s="1"/>
  <c r="BM153" i="7"/>
  <c r="BM19" i="7" s="1"/>
  <c r="BK18" i="7"/>
  <c r="O244" i="7"/>
  <c r="S229" i="7"/>
  <c r="CQ230" i="7"/>
  <c r="P51" i="7"/>
  <c r="AC152" i="7"/>
  <c r="AA17" i="7"/>
  <c r="P190" i="7"/>
  <c r="N55" i="7"/>
  <c r="AI153" i="7"/>
  <c r="AG18" i="7"/>
  <c r="S152" i="7"/>
  <c r="Q17" i="7"/>
  <c r="AM18" i="7"/>
  <c r="AO153" i="7"/>
  <c r="N245" i="7"/>
  <c r="CL246" i="7"/>
  <c r="AC153" i="7"/>
  <c r="AA18" i="7"/>
  <c r="AF153" i="7"/>
  <c r="AD18" i="7"/>
  <c r="O49" i="7"/>
  <c r="P64" i="7"/>
  <c r="P67" i="7"/>
  <c r="Q203" i="7"/>
  <c r="O68" i="7"/>
  <c r="P237" i="7"/>
  <c r="CN238" i="7"/>
  <c r="CW228" i="7"/>
  <c r="Y227" i="7"/>
  <c r="AH153" i="7"/>
  <c r="AF18" i="7"/>
  <c r="Q161" i="7"/>
  <c r="DD227" i="7"/>
  <c r="AF226" i="7"/>
  <c r="O171" i="7"/>
  <c r="Q172" i="7" s="1"/>
  <c r="N172" i="7"/>
  <c r="M233" i="7"/>
  <c r="CK234" i="7"/>
  <c r="CJ235" i="7"/>
  <c r="AP18" i="7"/>
  <c r="AR153" i="7"/>
  <c r="O45" i="7"/>
  <c r="Q180" i="7"/>
  <c r="CQ228" i="7"/>
  <c r="S227" i="7"/>
  <c r="AB153" i="7"/>
  <c r="Z18" i="7"/>
  <c r="AG153" i="7"/>
  <c r="AE18" i="7"/>
  <c r="N51" i="7"/>
  <c r="P186" i="7"/>
  <c r="DC228" i="7"/>
  <c r="AE227" i="7"/>
  <c r="M57" i="7"/>
  <c r="AY153" i="7"/>
  <c r="AW18" i="7"/>
  <c r="O50" i="7"/>
  <c r="Q185" i="7"/>
  <c r="M42" i="7"/>
  <c r="N178" i="7"/>
  <c r="CM247" i="7"/>
  <c r="Q247" i="7" s="1"/>
  <c r="O246" i="7"/>
  <c r="T159" i="7"/>
  <c r="N46" i="7"/>
  <c r="P181" i="7"/>
  <c r="AE226" i="7"/>
  <c r="DC227" i="7"/>
  <c r="O189" i="7"/>
  <c r="N53" i="7"/>
  <c r="P188" i="7"/>
  <c r="Z153" i="7"/>
  <c r="X18" i="7"/>
  <c r="R153" i="7"/>
  <c r="M246" i="7"/>
  <c r="CK247" i="7"/>
  <c r="O247" i="7" s="1"/>
  <c r="AJ153" i="7"/>
  <c r="AH18" i="7"/>
  <c r="M56" i="7"/>
  <c r="O191" i="7"/>
  <c r="P244" i="7"/>
  <c r="BB154" i="7"/>
  <c r="AZ19" i="7"/>
  <c r="Q237" i="7"/>
  <c r="DF227" i="7"/>
  <c r="AJ227" i="7" s="1"/>
  <c r="AH226" i="7"/>
  <c r="Q234" i="7"/>
  <c r="N239" i="7"/>
  <c r="CL240" i="7"/>
  <c r="CK241" i="7"/>
  <c r="P169" i="7"/>
  <c r="O170" i="7"/>
  <c r="P235" i="7"/>
  <c r="CN236" i="7"/>
  <c r="CO238" i="7" s="1"/>
  <c r="T227" i="7"/>
  <c r="CR228" i="7"/>
  <c r="CP230" i="7"/>
  <c r="R229" i="7"/>
  <c r="AK18" i="7"/>
  <c r="AM153" i="7"/>
  <c r="P230" i="7"/>
  <c r="CN231" i="7"/>
  <c r="AU18" i="7"/>
  <c r="AW153" i="7"/>
  <c r="CY227" i="7"/>
  <c r="AA226" i="7"/>
  <c r="X228" i="7"/>
  <c r="CV229" i="7"/>
  <c r="M66" i="7"/>
  <c r="O201" i="7"/>
  <c r="AD226" i="7"/>
  <c r="DB227" i="7"/>
  <c r="AT18" i="7"/>
  <c r="AV153" i="7"/>
  <c r="V152" i="7"/>
  <c r="T17" i="7"/>
  <c r="BJ19" i="7"/>
  <c r="BL154" i="7"/>
  <c r="P44" i="7"/>
  <c r="P163" i="7"/>
  <c r="O164" i="7"/>
  <c r="R171" i="7"/>
  <c r="CP229" i="7"/>
  <c r="R228" i="7"/>
  <c r="L66" i="7"/>
  <c r="N201" i="7"/>
  <c r="M202" i="7"/>
  <c r="R230" i="7"/>
  <c r="CP231" i="7"/>
  <c r="Z226" i="7"/>
  <c r="CX227" i="7"/>
  <c r="O231" i="7"/>
  <c r="CM232" i="7"/>
  <c r="Q231" i="7"/>
  <c r="CO232" i="7"/>
  <c r="CN232" i="7"/>
  <c r="P231" i="7"/>
  <c r="CM233" i="7"/>
  <c r="BH19" i="7"/>
  <c r="O177" i="7"/>
  <c r="N41" i="7"/>
  <c r="U158" i="7"/>
  <c r="AN18" i="7"/>
  <c r="AP153" i="7"/>
  <c r="Y226" i="7"/>
  <c r="CW227" i="7"/>
  <c r="N157" i="7"/>
  <c r="M158" i="7"/>
  <c r="AD153" i="7"/>
  <c r="AB18" i="7"/>
  <c r="BD153" i="7"/>
  <c r="BB18" i="7"/>
  <c r="CM239" i="7"/>
  <c r="O238" i="7"/>
  <c r="CV227" i="7"/>
  <c r="X226" i="7"/>
  <c r="Q236" i="7"/>
  <c r="L53" i="7"/>
  <c r="N188" i="7"/>
  <c r="M189" i="7"/>
  <c r="T228" i="7"/>
  <c r="CR229" i="7"/>
  <c r="S228" i="7"/>
  <c r="CQ229" i="7"/>
  <c r="U227" i="7"/>
  <c r="CS228" i="7"/>
  <c r="P245" i="7"/>
  <c r="CT227" i="7"/>
  <c r="V226" i="7"/>
  <c r="L58" i="7"/>
  <c r="N193" i="7"/>
  <c r="M194" i="7"/>
  <c r="Y154" i="7"/>
  <c r="W19" i="7"/>
  <c r="M47" i="7"/>
  <c r="O182" i="7"/>
  <c r="N183" i="7"/>
  <c r="AW17" i="7"/>
  <c r="AY152" i="7"/>
  <c r="N65" i="7"/>
  <c r="O166" i="7"/>
  <c r="N167" i="7"/>
  <c r="O242" i="7"/>
  <c r="CM243" i="7"/>
  <c r="CN245" i="7" s="1"/>
  <c r="P238" i="7"/>
  <c r="CN239" i="7"/>
  <c r="U226" i="7"/>
  <c r="CS227" i="7"/>
  <c r="AL153" i="7"/>
  <c r="AJ18" i="7"/>
  <c r="AA154" i="7"/>
  <c r="Y19" i="7"/>
  <c r="N64" i="7"/>
  <c r="N176" i="7"/>
  <c r="O245" i="7"/>
  <c r="CM246" i="7"/>
  <c r="L57" i="7"/>
  <c r="N192" i="7"/>
  <c r="M193" i="7"/>
  <c r="Q200" i="7"/>
  <c r="Q187" i="7"/>
  <c r="O52" i="7"/>
  <c r="N232" i="7"/>
  <c r="CL233" i="7"/>
  <c r="CM240" i="7"/>
  <c r="CN242" i="7" s="1"/>
  <c r="O200" i="7"/>
  <c r="M65" i="7"/>
  <c r="CL247" i="7"/>
  <c r="P247" i="7" s="1"/>
  <c r="N246" i="7"/>
  <c r="BI154" i="7"/>
  <c r="BG19" i="7"/>
  <c r="O54" i="7"/>
  <c r="AO18" i="7"/>
  <c r="AQ153" i="7"/>
  <c r="AA153" i="7"/>
  <c r="Y18" i="7"/>
  <c r="CO231" i="7"/>
  <c r="Q230" i="7"/>
  <c r="P241" i="7"/>
  <c r="AV18" i="7"/>
  <c r="AX153" i="7"/>
  <c r="T152" i="7"/>
  <c r="R17" i="7"/>
  <c r="BL17" i="7"/>
  <c r="BN152" i="7"/>
  <c r="BN18" i="7" s="1"/>
  <c r="AB226" i="7"/>
  <c r="CZ227" i="7"/>
  <c r="Q229" i="7"/>
  <c r="CO230" i="7"/>
  <c r="BA18" i="7"/>
  <c r="BC153" i="7"/>
  <c r="X155" i="7"/>
  <c r="M52" i="7"/>
  <c r="O187" i="7"/>
  <c r="CN233" i="7"/>
  <c r="CO235" i="7" s="1"/>
  <c r="L19" i="21"/>
  <c r="L20" i="21"/>
  <c r="L23" i="21" s="1"/>
  <c r="J12" i="22"/>
  <c r="W159" i="7" l="1"/>
  <c r="S160" i="7"/>
  <c r="T162" i="7" s="1"/>
  <c r="H888" i="25"/>
  <c r="H889" i="25"/>
  <c r="U154" i="7"/>
  <c r="H886" i="25"/>
  <c r="H887" i="25"/>
  <c r="H885" i="25"/>
  <c r="H880" i="25"/>
  <c r="H878" i="25"/>
  <c r="H879" i="25"/>
  <c r="H866" i="25"/>
  <c r="P174" i="7"/>
  <c r="S163" i="7"/>
  <c r="T155" i="7"/>
  <c r="R166" i="7"/>
  <c r="BI18" i="7"/>
  <c r="BK153" i="7"/>
  <c r="S156" i="7"/>
  <c r="U157" i="7" s="1"/>
  <c r="P158" i="7"/>
  <c r="X158" i="7"/>
  <c r="Y160" i="7" s="1"/>
  <c r="O175" i="7"/>
  <c r="O41" i="7" s="1"/>
  <c r="P191" i="7"/>
  <c r="R164" i="7"/>
  <c r="Q167" i="7"/>
  <c r="N56" i="7"/>
  <c r="AS18" i="7"/>
  <c r="AU153" i="7"/>
  <c r="AL18" i="7"/>
  <c r="AN153" i="7"/>
  <c r="BD154" i="7"/>
  <c r="BD20" i="7" s="1"/>
  <c r="AU154" i="7"/>
  <c r="AW155" i="7" s="1"/>
  <c r="R156" i="7"/>
  <c r="BC18" i="7"/>
  <c r="BE153" i="7"/>
  <c r="Q157" i="7"/>
  <c r="R179" i="7"/>
  <c r="R45" i="7" s="1"/>
  <c r="BG18" i="7"/>
  <c r="BI153" i="7"/>
  <c r="S173" i="7"/>
  <c r="V160" i="7"/>
  <c r="X161" i="7" s="1"/>
  <c r="BN154" i="7"/>
  <c r="BN20" i="7" s="1"/>
  <c r="BL19" i="7"/>
  <c r="R157" i="7"/>
  <c r="R239" i="7"/>
  <c r="CP240" i="7"/>
  <c r="BA153" i="7"/>
  <c r="AY18" i="7"/>
  <c r="AF154" i="7"/>
  <c r="AD19" i="7"/>
  <c r="S232" i="7"/>
  <c r="CQ233" i="7"/>
  <c r="BL20" i="7"/>
  <c r="BN155" i="7"/>
  <c r="BN21" i="7" s="1"/>
  <c r="Z229" i="7"/>
  <c r="CX230" i="7"/>
  <c r="AM19" i="7"/>
  <c r="H891" i="25" s="1"/>
  <c r="AO154" i="7"/>
  <c r="S235" i="7"/>
  <c r="R245" i="7"/>
  <c r="R189" i="7"/>
  <c r="P54" i="7"/>
  <c r="AY19" i="7"/>
  <c r="BA154" i="7"/>
  <c r="AA228" i="7"/>
  <c r="CY229" i="7"/>
  <c r="U153" i="7"/>
  <c r="S18" i="7"/>
  <c r="AK19" i="7"/>
  <c r="AM154" i="7"/>
  <c r="Z156" i="7"/>
  <c r="Y157" i="7"/>
  <c r="S230" i="7"/>
  <c r="CQ231" i="7"/>
  <c r="V153" i="7"/>
  <c r="T18" i="7"/>
  <c r="AC154" i="7"/>
  <c r="AA19" i="7"/>
  <c r="CN234" i="7"/>
  <c r="P233" i="7"/>
  <c r="Q66" i="7"/>
  <c r="N195" i="7"/>
  <c r="M59" i="7"/>
  <c r="O194" i="7"/>
  <c r="AL19" i="7"/>
  <c r="H890" i="25" s="1"/>
  <c r="AN154" i="7"/>
  <c r="CS230" i="7"/>
  <c r="U229" i="7"/>
  <c r="O159" i="7"/>
  <c r="N160" i="7"/>
  <c r="AP19" i="7"/>
  <c r="AR154" i="7"/>
  <c r="Q233" i="7"/>
  <c r="CO234" i="7"/>
  <c r="CN235" i="7"/>
  <c r="CT229" i="7"/>
  <c r="V228" i="7"/>
  <c r="Q171" i="7"/>
  <c r="P172" i="7"/>
  <c r="O241" i="7"/>
  <c r="CM242" i="7"/>
  <c r="CL243" i="7"/>
  <c r="AL154" i="7"/>
  <c r="AJ19" i="7"/>
  <c r="H865" i="25" s="1"/>
  <c r="T154" i="7"/>
  <c r="S155" i="7"/>
  <c r="P47" i="7"/>
  <c r="R182" i="7"/>
  <c r="Q51" i="7"/>
  <c r="O58" i="7"/>
  <c r="O234" i="7"/>
  <c r="CM235" i="7"/>
  <c r="R238" i="7"/>
  <c r="R202" i="7"/>
  <c r="S204" i="7" s="1"/>
  <c r="S70" i="7" s="1"/>
  <c r="AO19" i="7"/>
  <c r="AQ154" i="7"/>
  <c r="U230" i="7"/>
  <c r="CS231" i="7"/>
  <c r="AT19" i="7"/>
  <c r="AV154" i="7"/>
  <c r="BF19" i="7"/>
  <c r="BH154" i="7"/>
  <c r="M69" i="7"/>
  <c r="O204" i="7"/>
  <c r="O70" i="7" s="1"/>
  <c r="R242" i="7"/>
  <c r="Q53" i="7"/>
  <c r="Q246" i="7"/>
  <c r="CO247" i="7"/>
  <c r="S247" i="7" s="1"/>
  <c r="Z227" i="7"/>
  <c r="CX228" i="7"/>
  <c r="CR232" i="7"/>
  <c r="T231" i="7"/>
  <c r="Q165" i="7"/>
  <c r="P166" i="7"/>
  <c r="AV19" i="7"/>
  <c r="AX154" i="7"/>
  <c r="DD228" i="7"/>
  <c r="AF227" i="7"/>
  <c r="AY154" i="7"/>
  <c r="AW19" i="7"/>
  <c r="S238" i="7"/>
  <c r="AG228" i="7"/>
  <c r="DE229" i="7"/>
  <c r="AI229" i="7" s="1"/>
  <c r="AD154" i="7"/>
  <c r="AB19" i="7"/>
  <c r="N235" i="7"/>
  <c r="CL236" i="7"/>
  <c r="CK237" i="7"/>
  <c r="Q69" i="7"/>
  <c r="AH154" i="7"/>
  <c r="AF19" i="7"/>
  <c r="P56" i="7"/>
  <c r="CP234" i="7"/>
  <c r="R233" i="7"/>
  <c r="BC19" i="7"/>
  <c r="BE154" i="7"/>
  <c r="AZ154" i="7"/>
  <c r="AX19" i="7"/>
  <c r="AQ19" i="7"/>
  <c r="AS154" i="7"/>
  <c r="N58" i="7"/>
  <c r="P193" i="7"/>
  <c r="N42" i="7"/>
  <c r="O178" i="7"/>
  <c r="W227" i="7"/>
  <c r="CU228" i="7"/>
  <c r="Q243" i="7"/>
  <c r="CO244" i="7"/>
  <c r="CP246" i="7" s="1"/>
  <c r="P168" i="7"/>
  <c r="O169" i="7"/>
  <c r="N49" i="7"/>
  <c r="P184" i="7"/>
  <c r="O185" i="7"/>
  <c r="AA155" i="7"/>
  <c r="Y20" i="7"/>
  <c r="M55" i="7"/>
  <c r="O190" i="7"/>
  <c r="N191" i="7"/>
  <c r="Q239" i="7"/>
  <c r="CO240" i="7"/>
  <c r="BF154" i="7"/>
  <c r="BD19" i="7"/>
  <c r="O43" i="7"/>
  <c r="Q232" i="7"/>
  <c r="CO233" i="7"/>
  <c r="AB227" i="7"/>
  <c r="CZ228" i="7"/>
  <c r="M68" i="7"/>
  <c r="O203" i="7"/>
  <c r="N204" i="7"/>
  <c r="N70" i="7" s="1"/>
  <c r="T229" i="7"/>
  <c r="CR230" i="7"/>
  <c r="O67" i="7"/>
  <c r="R231" i="7"/>
  <c r="CP232" i="7"/>
  <c r="T232" i="7" s="1"/>
  <c r="P240" i="7"/>
  <c r="CN241" i="7"/>
  <c r="Q192" i="7"/>
  <c r="O57" i="7"/>
  <c r="O55" i="7"/>
  <c r="Q190" i="7"/>
  <c r="AI154" i="7"/>
  <c r="AG19" i="7"/>
  <c r="U228" i="7"/>
  <c r="CS229" i="7"/>
  <c r="AR19" i="7"/>
  <c r="AT154" i="7"/>
  <c r="AH227" i="7"/>
  <c r="DF228" i="7"/>
  <c r="AJ228" i="7" s="1"/>
  <c r="AJ154" i="7"/>
  <c r="AH19" i="7"/>
  <c r="AE154" i="7"/>
  <c r="AC19" i="7"/>
  <c r="AK154" i="7"/>
  <c r="AI19" i="7"/>
  <c r="AE153" i="7"/>
  <c r="AC18" i="7"/>
  <c r="N68" i="7"/>
  <c r="P203" i="7"/>
  <c r="Q240" i="7"/>
  <c r="CO241" i="7"/>
  <c r="N59" i="7"/>
  <c r="P194" i="7"/>
  <c r="O53" i="7"/>
  <c r="Q188" i="7"/>
  <c r="AD227" i="7"/>
  <c r="DB228" i="7"/>
  <c r="CQ232" i="7"/>
  <c r="S231" i="7"/>
  <c r="BK155" i="7"/>
  <c r="BI20" i="7"/>
  <c r="O66" i="7"/>
  <c r="AC155" i="7"/>
  <c r="AA20" i="7"/>
  <c r="Q183" i="7"/>
  <c r="O48" i="7"/>
  <c r="M60" i="7"/>
  <c r="O195" i="7"/>
  <c r="N196" i="7"/>
  <c r="X227" i="7"/>
  <c r="CV228" i="7"/>
  <c r="W228" i="7"/>
  <c r="CU229" i="7"/>
  <c r="V229" i="7"/>
  <c r="CT230" i="7"/>
  <c r="P189" i="7"/>
  <c r="N54" i="7"/>
  <c r="CY228" i="7"/>
  <c r="AA227" i="7"/>
  <c r="BL155" i="7"/>
  <c r="BJ20" i="7"/>
  <c r="CP233" i="7"/>
  <c r="R232" i="7"/>
  <c r="P202" i="7"/>
  <c r="N67" i="7"/>
  <c r="X153" i="7"/>
  <c r="V18" i="7"/>
  <c r="DA228" i="7"/>
  <c r="AC227" i="7"/>
  <c r="T230" i="7"/>
  <c r="CR231" i="7"/>
  <c r="CP237" i="7"/>
  <c r="R236" i="7"/>
  <c r="BD155" i="7"/>
  <c r="BB20" i="7"/>
  <c r="AB154" i="7"/>
  <c r="Z19" i="7"/>
  <c r="AG227" i="7"/>
  <c r="DE228" i="7"/>
  <c r="AI228" i="7" s="1"/>
  <c r="U161" i="7"/>
  <c r="N44" i="7"/>
  <c r="P179" i="7"/>
  <c r="O180" i="7"/>
  <c r="P52" i="7"/>
  <c r="R187" i="7"/>
  <c r="Q46" i="7"/>
  <c r="P173" i="7"/>
  <c r="R174" i="7" s="1"/>
  <c r="O174" i="7"/>
  <c r="S162" i="7"/>
  <c r="R163" i="7"/>
  <c r="P246" i="7"/>
  <c r="P242" i="7"/>
  <c r="CM244" i="7"/>
  <c r="M9" i="21"/>
  <c r="M8" i="21"/>
  <c r="J25" i="22"/>
  <c r="J52" i="22"/>
  <c r="J65" i="22"/>
  <c r="J39" i="22"/>
  <c r="J20" i="10"/>
  <c r="J19" i="10"/>
  <c r="E15" i="10"/>
  <c r="P9" i="10"/>
  <c r="E14" i="10"/>
  <c r="J18" i="10"/>
  <c r="V156" i="7" l="1"/>
  <c r="W158" i="7" s="1"/>
  <c r="Q160" i="7"/>
  <c r="S168" i="7"/>
  <c r="W155" i="7"/>
  <c r="T158" i="7"/>
  <c r="V159" i="7" s="1"/>
  <c r="X160" i="7" s="1"/>
  <c r="T165" i="7"/>
  <c r="S166" i="7"/>
  <c r="Q176" i="7"/>
  <c r="Q42" i="7" s="1"/>
  <c r="P177" i="7"/>
  <c r="P43" i="7" s="1"/>
  <c r="BM154" i="7"/>
  <c r="BM20" i="7" s="1"/>
  <c r="BK19" i="7"/>
  <c r="R192" i="7"/>
  <c r="R58" i="7" s="1"/>
  <c r="Z162" i="7"/>
  <c r="Q193" i="7"/>
  <c r="R195" i="7" s="1"/>
  <c r="P57" i="7"/>
  <c r="AU20" i="7"/>
  <c r="R169" i="7"/>
  <c r="BF155" i="7"/>
  <c r="AU19" i="7"/>
  <c r="AW154" i="7"/>
  <c r="AN19" i="7"/>
  <c r="H892" i="25" s="1"/>
  <c r="AP154" i="7"/>
  <c r="S158" i="7"/>
  <c r="T175" i="7"/>
  <c r="T41" i="7" s="1"/>
  <c r="W162" i="7"/>
  <c r="Y163" i="7" s="1"/>
  <c r="AA164" i="7" s="1"/>
  <c r="BK154" i="7"/>
  <c r="BI19" i="7"/>
  <c r="BE19" i="7"/>
  <c r="BG154" i="7"/>
  <c r="S181" i="7"/>
  <c r="T183" i="7" s="1"/>
  <c r="R159" i="7"/>
  <c r="T160" i="7" s="1"/>
  <c r="V155" i="7"/>
  <c r="S159" i="7"/>
  <c r="T246" i="7"/>
  <c r="T164" i="7"/>
  <c r="S165" i="7"/>
  <c r="Q181" i="7"/>
  <c r="O46" i="7"/>
  <c r="P182" i="7"/>
  <c r="AD155" i="7"/>
  <c r="AB20" i="7"/>
  <c r="BF21" i="7"/>
  <c r="Z154" i="7"/>
  <c r="X19" i="7"/>
  <c r="AC228" i="7"/>
  <c r="DA229" i="7"/>
  <c r="O61" i="7"/>
  <c r="Q196" i="7"/>
  <c r="BK21" i="7"/>
  <c r="BM156" i="7"/>
  <c r="BM22" i="7" s="1"/>
  <c r="P69" i="7"/>
  <c r="AT20" i="7"/>
  <c r="AV155" i="7"/>
  <c r="DB229" i="7"/>
  <c r="AD228" i="7"/>
  <c r="BH155" i="7"/>
  <c r="BF20" i="7"/>
  <c r="O56" i="7"/>
  <c r="Q191" i="7"/>
  <c r="O51" i="7"/>
  <c r="Q186" i="7"/>
  <c r="P187" i="7"/>
  <c r="R194" i="7"/>
  <c r="P59" i="7"/>
  <c r="AS20" i="7"/>
  <c r="AU155" i="7"/>
  <c r="BE20" i="7"/>
  <c r="BG155" i="7"/>
  <c r="CM238" i="7"/>
  <c r="P236" i="7"/>
  <c r="CN237" i="7"/>
  <c r="R167" i="7"/>
  <c r="Q168" i="7"/>
  <c r="CZ229" i="7"/>
  <c r="AB228" i="7"/>
  <c r="CO236" i="7"/>
  <c r="Q235" i="7"/>
  <c r="Q59" i="7"/>
  <c r="R48" i="7"/>
  <c r="CV230" i="7"/>
  <c r="X229" i="7"/>
  <c r="AN20" i="7"/>
  <c r="AP155" i="7"/>
  <c r="N61" i="7"/>
  <c r="P196" i="7"/>
  <c r="O197" i="7"/>
  <c r="R234" i="7"/>
  <c r="CP235" i="7"/>
  <c r="X154" i="7"/>
  <c r="V19" i="7"/>
  <c r="AB157" i="7"/>
  <c r="W154" i="7"/>
  <c r="U19" i="7"/>
  <c r="BC155" i="7"/>
  <c r="BA20" i="7"/>
  <c r="AO20" i="7"/>
  <c r="AQ155" i="7"/>
  <c r="T240" i="7"/>
  <c r="P45" i="7"/>
  <c r="P68" i="7"/>
  <c r="BL21" i="7"/>
  <c r="BN156" i="7"/>
  <c r="BN22" i="7" s="1"/>
  <c r="Y229" i="7"/>
  <c r="CW230" i="7"/>
  <c r="CX229" i="7"/>
  <c r="Z228" i="7"/>
  <c r="Q54" i="7"/>
  <c r="S189" i="7"/>
  <c r="S241" i="7"/>
  <c r="CQ242" i="7"/>
  <c r="AK20" i="7"/>
  <c r="AM155" i="7"/>
  <c r="AL155" i="7"/>
  <c r="AJ20" i="7"/>
  <c r="H864" i="25" s="1"/>
  <c r="AK155" i="7"/>
  <c r="AI20" i="7"/>
  <c r="Q58" i="7"/>
  <c r="AY156" i="7"/>
  <c r="AW21" i="7"/>
  <c r="S240" i="7"/>
  <c r="P50" i="7"/>
  <c r="R185" i="7"/>
  <c r="S244" i="7"/>
  <c r="O44" i="7"/>
  <c r="Q179" i="7"/>
  <c r="P180" i="7"/>
  <c r="AH228" i="7"/>
  <c r="DF229" i="7"/>
  <c r="AJ229" i="7" s="1"/>
  <c r="CP243" i="7"/>
  <c r="BJ155" i="7"/>
  <c r="BH20" i="7"/>
  <c r="W231" i="7"/>
  <c r="CU232" i="7"/>
  <c r="R68" i="7"/>
  <c r="AL20" i="7"/>
  <c r="AN155" i="7"/>
  <c r="R173" i="7"/>
  <c r="Q174" i="7"/>
  <c r="AR20" i="7"/>
  <c r="AT155" i="7"/>
  <c r="CR233" i="7"/>
  <c r="U231" i="7"/>
  <c r="CS232" i="7"/>
  <c r="AM20" i="7"/>
  <c r="AO155" i="7"/>
  <c r="AC229" i="7"/>
  <c r="DA230" i="7"/>
  <c r="AH155" i="7"/>
  <c r="AF20" i="7"/>
  <c r="Q175" i="7"/>
  <c r="P176" i="7"/>
  <c r="R53" i="7"/>
  <c r="BF156" i="7"/>
  <c r="BD21" i="7"/>
  <c r="T237" i="7"/>
  <c r="AE228" i="7"/>
  <c r="DC229" i="7"/>
  <c r="R190" i="7"/>
  <c r="P55" i="7"/>
  <c r="AE156" i="7"/>
  <c r="AC21" i="7"/>
  <c r="U232" i="7"/>
  <c r="CS233" i="7"/>
  <c r="CU230" i="7"/>
  <c r="W229" i="7"/>
  <c r="S191" i="7"/>
  <c r="Q56" i="7"/>
  <c r="R241" i="7"/>
  <c r="CP242" i="7"/>
  <c r="O69" i="7"/>
  <c r="Q204" i="7"/>
  <c r="Q70" i="7" s="1"/>
  <c r="S233" i="7"/>
  <c r="CQ234" i="7"/>
  <c r="AZ155" i="7"/>
  <c r="AX20" i="7"/>
  <c r="U156" i="7"/>
  <c r="T157" i="7"/>
  <c r="P243" i="7"/>
  <c r="CN244" i="7"/>
  <c r="CM245" i="7"/>
  <c r="R235" i="7"/>
  <c r="CP236" i="7"/>
  <c r="CO237" i="7"/>
  <c r="W230" i="7"/>
  <c r="CU231" i="7"/>
  <c r="O60" i="7"/>
  <c r="Q195" i="7"/>
  <c r="AE155" i="7"/>
  <c r="AC20" i="7"/>
  <c r="AB230" i="7"/>
  <c r="CZ231" i="7"/>
  <c r="U233" i="7"/>
  <c r="CS234" i="7"/>
  <c r="Q244" i="7"/>
  <c r="CN246" i="7"/>
  <c r="V163" i="7"/>
  <c r="U164" i="7"/>
  <c r="CT232" i="7"/>
  <c r="V231" i="7"/>
  <c r="CR234" i="7"/>
  <c r="T233" i="7"/>
  <c r="CV231" i="7"/>
  <c r="X230" i="7"/>
  <c r="P197" i="7"/>
  <c r="N62" i="7"/>
  <c r="O198" i="7"/>
  <c r="Q49" i="7"/>
  <c r="S184" i="7"/>
  <c r="AF228" i="7"/>
  <c r="DD229" i="7"/>
  <c r="P60" i="7"/>
  <c r="AG154" i="7"/>
  <c r="AE19" i="7"/>
  <c r="AG155" i="7"/>
  <c r="AE20" i="7"/>
  <c r="V230" i="7"/>
  <c r="CT231" i="7"/>
  <c r="P192" i="7"/>
  <c r="N57" i="7"/>
  <c r="O193" i="7"/>
  <c r="AC156" i="7"/>
  <c r="AA21" i="7"/>
  <c r="Q170" i="7"/>
  <c r="P171" i="7"/>
  <c r="CW229" i="7"/>
  <c r="Y228" i="7"/>
  <c r="AZ20" i="7"/>
  <c r="BB155" i="7"/>
  <c r="T234" i="7"/>
  <c r="CR235" i="7"/>
  <c r="AJ155" i="7"/>
  <c r="AH20" i="7"/>
  <c r="O237" i="7"/>
  <c r="CL239" i="7"/>
  <c r="AF155" i="7"/>
  <c r="AD20" i="7"/>
  <c r="CQ239" i="7"/>
  <c r="CR241" i="7" s="1"/>
  <c r="AY20" i="7"/>
  <c r="BA155" i="7"/>
  <c r="V232" i="7"/>
  <c r="CT233" i="7"/>
  <c r="AX155" i="7"/>
  <c r="AV20" i="7"/>
  <c r="AQ20" i="7"/>
  <c r="AS155" i="7"/>
  <c r="Q242" i="7"/>
  <c r="CO243" i="7"/>
  <c r="S234" i="7"/>
  <c r="CQ235" i="7"/>
  <c r="P161" i="7"/>
  <c r="O162" i="7"/>
  <c r="AA158" i="7"/>
  <c r="Z159" i="7"/>
  <c r="R55" i="7"/>
  <c r="CQ236" i="7"/>
  <c r="BA19" i="7"/>
  <c r="BC154" i="7"/>
  <c r="M10" i="21"/>
  <c r="M11" i="21" s="1"/>
  <c r="K20" i="10"/>
  <c r="K19" i="10"/>
  <c r="K18" i="10"/>
  <c r="D23" i="11"/>
  <c r="K16" i="10"/>
  <c r="J16" i="10" s="1"/>
  <c r="D25" i="11"/>
  <c r="K17" i="10"/>
  <c r="J17" i="10" s="1"/>
  <c r="T168" i="7" l="1"/>
  <c r="T170" i="7"/>
  <c r="Y156" i="7"/>
  <c r="X157" i="7"/>
  <c r="Y159" i="7" s="1"/>
  <c r="R162" i="7"/>
  <c r="U167" i="7"/>
  <c r="V169" i="7" s="1"/>
  <c r="H398" i="25"/>
  <c r="H399" i="25"/>
  <c r="H898" i="25"/>
  <c r="H894" i="25"/>
  <c r="H1662" i="25"/>
  <c r="H1664" i="25"/>
  <c r="H1666" i="25"/>
  <c r="H3501" i="25"/>
  <c r="H1668" i="25"/>
  <c r="H1667" i="25"/>
  <c r="H896" i="25"/>
  <c r="H895" i="25"/>
  <c r="H897" i="25"/>
  <c r="H893" i="25"/>
  <c r="U160" i="7"/>
  <c r="W161" i="7" s="1"/>
  <c r="Y162" i="7" s="1"/>
  <c r="R178" i="7"/>
  <c r="R44" i="7" s="1"/>
  <c r="S171" i="7"/>
  <c r="U172" i="7" s="1"/>
  <c r="X164" i="7"/>
  <c r="Z165" i="7" s="1"/>
  <c r="AB166" i="7" s="1"/>
  <c r="S194" i="7"/>
  <c r="S60" i="7" s="1"/>
  <c r="BH156" i="7"/>
  <c r="BH22" i="7" s="1"/>
  <c r="W157" i="7"/>
  <c r="AW20" i="7"/>
  <c r="AY155" i="7"/>
  <c r="AR155" i="7"/>
  <c r="AP20" i="7"/>
  <c r="H899" i="25" s="1"/>
  <c r="X156" i="7"/>
  <c r="S47" i="7"/>
  <c r="BK20" i="7"/>
  <c r="BM155" i="7"/>
  <c r="BM21" i="7" s="1"/>
  <c r="S161" i="7"/>
  <c r="U162" i="7" s="1"/>
  <c r="BG20" i="7"/>
  <c r="BI155" i="7"/>
  <c r="T161" i="7"/>
  <c r="AC159" i="7"/>
  <c r="V241" i="7"/>
  <c r="CS237" i="7"/>
  <c r="U236" i="7"/>
  <c r="AZ156" i="7"/>
  <c r="AX21" i="7"/>
  <c r="P58" i="7"/>
  <c r="R193" i="7"/>
  <c r="Q61" i="7"/>
  <c r="S196" i="7"/>
  <c r="Q245" i="7"/>
  <c r="CO246" i="7"/>
  <c r="CN247" i="7"/>
  <c r="R247" i="7" s="1"/>
  <c r="CR238" i="7"/>
  <c r="V233" i="7"/>
  <c r="CT234" i="7"/>
  <c r="AY22" i="7"/>
  <c r="BA157" i="7"/>
  <c r="AQ21" i="7"/>
  <c r="H902" i="25" s="1"/>
  <c r="AS156" i="7"/>
  <c r="AV21" i="7"/>
  <c r="AX156" i="7"/>
  <c r="AE229" i="7"/>
  <c r="DC230" i="7"/>
  <c r="AU156" i="7"/>
  <c r="AS21" i="7"/>
  <c r="BA21" i="7"/>
  <c r="BC156" i="7"/>
  <c r="AH156" i="7"/>
  <c r="AF21" i="7"/>
  <c r="AL156" i="7"/>
  <c r="AJ21" i="7"/>
  <c r="H863" i="25" s="1"/>
  <c r="CY230" i="7"/>
  <c r="AA229" i="7"/>
  <c r="AE157" i="7"/>
  <c r="AC22" i="7"/>
  <c r="X231" i="7"/>
  <c r="CV232" i="7"/>
  <c r="DF230" i="7"/>
  <c r="AJ230" i="7" s="1"/>
  <c r="AH229" i="7"/>
  <c r="U185" i="7"/>
  <c r="S50" i="7"/>
  <c r="R198" i="7"/>
  <c r="P63" i="7"/>
  <c r="Z231" i="7"/>
  <c r="CX232" i="7"/>
  <c r="CV233" i="7"/>
  <c r="X232" i="7"/>
  <c r="T236" i="7"/>
  <c r="CR237" i="7"/>
  <c r="R244" i="7"/>
  <c r="CP245" i="7"/>
  <c r="AZ21" i="7"/>
  <c r="BB156" i="7"/>
  <c r="S57" i="7"/>
  <c r="R56" i="7"/>
  <c r="T191" i="7"/>
  <c r="AJ156" i="7"/>
  <c r="AH21" i="7"/>
  <c r="AT21" i="7"/>
  <c r="AV156" i="7"/>
  <c r="AN21" i="7"/>
  <c r="AP156" i="7"/>
  <c r="CW233" i="7"/>
  <c r="Y232" i="7"/>
  <c r="CR244" i="7"/>
  <c r="T243" i="7"/>
  <c r="CQ245" i="7"/>
  <c r="U242" i="7"/>
  <c r="CS243" i="7"/>
  <c r="Y155" i="7"/>
  <c r="W20" i="7"/>
  <c r="T235" i="7"/>
  <c r="CR236" i="7"/>
  <c r="R237" i="7"/>
  <c r="CP238" i="7"/>
  <c r="R60" i="7"/>
  <c r="BJ156" i="7"/>
  <c r="BH21" i="7"/>
  <c r="P48" i="7"/>
  <c r="R183" i="7"/>
  <c r="Q184" i="7"/>
  <c r="U235" i="7"/>
  <c r="CS236" i="7"/>
  <c r="BD156" i="7"/>
  <c r="BB21" i="7"/>
  <c r="R61" i="7"/>
  <c r="AD231" i="7"/>
  <c r="DB232" i="7"/>
  <c r="CU234" i="7"/>
  <c r="W233" i="7"/>
  <c r="AO21" i="7"/>
  <c r="H904" i="25" s="1"/>
  <c r="AQ156" i="7"/>
  <c r="BL156" i="7"/>
  <c r="BJ21" i="7"/>
  <c r="AK21" i="7"/>
  <c r="AM156" i="7"/>
  <c r="Z155" i="7"/>
  <c r="X20" i="7"/>
  <c r="P62" i="7"/>
  <c r="R197" i="7"/>
  <c r="CQ237" i="7"/>
  <c r="S236" i="7"/>
  <c r="BG21" i="7"/>
  <c r="BI156" i="7"/>
  <c r="Q52" i="7"/>
  <c r="S187" i="7"/>
  <c r="U166" i="7"/>
  <c r="T167" i="7"/>
  <c r="BE155" i="7"/>
  <c r="BC20" i="7"/>
  <c r="Q163" i="7"/>
  <c r="S164" i="7" s="1"/>
  <c r="P164" i="7"/>
  <c r="S243" i="7"/>
  <c r="CQ244" i="7"/>
  <c r="CM241" i="7"/>
  <c r="P239" i="7"/>
  <c r="CN240" i="7"/>
  <c r="V235" i="7"/>
  <c r="CT236" i="7"/>
  <c r="R172" i="7"/>
  <c r="Q173" i="7"/>
  <c r="O59" i="7"/>
  <c r="Q194" i="7"/>
  <c r="P195" i="7"/>
  <c r="AI155" i="7"/>
  <c r="AG20" i="7"/>
  <c r="T193" i="7"/>
  <c r="W165" i="7"/>
  <c r="V166" i="7"/>
  <c r="R246" i="7"/>
  <c r="W234" i="7"/>
  <c r="CU235" i="7"/>
  <c r="Y231" i="7"/>
  <c r="CW232" i="7"/>
  <c r="U234" i="7"/>
  <c r="CS235" i="7"/>
  <c r="T242" i="7"/>
  <c r="DE230" i="7"/>
  <c r="AI230" i="7" s="1"/>
  <c r="AG229" i="7"/>
  <c r="R177" i="7"/>
  <c r="P42" i="7"/>
  <c r="H392" i="25" s="1"/>
  <c r="Q178" i="7"/>
  <c r="DC231" i="7"/>
  <c r="AE230" i="7"/>
  <c r="W232" i="7"/>
  <c r="CU233" i="7"/>
  <c r="P46" i="7"/>
  <c r="R181" i="7"/>
  <c r="Q182" i="7"/>
  <c r="AL21" i="7"/>
  <c r="AN156" i="7"/>
  <c r="CZ230" i="7"/>
  <c r="AB229" i="7"/>
  <c r="AD158" i="7"/>
  <c r="AP21" i="7"/>
  <c r="AR156" i="7"/>
  <c r="CX231" i="7"/>
  <c r="Z230" i="7"/>
  <c r="AD229" i="7"/>
  <c r="DB230" i="7"/>
  <c r="AU21" i="7"/>
  <c r="AW156" i="7"/>
  <c r="Q57" i="7"/>
  <c r="S192" i="7"/>
  <c r="S197" i="7"/>
  <c r="Q62" i="7"/>
  <c r="AI156" i="7"/>
  <c r="AG21" i="7"/>
  <c r="S237" i="7"/>
  <c r="CQ238" i="7"/>
  <c r="CP239" i="7"/>
  <c r="AB160" i="7"/>
  <c r="AA161" i="7"/>
  <c r="CV234" i="7"/>
  <c r="X233" i="7"/>
  <c r="U239" i="7"/>
  <c r="CS240" i="7"/>
  <c r="O64" i="7"/>
  <c r="Q199" i="7"/>
  <c r="P200" i="7"/>
  <c r="V234" i="7"/>
  <c r="CT235" i="7"/>
  <c r="AG156" i="7"/>
  <c r="AE21" i="7"/>
  <c r="V158" i="7"/>
  <c r="U159" i="7"/>
  <c r="CW231" i="7"/>
  <c r="Y230" i="7"/>
  <c r="AG157" i="7"/>
  <c r="AE22" i="7"/>
  <c r="BF22" i="7"/>
  <c r="BH157" i="7"/>
  <c r="S176" i="7"/>
  <c r="Q41" i="7"/>
  <c r="S175" i="7"/>
  <c r="R176" i="7"/>
  <c r="Q45" i="7"/>
  <c r="R51" i="7"/>
  <c r="T186" i="7"/>
  <c r="AM21" i="7"/>
  <c r="AO156" i="7"/>
  <c r="S55" i="7"/>
  <c r="AA230" i="7"/>
  <c r="CY231" i="7"/>
  <c r="BE156" i="7"/>
  <c r="BC21" i="7"/>
  <c r="O63" i="7"/>
  <c r="Q198" i="7"/>
  <c r="P199" i="7"/>
  <c r="T49" i="7"/>
  <c r="S169" i="7"/>
  <c r="U170" i="7" s="1"/>
  <c r="R170" i="7"/>
  <c r="Q238" i="7"/>
  <c r="CO239" i="7"/>
  <c r="P53" i="7"/>
  <c r="R188" i="7"/>
  <c r="Q189" i="7"/>
  <c r="AF229" i="7"/>
  <c r="DD230" i="7"/>
  <c r="AB155" i="7"/>
  <c r="Z20" i="7"/>
  <c r="AF156" i="7"/>
  <c r="AD21" i="7"/>
  <c r="Q47" i="7"/>
  <c r="K36" i="22"/>
  <c r="K49" i="22"/>
  <c r="K53" i="22" s="1"/>
  <c r="K51" i="22" s="1"/>
  <c r="K22" i="22"/>
  <c r="K26" i="22" s="1"/>
  <c r="K24" i="22" s="1"/>
  <c r="K62" i="22"/>
  <c r="K66" i="22" s="1"/>
  <c r="K64" i="22" s="1"/>
  <c r="D31" i="11"/>
  <c r="J25" i="10"/>
  <c r="K25" i="10" s="1"/>
  <c r="J21" i="10"/>
  <c r="K21" i="10" s="1"/>
  <c r="D29" i="11"/>
  <c r="J22" i="10"/>
  <c r="Z158" i="7" l="1"/>
  <c r="AA157" i="7"/>
  <c r="W171" i="7"/>
  <c r="V162" i="7"/>
  <c r="X163" i="7" s="1"/>
  <c r="Z164" i="7" s="1"/>
  <c r="S180" i="7"/>
  <c r="T182" i="7" s="1"/>
  <c r="H412" i="25"/>
  <c r="H410" i="25"/>
  <c r="H411" i="25"/>
  <c r="H409" i="25"/>
  <c r="H2189" i="25"/>
  <c r="H2188" i="25"/>
  <c r="T173" i="7"/>
  <c r="V174" i="7" s="1"/>
  <c r="BJ157" i="7"/>
  <c r="H900" i="25"/>
  <c r="H903" i="25"/>
  <c r="H901" i="25"/>
  <c r="Y166" i="7"/>
  <c r="AA167" i="7" s="1"/>
  <c r="AC168" i="7" s="1"/>
  <c r="T196" i="7"/>
  <c r="T62" i="7" s="1"/>
  <c r="Z157" i="7"/>
  <c r="X159" i="7"/>
  <c r="Y158" i="7"/>
  <c r="AY21" i="7"/>
  <c r="BA156" i="7"/>
  <c r="AT156" i="7"/>
  <c r="AR21" i="7"/>
  <c r="AA160" i="7"/>
  <c r="AD161" i="7"/>
  <c r="T163" i="7"/>
  <c r="V164" i="7" s="1"/>
  <c r="AF159" i="7"/>
  <c r="BI21" i="7"/>
  <c r="BK156" i="7"/>
  <c r="BL158" i="7" s="1"/>
  <c r="U163" i="7"/>
  <c r="W164" i="7" s="1"/>
  <c r="Y165" i="7" s="1"/>
  <c r="AA166" i="7" s="1"/>
  <c r="DF231" i="7"/>
  <c r="AJ231" i="7" s="1"/>
  <c r="AH230" i="7"/>
  <c r="P61" i="7"/>
  <c r="R196" i="7"/>
  <c r="Q197" i="7"/>
  <c r="U244" i="7"/>
  <c r="AS157" i="7"/>
  <c r="AQ22" i="7"/>
  <c r="R49" i="7"/>
  <c r="W243" i="7"/>
  <c r="Z232" i="7"/>
  <c r="CX233" i="7"/>
  <c r="AX22" i="7"/>
  <c r="AZ157" i="7"/>
  <c r="AH157" i="7"/>
  <c r="AF22" i="7"/>
  <c r="S239" i="7"/>
  <c r="CQ240" i="7"/>
  <c r="S42" i="7"/>
  <c r="U177" i="7"/>
  <c r="AI158" i="7"/>
  <c r="AG23" i="7"/>
  <c r="CX235" i="7"/>
  <c r="Z234" i="7"/>
  <c r="CR240" i="7"/>
  <c r="T239" i="7"/>
  <c r="CQ241" i="7"/>
  <c r="AK157" i="7"/>
  <c r="AI22" i="7"/>
  <c r="S58" i="7"/>
  <c r="U193" i="7"/>
  <c r="AF230" i="7"/>
  <c r="DD231" i="7"/>
  <c r="AT157" i="7"/>
  <c r="AR22" i="7"/>
  <c r="AD230" i="7"/>
  <c r="DB231" i="7"/>
  <c r="R47" i="7"/>
  <c r="T178" i="7"/>
  <c r="R43" i="7"/>
  <c r="CY233" i="7"/>
  <c r="AA232" i="7"/>
  <c r="T59" i="7"/>
  <c r="S195" i="7"/>
  <c r="Q60" i="7"/>
  <c r="R240" i="7"/>
  <c r="CP241" i="7"/>
  <c r="BE21" i="7"/>
  <c r="BG156" i="7"/>
  <c r="U237" i="7"/>
  <c r="CS238" i="7"/>
  <c r="AF232" i="7"/>
  <c r="DD233" i="7"/>
  <c r="AE160" i="7"/>
  <c r="BL157" i="7"/>
  <c r="BJ22" i="7"/>
  <c r="AX157" i="7"/>
  <c r="AV22" i="7"/>
  <c r="T57" i="7"/>
  <c r="BD157" i="7"/>
  <c r="BB22" i="7"/>
  <c r="T245" i="7"/>
  <c r="CR246" i="7"/>
  <c r="Z161" i="7"/>
  <c r="U51" i="7"/>
  <c r="DA231" i="7"/>
  <c r="AC230" i="7"/>
  <c r="AJ157" i="7"/>
  <c r="AH22" i="7"/>
  <c r="AB159" i="7"/>
  <c r="AC161" i="7" s="1"/>
  <c r="BA23" i="7"/>
  <c r="BC158" i="7"/>
  <c r="V238" i="7"/>
  <c r="CT239" i="7"/>
  <c r="CU241" i="7" s="1"/>
  <c r="S62" i="7"/>
  <c r="Q64" i="7"/>
  <c r="S199" i="7"/>
  <c r="DA232" i="7"/>
  <c r="AC231" i="7"/>
  <c r="AQ157" i="7"/>
  <c r="AO22" i="7"/>
  <c r="S46" i="7"/>
  <c r="X235" i="7"/>
  <c r="CV236" i="7"/>
  <c r="S63" i="7"/>
  <c r="U198" i="7"/>
  <c r="AB231" i="7"/>
  <c r="CZ232" i="7"/>
  <c r="R184" i="7"/>
  <c r="Q48" i="7"/>
  <c r="S183" i="7"/>
  <c r="S53" i="7"/>
  <c r="U188" i="7"/>
  <c r="CR239" i="7"/>
  <c r="T238" i="7"/>
  <c r="V236" i="7"/>
  <c r="CT237" i="7"/>
  <c r="V244" i="7"/>
  <c r="CT245" i="7"/>
  <c r="AL157" i="7"/>
  <c r="AJ22" i="7"/>
  <c r="H862" i="25" s="1"/>
  <c r="AB232" i="7"/>
  <c r="CZ233" i="7"/>
  <c r="CU238" i="7"/>
  <c r="W237" i="7"/>
  <c r="Q55" i="7"/>
  <c r="S190" i="7"/>
  <c r="R191" i="7"/>
  <c r="V187" i="7"/>
  <c r="T52" i="7"/>
  <c r="R42" i="7"/>
  <c r="T177" i="7"/>
  <c r="S178" i="7"/>
  <c r="BJ158" i="7"/>
  <c r="BH23" i="7"/>
  <c r="AI157" i="7"/>
  <c r="AG22" i="7"/>
  <c r="P66" i="7"/>
  <c r="R201" i="7"/>
  <c r="Q202" i="7"/>
  <c r="W240" i="7"/>
  <c r="U238" i="7"/>
  <c r="CS239" i="7"/>
  <c r="AN22" i="7"/>
  <c r="AP157" i="7"/>
  <c r="DE232" i="7"/>
  <c r="AI232" i="7" s="1"/>
  <c r="AG231" i="7"/>
  <c r="W235" i="7"/>
  <c r="CU236" i="7"/>
  <c r="R165" i="7"/>
  <c r="T166" i="7" s="1"/>
  <c r="Q166" i="7"/>
  <c r="V168" i="7"/>
  <c r="U169" i="7"/>
  <c r="BK157" i="7"/>
  <c r="BI22" i="7"/>
  <c r="AB156" i="7"/>
  <c r="Z21" i="7"/>
  <c r="BL22" i="7"/>
  <c r="BN157" i="7"/>
  <c r="BN23" i="7" s="1"/>
  <c r="BD22" i="7"/>
  <c r="BF157" i="7"/>
  <c r="U195" i="7"/>
  <c r="V197" i="7" s="1"/>
  <c r="CS246" i="7"/>
  <c r="U245" i="7"/>
  <c r="CR247" i="7"/>
  <c r="V247" i="7" s="1"/>
  <c r="AA233" i="7"/>
  <c r="CY234" i="7"/>
  <c r="BE157" i="7"/>
  <c r="BC22" i="7"/>
  <c r="AG230" i="7"/>
  <c r="DE231" i="7"/>
  <c r="AI231" i="7" s="1"/>
  <c r="BB157" i="7"/>
  <c r="AZ22" i="7"/>
  <c r="CT242" i="7"/>
  <c r="CU244" i="7" s="1"/>
  <c r="AD156" i="7"/>
  <c r="AB21" i="7"/>
  <c r="R54" i="7"/>
  <c r="T189" i="7"/>
  <c r="T171" i="7"/>
  <c r="V172" i="7" s="1"/>
  <c r="X173" i="7" s="1"/>
  <c r="S172" i="7"/>
  <c r="P65" i="7"/>
  <c r="R200" i="7"/>
  <c r="Q201" i="7"/>
  <c r="BE22" i="7"/>
  <c r="BG157" i="7"/>
  <c r="S41" i="7"/>
  <c r="AA231" i="7"/>
  <c r="CY232" i="7"/>
  <c r="W160" i="7"/>
  <c r="V161" i="7"/>
  <c r="Q65" i="7"/>
  <c r="S200" i="7"/>
  <c r="AC162" i="7"/>
  <c r="AB163" i="7"/>
  <c r="AY157" i="7"/>
  <c r="AW22" i="7"/>
  <c r="CW234" i="7"/>
  <c r="Y233" i="7"/>
  <c r="Q44" i="7"/>
  <c r="S179" i="7"/>
  <c r="R180" i="7"/>
  <c r="Y235" i="7"/>
  <c r="CW236" i="7"/>
  <c r="X167" i="7"/>
  <c r="W168" i="7"/>
  <c r="AK156" i="7"/>
  <c r="AI21" i="7"/>
  <c r="S174" i="7"/>
  <c r="R175" i="7"/>
  <c r="X236" i="7"/>
  <c r="CV237" i="7"/>
  <c r="Q241" i="7"/>
  <c r="CO242" i="7"/>
  <c r="CN243" i="7"/>
  <c r="R63" i="7"/>
  <c r="T198" i="7"/>
  <c r="AM22" i="7"/>
  <c r="AO157" i="7"/>
  <c r="Y234" i="7"/>
  <c r="CW235" i="7"/>
  <c r="W236" i="7"/>
  <c r="CU237" i="7"/>
  <c r="Q50" i="7"/>
  <c r="S185" i="7"/>
  <c r="R186" i="7"/>
  <c r="BJ23" i="7"/>
  <c r="AA156" i="7"/>
  <c r="Y21" i="7"/>
  <c r="AP22" i="7"/>
  <c r="AR157" i="7"/>
  <c r="CT238" i="7"/>
  <c r="V237" i="7"/>
  <c r="Z233" i="7"/>
  <c r="CX234" i="7"/>
  <c r="R64" i="7"/>
  <c r="T199" i="7"/>
  <c r="AG158" i="7"/>
  <c r="AE23" i="7"/>
  <c r="AL22" i="7"/>
  <c r="AN157" i="7"/>
  <c r="AW157" i="7"/>
  <c r="AU22" i="7"/>
  <c r="AU157" i="7"/>
  <c r="AS22" i="7"/>
  <c r="CV235" i="7"/>
  <c r="X234" i="7"/>
  <c r="CQ247" i="7"/>
  <c r="U247" i="7" s="1"/>
  <c r="S246" i="7"/>
  <c r="T194" i="7"/>
  <c r="R59" i="7"/>
  <c r="K23" i="22" a="1"/>
  <c r="K23" i="22" s="1"/>
  <c r="K63" i="22" a="1"/>
  <c r="K63" i="22" s="1"/>
  <c r="K50" i="22" a="1"/>
  <c r="K50" i="22" s="1"/>
  <c r="K40" i="22"/>
  <c r="K9" i="22"/>
  <c r="M14" i="21" s="1"/>
  <c r="D30" i="11"/>
  <c r="J23" i="10"/>
  <c r="J24" i="10" s="1"/>
  <c r="K22" i="10"/>
  <c r="Z168" i="7" l="1"/>
  <c r="AB169" i="7" s="1"/>
  <c r="AD170" i="7" s="1"/>
  <c r="H1612" i="25"/>
  <c r="H1605" i="25"/>
  <c r="H1613" i="25"/>
  <c r="H908" i="25"/>
  <c r="H905" i="25"/>
  <c r="H906" i="25"/>
  <c r="H907" i="25"/>
  <c r="H1606" i="25"/>
  <c r="H413" i="25"/>
  <c r="H408" i="25"/>
  <c r="H401" i="25"/>
  <c r="H1611" i="25"/>
  <c r="H3499" i="25"/>
  <c r="H1627" i="25"/>
  <c r="H2197" i="25"/>
  <c r="H2192" i="25"/>
  <c r="H2200" i="25"/>
  <c r="H2191" i="25"/>
  <c r="H2199" i="25"/>
  <c r="H2193" i="25"/>
  <c r="H2201" i="25"/>
  <c r="H2194" i="25"/>
  <c r="H2195" i="25"/>
  <c r="H2196" i="25"/>
  <c r="H2198" i="25"/>
  <c r="H2190" i="25"/>
  <c r="H2213" i="25"/>
  <c r="H2187" i="25"/>
  <c r="H2186" i="25"/>
  <c r="H2205" i="25"/>
  <c r="H2208" i="25"/>
  <c r="H2232" i="25"/>
  <c r="H2207" i="25"/>
  <c r="H2231" i="25"/>
  <c r="H2185" i="25"/>
  <c r="H2209" i="25"/>
  <c r="H2204" i="25"/>
  <c r="H2206" i="25"/>
  <c r="H2203" i="25"/>
  <c r="H2235" i="25"/>
  <c r="H2202" i="25"/>
  <c r="H2210" i="25"/>
  <c r="H2211" i="25"/>
  <c r="H2212" i="25"/>
  <c r="H3590" i="25"/>
  <c r="U175" i="7"/>
  <c r="W176" i="7" s="1"/>
  <c r="AB158" i="7"/>
  <c r="Y161" i="7"/>
  <c r="U165" i="7"/>
  <c r="W166" i="7" s="1"/>
  <c r="AA159" i="7"/>
  <c r="Z160" i="7"/>
  <c r="BC157" i="7"/>
  <c r="BA22" i="7"/>
  <c r="AE163" i="7"/>
  <c r="AT22" i="7"/>
  <c r="AV157" i="7"/>
  <c r="AH160" i="7"/>
  <c r="AG161" i="7"/>
  <c r="BM157" i="7"/>
  <c r="BM23" i="7" s="1"/>
  <c r="BK22" i="7"/>
  <c r="V165" i="7"/>
  <c r="X166" i="7" s="1"/>
  <c r="Z167" i="7" s="1"/>
  <c r="AB168" i="7" s="1"/>
  <c r="AB234" i="7"/>
  <c r="CZ235" i="7"/>
  <c r="AR23" i="7"/>
  <c r="AT158" i="7"/>
  <c r="V63" i="7"/>
  <c r="CX238" i="7"/>
  <c r="Z237" i="7"/>
  <c r="AA236" i="7"/>
  <c r="CY237" i="7"/>
  <c r="S66" i="7"/>
  <c r="U201" i="7"/>
  <c r="AC232" i="7"/>
  <c r="DA233" i="7"/>
  <c r="BI158" i="7"/>
  <c r="BG23" i="7"/>
  <c r="BF23" i="7"/>
  <c r="BH158" i="7"/>
  <c r="W170" i="7"/>
  <c r="V171" i="7"/>
  <c r="Y236" i="7"/>
  <c r="CW237" i="7"/>
  <c r="AP23" i="7"/>
  <c r="AR158" i="7"/>
  <c r="Q68" i="7"/>
  <c r="S203" i="7"/>
  <c r="R204" i="7"/>
  <c r="R70" i="7" s="1"/>
  <c r="AK158" i="7"/>
  <c r="AI23" i="7"/>
  <c r="S44" i="7"/>
  <c r="U179" i="7"/>
  <c r="T180" i="7"/>
  <c r="V53" i="7"/>
  <c r="AD233" i="7"/>
  <c r="DB234" i="7"/>
  <c r="X245" i="7"/>
  <c r="CV246" i="7"/>
  <c r="U184" i="7"/>
  <c r="S49" i="7"/>
  <c r="Z236" i="7"/>
  <c r="CX237" i="7"/>
  <c r="U200" i="7"/>
  <c r="S65" i="7"/>
  <c r="AL158" i="7"/>
  <c r="AJ23" i="7"/>
  <c r="T44" i="7"/>
  <c r="V179" i="7"/>
  <c r="AK23" i="7"/>
  <c r="H2277" i="25" s="1"/>
  <c r="AM158" i="7"/>
  <c r="U43" i="7"/>
  <c r="CZ234" i="7"/>
  <c r="AB233" i="7"/>
  <c r="Y244" i="7"/>
  <c r="Q63" i="7"/>
  <c r="S198" i="7"/>
  <c r="R199" i="7"/>
  <c r="T60" i="7"/>
  <c r="V195" i="7"/>
  <c r="Z235" i="7"/>
  <c r="CX236" i="7"/>
  <c r="AW23" i="7"/>
  <c r="AY158" i="7"/>
  <c r="AI159" i="7"/>
  <c r="AG24" i="7"/>
  <c r="Y237" i="7"/>
  <c r="CW238" i="7"/>
  <c r="AA235" i="7"/>
  <c r="CY236" i="7"/>
  <c r="T64" i="7"/>
  <c r="R243" i="7"/>
  <c r="CO245" i="7"/>
  <c r="AK22" i="7"/>
  <c r="AM157" i="7"/>
  <c r="BA158" i="7"/>
  <c r="AY23" i="7"/>
  <c r="U173" i="7"/>
  <c r="W174" i="7" s="1"/>
  <c r="Y175" i="7" s="1"/>
  <c r="T174" i="7"/>
  <c r="BB23" i="7"/>
  <c r="BD158" i="7"/>
  <c r="BE23" i="7"/>
  <c r="BG158" i="7"/>
  <c r="AD157" i="7"/>
  <c r="AB22" i="7"/>
  <c r="T202" i="7"/>
  <c r="R67" i="7"/>
  <c r="T43" i="7"/>
  <c r="R57" i="7"/>
  <c r="T192" i="7"/>
  <c r="S193" i="7"/>
  <c r="Y238" i="7"/>
  <c r="CW239" i="7"/>
  <c r="CT240" i="7"/>
  <c r="V239" i="7"/>
  <c r="W199" i="7"/>
  <c r="U64" i="7"/>
  <c r="AS158" i="7"/>
  <c r="AQ23" i="7"/>
  <c r="H909" i="25" s="1"/>
  <c r="CV240" i="7"/>
  <c r="CW242" i="7" s="1"/>
  <c r="X239" i="7"/>
  <c r="AB162" i="7"/>
  <c r="AD163" i="7" s="1"/>
  <c r="AA163" i="7"/>
  <c r="BF158" i="7"/>
  <c r="BD23" i="7"/>
  <c r="AZ158" i="7"/>
  <c r="AX23" i="7"/>
  <c r="AH233" i="7"/>
  <c r="DF234" i="7"/>
  <c r="AJ234" i="7" s="1"/>
  <c r="BI157" i="7"/>
  <c r="BG22" i="7"/>
  <c r="U59" i="7"/>
  <c r="U241" i="7"/>
  <c r="CS242" i="7"/>
  <c r="CR243" i="7"/>
  <c r="AB235" i="7"/>
  <c r="CZ236" i="7"/>
  <c r="AJ158" i="7"/>
  <c r="AH23" i="7"/>
  <c r="AU158" i="7"/>
  <c r="AS23" i="7"/>
  <c r="T197" i="7"/>
  <c r="R62" i="7"/>
  <c r="BL24" i="7"/>
  <c r="AP158" i="7"/>
  <c r="AN23" i="7"/>
  <c r="T65" i="7"/>
  <c r="V200" i="7"/>
  <c r="T187" i="7"/>
  <c r="R52" i="7"/>
  <c r="S188" i="7"/>
  <c r="CP244" i="7"/>
  <c r="S242" i="7"/>
  <c r="CQ243" i="7"/>
  <c r="R41" i="7"/>
  <c r="T176" i="7"/>
  <c r="S177" i="7"/>
  <c r="Y169" i="7"/>
  <c r="AA170" i="7" s="1"/>
  <c r="AC171" i="7" s="1"/>
  <c r="AE172" i="7" s="1"/>
  <c r="X170" i="7"/>
  <c r="R46" i="7"/>
  <c r="T181" i="7"/>
  <c r="S182" i="7"/>
  <c r="AA234" i="7"/>
  <c r="CY235" i="7"/>
  <c r="AD164" i="7"/>
  <c r="AC165" i="7"/>
  <c r="X162" i="7"/>
  <c r="W163" i="7"/>
  <c r="S202" i="7"/>
  <c r="Q67" i="7"/>
  <c r="R203" i="7"/>
  <c r="AF157" i="7"/>
  <c r="AD22" i="7"/>
  <c r="AC234" i="7"/>
  <c r="DA235" i="7"/>
  <c r="CU247" i="7"/>
  <c r="Y247" i="7" s="1"/>
  <c r="W246" i="7"/>
  <c r="S167" i="7"/>
  <c r="U168" i="7" s="1"/>
  <c r="R168" i="7"/>
  <c r="Y241" i="7"/>
  <c r="U191" i="7"/>
  <c r="S56" i="7"/>
  <c r="X237" i="7"/>
  <c r="CV238" i="7"/>
  <c r="R50" i="7"/>
  <c r="T185" i="7"/>
  <c r="S186" i="7"/>
  <c r="DC232" i="7"/>
  <c r="AE231" i="7"/>
  <c r="V246" i="7"/>
  <c r="S61" i="7"/>
  <c r="U196" i="7"/>
  <c r="AC233" i="7"/>
  <c r="DA234" i="7"/>
  <c r="T48" i="7"/>
  <c r="AV158" i="7"/>
  <c r="AT23" i="7"/>
  <c r="U240" i="7"/>
  <c r="CS241" i="7"/>
  <c r="BB158" i="7"/>
  <c r="AZ23" i="7"/>
  <c r="AW158" i="7"/>
  <c r="AU23" i="7"/>
  <c r="CV239" i="7"/>
  <c r="X238" i="7"/>
  <c r="AC157" i="7"/>
  <c r="AA22" i="7"/>
  <c r="S51" i="7"/>
  <c r="AO23" i="7"/>
  <c r="AQ158" i="7"/>
  <c r="U41" i="7"/>
  <c r="S45" i="7"/>
  <c r="U180" i="7"/>
  <c r="R66" i="7"/>
  <c r="T201" i="7"/>
  <c r="T55" i="7"/>
  <c r="V190" i="7"/>
  <c r="X242" i="7"/>
  <c r="CV243" i="7"/>
  <c r="CW245" i="7" s="1"/>
  <c r="U61" i="7"/>
  <c r="BK23" i="7"/>
  <c r="BM158" i="7"/>
  <c r="BM24" i="7" s="1"/>
  <c r="W239" i="7"/>
  <c r="CU240" i="7"/>
  <c r="BJ24" i="7"/>
  <c r="BL159" i="7"/>
  <c r="AL23" i="7"/>
  <c r="AN158" i="7"/>
  <c r="W189" i="7"/>
  <c r="U54" i="7"/>
  <c r="DB233" i="7"/>
  <c r="AD232" i="7"/>
  <c r="AF162" i="7"/>
  <c r="AE232" i="7"/>
  <c r="DC233" i="7"/>
  <c r="BE159" i="7"/>
  <c r="BC24" i="7"/>
  <c r="BL23" i="7"/>
  <c r="BN158" i="7"/>
  <c r="BN24" i="7" s="1"/>
  <c r="W238" i="7"/>
  <c r="CU239" i="7"/>
  <c r="CR242" i="7"/>
  <c r="T241" i="7"/>
  <c r="AF231" i="7"/>
  <c r="DD232" i="7"/>
  <c r="AH231" i="7"/>
  <c r="DF232" i="7"/>
  <c r="AJ232" i="7" s="1"/>
  <c r="V240" i="7"/>
  <c r="CT241" i="7"/>
  <c r="AK159" i="7"/>
  <c r="AI24" i="7"/>
  <c r="AC158" i="7"/>
  <c r="K13" i="22"/>
  <c r="K38" i="22"/>
  <c r="J31" i="10"/>
  <c r="L31" i="10" s="1"/>
  <c r="K23" i="10"/>
  <c r="K24" i="10"/>
  <c r="E23" i="10"/>
  <c r="Q15" i="10"/>
  <c r="H2184" i="25" l="1"/>
  <c r="H3599" i="25"/>
  <c r="H3598" i="25"/>
  <c r="H3593" i="25"/>
  <c r="H910" i="25"/>
  <c r="H911" i="25"/>
  <c r="H2256" i="25"/>
  <c r="H2255" i="25"/>
  <c r="H2263" i="25"/>
  <c r="H2251" i="25"/>
  <c r="H3588" i="25"/>
  <c r="H2252" i="25"/>
  <c r="H2254" i="25"/>
  <c r="H1670" i="25"/>
  <c r="H1676" i="25"/>
  <c r="H1674" i="25"/>
  <c r="H1669" i="25"/>
  <c r="H1677" i="25"/>
  <c r="H1663" i="25"/>
  <c r="H1675" i="25"/>
  <c r="H3502" i="25"/>
  <c r="Z163" i="7"/>
  <c r="H416" i="25"/>
  <c r="H414" i="25"/>
  <c r="H1660" i="25"/>
  <c r="H1678" i="25"/>
  <c r="H415" i="25"/>
  <c r="H1659" i="25"/>
  <c r="BN159" i="7"/>
  <c r="BN25" i="7" s="1"/>
  <c r="H404" i="25"/>
  <c r="H402" i="25"/>
  <c r="H1604" i="25"/>
  <c r="H397" i="25"/>
  <c r="V167" i="7"/>
  <c r="X168" i="7" s="1"/>
  <c r="H2221" i="25"/>
  <c r="H2229" i="25"/>
  <c r="H2261" i="25"/>
  <c r="H2216" i="25"/>
  <c r="H2224" i="25"/>
  <c r="H2215" i="25"/>
  <c r="H2223" i="25"/>
  <c r="H2217" i="25"/>
  <c r="H2225" i="25"/>
  <c r="H2233" i="25"/>
  <c r="H2219" i="25"/>
  <c r="H2214" i="25"/>
  <c r="H2226" i="25"/>
  <c r="H2258" i="25"/>
  <c r="H2227" i="25"/>
  <c r="H2259" i="25"/>
  <c r="H2228" i="25"/>
  <c r="H2260" i="25"/>
  <c r="H3592" i="25"/>
  <c r="H2222" i="25"/>
  <c r="H2230" i="25"/>
  <c r="H3591" i="25"/>
  <c r="H2234" i="25"/>
  <c r="H2279" i="25"/>
  <c r="H2268" i="25"/>
  <c r="H2278" i="25"/>
  <c r="H861" i="25"/>
  <c r="H2267" i="25"/>
  <c r="H2275" i="25"/>
  <c r="H2266" i="25"/>
  <c r="H2276" i="25"/>
  <c r="H2264" i="25"/>
  <c r="H2257" i="25"/>
  <c r="H2265" i="25"/>
  <c r="H2218" i="25"/>
  <c r="H3589" i="25"/>
  <c r="H2220" i="25"/>
  <c r="H2262" i="25"/>
  <c r="AC160" i="7"/>
  <c r="AA162" i="7"/>
  <c r="AF165" i="7"/>
  <c r="AH163" i="7"/>
  <c r="AI162" i="7"/>
  <c r="AB161" i="7"/>
  <c r="BC23" i="7"/>
  <c r="BE158" i="7"/>
  <c r="AJ161" i="7"/>
  <c r="AV23" i="7"/>
  <c r="AX158" i="7"/>
  <c r="W167" i="7"/>
  <c r="Y168" i="7" s="1"/>
  <c r="AA169" i="7" s="1"/>
  <c r="AC170" i="7" s="1"/>
  <c r="AE159" i="7"/>
  <c r="AA245" i="7"/>
  <c r="AA242" i="7"/>
  <c r="BH159" i="7"/>
  <c r="BF24" i="7"/>
  <c r="V175" i="7"/>
  <c r="U176" i="7"/>
  <c r="BA159" i="7"/>
  <c r="AY24" i="7"/>
  <c r="AA237" i="7"/>
  <c r="CY238" i="7"/>
  <c r="BJ159" i="7"/>
  <c r="BH24" i="7"/>
  <c r="AC237" i="7"/>
  <c r="DA238" i="7"/>
  <c r="DB236" i="7"/>
  <c r="AD235" i="7"/>
  <c r="X241" i="7"/>
  <c r="CV242" i="7"/>
  <c r="DF233" i="7"/>
  <c r="AJ233" i="7" s="1"/>
  <c r="AH232" i="7"/>
  <c r="Y239" i="7"/>
  <c r="CW240" i="7"/>
  <c r="CW241" i="7"/>
  <c r="Y240" i="7"/>
  <c r="U46" i="7"/>
  <c r="W181" i="7"/>
  <c r="W42" i="7"/>
  <c r="Z239" i="7"/>
  <c r="CX240" i="7"/>
  <c r="DE233" i="7"/>
  <c r="AI233" i="7" s="1"/>
  <c r="AG232" i="7"/>
  <c r="AH158" i="7"/>
  <c r="AF23" i="7"/>
  <c r="S68" i="7"/>
  <c r="U203" i="7"/>
  <c r="T47" i="7"/>
  <c r="V182" i="7"/>
  <c r="S43" i="7"/>
  <c r="U178" i="7"/>
  <c r="T179" i="7"/>
  <c r="T53" i="7"/>
  <c r="AR159" i="7"/>
  <c r="AP24" i="7"/>
  <c r="T63" i="7"/>
  <c r="V198" i="7"/>
  <c r="AL159" i="7"/>
  <c r="AJ24" i="7"/>
  <c r="W242" i="7"/>
  <c r="CU243" i="7"/>
  <c r="AC164" i="7"/>
  <c r="AE165" i="7" s="1"/>
  <c r="AB165" i="7"/>
  <c r="S59" i="7"/>
  <c r="U194" i="7"/>
  <c r="T195" i="7"/>
  <c r="Y41" i="7"/>
  <c r="V45" i="7"/>
  <c r="AL24" i="7"/>
  <c r="H2273" i="25" s="1"/>
  <c r="AN159" i="7"/>
  <c r="AK25" i="7"/>
  <c r="AM160" i="7"/>
  <c r="AF233" i="7"/>
  <c r="DD234" i="7"/>
  <c r="Z238" i="7"/>
  <c r="CX239" i="7"/>
  <c r="U183" i="7"/>
  <c r="S48" i="7"/>
  <c r="T184" i="7"/>
  <c r="Z240" i="7"/>
  <c r="CX241" i="7"/>
  <c r="T68" i="7"/>
  <c r="V203" i="7"/>
  <c r="V61" i="7"/>
  <c r="CZ238" i="7"/>
  <c r="AB237" i="7"/>
  <c r="S69" i="7"/>
  <c r="U204" i="7"/>
  <c r="U70" i="7" s="1"/>
  <c r="AE233" i="7"/>
  <c r="DC234" i="7"/>
  <c r="BE25" i="7"/>
  <c r="H33" i="25" s="1"/>
  <c r="BG160" i="7"/>
  <c r="W55" i="7"/>
  <c r="X191" i="7"/>
  <c r="V56" i="7"/>
  <c r="AQ24" i="7"/>
  <c r="AS159" i="7"/>
  <c r="DC235" i="7"/>
  <c r="AE234" i="7"/>
  <c r="AD160" i="7"/>
  <c r="T169" i="7"/>
  <c r="V170" i="7" s="1"/>
  <c r="S170" i="7"/>
  <c r="AE235" i="7"/>
  <c r="DC236" i="7"/>
  <c r="Y164" i="7"/>
  <c r="AA165" i="7" s="1"/>
  <c r="X165" i="7"/>
  <c r="AC235" i="7"/>
  <c r="DA236" i="7"/>
  <c r="V177" i="7"/>
  <c r="T42" i="7"/>
  <c r="T244" i="7"/>
  <c r="CR245" i="7"/>
  <c r="X201" i="7"/>
  <c r="V66" i="7"/>
  <c r="DB237" i="7"/>
  <c r="AD236" i="7"/>
  <c r="BK158" i="7"/>
  <c r="BI23" i="7"/>
  <c r="AZ24" i="7"/>
  <c r="BB159" i="7"/>
  <c r="AU159" i="7"/>
  <c r="AS24" i="7"/>
  <c r="X240" i="7"/>
  <c r="CV241" i="7"/>
  <c r="V193" i="7"/>
  <c r="T58" i="7"/>
  <c r="BF159" i="7"/>
  <c r="BD24" i="7"/>
  <c r="S245" i="7"/>
  <c r="CQ246" i="7"/>
  <c r="CP247" i="7"/>
  <c r="T247" i="7" s="1"/>
  <c r="DA237" i="7"/>
  <c r="AC236" i="7"/>
  <c r="AB236" i="7"/>
  <c r="CZ237" i="7"/>
  <c r="R65" i="7"/>
  <c r="T200" i="7"/>
  <c r="S201" i="7"/>
  <c r="AF234" i="7"/>
  <c r="DD235" i="7"/>
  <c r="T46" i="7"/>
  <c r="H1514" i="25" s="1"/>
  <c r="V181" i="7"/>
  <c r="U182" i="7"/>
  <c r="AK24" i="7"/>
  <c r="AM159" i="7"/>
  <c r="AT159" i="7"/>
  <c r="AR24" i="7"/>
  <c r="H912" i="25" s="1"/>
  <c r="X172" i="7"/>
  <c r="W173" i="7"/>
  <c r="U67" i="7"/>
  <c r="W202" i="7"/>
  <c r="AT24" i="7"/>
  <c r="AV159" i="7"/>
  <c r="CT243" i="7"/>
  <c r="V242" i="7"/>
  <c r="DE234" i="7"/>
  <c r="AI234" i="7" s="1"/>
  <c r="AG233" i="7"/>
  <c r="Z243" i="7"/>
  <c r="CX244" i="7"/>
  <c r="CY246" i="7" s="1"/>
  <c r="T67" i="7"/>
  <c r="V202" i="7"/>
  <c r="W241" i="7"/>
  <c r="CU242" i="7"/>
  <c r="U62" i="7"/>
  <c r="W197" i="7"/>
  <c r="V186" i="7"/>
  <c r="T51" i="7"/>
  <c r="AE166" i="7"/>
  <c r="AD167" i="7"/>
  <c r="U243" i="7"/>
  <c r="CS244" i="7"/>
  <c r="V243" i="7"/>
  <c r="CT244" i="7"/>
  <c r="CS245" i="7"/>
  <c r="W65" i="7"/>
  <c r="BI159" i="7"/>
  <c r="BG24" i="7"/>
  <c r="AM23" i="7"/>
  <c r="AO158" i="7"/>
  <c r="CY239" i="7"/>
  <c r="AA238" i="7"/>
  <c r="DB235" i="7"/>
  <c r="AD234" i="7"/>
  <c r="Z246" i="7"/>
  <c r="CX247" i="7"/>
  <c r="AB247" i="7" s="1"/>
  <c r="AN24" i="7"/>
  <c r="AP159" i="7"/>
  <c r="BN160" i="7"/>
  <c r="BN26" i="7" s="1"/>
  <c r="BL25" i="7"/>
  <c r="AG164" i="7"/>
  <c r="AE158" i="7"/>
  <c r="AC23" i="7"/>
  <c r="AW24" i="7"/>
  <c r="AY159" i="7"/>
  <c r="BB24" i="7"/>
  <c r="BD159" i="7"/>
  <c r="AX159" i="7"/>
  <c r="AV24" i="7"/>
  <c r="S52" i="7"/>
  <c r="U187" i="7"/>
  <c r="T188" i="7"/>
  <c r="U57" i="7"/>
  <c r="W192" i="7"/>
  <c r="T204" i="7"/>
  <c r="T70" i="7" s="1"/>
  <c r="R69" i="7"/>
  <c r="Z171" i="7"/>
  <c r="AB172" i="7" s="1"/>
  <c r="AD173" i="7" s="1"/>
  <c r="AF174" i="7" s="1"/>
  <c r="Y172" i="7"/>
  <c r="U189" i="7"/>
  <c r="S54" i="7"/>
  <c r="T190" i="7"/>
  <c r="AU24" i="7"/>
  <c r="AW159" i="7"/>
  <c r="AA239" i="7"/>
  <c r="CY240" i="7"/>
  <c r="AF158" i="7"/>
  <c r="AD23" i="7"/>
  <c r="BA24" i="7"/>
  <c r="BC159" i="7"/>
  <c r="AK160" i="7"/>
  <c r="AI25" i="7"/>
  <c r="U199" i="7"/>
  <c r="S64" i="7"/>
  <c r="AM24" i="7"/>
  <c r="AO159" i="7"/>
  <c r="U66" i="7"/>
  <c r="U50" i="7"/>
  <c r="U45" i="7"/>
  <c r="BK159" i="7"/>
  <c r="BI24" i="7"/>
  <c r="AB238" i="7"/>
  <c r="CZ239" i="7"/>
  <c r="AD159" i="7"/>
  <c r="K11" i="22"/>
  <c r="K37" i="22" a="1"/>
  <c r="K37" i="22" s="1"/>
  <c r="K10" i="22" s="1"/>
  <c r="M15" i="21" s="1"/>
  <c r="M17" i="21" s="1"/>
  <c r="M18" i="21" s="1"/>
  <c r="K31" i="10"/>
  <c r="O31" i="10"/>
  <c r="N31" i="10"/>
  <c r="D34" i="11"/>
  <c r="D33" i="11"/>
  <c r="D42" i="1"/>
  <c r="Q9" i="10"/>
  <c r="D40" i="1"/>
  <c r="D14" i="11"/>
  <c r="AI165" i="7" l="1"/>
  <c r="W169" i="7"/>
  <c r="X171" i="7" s="1"/>
  <c r="AC163" i="7"/>
  <c r="AG167" i="7"/>
  <c r="H913" i="25"/>
  <c r="H915" i="25"/>
  <c r="H406" i="25"/>
  <c r="H1610" i="25"/>
  <c r="H407" i="25"/>
  <c r="H405" i="25"/>
  <c r="H1607" i="25"/>
  <c r="H1609" i="25"/>
  <c r="H1665" i="25"/>
  <c r="H1516" i="25"/>
  <c r="H1515" i="25"/>
  <c r="H3587" i="25"/>
  <c r="H3635" i="25"/>
  <c r="H3586" i="25"/>
  <c r="H2269" i="25"/>
  <c r="H2272" i="25"/>
  <c r="H2280" i="25"/>
  <c r="H1540" i="25"/>
  <c r="H1544" i="25"/>
  <c r="H1538" i="25"/>
  <c r="H1545" i="25"/>
  <c r="H1547" i="25"/>
  <c r="H1541" i="25"/>
  <c r="H1543" i="25"/>
  <c r="H2293" i="25"/>
  <c r="H2301" i="25"/>
  <c r="H2288" i="25"/>
  <c r="H2296" i="25"/>
  <c r="H2287" i="25"/>
  <c r="H2295" i="25"/>
  <c r="H2297" i="25"/>
  <c r="H2292" i="25"/>
  <c r="H2302" i="25"/>
  <c r="H2291" i="25"/>
  <c r="H2294" i="25"/>
  <c r="H530" i="25"/>
  <c r="H509" i="25"/>
  <c r="H545" i="25"/>
  <c r="H1925" i="25"/>
  <c r="H1920" i="25"/>
  <c r="H1921" i="25"/>
  <c r="H1926" i="25"/>
  <c r="H3019" i="25"/>
  <c r="H3155" i="25"/>
  <c r="H3507" i="25"/>
  <c r="H3018" i="25"/>
  <c r="H3154" i="25"/>
  <c r="H1924" i="25"/>
  <c r="H3508" i="25"/>
  <c r="H3017" i="25"/>
  <c r="H3016" i="25"/>
  <c r="H3156" i="25"/>
  <c r="H860" i="25"/>
  <c r="H2285" i="25"/>
  <c r="H2271" i="25"/>
  <c r="H2281" i="25"/>
  <c r="H2283" i="25"/>
  <c r="H2270" i="25"/>
  <c r="H2282" i="25"/>
  <c r="H2284" i="25"/>
  <c r="H2274" i="25"/>
  <c r="H1592" i="25"/>
  <c r="H1596" i="25"/>
  <c r="H1593" i="25"/>
  <c r="AB164" i="7"/>
  <c r="AC166" i="7" s="1"/>
  <c r="AK163" i="7"/>
  <c r="AK29" i="7" s="1"/>
  <c r="AD162" i="7"/>
  <c r="AE164" i="7" s="1"/>
  <c r="AJ164" i="7"/>
  <c r="AK166" i="7" s="1"/>
  <c r="AK32" i="7" s="1"/>
  <c r="BE24" i="7"/>
  <c r="BG159" i="7"/>
  <c r="X169" i="7"/>
  <c r="Z170" i="7" s="1"/>
  <c r="AB171" i="7" s="1"/>
  <c r="AD172" i="7" s="1"/>
  <c r="AZ159" i="7"/>
  <c r="AX24" i="7"/>
  <c r="AF160" i="7"/>
  <c r="AC246" i="7"/>
  <c r="AH159" i="7"/>
  <c r="AF24" i="7"/>
  <c r="AX25" i="7"/>
  <c r="AZ160" i="7"/>
  <c r="CU246" i="7"/>
  <c r="W245" i="7"/>
  <c r="CT247" i="7"/>
  <c r="X247" i="7" s="1"/>
  <c r="V52" i="7"/>
  <c r="X243" i="7"/>
  <c r="CV244" i="7"/>
  <c r="AH235" i="7"/>
  <c r="DF236" i="7"/>
  <c r="AJ236" i="7" s="1"/>
  <c r="AE237" i="7"/>
  <c r="DC238" i="7"/>
  <c r="Z241" i="7"/>
  <c r="CX242" i="7"/>
  <c r="BK24" i="7"/>
  <c r="BM159" i="7"/>
  <c r="BM25" i="7" s="1"/>
  <c r="X67" i="7"/>
  <c r="V43" i="7"/>
  <c r="X178" i="7"/>
  <c r="AB241" i="7"/>
  <c r="CZ242" i="7"/>
  <c r="W184" i="7"/>
  <c r="U49" i="7"/>
  <c r="AH234" i="7"/>
  <c r="DF235" i="7"/>
  <c r="AJ235" i="7" s="1"/>
  <c r="AN25" i="7"/>
  <c r="H3735" i="25" s="1"/>
  <c r="AP160" i="7"/>
  <c r="V48" i="7"/>
  <c r="X183" i="7"/>
  <c r="X176" i="7"/>
  <c r="V41" i="7"/>
  <c r="BE160" i="7"/>
  <c r="BC25" i="7"/>
  <c r="DA241" i="7"/>
  <c r="AC240" i="7"/>
  <c r="T56" i="7"/>
  <c r="V191" i="7"/>
  <c r="U192" i="7"/>
  <c r="U53" i="7"/>
  <c r="W188" i="7"/>
  <c r="BF160" i="7"/>
  <c r="BD25" i="7"/>
  <c r="AC239" i="7"/>
  <c r="DA240" i="7"/>
  <c r="BK160" i="7"/>
  <c r="BI25" i="7"/>
  <c r="X244" i="7"/>
  <c r="CV245" i="7"/>
  <c r="AF168" i="7"/>
  <c r="AE169" i="7"/>
  <c r="W63" i="7"/>
  <c r="V68" i="7"/>
  <c r="W68" i="7"/>
  <c r="Y203" i="7"/>
  <c r="U48" i="7"/>
  <c r="W183" i="7"/>
  <c r="V184" i="7"/>
  <c r="AD237" i="7"/>
  <c r="DB238" i="7"/>
  <c r="BF25" i="7"/>
  <c r="H32" i="25" s="1"/>
  <c r="BH160" i="7"/>
  <c r="BB25" i="7"/>
  <c r="BD160" i="7"/>
  <c r="V245" i="7"/>
  <c r="CT246" i="7"/>
  <c r="DC237" i="7"/>
  <c r="AE236" i="7"/>
  <c r="AG236" i="7"/>
  <c r="DE237" i="7"/>
  <c r="AI237" i="7" s="1"/>
  <c r="AG235" i="7"/>
  <c r="DE236" i="7"/>
  <c r="AI236" i="7" s="1"/>
  <c r="X57" i="7"/>
  <c r="AG160" i="7"/>
  <c r="CZ240" i="7"/>
  <c r="AB239" i="7"/>
  <c r="AD166" i="7"/>
  <c r="AF167" i="7" s="1"/>
  <c r="AC167" i="7"/>
  <c r="T45" i="7"/>
  <c r="V180" i="7"/>
  <c r="U181" i="7"/>
  <c r="CY243" i="7"/>
  <c r="CZ245" i="7" s="1"/>
  <c r="AA173" i="7"/>
  <c r="AC174" i="7" s="1"/>
  <c r="AE175" i="7" s="1"/>
  <c r="Z174" i="7"/>
  <c r="BM160" i="7"/>
  <c r="BM26" i="7" s="1"/>
  <c r="BK25" i="7"/>
  <c r="U65" i="7"/>
  <c r="W200" i="7"/>
  <c r="Y193" i="7"/>
  <c r="W58" i="7"/>
  <c r="AG159" i="7"/>
  <c r="AH161" i="7" s="1"/>
  <c r="AE24" i="7"/>
  <c r="AR160" i="7"/>
  <c r="AP25" i="7"/>
  <c r="AO24" i="7"/>
  <c r="AQ159" i="7"/>
  <c r="AE161" i="7"/>
  <c r="AT25" i="7"/>
  <c r="AV160" i="7"/>
  <c r="V47" i="7"/>
  <c r="S67" i="7"/>
  <c r="U202" i="7"/>
  <c r="T203" i="7"/>
  <c r="U246" i="7"/>
  <c r="CS247" i="7"/>
  <c r="W247" i="7" s="1"/>
  <c r="DD238" i="7"/>
  <c r="AF237" i="7"/>
  <c r="AU160" i="7"/>
  <c r="AS25" i="7"/>
  <c r="H914" i="25" s="1"/>
  <c r="AG234" i="7"/>
  <c r="DE235" i="7"/>
  <c r="AI235" i="7" s="1"/>
  <c r="V69" i="7"/>
  <c r="X204" i="7"/>
  <c r="X70" i="7" s="1"/>
  <c r="T50" i="7"/>
  <c r="V185" i="7"/>
  <c r="U186" i="7"/>
  <c r="AM26" i="7"/>
  <c r="AO161" i="7"/>
  <c r="T61" i="7"/>
  <c r="V196" i="7"/>
  <c r="U197" i="7"/>
  <c r="AN160" i="7"/>
  <c r="AL25" i="7"/>
  <c r="AT160" i="7"/>
  <c r="AR25" i="7"/>
  <c r="W179" i="7"/>
  <c r="U44" i="7"/>
  <c r="AH166" i="7"/>
  <c r="AJ159" i="7"/>
  <c r="AH24" i="7"/>
  <c r="CY242" i="7"/>
  <c r="AA241" i="7"/>
  <c r="AF236" i="7"/>
  <c r="DD237" i="7"/>
  <c r="BL160" i="7"/>
  <c r="BJ25" i="7"/>
  <c r="BC160" i="7"/>
  <c r="BA25" i="7"/>
  <c r="BH25" i="7"/>
  <c r="BJ160" i="7"/>
  <c r="AK26" i="7"/>
  <c r="AM161" i="7"/>
  <c r="T54" i="7"/>
  <c r="V189" i="7"/>
  <c r="U190" i="7"/>
  <c r="AD239" i="7"/>
  <c r="DB240" i="7"/>
  <c r="AQ160" i="7"/>
  <c r="AO25" i="7"/>
  <c r="AW25" i="7"/>
  <c r="H53" i="25" s="1"/>
  <c r="AY160" i="7"/>
  <c r="U55" i="7"/>
  <c r="AY25" i="7"/>
  <c r="H55" i="25" s="1"/>
  <c r="BA160" i="7"/>
  <c r="DD236" i="7"/>
  <c r="AF235" i="7"/>
  <c r="CU245" i="7"/>
  <c r="W244" i="7"/>
  <c r="CW243" i="7"/>
  <c r="Y242" i="7"/>
  <c r="AB244" i="7"/>
  <c r="AX160" i="7"/>
  <c r="AV25" i="7"/>
  <c r="Y174" i="7"/>
  <c r="X175" i="7"/>
  <c r="AM25" i="7"/>
  <c r="H3734" i="25" s="1"/>
  <c r="AO160" i="7"/>
  <c r="T66" i="7"/>
  <c r="V201" i="7"/>
  <c r="V59" i="7"/>
  <c r="X194" i="7"/>
  <c r="AW160" i="7"/>
  <c r="AU25" i="7"/>
  <c r="Z166" i="7"/>
  <c r="AB167" i="7" s="1"/>
  <c r="Y167" i="7"/>
  <c r="U171" i="7"/>
  <c r="W172" i="7" s="1"/>
  <c r="T172" i="7"/>
  <c r="AF161" i="7"/>
  <c r="AE162" i="7"/>
  <c r="BI161" i="7"/>
  <c r="BG26" i="7"/>
  <c r="H30" i="25" s="1"/>
  <c r="AD238" i="7"/>
  <c r="DB239" i="7"/>
  <c r="AL162" i="7"/>
  <c r="U60" i="7"/>
  <c r="W195" i="7"/>
  <c r="CW244" i="7"/>
  <c r="Y243" i="7"/>
  <c r="X199" i="7"/>
  <c r="V64" i="7"/>
  <c r="W204" i="7"/>
  <c r="W70" i="7" s="1"/>
  <c r="U69" i="7"/>
  <c r="AB240" i="7"/>
  <c r="CZ241" i="7"/>
  <c r="W47" i="7"/>
  <c r="AA240" i="7"/>
  <c r="CY241" i="7"/>
  <c r="Z242" i="7"/>
  <c r="CX243" i="7"/>
  <c r="DC239" i="7"/>
  <c r="AE238" i="7"/>
  <c r="DA239" i="7"/>
  <c r="AC238" i="7"/>
  <c r="U42" i="7"/>
  <c r="W177" i="7"/>
  <c r="V178" i="7"/>
  <c r="M19" i="21"/>
  <c r="M20" i="21"/>
  <c r="M23" i="21" s="1"/>
  <c r="K12" i="22"/>
  <c r="D15" i="11"/>
  <c r="D45" i="1"/>
  <c r="Y170" i="7" l="1"/>
  <c r="Z172" i="7" s="1"/>
  <c r="AH169" i="7"/>
  <c r="AM164" i="7"/>
  <c r="AM30" i="7" s="1"/>
  <c r="Y173" i="7"/>
  <c r="AJ167" i="7"/>
  <c r="AD165" i="7"/>
  <c r="AE167" i="7" s="1"/>
  <c r="H1518" i="25"/>
  <c r="H1520" i="25"/>
  <c r="H1519" i="25"/>
  <c r="H396" i="25"/>
  <c r="H394" i="25"/>
  <c r="H1542" i="25"/>
  <c r="H50" i="25"/>
  <c r="H52" i="25"/>
  <c r="H54" i="25"/>
  <c r="H51" i="25"/>
  <c r="AD168" i="7"/>
  <c r="H2237" i="25"/>
  <c r="H2245" i="25"/>
  <c r="H2253" i="25"/>
  <c r="H2240" i="25"/>
  <c r="H2248" i="25"/>
  <c r="H2239" i="25"/>
  <c r="H2247" i="25"/>
  <c r="H2241" i="25"/>
  <c r="H2249" i="25"/>
  <c r="H2236" i="25"/>
  <c r="H2246" i="25"/>
  <c r="H3595" i="25"/>
  <c r="H2238" i="25"/>
  <c r="H2250" i="25"/>
  <c r="H3597" i="25"/>
  <c r="H2243" i="25"/>
  <c r="H2242" i="25"/>
  <c r="H2244" i="25"/>
  <c r="H3594" i="25"/>
  <c r="H3596" i="25"/>
  <c r="H851" i="25"/>
  <c r="H3973" i="25"/>
  <c r="H2309" i="25"/>
  <c r="H2317" i="25"/>
  <c r="H2304" i="25"/>
  <c r="H2311" i="25"/>
  <c r="H2313" i="25"/>
  <c r="H2345" i="25"/>
  <c r="H2290" i="25"/>
  <c r="H3643" i="25"/>
  <c r="H3651" i="25"/>
  <c r="H2314" i="25"/>
  <c r="H2315" i="25"/>
  <c r="H2316" i="25"/>
  <c r="H2289" i="25"/>
  <c r="H2305" i="25"/>
  <c r="H2306" i="25"/>
  <c r="H3720" i="25"/>
  <c r="H2308" i="25"/>
  <c r="H3665" i="25"/>
  <c r="H2320" i="25"/>
  <c r="H3642" i="25"/>
  <c r="H3666" i="25"/>
  <c r="H3636" i="25"/>
  <c r="H3652" i="25"/>
  <c r="H2307" i="25"/>
  <c r="H2312" i="25"/>
  <c r="H3639" i="25"/>
  <c r="H2310" i="25"/>
  <c r="H3644" i="25"/>
  <c r="H3721" i="25"/>
  <c r="H3670" i="25"/>
  <c r="H3731" i="25"/>
  <c r="H3729" i="25"/>
  <c r="H3730" i="25"/>
  <c r="AL165" i="7"/>
  <c r="H1589" i="25"/>
  <c r="H3500" i="25"/>
  <c r="H1600" i="25"/>
  <c r="H1608" i="25"/>
  <c r="H1599" i="25"/>
  <c r="H1588" i="25"/>
  <c r="H1673" i="25"/>
  <c r="H1586" i="25"/>
  <c r="H1602" i="25"/>
  <c r="H1603" i="25"/>
  <c r="AL168" i="7"/>
  <c r="AL34" i="7" s="1"/>
  <c r="H3957" i="25" s="1"/>
  <c r="BI160" i="7"/>
  <c r="BG25" i="7"/>
  <c r="H31" i="25" s="1"/>
  <c r="Y171" i="7"/>
  <c r="AA172" i="7" s="1"/>
  <c r="AC173" i="7" s="1"/>
  <c r="AE174" i="7" s="1"/>
  <c r="AG162" i="7"/>
  <c r="AI163" i="7" s="1"/>
  <c r="AZ25" i="7"/>
  <c r="BB160" i="7"/>
  <c r="AH162" i="7"/>
  <c r="AI161" i="7"/>
  <c r="AH236" i="7"/>
  <c r="DF237" i="7"/>
  <c r="AJ237" i="7" s="1"/>
  <c r="AH237" i="7"/>
  <c r="DF238" i="7"/>
  <c r="AJ238" i="7" s="1"/>
  <c r="W45" i="7"/>
  <c r="Y180" i="7"/>
  <c r="V51" i="7"/>
  <c r="X186" i="7"/>
  <c r="AU26" i="7"/>
  <c r="H916" i="25" s="1"/>
  <c r="AW161" i="7"/>
  <c r="DB241" i="7"/>
  <c r="AD240" i="7"/>
  <c r="CV247" i="7"/>
  <c r="Z247" i="7" s="1"/>
  <c r="X246" i="7"/>
  <c r="BJ161" i="7"/>
  <c r="BH26" i="7"/>
  <c r="V50" i="7"/>
  <c r="X185" i="7"/>
  <c r="W186" i="7"/>
  <c r="BM161" i="7"/>
  <c r="BM27" i="7" s="1"/>
  <c r="BK26" i="7"/>
  <c r="BF26" i="7"/>
  <c r="H34" i="25" s="1"/>
  <c r="BH161" i="7"/>
  <c r="U58" i="7"/>
  <c r="W193" i="7"/>
  <c r="V194" i="7"/>
  <c r="DC242" i="7"/>
  <c r="AG242" i="7" s="1"/>
  <c r="AE241" i="7"/>
  <c r="X42" i="7"/>
  <c r="H522" i="25" s="1"/>
  <c r="Z177" i="7"/>
  <c r="W50" i="7"/>
  <c r="Y185" i="7"/>
  <c r="V44" i="7"/>
  <c r="X179" i="7"/>
  <c r="W180" i="7"/>
  <c r="AE239" i="7"/>
  <c r="DC240" i="7"/>
  <c r="AA244" i="7"/>
  <c r="CY245" i="7"/>
  <c r="DD240" i="7"/>
  <c r="AF239" i="7"/>
  <c r="V173" i="7"/>
  <c r="X174" i="7" s="1"/>
  <c r="U174" i="7"/>
  <c r="X202" i="7"/>
  <c r="V67" i="7"/>
  <c r="X41" i="7"/>
  <c r="Z176" i="7"/>
  <c r="Y177" i="7"/>
  <c r="Z179" i="7" s="1"/>
  <c r="AD245" i="7"/>
  <c r="U56" i="7"/>
  <c r="W191" i="7"/>
  <c r="V192" i="7"/>
  <c r="BE161" i="7"/>
  <c r="BC26" i="7"/>
  <c r="AL160" i="7"/>
  <c r="AJ25" i="7"/>
  <c r="AO27" i="7"/>
  <c r="AQ162" i="7"/>
  <c r="T69" i="7"/>
  <c r="V204" i="7"/>
  <c r="V70" i="7" s="1"/>
  <c r="AI168" i="7"/>
  <c r="AR26" i="7"/>
  <c r="AT161" i="7"/>
  <c r="Y59" i="7"/>
  <c r="AB175" i="7"/>
  <c r="AA176" i="7"/>
  <c r="AE168" i="7"/>
  <c r="AG169" i="7" s="1"/>
  <c r="AD169" i="7"/>
  <c r="W49" i="7"/>
  <c r="H358" i="25" s="1"/>
  <c r="CX246" i="7"/>
  <c r="Z245" i="7"/>
  <c r="AE240" i="7"/>
  <c r="DC241" i="7"/>
  <c r="W54" i="7"/>
  <c r="V57" i="7"/>
  <c r="X49" i="7"/>
  <c r="H1507" i="25" s="1"/>
  <c r="DB243" i="7"/>
  <c r="AD242" i="7"/>
  <c r="X44" i="7"/>
  <c r="H1578" i="25" s="1"/>
  <c r="DE239" i="7"/>
  <c r="AI239" i="7" s="1"/>
  <c r="AG238" i="7"/>
  <c r="CW247" i="7"/>
  <c r="AA247" i="7" s="1"/>
  <c r="Y246" i="7"/>
  <c r="AJ160" i="7"/>
  <c r="AH25" i="7"/>
  <c r="AB243" i="7"/>
  <c r="CZ244" i="7"/>
  <c r="AL28" i="7"/>
  <c r="AN163" i="7"/>
  <c r="BK162" i="7"/>
  <c r="BI27" i="7"/>
  <c r="AZ161" i="7"/>
  <c r="AX26" i="7"/>
  <c r="AO162" i="7"/>
  <c r="AM27" i="7"/>
  <c r="W43" i="7"/>
  <c r="Y178" i="7"/>
  <c r="DA242" i="7"/>
  <c r="AC241" i="7"/>
  <c r="AD241" i="7"/>
  <c r="DB242" i="7"/>
  <c r="W61" i="7"/>
  <c r="Y196" i="7"/>
  <c r="AW26" i="7"/>
  <c r="AY161" i="7"/>
  <c r="Y245" i="7"/>
  <c r="CW246" i="7"/>
  <c r="AQ26" i="7"/>
  <c r="AS161" i="7"/>
  <c r="X190" i="7"/>
  <c r="V55" i="7"/>
  <c r="BL161" i="7"/>
  <c r="BJ26" i="7"/>
  <c r="AV161" i="7"/>
  <c r="AT26" i="7"/>
  <c r="H917" i="25" s="1"/>
  <c r="U63" i="7"/>
  <c r="W198" i="7"/>
  <c r="V199" i="7"/>
  <c r="DF239" i="7"/>
  <c r="AJ239" i="7" s="1"/>
  <c r="AH238" i="7"/>
  <c r="W203" i="7"/>
  <c r="U68" i="7"/>
  <c r="AV26" i="7"/>
  <c r="AX161" i="7"/>
  <c r="AQ25" i="7"/>
  <c r="AS160" i="7"/>
  <c r="Y201" i="7"/>
  <c r="W66" i="7"/>
  <c r="AG176" i="7"/>
  <c r="AE41" i="7"/>
  <c r="U47" i="7"/>
  <c r="H1513" i="25" s="1"/>
  <c r="W182" i="7"/>
  <c r="V183" i="7"/>
  <c r="BD26" i="7"/>
  <c r="BF161" i="7"/>
  <c r="DD239" i="7"/>
  <c r="AF238" i="7"/>
  <c r="AF163" i="7"/>
  <c r="BE26" i="7"/>
  <c r="BG161" i="7"/>
  <c r="AZ26" i="7"/>
  <c r="BB161" i="7"/>
  <c r="DA247" i="7"/>
  <c r="AE247" i="7" s="1"/>
  <c r="CY244" i="7"/>
  <c r="AA243" i="7"/>
  <c r="AN26" i="7"/>
  <c r="AP161" i="7"/>
  <c r="AG239" i="7"/>
  <c r="DE240" i="7"/>
  <c r="AI240" i="7" s="1"/>
  <c r="X65" i="7"/>
  <c r="AG163" i="7"/>
  <c r="AF164" i="7"/>
  <c r="AA168" i="7"/>
  <c r="AC169" i="7" s="1"/>
  <c r="Z169" i="7"/>
  <c r="Z195" i="7"/>
  <c r="X60" i="7"/>
  <c r="AQ161" i="7"/>
  <c r="AO26" i="7"/>
  <c r="BA26" i="7"/>
  <c r="BC161" i="7"/>
  <c r="AY26" i="7"/>
  <c r="BA161" i="7"/>
  <c r="AF240" i="7"/>
  <c r="DD241" i="7"/>
  <c r="BN161" i="7"/>
  <c r="BN27" i="7" s="1"/>
  <c r="BL26" i="7"/>
  <c r="AC242" i="7"/>
  <c r="DA243" i="7"/>
  <c r="V62" i="7"/>
  <c r="X197" i="7"/>
  <c r="U52" i="7"/>
  <c r="W187" i="7"/>
  <c r="V188" i="7"/>
  <c r="AI160" i="7"/>
  <c r="AG25" i="7"/>
  <c r="DA244" i="7"/>
  <c r="DB246" i="7" s="1"/>
  <c r="AC243" i="7"/>
  <c r="X181" i="7"/>
  <c r="V46" i="7"/>
  <c r="DE238" i="7"/>
  <c r="AI238" i="7" s="1"/>
  <c r="AG237" i="7"/>
  <c r="Y69" i="7"/>
  <c r="AG170" i="7"/>
  <c r="AF171" i="7"/>
  <c r="AP26" i="7"/>
  <c r="AR161" i="7"/>
  <c r="AB242" i="7"/>
  <c r="CZ243" i="7"/>
  <c r="Z244" i="7"/>
  <c r="CX245" i="7"/>
  <c r="N8" i="21"/>
  <c r="N9" i="21"/>
  <c r="K25" i="22"/>
  <c r="K65" i="22"/>
  <c r="K52" i="22"/>
  <c r="K39" i="22"/>
  <c r="D46" i="1"/>
  <c r="Z175" i="7" l="1"/>
  <c r="AA174" i="7"/>
  <c r="AN166" i="7"/>
  <c r="AN32" i="7" s="1"/>
  <c r="H234" i="25" s="1"/>
  <c r="AO165" i="7"/>
  <c r="AO31" i="7" s="1"/>
  <c r="AF166" i="7"/>
  <c r="AG168" i="7" s="1"/>
  <c r="AI171" i="7"/>
  <c r="AK169" i="7"/>
  <c r="AM170" i="7" s="1"/>
  <c r="AI164" i="7"/>
  <c r="AM167" i="7"/>
  <c r="AM33" i="7" s="1"/>
  <c r="H2413" i="25"/>
  <c r="H2421" i="25"/>
  <c r="H2410" i="25"/>
  <c r="H2418" i="25"/>
  <c r="H2420" i="25"/>
  <c r="H2350" i="25"/>
  <c r="H2352" i="25"/>
  <c r="H2419" i="25"/>
  <c r="H44" i="25"/>
  <c r="H43" i="25"/>
  <c r="H42" i="25"/>
  <c r="H535" i="25"/>
  <c r="H541" i="25"/>
  <c r="H533" i="25"/>
  <c r="H536" i="25"/>
  <c r="H2183" i="25"/>
  <c r="H2182" i="25"/>
  <c r="H3603" i="25"/>
  <c r="H3627" i="25"/>
  <c r="H3605" i="25"/>
  <c r="H3621" i="25"/>
  <c r="H3629" i="25"/>
  <c r="H3600" i="25"/>
  <c r="H3608" i="25"/>
  <c r="H3624" i="25"/>
  <c r="H3609" i="25"/>
  <c r="H3630" i="25"/>
  <c r="H3626" i="25"/>
  <c r="H3604" i="25"/>
  <c r="H3628" i="25"/>
  <c r="H3607" i="25"/>
  <c r="H3623" i="25"/>
  <c r="H3620" i="25"/>
  <c r="H3625" i="25"/>
  <c r="H3622" i="25"/>
  <c r="H46" i="25"/>
  <c r="H47" i="25"/>
  <c r="H2341" i="25"/>
  <c r="H3723" i="25"/>
  <c r="H2338" i="25"/>
  <c r="H3725" i="25"/>
  <c r="H2340" i="25"/>
  <c r="H2323" i="25"/>
  <c r="H3727" i="25"/>
  <c r="H3726" i="25"/>
  <c r="H2339" i="25"/>
  <c r="H3722" i="25"/>
  <c r="H2342" i="25"/>
  <c r="H3724" i="25"/>
  <c r="H3657" i="25"/>
  <c r="H2324" i="25"/>
  <c r="H3739" i="25"/>
  <c r="H3741" i="25"/>
  <c r="H3740" i="25"/>
  <c r="H3742" i="25"/>
  <c r="H403" i="25"/>
  <c r="H395" i="25"/>
  <c r="H1546" i="25"/>
  <c r="H1532" i="25"/>
  <c r="H1560" i="25"/>
  <c r="H1548" i="25"/>
  <c r="H1534" i="25"/>
  <c r="H391" i="25"/>
  <c r="H1536" i="25"/>
  <c r="H1533" i="25"/>
  <c r="H1537" i="25"/>
  <c r="H1561" i="25"/>
  <c r="H1562" i="25"/>
  <c r="H1539" i="25"/>
  <c r="H3733" i="25"/>
  <c r="H3736" i="25"/>
  <c r="H3732" i="25"/>
  <c r="H36" i="25"/>
  <c r="H40" i="25"/>
  <c r="H39" i="25"/>
  <c r="H35" i="25"/>
  <c r="H41" i="25"/>
  <c r="AL31" i="7"/>
  <c r="H859" i="25"/>
  <c r="H2300" i="25"/>
  <c r="H2299" i="25"/>
  <c r="H2344" i="25"/>
  <c r="H2286" i="25"/>
  <c r="H2298" i="25"/>
  <c r="AF169" i="7"/>
  <c r="AE170" i="7"/>
  <c r="H48" i="25"/>
  <c r="H49" i="25"/>
  <c r="H3675" i="25"/>
  <c r="H3683" i="25"/>
  <c r="H3677" i="25"/>
  <c r="H3631" i="25"/>
  <c r="H3679" i="25"/>
  <c r="H3632" i="25"/>
  <c r="H3680" i="25"/>
  <c r="H3678" i="25"/>
  <c r="H3601" i="25"/>
  <c r="H3633" i="25"/>
  <c r="H3681" i="25"/>
  <c r="H3602" i="25"/>
  <c r="H3634" i="25"/>
  <c r="H3682" i="25"/>
  <c r="H3676" i="25"/>
  <c r="H3684" i="25"/>
  <c r="AH164" i="7"/>
  <c r="AJ165" i="7" s="1"/>
  <c r="BK161" i="7"/>
  <c r="BI26" i="7"/>
  <c r="AJ163" i="7"/>
  <c r="BB26" i="7"/>
  <c r="H45" i="25" s="1"/>
  <c r="BD161" i="7"/>
  <c r="Z173" i="7"/>
  <c r="AB174" i="7" s="1"/>
  <c r="AD175" i="7" s="1"/>
  <c r="AD41" i="7" s="1"/>
  <c r="AG165" i="7"/>
  <c r="X47" i="7"/>
  <c r="H1521" i="25" s="1"/>
  <c r="Z182" i="7"/>
  <c r="X63" i="7"/>
  <c r="Z198" i="7"/>
  <c r="AB170" i="7"/>
  <c r="AD171" i="7" s="1"/>
  <c r="AA171" i="7"/>
  <c r="AR162" i="7"/>
  <c r="AP27" i="7"/>
  <c r="BI162" i="7"/>
  <c r="BG27" i="7"/>
  <c r="AH239" i="7"/>
  <c r="DF240" i="7"/>
  <c r="AJ240" i="7" s="1"/>
  <c r="Y67" i="7"/>
  <c r="W64" i="7"/>
  <c r="Y199" i="7"/>
  <c r="AA246" i="7"/>
  <c r="CY247" i="7"/>
  <c r="AC247" i="7" s="1"/>
  <c r="BA162" i="7"/>
  <c r="AY27" i="7"/>
  <c r="BB162" i="7"/>
  <c r="AZ27" i="7"/>
  <c r="AL161" i="7"/>
  <c r="AJ26" i="7"/>
  <c r="AF243" i="7"/>
  <c r="DD244" i="7"/>
  <c r="AF170" i="7"/>
  <c r="AH171" i="7" s="1"/>
  <c r="AE171" i="7"/>
  <c r="BG162" i="7"/>
  <c r="BE27" i="7"/>
  <c r="H37" i="25" s="1"/>
  <c r="AF246" i="7"/>
  <c r="Z41" i="7"/>
  <c r="AB176" i="7"/>
  <c r="Z180" i="7"/>
  <c r="X45" i="7"/>
  <c r="AB178" i="7"/>
  <c r="Z43" i="7"/>
  <c r="V60" i="7"/>
  <c r="X195" i="7"/>
  <c r="W196" i="7"/>
  <c r="W52" i="7"/>
  <c r="Y187" i="7"/>
  <c r="X188" i="7"/>
  <c r="BJ27" i="7"/>
  <c r="BL162" i="7"/>
  <c r="AF241" i="7"/>
  <c r="DD242" i="7"/>
  <c r="AD243" i="7"/>
  <c r="DB244" i="7"/>
  <c r="AH172" i="7"/>
  <c r="AG173" i="7"/>
  <c r="X189" i="7"/>
  <c r="V54" i="7"/>
  <c r="W190" i="7"/>
  <c r="AS162" i="7"/>
  <c r="AQ27" i="7"/>
  <c r="H3748" i="25" s="1"/>
  <c r="BF27" i="7"/>
  <c r="BH162" i="7"/>
  <c r="AU161" i="7"/>
  <c r="AS26" i="7"/>
  <c r="X56" i="7"/>
  <c r="Y62" i="7"/>
  <c r="AA197" i="7"/>
  <c r="AD244" i="7"/>
  <c r="DB245" i="7"/>
  <c r="V58" i="7"/>
  <c r="X193" i="7"/>
  <c r="W194" i="7"/>
  <c r="AG240" i="7"/>
  <c r="DE241" i="7"/>
  <c r="AI241" i="7" s="1"/>
  <c r="W59" i="7"/>
  <c r="X51" i="7"/>
  <c r="AY162" i="7"/>
  <c r="AW27" i="7"/>
  <c r="Y46" i="7"/>
  <c r="AA181" i="7"/>
  <c r="AK161" i="7"/>
  <c r="AI26" i="7"/>
  <c r="DC245" i="7"/>
  <c r="AE244" i="7"/>
  <c r="Y188" i="7"/>
  <c r="W53" i="7"/>
  <c r="AE243" i="7"/>
  <c r="DC244" i="7"/>
  <c r="DE243" i="7"/>
  <c r="AI243" i="7" s="1"/>
  <c r="AH241" i="7"/>
  <c r="DF242" i="7"/>
  <c r="AJ242" i="7" s="1"/>
  <c r="BE162" i="7"/>
  <c r="BC27" i="7"/>
  <c r="AH165" i="7"/>
  <c r="AG166" i="7"/>
  <c r="BD162" i="7"/>
  <c r="BB27" i="7"/>
  <c r="V49" i="7"/>
  <c r="X184" i="7"/>
  <c r="W185" i="7"/>
  <c r="AG42" i="7"/>
  <c r="Y204" i="7"/>
  <c r="Y70" i="7" s="1"/>
  <c r="W69" i="7"/>
  <c r="AS27" i="7"/>
  <c r="H920" i="25" s="1"/>
  <c r="AU162" i="7"/>
  <c r="AE242" i="7"/>
  <c r="DC243" i="7"/>
  <c r="AO28" i="7"/>
  <c r="AQ163" i="7"/>
  <c r="BK28" i="7"/>
  <c r="BM163" i="7"/>
  <c r="BM29" i="7" s="1"/>
  <c r="Z45" i="7"/>
  <c r="CZ247" i="7"/>
  <c r="AD247" i="7" s="1"/>
  <c r="AB246" i="7"/>
  <c r="AA42" i="7"/>
  <c r="AC177" i="7"/>
  <c r="AT27" i="7"/>
  <c r="AV162" i="7"/>
  <c r="AL26" i="7"/>
  <c r="AN161" i="7"/>
  <c r="W57" i="7"/>
  <c r="Y192" i="7"/>
  <c r="AA178" i="7"/>
  <c r="AB180" i="7" s="1"/>
  <c r="Y43" i="7"/>
  <c r="H3015" i="25" s="1"/>
  <c r="X68" i="7"/>
  <c r="Z203" i="7"/>
  <c r="AH240" i="7"/>
  <c r="DF241" i="7"/>
  <c r="AJ241" i="7" s="1"/>
  <c r="Y51" i="7"/>
  <c r="BA27" i="7"/>
  <c r="BC162" i="7"/>
  <c r="CZ246" i="7"/>
  <c r="AB245" i="7"/>
  <c r="AT162" i="7"/>
  <c r="AR27" i="7"/>
  <c r="Z61" i="7"/>
  <c r="AC244" i="7"/>
  <c r="DA245" i="7"/>
  <c r="Y183" i="7"/>
  <c r="W48" i="7"/>
  <c r="H1512" i="25" s="1"/>
  <c r="AZ162" i="7"/>
  <c r="AX27" i="7"/>
  <c r="V65" i="7"/>
  <c r="X200" i="7"/>
  <c r="W201" i="7"/>
  <c r="AV27" i="7"/>
  <c r="AX162" i="7"/>
  <c r="BN162" i="7"/>
  <c r="BN28" i="7" s="1"/>
  <c r="BL27" i="7"/>
  <c r="AF242" i="7"/>
  <c r="DD243" i="7"/>
  <c r="Y44" i="7"/>
  <c r="AA179" i="7"/>
  <c r="AN29" i="7"/>
  <c r="AP164" i="7"/>
  <c r="AG241" i="7"/>
  <c r="DE242" i="7"/>
  <c r="AI242" i="7" s="1"/>
  <c r="AK162" i="7"/>
  <c r="AD176" i="7"/>
  <c r="AB41" i="7"/>
  <c r="AQ28" i="7"/>
  <c r="AS163" i="7"/>
  <c r="Z42" i="7"/>
  <c r="W175" i="7"/>
  <c r="V176" i="7"/>
  <c r="AC245" i="7"/>
  <c r="DA246" i="7"/>
  <c r="W46" i="7"/>
  <c r="Y181" i="7"/>
  <c r="X182" i="7"/>
  <c r="BJ162" i="7"/>
  <c r="BH27" i="7"/>
  <c r="H29" i="25" s="1"/>
  <c r="AJ170" i="7"/>
  <c r="AJ162" i="7"/>
  <c r="X52" i="7"/>
  <c r="Z187" i="7"/>
  <c r="N10" i="21"/>
  <c r="N11" i="21" s="1"/>
  <c r="M43" i="1"/>
  <c r="P50" i="1" s="1"/>
  <c r="V50" i="1" s="1"/>
  <c r="AJ166" i="7" l="1"/>
  <c r="AP167" i="7"/>
  <c r="AK35" i="7"/>
  <c r="H847" i="25" s="1"/>
  <c r="AL171" i="7"/>
  <c r="AN172" i="7" s="1"/>
  <c r="AK165" i="7"/>
  <c r="AK31" i="7" s="1"/>
  <c r="AJ173" i="7"/>
  <c r="AO168" i="7"/>
  <c r="AQ169" i="7" s="1"/>
  <c r="AN169" i="7"/>
  <c r="AN35" i="7" s="1"/>
  <c r="AG171" i="7"/>
  <c r="H1517" i="25"/>
  <c r="H389" i="25"/>
  <c r="H1907" i="25"/>
  <c r="H3525" i="25"/>
  <c r="H3175" i="25"/>
  <c r="H546" i="25"/>
  <c r="H1917" i="25"/>
  <c r="H1919" i="25"/>
  <c r="H3179" i="25"/>
  <c r="H3178" i="25"/>
  <c r="H1918" i="25"/>
  <c r="H3157" i="25"/>
  <c r="H3181" i="25"/>
  <c r="H1922" i="25"/>
  <c r="H3167" i="25"/>
  <c r="H3158" i="25"/>
  <c r="H3168" i="25"/>
  <c r="H3180" i="25"/>
  <c r="H3514" i="25"/>
  <c r="H3166" i="25"/>
  <c r="H3169" i="25"/>
  <c r="H1923" i="25"/>
  <c r="H3177" i="25"/>
  <c r="H3953" i="25"/>
  <c r="H3954" i="25"/>
  <c r="H28" i="25"/>
  <c r="H27" i="25"/>
  <c r="H538" i="25"/>
  <c r="H539" i="25"/>
  <c r="H3163" i="25"/>
  <c r="H537" i="25"/>
  <c r="H3165" i="25"/>
  <c r="H3533" i="25"/>
  <c r="H1915" i="25"/>
  <c r="H3161" i="25"/>
  <c r="H3159" i="25"/>
  <c r="H3164" i="25"/>
  <c r="H1574" i="25"/>
  <c r="H1576" i="25"/>
  <c r="H1573" i="25"/>
  <c r="H1575" i="25"/>
  <c r="H1577" i="25"/>
  <c r="H919" i="25"/>
  <c r="H918" i="25"/>
  <c r="H390" i="25"/>
  <c r="H1528" i="25"/>
  <c r="H1530" i="25"/>
  <c r="H1526" i="25"/>
  <c r="H1558" i="25"/>
  <c r="H1565" i="25"/>
  <c r="H1527" i="25"/>
  <c r="H1559" i="25"/>
  <c r="H1529" i="25"/>
  <c r="H1555" i="25"/>
  <c r="H2876" i="25"/>
  <c r="H1531" i="25"/>
  <c r="H1566" i="25"/>
  <c r="H1549" i="25"/>
  <c r="H1567" i="25"/>
  <c r="H1563" i="25"/>
  <c r="AF172" i="7"/>
  <c r="H2330" i="25"/>
  <c r="H2331" i="25"/>
  <c r="H2332" i="25"/>
  <c r="H2328" i="25"/>
  <c r="H3685" i="25"/>
  <c r="H3695" i="25"/>
  <c r="H3708" i="25"/>
  <c r="H3686" i="25"/>
  <c r="H858" i="25"/>
  <c r="H2343" i="25"/>
  <c r="H3667" i="25"/>
  <c r="H3673" i="25"/>
  <c r="H3687" i="25"/>
  <c r="H3719" i="25"/>
  <c r="H3718" i="25"/>
  <c r="H3747" i="25"/>
  <c r="H3744" i="25"/>
  <c r="H3745" i="25"/>
  <c r="H3738" i="25"/>
  <c r="H3746" i="25"/>
  <c r="H3743" i="25"/>
  <c r="H3737" i="25"/>
  <c r="H2373" i="25"/>
  <c r="H2437" i="25"/>
  <c r="H2375" i="25"/>
  <c r="H2377" i="25"/>
  <c r="H2425" i="25"/>
  <c r="H2378" i="25"/>
  <c r="H2426" i="25"/>
  <c r="H2363" i="25"/>
  <c r="H2427" i="25"/>
  <c r="H2412" i="25"/>
  <c r="H2436" i="25"/>
  <c r="H2435" i="25"/>
  <c r="H2376" i="25"/>
  <c r="H2438" i="25"/>
  <c r="H2303" i="25"/>
  <c r="H2319" i="25"/>
  <c r="H2322" i="25"/>
  <c r="H3645" i="25"/>
  <c r="H3653" i="25"/>
  <c r="H2321" i="25"/>
  <c r="H3647" i="25"/>
  <c r="H2318" i="25"/>
  <c r="H3648" i="25"/>
  <c r="H3646" i="25"/>
  <c r="H3649" i="25"/>
  <c r="H3650" i="25"/>
  <c r="H3654" i="25"/>
  <c r="H514" i="25"/>
  <c r="H1931" i="25"/>
  <c r="H3531" i="25"/>
  <c r="H3162" i="25"/>
  <c r="H3183" i="25"/>
  <c r="H3160" i="25"/>
  <c r="H3532" i="25"/>
  <c r="H1932" i="25"/>
  <c r="H3184" i="25"/>
  <c r="H526" i="25"/>
  <c r="H3413" i="25"/>
  <c r="H852" i="25"/>
  <c r="H853" i="25"/>
  <c r="AF176" i="7"/>
  <c r="AF42" i="7" s="1"/>
  <c r="AI166" i="7"/>
  <c r="AK167" i="7" s="1"/>
  <c r="AK33" i="7" s="1"/>
  <c r="H850" i="25" s="1"/>
  <c r="BK27" i="7"/>
  <c r="BM162" i="7"/>
  <c r="BM28" i="7" s="1"/>
  <c r="AA175" i="7"/>
  <c r="AB177" i="7" s="1"/>
  <c r="AB43" i="7" s="1"/>
  <c r="AL167" i="7"/>
  <c r="AL33" i="7" s="1"/>
  <c r="BF162" i="7"/>
  <c r="BD27" i="7"/>
  <c r="H38" i="25" s="1"/>
  <c r="AH167" i="7"/>
  <c r="AB46" i="7"/>
  <c r="AD42" i="7"/>
  <c r="AF177" i="7"/>
  <c r="Y49" i="7"/>
  <c r="H1506" i="25" s="1"/>
  <c r="AA184" i="7"/>
  <c r="DB247" i="7"/>
  <c r="AF247" i="7" s="1"/>
  <c r="AD246" i="7"/>
  <c r="Z69" i="7"/>
  <c r="Y58" i="7"/>
  <c r="AX163" i="7"/>
  <c r="AV28" i="7"/>
  <c r="AG243" i="7"/>
  <c r="DE244" i="7"/>
  <c r="AI244" i="7" s="1"/>
  <c r="AP33" i="7"/>
  <c r="AI167" i="7"/>
  <c r="AK168" i="7" s="1"/>
  <c r="AH168" i="7"/>
  <c r="AG245" i="7"/>
  <c r="DE246" i="7"/>
  <c r="AI246" i="7" s="1"/>
  <c r="AC182" i="7"/>
  <c r="AA47" i="7"/>
  <c r="AA63" i="7"/>
  <c r="AF244" i="7"/>
  <c r="DD245" i="7"/>
  <c r="BL28" i="7"/>
  <c r="BN163" i="7"/>
  <c r="BN29" i="7" s="1"/>
  <c r="AB42" i="7"/>
  <c r="AG172" i="7"/>
  <c r="AI173" i="7" s="1"/>
  <c r="AF173" i="7"/>
  <c r="AH244" i="7"/>
  <c r="DF245" i="7"/>
  <c r="AJ245" i="7" s="1"/>
  <c r="AC172" i="7"/>
  <c r="AE173" i="7" s="1"/>
  <c r="AB173" i="7"/>
  <c r="AB183" i="7"/>
  <c r="Z48" i="7"/>
  <c r="H1523" i="25" s="1"/>
  <c r="P49" i="1"/>
  <c r="R49" i="1" s="1"/>
  <c r="T49" i="1" s="1"/>
  <c r="V49" i="1" s="1"/>
  <c r="AL37" i="7"/>
  <c r="H3947" i="25" s="1"/>
  <c r="Y47" i="7"/>
  <c r="AA182" i="7"/>
  <c r="X177" i="7"/>
  <c r="V42" i="7"/>
  <c r="W178" i="7"/>
  <c r="AS29" i="7"/>
  <c r="AU164" i="7"/>
  <c r="AK28" i="7"/>
  <c r="AM163" i="7"/>
  <c r="AL164" i="7"/>
  <c r="BE163" i="7"/>
  <c r="BC28" i="7"/>
  <c r="AK172" i="7"/>
  <c r="AU27" i="7"/>
  <c r="AW162" i="7"/>
  <c r="Z190" i="7"/>
  <c r="X55" i="7"/>
  <c r="W62" i="7"/>
  <c r="Y197" i="7"/>
  <c r="X198" i="7"/>
  <c r="AB44" i="7"/>
  <c r="AD179" i="7"/>
  <c r="BG28" i="7"/>
  <c r="BI163" i="7"/>
  <c r="BB28" i="7"/>
  <c r="BD163" i="7"/>
  <c r="BA28" i="7"/>
  <c r="BC163" i="7"/>
  <c r="BK163" i="7"/>
  <c r="BI28" i="7"/>
  <c r="X48" i="7"/>
  <c r="Z183" i="7"/>
  <c r="Y184" i="7"/>
  <c r="AX28" i="7"/>
  <c r="AZ163" i="7"/>
  <c r="Z53" i="7"/>
  <c r="W41" i="7"/>
  <c r="Y176" i="7"/>
  <c r="AH170" i="7"/>
  <c r="AP30" i="7"/>
  <c r="AR165" i="7"/>
  <c r="AH243" i="7"/>
  <c r="DF244" i="7"/>
  <c r="AJ244" i="7" s="1"/>
  <c r="W67" i="7"/>
  <c r="Y202" i="7"/>
  <c r="X203" i="7"/>
  <c r="AZ28" i="7"/>
  <c r="BB163" i="7"/>
  <c r="AT28" i="7"/>
  <c r="AV163" i="7"/>
  <c r="AN27" i="7"/>
  <c r="AP162" i="7"/>
  <c r="AC43" i="7"/>
  <c r="AE178" i="7"/>
  <c r="AS164" i="7"/>
  <c r="AQ29" i="7"/>
  <c r="AW163" i="7"/>
  <c r="AU28" i="7"/>
  <c r="W51" i="7"/>
  <c r="Y186" i="7"/>
  <c r="X187" i="7"/>
  <c r="Y54" i="7"/>
  <c r="AA189" i="7"/>
  <c r="W60" i="7"/>
  <c r="Y195" i="7"/>
  <c r="X196" i="7"/>
  <c r="AF245" i="7"/>
  <c r="DD246" i="7"/>
  <c r="BJ163" i="7"/>
  <c r="BH28" i="7"/>
  <c r="AU163" i="7"/>
  <c r="AS28" i="7"/>
  <c r="AI174" i="7"/>
  <c r="AK175" i="7" s="1"/>
  <c r="AH175" i="7"/>
  <c r="AH242" i="7"/>
  <c r="DF243" i="7"/>
  <c r="AJ243" i="7" s="1"/>
  <c r="X54" i="7"/>
  <c r="Z189" i="7"/>
  <c r="Y190" i="7"/>
  <c r="X61" i="7"/>
  <c r="Y65" i="7"/>
  <c r="AA200" i="7"/>
  <c r="AB199" i="7"/>
  <c r="Z64" i="7"/>
  <c r="AL163" i="7"/>
  <c r="AK164" i="7"/>
  <c r="AA45" i="7"/>
  <c r="AC180" i="7"/>
  <c r="BL163" i="7"/>
  <c r="BJ28" i="7"/>
  <c r="AE246" i="7"/>
  <c r="DC247" i="7"/>
  <c r="AG247" i="7" s="1"/>
  <c r="Z201" i="7"/>
  <c r="X66" i="7"/>
  <c r="AE245" i="7"/>
  <c r="DC246" i="7"/>
  <c r="AC179" i="7"/>
  <c r="AA44" i="7"/>
  <c r="X50" i="7"/>
  <c r="Z185" i="7"/>
  <c r="BF163" i="7"/>
  <c r="BD28" i="7"/>
  <c r="H56" i="25" s="1"/>
  <c r="BE28" i="7"/>
  <c r="BG163" i="7"/>
  <c r="AG244" i="7"/>
  <c r="DE245" i="7"/>
  <c r="AI245" i="7" s="1"/>
  <c r="AK27" i="7"/>
  <c r="AM162" i="7"/>
  <c r="AY28" i="7"/>
  <c r="BA163" i="7"/>
  <c r="X59" i="7"/>
  <c r="Z194" i="7"/>
  <c r="Y191" i="7"/>
  <c r="W56" i="7"/>
  <c r="X192" i="7"/>
  <c r="Y53" i="7"/>
  <c r="H1336" i="25" s="1"/>
  <c r="AB181" i="7"/>
  <c r="Z46" i="7"/>
  <c r="DD247" i="7"/>
  <c r="AH247" i="7" s="1"/>
  <c r="AM36" i="7"/>
  <c r="AL27" i="7"/>
  <c r="AN162" i="7"/>
  <c r="AR28" i="7"/>
  <c r="H3749" i="25" s="1"/>
  <c r="AT163" i="7"/>
  <c r="AQ166" i="7"/>
  <c r="AR168" i="7" s="1"/>
  <c r="U50" i="1"/>
  <c r="W50" i="1" s="1"/>
  <c r="P47" i="1"/>
  <c r="R47" i="1" s="1"/>
  <c r="T47" i="1" s="1"/>
  <c r="V47" i="1" s="1"/>
  <c r="L49" i="22"/>
  <c r="L53" i="22" s="1"/>
  <c r="L51" i="22" s="1"/>
  <c r="L22" i="22"/>
  <c r="L26" i="22" s="1"/>
  <c r="L24" i="22" s="1"/>
  <c r="L62" i="22"/>
  <c r="L66" i="22" s="1"/>
  <c r="L64" i="22" s="1"/>
  <c r="L36" i="22"/>
  <c r="R50" i="1"/>
  <c r="S50" i="1" s="1"/>
  <c r="P48" i="1"/>
  <c r="R48" i="1" s="1"/>
  <c r="T48" i="1" s="1"/>
  <c r="V48" i="1" s="1"/>
  <c r="AO34" i="7" l="1"/>
  <c r="H846" i="25"/>
  <c r="AO171" i="7"/>
  <c r="AH173" i="7"/>
  <c r="AP170" i="7"/>
  <c r="AP36" i="7" s="1"/>
  <c r="AJ168" i="7"/>
  <c r="AL169" i="7" s="1"/>
  <c r="AL35" i="7" s="1"/>
  <c r="H1981" i="25"/>
  <c r="H2890" i="25"/>
  <c r="H2003" i="25"/>
  <c r="H2889" i="25"/>
  <c r="H2949" i="25"/>
  <c r="H2957" i="25"/>
  <c r="H3429" i="25"/>
  <c r="H2892" i="25"/>
  <c r="H2958" i="25"/>
  <c r="H2952" i="25"/>
  <c r="H2891" i="25"/>
  <c r="H2951" i="25"/>
  <c r="H2950" i="25"/>
  <c r="H2893" i="25"/>
  <c r="H2325" i="25"/>
  <c r="H2327" i="25"/>
  <c r="H3728" i="25"/>
  <c r="H2326" i="25"/>
  <c r="H1508" i="25"/>
  <c r="H1510" i="25"/>
  <c r="H1511" i="25"/>
  <c r="H2409" i="25"/>
  <c r="H2417" i="25"/>
  <c r="H2416" i="25"/>
  <c r="H1590" i="25"/>
  <c r="H1672" i="25"/>
  <c r="H1594" i="25"/>
  <c r="H1598" i="25"/>
  <c r="H1597" i="25"/>
  <c r="H1591" i="25"/>
  <c r="H1671" i="25"/>
  <c r="H1601" i="25"/>
  <c r="H1587" i="25"/>
  <c r="H1595" i="25"/>
  <c r="H3659" i="25"/>
  <c r="H2346" i="25"/>
  <c r="H2347" i="25"/>
  <c r="H3637" i="25"/>
  <c r="H3661" i="25"/>
  <c r="H3669" i="25"/>
  <c r="H2348" i="25"/>
  <c r="H3663" i="25"/>
  <c r="H3640" i="25"/>
  <c r="H3664" i="25"/>
  <c r="H3662" i="25"/>
  <c r="H3668" i="25"/>
  <c r="H3671" i="25"/>
  <c r="H3638" i="25"/>
  <c r="H26" i="25"/>
  <c r="H24" i="25"/>
  <c r="H25" i="25"/>
  <c r="H23" i="25"/>
  <c r="H922" i="25"/>
  <c r="H921" i="25"/>
  <c r="H22" i="25"/>
  <c r="H21" i="25"/>
  <c r="H2863" i="25"/>
  <c r="H2865" i="25"/>
  <c r="H2929" i="25"/>
  <c r="H2922" i="25"/>
  <c r="H2921" i="25"/>
  <c r="H2931" i="25"/>
  <c r="H2860" i="25"/>
  <c r="H2924" i="25"/>
  <c r="H2925" i="25"/>
  <c r="H2864" i="25"/>
  <c r="H2887" i="25"/>
  <c r="H2793" i="25"/>
  <c r="H2947" i="25"/>
  <c r="H2946" i="25"/>
  <c r="H2881" i="25"/>
  <c r="H2792" i="25"/>
  <c r="H2880" i="25"/>
  <c r="H2886" i="25"/>
  <c r="H2918" i="25"/>
  <c r="H3656" i="25"/>
  <c r="H3672" i="25"/>
  <c r="H3658" i="25"/>
  <c r="H3641" i="25"/>
  <c r="H3655" i="25"/>
  <c r="H3660" i="25"/>
  <c r="H1556" i="25"/>
  <c r="H1554" i="25"/>
  <c r="H2871" i="25"/>
  <c r="H2919" i="25"/>
  <c r="H2875" i="25"/>
  <c r="H2874" i="25"/>
  <c r="H2873" i="25"/>
  <c r="H2872" i="25"/>
  <c r="H2005" i="25"/>
  <c r="H2000" i="25"/>
  <c r="H2008" i="25"/>
  <c r="H3539" i="25"/>
  <c r="H2004" i="25"/>
  <c r="H2981" i="25"/>
  <c r="H2006" i="25"/>
  <c r="H3538" i="25"/>
  <c r="H2984" i="25"/>
  <c r="H2983" i="25"/>
  <c r="H2982" i="25"/>
  <c r="H518" i="25"/>
  <c r="H521" i="25"/>
  <c r="H1989" i="25"/>
  <c r="H1984" i="25"/>
  <c r="H1992" i="25"/>
  <c r="H1935" i="25"/>
  <c r="H1983" i="25"/>
  <c r="H2031" i="25"/>
  <c r="H525" i="25"/>
  <c r="H1913" i="25"/>
  <c r="H1993" i="25"/>
  <c r="H2001" i="25"/>
  <c r="H2995" i="25"/>
  <c r="H3003" i="25"/>
  <c r="H3011" i="25"/>
  <c r="H3411" i="25"/>
  <c r="H3002" i="25"/>
  <c r="H3010" i="25"/>
  <c r="H1982" i="25"/>
  <c r="H2997" i="25"/>
  <c r="H3005" i="25"/>
  <c r="H3013" i="25"/>
  <c r="H3389" i="25"/>
  <c r="H2996" i="25"/>
  <c r="H3004" i="25"/>
  <c r="H3012" i="25"/>
  <c r="H3007" i="25"/>
  <c r="H3391" i="25"/>
  <c r="H3535" i="25"/>
  <c r="H3006" i="25"/>
  <c r="H3009" i="25"/>
  <c r="H3185" i="25"/>
  <c r="H3398" i="25"/>
  <c r="H3000" i="25"/>
  <c r="H2999" i="25"/>
  <c r="H3415" i="25"/>
  <c r="H2998" i="25"/>
  <c r="H3014" i="25"/>
  <c r="H3414" i="25"/>
  <c r="H3534" i="25"/>
  <c r="H1934" i="25"/>
  <c r="H3001" i="25"/>
  <c r="H3392" i="25"/>
  <c r="H516" i="25"/>
  <c r="H512" i="25"/>
  <c r="H519" i="25"/>
  <c r="H1912" i="25"/>
  <c r="H517" i="25"/>
  <c r="H1990" i="25"/>
  <c r="H511" i="25"/>
  <c r="H1940" i="25"/>
  <c r="H3189" i="25"/>
  <c r="H3397" i="25"/>
  <c r="H3190" i="25"/>
  <c r="H2030" i="25"/>
  <c r="H3393" i="25"/>
  <c r="H3008" i="25"/>
  <c r="H1910" i="25"/>
  <c r="H534" i="25"/>
  <c r="H531" i="25"/>
  <c r="H1795" i="25"/>
  <c r="H1991" i="25"/>
  <c r="H2007" i="25"/>
  <c r="H2002" i="25"/>
  <c r="H2987" i="25"/>
  <c r="H2986" i="25"/>
  <c r="H2994" i="25"/>
  <c r="H2989" i="25"/>
  <c r="H3421" i="25"/>
  <c r="H2980" i="25"/>
  <c r="H2988" i="25"/>
  <c r="H2991" i="25"/>
  <c r="H3407" i="25"/>
  <c r="H3423" i="25"/>
  <c r="H2990" i="25"/>
  <c r="H3410" i="25"/>
  <c r="H3400" i="25"/>
  <c r="H1988" i="25"/>
  <c r="H2993" i="25"/>
  <c r="H3409" i="25"/>
  <c r="H3537" i="25"/>
  <c r="H2992" i="25"/>
  <c r="H3420" i="25"/>
  <c r="H3540" i="25"/>
  <c r="H3406" i="25"/>
  <c r="H3422" i="25"/>
  <c r="H2985" i="25"/>
  <c r="H3417" i="25"/>
  <c r="H3408" i="25"/>
  <c r="H3416" i="25"/>
  <c r="H3399" i="25"/>
  <c r="AG174" i="7"/>
  <c r="H2402" i="25"/>
  <c r="H2388" i="25"/>
  <c r="H2433" i="25"/>
  <c r="H2448" i="25"/>
  <c r="H3759" i="25"/>
  <c r="H3758" i="25"/>
  <c r="H1522" i="25"/>
  <c r="H1525" i="25"/>
  <c r="H1557" i="25"/>
  <c r="H515" i="25"/>
  <c r="H1911" i="25"/>
  <c r="H3530" i="25"/>
  <c r="H3388" i="25"/>
  <c r="H3188" i="25"/>
  <c r="H2053" i="25"/>
  <c r="H2069" i="25"/>
  <c r="H2109" i="25"/>
  <c r="H2072" i="25"/>
  <c r="H2104" i="25"/>
  <c r="H2073" i="25"/>
  <c r="H2076" i="25"/>
  <c r="H2108" i="25"/>
  <c r="H1908" i="25"/>
  <c r="H2110" i="25"/>
  <c r="H2075" i="25"/>
  <c r="H2107" i="25"/>
  <c r="H2074" i="25"/>
  <c r="S49" i="1"/>
  <c r="U49" i="1" s="1"/>
  <c r="W49" i="1" s="1"/>
  <c r="AA41" i="7"/>
  <c r="AC176" i="7"/>
  <c r="AD178" i="7" s="1"/>
  <c r="AD44" i="7" s="1"/>
  <c r="AI169" i="7"/>
  <c r="BH163" i="7"/>
  <c r="BF28" i="7"/>
  <c r="S47" i="1"/>
  <c r="U47" i="1" s="1"/>
  <c r="W47" i="1" s="1"/>
  <c r="AR34" i="7"/>
  <c r="DE247" i="7"/>
  <c r="AI247" i="7" s="1"/>
  <c r="AG246" i="7"/>
  <c r="AE181" i="7"/>
  <c r="AC46" i="7"/>
  <c r="BL164" i="7"/>
  <c r="BJ29" i="7"/>
  <c r="H20" i="25" s="1"/>
  <c r="Y61" i="7"/>
  <c r="AA196" i="7"/>
  <c r="X53" i="7"/>
  <c r="Z188" i="7"/>
  <c r="Y189" i="7"/>
  <c r="AY164" i="7"/>
  <c r="AW29" i="7"/>
  <c r="AA203" i="7"/>
  <c r="Y68" i="7"/>
  <c r="AT166" i="7"/>
  <c r="AR31" i="7"/>
  <c r="Y42" i="7"/>
  <c r="AA177" i="7"/>
  <c r="BB164" i="7"/>
  <c r="AZ29" i="7"/>
  <c r="BE164" i="7"/>
  <c r="BC29" i="7"/>
  <c r="AM173" i="7"/>
  <c r="AK38" i="7"/>
  <c r="BE29" i="7"/>
  <c r="BG164" i="7"/>
  <c r="AU30" i="7"/>
  <c r="AW165" i="7"/>
  <c r="X43" i="7"/>
  <c r="Z178" i="7"/>
  <c r="AN38" i="7"/>
  <c r="AP173" i="7"/>
  <c r="AD174" i="7"/>
  <c r="AF175" i="7" s="1"/>
  <c r="AC175" i="7"/>
  <c r="AH174" i="7"/>
  <c r="AJ175" i="7" s="1"/>
  <c r="AG175" i="7"/>
  <c r="AC185" i="7"/>
  <c r="AA50" i="7"/>
  <c r="AV164" i="7"/>
  <c r="AT29" i="7"/>
  <c r="H926" i="25" s="1"/>
  <c r="AP163" i="7"/>
  <c r="AN28" i="7"/>
  <c r="H2424" i="25" s="1"/>
  <c r="AA192" i="7"/>
  <c r="Y57" i="7"/>
  <c r="BF29" i="7"/>
  <c r="BH164" i="7"/>
  <c r="AC45" i="7"/>
  <c r="AB65" i="7"/>
  <c r="DF247" i="7"/>
  <c r="AJ247" i="7" s="1"/>
  <c r="AH246" i="7"/>
  <c r="Y52" i="7"/>
  <c r="AA187" i="7"/>
  <c r="AP28" i="7"/>
  <c r="AR163" i="7"/>
  <c r="BB29" i="7"/>
  <c r="H67" i="25" s="1"/>
  <c r="BD164" i="7"/>
  <c r="BK164" i="7"/>
  <c r="BI29" i="7"/>
  <c r="X64" i="7"/>
  <c r="Z199" i="7"/>
  <c r="Y200" i="7"/>
  <c r="Z56" i="7"/>
  <c r="AB191" i="7"/>
  <c r="AL30" i="7"/>
  <c r="AN165" i="7"/>
  <c r="AM166" i="7"/>
  <c r="AA48" i="7"/>
  <c r="H1553" i="25" s="1"/>
  <c r="AC183" i="7"/>
  <c r="AZ164" i="7"/>
  <c r="AX29" i="7"/>
  <c r="BC164" i="7"/>
  <c r="BA29" i="7"/>
  <c r="AL174" i="7"/>
  <c r="AM176" i="7" s="1"/>
  <c r="Z60" i="7"/>
  <c r="AO163" i="7"/>
  <c r="AM28" i="7"/>
  <c r="BG29" i="7"/>
  <c r="BI164" i="7"/>
  <c r="Z51" i="7"/>
  <c r="H360" i="25" s="1"/>
  <c r="AB186" i="7"/>
  <c r="AS170" i="7"/>
  <c r="AQ35" i="7"/>
  <c r="AK30" i="7"/>
  <c r="H854" i="25" s="1"/>
  <c r="AM165" i="7"/>
  <c r="AL166" i="7"/>
  <c r="AA66" i="7"/>
  <c r="AC201" i="7"/>
  <c r="Y56" i="7"/>
  <c r="AA191" i="7"/>
  <c r="Z192" i="7"/>
  <c r="AW164" i="7"/>
  <c r="AU29" i="7"/>
  <c r="AA55" i="7"/>
  <c r="AU165" i="7"/>
  <c r="AS30" i="7"/>
  <c r="AI172" i="7"/>
  <c r="Y50" i="7"/>
  <c r="AA185" i="7"/>
  <c r="Z186" i="7"/>
  <c r="BD29" i="7"/>
  <c r="BF164" i="7"/>
  <c r="Y63" i="7"/>
  <c r="AW28" i="7"/>
  <c r="AY163" i="7"/>
  <c r="AM29" i="7"/>
  <c r="AO164" i="7"/>
  <c r="Y179" i="7"/>
  <c r="W44" i="7"/>
  <c r="H1535" i="25" s="1"/>
  <c r="X180" i="7"/>
  <c r="AH245" i="7"/>
  <c r="DF246" i="7"/>
  <c r="AJ246" i="7" s="1"/>
  <c r="AJ169" i="7"/>
  <c r="AL170" i="7" s="1"/>
  <c r="AI170" i="7"/>
  <c r="AH178" i="7"/>
  <c r="AF43" i="7"/>
  <c r="AQ32" i="7"/>
  <c r="AS167" i="7"/>
  <c r="AK41" i="7"/>
  <c r="AQ172" i="7"/>
  <c r="AO37" i="7"/>
  <c r="AD182" i="7"/>
  <c r="AB47" i="7"/>
  <c r="Z193" i="7"/>
  <c r="X58" i="7"/>
  <c r="Y194" i="7"/>
  <c r="Z67" i="7"/>
  <c r="AB202" i="7"/>
  <c r="BN164" i="7"/>
  <c r="BN30" i="7" s="1"/>
  <c r="BL29" i="7"/>
  <c r="AN164" i="7"/>
  <c r="AL29" i="7"/>
  <c r="Z55" i="7"/>
  <c r="AJ176" i="7"/>
  <c r="AH41" i="7"/>
  <c r="AI177" i="7"/>
  <c r="X62" i="7"/>
  <c r="Z197" i="7"/>
  <c r="Y198" i="7"/>
  <c r="AG179" i="7"/>
  <c r="AE44" i="7"/>
  <c r="H2026" i="25" s="1"/>
  <c r="AX164" i="7"/>
  <c r="AV29" i="7"/>
  <c r="X69" i="7"/>
  <c r="Z204" i="7"/>
  <c r="Z70" i="7" s="1"/>
  <c r="Z49" i="7"/>
  <c r="AB184" i="7"/>
  <c r="BM164" i="7"/>
  <c r="BM30" i="7" s="1"/>
  <c r="BK29" i="7"/>
  <c r="AF180" i="7"/>
  <c r="AD45" i="7"/>
  <c r="AD184" i="7"/>
  <c r="AB49" i="7"/>
  <c r="AC48" i="7"/>
  <c r="AM169" i="7"/>
  <c r="AK34" i="7"/>
  <c r="AD181" i="7"/>
  <c r="T50" i="1"/>
  <c r="S48" i="1"/>
  <c r="U48" i="1" s="1"/>
  <c r="W48" i="1" s="1"/>
  <c r="L40" i="22"/>
  <c r="L9" i="22"/>
  <c r="N14" i="21" s="1"/>
  <c r="L63" i="22" a="1"/>
  <c r="L63" i="22" s="1"/>
  <c r="L23" i="22" a="1"/>
  <c r="L23" i="22" s="1"/>
  <c r="L50" i="22" a="1"/>
  <c r="L50" i="22" s="1"/>
  <c r="AE180" i="7" l="1"/>
  <c r="AK170" i="7"/>
  <c r="AK36" i="7" s="1"/>
  <c r="H845" i="25" s="1"/>
  <c r="AR171" i="7"/>
  <c r="AR37" i="7" s="1"/>
  <c r="H2525" i="25" s="1"/>
  <c r="AI175" i="7"/>
  <c r="AI41" i="7" s="1"/>
  <c r="H796" i="25" s="1"/>
  <c r="H382" i="25"/>
  <c r="H385" i="25"/>
  <c r="H2785" i="25"/>
  <c r="H2913" i="25"/>
  <c r="H378" i="25"/>
  <c r="H1499" i="25"/>
  <c r="H2359" i="25"/>
  <c r="H2361" i="25"/>
  <c r="H2354" i="25"/>
  <c r="H2362" i="25"/>
  <c r="H2353" i="25"/>
  <c r="H2408" i="25"/>
  <c r="H2355" i="25"/>
  <c r="H2358" i="25"/>
  <c r="H2360" i="25"/>
  <c r="H1500" i="25"/>
  <c r="H1498" i="25"/>
  <c r="H1501" i="25"/>
  <c r="H2963" i="25"/>
  <c r="H2962" i="25"/>
  <c r="H2978" i="25"/>
  <c r="H3541" i="25"/>
  <c r="H2011" i="25"/>
  <c r="H3359" i="25"/>
  <c r="H2894" i="25"/>
  <c r="H2961" i="25"/>
  <c r="H3425" i="25"/>
  <c r="H3404" i="25"/>
  <c r="H3430" i="25"/>
  <c r="H3542" i="25"/>
  <c r="H2967" i="25"/>
  <c r="H3431" i="25"/>
  <c r="H3543" i="25"/>
  <c r="H3358" i="25"/>
  <c r="H2968" i="25"/>
  <c r="H3432" i="25"/>
  <c r="H3496" i="25"/>
  <c r="H3171" i="25"/>
  <c r="H3523" i="25"/>
  <c r="H3170" i="25"/>
  <c r="H3173" i="25"/>
  <c r="H3528" i="25"/>
  <c r="H3172" i="25"/>
  <c r="H3182" i="25"/>
  <c r="H3529" i="25"/>
  <c r="H3176" i="25"/>
  <c r="H3511" i="25"/>
  <c r="H3174" i="25"/>
  <c r="H3513" i="25"/>
  <c r="H3512" i="25"/>
  <c r="H3520" i="25"/>
  <c r="H237" i="25"/>
  <c r="H241" i="25"/>
  <c r="H3771" i="25"/>
  <c r="H3761" i="25"/>
  <c r="H3770" i="25"/>
  <c r="H3775" i="25"/>
  <c r="H3772" i="25"/>
  <c r="H59" i="25"/>
  <c r="H60" i="25"/>
  <c r="H924" i="25"/>
  <c r="H923" i="25"/>
  <c r="H925" i="25"/>
  <c r="H2349" i="25"/>
  <c r="H2351" i="25"/>
  <c r="H2423" i="25"/>
  <c r="H2411" i="25"/>
  <c r="H2422" i="25"/>
  <c r="H2333" i="25"/>
  <c r="H2329" i="25"/>
  <c r="H929" i="25"/>
  <c r="H928" i="25"/>
  <c r="H2013" i="25"/>
  <c r="H2797" i="25"/>
  <c r="H2935" i="25"/>
  <c r="H2012" i="25"/>
  <c r="H2885" i="25"/>
  <c r="H2794" i="25"/>
  <c r="H2933" i="25"/>
  <c r="H232" i="25"/>
  <c r="H228" i="25"/>
  <c r="H229" i="25"/>
  <c r="H233" i="25"/>
  <c r="H231" i="25"/>
  <c r="O47" i="11"/>
  <c r="H848" i="25"/>
  <c r="H3955" i="25"/>
  <c r="H2357" i="25"/>
  <c r="H2356" i="25"/>
  <c r="H2414" i="25"/>
  <c r="H3752" i="25"/>
  <c r="H3753" i="25"/>
  <c r="H1502" i="25"/>
  <c r="H1503" i="25"/>
  <c r="H66" i="25"/>
  <c r="H64" i="25"/>
  <c r="H1909" i="25"/>
  <c r="H2021" i="25"/>
  <c r="H2024" i="25"/>
  <c r="H2023" i="25"/>
  <c r="H1945" i="25"/>
  <c r="H2025" i="25"/>
  <c r="H1980" i="25"/>
  <c r="H2022" i="25"/>
  <c r="H3498" i="25"/>
  <c r="H3546" i="25"/>
  <c r="H3433" i="25"/>
  <c r="H3497" i="25"/>
  <c r="H3545" i="25"/>
  <c r="H3544" i="25"/>
  <c r="H3385" i="25"/>
  <c r="H384" i="25"/>
  <c r="H387" i="25"/>
  <c r="H383" i="25"/>
  <c r="H2927" i="25"/>
  <c r="H2786" i="25"/>
  <c r="H2866" i="25"/>
  <c r="H2930" i="25"/>
  <c r="H2867" i="25"/>
  <c r="H2788" i="25"/>
  <c r="H2796" i="25"/>
  <c r="H2868" i="25"/>
  <c r="H2932" i="25"/>
  <c r="H2859" i="25"/>
  <c r="H2862" i="25"/>
  <c r="H2926" i="25"/>
  <c r="H2791" i="25"/>
  <c r="H2928" i="25"/>
  <c r="H2869" i="25"/>
  <c r="H1080" i="25"/>
  <c r="H1081" i="25"/>
  <c r="H2165" i="25"/>
  <c r="H2166" i="25"/>
  <c r="H1580" i="25"/>
  <c r="H1584" i="25"/>
  <c r="H1581" i="25"/>
  <c r="H1583" i="25"/>
  <c r="H1585" i="25"/>
  <c r="H1579" i="25"/>
  <c r="H1582" i="25"/>
  <c r="H62" i="25"/>
  <c r="H58" i="25"/>
  <c r="H63" i="25"/>
  <c r="H57" i="25"/>
  <c r="H540" i="25"/>
  <c r="H1928" i="25"/>
  <c r="H1927" i="25"/>
  <c r="H523" i="25"/>
  <c r="H1929" i="25"/>
  <c r="H1930" i="25"/>
  <c r="H3960" i="25"/>
  <c r="H3961" i="25"/>
  <c r="H513" i="25"/>
  <c r="H520" i="25"/>
  <c r="H1944" i="25"/>
  <c r="H1943" i="25"/>
  <c r="H2027" i="25"/>
  <c r="H3395" i="25"/>
  <c r="H2028" i="25"/>
  <c r="H3386" i="25"/>
  <c r="H3944" i="25"/>
  <c r="H3934" i="25"/>
  <c r="H2453" i="25"/>
  <c r="H3757" i="25"/>
  <c r="H2454" i="25"/>
  <c r="AJ171" i="7"/>
  <c r="AL172" i="7" s="1"/>
  <c r="AL38" i="7" s="1"/>
  <c r="AE177" i="7"/>
  <c r="AF179" i="7" s="1"/>
  <c r="AF45" i="7" s="1"/>
  <c r="AC42" i="7"/>
  <c r="BH29" i="7"/>
  <c r="BJ164" i="7"/>
  <c r="AL36" i="7"/>
  <c r="AN171" i="7"/>
  <c r="AC67" i="7"/>
  <c r="AP29" i="7"/>
  <c r="AR164" i="7"/>
  <c r="BG165" i="7"/>
  <c r="BE30" i="7"/>
  <c r="AM35" i="7"/>
  <c r="AD50" i="7"/>
  <c r="H377" i="25" s="1"/>
  <c r="AX30" i="7"/>
  <c r="AZ165" i="7"/>
  <c r="Z63" i="7"/>
  <c r="AB198" i="7"/>
  <c r="AL177" i="7"/>
  <c r="AJ42" i="7"/>
  <c r="AP165" i="7"/>
  <c r="AN30" i="7"/>
  <c r="AM42" i="7"/>
  <c r="H1032" i="25" s="1"/>
  <c r="AA180" i="7"/>
  <c r="Y45" i="7"/>
  <c r="AJ174" i="7"/>
  <c r="Z58" i="7"/>
  <c r="AB193" i="7"/>
  <c r="AA194" i="7"/>
  <c r="BK165" i="7"/>
  <c r="BI30" i="7"/>
  <c r="H18" i="25" s="1"/>
  <c r="BE165" i="7"/>
  <c r="BC30" i="7"/>
  <c r="AO167" i="7"/>
  <c r="AM32" i="7"/>
  <c r="AN168" i="7"/>
  <c r="AR29" i="7"/>
  <c r="AT164" i="7"/>
  <c r="AE46" i="7"/>
  <c r="AC41" i="7"/>
  <c r="AE176" i="7"/>
  <c r="AD177" i="7"/>
  <c r="AB179" i="7"/>
  <c r="Z44" i="7"/>
  <c r="BN165" i="7"/>
  <c r="BN31" i="7" s="1"/>
  <c r="BL30" i="7"/>
  <c r="Y64" i="7"/>
  <c r="AA199" i="7"/>
  <c r="Z200" i="7"/>
  <c r="AA195" i="7"/>
  <c r="Y60" i="7"/>
  <c r="Z196" i="7"/>
  <c r="BH165" i="7"/>
  <c r="BF30" i="7"/>
  <c r="H61" i="25" s="1"/>
  <c r="AU31" i="7"/>
  <c r="AW166" i="7"/>
  <c r="AQ164" i="7"/>
  <c r="AO29" i="7"/>
  <c r="AB57" i="7"/>
  <c r="AA69" i="7"/>
  <c r="AC204" i="7"/>
  <c r="AC70" i="7" s="1"/>
  <c r="AB50" i="7"/>
  <c r="AD185" i="7"/>
  <c r="AB68" i="7"/>
  <c r="AD203" i="7"/>
  <c r="AB194" i="7"/>
  <c r="Z59" i="7"/>
  <c r="AQ38" i="7"/>
  <c r="AS173" i="7"/>
  <c r="AJ179" i="7"/>
  <c r="AH44" i="7"/>
  <c r="AO30" i="7"/>
  <c r="AQ165" i="7"/>
  <c r="Z52" i="7"/>
  <c r="AB187" i="7"/>
  <c r="AA188" i="7"/>
  <c r="AA57" i="7"/>
  <c r="AN167" i="7"/>
  <c r="AL32" i="7"/>
  <c r="AM168" i="7"/>
  <c r="AS36" i="7"/>
  <c r="H226" i="25" s="1"/>
  <c r="AN31" i="7"/>
  <c r="AP166" i="7"/>
  <c r="Y66" i="7"/>
  <c r="AA201" i="7"/>
  <c r="Z202" i="7"/>
  <c r="BK30" i="7"/>
  <c r="BM165" i="7"/>
  <c r="BM31" i="7" s="1"/>
  <c r="AA58" i="7"/>
  <c r="AC193" i="7"/>
  <c r="AV30" i="7"/>
  <c r="AX165" i="7"/>
  <c r="AC51" i="7"/>
  <c r="AE186" i="7"/>
  <c r="AF41" i="7"/>
  <c r="AH176" i="7"/>
  <c r="AM39" i="7"/>
  <c r="I16" i="11" s="1"/>
  <c r="AO174" i="7"/>
  <c r="BD165" i="7"/>
  <c r="BB30" i="7"/>
  <c r="AT32" i="7"/>
  <c r="AV167" i="7"/>
  <c r="AY30" i="7"/>
  <c r="BA165" i="7"/>
  <c r="AA62" i="7"/>
  <c r="AD48" i="7"/>
  <c r="AF183" i="7"/>
  <c r="AY29" i="7"/>
  <c r="BA164" i="7"/>
  <c r="AY165" i="7"/>
  <c r="AW30" i="7"/>
  <c r="AJ41" i="7"/>
  <c r="Z54" i="7"/>
  <c r="AB189" i="7"/>
  <c r="AD47" i="7"/>
  <c r="AF182" i="7"/>
  <c r="AE183" i="7"/>
  <c r="AF185" i="7" s="1"/>
  <c r="AF46" i="7"/>
  <c r="AH181" i="7"/>
  <c r="AI180" i="7"/>
  <c r="AG45" i="7"/>
  <c r="AK178" i="7"/>
  <c r="AI43" i="7"/>
  <c r="AU168" i="7"/>
  <c r="AS33" i="7"/>
  <c r="AK171" i="7"/>
  <c r="AJ172" i="7"/>
  <c r="X46" i="7"/>
  <c r="Z181" i="7"/>
  <c r="Y182" i="7"/>
  <c r="AC186" i="7"/>
  <c r="AA51" i="7"/>
  <c r="AM31" i="7"/>
  <c r="AO166" i="7"/>
  <c r="AB52" i="7"/>
  <c r="AD187" i="7"/>
  <c r="AN175" i="7"/>
  <c r="AO177" i="7" s="1"/>
  <c r="AL40" i="7"/>
  <c r="AZ30" i="7"/>
  <c r="BB165" i="7"/>
  <c r="AE184" i="7"/>
  <c r="AC49" i="7"/>
  <c r="H379" i="25" s="1"/>
  <c r="Z65" i="7"/>
  <c r="BD30" i="7"/>
  <c r="H72" i="25" s="1"/>
  <c r="BF165" i="7"/>
  <c r="AC188" i="7"/>
  <c r="AA53" i="7"/>
  <c r="BJ165" i="7"/>
  <c r="BH30" i="7"/>
  <c r="AI176" i="7"/>
  <c r="AG41" i="7"/>
  <c r="AH177" i="7"/>
  <c r="AR174" i="7"/>
  <c r="AP39" i="7"/>
  <c r="AW31" i="7"/>
  <c r="AY166" i="7"/>
  <c r="BG30" i="7"/>
  <c r="BI165" i="7"/>
  <c r="AA43" i="7"/>
  <c r="AC178" i="7"/>
  <c r="Y55" i="7"/>
  <c r="AA190" i="7"/>
  <c r="Z191" i="7"/>
  <c r="AG182" i="7"/>
  <c r="AE47" i="7"/>
  <c r="AT169" i="7"/>
  <c r="AU171" i="7" s="1"/>
  <c r="L13" i="22"/>
  <c r="L38" i="22"/>
  <c r="X47" i="1"/>
  <c r="E19" i="10"/>
  <c r="M31" i="10" s="1"/>
  <c r="H715" i="25" l="1"/>
  <c r="H793" i="25"/>
  <c r="H2526" i="25"/>
  <c r="AM171" i="7"/>
  <c r="AN173" i="7" s="1"/>
  <c r="AN39" i="7" s="1"/>
  <c r="J16" i="11" s="1"/>
  <c r="J17" i="11" s="1"/>
  <c r="H2523" i="25"/>
  <c r="AT172" i="7"/>
  <c r="AT38" i="7" s="1"/>
  <c r="H221" i="25" s="1"/>
  <c r="H1070" i="25"/>
  <c r="H1072" i="25"/>
  <c r="H795" i="25"/>
  <c r="H797" i="25"/>
  <c r="H788" i="25"/>
  <c r="AK173" i="7"/>
  <c r="AM174" i="7" s="1"/>
  <c r="H717" i="25"/>
  <c r="H787" i="25"/>
  <c r="H3939" i="25"/>
  <c r="H3937" i="25"/>
  <c r="H3938" i="25"/>
  <c r="H524" i="25"/>
  <c r="H528" i="25"/>
  <c r="H527" i="25"/>
  <c r="H529" i="25"/>
  <c r="H1933" i="25"/>
  <c r="H1997" i="25"/>
  <c r="H1936" i="25"/>
  <c r="H1999" i="25"/>
  <c r="H1937" i="25"/>
  <c r="H1985" i="25"/>
  <c r="H1995" i="25"/>
  <c r="H1938" i="25"/>
  <c r="H1939" i="25"/>
  <c r="H1994" i="25"/>
  <c r="H3412" i="25"/>
  <c r="H1996" i="25"/>
  <c r="H3390" i="25"/>
  <c r="H1998" i="25"/>
  <c r="H1337" i="25"/>
  <c r="H2733" i="25"/>
  <c r="H741" i="25"/>
  <c r="H3565" i="25"/>
  <c r="H2843" i="25"/>
  <c r="H2842" i="25"/>
  <c r="H2914" i="25"/>
  <c r="H2938" i="25"/>
  <c r="H2941" i="25"/>
  <c r="H3341" i="25"/>
  <c r="H2844" i="25"/>
  <c r="H2940" i="25"/>
  <c r="H2943" i="25"/>
  <c r="H2846" i="25"/>
  <c r="H2942" i="25"/>
  <c r="H2841" i="25"/>
  <c r="H2790" i="25"/>
  <c r="H3334" i="25"/>
  <c r="H2937" i="25"/>
  <c r="H158" i="25"/>
  <c r="H159" i="25"/>
  <c r="H2365" i="25"/>
  <c r="H2381" i="25"/>
  <c r="H2429" i="25"/>
  <c r="H2367" i="25"/>
  <c r="H2399" i="25"/>
  <c r="H2407" i="25"/>
  <c r="H2431" i="25"/>
  <c r="H2370" i="25"/>
  <c r="H2434" i="25"/>
  <c r="H2380" i="25"/>
  <c r="H2369" i="25"/>
  <c r="H2366" i="25"/>
  <c r="H2430" i="25"/>
  <c r="H2368" i="25"/>
  <c r="H2432" i="25"/>
  <c r="H2371" i="25"/>
  <c r="H3751" i="25"/>
  <c r="H3750" i="25"/>
  <c r="H65" i="25"/>
  <c r="H69" i="25"/>
  <c r="H2364" i="25"/>
  <c r="H2372" i="25"/>
  <c r="H2401" i="25"/>
  <c r="H2374" i="25"/>
  <c r="H2037" i="25"/>
  <c r="H2061" i="25"/>
  <c r="H2032" i="25"/>
  <c r="H2056" i="25"/>
  <c r="H2064" i="25"/>
  <c r="H2055" i="25"/>
  <c r="H2063" i="25"/>
  <c r="H2071" i="25"/>
  <c r="H2033" i="25"/>
  <c r="H2057" i="25"/>
  <c r="H2065" i="25"/>
  <c r="H2059" i="25"/>
  <c r="H2034" i="25"/>
  <c r="H2054" i="25"/>
  <c r="H2066" i="25"/>
  <c r="H3187" i="25"/>
  <c r="H3186" i="25"/>
  <c r="H2035" i="25"/>
  <c r="H2067" i="25"/>
  <c r="H2036" i="25"/>
  <c r="H2058" i="25"/>
  <c r="H2068" i="25"/>
  <c r="H2043" i="25"/>
  <c r="H2070" i="25"/>
  <c r="H2052" i="25"/>
  <c r="H2051" i="25"/>
  <c r="H2038" i="25"/>
  <c r="H2060" i="25"/>
  <c r="H1914" i="25"/>
  <c r="H2062" i="25"/>
  <c r="H2106" i="25"/>
  <c r="H1949" i="25"/>
  <c r="H1973" i="25"/>
  <c r="H1960" i="25"/>
  <c r="H1959" i="25"/>
  <c r="H3491" i="25"/>
  <c r="H3485" i="25"/>
  <c r="H3484" i="25"/>
  <c r="H3360" i="25"/>
  <c r="H1974" i="25"/>
  <c r="H3559" i="25"/>
  <c r="H3494" i="25"/>
  <c r="H3558" i="25"/>
  <c r="H2847" i="25"/>
  <c r="H3331" i="25"/>
  <c r="H2852" i="25"/>
  <c r="H2840" i="25"/>
  <c r="H2848" i="25"/>
  <c r="H2849" i="25"/>
  <c r="H2117" i="25"/>
  <c r="H2120" i="25"/>
  <c r="H2119" i="25"/>
  <c r="H2118" i="25"/>
  <c r="H3563" i="25"/>
  <c r="H2115" i="25"/>
  <c r="H2116" i="25"/>
  <c r="H3193" i="25"/>
  <c r="F77" i="11"/>
  <c r="H3824" i="25"/>
  <c r="H2045" i="25"/>
  <c r="H2040" i="25"/>
  <c r="H2048" i="25"/>
  <c r="H2039" i="25"/>
  <c r="H2047" i="25"/>
  <c r="H2041" i="25"/>
  <c r="H2049" i="25"/>
  <c r="H2044" i="25"/>
  <c r="H2046" i="25"/>
  <c r="H2050" i="25"/>
  <c r="H3524" i="25"/>
  <c r="H3526" i="25"/>
  <c r="H3527" i="25"/>
  <c r="H2042" i="25"/>
  <c r="H1572" i="25"/>
  <c r="H1564" i="25"/>
  <c r="H1568" i="25"/>
  <c r="H1570" i="25"/>
  <c r="H1569" i="25"/>
  <c r="H1571" i="25"/>
  <c r="H16" i="11"/>
  <c r="I17" i="11" s="1"/>
  <c r="H2529" i="25"/>
  <c r="H3959" i="25"/>
  <c r="H3958" i="25"/>
  <c r="H2335" i="25"/>
  <c r="H2383" i="25"/>
  <c r="H2447" i="25"/>
  <c r="H2385" i="25"/>
  <c r="H2334" i="25"/>
  <c r="H2446" i="25"/>
  <c r="H2384" i="25"/>
  <c r="H2400" i="25"/>
  <c r="H3379" i="25"/>
  <c r="H3375" i="25"/>
  <c r="H3378" i="25"/>
  <c r="H3490" i="25"/>
  <c r="H1946" i="25"/>
  <c r="H3377" i="25"/>
  <c r="H3489" i="25"/>
  <c r="H3380" i="25"/>
  <c r="H3486" i="25"/>
  <c r="H3383" i="25"/>
  <c r="H3374" i="25"/>
  <c r="H3339" i="25"/>
  <c r="H3347" i="25"/>
  <c r="H3343" i="25"/>
  <c r="H3439" i="25"/>
  <c r="H2910" i="25"/>
  <c r="H3338" i="25"/>
  <c r="H3346" i="25"/>
  <c r="H3450" i="25"/>
  <c r="H3336" i="25"/>
  <c r="H2912" i="25"/>
  <c r="H2944" i="25"/>
  <c r="H3340" i="25"/>
  <c r="H3348" i="25"/>
  <c r="H3452" i="25"/>
  <c r="H3342" i="25"/>
  <c r="H3350" i="25"/>
  <c r="H1955" i="25"/>
  <c r="H3337" i="25"/>
  <c r="H3335" i="25"/>
  <c r="H3438" i="25"/>
  <c r="H3199" i="25"/>
  <c r="H3200" i="25"/>
  <c r="H3376" i="25"/>
  <c r="H1494" i="25"/>
  <c r="H1492" i="25"/>
  <c r="H1493" i="25"/>
  <c r="H1361" i="25"/>
  <c r="H1489" i="25"/>
  <c r="H1467" i="25"/>
  <c r="H1491" i="25"/>
  <c r="H1957" i="25"/>
  <c r="H1968" i="25"/>
  <c r="H1976" i="25"/>
  <c r="H1967" i="25"/>
  <c r="H1975" i="25"/>
  <c r="H1969" i="25"/>
  <c r="H1977" i="25"/>
  <c r="H2017" i="25"/>
  <c r="H1958" i="25"/>
  <c r="H1970" i="25"/>
  <c r="H2897" i="25"/>
  <c r="H3355" i="25"/>
  <c r="H3435" i="25"/>
  <c r="H2898" i="25"/>
  <c r="H1971" i="25"/>
  <c r="H1972" i="25"/>
  <c r="H2899" i="25"/>
  <c r="H3349" i="25"/>
  <c r="H3437" i="25"/>
  <c r="H2900" i="25"/>
  <c r="H1947" i="25"/>
  <c r="H1964" i="25"/>
  <c r="H3434" i="25"/>
  <c r="H2019" i="25"/>
  <c r="H1966" i="25"/>
  <c r="H2896" i="25"/>
  <c r="H3356" i="25"/>
  <c r="H3440" i="25"/>
  <c r="H2018" i="25"/>
  <c r="H1956" i="25"/>
  <c r="H1978" i="25"/>
  <c r="H1052" i="25"/>
  <c r="H1050" i="25"/>
  <c r="H1092" i="25"/>
  <c r="H1051" i="25"/>
  <c r="H2163" i="25"/>
  <c r="H2164" i="25"/>
  <c r="H359" i="25"/>
  <c r="H1497" i="25"/>
  <c r="H1550" i="25"/>
  <c r="H1551" i="25"/>
  <c r="H792" i="25"/>
  <c r="H1076" i="25"/>
  <c r="H718" i="25"/>
  <c r="H1078" i="25"/>
  <c r="H794" i="25"/>
  <c r="H1064" i="25"/>
  <c r="H705" i="25"/>
  <c r="H786" i="25"/>
  <c r="H1079" i="25"/>
  <c r="H789" i="25"/>
  <c r="H791" i="25"/>
  <c r="H719" i="25"/>
  <c r="H1069" i="25"/>
  <c r="H1077" i="25"/>
  <c r="H790" i="25"/>
  <c r="H70" i="25"/>
  <c r="H68" i="25"/>
  <c r="H71" i="25"/>
  <c r="H2445" i="25"/>
  <c r="H2439" i="25"/>
  <c r="H2441" i="25"/>
  <c r="H2442" i="25"/>
  <c r="H2379" i="25"/>
  <c r="H2443" i="25"/>
  <c r="H2428" i="25"/>
  <c r="H2444" i="25"/>
  <c r="H2337" i="25"/>
  <c r="H2382" i="25"/>
  <c r="H2440" i="25"/>
  <c r="AM37" i="7"/>
  <c r="AG181" i="7"/>
  <c r="AH183" i="7" s="1"/>
  <c r="AG178" i="7"/>
  <c r="AG44" i="7" s="1"/>
  <c r="H3194" i="25" s="1"/>
  <c r="AE43" i="7"/>
  <c r="BJ30" i="7"/>
  <c r="H19" i="25" s="1"/>
  <c r="BL165" i="7"/>
  <c r="AH180" i="7"/>
  <c r="AH46" i="7" s="1"/>
  <c r="AO43" i="7"/>
  <c r="AF51" i="7"/>
  <c r="H2770" i="25" s="1"/>
  <c r="Z57" i="7"/>
  <c r="AB192" i="7"/>
  <c r="AA193" i="7"/>
  <c r="BD166" i="7"/>
  <c r="BB31" i="7"/>
  <c r="AF188" i="7"/>
  <c r="AD53" i="7"/>
  <c r="AU34" i="7"/>
  <c r="AW169" i="7"/>
  <c r="AK181" i="7"/>
  <c r="AI46" i="7"/>
  <c r="AF48" i="7"/>
  <c r="BC165" i="7"/>
  <c r="BA30" i="7"/>
  <c r="BA31" i="7"/>
  <c r="BC166" i="7"/>
  <c r="AJ177" i="7"/>
  <c r="AH42" i="7"/>
  <c r="AX31" i="7"/>
  <c r="H153" i="25" s="1"/>
  <c r="AZ166" i="7"/>
  <c r="AA54" i="7"/>
  <c r="AC189" i="7"/>
  <c r="AB190" i="7"/>
  <c r="Z66" i="7"/>
  <c r="AB201" i="7"/>
  <c r="AA202" i="7"/>
  <c r="AG177" i="7"/>
  <c r="AE42" i="7"/>
  <c r="AT30" i="7"/>
  <c r="H927" i="25" s="1"/>
  <c r="AV165" i="7"/>
  <c r="AQ168" i="7"/>
  <c r="AO33" i="7"/>
  <c r="BM166" i="7"/>
  <c r="BM32" i="7" s="1"/>
  <c r="BK31" i="7"/>
  <c r="AK176" i="7"/>
  <c r="AB64" i="7"/>
  <c r="AV170" i="7"/>
  <c r="AW172" i="7" s="1"/>
  <c r="AT35" i="7"/>
  <c r="AC191" i="7"/>
  <c r="AA56" i="7"/>
  <c r="BK166" i="7"/>
  <c r="BI31" i="7"/>
  <c r="AK177" i="7"/>
  <c r="AI42" i="7"/>
  <c r="AE189" i="7"/>
  <c r="AC54" i="7"/>
  <c r="AC52" i="7"/>
  <c r="AE187" i="7"/>
  <c r="AL173" i="7"/>
  <c r="AK174" i="7"/>
  <c r="AH47" i="7"/>
  <c r="AJ182" i="7"/>
  <c r="BD31" i="7"/>
  <c r="BF166" i="7"/>
  <c r="AR167" i="7"/>
  <c r="AP32" i="7"/>
  <c r="AM34" i="7"/>
  <c r="AO169" i="7"/>
  <c r="AN170" i="7"/>
  <c r="AD188" i="7"/>
  <c r="AB53" i="7"/>
  <c r="AF186" i="7"/>
  <c r="AD51" i="7"/>
  <c r="H1465" i="25" s="1"/>
  <c r="Z62" i="7"/>
  <c r="AB197" i="7"/>
  <c r="AA198" i="7"/>
  <c r="AA65" i="7"/>
  <c r="AC200" i="7"/>
  <c r="AA60" i="7"/>
  <c r="AC195" i="7"/>
  <c r="AB196" i="7"/>
  <c r="AR166" i="7"/>
  <c r="AP31" i="7"/>
  <c r="H239" i="25" s="1"/>
  <c r="BI166" i="7"/>
  <c r="BG31" i="7"/>
  <c r="AR40" i="7"/>
  <c r="AT175" i="7"/>
  <c r="BF31" i="7"/>
  <c r="BH166" i="7"/>
  <c r="AQ167" i="7"/>
  <c r="AO32" i="7"/>
  <c r="Y48" i="7"/>
  <c r="H1509" i="25" s="1"/>
  <c r="AA183" i="7"/>
  <c r="Z184" i="7"/>
  <c r="AM172" i="7"/>
  <c r="AK37" i="7"/>
  <c r="AK44" i="7"/>
  <c r="AM179" i="7"/>
  <c r="AB55" i="7"/>
  <c r="AD190" i="7"/>
  <c r="AF49" i="7"/>
  <c r="AH184" i="7"/>
  <c r="AX168" i="7"/>
  <c r="AV33" i="7"/>
  <c r="H2462" i="25" s="1"/>
  <c r="AO40" i="7"/>
  <c r="AQ175" i="7"/>
  <c r="AG187" i="7"/>
  <c r="AE52" i="7"/>
  <c r="AC59" i="7"/>
  <c r="AB203" i="7"/>
  <c r="Z68" i="7"/>
  <c r="AA204" i="7"/>
  <c r="AA70" i="7" s="1"/>
  <c r="AJ45" i="7"/>
  <c r="AL180" i="7"/>
  <c r="AB60" i="7"/>
  <c r="AD195" i="7"/>
  <c r="AS165" i="7"/>
  <c r="AQ30" i="7"/>
  <c r="BH31" i="7"/>
  <c r="BJ166" i="7"/>
  <c r="AB45" i="7"/>
  <c r="AD180" i="7"/>
  <c r="AN34" i="7"/>
  <c r="AP169" i="7"/>
  <c r="BE31" i="7"/>
  <c r="BG166" i="7"/>
  <c r="AB59" i="7"/>
  <c r="BB166" i="7"/>
  <c r="AZ31" i="7"/>
  <c r="AR30" i="7"/>
  <c r="AT165" i="7"/>
  <c r="AN37" i="7"/>
  <c r="AG48" i="7"/>
  <c r="AI183" i="7"/>
  <c r="AC44" i="7"/>
  <c r="AE179" i="7"/>
  <c r="AY32" i="7"/>
  <c r="H145" i="25" s="1"/>
  <c r="BA167" i="7"/>
  <c r="AH43" i="7"/>
  <c r="H3564" i="25" s="1"/>
  <c r="AJ178" i="7"/>
  <c r="BL166" i="7"/>
  <c r="BJ31" i="7"/>
  <c r="AE50" i="7"/>
  <c r="H2735" i="25" s="1"/>
  <c r="AG185" i="7"/>
  <c r="AP176" i="7"/>
  <c r="AN41" i="7"/>
  <c r="H994" i="25" s="1"/>
  <c r="AB182" i="7"/>
  <c r="Z47" i="7"/>
  <c r="AG184" i="7"/>
  <c r="AH186" i="7" s="1"/>
  <c r="AE49" i="7"/>
  <c r="AY31" i="7"/>
  <c r="BA166" i="7"/>
  <c r="AA67" i="7"/>
  <c r="AU37" i="7"/>
  <c r="AN33" i="7"/>
  <c r="AP168" i="7"/>
  <c r="AS166" i="7"/>
  <c r="AQ31" i="7"/>
  <c r="AS39" i="7"/>
  <c r="AU174" i="7"/>
  <c r="AD69" i="7"/>
  <c r="AW32" i="7"/>
  <c r="H934" i="25" s="1"/>
  <c r="AY167" i="7"/>
  <c r="AA61" i="7"/>
  <c r="AC196" i="7"/>
  <c r="AF178" i="7"/>
  <c r="AD43" i="7"/>
  <c r="AA46" i="7"/>
  <c r="AC181" i="7"/>
  <c r="AL43" i="7"/>
  <c r="AN178" i="7"/>
  <c r="AO170" i="7"/>
  <c r="L11" i="22"/>
  <c r="L37" i="22" a="1"/>
  <c r="L37" i="22" s="1"/>
  <c r="L10" i="22" s="1"/>
  <c r="N15" i="21" s="1"/>
  <c r="N17" i="21" s="1"/>
  <c r="N18" i="21" s="1"/>
  <c r="O43" i="1"/>
  <c r="Q43" i="1" s="1"/>
  <c r="H43" i="1"/>
  <c r="H11" i="1" s="1"/>
  <c r="O42" i="1"/>
  <c r="Q42" i="1" s="1"/>
  <c r="M19" i="10"/>
  <c r="R9" i="10"/>
  <c r="E27" i="10" s="1"/>
  <c r="AL175" i="7" l="1"/>
  <c r="AK39" i="7"/>
  <c r="H3816" i="25"/>
  <c r="H3817" i="25"/>
  <c r="H3819" i="25"/>
  <c r="H3825" i="25"/>
  <c r="AV173" i="7"/>
  <c r="AV39" i="7" s="1"/>
  <c r="AG47" i="7"/>
  <c r="H3365" i="25" s="1"/>
  <c r="H1552" i="25"/>
  <c r="H2879" i="25"/>
  <c r="H2917" i="25"/>
  <c r="H2877" i="25"/>
  <c r="H2948" i="25"/>
  <c r="H2923" i="25"/>
  <c r="H2878" i="25"/>
  <c r="H2888" i="25"/>
  <c r="H2920" i="25"/>
  <c r="H2517" i="25"/>
  <c r="H2511" i="25"/>
  <c r="H2519" i="25"/>
  <c r="H2510" i="25"/>
  <c r="H2512" i="25"/>
  <c r="H2518" i="25"/>
  <c r="H2773" i="25"/>
  <c r="H2855" i="25"/>
  <c r="H2734" i="25"/>
  <c r="H2856" i="25"/>
  <c r="H2854" i="25"/>
  <c r="H1941" i="25"/>
  <c r="H2029" i="25"/>
  <c r="H3387" i="25"/>
  <c r="H3403" i="25"/>
  <c r="H3419" i="25"/>
  <c r="H1987" i="25"/>
  <c r="H1942" i="25"/>
  <c r="H3394" i="25"/>
  <c r="H3402" i="25"/>
  <c r="H3418" i="25"/>
  <c r="H3424" i="25"/>
  <c r="H3396" i="25"/>
  <c r="H3401" i="25"/>
  <c r="H3536" i="25"/>
  <c r="H3219" i="25"/>
  <c r="H3363" i="25"/>
  <c r="H3371" i="25"/>
  <c r="H3475" i="25"/>
  <c r="H3221" i="25"/>
  <c r="H3477" i="25"/>
  <c r="H3557" i="25"/>
  <c r="H3362" i="25"/>
  <c r="H3370" i="25"/>
  <c r="H3554" i="25"/>
  <c r="H3368" i="25"/>
  <c r="H3217" i="25"/>
  <c r="H3361" i="25"/>
  <c r="H3204" i="25"/>
  <c r="H3364" i="25"/>
  <c r="H3372" i="25"/>
  <c r="H3367" i="25"/>
  <c r="H3479" i="25"/>
  <c r="H2902" i="25"/>
  <c r="H3222" i="25"/>
  <c r="H3478" i="25"/>
  <c r="H3224" i="25"/>
  <c r="H3480" i="25"/>
  <c r="H1362" i="25"/>
  <c r="H1480" i="25"/>
  <c r="H1488" i="25"/>
  <c r="H1364" i="25"/>
  <c r="H1482" i="25"/>
  <c r="H1368" i="25"/>
  <c r="H1484" i="25"/>
  <c r="H1490" i="25"/>
  <c r="H1360" i="25"/>
  <c r="H1485" i="25"/>
  <c r="H1359" i="25"/>
  <c r="H1367" i="25"/>
  <c r="H1487" i="25"/>
  <c r="H1486" i="25"/>
  <c r="H1369" i="25"/>
  <c r="H1481" i="25"/>
  <c r="H1363" i="25"/>
  <c r="H2085" i="25"/>
  <c r="H2086" i="25"/>
  <c r="H2839" i="25"/>
  <c r="H2803" i="25"/>
  <c r="H2834" i="25"/>
  <c r="H2835" i="25"/>
  <c r="H2909" i="25"/>
  <c r="H2804" i="25"/>
  <c r="H2836" i="25"/>
  <c r="H2904" i="25"/>
  <c r="H2784" i="25"/>
  <c r="H2800" i="25"/>
  <c r="H2801" i="25"/>
  <c r="H3344" i="25"/>
  <c r="H114" i="25"/>
  <c r="H2461" i="25"/>
  <c r="H2469" i="25"/>
  <c r="H2466" i="25"/>
  <c r="H2465" i="25"/>
  <c r="H3779" i="25"/>
  <c r="H3781" i="25"/>
  <c r="H3782" i="25"/>
  <c r="H2501" i="25"/>
  <c r="H2506" i="25"/>
  <c r="H2504" i="25"/>
  <c r="H3805" i="25"/>
  <c r="H2502" i="25"/>
  <c r="H3828" i="25"/>
  <c r="H2140" i="25"/>
  <c r="H3218" i="25"/>
  <c r="H3482" i="25"/>
  <c r="H3462" i="25"/>
  <c r="H2397" i="25"/>
  <c r="H2393" i="25"/>
  <c r="H2394" i="25"/>
  <c r="H2395" i="25"/>
  <c r="H2396" i="25"/>
  <c r="H3755" i="25"/>
  <c r="H2336" i="25"/>
  <c r="H3754" i="25"/>
  <c r="H2392" i="25"/>
  <c r="H2389" i="25"/>
  <c r="H2405" i="25"/>
  <c r="H2391" i="25"/>
  <c r="H2386" i="25"/>
  <c r="H2450" i="25"/>
  <c r="H2404" i="25"/>
  <c r="H2452" i="25"/>
  <c r="H2449" i="25"/>
  <c r="H2387" i="25"/>
  <c r="H2451" i="25"/>
  <c r="H2398" i="25"/>
  <c r="H2403" i="25"/>
  <c r="H2390" i="25"/>
  <c r="H2406" i="25"/>
  <c r="H2545" i="25"/>
  <c r="H3908" i="25"/>
  <c r="H1328" i="25"/>
  <c r="H1335" i="25"/>
  <c r="H3195" i="25"/>
  <c r="H3203" i="25"/>
  <c r="H3202" i="25"/>
  <c r="H3198" i="25"/>
  <c r="H1340" i="25"/>
  <c r="H1352" i="25"/>
  <c r="H1358" i="25"/>
  <c r="H1356" i="25"/>
  <c r="H1329" i="25"/>
  <c r="H1357" i="25"/>
  <c r="H1366" i="25"/>
  <c r="H363" i="25"/>
  <c r="H1355" i="25"/>
  <c r="H1038" i="25"/>
  <c r="H1084" i="25"/>
  <c r="H724" i="25"/>
  <c r="H1036" i="25"/>
  <c r="H782" i="25"/>
  <c r="H1046" i="25"/>
  <c r="H1088" i="25"/>
  <c r="H769" i="25"/>
  <c r="H736" i="25"/>
  <c r="H1048" i="25"/>
  <c r="H723" i="25"/>
  <c r="H1031" i="25"/>
  <c r="H1039" i="25"/>
  <c r="H1047" i="25"/>
  <c r="H725" i="25"/>
  <c r="H767" i="25"/>
  <c r="H1049" i="25"/>
  <c r="H1089" i="25"/>
  <c r="H781" i="25"/>
  <c r="H1083" i="25"/>
  <c r="H783" i="25"/>
  <c r="H1045" i="25"/>
  <c r="H510" i="25"/>
  <c r="H2077" i="25"/>
  <c r="H2112" i="25"/>
  <c r="H2079" i="25"/>
  <c r="H2087" i="25"/>
  <c r="H2111" i="25"/>
  <c r="H2089" i="25"/>
  <c r="H2097" i="25"/>
  <c r="H2105" i="25"/>
  <c r="H2113" i="25"/>
  <c r="H2091" i="25"/>
  <c r="H2098" i="25"/>
  <c r="H2090" i="25"/>
  <c r="H1986" i="25"/>
  <c r="H2092" i="25"/>
  <c r="H3191" i="25"/>
  <c r="H2084" i="25"/>
  <c r="H218" i="25"/>
  <c r="H2543" i="25"/>
  <c r="H2538" i="25"/>
  <c r="H2539" i="25"/>
  <c r="H2544" i="25"/>
  <c r="H388" i="25"/>
  <c r="H1524" i="25"/>
  <c r="H2861" i="25"/>
  <c r="H2870" i="25"/>
  <c r="AI179" i="7"/>
  <c r="AI45" i="7" s="1"/>
  <c r="H2805" i="25"/>
  <c r="H2903" i="25"/>
  <c r="H2833" i="25"/>
  <c r="H2907" i="25"/>
  <c r="H2802" i="25"/>
  <c r="H2906" i="25"/>
  <c r="H3445" i="25"/>
  <c r="H2908" i="25"/>
  <c r="H2837" i="25"/>
  <c r="H2905" i="25"/>
  <c r="H3444" i="25"/>
  <c r="H2838" i="25"/>
  <c r="H2829" i="25"/>
  <c r="H150" i="25"/>
  <c r="H148" i="25"/>
  <c r="H149" i="25"/>
  <c r="H151" i="25"/>
  <c r="H2009" i="25"/>
  <c r="H2955" i="25"/>
  <c r="H2971" i="25"/>
  <c r="H2979" i="25"/>
  <c r="H3427" i="25"/>
  <c r="H2882" i="25"/>
  <c r="H2954" i="25"/>
  <c r="H2970" i="25"/>
  <c r="H2965" i="25"/>
  <c r="H2973" i="25"/>
  <c r="H3405" i="25"/>
  <c r="H2884" i="25"/>
  <c r="H2956" i="25"/>
  <c r="H2964" i="25"/>
  <c r="H2972" i="25"/>
  <c r="H2959" i="25"/>
  <c r="H2975" i="25"/>
  <c r="H2974" i="25"/>
  <c r="H3426" i="25"/>
  <c r="H2010" i="25"/>
  <c r="H2883" i="25"/>
  <c r="H2977" i="25"/>
  <c r="H2960" i="25"/>
  <c r="H2976" i="25"/>
  <c r="H3428" i="25"/>
  <c r="H2953" i="25"/>
  <c r="H2966" i="25"/>
  <c r="H2969" i="25"/>
  <c r="H2141" i="25"/>
  <c r="H2159" i="25"/>
  <c r="H2158" i="25"/>
  <c r="H2771" i="25"/>
  <c r="H2782" i="25"/>
  <c r="H3329" i="25"/>
  <c r="H2774" i="25"/>
  <c r="H1098" i="25"/>
  <c r="H1096" i="25"/>
  <c r="H1099" i="25"/>
  <c r="H2160" i="25"/>
  <c r="H3935" i="25"/>
  <c r="H3932" i="25"/>
  <c r="H1338" i="25"/>
  <c r="H1339" i="25"/>
  <c r="H16" i="25"/>
  <c r="H17" i="25"/>
  <c r="H750" i="25"/>
  <c r="H740" i="25"/>
  <c r="H749" i="25"/>
  <c r="H1053" i="25"/>
  <c r="H2599" i="25"/>
  <c r="H2596" i="25"/>
  <c r="H238" i="25"/>
  <c r="H3760" i="25"/>
  <c r="H3774" i="25"/>
  <c r="H146" i="25"/>
  <c r="H152" i="25"/>
  <c r="H1470" i="25"/>
  <c r="H1469" i="25"/>
  <c r="H1477" i="25"/>
  <c r="H1474" i="25"/>
  <c r="L47" i="11"/>
  <c r="H844" i="25"/>
  <c r="H3946" i="25"/>
  <c r="H3948" i="25"/>
  <c r="H3945" i="25"/>
  <c r="H240" i="25"/>
  <c r="H236" i="25"/>
  <c r="H235" i="25"/>
  <c r="H3773" i="25"/>
  <c r="H738" i="25"/>
  <c r="H752" i="25"/>
  <c r="H753" i="25"/>
  <c r="H739" i="25"/>
  <c r="H751" i="25"/>
  <c r="H3567" i="25"/>
  <c r="H3566" i="25"/>
  <c r="H10" i="25"/>
  <c r="H12" i="25"/>
  <c r="H11" i="25"/>
  <c r="H2093" i="25"/>
  <c r="H2101" i="25"/>
  <c r="H2080" i="25"/>
  <c r="H2088" i="25"/>
  <c r="H2096" i="25"/>
  <c r="H2095" i="25"/>
  <c r="H2103" i="25"/>
  <c r="H2081" i="25"/>
  <c r="H2099" i="25"/>
  <c r="H2078" i="25"/>
  <c r="H2100" i="25"/>
  <c r="H2114" i="25"/>
  <c r="H2094" i="25"/>
  <c r="H3192" i="25"/>
  <c r="H2083" i="25"/>
  <c r="H2082" i="25"/>
  <c r="H2102" i="25"/>
  <c r="AI182" i="7"/>
  <c r="AJ184" i="7" s="1"/>
  <c r="BN166" i="7"/>
  <c r="BN32" i="7" s="1"/>
  <c r="H9" i="25" s="1"/>
  <c r="BL31" i="7"/>
  <c r="H15" i="25" s="1"/>
  <c r="AH52" i="7"/>
  <c r="AC47" i="7"/>
  <c r="AE182" i="7"/>
  <c r="AY33" i="7"/>
  <c r="BA168" i="7"/>
  <c r="AU40" i="7"/>
  <c r="H3911" i="25" s="1"/>
  <c r="AW175" i="7"/>
  <c r="AW38" i="7"/>
  <c r="H3804" i="25" s="1"/>
  <c r="BC167" i="7"/>
  <c r="BA32" i="7"/>
  <c r="AI186" i="7"/>
  <c r="AG51" i="7"/>
  <c r="H2736" i="25" s="1"/>
  <c r="BI167" i="7"/>
  <c r="BG32" i="7"/>
  <c r="AD46" i="7"/>
  <c r="AF181" i="7"/>
  <c r="AN181" i="7"/>
  <c r="AL46" i="7"/>
  <c r="H2132" i="25" s="1"/>
  <c r="AB69" i="7"/>
  <c r="AG53" i="7"/>
  <c r="AI188" i="7"/>
  <c r="AX34" i="7"/>
  <c r="AZ169" i="7"/>
  <c r="AM38" i="7"/>
  <c r="AO173" i="7"/>
  <c r="AV176" i="7"/>
  <c r="AT41" i="7"/>
  <c r="AB62" i="7"/>
  <c r="AD197" i="7"/>
  <c r="AC198" i="7"/>
  <c r="AP171" i="7"/>
  <c r="AN36" i="7"/>
  <c r="H2528" i="25" s="1"/>
  <c r="AO172" i="7"/>
  <c r="AR33" i="7"/>
  <c r="AT168" i="7"/>
  <c r="AK43" i="7"/>
  <c r="AE192" i="7"/>
  <c r="AC57" i="7"/>
  <c r="AD202" i="7"/>
  <c r="AB67" i="7"/>
  <c r="AJ43" i="7"/>
  <c r="AL178" i="7"/>
  <c r="BC31" i="7"/>
  <c r="BE166" i="7"/>
  <c r="AK47" i="7"/>
  <c r="AM182" i="7"/>
  <c r="AF54" i="7"/>
  <c r="AH189" i="7"/>
  <c r="AB58" i="7"/>
  <c r="AD193" i="7"/>
  <c r="AO36" i="7"/>
  <c r="AQ171" i="7"/>
  <c r="AF44" i="7"/>
  <c r="AH179" i="7"/>
  <c r="AD183" i="7"/>
  <c r="AB48" i="7"/>
  <c r="AJ44" i="7"/>
  <c r="AL179" i="7"/>
  <c r="AE45" i="7"/>
  <c r="AG180" i="7"/>
  <c r="AP172" i="7"/>
  <c r="AS31" i="7"/>
  <c r="AU166" i="7"/>
  <c r="AS176" i="7"/>
  <c r="AQ41" i="7"/>
  <c r="AH50" i="7"/>
  <c r="AJ185" i="7"/>
  <c r="AO180" i="7"/>
  <c r="AM45" i="7"/>
  <c r="AB185" i="7"/>
  <c r="Z50" i="7"/>
  <c r="AA186" i="7"/>
  <c r="AQ33" i="7"/>
  <c r="H3766" i="25" s="1"/>
  <c r="AS168" i="7"/>
  <c r="AR32" i="7"/>
  <c r="AT167" i="7"/>
  <c r="AC61" i="7"/>
  <c r="AA64" i="7"/>
  <c r="AC199" i="7"/>
  <c r="AB200" i="7"/>
  <c r="AH187" i="7"/>
  <c r="AF52" i="7"/>
  <c r="AO35" i="7"/>
  <c r="AQ170" i="7"/>
  <c r="BH167" i="7"/>
  <c r="BF32" i="7"/>
  <c r="AM175" i="7"/>
  <c r="AK40" i="7"/>
  <c r="AL176" i="7"/>
  <c r="AM177" i="7"/>
  <c r="AK42" i="7"/>
  <c r="BB167" i="7"/>
  <c r="AZ32" i="7"/>
  <c r="BC32" i="7"/>
  <c r="BE167" i="7"/>
  <c r="AH49" i="7"/>
  <c r="H2779" i="25" s="1"/>
  <c r="AY170" i="7"/>
  <c r="AW35" i="7"/>
  <c r="AP179" i="7"/>
  <c r="AN44" i="7"/>
  <c r="AC62" i="7"/>
  <c r="AE197" i="7"/>
  <c r="AR169" i="7"/>
  <c r="AP34" i="7"/>
  <c r="AR170" i="7"/>
  <c r="AP35" i="7"/>
  <c r="BJ32" i="7"/>
  <c r="BL167" i="7"/>
  <c r="AD61" i="7"/>
  <c r="AC184" i="7"/>
  <c r="AA49" i="7"/>
  <c r="BJ167" i="7"/>
  <c r="BH32" i="7"/>
  <c r="H73" i="25" s="1"/>
  <c r="AD198" i="7"/>
  <c r="AB63" i="7"/>
  <c r="AN174" i="7"/>
  <c r="AL39" i="7"/>
  <c r="H3940" i="25" s="1"/>
  <c r="AE55" i="7"/>
  <c r="AG190" i="7"/>
  <c r="BM167" i="7"/>
  <c r="BM33" i="7" s="1"/>
  <c r="BK32" i="7"/>
  <c r="AV36" i="7"/>
  <c r="H245" i="25" s="1"/>
  <c r="AX171" i="7"/>
  <c r="AY173" i="7" s="1"/>
  <c r="AN176" i="7"/>
  <c r="AL41" i="7"/>
  <c r="AS169" i="7"/>
  <c r="AQ34" i="7"/>
  <c r="H2530" i="25" s="1"/>
  <c r="AI178" i="7"/>
  <c r="AG43" i="7"/>
  <c r="AB56" i="7"/>
  <c r="AD191" i="7"/>
  <c r="AC192" i="7"/>
  <c r="BF167" i="7"/>
  <c r="BD32" i="7"/>
  <c r="AU167" i="7"/>
  <c r="AS32" i="7"/>
  <c r="AG50" i="7"/>
  <c r="AI185" i="7"/>
  <c r="AP42" i="7"/>
  <c r="AR177" i="7"/>
  <c r="BL32" i="7"/>
  <c r="BN167" i="7"/>
  <c r="BN33" i="7" s="1"/>
  <c r="BA33" i="7"/>
  <c r="H165" i="25" s="1"/>
  <c r="BC168" i="7"/>
  <c r="AK184" i="7"/>
  <c r="AI49" i="7"/>
  <c r="AV166" i="7"/>
  <c r="AT31" i="7"/>
  <c r="BB32" i="7"/>
  <c r="BD167" i="7"/>
  <c r="AF191" i="7"/>
  <c r="AD56" i="7"/>
  <c r="BI32" i="7"/>
  <c r="BK167" i="7"/>
  <c r="AO175" i="7"/>
  <c r="AM40" i="7"/>
  <c r="H3933" i="25" s="1"/>
  <c r="AC66" i="7"/>
  <c r="AF189" i="7"/>
  <c r="AD54" i="7"/>
  <c r="AL183" i="7"/>
  <c r="AJ48" i="7"/>
  <c r="AE53" i="7"/>
  <c r="AG188" i="7"/>
  <c r="AX166" i="7"/>
  <c r="AV31" i="7"/>
  <c r="AA68" i="7"/>
  <c r="AC203" i="7"/>
  <c r="AB204" i="7"/>
  <c r="AB70" i="7" s="1"/>
  <c r="AE190" i="7"/>
  <c r="AC55" i="7"/>
  <c r="AA59" i="7"/>
  <c r="AC194" i="7"/>
  <c r="AB195" i="7"/>
  <c r="AX174" i="7"/>
  <c r="AQ178" i="7"/>
  <c r="N19" i="21"/>
  <c r="N20" i="21" s="1"/>
  <c r="N23" i="21" s="1"/>
  <c r="G27" i="10"/>
  <c r="H3441" i="25" l="1"/>
  <c r="H3552" i="25"/>
  <c r="H3442" i="25"/>
  <c r="H3550" i="25"/>
  <c r="AJ181" i="7"/>
  <c r="H3454" i="25"/>
  <c r="H3366" i="25"/>
  <c r="H3551" i="25"/>
  <c r="AI48" i="7"/>
  <c r="AK180" i="7"/>
  <c r="H3369" i="25"/>
  <c r="H3553" i="25"/>
  <c r="H3562" i="25"/>
  <c r="H2124" i="25"/>
  <c r="H1332" i="25"/>
  <c r="H1334" i="25"/>
  <c r="H1326" i="25"/>
  <c r="H1330" i="25"/>
  <c r="H1325" i="25"/>
  <c r="H357" i="25"/>
  <c r="H1331" i="25"/>
  <c r="H1333" i="25"/>
  <c r="K16" i="11"/>
  <c r="K17" i="11" s="1"/>
  <c r="H1006" i="25"/>
  <c r="H1005" i="25"/>
  <c r="H2588" i="25"/>
  <c r="H2595" i="25"/>
  <c r="H732" i="25"/>
  <c r="H731" i="25"/>
  <c r="H157" i="25"/>
  <c r="H147" i="25"/>
  <c r="H1103" i="25"/>
  <c r="H1147" i="25"/>
  <c r="H47" i="11"/>
  <c r="H999" i="25"/>
  <c r="H3763" i="25"/>
  <c r="H3768" i="25"/>
  <c r="H3765" i="25"/>
  <c r="H3767" i="25"/>
  <c r="H3764" i="25"/>
  <c r="H3769" i="25"/>
  <c r="H136" i="25"/>
  <c r="H942" i="25"/>
  <c r="H135" i="25"/>
  <c r="H144" i="25"/>
  <c r="H936" i="25"/>
  <c r="H935" i="25"/>
  <c r="H143" i="25"/>
  <c r="H1327" i="25"/>
  <c r="H1351" i="25"/>
  <c r="H361" i="25"/>
  <c r="H365" i="25"/>
  <c r="H2807" i="25"/>
  <c r="H3302" i="25"/>
  <c r="H3272" i="25"/>
  <c r="H3306" i="25"/>
  <c r="H3466" i="25"/>
  <c r="H3212" i="25"/>
  <c r="H3556" i="25"/>
  <c r="H3465" i="25"/>
  <c r="H3304" i="25"/>
  <c r="H3464" i="25"/>
  <c r="H3303" i="25"/>
  <c r="H3463" i="25"/>
  <c r="H3305" i="25"/>
  <c r="H1067" i="25"/>
  <c r="H2167" i="25"/>
  <c r="H2129" i="25"/>
  <c r="H2161" i="25"/>
  <c r="H2152" i="25"/>
  <c r="H2153" i="25"/>
  <c r="H2139" i="25"/>
  <c r="H3208" i="25"/>
  <c r="H746" i="25"/>
  <c r="H742" i="25"/>
  <c r="H748" i="25"/>
  <c r="H744" i="25"/>
  <c r="H754" i="25"/>
  <c r="H756" i="25"/>
  <c r="H758" i="25"/>
  <c r="H745" i="25"/>
  <c r="H761" i="25"/>
  <c r="H743" i="25"/>
  <c r="H755" i="25"/>
  <c r="H760" i="25"/>
  <c r="H747" i="25"/>
  <c r="H757" i="25"/>
  <c r="H762" i="25"/>
  <c r="H759" i="25"/>
  <c r="H1093" i="25"/>
  <c r="H2162" i="25"/>
  <c r="H930" i="25"/>
  <c r="H932" i="25"/>
  <c r="H931" i="25"/>
  <c r="H933" i="25"/>
  <c r="H3467" i="25"/>
  <c r="H3213" i="25"/>
  <c r="H3469" i="25"/>
  <c r="H3471" i="25"/>
  <c r="H3470" i="25"/>
  <c r="H3472" i="25"/>
  <c r="H3214" i="25"/>
  <c r="H14" i="25"/>
  <c r="H13" i="25"/>
  <c r="H2739" i="25"/>
  <c r="H2775" i="25"/>
  <c r="H2780" i="25"/>
  <c r="H1344" i="25"/>
  <c r="H1322" i="25"/>
  <c r="H120" i="25"/>
  <c r="H3792" i="25"/>
  <c r="H2472" i="25"/>
  <c r="H784" i="25"/>
  <c r="H1086" i="25"/>
  <c r="H785" i="25"/>
  <c r="H1087" i="25"/>
  <c r="H1085" i="25"/>
  <c r="H3776" i="25"/>
  <c r="H3777" i="25"/>
  <c r="H1504" i="25"/>
  <c r="H1505" i="25"/>
  <c r="H386" i="25"/>
  <c r="H2858" i="25"/>
  <c r="H766" i="25"/>
  <c r="H1094" i="25"/>
  <c r="H764" i="25"/>
  <c r="H770" i="25"/>
  <c r="H772" i="25"/>
  <c r="H776" i="25"/>
  <c r="H774" i="25"/>
  <c r="H778" i="25"/>
  <c r="H1090" i="25"/>
  <c r="H780" i="25"/>
  <c r="H777" i="25"/>
  <c r="H765" i="25"/>
  <c r="H775" i="25"/>
  <c r="H1095" i="25"/>
  <c r="H779" i="25"/>
  <c r="H771" i="25"/>
  <c r="H1091" i="25"/>
  <c r="H763" i="25"/>
  <c r="H773" i="25"/>
  <c r="H366" i="25"/>
  <c r="H1460" i="25"/>
  <c r="H1378" i="25"/>
  <c r="H369" i="25"/>
  <c r="H1459" i="25"/>
  <c r="H2732" i="25"/>
  <c r="H2789" i="25"/>
  <c r="H2939" i="25"/>
  <c r="H2795" i="25"/>
  <c r="H2845" i="25"/>
  <c r="H2916" i="25"/>
  <c r="H2787" i="25"/>
  <c r="H2798" i="25"/>
  <c r="H2945" i="25"/>
  <c r="H2915" i="25"/>
  <c r="H2936" i="25"/>
  <c r="H2934" i="25"/>
  <c r="H2457" i="25"/>
  <c r="H2458" i="25"/>
  <c r="H2459" i="25"/>
  <c r="H2456" i="25"/>
  <c r="H3762" i="25"/>
  <c r="H1376" i="25"/>
  <c r="H1461" i="25"/>
  <c r="H2778" i="25"/>
  <c r="H2809" i="25"/>
  <c r="H2776" i="25"/>
  <c r="H2777" i="25"/>
  <c r="H2455" i="25"/>
  <c r="H3756" i="25"/>
  <c r="H2895" i="25"/>
  <c r="H1948" i="25"/>
  <c r="H3381" i="25"/>
  <c r="H3487" i="25"/>
  <c r="H3382" i="25"/>
  <c r="H3384" i="25"/>
  <c r="H3488" i="25"/>
  <c r="H1348" i="25"/>
  <c r="H1350" i="25"/>
  <c r="H1345" i="25"/>
  <c r="H1349" i="25"/>
  <c r="H216" i="25"/>
  <c r="H2553" i="25"/>
  <c r="H2554" i="25"/>
  <c r="H2580" i="25"/>
  <c r="H3905" i="25"/>
  <c r="H2579" i="25"/>
  <c r="H3917" i="25"/>
  <c r="H2552" i="25"/>
  <c r="H2550" i="25"/>
  <c r="H1965" i="25"/>
  <c r="H2016" i="25"/>
  <c r="H2015" i="25"/>
  <c r="H1961" i="25"/>
  <c r="H1963" i="25"/>
  <c r="H1962" i="25"/>
  <c r="H2014" i="25"/>
  <c r="H3357" i="25"/>
  <c r="H1979" i="25"/>
  <c r="H3354" i="25"/>
  <c r="H3436" i="25"/>
  <c r="H3352" i="25"/>
  <c r="H3351" i="25"/>
  <c r="H3495" i="25"/>
  <c r="H2020" i="25"/>
  <c r="H3353" i="25"/>
  <c r="H1450" i="25"/>
  <c r="H1458" i="25"/>
  <c r="H1444" i="25"/>
  <c r="H1456" i="25"/>
  <c r="H1452" i="25"/>
  <c r="H1446" i="25"/>
  <c r="H1448" i="25"/>
  <c r="H1454" i="25"/>
  <c r="H1445" i="25"/>
  <c r="H1453" i="25"/>
  <c r="H1455" i="25"/>
  <c r="H1449" i="25"/>
  <c r="H1457" i="25"/>
  <c r="H2730" i="25"/>
  <c r="H2738" i="25"/>
  <c r="H1443" i="25"/>
  <c r="H1451" i="25"/>
  <c r="AY39" i="7"/>
  <c r="AQ44" i="7"/>
  <c r="AS179" i="7"/>
  <c r="AE204" i="7"/>
  <c r="AE70" i="7" s="1"/>
  <c r="AC69" i="7"/>
  <c r="BC34" i="7"/>
  <c r="BE169" i="7"/>
  <c r="AS35" i="7"/>
  <c r="H227" i="25" s="1"/>
  <c r="AU170" i="7"/>
  <c r="AD64" i="7"/>
  <c r="AF199" i="7"/>
  <c r="AC50" i="7"/>
  <c r="AE185" i="7"/>
  <c r="AT170" i="7"/>
  <c r="AR35" i="7"/>
  <c r="H230" i="25" s="1"/>
  <c r="AR180" i="7"/>
  <c r="AR46" i="7" s="1"/>
  <c r="AP45" i="7"/>
  <c r="BD168" i="7"/>
  <c r="BB33" i="7"/>
  <c r="AS171" i="7"/>
  <c r="AQ36" i="7"/>
  <c r="AB66" i="7"/>
  <c r="AD201" i="7"/>
  <c r="AC202" i="7"/>
  <c r="AL182" i="7"/>
  <c r="AJ47" i="7"/>
  <c r="AL45" i="7"/>
  <c r="AJ180" i="7"/>
  <c r="AH45" i="7"/>
  <c r="H3561" i="25" s="1"/>
  <c r="AF194" i="7"/>
  <c r="AD59" i="7"/>
  <c r="AM48" i="7"/>
  <c r="H2138" i="25" s="1"/>
  <c r="AO183" i="7"/>
  <c r="AL44" i="7"/>
  <c r="AN179" i="7"/>
  <c r="AT34" i="7"/>
  <c r="AV169" i="7"/>
  <c r="AR172" i="7"/>
  <c r="AP37" i="7"/>
  <c r="AZ35" i="7"/>
  <c r="BB170" i="7"/>
  <c r="AH182" i="7"/>
  <c r="AF47" i="7"/>
  <c r="AK46" i="7"/>
  <c r="AM181" i="7"/>
  <c r="AY176" i="7"/>
  <c r="AW41" i="7"/>
  <c r="AG183" i="7"/>
  <c r="AE48" i="7"/>
  <c r="AZ175" i="7"/>
  <c r="AX40" i="7"/>
  <c r="AH190" i="7"/>
  <c r="AF55" i="7"/>
  <c r="AO41" i="7"/>
  <c r="H2590" i="25" s="1"/>
  <c r="AH192" i="7"/>
  <c r="AF57" i="7"/>
  <c r="AV32" i="7"/>
  <c r="AX167" i="7"/>
  <c r="AU33" i="7"/>
  <c r="AW168" i="7"/>
  <c r="BH168" i="7"/>
  <c r="BF33" i="7"/>
  <c r="AE63" i="7"/>
  <c r="BE33" i="7"/>
  <c r="BG168" i="7"/>
  <c r="AO176" i="7"/>
  <c r="AM41" i="7"/>
  <c r="AC65" i="7"/>
  <c r="AE200" i="7"/>
  <c r="AT33" i="7"/>
  <c r="AV168" i="7"/>
  <c r="AC187" i="7"/>
  <c r="AA52" i="7"/>
  <c r="AB188" i="7"/>
  <c r="AO46" i="7"/>
  <c r="AQ181" i="7"/>
  <c r="AS42" i="7"/>
  <c r="AU177" i="7"/>
  <c r="AR173" i="7"/>
  <c r="AP38" i="7"/>
  <c r="AG193" i="7"/>
  <c r="AE58" i="7"/>
  <c r="AC64" i="7"/>
  <c r="AE199" i="7"/>
  <c r="AD200" i="7"/>
  <c r="AV42" i="7"/>
  <c r="AX177" i="7"/>
  <c r="BC33" i="7"/>
  <c r="BE168" i="7"/>
  <c r="AT178" i="7"/>
  <c r="AR43" i="7"/>
  <c r="AB61" i="7"/>
  <c r="AD196" i="7"/>
  <c r="AC197" i="7"/>
  <c r="AG191" i="7"/>
  <c r="AE56" i="7"/>
  <c r="BM168" i="7"/>
  <c r="BM34" i="7" s="1"/>
  <c r="BK33" i="7"/>
  <c r="BD33" i="7"/>
  <c r="BF168" i="7"/>
  <c r="AK186" i="7"/>
  <c r="AI51" i="7"/>
  <c r="AK183" i="7"/>
  <c r="AL185" i="7" s="1"/>
  <c r="AC58" i="7"/>
  <c r="AE193" i="7"/>
  <c r="AD194" i="7"/>
  <c r="AK179" i="7"/>
  <c r="AI44" i="7"/>
  <c r="AP177" i="7"/>
  <c r="AN42" i="7"/>
  <c r="AN40" i="7"/>
  <c r="AP175" i="7"/>
  <c r="BJ33" i="7"/>
  <c r="BL168" i="7"/>
  <c r="AT171" i="7"/>
  <c r="AR36" i="7"/>
  <c r="BA171" i="7"/>
  <c r="AY36" i="7"/>
  <c r="AM43" i="7"/>
  <c r="AO178" i="7"/>
  <c r="AJ51" i="7"/>
  <c r="AL186" i="7"/>
  <c r="AW167" i="7"/>
  <c r="AU32" i="7"/>
  <c r="AG46" i="7"/>
  <c r="AI181" i="7"/>
  <c r="AS172" i="7"/>
  <c r="AQ37" i="7"/>
  <c r="AH55" i="7"/>
  <c r="AJ190" i="7"/>
  <c r="BE32" i="7"/>
  <c r="BG167" i="7"/>
  <c r="AO38" i="7"/>
  <c r="AQ173" i="7"/>
  <c r="AP174" i="7"/>
  <c r="AQ176" i="7" s="1"/>
  <c r="AD63" i="7"/>
  <c r="AQ174" i="7"/>
  <c r="AO39" i="7"/>
  <c r="AI54" i="7"/>
  <c r="BA34" i="7"/>
  <c r="BC169" i="7"/>
  <c r="AI189" i="7"/>
  <c r="AG54" i="7"/>
  <c r="AE195" i="7"/>
  <c r="AC60" i="7"/>
  <c r="AX32" i="7"/>
  <c r="AZ167" i="7"/>
  <c r="AL49" i="7"/>
  <c r="AN184" i="7"/>
  <c r="AK50" i="7"/>
  <c r="AM185" i="7"/>
  <c r="AF192" i="7"/>
  <c r="AD57" i="7"/>
  <c r="AX37" i="7"/>
  <c r="AZ172" i="7"/>
  <c r="AG56" i="7"/>
  <c r="AI191" i="7"/>
  <c r="BL33" i="7"/>
  <c r="BN168" i="7"/>
  <c r="BN34" i="7" s="1"/>
  <c r="AJ50" i="7"/>
  <c r="AN177" i="7"/>
  <c r="AL42" i="7"/>
  <c r="BH33" i="7"/>
  <c r="BJ168" i="7"/>
  <c r="AH53" i="7"/>
  <c r="AJ188" i="7"/>
  <c r="AS34" i="7"/>
  <c r="AU169" i="7"/>
  <c r="AD186" i="7"/>
  <c r="AB51" i="7"/>
  <c r="AF184" i="7"/>
  <c r="AD49" i="7"/>
  <c r="AD68" i="7"/>
  <c r="AM178" i="7"/>
  <c r="AP182" i="7"/>
  <c r="AN47" i="7"/>
  <c r="BI33" i="7"/>
  <c r="H74" i="25" s="1"/>
  <c r="BK168" i="7"/>
  <c r="AI52" i="7"/>
  <c r="AK187" i="7"/>
  <c r="AJ187" i="7"/>
  <c r="O9" i="21"/>
  <c r="O8" i="21"/>
  <c r="L65" i="22"/>
  <c r="L25" i="22"/>
  <c r="L52" i="22"/>
  <c r="L39" i="22"/>
  <c r="L12" i="22"/>
  <c r="H1380" i="25" l="1"/>
  <c r="H1341" i="25"/>
  <c r="H1379" i="25"/>
  <c r="H1440" i="25"/>
  <c r="H1384" i="25"/>
  <c r="H1438" i="25"/>
  <c r="H1381" i="25"/>
  <c r="H1437" i="25"/>
  <c r="H1383" i="25"/>
  <c r="H1439" i="25"/>
  <c r="H1402" i="25"/>
  <c r="H1385" i="25"/>
  <c r="H1433" i="25"/>
  <c r="H1434" i="25"/>
  <c r="H3931" i="25"/>
  <c r="H3930" i="25"/>
  <c r="H1010" i="25"/>
  <c r="H974" i="25"/>
  <c r="H1019" i="25"/>
  <c r="H1021" i="25"/>
  <c r="H3925" i="25"/>
  <c r="H1112" i="25"/>
  <c r="H1110" i="25"/>
  <c r="H1124" i="25"/>
  <c r="H1111" i="25"/>
  <c r="H1135" i="25"/>
  <c r="H1121" i="25"/>
  <c r="H1145" i="25"/>
  <c r="H1123" i="25"/>
  <c r="H1131" i="25"/>
  <c r="H1157" i="25"/>
  <c r="H1133" i="25"/>
  <c r="H1132" i="25"/>
  <c r="H1102" i="25"/>
  <c r="H2130" i="25"/>
  <c r="H156" i="25"/>
  <c r="H160" i="25"/>
  <c r="H155" i="25"/>
  <c r="H1496" i="25"/>
  <c r="H1466" i="25"/>
  <c r="H1495" i="25"/>
  <c r="H1082" i="25"/>
  <c r="H720" i="25"/>
  <c r="H2589" i="25"/>
  <c r="H1037" i="25"/>
  <c r="H2478" i="25"/>
  <c r="H3797" i="25"/>
  <c r="H3275" i="25"/>
  <c r="H2820" i="25"/>
  <c r="H3266" i="25"/>
  <c r="H3274" i="25"/>
  <c r="H3290" i="25"/>
  <c r="H3297" i="25"/>
  <c r="H3260" i="25"/>
  <c r="H3292" i="25"/>
  <c r="H108" i="25"/>
  <c r="H948" i="25"/>
  <c r="H768" i="25"/>
  <c r="H1100" i="25"/>
  <c r="H1044" i="25"/>
  <c r="H1097" i="25"/>
  <c r="H1101" i="25"/>
  <c r="H3227" i="25"/>
  <c r="H3555" i="25"/>
  <c r="H1024" i="25"/>
  <c r="H1026" i="25"/>
  <c r="H1027" i="25"/>
  <c r="H2604" i="25"/>
  <c r="H2609" i="25"/>
  <c r="H372" i="25"/>
  <c r="H368" i="25"/>
  <c r="H367" i="25"/>
  <c r="H373" i="25"/>
  <c r="H1342" i="25"/>
  <c r="H1412" i="25"/>
  <c r="H1413" i="25"/>
  <c r="H1401" i="25"/>
  <c r="H1411" i="25"/>
  <c r="H3483" i="25"/>
  <c r="H3547" i="25"/>
  <c r="H1950" i="25"/>
  <c r="H3373" i="25"/>
  <c r="H3493" i="25"/>
  <c r="H3549" i="25"/>
  <c r="H3560" i="25"/>
  <c r="H3492" i="25"/>
  <c r="H2823" i="25"/>
  <c r="H3259" i="25"/>
  <c r="H2753" i="25"/>
  <c r="H2811" i="25"/>
  <c r="H1014" i="25"/>
  <c r="H1015" i="25"/>
  <c r="H2583" i="25"/>
  <c r="H2584" i="25"/>
  <c r="H356" i="25"/>
  <c r="H1346" i="25"/>
  <c r="H1347" i="25"/>
  <c r="H1323" i="25"/>
  <c r="H1343" i="25"/>
  <c r="H2911" i="25"/>
  <c r="H2783" i="25"/>
  <c r="H2853" i="25"/>
  <c r="H2850" i="25"/>
  <c r="H2857" i="25"/>
  <c r="H3333" i="25"/>
  <c r="H3330" i="25"/>
  <c r="H3332" i="25"/>
  <c r="H2851" i="25"/>
  <c r="H734" i="25"/>
  <c r="H733" i="25"/>
  <c r="H251" i="25"/>
  <c r="H2487" i="25"/>
  <c r="H249" i="25"/>
  <c r="H2486" i="25"/>
  <c r="H1120" i="25"/>
  <c r="H1139" i="25"/>
  <c r="H2136" i="25"/>
  <c r="H2135" i="25"/>
  <c r="H380" i="25"/>
  <c r="H381" i="25"/>
  <c r="H2815" i="25"/>
  <c r="H2821" i="25"/>
  <c r="H3291" i="25"/>
  <c r="H3323" i="25"/>
  <c r="H3317" i="25"/>
  <c r="H3325" i="25"/>
  <c r="H2767" i="25"/>
  <c r="H3322" i="25"/>
  <c r="H3288" i="25"/>
  <c r="H3320" i="25"/>
  <c r="H2816" i="25"/>
  <c r="H3318" i="25"/>
  <c r="H3321" i="25"/>
  <c r="H3319" i="25"/>
  <c r="H2527" i="25"/>
  <c r="H2532" i="25"/>
  <c r="H2524" i="25"/>
  <c r="H2531" i="25"/>
  <c r="H2125" i="25"/>
  <c r="H2128" i="25"/>
  <c r="H2127" i="25"/>
  <c r="H2121" i="25"/>
  <c r="H2123" i="25"/>
  <c r="H2122" i="25"/>
  <c r="H2126" i="25"/>
  <c r="H154" i="25"/>
  <c r="H161" i="25"/>
  <c r="H2149" i="25"/>
  <c r="H2143" i="25"/>
  <c r="H2151" i="25"/>
  <c r="H2154" i="25"/>
  <c r="H2156" i="25"/>
  <c r="H2148" i="25"/>
  <c r="H138" i="25"/>
  <c r="H941" i="25"/>
  <c r="H242" i="25"/>
  <c r="H118" i="25"/>
  <c r="H119" i="25"/>
  <c r="H2468" i="25"/>
  <c r="H2467" i="25"/>
  <c r="H3786" i="25"/>
  <c r="H726" i="25"/>
  <c r="H1042" i="25"/>
  <c r="H722" i="25"/>
  <c r="H1040" i="25"/>
  <c r="H721" i="25"/>
  <c r="H735" i="25"/>
  <c r="H1041" i="25"/>
  <c r="H727" i="25"/>
  <c r="H1035" i="25"/>
  <c r="H728" i="25"/>
  <c r="H2460" i="25"/>
  <c r="H3787" i="25"/>
  <c r="H3784" i="25"/>
  <c r="H3780" i="25"/>
  <c r="H2495" i="25"/>
  <c r="H2496" i="25"/>
  <c r="H2575" i="25"/>
  <c r="H3856" i="25"/>
  <c r="H3857" i="25"/>
  <c r="H3850" i="25"/>
  <c r="H3858" i="25"/>
  <c r="H3854" i="25"/>
  <c r="H1952" i="25"/>
  <c r="H1951" i="25"/>
  <c r="H1953" i="25"/>
  <c r="H3443" i="25"/>
  <c r="H3451" i="25"/>
  <c r="H3453" i="25"/>
  <c r="H2901" i="25"/>
  <c r="H3448" i="25"/>
  <c r="H3345" i="25"/>
  <c r="H3548" i="25"/>
  <c r="H3446" i="25"/>
  <c r="H2799" i="25"/>
  <c r="H1954" i="25"/>
  <c r="H3447" i="25"/>
  <c r="H3449" i="25"/>
  <c r="H976" i="25"/>
  <c r="H1033" i="25"/>
  <c r="H2731" i="25"/>
  <c r="H2740" i="25"/>
  <c r="H2764" i="25"/>
  <c r="H2769" i="25"/>
  <c r="H2768" i="25"/>
  <c r="K77" i="11"/>
  <c r="H214" i="25"/>
  <c r="H3921" i="25"/>
  <c r="H3877" i="25"/>
  <c r="H3901" i="25"/>
  <c r="H3903" i="25"/>
  <c r="H2464" i="25"/>
  <c r="H3778" i="25"/>
  <c r="H3783" i="25"/>
  <c r="H3785" i="25"/>
  <c r="AQ42" i="7"/>
  <c r="AR183" i="7"/>
  <c r="AP48" i="7"/>
  <c r="H1160" i="25" s="1"/>
  <c r="AU35" i="7"/>
  <c r="AW170" i="7"/>
  <c r="AI57" i="7"/>
  <c r="H1291" i="25" s="1"/>
  <c r="AK192" i="7"/>
  <c r="AP185" i="7"/>
  <c r="AN50" i="7"/>
  <c r="AS38" i="7"/>
  <c r="AU173" i="7"/>
  <c r="AV172" i="7"/>
  <c r="AT37" i="7"/>
  <c r="AK49" i="7"/>
  <c r="AM184" i="7"/>
  <c r="AI192" i="7"/>
  <c r="AG57" i="7"/>
  <c r="AX169" i="7"/>
  <c r="AV34" i="7"/>
  <c r="AY169" i="7"/>
  <c r="AW34" i="7"/>
  <c r="BA177" i="7"/>
  <c r="AY42" i="7"/>
  <c r="AJ183" i="7"/>
  <c r="AH48" i="7"/>
  <c r="AR38" i="7"/>
  <c r="AT173" i="7"/>
  <c r="AH195" i="7"/>
  <c r="AF60" i="7"/>
  <c r="AF202" i="7"/>
  <c r="AD67" i="7"/>
  <c r="AF65" i="7"/>
  <c r="BG170" i="7"/>
  <c r="BE35" i="7"/>
  <c r="AT181" i="7"/>
  <c r="AS45" i="7"/>
  <c r="AU180" i="7"/>
  <c r="BM169" i="7"/>
  <c r="BM35" i="7" s="1"/>
  <c r="H75" i="25" s="1"/>
  <c r="BK34" i="7"/>
  <c r="AM44" i="7"/>
  <c r="AO179" i="7"/>
  <c r="AH185" i="7"/>
  <c r="AF50" i="7"/>
  <c r="AF58" i="7"/>
  <c r="AH193" i="7"/>
  <c r="AG196" i="7"/>
  <c r="AE61" i="7"/>
  <c r="AS175" i="7"/>
  <c r="AQ40" i="7"/>
  <c r="H995" i="25" s="1"/>
  <c r="AS174" i="7"/>
  <c r="AQ39" i="7"/>
  <c r="H2546" i="25" s="1"/>
  <c r="AJ56" i="7"/>
  <c r="AK182" i="7"/>
  <c r="AI47" i="7"/>
  <c r="AL52" i="7"/>
  <c r="H2755" i="25" s="1"/>
  <c r="AN187" i="7"/>
  <c r="BN169" i="7"/>
  <c r="BN35" i="7" s="1"/>
  <c r="BL34" i="7"/>
  <c r="AD60" i="7"/>
  <c r="AF195" i="7"/>
  <c r="AE196" i="7"/>
  <c r="AC63" i="7"/>
  <c r="AE198" i="7"/>
  <c r="AD199" i="7"/>
  <c r="AT44" i="7"/>
  <c r="H979" i="25" s="1"/>
  <c r="AV179" i="7"/>
  <c r="AW178" i="7"/>
  <c r="AU43" i="7"/>
  <c r="H2577" i="25" s="1"/>
  <c r="AD189" i="7"/>
  <c r="AB54" i="7"/>
  <c r="AC190" i="7"/>
  <c r="AQ177" i="7"/>
  <c r="AO42" i="7"/>
  <c r="AM47" i="7"/>
  <c r="BB36" i="7"/>
  <c r="BD171" i="7"/>
  <c r="AV35" i="7"/>
  <c r="AX170" i="7"/>
  <c r="AO49" i="7"/>
  <c r="H3235" i="25" s="1"/>
  <c r="AQ184" i="7"/>
  <c r="BD34" i="7"/>
  <c r="BF169" i="7"/>
  <c r="AT36" i="7"/>
  <c r="AV171" i="7"/>
  <c r="M16" i="11"/>
  <c r="D16" i="11"/>
  <c r="E26" i="10" s="1"/>
  <c r="F41" i="1"/>
  <c r="F9" i="1" s="1"/>
  <c r="BL169" i="7"/>
  <c r="BJ34" i="7"/>
  <c r="BE170" i="7"/>
  <c r="BC35" i="7"/>
  <c r="AY168" i="7"/>
  <c r="AW33" i="7"/>
  <c r="AX43" i="7"/>
  <c r="AZ178" i="7"/>
  <c r="AJ53" i="7"/>
  <c r="AL188" i="7"/>
  <c r="AL189" i="7"/>
  <c r="AJ54" i="7"/>
  <c r="H1435" i="25" s="1"/>
  <c r="BB173" i="7"/>
  <c r="AZ38" i="7"/>
  <c r="AM51" i="7"/>
  <c r="AO186" i="7"/>
  <c r="BB168" i="7"/>
  <c r="AZ33" i="7"/>
  <c r="BC172" i="7"/>
  <c r="BA37" i="7"/>
  <c r="H111" i="25" s="1"/>
  <c r="AP43" i="7"/>
  <c r="AR178" i="7"/>
  <c r="AG194" i="7"/>
  <c r="AE59" i="7"/>
  <c r="AK52" i="7"/>
  <c r="H2751" i="25" s="1"/>
  <c r="AM187" i="7"/>
  <c r="AD62" i="7"/>
  <c r="AF197" i="7"/>
  <c r="BG169" i="7"/>
  <c r="BE34" i="7"/>
  <c r="AD66" i="7"/>
  <c r="AF201" i="7"/>
  <c r="AE202" i="7"/>
  <c r="AG59" i="7"/>
  <c r="AI194" i="7"/>
  <c r="AE66" i="7"/>
  <c r="AG201" i="7"/>
  <c r="BG34" i="7"/>
  <c r="BI169" i="7"/>
  <c r="AH58" i="7"/>
  <c r="AJ193" i="7"/>
  <c r="AJ191" i="7"/>
  <c r="AH56" i="7"/>
  <c r="H1318" i="25" s="1"/>
  <c r="AI184" i="7"/>
  <c r="AG49" i="7"/>
  <c r="AL181" i="7"/>
  <c r="AJ46" i="7"/>
  <c r="AL48" i="7"/>
  <c r="AN183" i="7"/>
  <c r="AE51" i="7"/>
  <c r="AG186" i="7"/>
  <c r="AW171" i="7"/>
  <c r="AU36" i="7"/>
  <c r="H2479" i="25" s="1"/>
  <c r="AL51" i="7"/>
  <c r="AP40" i="7"/>
  <c r="AR175" i="7"/>
  <c r="AS177" i="7" s="1"/>
  <c r="AM180" i="7"/>
  <c r="AK45" i="7"/>
  <c r="H2142" i="25" s="1"/>
  <c r="AR39" i="7"/>
  <c r="AT174" i="7"/>
  <c r="AZ41" i="7"/>
  <c r="AM188" i="7"/>
  <c r="AK53" i="7"/>
  <c r="AF187" i="7"/>
  <c r="AD52" i="7"/>
  <c r="AP178" i="7"/>
  <c r="AN43" i="7"/>
  <c r="AK190" i="7"/>
  <c r="AI55" i="7"/>
  <c r="AK189" i="7"/>
  <c r="BG33" i="7"/>
  <c r="BI168" i="7"/>
  <c r="AQ179" i="7"/>
  <c r="AO44" i="7"/>
  <c r="H1029" i="25" s="1"/>
  <c r="AP41" i="7"/>
  <c r="AR176" i="7"/>
  <c r="BF34" i="7"/>
  <c r="BH169" i="7"/>
  <c r="AE65" i="7"/>
  <c r="AS182" i="7"/>
  <c r="AQ47" i="7"/>
  <c r="AE188" i="7"/>
  <c r="AC53" i="7"/>
  <c r="BH34" i="7"/>
  <c r="BJ169" i="7"/>
  <c r="AZ168" i="7"/>
  <c r="AX33" i="7"/>
  <c r="AP180" i="7"/>
  <c r="AN45" i="7"/>
  <c r="H1104" i="25" s="1"/>
  <c r="AN180" i="7"/>
  <c r="AE203" i="7"/>
  <c r="AC68" i="7"/>
  <c r="AD204" i="7"/>
  <c r="AD70" i="7" s="1"/>
  <c r="AU172" i="7"/>
  <c r="AS37" i="7"/>
  <c r="H2514" i="25" s="1"/>
  <c r="BA174" i="7"/>
  <c r="BB176" i="7" s="1"/>
  <c r="O10" i="21"/>
  <c r="O11" i="21" s="1"/>
  <c r="H166" i="25" l="1"/>
  <c r="H937" i="25"/>
  <c r="H167" i="25"/>
  <c r="H355" i="25"/>
  <c r="H1354" i="25"/>
  <c r="H1353" i="25"/>
  <c r="H1479" i="25"/>
  <c r="K47" i="11"/>
  <c r="H3928" i="25"/>
  <c r="H3929" i="25"/>
  <c r="H1034" i="25"/>
  <c r="H1030" i="25"/>
  <c r="H2750" i="25"/>
  <c r="H2728" i="25"/>
  <c r="H2548" i="25"/>
  <c r="H2547" i="25"/>
  <c r="H1146" i="25"/>
  <c r="H2157" i="25"/>
  <c r="H2144" i="25"/>
  <c r="H2145" i="25"/>
  <c r="H2155" i="25"/>
  <c r="H3197" i="25"/>
  <c r="H2147" i="25"/>
  <c r="H3201" i="25"/>
  <c r="H2146" i="25"/>
  <c r="H3196" i="25"/>
  <c r="H3285" i="25"/>
  <c r="H3258" i="25"/>
  <c r="H3284" i="25"/>
  <c r="H3280" i="25"/>
  <c r="H2558" i="25"/>
  <c r="H3875" i="25"/>
  <c r="H3880" i="25"/>
  <c r="H2560" i="25"/>
  <c r="H3874" i="25"/>
  <c r="H3879" i="25"/>
  <c r="H3900" i="25"/>
  <c r="H3205" i="25"/>
  <c r="H3226" i="25"/>
  <c r="H3474" i="25"/>
  <c r="H3473" i="25"/>
  <c r="H3220" i="25"/>
  <c r="H3468" i="25"/>
  <c r="H3476" i="25"/>
  <c r="H3225" i="25"/>
  <c r="H3481" i="25"/>
  <c r="H3216" i="25"/>
  <c r="H3207" i="25"/>
  <c r="H3223" i="25"/>
  <c r="H3206" i="25"/>
  <c r="H220" i="25"/>
  <c r="H219" i="25"/>
  <c r="H3267" i="25"/>
  <c r="H3269" i="25"/>
  <c r="H3309" i="25"/>
  <c r="H3289" i="25"/>
  <c r="H3268" i="25"/>
  <c r="H3300" i="25"/>
  <c r="H3308" i="25"/>
  <c r="H3310" i="25"/>
  <c r="H3312" i="25"/>
  <c r="H3820" i="25"/>
  <c r="H3814" i="25"/>
  <c r="H2754" i="25"/>
  <c r="H3257" i="25"/>
  <c r="H1464" i="25"/>
  <c r="H1468" i="25"/>
  <c r="H2476" i="25"/>
  <c r="H3799" i="25"/>
  <c r="H128" i="25"/>
  <c r="H127" i="25"/>
  <c r="H162" i="25"/>
  <c r="H163" i="25"/>
  <c r="H121" i="25"/>
  <c r="H122" i="25"/>
  <c r="H2471" i="25"/>
  <c r="H3789" i="25"/>
  <c r="H109" i="25"/>
  <c r="H3790" i="25"/>
  <c r="H2597" i="25"/>
  <c r="H2591" i="25"/>
  <c r="H2592" i="25"/>
  <c r="H2831" i="25"/>
  <c r="H3459" i="25"/>
  <c r="H3461" i="25"/>
  <c r="H3455" i="25"/>
  <c r="H2830" i="25"/>
  <c r="H3458" i="25"/>
  <c r="H3457" i="25"/>
  <c r="H3460" i="25"/>
  <c r="H3456" i="25"/>
  <c r="H134" i="25"/>
  <c r="H124" i="25"/>
  <c r="H126" i="25"/>
  <c r="H132" i="25"/>
  <c r="H133" i="25"/>
  <c r="H131" i="25"/>
  <c r="H3788" i="25"/>
  <c r="H225" i="25"/>
  <c r="H2509" i="25"/>
  <c r="H2521" i="25"/>
  <c r="H2522" i="25"/>
  <c r="H2516" i="25"/>
  <c r="H2513" i="25"/>
  <c r="H2515" i="25"/>
  <c r="H2520" i="25"/>
  <c r="H3243" i="25"/>
  <c r="H3245" i="25"/>
  <c r="H998" i="25"/>
  <c r="H1000" i="25"/>
  <c r="H1007" i="25"/>
  <c r="H1003" i="25"/>
  <c r="H997" i="25"/>
  <c r="H3926" i="25"/>
  <c r="H1114" i="25"/>
  <c r="H1159" i="25"/>
  <c r="H1115" i="25"/>
  <c r="H1400" i="25"/>
  <c r="H1414" i="25"/>
  <c r="H1408" i="25"/>
  <c r="H1404" i="25"/>
  <c r="H1410" i="25"/>
  <c r="H1426" i="25"/>
  <c r="H1432" i="25"/>
  <c r="H1405" i="25"/>
  <c r="H1406" i="25"/>
  <c r="H1317" i="25"/>
  <c r="H1399" i="25"/>
  <c r="H1407" i="25"/>
  <c r="H1431" i="25"/>
  <c r="H1409" i="25"/>
  <c r="H1427" i="25"/>
  <c r="H1403" i="25"/>
  <c r="H1372" i="25"/>
  <c r="H1476" i="25"/>
  <c r="H364" i="25"/>
  <c r="H1374" i="25"/>
  <c r="H1462" i="25"/>
  <c r="H1478" i="25"/>
  <c r="H1370" i="25"/>
  <c r="H1472" i="25"/>
  <c r="H1365" i="25"/>
  <c r="H1373" i="25"/>
  <c r="H1375" i="25"/>
  <c r="H1463" i="25"/>
  <c r="H1471" i="25"/>
  <c r="H1473" i="25"/>
  <c r="H1483" i="25"/>
  <c r="H1371" i="25"/>
  <c r="H1475" i="25"/>
  <c r="H3840" i="25"/>
  <c r="H3837" i="25"/>
  <c r="H3839" i="25"/>
  <c r="H3836" i="25"/>
  <c r="H3833" i="25"/>
  <c r="H2781" i="25"/>
  <c r="H2772" i="25"/>
  <c r="H2828" i="25"/>
  <c r="H2832" i="25"/>
  <c r="H2806" i="25"/>
  <c r="H975" i="25"/>
  <c r="H993" i="25"/>
  <c r="H2600" i="25"/>
  <c r="H2598" i="25"/>
  <c r="H1315" i="25"/>
  <c r="H1421" i="25"/>
  <c r="H1319" i="25"/>
  <c r="H1417" i="25"/>
  <c r="H730" i="25"/>
  <c r="H729" i="25"/>
  <c r="H1043" i="25"/>
  <c r="H2615" i="25"/>
  <c r="H2616" i="25"/>
  <c r="H113" i="25"/>
  <c r="H243" i="25"/>
  <c r="H115" i="25"/>
  <c r="H3232" i="25"/>
  <c r="H3233" i="25"/>
  <c r="H3230" i="25"/>
  <c r="L77" i="11"/>
  <c r="H3867" i="25"/>
  <c r="H3868" i="25"/>
  <c r="H130" i="25"/>
  <c r="H2463" i="25"/>
  <c r="H3791" i="25"/>
  <c r="H2470" i="25"/>
  <c r="AS43" i="7"/>
  <c r="BB169" i="7"/>
  <c r="AZ34" i="7"/>
  <c r="AT40" i="7"/>
  <c r="AV175" i="7"/>
  <c r="AE68" i="7"/>
  <c r="AG203" i="7"/>
  <c r="AF204" i="7"/>
  <c r="AF70" i="7" s="1"/>
  <c r="BD174" i="7"/>
  <c r="BB39" i="7"/>
  <c r="BL35" i="7"/>
  <c r="BN170" i="7"/>
  <c r="BN36" i="7" s="1"/>
  <c r="AF190" i="7"/>
  <c r="AD55" i="7"/>
  <c r="AS40" i="7"/>
  <c r="AU175" i="7"/>
  <c r="AV174" i="7"/>
  <c r="AT39" i="7"/>
  <c r="AO185" i="7"/>
  <c r="AM50" i="7"/>
  <c r="AK58" i="7"/>
  <c r="H1294" i="25" s="1"/>
  <c r="BL170" i="7"/>
  <c r="BJ35" i="7"/>
  <c r="BH35" i="7"/>
  <c r="BJ170" i="7"/>
  <c r="AM190" i="7"/>
  <c r="AK55" i="7"/>
  <c r="AP44" i="7"/>
  <c r="AR179" i="7"/>
  <c r="AM54" i="7"/>
  <c r="H2720" i="25" s="1"/>
  <c r="AO189" i="7"/>
  <c r="AW37" i="7"/>
  <c r="AY172" i="7"/>
  <c r="AI50" i="7"/>
  <c r="AK185" i="7"/>
  <c r="AF67" i="7"/>
  <c r="AH198" i="7"/>
  <c r="AF63" i="7"/>
  <c r="AQ187" i="7"/>
  <c r="AO52" i="7"/>
  <c r="H3255" i="25" s="1"/>
  <c r="BB179" i="7"/>
  <c r="AZ44" i="7"/>
  <c r="L63" i="1"/>
  <c r="S63" i="1"/>
  <c r="AQ43" i="7"/>
  <c r="AS178" i="7"/>
  <c r="AD65" i="7"/>
  <c r="AF200" i="7"/>
  <c r="AE201" i="7"/>
  <c r="AH196" i="7"/>
  <c r="AF61" i="7"/>
  <c r="AN53" i="7"/>
  <c r="AP188" i="7"/>
  <c r="AL191" i="7"/>
  <c r="AJ194" i="7"/>
  <c r="AH59" i="7"/>
  <c r="AQ180" i="7"/>
  <c r="AO45" i="7"/>
  <c r="AU46" i="7"/>
  <c r="H973" i="25" s="1"/>
  <c r="AW181" i="7"/>
  <c r="BG36" i="7"/>
  <c r="BI171" i="7"/>
  <c r="AF68" i="7"/>
  <c r="AH203" i="7"/>
  <c r="BC178" i="7"/>
  <c r="BA43" i="7"/>
  <c r="AX35" i="7"/>
  <c r="AZ170" i="7"/>
  <c r="AR49" i="7"/>
  <c r="AT184" i="7"/>
  <c r="AW173" i="7"/>
  <c r="AU38" i="7"/>
  <c r="AN49" i="7"/>
  <c r="AG67" i="7"/>
  <c r="BI170" i="7"/>
  <c r="BG35" i="7"/>
  <c r="BA169" i="7"/>
  <c r="AY34" i="7"/>
  <c r="AQ50" i="7"/>
  <c r="H3238" i="25" s="1"/>
  <c r="AS185" i="7"/>
  <c r="BD37" i="7"/>
  <c r="BF172" i="7"/>
  <c r="AE62" i="7"/>
  <c r="AG197" i="7"/>
  <c r="AF198" i="7"/>
  <c r="AM183" i="7"/>
  <c r="AK48" i="7"/>
  <c r="AG62" i="7"/>
  <c r="AI197" i="7"/>
  <c r="AJ186" i="7"/>
  <c r="AH51" i="7"/>
  <c r="AW174" i="7"/>
  <c r="AU39" i="7"/>
  <c r="BA40" i="7"/>
  <c r="BC175" i="7"/>
  <c r="AP46" i="7"/>
  <c r="AR181" i="7"/>
  <c r="AS48" i="7"/>
  <c r="AU183" i="7"/>
  <c r="AQ45" i="7"/>
  <c r="H2648" i="25" s="1"/>
  <c r="AS180" i="7"/>
  <c r="AI187" i="7"/>
  <c r="AG52" i="7"/>
  <c r="BK170" i="7"/>
  <c r="BI35" i="7"/>
  <c r="AK195" i="7"/>
  <c r="AI60" i="7"/>
  <c r="AG60" i="7"/>
  <c r="AI195" i="7"/>
  <c r="BC38" i="7"/>
  <c r="BE173" i="7"/>
  <c r="AL55" i="7"/>
  <c r="H1389" i="25" s="1"/>
  <c r="AN190" i="7"/>
  <c r="BE36" i="7"/>
  <c r="BG171" i="7"/>
  <c r="R15" i="10"/>
  <c r="F26" i="10"/>
  <c r="G26" i="10" s="1"/>
  <c r="G28" i="10" s="1"/>
  <c r="BF35" i="7"/>
  <c r="BH170" i="7"/>
  <c r="AZ171" i="7"/>
  <c r="AX36" i="7"/>
  <c r="AC56" i="7"/>
  <c r="AE191" i="7"/>
  <c r="AD192" i="7"/>
  <c r="AY179" i="7"/>
  <c r="AW44" i="7"/>
  <c r="AE64" i="7"/>
  <c r="AG199" i="7"/>
  <c r="AU176" i="7"/>
  <c r="AS41" i="7"/>
  <c r="H2585" i="25" s="1"/>
  <c r="AW36" i="7"/>
  <c r="AY171" i="7"/>
  <c r="AP181" i="7"/>
  <c r="AN46" i="7"/>
  <c r="AG189" i="7"/>
  <c r="AE54" i="7"/>
  <c r="H1324" i="25" s="1"/>
  <c r="AT176" i="7"/>
  <c r="AR41" i="7"/>
  <c r="AJ59" i="7"/>
  <c r="AL194" i="7"/>
  <c r="BD169" i="7"/>
  <c r="BB34" i="7"/>
  <c r="H164" i="25" s="1"/>
  <c r="AV37" i="7"/>
  <c r="AX172" i="7"/>
  <c r="AE69" i="7"/>
  <c r="AG204" i="7"/>
  <c r="AG70" i="7" s="1"/>
  <c r="AT177" i="7"/>
  <c r="AR42" i="7"/>
  <c r="BK169" i="7"/>
  <c r="BI34" i="7"/>
  <c r="H76" i="25" s="1"/>
  <c r="AM191" i="7"/>
  <c r="AK56" i="7"/>
  <c r="AH188" i="7"/>
  <c r="AF53" i="7"/>
  <c r="BD177" i="7"/>
  <c r="BB42" i="7"/>
  <c r="AM46" i="7"/>
  <c r="AO181" i="7"/>
  <c r="AN186" i="7"/>
  <c r="AO188" i="7" s="1"/>
  <c r="AL47" i="7"/>
  <c r="H2150" i="25" s="1"/>
  <c r="AN182" i="7"/>
  <c r="AL192" i="7"/>
  <c r="AJ57" i="7"/>
  <c r="AM53" i="7"/>
  <c r="AR44" i="7"/>
  <c r="AT179" i="7"/>
  <c r="AN189" i="7"/>
  <c r="AL54" i="7"/>
  <c r="H2746" i="25" s="1"/>
  <c r="N17" i="11"/>
  <c r="AO182" i="7"/>
  <c r="AP184" i="7" s="1"/>
  <c r="AV45" i="7"/>
  <c r="AX180" i="7"/>
  <c r="AT47" i="7"/>
  <c r="AV182" i="7"/>
  <c r="AJ196" i="7"/>
  <c r="AH61" i="7"/>
  <c r="AJ49" i="7"/>
  <c r="AL184" i="7"/>
  <c r="AY35" i="7"/>
  <c r="BA170" i="7"/>
  <c r="AI58" i="7"/>
  <c r="AK193" i="7"/>
  <c r="AX173" i="7"/>
  <c r="AV38" i="7"/>
  <c r="AP51" i="7"/>
  <c r="AR186" i="7"/>
  <c r="M62" i="22"/>
  <c r="M66" i="22" s="1"/>
  <c r="M64" i="22" s="1"/>
  <c r="M49" i="22"/>
  <c r="M53" i="22" s="1"/>
  <c r="M51" i="22" s="1"/>
  <c r="M22" i="22"/>
  <c r="M26" i="22" s="1"/>
  <c r="M24" i="22" s="1"/>
  <c r="M36" i="22"/>
  <c r="H2535" i="25" l="1"/>
  <c r="H3826" i="25"/>
  <c r="H2499" i="25"/>
  <c r="H2714" i="25"/>
  <c r="H2758" i="25"/>
  <c r="H192" i="25"/>
  <c r="H3843" i="25"/>
  <c r="H3841" i="25"/>
  <c r="H1420" i="25"/>
  <c r="H1314" i="25"/>
  <c r="H1388" i="25"/>
  <c r="H1313" i="25"/>
  <c r="H1397" i="25"/>
  <c r="H1391" i="25"/>
  <c r="H1419" i="25"/>
  <c r="H996" i="25"/>
  <c r="H1012" i="25"/>
  <c r="H1008" i="25"/>
  <c r="H1002" i="25"/>
  <c r="H1004" i="25"/>
  <c r="H1001" i="25"/>
  <c r="H1009" i="25"/>
  <c r="H1011" i="25"/>
  <c r="H1013" i="25"/>
  <c r="H2586" i="25"/>
  <c r="H2587" i="25"/>
  <c r="H3927" i="25"/>
  <c r="H2593" i="25"/>
  <c r="H1113" i="25"/>
  <c r="H1125" i="25"/>
  <c r="H222" i="25"/>
  <c r="H224" i="25"/>
  <c r="H2498" i="25"/>
  <c r="H2508" i="25"/>
  <c r="H223" i="25"/>
  <c r="H3821" i="25"/>
  <c r="H3815" i="25"/>
  <c r="H3823" i="25"/>
  <c r="H2761" i="25"/>
  <c r="H2745" i="25"/>
  <c r="H2747" i="25"/>
  <c r="H2759" i="25"/>
  <c r="H2760" i="25"/>
  <c r="H246" i="25"/>
  <c r="H2474" i="25"/>
  <c r="H2481" i="25"/>
  <c r="H2480" i="25"/>
  <c r="H2483" i="25"/>
  <c r="H1028" i="25"/>
  <c r="H2601" i="25"/>
  <c r="H3261" i="25"/>
  <c r="H3263" i="25"/>
  <c r="H3278" i="25"/>
  <c r="H3286" i="25"/>
  <c r="H217" i="25"/>
  <c r="H2549" i="25"/>
  <c r="H3912" i="25"/>
  <c r="H3909" i="25"/>
  <c r="H1296" i="25"/>
  <c r="H1418" i="25"/>
  <c r="H1297" i="25"/>
  <c r="H2533" i="25"/>
  <c r="H2482" i="25"/>
  <c r="H244" i="25"/>
  <c r="H2473" i="25"/>
  <c r="H3793" i="25"/>
  <c r="H3794" i="25"/>
  <c r="H376" i="25"/>
  <c r="H370" i="25"/>
  <c r="H375" i="25"/>
  <c r="H1447" i="25"/>
  <c r="H374" i="25"/>
  <c r="H2741" i="25"/>
  <c r="H2812" i="25"/>
  <c r="H2766" i="25"/>
  <c r="H2737" i="25"/>
  <c r="H3211" i="25"/>
  <c r="H3307" i="25"/>
  <c r="H3229" i="25"/>
  <c r="H3215" i="25"/>
  <c r="H3231" i="25"/>
  <c r="H3210" i="25"/>
  <c r="H3228" i="25"/>
  <c r="H3209" i="25"/>
  <c r="H1398" i="25"/>
  <c r="H1396" i="25"/>
  <c r="H2727" i="25"/>
  <c r="H1387" i="25"/>
  <c r="H362" i="25"/>
  <c r="H1377" i="25"/>
  <c r="H950" i="25"/>
  <c r="H107" i="25"/>
  <c r="H980" i="25"/>
  <c r="H991" i="25"/>
  <c r="H2617" i="25"/>
  <c r="H989" i="25"/>
  <c r="H944" i="25"/>
  <c r="H946" i="25"/>
  <c r="H125" i="25"/>
  <c r="H945" i="25"/>
  <c r="H947" i="25"/>
  <c r="H123" i="25"/>
  <c r="H2542" i="25"/>
  <c r="H3907" i="25"/>
  <c r="H3906" i="25"/>
  <c r="H140" i="25"/>
  <c r="H141" i="25"/>
  <c r="H939" i="25"/>
  <c r="H139" i="25"/>
  <c r="H1134" i="25"/>
  <c r="H1154" i="25"/>
  <c r="H1138" i="25"/>
  <c r="H1136" i="25"/>
  <c r="H1150" i="25"/>
  <c r="H1108" i="25"/>
  <c r="H1122" i="25"/>
  <c r="H1156" i="25"/>
  <c r="H1151" i="25"/>
  <c r="H1105" i="25"/>
  <c r="H1137" i="25"/>
  <c r="H1153" i="25"/>
  <c r="H972" i="25"/>
  <c r="H1152" i="25"/>
  <c r="H1155" i="25"/>
  <c r="H1109" i="25"/>
  <c r="H1148" i="25"/>
  <c r="H1149" i="25"/>
  <c r="G47" i="11"/>
  <c r="H210" i="25"/>
  <c r="H212" i="25"/>
  <c r="H983" i="25"/>
  <c r="H95" i="25"/>
  <c r="H2489" i="25"/>
  <c r="H2494" i="25"/>
  <c r="H3800" i="25"/>
  <c r="H3802" i="25"/>
  <c r="H938" i="25"/>
  <c r="H940" i="25"/>
  <c r="H129" i="25"/>
  <c r="H168" i="25"/>
  <c r="H943" i="25"/>
  <c r="H169" i="25"/>
  <c r="H142" i="25"/>
  <c r="H137" i="25"/>
  <c r="I77" i="11"/>
  <c r="H3866" i="25"/>
  <c r="H2765" i="25"/>
  <c r="H2813" i="25"/>
  <c r="H2810" i="25"/>
  <c r="H2818" i="25"/>
  <c r="H2826" i="25"/>
  <c r="H2817" i="25"/>
  <c r="H2825" i="25"/>
  <c r="H3327" i="25"/>
  <c r="H2814" i="25"/>
  <c r="H3326" i="25"/>
  <c r="H2824" i="25"/>
  <c r="H3328" i="25"/>
  <c r="H2819" i="25"/>
  <c r="H2827" i="25"/>
  <c r="H2808" i="25"/>
  <c r="H2541" i="25"/>
  <c r="H2540" i="25"/>
  <c r="H3818" i="25"/>
  <c r="H2534" i="25"/>
  <c r="H3242" i="25"/>
  <c r="H3246" i="25"/>
  <c r="H3299" i="25"/>
  <c r="H3315" i="25"/>
  <c r="H3301" i="25"/>
  <c r="H3295" i="25"/>
  <c r="H3311" i="25"/>
  <c r="H3298" i="25"/>
  <c r="H3314" i="25"/>
  <c r="H3313" i="25"/>
  <c r="H3316" i="25"/>
  <c r="H3324" i="25"/>
  <c r="H3270" i="25"/>
  <c r="H3273" i="25"/>
  <c r="H3296" i="25"/>
  <c r="H3271" i="25"/>
  <c r="H2629" i="25"/>
  <c r="H2647" i="25"/>
  <c r="H992" i="25"/>
  <c r="H2602" i="25"/>
  <c r="H2610" i="25"/>
  <c r="H2612" i="25"/>
  <c r="H2611" i="25"/>
  <c r="H1106" i="25"/>
  <c r="H1107" i="25"/>
  <c r="H2133" i="25"/>
  <c r="H2131" i="25"/>
  <c r="H110" i="25"/>
  <c r="H116" i="25"/>
  <c r="H117" i="25"/>
  <c r="H2537" i="25"/>
  <c r="H2507" i="25"/>
  <c r="H2497" i="25"/>
  <c r="H2536" i="25"/>
  <c r="H3822" i="25"/>
  <c r="L16" i="11"/>
  <c r="L17" i="11" s="1"/>
  <c r="H978" i="25"/>
  <c r="H1025" i="25"/>
  <c r="H2594" i="25"/>
  <c r="H1022" i="25"/>
  <c r="H1018" i="25"/>
  <c r="H1020" i="25"/>
  <c r="H1023" i="25"/>
  <c r="H1017" i="25"/>
  <c r="H1016" i="25"/>
  <c r="AP50" i="7"/>
  <c r="AL197" i="7"/>
  <c r="AJ62" i="7"/>
  <c r="BF170" i="7"/>
  <c r="BD35" i="7"/>
  <c r="BA180" i="7"/>
  <c r="AY45" i="7"/>
  <c r="AT182" i="7"/>
  <c r="AR47" i="7"/>
  <c r="BL36" i="7"/>
  <c r="BN171" i="7"/>
  <c r="BN37" i="7" s="1"/>
  <c r="AN185" i="7"/>
  <c r="AL50" i="7"/>
  <c r="AO54" i="7"/>
  <c r="AZ173" i="7"/>
  <c r="AX38" i="7"/>
  <c r="AL60" i="7"/>
  <c r="BA172" i="7"/>
  <c r="AY37" i="7"/>
  <c r="AG65" i="7"/>
  <c r="AI200" i="7"/>
  <c r="AD58" i="7"/>
  <c r="AF193" i="7"/>
  <c r="AE194" i="7"/>
  <c r="BB172" i="7"/>
  <c r="AZ37" i="7"/>
  <c r="H112" i="25" s="1"/>
  <c r="L23" i="10"/>
  <c r="Q16" i="10"/>
  <c r="BK36" i="7"/>
  <c r="H78" i="25" s="1"/>
  <c r="BM171" i="7"/>
  <c r="BM37" i="7" s="1"/>
  <c r="AW40" i="7"/>
  <c r="AY175" i="7"/>
  <c r="AI198" i="7"/>
  <c r="AG63" i="7"/>
  <c r="AS51" i="7"/>
  <c r="H1170" i="25" s="1"/>
  <c r="AU186" i="7"/>
  <c r="AT50" i="7"/>
  <c r="H1164" i="25" s="1"/>
  <c r="AV185" i="7"/>
  <c r="BI37" i="7"/>
  <c r="BK172" i="7"/>
  <c r="AL57" i="7"/>
  <c r="AN192" i="7"/>
  <c r="AJ197" i="7"/>
  <c r="AH62" i="7"/>
  <c r="AS44" i="7"/>
  <c r="AU179" i="7"/>
  <c r="BA173" i="7"/>
  <c r="AY38" i="7"/>
  <c r="AT180" i="7"/>
  <c r="AR45" i="7"/>
  <c r="BJ36" i="7"/>
  <c r="H79" i="25" s="1"/>
  <c r="BL171" i="7"/>
  <c r="AM193" i="7"/>
  <c r="AN195" i="7" s="1"/>
  <c r="BB35" i="7"/>
  <c r="H171" i="25" s="1"/>
  <c r="BD170" i="7"/>
  <c r="BM170" i="7"/>
  <c r="BM36" i="7" s="1"/>
  <c r="BK35" i="7"/>
  <c r="H77" i="25" s="1"/>
  <c r="AW177" i="7"/>
  <c r="AU42" i="7"/>
  <c r="AP191" i="7"/>
  <c r="AN56" i="7"/>
  <c r="AK198" i="7"/>
  <c r="AI63" i="7"/>
  <c r="AY174" i="7"/>
  <c r="AW39" i="7"/>
  <c r="AJ199" i="7"/>
  <c r="AH64" i="7"/>
  <c r="AQ186" i="7"/>
  <c r="AO51" i="7"/>
  <c r="H3250" i="25" s="1"/>
  <c r="AM194" i="7"/>
  <c r="AK59" i="7"/>
  <c r="AP190" i="7"/>
  <c r="AN55" i="7"/>
  <c r="AT45" i="7"/>
  <c r="H2649" i="25" s="1"/>
  <c r="AM57" i="7"/>
  <c r="AO192" i="7"/>
  <c r="AG192" i="7"/>
  <c r="AE57" i="7"/>
  <c r="AW184" i="7"/>
  <c r="AU49" i="7"/>
  <c r="BI36" i="7"/>
  <c r="BK171" i="7"/>
  <c r="AR189" i="7"/>
  <c r="AP54" i="7"/>
  <c r="AQ53" i="7"/>
  <c r="AS188" i="7"/>
  <c r="AV40" i="7"/>
  <c r="H3852" i="25" s="1"/>
  <c r="AX175" i="7"/>
  <c r="AH191" i="7"/>
  <c r="AF56" i="7"/>
  <c r="BF175" i="7"/>
  <c r="BD40" i="7"/>
  <c r="H951" i="25" s="1"/>
  <c r="AX176" i="7"/>
  <c r="AV41" i="7"/>
  <c r="AZ174" i="7"/>
  <c r="AX39" i="7"/>
  <c r="AP183" i="7"/>
  <c r="AN48" i="7"/>
  <c r="H2137" i="25" s="1"/>
  <c r="AH54" i="7"/>
  <c r="AJ189" i="7"/>
  <c r="AV177" i="7"/>
  <c r="AT42" i="7"/>
  <c r="AR182" i="7"/>
  <c r="AP47" i="7"/>
  <c r="H26" i="10"/>
  <c r="I26" i="10" s="1"/>
  <c r="H27" i="10"/>
  <c r="I27" i="10" s="1"/>
  <c r="J27" i="10" s="1"/>
  <c r="AK196" i="7"/>
  <c r="AI61" i="7"/>
  <c r="AS46" i="7"/>
  <c r="AU181" i="7"/>
  <c r="E77" i="11"/>
  <c r="I47" i="11"/>
  <c r="AF64" i="7"/>
  <c r="AH199" i="7"/>
  <c r="AG200" i="7"/>
  <c r="BA35" i="7"/>
  <c r="H170" i="25" s="1"/>
  <c r="BC170" i="7"/>
  <c r="AJ60" i="7"/>
  <c r="AL195" i="7"/>
  <c r="BB45" i="7"/>
  <c r="BD180" i="7"/>
  <c r="AO191" i="7"/>
  <c r="AM56" i="7"/>
  <c r="AG69" i="7"/>
  <c r="AT187" i="7"/>
  <c r="AR52" i="7"/>
  <c r="H3239" i="25" s="1"/>
  <c r="AX183" i="7"/>
  <c r="AV48" i="7"/>
  <c r="AO48" i="7"/>
  <c r="H1118" i="25" s="1"/>
  <c r="AQ183" i="7"/>
  <c r="AP187" i="7"/>
  <c r="AQ189" i="7" s="1"/>
  <c r="AN52" i="7"/>
  <c r="BD43" i="7"/>
  <c r="AV178" i="7"/>
  <c r="AT43" i="7"/>
  <c r="H3923" i="25" s="1"/>
  <c r="AI190" i="7"/>
  <c r="AG55" i="7"/>
  <c r="BJ171" i="7"/>
  <c r="BH36" i="7"/>
  <c r="BI172" i="7"/>
  <c r="BG37" i="7"/>
  <c r="BE39" i="7"/>
  <c r="BG174" i="7"/>
  <c r="BC41" i="7"/>
  <c r="BE176" i="7"/>
  <c r="BF178" i="7" s="1"/>
  <c r="BC44" i="7"/>
  <c r="H196" i="25" s="1"/>
  <c r="BE179" i="7"/>
  <c r="AS181" i="7"/>
  <c r="AQ46" i="7"/>
  <c r="AE67" i="7"/>
  <c r="AG202" i="7"/>
  <c r="AF203" i="7"/>
  <c r="BC171" i="7"/>
  <c r="BA36" i="7"/>
  <c r="AZ181" i="7"/>
  <c r="AX46" i="7"/>
  <c r="AN193" i="7"/>
  <c r="AL58" i="7"/>
  <c r="AO47" i="7"/>
  <c r="AQ182" i="7"/>
  <c r="AM196" i="7"/>
  <c r="AK61" i="7"/>
  <c r="AK188" i="7"/>
  <c r="AI53" i="7"/>
  <c r="AL187" i="7"/>
  <c r="AJ52" i="7"/>
  <c r="AO184" i="7"/>
  <c r="AM49" i="7"/>
  <c r="BH173" i="7"/>
  <c r="BF38" i="7"/>
  <c r="BB171" i="7"/>
  <c r="AZ36" i="7"/>
  <c r="AH69" i="7"/>
  <c r="AW47" i="7"/>
  <c r="AY182" i="7"/>
  <c r="AF66" i="7"/>
  <c r="AH201" i="7"/>
  <c r="AM186" i="7"/>
  <c r="AK51" i="7"/>
  <c r="H2822" i="25" s="1"/>
  <c r="AO55" i="7"/>
  <c r="AQ190" i="7"/>
  <c r="AW176" i="7"/>
  <c r="AU41" i="7"/>
  <c r="AU178" i="7"/>
  <c r="AV180" i="7" s="1"/>
  <c r="M40" i="22"/>
  <c r="M9" i="22"/>
  <c r="O14" i="21" s="1"/>
  <c r="M23" i="22" a="1"/>
  <c r="M23" i="22" s="1"/>
  <c r="M50" i="22" a="1"/>
  <c r="M50" i="22" s="1"/>
  <c r="M63" i="22" a="1"/>
  <c r="M63" i="22" s="1"/>
  <c r="M17" i="11" l="1"/>
  <c r="H348" i="25"/>
  <c r="H344" i="25"/>
  <c r="H350" i="25"/>
  <c r="H1302" i="25"/>
  <c r="H1306" i="25"/>
  <c r="H347" i="25"/>
  <c r="H1290" i="25"/>
  <c r="H351" i="25"/>
  <c r="H1308" i="25"/>
  <c r="H1286" i="25"/>
  <c r="H1307" i="25"/>
  <c r="H345" i="25"/>
  <c r="H349" i="25"/>
  <c r="H82" i="25"/>
  <c r="H81" i="25"/>
  <c r="H3811" i="25"/>
  <c r="H3809" i="25"/>
  <c r="H3812" i="25"/>
  <c r="H3830" i="25"/>
  <c r="H2573" i="25"/>
  <c r="H2569" i="25"/>
  <c r="H2570" i="25"/>
  <c r="H2571" i="25"/>
  <c r="H2556" i="25"/>
  <c r="H2572" i="25"/>
  <c r="H2574" i="25"/>
  <c r="H3851" i="25"/>
  <c r="H2568" i="25"/>
  <c r="H3914" i="25"/>
  <c r="H3913" i="25"/>
  <c r="H2605" i="25"/>
  <c r="H2607" i="25"/>
  <c r="H2603" i="25"/>
  <c r="H2606" i="25"/>
  <c r="H2608" i="25"/>
  <c r="H2551" i="25"/>
  <c r="H2567" i="25"/>
  <c r="H2555" i="25"/>
  <c r="H3915" i="25"/>
  <c r="H3916" i="25"/>
  <c r="H2566" i="25"/>
  <c r="H3910" i="25"/>
  <c r="H1130" i="25"/>
  <c r="H1140" i="25"/>
  <c r="H1142" i="25"/>
  <c r="H1144" i="25"/>
  <c r="H1119" i="25"/>
  <c r="H1143" i="25"/>
  <c r="H1129" i="25"/>
  <c r="H1128" i="25"/>
  <c r="H1141" i="25"/>
  <c r="H2134" i="25"/>
  <c r="H3256" i="25"/>
  <c r="H3254" i="25"/>
  <c r="H1158" i="25"/>
  <c r="H1126" i="25"/>
  <c r="H1127" i="25"/>
  <c r="H2477" i="25"/>
  <c r="H3808" i="25"/>
  <c r="H3806" i="25"/>
  <c r="H248" i="25"/>
  <c r="H3796" i="25"/>
  <c r="H250" i="25"/>
  <c r="H247" i="25"/>
  <c r="H2485" i="25"/>
  <c r="H2484" i="25"/>
  <c r="H2653" i="25"/>
  <c r="H2655" i="25"/>
  <c r="H2626" i="25"/>
  <c r="H2658" i="25"/>
  <c r="H2636" i="25"/>
  <c r="H2656" i="25"/>
  <c r="H2657" i="25"/>
  <c r="H2763" i="25"/>
  <c r="H2752" i="25"/>
  <c r="H2742" i="25"/>
  <c r="J47" i="11"/>
  <c r="H2565" i="25"/>
  <c r="H2581" i="25"/>
  <c r="H215" i="25"/>
  <c r="H2578" i="25"/>
  <c r="H2564" i="25"/>
  <c r="H3904" i="25"/>
  <c r="H3920" i="25"/>
  <c r="H3922" i="25"/>
  <c r="H3919" i="25"/>
  <c r="H3924" i="25"/>
  <c r="H2582" i="25"/>
  <c r="H3902" i="25"/>
  <c r="H3918" i="25"/>
  <c r="H2475" i="25"/>
  <c r="H3795" i="25"/>
  <c r="H3798" i="25"/>
  <c r="H984" i="25"/>
  <c r="H3896" i="25"/>
  <c r="H3898" i="25"/>
  <c r="H3234" i="25"/>
  <c r="H3244" i="25"/>
  <c r="H371" i="25"/>
  <c r="H1442" i="25"/>
  <c r="H1441" i="25"/>
  <c r="H2729" i="25"/>
  <c r="H189" i="25"/>
  <c r="H961" i="25"/>
  <c r="H2725" i="25"/>
  <c r="H2724" i="25"/>
  <c r="H2718" i="25"/>
  <c r="H2713" i="25"/>
  <c r="H2503" i="25"/>
  <c r="H2505" i="25"/>
  <c r="H2500" i="25"/>
  <c r="H3827" i="25"/>
  <c r="H3813" i="25"/>
  <c r="H3829" i="25"/>
  <c r="H3810" i="25"/>
  <c r="H3831" i="25"/>
  <c r="H2613" i="25"/>
  <c r="H2614" i="25"/>
  <c r="H1304" i="25"/>
  <c r="H1310" i="25"/>
  <c r="H1289" i="25"/>
  <c r="H1303" i="25"/>
  <c r="H1311" i="25"/>
  <c r="H342" i="25"/>
  <c r="H341" i="25"/>
  <c r="H3277" i="25"/>
  <c r="H3293" i="25"/>
  <c r="H3265" i="25"/>
  <c r="H3276" i="25"/>
  <c r="H3264" i="25"/>
  <c r="H3287" i="25"/>
  <c r="H3262" i="25"/>
  <c r="H3294" i="25"/>
  <c r="BG180" i="7"/>
  <c r="BE45" i="7"/>
  <c r="AV188" i="7"/>
  <c r="AT53" i="7"/>
  <c r="AW182" i="7"/>
  <c r="AU47" i="7"/>
  <c r="AU189" i="7"/>
  <c r="AS54" i="7"/>
  <c r="AV46" i="7"/>
  <c r="BD36" i="7"/>
  <c r="BF171" i="7"/>
  <c r="AI64" i="7"/>
  <c r="AK199" i="7"/>
  <c r="AK201" i="7"/>
  <c r="AI66" i="7"/>
  <c r="BH39" i="7"/>
  <c r="BJ174" i="7"/>
  <c r="AO197" i="7"/>
  <c r="AM62" i="7"/>
  <c r="AP194" i="7"/>
  <c r="AN59" i="7"/>
  <c r="H1278" i="25" s="1"/>
  <c r="BJ37" i="7"/>
  <c r="H80" i="25" s="1"/>
  <c r="BL172" i="7"/>
  <c r="AX179" i="7"/>
  <c r="AV44" i="7"/>
  <c r="AP53" i="7"/>
  <c r="AR188" i="7"/>
  <c r="AS190" i="7" s="1"/>
  <c r="BD46" i="7"/>
  <c r="BF181" i="7"/>
  <c r="BC36" i="7"/>
  <c r="BE171" i="7"/>
  <c r="W20" i="10"/>
  <c r="J26" i="10"/>
  <c r="AX178" i="7"/>
  <c r="AV43" i="7"/>
  <c r="AP49" i="7"/>
  <c r="AR184" i="7"/>
  <c r="AX42" i="7"/>
  <c r="AZ177" i="7"/>
  <c r="AH57" i="7"/>
  <c r="AJ192" i="7"/>
  <c r="AI193" i="7"/>
  <c r="AG58" i="7"/>
  <c r="AM60" i="7"/>
  <c r="H1223" i="25" s="1"/>
  <c r="AO195" i="7"/>
  <c r="AL200" i="7"/>
  <c r="AJ65" i="7"/>
  <c r="AM199" i="7"/>
  <c r="AK64" i="7"/>
  <c r="AY178" i="7"/>
  <c r="AW43" i="7"/>
  <c r="BM173" i="7"/>
  <c r="BM39" i="7" s="1"/>
  <c r="BK38" i="7"/>
  <c r="AU52" i="7"/>
  <c r="AW187" i="7"/>
  <c r="AY41" i="7"/>
  <c r="BA176" i="7"/>
  <c r="AG195" i="7"/>
  <c r="AE60" i="7"/>
  <c r="AF196" i="7"/>
  <c r="BC181" i="7"/>
  <c r="BA46" i="7"/>
  <c r="AN198" i="7"/>
  <c r="AL63" i="7"/>
  <c r="H335" i="25" s="1"/>
  <c r="AQ56" i="7"/>
  <c r="H2708" i="25" s="1"/>
  <c r="AS191" i="7"/>
  <c r="AJ202" i="7"/>
  <c r="AH67" i="7"/>
  <c r="BB182" i="7"/>
  <c r="AZ47" i="7"/>
  <c r="AG68" i="7"/>
  <c r="AI203" i="7"/>
  <c r="BG40" i="7"/>
  <c r="BI175" i="7"/>
  <c r="AO57" i="7"/>
  <c r="H1298" i="25" s="1"/>
  <c r="AQ192" i="7"/>
  <c r="AH65" i="7"/>
  <c r="AJ200" i="7"/>
  <c r="K27" i="10"/>
  <c r="L27" i="10"/>
  <c r="H42" i="1"/>
  <c r="H10" i="1" s="1"/>
  <c r="F43" i="1"/>
  <c r="F11" i="1" s="1"/>
  <c r="BM172" i="7"/>
  <c r="BM38" i="7" s="1"/>
  <c r="BK37" i="7"/>
  <c r="BA39" i="7"/>
  <c r="H953" i="25" s="1"/>
  <c r="BC174" i="7"/>
  <c r="BD173" i="7"/>
  <c r="BB38" i="7"/>
  <c r="AN61" i="7"/>
  <c r="H1275" i="25" s="1"/>
  <c r="AQ55" i="7"/>
  <c r="H2717" i="25" s="1"/>
  <c r="AU44" i="7"/>
  <c r="AW179" i="7"/>
  <c r="AX181" i="7" s="1"/>
  <c r="AN188" i="7"/>
  <c r="AL53" i="7"/>
  <c r="AY48" i="7"/>
  <c r="H2662" i="25" s="1"/>
  <c r="BA183" i="7"/>
  <c r="AS183" i="7"/>
  <c r="AQ48" i="7"/>
  <c r="BE172" i="7"/>
  <c r="BC37" i="7"/>
  <c r="BG177" i="7"/>
  <c r="BH179" i="7" s="1"/>
  <c r="BE42" i="7"/>
  <c r="H959" i="25" s="1"/>
  <c r="AZ184" i="7"/>
  <c r="AX49" i="7"/>
  <c r="H2641" i="25" s="1"/>
  <c r="AL190" i="7"/>
  <c r="AJ55" i="7"/>
  <c r="AZ176" i="7"/>
  <c r="AX41" i="7"/>
  <c r="AO58" i="7"/>
  <c r="AQ193" i="7"/>
  <c r="AO194" i="7"/>
  <c r="AP196" i="7" s="1"/>
  <c r="AM59" i="7"/>
  <c r="H1282" i="25" s="1"/>
  <c r="AT46" i="7"/>
  <c r="H2650" i="25" s="1"/>
  <c r="AV181" i="7"/>
  <c r="AJ63" i="7"/>
  <c r="AL198" i="7"/>
  <c r="AF59" i="7"/>
  <c r="AH194" i="7"/>
  <c r="AY177" i="7"/>
  <c r="AW42" i="7"/>
  <c r="AM52" i="7"/>
  <c r="H2757" i="25" s="1"/>
  <c r="AO187" i="7"/>
  <c r="BB37" i="7"/>
  <c r="H949" i="25" s="1"/>
  <c r="BD172" i="7"/>
  <c r="AO50" i="7"/>
  <c r="AQ185" i="7"/>
  <c r="AM189" i="7"/>
  <c r="AK54" i="7"/>
  <c r="H1386" i="25" s="1"/>
  <c r="AF69" i="7"/>
  <c r="AH204" i="7"/>
  <c r="AH70" i="7" s="1"/>
  <c r="AU182" i="7"/>
  <c r="AS47" i="7"/>
  <c r="BI38" i="7"/>
  <c r="BK173" i="7"/>
  <c r="AK191" i="7"/>
  <c r="AI56" i="7"/>
  <c r="BF44" i="7"/>
  <c r="H256" i="25" s="1"/>
  <c r="AS184" i="7"/>
  <c r="AQ49" i="7"/>
  <c r="AN196" i="7"/>
  <c r="AL61" i="7"/>
  <c r="AG66" i="7"/>
  <c r="AI201" i="7"/>
  <c r="AH202" i="7"/>
  <c r="AK62" i="7"/>
  <c r="AM197" i="7"/>
  <c r="AT183" i="7"/>
  <c r="AR48" i="7"/>
  <c r="H1162" i="25" s="1"/>
  <c r="AZ40" i="7"/>
  <c r="BB175" i="7"/>
  <c r="BH176" i="7"/>
  <c r="BF41" i="7"/>
  <c r="AT190" i="7"/>
  <c r="AR55" i="7"/>
  <c r="AW50" i="7"/>
  <c r="AY185" i="7"/>
  <c r="AP56" i="7"/>
  <c r="AR191" i="7"/>
  <c r="AQ52" i="7"/>
  <c r="AY40" i="7"/>
  <c r="BA175" i="7"/>
  <c r="AP57" i="7"/>
  <c r="AR192" i="7"/>
  <c r="BL37" i="7"/>
  <c r="BN172" i="7"/>
  <c r="BN38" i="7" s="1"/>
  <c r="AW180" i="7"/>
  <c r="AU45" i="7"/>
  <c r="AP193" i="7"/>
  <c r="AN58" i="7"/>
  <c r="AV51" i="7"/>
  <c r="AX186" i="7"/>
  <c r="BA38" i="7"/>
  <c r="BC173" i="7"/>
  <c r="AZ39" i="7"/>
  <c r="H2488" i="25" s="1"/>
  <c r="BB174" i="7"/>
  <c r="AP186" i="7"/>
  <c r="AN51" i="7"/>
  <c r="AT48" i="7"/>
  <c r="AV183" i="7"/>
  <c r="BF36" i="7"/>
  <c r="BH171" i="7"/>
  <c r="AR185" i="7"/>
  <c r="M13" i="22"/>
  <c r="M38" i="22"/>
  <c r="H1300" i="25" l="1"/>
  <c r="H1299" i="25"/>
  <c r="H1301" i="25"/>
  <c r="H2493" i="25"/>
  <c r="H2491" i="25"/>
  <c r="H2492" i="25"/>
  <c r="H3803" i="25"/>
  <c r="H336" i="25"/>
  <c r="H337" i="25"/>
  <c r="H340" i="25"/>
  <c r="H339" i="25"/>
  <c r="H2623" i="25"/>
  <c r="H2618" i="25"/>
  <c r="H2634" i="25"/>
  <c r="H2651" i="25"/>
  <c r="H2620" i="25"/>
  <c r="H2622" i="25"/>
  <c r="H2624" i="25"/>
  <c r="H98" i="25"/>
  <c r="H99" i="25"/>
  <c r="H87" i="25"/>
  <c r="H3859" i="25"/>
  <c r="H3853" i="25"/>
  <c r="H3847" i="25"/>
  <c r="J77" i="11"/>
  <c r="H213" i="25"/>
  <c r="H2559" i="25"/>
  <c r="H3890" i="25"/>
  <c r="H3876" i="25"/>
  <c r="H2561" i="25"/>
  <c r="H3283" i="25"/>
  <c r="H3247" i="25"/>
  <c r="H3279" i="25"/>
  <c r="H3282" i="25"/>
  <c r="H3249" i="25"/>
  <c r="H3281" i="25"/>
  <c r="H3248" i="25"/>
  <c r="H3237" i="25"/>
  <c r="H3236" i="25"/>
  <c r="H3240" i="25"/>
  <c r="H2490" i="25"/>
  <c r="H3807" i="25"/>
  <c r="H354" i="25"/>
  <c r="H1316" i="25"/>
  <c r="H1416" i="25"/>
  <c r="H1321" i="25"/>
  <c r="H1320" i="25"/>
  <c r="H1415" i="25"/>
  <c r="H1292" i="25"/>
  <c r="H2557" i="25"/>
  <c r="H2576" i="25"/>
  <c r="H3849" i="25"/>
  <c r="H3848" i="25"/>
  <c r="H3834" i="25"/>
  <c r="H3860" i="25"/>
  <c r="H3251" i="25"/>
  <c r="H3252" i="25"/>
  <c r="H982" i="25"/>
  <c r="H988" i="25"/>
  <c r="H2562" i="25"/>
  <c r="H2563" i="25"/>
  <c r="H1166" i="25"/>
  <c r="H1168" i="25"/>
  <c r="H1428" i="25"/>
  <c r="H1424" i="25"/>
  <c r="H1430" i="25"/>
  <c r="H1422" i="25"/>
  <c r="H1436" i="25"/>
  <c r="H1382" i="25"/>
  <c r="H1429" i="25"/>
  <c r="H1423" i="25"/>
  <c r="H1425" i="25"/>
  <c r="H1116" i="25"/>
  <c r="H1161" i="25"/>
  <c r="H1117" i="25"/>
  <c r="H2749" i="25"/>
  <c r="H2762" i="25"/>
  <c r="H2743" i="25"/>
  <c r="H2756" i="25"/>
  <c r="H2744" i="25"/>
  <c r="H1174" i="25"/>
  <c r="H1172" i="25"/>
  <c r="H1175" i="25"/>
  <c r="H1173" i="25"/>
  <c r="H3855" i="25"/>
  <c r="H3878" i="25"/>
  <c r="H2631" i="25"/>
  <c r="H2633" i="25"/>
  <c r="H2630" i="25"/>
  <c r="H41" i="1"/>
  <c r="H9" i="1" s="1"/>
  <c r="AP62" i="7"/>
  <c r="H1225" i="25" s="1"/>
  <c r="AV191" i="7"/>
  <c r="AT56" i="7"/>
  <c r="AX52" i="7"/>
  <c r="AZ187" i="7"/>
  <c r="AH68" i="7"/>
  <c r="AJ203" i="7"/>
  <c r="AI204" i="7"/>
  <c r="AI70" i="7" s="1"/>
  <c r="AN191" i="7"/>
  <c r="AL56" i="7"/>
  <c r="AU184" i="7"/>
  <c r="AS49" i="7"/>
  <c r="AW53" i="7"/>
  <c r="H1179" i="25" s="1"/>
  <c r="AY188" i="7"/>
  <c r="AL193" i="7"/>
  <c r="AJ58" i="7"/>
  <c r="J29" i="10"/>
  <c r="J30" i="10" s="1"/>
  <c r="L26" i="10"/>
  <c r="M26" i="10" s="1"/>
  <c r="K26" i="10"/>
  <c r="BJ40" i="7"/>
  <c r="H175" i="25" s="1"/>
  <c r="BL175" i="7"/>
  <c r="AR51" i="7"/>
  <c r="AT186" i="7"/>
  <c r="AW46" i="7"/>
  <c r="AY181" i="7"/>
  <c r="AS187" i="7"/>
  <c r="AT189" i="7" s="1"/>
  <c r="BH42" i="7"/>
  <c r="BJ177" i="7"/>
  <c r="AT49" i="7"/>
  <c r="H1163" i="25" s="1"/>
  <c r="AV184" i="7"/>
  <c r="AK202" i="7"/>
  <c r="AI67" i="7"/>
  <c r="BF173" i="7"/>
  <c r="BD38" i="7"/>
  <c r="AL64" i="7"/>
  <c r="AN199" i="7"/>
  <c r="BC184" i="7"/>
  <c r="BA49" i="7"/>
  <c r="AW45" i="7"/>
  <c r="AY180" i="7"/>
  <c r="AZ182" i="7" s="1"/>
  <c r="BE175" i="7"/>
  <c r="BC40" i="7"/>
  <c r="AJ66" i="7"/>
  <c r="H326" i="25" s="1"/>
  <c r="AL201" i="7"/>
  <c r="BI41" i="7"/>
  <c r="H178" i="25" s="1"/>
  <c r="BK176" i="7"/>
  <c r="AS57" i="7"/>
  <c r="AU192" i="7"/>
  <c r="AG61" i="7"/>
  <c r="AI196" i="7"/>
  <c r="AO200" i="7"/>
  <c r="AM65" i="7"/>
  <c r="AX45" i="7"/>
  <c r="AZ180" i="7"/>
  <c r="AR195" i="7"/>
  <c r="AP60" i="7"/>
  <c r="AY183" i="7"/>
  <c r="AW48" i="7"/>
  <c r="BI181" i="7"/>
  <c r="BG46" i="7"/>
  <c r="AR187" i="7"/>
  <c r="AP52" i="7"/>
  <c r="H3253" i="25" s="1"/>
  <c r="BH45" i="7"/>
  <c r="AV49" i="7"/>
  <c r="AX184" i="7"/>
  <c r="BD175" i="7"/>
  <c r="BB40" i="7"/>
  <c r="H3801" i="25" s="1"/>
  <c r="AR58" i="7"/>
  <c r="AT193" i="7"/>
  <c r="AY51" i="7"/>
  <c r="H2666" i="25" s="1"/>
  <c r="BA186" i="7"/>
  <c r="AN62" i="7"/>
  <c r="AP197" i="7"/>
  <c r="BI178" i="7"/>
  <c r="BG43" i="7"/>
  <c r="H253" i="25" s="1"/>
  <c r="AP189" i="7"/>
  <c r="AN54" i="7"/>
  <c r="BF174" i="7"/>
  <c r="BD39" i="7"/>
  <c r="AJ68" i="7"/>
  <c r="AL203" i="7"/>
  <c r="AN64" i="7"/>
  <c r="AP199" i="7"/>
  <c r="AQ196" i="7"/>
  <c r="AO61" i="7"/>
  <c r="AR50" i="7"/>
  <c r="AT185" i="7"/>
  <c r="BH182" i="7"/>
  <c r="BF47" i="7"/>
  <c r="H967" i="25" s="1"/>
  <c r="AK65" i="7"/>
  <c r="AM200" i="7"/>
  <c r="AX47" i="7"/>
  <c r="H2661" i="25" s="1"/>
  <c r="BJ172" i="7"/>
  <c r="BH37" i="7"/>
  <c r="BC39" i="7"/>
  <c r="H88" i="25" s="1"/>
  <c r="BE174" i="7"/>
  <c r="BC176" i="7"/>
  <c r="BA41" i="7"/>
  <c r="AT192" i="7"/>
  <c r="AR57" i="7"/>
  <c r="BB41" i="7"/>
  <c r="H252" i="25" s="1"/>
  <c r="BD176" i="7"/>
  <c r="AO198" i="7"/>
  <c r="AM63" i="7"/>
  <c r="AS50" i="7"/>
  <c r="AU185" i="7"/>
  <c r="AM192" i="7"/>
  <c r="AK57" i="7"/>
  <c r="AW183" i="7"/>
  <c r="AU48" i="7"/>
  <c r="AM55" i="7"/>
  <c r="AO190" i="7"/>
  <c r="AY43" i="7"/>
  <c r="BA178" i="7"/>
  <c r="AQ195" i="7"/>
  <c r="AO60" i="7"/>
  <c r="H1276" i="25" s="1"/>
  <c r="AZ42" i="7"/>
  <c r="BB177" i="7"/>
  <c r="AZ50" i="7"/>
  <c r="H2667" i="25" s="1"/>
  <c r="BB185" i="7"/>
  <c r="BE38" i="7"/>
  <c r="BG173" i="7"/>
  <c r="BB48" i="7"/>
  <c r="BD183" i="7"/>
  <c r="BE182" i="7"/>
  <c r="BC47" i="7"/>
  <c r="BA42" i="7"/>
  <c r="BC177" i="7"/>
  <c r="AZ43" i="7"/>
  <c r="BB178" i="7"/>
  <c r="N77" i="11"/>
  <c r="D77" i="11"/>
  <c r="BE37" i="7"/>
  <c r="BG172" i="7"/>
  <c r="AR54" i="7"/>
  <c r="BN173" i="7"/>
  <c r="BN39" i="7" s="1"/>
  <c r="BL38" i="7"/>
  <c r="BH172" i="7"/>
  <c r="BF37" i="7"/>
  <c r="AP59" i="7"/>
  <c r="AR194" i="7"/>
  <c r="BM174" i="7"/>
  <c r="BM40" i="7" s="1"/>
  <c r="H84" i="25" s="1"/>
  <c r="BK39" i="7"/>
  <c r="H83" i="25" s="1"/>
  <c r="AS186" i="7"/>
  <c r="AQ51" i="7"/>
  <c r="H3241" i="25" s="1"/>
  <c r="AO53" i="7"/>
  <c r="AQ188" i="7"/>
  <c r="AH60" i="7"/>
  <c r="AJ195" i="7"/>
  <c r="AX182" i="7"/>
  <c r="AV47" i="7"/>
  <c r="AQ59" i="7"/>
  <c r="AS194" i="7"/>
  <c r="AS56" i="7"/>
  <c r="H2710" i="25" s="1"/>
  <c r="M27" i="10"/>
  <c r="N27" i="10"/>
  <c r="O27" i="10" s="1"/>
  <c r="AS193" i="7"/>
  <c r="AQ58" i="7"/>
  <c r="AI69" i="7"/>
  <c r="AK204" i="7"/>
  <c r="AK70" i="7" s="1"/>
  <c r="AH197" i="7"/>
  <c r="AF62" i="7"/>
  <c r="AG198" i="7"/>
  <c r="G77" i="11"/>
  <c r="H77" i="11"/>
  <c r="BA179" i="7"/>
  <c r="AY44" i="7"/>
  <c r="AL66" i="7"/>
  <c r="AN201" i="7"/>
  <c r="AI59" i="7"/>
  <c r="AK194" i="7"/>
  <c r="AZ179" i="7"/>
  <c r="AX44" i="7"/>
  <c r="AO63" i="7"/>
  <c r="AQ198" i="7"/>
  <c r="AM202" i="7"/>
  <c r="AK67" i="7"/>
  <c r="AW190" i="7"/>
  <c r="AU55" i="7"/>
  <c r="AV54" i="7"/>
  <c r="AX189" i="7"/>
  <c r="M11" i="22"/>
  <c r="M37" i="22" a="1"/>
  <c r="M37" i="22" s="1"/>
  <c r="M10" i="22" s="1"/>
  <c r="O15" i="21" s="1"/>
  <c r="O17" i="21" s="1"/>
  <c r="O18" i="21" s="1"/>
  <c r="M77" i="11" l="1"/>
  <c r="H3873" i="25"/>
  <c r="H3881" i="25"/>
  <c r="H2721" i="25"/>
  <c r="H2716" i="25"/>
  <c r="H2748" i="25"/>
  <c r="H2715" i="25"/>
  <c r="H200" i="25"/>
  <c r="H3883" i="25"/>
  <c r="H3885" i="25"/>
  <c r="H3882" i="25"/>
  <c r="H3884" i="25"/>
  <c r="H3897" i="25"/>
  <c r="H2635" i="25"/>
  <c r="H2628" i="25"/>
  <c r="H2660" i="25"/>
  <c r="H2627" i="25"/>
  <c r="H2659" i="25"/>
  <c r="H3842" i="25"/>
  <c r="H3863" i="25"/>
  <c r="H3846" i="25"/>
  <c r="H2719" i="25"/>
  <c r="H2722" i="25"/>
  <c r="H2723" i="25"/>
  <c r="H2726" i="25"/>
  <c r="H104" i="25"/>
  <c r="H106" i="25"/>
  <c r="H105" i="25"/>
  <c r="H2706" i="25"/>
  <c r="H2696" i="25"/>
  <c r="F47" i="11"/>
  <c r="H990" i="25"/>
  <c r="H986" i="25"/>
  <c r="H208" i="25"/>
  <c r="H987" i="25"/>
  <c r="H206" i="25"/>
  <c r="H981" i="25"/>
  <c r="H207" i="25"/>
  <c r="H334" i="25"/>
  <c r="H333" i="25"/>
  <c r="H92" i="25"/>
  <c r="H91" i="25"/>
  <c r="H2697" i="25"/>
  <c r="H2707" i="25"/>
  <c r="H2632" i="25"/>
  <c r="H2646" i="25"/>
  <c r="H1392" i="25"/>
  <c r="H1390" i="25"/>
  <c r="H1394" i="25"/>
  <c r="H1393" i="25"/>
  <c r="H1395" i="25"/>
  <c r="H3872" i="25"/>
  <c r="H3871" i="25"/>
  <c r="H3870" i="25"/>
  <c r="H3864" i="25"/>
  <c r="H3861" i="25"/>
  <c r="H3869" i="25"/>
  <c r="H3862" i="25"/>
  <c r="H3835" i="25"/>
  <c r="H3832" i="25"/>
  <c r="H3838" i="25"/>
  <c r="H2637" i="25"/>
  <c r="H2645" i="25"/>
  <c r="H2643" i="25"/>
  <c r="H954" i="25"/>
  <c r="H90" i="25"/>
  <c r="H96" i="25"/>
  <c r="H952" i="25"/>
  <c r="H955" i="25"/>
  <c r="E47" i="11"/>
  <c r="H211" i="25"/>
  <c r="H203" i="25"/>
  <c r="H3891" i="25"/>
  <c r="H3899" i="25"/>
  <c r="H3888" i="25"/>
  <c r="H3889" i="25"/>
  <c r="H3893" i="25"/>
  <c r="H3887" i="25"/>
  <c r="H3895" i="25"/>
  <c r="H3892" i="25"/>
  <c r="H3894" i="25"/>
  <c r="H3886" i="25"/>
  <c r="H204" i="25"/>
  <c r="H209" i="25"/>
  <c r="H205" i="25"/>
  <c r="H352" i="25"/>
  <c r="H1288" i="25"/>
  <c r="H1312" i="25"/>
  <c r="H1305" i="25"/>
  <c r="H1293" i="25"/>
  <c r="H353" i="25"/>
  <c r="H1309" i="25"/>
  <c r="H2621" i="25"/>
  <c r="H2619" i="25"/>
  <c r="H2652" i="25"/>
  <c r="H2654" i="25"/>
  <c r="H2625" i="25"/>
  <c r="H1295" i="25"/>
  <c r="H1287" i="25"/>
  <c r="E7" i="19"/>
  <c r="G7" i="19"/>
  <c r="G8" i="19" s="1"/>
  <c r="G10" i="19" s="1"/>
  <c r="AU194" i="7"/>
  <c r="AS59" i="7"/>
  <c r="H1224" i="25" s="1"/>
  <c r="AQ61" i="7"/>
  <c r="H1229" i="25" s="1"/>
  <c r="AS196" i="7"/>
  <c r="AQ199" i="7"/>
  <c r="AO64" i="7"/>
  <c r="AS197" i="7"/>
  <c r="AQ62" i="7"/>
  <c r="H1273" i="25" s="1"/>
  <c r="BD41" i="7"/>
  <c r="BF176" i="7"/>
  <c r="AO66" i="7"/>
  <c r="AQ201" i="7"/>
  <c r="AJ69" i="7"/>
  <c r="AL204" i="7"/>
  <c r="AL70" i="7" s="1"/>
  <c r="AO203" i="7"/>
  <c r="AM68" i="7"/>
  <c r="AU195" i="7"/>
  <c r="AS60" i="7"/>
  <c r="AL196" i="7"/>
  <c r="AJ61" i="7"/>
  <c r="H338" i="25" s="1"/>
  <c r="AT195" i="7"/>
  <c r="AR60" i="7"/>
  <c r="BI173" i="7"/>
  <c r="BG38" i="7"/>
  <c r="H174" i="25" s="1"/>
  <c r="BB44" i="7"/>
  <c r="H198" i="25" s="1"/>
  <c r="BD179" i="7"/>
  <c r="BI174" i="7"/>
  <c r="BG39" i="7"/>
  <c r="BB43" i="7"/>
  <c r="BD178" i="7"/>
  <c r="BC179" i="7"/>
  <c r="BA44" i="7"/>
  <c r="H199" i="25" s="1"/>
  <c r="AU51" i="7"/>
  <c r="H1171" i="25" s="1"/>
  <c r="AW186" i="7"/>
  <c r="BD42" i="7"/>
  <c r="BF177" i="7"/>
  <c r="AO201" i="7"/>
  <c r="AM66" i="7"/>
  <c r="AT51" i="7"/>
  <c r="H1169" i="25" s="1"/>
  <c r="AV186" i="7"/>
  <c r="AN204" i="7"/>
  <c r="AN70" i="7" s="1"/>
  <c r="AL69" i="7"/>
  <c r="AR198" i="7"/>
  <c r="AP63" i="7"/>
  <c r="AV194" i="7"/>
  <c r="AT59" i="7"/>
  <c r="AZ185" i="7"/>
  <c r="AX50" i="7"/>
  <c r="H2665" i="25" s="1"/>
  <c r="BB181" i="7"/>
  <c r="AZ46" i="7"/>
  <c r="H985" i="25" s="1"/>
  <c r="AI62" i="7"/>
  <c r="AK197" i="7"/>
  <c r="BM177" i="7"/>
  <c r="BM43" i="7" s="1"/>
  <c r="BK42" i="7"/>
  <c r="AX185" i="7"/>
  <c r="AV50" i="7"/>
  <c r="AU188" i="7"/>
  <c r="AS53" i="7"/>
  <c r="AY54" i="7"/>
  <c r="BA189" i="7"/>
  <c r="AX192" i="7"/>
  <c r="AV57" i="7"/>
  <c r="AN67" i="7"/>
  <c r="AP202" i="7"/>
  <c r="AZ48" i="7"/>
  <c r="BF40" i="7"/>
  <c r="BH175" i="7"/>
  <c r="BI47" i="7"/>
  <c r="AT196" i="7"/>
  <c r="AR61" i="7"/>
  <c r="AM203" i="7"/>
  <c r="AK68" i="7"/>
  <c r="AU50" i="7"/>
  <c r="H1165" i="25" s="1"/>
  <c r="AW185" i="7"/>
  <c r="AQ64" i="7"/>
  <c r="AY184" i="7"/>
  <c r="AW49" i="7"/>
  <c r="H2642" i="25" s="1"/>
  <c r="BC42" i="7"/>
  <c r="BE177" i="7"/>
  <c r="BL173" i="7"/>
  <c r="BJ38" i="7"/>
  <c r="AP55" i="7"/>
  <c r="AR190" i="7"/>
  <c r="AT188" i="7"/>
  <c r="AR53" i="7"/>
  <c r="BA184" i="7"/>
  <c r="AY49" i="7"/>
  <c r="BG176" i="7"/>
  <c r="BE41" i="7"/>
  <c r="BC50" i="7"/>
  <c r="BE185" i="7"/>
  <c r="BH174" i="7"/>
  <c r="BF39" i="7"/>
  <c r="BA182" i="7"/>
  <c r="AY47" i="7"/>
  <c r="BN176" i="7"/>
  <c r="BN42" i="7" s="1"/>
  <c r="BL41" i="7"/>
  <c r="H176" i="25" s="1"/>
  <c r="O30" i="10"/>
  <c r="K30" i="10"/>
  <c r="R43" i="24" s="1"/>
  <c r="L30" i="10"/>
  <c r="AP192" i="7"/>
  <c r="AN57" i="7"/>
  <c r="H1281" i="25" s="1"/>
  <c r="AZ53" i="7"/>
  <c r="BB188" i="7"/>
  <c r="AZ190" i="7"/>
  <c r="AX55" i="7"/>
  <c r="AH63" i="7"/>
  <c r="AJ198" i="7"/>
  <c r="AX48" i="7"/>
  <c r="AZ183" i="7"/>
  <c r="BH38" i="7"/>
  <c r="BJ173" i="7"/>
  <c r="AT55" i="7"/>
  <c r="AM58" i="7"/>
  <c r="AO193" i="7"/>
  <c r="AT58" i="7"/>
  <c r="H2705" i="25" s="1"/>
  <c r="BJ183" i="7"/>
  <c r="BH48" i="7"/>
  <c r="BK179" i="7"/>
  <c r="BI44" i="7"/>
  <c r="H186" i="25" s="1"/>
  <c r="AT52" i="7"/>
  <c r="AV187" i="7"/>
  <c r="Q43" i="24"/>
  <c r="W19" i="10"/>
  <c r="N26" i="10"/>
  <c r="O26" i="10" s="1"/>
  <c r="AN194" i="7"/>
  <c r="AL59" i="7"/>
  <c r="AZ45" i="7"/>
  <c r="BB180" i="7"/>
  <c r="AM195" i="7"/>
  <c r="AK60" i="7"/>
  <c r="AG64" i="7"/>
  <c r="AI199" i="7"/>
  <c r="AH200" i="7"/>
  <c r="AS52" i="7"/>
  <c r="AU187" i="7"/>
  <c r="BE48" i="7"/>
  <c r="BG183" i="7"/>
  <c r="AW56" i="7"/>
  <c r="AY191" i="7"/>
  <c r="BC180" i="7"/>
  <c r="BA45" i="7"/>
  <c r="AU191" i="7"/>
  <c r="AV193" i="7" s="1"/>
  <c r="AQ54" i="7"/>
  <c r="AS189" i="7"/>
  <c r="BE178" i="7"/>
  <c r="BC43" i="7"/>
  <c r="BD49" i="7"/>
  <c r="BF184" i="7"/>
  <c r="BD186" i="7"/>
  <c r="BB51" i="7"/>
  <c r="AO56" i="7"/>
  <c r="AQ191" i="7"/>
  <c r="BG175" i="7"/>
  <c r="BE40" i="7"/>
  <c r="AR200" i="7"/>
  <c r="AP65" i="7"/>
  <c r="BC187" i="7"/>
  <c r="BA52" i="7"/>
  <c r="BJ180" i="7"/>
  <c r="BK182" i="7" s="1"/>
  <c r="AW193" i="7"/>
  <c r="AU58" i="7"/>
  <c r="AL67" i="7"/>
  <c r="H325" i="25" s="1"/>
  <c r="AN202" i="7"/>
  <c r="BA181" i="7"/>
  <c r="AY46" i="7"/>
  <c r="AN65" i="7"/>
  <c r="AP200" i="7"/>
  <c r="BJ43" i="7"/>
  <c r="H184" i="25" s="1"/>
  <c r="BL178" i="7"/>
  <c r="AR197" i="7"/>
  <c r="AS199" i="7" s="1"/>
  <c r="O19" i="21"/>
  <c r="O20" i="21" s="1"/>
  <c r="O23" i="21" s="1"/>
  <c r="H102" i="25" l="1"/>
  <c r="H100" i="25"/>
  <c r="H103" i="25"/>
  <c r="H194" i="25"/>
  <c r="H193" i="25"/>
  <c r="H3845" i="25"/>
  <c r="H2639" i="25"/>
  <c r="H2644" i="25"/>
  <c r="H2638" i="25"/>
  <c r="H97" i="25"/>
  <c r="H101" i="25"/>
  <c r="H3844" i="25"/>
  <c r="H3865" i="25"/>
  <c r="H956" i="25"/>
  <c r="H89" i="25"/>
  <c r="H202" i="25"/>
  <c r="H201" i="25"/>
  <c r="H1280" i="25"/>
  <c r="H1283" i="25"/>
  <c r="H1285" i="25"/>
  <c r="H343" i="25"/>
  <c r="H172" i="25"/>
  <c r="H173" i="25"/>
  <c r="H2663" i="25"/>
  <c r="H2640" i="25"/>
  <c r="H2664" i="25"/>
  <c r="H958" i="25"/>
  <c r="H254" i="25"/>
  <c r="H960" i="25"/>
  <c r="H2690" i="25"/>
  <c r="H2694" i="25"/>
  <c r="H346" i="25"/>
  <c r="H1284" i="25"/>
  <c r="H1279" i="25"/>
  <c r="H255" i="25"/>
  <c r="H191" i="25"/>
  <c r="H1230" i="25"/>
  <c r="H1228" i="25"/>
  <c r="H2701" i="25"/>
  <c r="H2700" i="25"/>
  <c r="H2688" i="25"/>
  <c r="H2691" i="25"/>
  <c r="H330" i="25"/>
  <c r="H329" i="25"/>
  <c r="H331" i="25"/>
  <c r="E8" i="19"/>
  <c r="E10" i="19" s="1"/>
  <c r="F7" i="19"/>
  <c r="F8" i="19" s="1"/>
  <c r="BA47" i="7"/>
  <c r="BC182" i="7"/>
  <c r="BF50" i="7"/>
  <c r="BH185" i="7"/>
  <c r="AI65" i="7"/>
  <c r="AK200" i="7"/>
  <c r="AT191" i="7"/>
  <c r="AR56" i="7"/>
  <c r="BK48" i="7"/>
  <c r="BH178" i="7"/>
  <c r="BF43" i="7"/>
  <c r="AN68" i="7"/>
  <c r="H324" i="25" s="1"/>
  <c r="AP203" i="7"/>
  <c r="AY57" i="7"/>
  <c r="BA192" i="7"/>
  <c r="AV59" i="7"/>
  <c r="BA48" i="7"/>
  <c r="BC183" i="7"/>
  <c r="BA50" i="7"/>
  <c r="AS65" i="7"/>
  <c r="AM69" i="7"/>
  <c r="AO204" i="7"/>
  <c r="AO70" i="7" s="1"/>
  <c r="AX58" i="7"/>
  <c r="AZ193" i="7"/>
  <c r="AU54" i="7"/>
  <c r="AW189" i="7"/>
  <c r="BB47" i="7"/>
  <c r="BD182" i="7"/>
  <c r="AV60" i="7"/>
  <c r="AX195" i="7"/>
  <c r="BE180" i="7"/>
  <c r="BC45" i="7"/>
  <c r="BI40" i="7"/>
  <c r="BK175" i="7"/>
  <c r="BI39" i="7"/>
  <c r="BK174" i="7"/>
  <c r="AN197" i="7"/>
  <c r="AL62" i="7"/>
  <c r="AO69" i="7"/>
  <c r="AQ204" i="7"/>
  <c r="AQ70" i="7" s="1"/>
  <c r="AS63" i="7"/>
  <c r="AU198" i="7"/>
  <c r="AY194" i="7"/>
  <c r="AW59" i="7"/>
  <c r="H2693" i="25" s="1"/>
  <c r="AS192" i="7"/>
  <c r="AQ57" i="7"/>
  <c r="AU190" i="7"/>
  <c r="AS55" i="7"/>
  <c r="BE181" i="7"/>
  <c r="BC46" i="7"/>
  <c r="BD181" i="7"/>
  <c r="BB46" i="7"/>
  <c r="BL184" i="7"/>
  <c r="BJ49" i="7"/>
  <c r="O47" i="24"/>
  <c r="P47" i="24"/>
  <c r="P59" i="24"/>
  <c r="O59" i="24"/>
  <c r="Q47" i="24"/>
  <c r="Q59" i="24"/>
  <c r="BE51" i="7"/>
  <c r="BG186" i="7"/>
  <c r="BE43" i="7"/>
  <c r="H190" i="25" s="1"/>
  <c r="BG178" i="7"/>
  <c r="BB183" i="7"/>
  <c r="BC185" i="7" s="1"/>
  <c r="AX187" i="7"/>
  <c r="AV52" i="7"/>
  <c r="AS202" i="7"/>
  <c r="AQ67" i="7"/>
  <c r="AU197" i="7"/>
  <c r="AS62" i="7"/>
  <c r="AR201" i="7"/>
  <c r="AP66" i="7"/>
  <c r="BJ46" i="7"/>
  <c r="BL181" i="7"/>
  <c r="AR66" i="7"/>
  <c r="AT201" i="7"/>
  <c r="AW188" i="7"/>
  <c r="AU53" i="7"/>
  <c r="AZ49" i="7"/>
  <c r="BB184" i="7"/>
  <c r="AR63" i="7"/>
  <c r="H1263" i="25" s="1"/>
  <c r="AT198" i="7"/>
  <c r="AU200" i="7" s="1"/>
  <c r="AU57" i="7"/>
  <c r="K59" i="24"/>
  <c r="I47" i="24"/>
  <c r="I59" i="24"/>
  <c r="J47" i="24"/>
  <c r="J59" i="24"/>
  <c r="K47" i="24"/>
  <c r="BM180" i="7"/>
  <c r="BM46" i="7" s="1"/>
  <c r="BK45" i="7"/>
  <c r="AV190" i="7"/>
  <c r="AW192" i="7" s="1"/>
  <c r="AZ56" i="7"/>
  <c r="BB191" i="7"/>
  <c r="AR193" i="7"/>
  <c r="AP58" i="7"/>
  <c r="AY186" i="7"/>
  <c r="AW51" i="7"/>
  <c r="BH41" i="7"/>
  <c r="BJ176" i="7"/>
  <c r="AP68" i="7"/>
  <c r="AR203" i="7"/>
  <c r="BC190" i="7"/>
  <c r="BA55" i="7"/>
  <c r="AM198" i="7"/>
  <c r="AK63" i="7"/>
  <c r="AY187" i="7"/>
  <c r="AW52" i="7"/>
  <c r="H1167" i="25" s="1"/>
  <c r="BF179" i="7"/>
  <c r="BD44" i="7"/>
  <c r="BD45" i="7"/>
  <c r="H197" i="25" s="1"/>
  <c r="BF180" i="7"/>
  <c r="BF42" i="7"/>
  <c r="BH177" i="7"/>
  <c r="BN179" i="7"/>
  <c r="BN45" i="7" s="1"/>
  <c r="BL44" i="7"/>
  <c r="BC53" i="7"/>
  <c r="BE188" i="7"/>
  <c r="BG41" i="7"/>
  <c r="BI176" i="7"/>
  <c r="BD52" i="7"/>
  <c r="BF187" i="7"/>
  <c r="BG179" i="7"/>
  <c r="BE44" i="7"/>
  <c r="BI184" i="7"/>
  <c r="BG49" i="7"/>
  <c r="AJ201" i="7"/>
  <c r="AH66" i="7"/>
  <c r="AI202" i="7"/>
  <c r="AO196" i="7"/>
  <c r="AM61" i="7"/>
  <c r="AP195" i="7"/>
  <c r="AN60" i="7"/>
  <c r="AV53" i="7"/>
  <c r="AX188" i="7"/>
  <c r="AQ194" i="7"/>
  <c r="AO59" i="7"/>
  <c r="H1277" i="25" s="1"/>
  <c r="BL174" i="7"/>
  <c r="BJ39" i="7"/>
  <c r="AL199" i="7"/>
  <c r="AJ64" i="7"/>
  <c r="BD189" i="7"/>
  <c r="BB54" i="7"/>
  <c r="P25" i="10"/>
  <c r="N30" i="10"/>
  <c r="M30" i="10"/>
  <c r="BJ175" i="7"/>
  <c r="BH40" i="7"/>
  <c r="BI177" i="7"/>
  <c r="BG42" i="7"/>
  <c r="AT54" i="7"/>
  <c r="AV189" i="7"/>
  <c r="BN174" i="7"/>
  <c r="BN40" i="7" s="1"/>
  <c r="BL39" i="7"/>
  <c r="BA185" i="7"/>
  <c r="AY50" i="7"/>
  <c r="AV197" i="7"/>
  <c r="AT62" i="7"/>
  <c r="AZ186" i="7"/>
  <c r="AX51" i="7"/>
  <c r="BB186" i="7"/>
  <c r="AZ51" i="7"/>
  <c r="H2668" i="25" s="1"/>
  <c r="AR64" i="7"/>
  <c r="AT199" i="7"/>
  <c r="AQ202" i="7"/>
  <c r="AO67" i="7"/>
  <c r="AT61" i="7"/>
  <c r="AV196" i="7"/>
  <c r="AU61" i="7"/>
  <c r="H1212" i="25" s="1"/>
  <c r="AW196" i="7"/>
  <c r="AQ65" i="7"/>
  <c r="AS200" i="7"/>
  <c r="AU60" i="7"/>
  <c r="AW195" i="7"/>
  <c r="P8" i="21"/>
  <c r="P9" i="21"/>
  <c r="M12" i="22"/>
  <c r="M65" i="22"/>
  <c r="M52" i="22"/>
  <c r="M25" i="22"/>
  <c r="M39" i="22"/>
  <c r="H94" i="25" l="1"/>
  <c r="H957" i="25"/>
  <c r="H1260" i="25"/>
  <c r="H1270" i="25"/>
  <c r="H1221" i="25"/>
  <c r="H1269" i="25"/>
  <c r="H1232" i="25"/>
  <c r="H1262" i="25"/>
  <c r="H1234" i="25"/>
  <c r="H1236" i="25"/>
  <c r="H1235" i="25"/>
  <c r="H1253" i="25"/>
  <c r="H1254" i="25"/>
  <c r="H1176" i="25"/>
  <c r="H1178" i="25"/>
  <c r="H1177" i="25"/>
  <c r="H1268" i="25"/>
  <c r="H1266" i="25"/>
  <c r="H1264" i="25"/>
  <c r="H1233" i="25"/>
  <c r="H1265" i="25"/>
  <c r="H1261" i="25"/>
  <c r="H1271" i="25"/>
  <c r="H1267" i="25"/>
  <c r="H2692" i="25"/>
  <c r="H2703" i="25"/>
  <c r="H962" i="25"/>
  <c r="H195" i="25"/>
  <c r="H318" i="25"/>
  <c r="H320" i="25"/>
  <c r="H319" i="25"/>
  <c r="H317" i="25"/>
  <c r="H2709" i="25"/>
  <c r="H2711" i="25"/>
  <c r="H2712" i="25"/>
  <c r="D19" i="19"/>
  <c r="F10" i="19"/>
  <c r="AY197" i="7"/>
  <c r="AW62" i="7"/>
  <c r="BN175" i="7"/>
  <c r="BN41" i="7" s="1"/>
  <c r="BL40" i="7"/>
  <c r="BE54" i="7"/>
  <c r="BG189" i="7"/>
  <c r="AR67" i="7"/>
  <c r="AT202" i="7"/>
  <c r="BD48" i="7"/>
  <c r="BF183" i="7"/>
  <c r="BE184" i="7"/>
  <c r="BC49" i="7"/>
  <c r="AS203" i="7"/>
  <c r="AQ68" i="7"/>
  <c r="BI43" i="7"/>
  <c r="BK178" i="7"/>
  <c r="AK203" i="7"/>
  <c r="AI68" i="7"/>
  <c r="AJ204" i="7"/>
  <c r="AJ70" i="7" s="1"/>
  <c r="BK185" i="7"/>
  <c r="BI50" i="7"/>
  <c r="H263" i="25" s="1"/>
  <c r="BH180" i="7"/>
  <c r="BF45" i="7"/>
  <c r="AM64" i="7"/>
  <c r="AO199" i="7"/>
  <c r="BA187" i="7"/>
  <c r="AY52" i="7"/>
  <c r="K22" i="24"/>
  <c r="K48" i="24"/>
  <c r="I22" i="24"/>
  <c r="I48" i="24"/>
  <c r="AV199" i="7"/>
  <c r="AW201" i="7" s="1"/>
  <c r="AT64" i="7"/>
  <c r="BL47" i="7"/>
  <c r="BN182" i="7"/>
  <c r="BN48" i="7" s="1"/>
  <c r="Q22" i="24"/>
  <c r="Q48" i="24"/>
  <c r="O22" i="24"/>
  <c r="O48" i="24"/>
  <c r="BF182" i="7"/>
  <c r="BD47" i="7"/>
  <c r="AW191" i="7"/>
  <c r="AU56" i="7"/>
  <c r="H2699" i="25" s="1"/>
  <c r="AY60" i="7"/>
  <c r="BA195" i="7"/>
  <c r="BG181" i="7"/>
  <c r="BE46" i="7"/>
  <c r="BJ179" i="7"/>
  <c r="BH44" i="7"/>
  <c r="AV192" i="7"/>
  <c r="AT57" i="7"/>
  <c r="H2698" i="25" s="1"/>
  <c r="BD55" i="7"/>
  <c r="BF190" i="7"/>
  <c r="BJ178" i="7"/>
  <c r="BH43" i="7"/>
  <c r="H93" i="25" s="1"/>
  <c r="AS68" i="7"/>
  <c r="AU203" i="7"/>
  <c r="P22" i="24"/>
  <c r="P48" i="24"/>
  <c r="AZ59" i="7"/>
  <c r="BB194" i="7"/>
  <c r="BC193" i="7"/>
  <c r="BA58" i="7"/>
  <c r="AV63" i="7"/>
  <c r="AX198" i="7"/>
  <c r="AV62" i="7"/>
  <c r="AX197" i="7"/>
  <c r="AQ60" i="7"/>
  <c r="H1227" i="25" s="1"/>
  <c r="AS195" i="7"/>
  <c r="BH181" i="7"/>
  <c r="BF46" i="7"/>
  <c r="BG52" i="7"/>
  <c r="H267" i="25" s="1"/>
  <c r="BI187" i="7"/>
  <c r="AW199" i="7"/>
  <c r="AU64" i="7"/>
  <c r="BK41" i="7"/>
  <c r="H177" i="25" s="1"/>
  <c r="BM176" i="7"/>
  <c r="BM42" i="7" s="1"/>
  <c r="AX61" i="7"/>
  <c r="AZ196" i="7"/>
  <c r="AW55" i="7"/>
  <c r="AY190" i="7"/>
  <c r="BC51" i="7"/>
  <c r="AR204" i="7"/>
  <c r="AR70" i="7" s="1"/>
  <c r="AP69" i="7"/>
  <c r="H321" i="25" s="1"/>
  <c r="AK66" i="7"/>
  <c r="AM201" i="7"/>
  <c r="BC48" i="7"/>
  <c r="BE183" i="7"/>
  <c r="AW61" i="7"/>
  <c r="H1213" i="25" s="1"/>
  <c r="AQ197" i="7"/>
  <c r="AO62" i="7"/>
  <c r="H1274" i="25" s="1"/>
  <c r="BF53" i="7"/>
  <c r="BH188" i="7"/>
  <c r="AT204" i="7"/>
  <c r="AT70" i="7" s="1"/>
  <c r="AR69" i="7"/>
  <c r="BD192" i="7"/>
  <c r="BB57" i="7"/>
  <c r="H1186" i="25" s="1"/>
  <c r="AW58" i="7"/>
  <c r="H2689" i="25" s="1"/>
  <c r="BI179" i="7"/>
  <c r="BG44" i="7"/>
  <c r="H257" i="25" s="1"/>
  <c r="BM175" i="7"/>
  <c r="BM41" i="7" s="1"/>
  <c r="BK40" i="7"/>
  <c r="AU66" i="7"/>
  <c r="BH51" i="7"/>
  <c r="BJ186" i="7"/>
  <c r="BD187" i="7"/>
  <c r="BB52" i="7"/>
  <c r="AS66" i="7"/>
  <c r="AU201" i="7"/>
  <c r="AT65" i="7"/>
  <c r="AV200" i="7"/>
  <c r="AX190" i="7"/>
  <c r="AV55" i="7"/>
  <c r="AL65" i="7"/>
  <c r="H332" i="25" s="1"/>
  <c r="AN200" i="7"/>
  <c r="AR196" i="7"/>
  <c r="AP61" i="7"/>
  <c r="H1226" i="25" s="1"/>
  <c r="BK177" i="7"/>
  <c r="BI42" i="7"/>
  <c r="BL177" i="7"/>
  <c r="BJ42" i="7"/>
  <c r="AX191" i="7"/>
  <c r="AY193" i="7" s="1"/>
  <c r="AV56" i="7"/>
  <c r="AY189" i="7"/>
  <c r="AW54" i="7"/>
  <c r="AW198" i="7"/>
  <c r="AU63" i="7"/>
  <c r="AX53" i="7"/>
  <c r="AZ188" i="7"/>
  <c r="AZ52" i="7"/>
  <c r="H2669" i="25" s="1"/>
  <c r="BB187" i="7"/>
  <c r="BC186" i="7"/>
  <c r="BA51" i="7"/>
  <c r="BL176" i="7"/>
  <c r="BJ41" i="7"/>
  <c r="AX54" i="7"/>
  <c r="H1180" i="25" s="1"/>
  <c r="AZ189" i="7"/>
  <c r="AL202" i="7"/>
  <c r="AJ67" i="7"/>
  <c r="BI180" i="7"/>
  <c r="BG45" i="7"/>
  <c r="H963" i="25" s="1"/>
  <c r="BA188" i="7"/>
  <c r="AY53" i="7"/>
  <c r="BC56" i="7"/>
  <c r="BE191" i="7"/>
  <c r="AT194" i="7"/>
  <c r="AR59" i="7"/>
  <c r="J22" i="24"/>
  <c r="J48" i="24"/>
  <c r="BB50" i="7"/>
  <c r="BD185" i="7"/>
  <c r="AT67" i="7"/>
  <c r="AV202" i="7"/>
  <c r="BD184" i="7"/>
  <c r="BB49" i="7"/>
  <c r="H971" i="25" s="1"/>
  <c r="BL50" i="7"/>
  <c r="BG182" i="7"/>
  <c r="BE47" i="7"/>
  <c r="AU193" i="7"/>
  <c r="AS58" i="7"/>
  <c r="AP198" i="7"/>
  <c r="AN63" i="7"/>
  <c r="AX194" i="7"/>
  <c r="BM183" i="7"/>
  <c r="BM49" i="7" s="1"/>
  <c r="P10" i="21"/>
  <c r="P11" i="21" s="1"/>
  <c r="H1246" i="25" l="1"/>
  <c r="H1239" i="25"/>
  <c r="H1240" i="25"/>
  <c r="H1249" i="25"/>
  <c r="H1244" i="25"/>
  <c r="H1245" i="25"/>
  <c r="H1251" i="25"/>
  <c r="H179" i="25"/>
  <c r="H181" i="25"/>
  <c r="H188" i="25"/>
  <c r="H187" i="25"/>
  <c r="H1248" i="25"/>
  <c r="H1243" i="25"/>
  <c r="I19" i="19"/>
  <c r="I21" i="19" s="1"/>
  <c r="L19" i="19"/>
  <c r="L21" i="19" s="1"/>
  <c r="M19" i="19"/>
  <c r="M21" i="19" s="1"/>
  <c r="G19" i="19"/>
  <c r="G21" i="19" s="1"/>
  <c r="K19" i="19"/>
  <c r="K21" i="19" s="1"/>
  <c r="N19" i="19"/>
  <c r="N21" i="19" s="1"/>
  <c r="F19" i="19"/>
  <c r="F21" i="19" s="1"/>
  <c r="E19" i="19"/>
  <c r="E21" i="19" s="1"/>
  <c r="H19" i="19"/>
  <c r="H21" i="19" s="1"/>
  <c r="J19" i="19"/>
  <c r="J21" i="19" s="1"/>
  <c r="AY59" i="7"/>
  <c r="BH54" i="7"/>
  <c r="BJ189" i="7"/>
  <c r="AX60" i="7"/>
  <c r="AZ195" i="7"/>
  <c r="AU59" i="7"/>
  <c r="AW194" i="7"/>
  <c r="BK181" i="7"/>
  <c r="BI46" i="7"/>
  <c r="BE187" i="7"/>
  <c r="BC52" i="7"/>
  <c r="AY55" i="7"/>
  <c r="H1181" i="25" s="1"/>
  <c r="BA190" i="7"/>
  <c r="BL43" i="7"/>
  <c r="BN178" i="7"/>
  <c r="BN44" i="7" s="1"/>
  <c r="AT197" i="7"/>
  <c r="AR62" i="7"/>
  <c r="H1272" i="25" s="1"/>
  <c r="AX56" i="7"/>
  <c r="AZ191" i="7"/>
  <c r="AQ63" i="7"/>
  <c r="AS198" i="7"/>
  <c r="BL180" i="7"/>
  <c r="BJ45" i="7"/>
  <c r="BH183" i="7"/>
  <c r="BF48" i="7"/>
  <c r="AX200" i="7"/>
  <c r="AV65" i="7"/>
  <c r="BK51" i="7"/>
  <c r="H260" i="25" s="1"/>
  <c r="BM186" i="7"/>
  <c r="BM52" i="7" s="1"/>
  <c r="BM179" i="7"/>
  <c r="BM45" i="7" s="1"/>
  <c r="BK44" i="7"/>
  <c r="AV203" i="7"/>
  <c r="AT68" i="7"/>
  <c r="BF186" i="7"/>
  <c r="BD51" i="7"/>
  <c r="AP201" i="7"/>
  <c r="AN66" i="7"/>
  <c r="BB197" i="7"/>
  <c r="AZ62" i="7"/>
  <c r="Q105" i="24"/>
  <c r="J105" i="24"/>
  <c r="BE50" i="7"/>
  <c r="BG185" i="7"/>
  <c r="BF185" i="7"/>
  <c r="BD50" i="7"/>
  <c r="AN203" i="7"/>
  <c r="AL68" i="7"/>
  <c r="AX57" i="7"/>
  <c r="H2702" i="25" s="1"/>
  <c r="AZ192" i="7"/>
  <c r="BD53" i="7"/>
  <c r="AW67" i="7"/>
  <c r="BI45" i="7"/>
  <c r="BK180" i="7"/>
  <c r="BF193" i="7"/>
  <c r="BD58" i="7"/>
  <c r="AY196" i="7"/>
  <c r="BE186" i="7"/>
  <c r="BF188" i="7" s="1"/>
  <c r="AY200" i="7"/>
  <c r="AW65" i="7"/>
  <c r="BJ182" i="7"/>
  <c r="BH47" i="7"/>
  <c r="BC59" i="7"/>
  <c r="BE194" i="7"/>
  <c r="BL179" i="7"/>
  <c r="BJ44" i="7"/>
  <c r="H185" i="25" s="1"/>
  <c r="AX193" i="7"/>
  <c r="AV58" i="7"/>
  <c r="BI182" i="7"/>
  <c r="BG47" i="7"/>
  <c r="AY192" i="7"/>
  <c r="AW57" i="7"/>
  <c r="BC188" i="7"/>
  <c r="BA53" i="7"/>
  <c r="BH46" i="7"/>
  <c r="BJ181" i="7"/>
  <c r="BF49" i="7"/>
  <c r="BH184" i="7"/>
  <c r="BG55" i="7"/>
  <c r="BI190" i="7"/>
  <c r="BB53" i="7"/>
  <c r="BD188" i="7"/>
  <c r="AX201" i="7"/>
  <c r="AV66" i="7"/>
  <c r="AO202" i="7"/>
  <c r="AM67" i="7"/>
  <c r="AX63" i="7"/>
  <c r="P105" i="24"/>
  <c r="I105" i="24"/>
  <c r="R76" i="24"/>
  <c r="K76" i="24"/>
  <c r="AP64" i="7"/>
  <c r="AR199" i="7"/>
  <c r="BI183" i="7"/>
  <c r="BG48" i="7"/>
  <c r="AV195" i="7"/>
  <c r="AT60" i="7"/>
  <c r="BC189" i="7"/>
  <c r="BA54" i="7"/>
  <c r="BN177" i="7"/>
  <c r="BN43" i="7" s="1"/>
  <c r="BL42" i="7"/>
  <c r="AW64" i="7"/>
  <c r="H1247" i="25" s="1"/>
  <c r="AY199" i="7"/>
  <c r="BM178" i="7"/>
  <c r="BM44" i="7" s="1"/>
  <c r="BK43" i="7"/>
  <c r="BN185" i="7"/>
  <c r="BN51" i="7" s="1"/>
  <c r="AV68" i="7"/>
  <c r="AX203" i="7"/>
  <c r="Q76" i="24"/>
  <c r="BG192" i="7"/>
  <c r="BE57" i="7"/>
  <c r="H2674" i="25" s="1"/>
  <c r="BB190" i="7"/>
  <c r="AZ55" i="7"/>
  <c r="AZ54" i="7"/>
  <c r="BB189" i="7"/>
  <c r="AW202" i="7"/>
  <c r="AU67" i="7"/>
  <c r="BL187" i="7"/>
  <c r="BJ52" i="7"/>
  <c r="BE49" i="7"/>
  <c r="BG184" i="7"/>
  <c r="BA191" i="7"/>
  <c r="AY56" i="7"/>
  <c r="BI53" i="7"/>
  <c r="BK188" i="7"/>
  <c r="AU196" i="7"/>
  <c r="AS61" i="7"/>
  <c r="H1222" i="25" s="1"/>
  <c r="AZ199" i="7"/>
  <c r="AX64" i="7"/>
  <c r="H1242" i="25" s="1"/>
  <c r="BB60" i="7"/>
  <c r="BD195" i="7"/>
  <c r="AW204" i="7"/>
  <c r="AW70" i="7" s="1"/>
  <c r="AU69" i="7"/>
  <c r="BH191" i="7"/>
  <c r="BF56" i="7"/>
  <c r="BA61" i="7"/>
  <c r="BC196" i="7"/>
  <c r="K105" i="24"/>
  <c r="R105" i="24"/>
  <c r="J76" i="24"/>
  <c r="P76" i="24"/>
  <c r="I76" i="24"/>
  <c r="AQ200" i="7"/>
  <c r="AO65" i="7"/>
  <c r="AM204" i="7"/>
  <c r="AM70" i="7" s="1"/>
  <c r="AK69" i="7"/>
  <c r="AU204" i="7"/>
  <c r="AU70" i="7" s="1"/>
  <c r="AS69" i="7"/>
  <c r="AY63" i="7"/>
  <c r="BA198" i="7"/>
  <c r="N62" i="22"/>
  <c r="N49" i="22"/>
  <c r="N36" i="22"/>
  <c r="N22" i="22"/>
  <c r="F40" i="7"/>
  <c r="F24" i="7"/>
  <c r="F20" i="7"/>
  <c r="G40" i="7"/>
  <c r="F35" i="7"/>
  <c r="F27" i="7"/>
  <c r="F19" i="7"/>
  <c r="F38" i="7"/>
  <c r="F26" i="7"/>
  <c r="F18" i="7"/>
  <c r="F14" i="7"/>
  <c r="F33" i="7"/>
  <c r="F25" i="7"/>
  <c r="H2695" i="25" l="1"/>
  <c r="H2704" i="25"/>
  <c r="H1190" i="25"/>
  <c r="H2677" i="25"/>
  <c r="H1220" i="25"/>
  <c r="H1217" i="25"/>
  <c r="H1218" i="25"/>
  <c r="H180" i="25"/>
  <c r="H182" i="25"/>
  <c r="H183" i="25"/>
  <c r="H1241" i="25"/>
  <c r="H1219" i="25"/>
  <c r="H328" i="25"/>
  <c r="H327" i="25"/>
  <c r="H2671" i="25"/>
  <c r="H2670" i="25"/>
  <c r="H964" i="25"/>
  <c r="H966" i="25"/>
  <c r="H965" i="25"/>
  <c r="BF54" i="7"/>
  <c r="BE197" i="7"/>
  <c r="BC62" i="7"/>
  <c r="AT200" i="7"/>
  <c r="AR65" i="7"/>
  <c r="H115" i="24"/>
  <c r="J111" i="24"/>
  <c r="I111" i="24"/>
  <c r="H111" i="24"/>
  <c r="BK46" i="7"/>
  <c r="H258" i="25" s="1"/>
  <c r="BM181" i="7"/>
  <c r="BM47" i="7" s="1"/>
  <c r="AZ57" i="7"/>
  <c r="BB192" i="7"/>
  <c r="BL190" i="7"/>
  <c r="BJ55" i="7"/>
  <c r="AX69" i="7"/>
  <c r="AV61" i="7"/>
  <c r="AX196" i="7"/>
  <c r="P111" i="24"/>
  <c r="O115" i="24"/>
  <c r="Q111" i="24"/>
  <c r="O111" i="24"/>
  <c r="AQ203" i="7"/>
  <c r="AO68" i="7"/>
  <c r="BC54" i="7"/>
  <c r="BE189" i="7"/>
  <c r="BI48" i="7"/>
  <c r="BK183" i="7"/>
  <c r="BN180" i="7"/>
  <c r="BN46" i="7" s="1"/>
  <c r="BL45" i="7"/>
  <c r="BL183" i="7"/>
  <c r="BJ48" i="7"/>
  <c r="AY62" i="7"/>
  <c r="BA197" i="7"/>
  <c r="AN69" i="7"/>
  <c r="AP204" i="7"/>
  <c r="AP70" i="7" s="1"/>
  <c r="BD198" i="7"/>
  <c r="BB63" i="7"/>
  <c r="BH187" i="7"/>
  <c r="BF52" i="7"/>
  <c r="AX66" i="7"/>
  <c r="AZ201" i="7"/>
  <c r="BN181" i="7"/>
  <c r="BN47" i="7" s="1"/>
  <c r="BL46" i="7"/>
  <c r="BE53" i="7"/>
  <c r="BG188" i="7"/>
  <c r="BK54" i="7"/>
  <c r="BM189" i="7"/>
  <c r="BM55" i="7" s="1"/>
  <c r="R86" i="24"/>
  <c r="Q86" i="24"/>
  <c r="O84" i="24"/>
  <c r="BJ185" i="7"/>
  <c r="BH50" i="7"/>
  <c r="H262" i="25" s="1"/>
  <c r="K86" i="24"/>
  <c r="J86" i="24"/>
  <c r="H84" i="24"/>
  <c r="BB56" i="7"/>
  <c r="H1185" i="25" s="1"/>
  <c r="BD191" i="7"/>
  <c r="BD190" i="7"/>
  <c r="BB55" i="7"/>
  <c r="I84" i="24"/>
  <c r="K84" i="24"/>
  <c r="BI56" i="7"/>
  <c r="BK191" i="7"/>
  <c r="BL182" i="7"/>
  <c r="BJ47" i="7"/>
  <c r="BG195" i="7"/>
  <c r="BE60" i="7"/>
  <c r="H2682" i="25" s="1"/>
  <c r="AZ58" i="7"/>
  <c r="BB193" i="7"/>
  <c r="K115" i="24"/>
  <c r="H113" i="24"/>
  <c r="J115" i="24"/>
  <c r="AU199" i="7"/>
  <c r="AS64" i="7"/>
  <c r="BA56" i="7"/>
  <c r="H1182" i="25" s="1"/>
  <c r="BC191" i="7"/>
  <c r="AZ61" i="7"/>
  <c r="BA194" i="7"/>
  <c r="BB196" i="7" s="1"/>
  <c r="O82" i="24"/>
  <c r="O86" i="24"/>
  <c r="P82" i="24"/>
  <c r="Q82" i="24"/>
  <c r="BG50" i="7"/>
  <c r="H265" i="25" s="1"/>
  <c r="BI185" i="7"/>
  <c r="BF189" i="7"/>
  <c r="BD54" i="7"/>
  <c r="H2672" i="25" s="1"/>
  <c r="BE52" i="7"/>
  <c r="BG187" i="7"/>
  <c r="BI186" i="7"/>
  <c r="BG51" i="7"/>
  <c r="H264" i="25" s="1"/>
  <c r="AY195" i="7"/>
  <c r="AW60" i="7"/>
  <c r="AZ65" i="7"/>
  <c r="BB200" i="7"/>
  <c r="AW68" i="7"/>
  <c r="AY203" i="7"/>
  <c r="AQ66" i="7"/>
  <c r="AS201" i="7"/>
  <c r="P113" i="24"/>
  <c r="R113" i="24"/>
  <c r="BD61" i="7"/>
  <c r="BF196" i="7"/>
  <c r="AY65" i="7"/>
  <c r="BC199" i="7"/>
  <c r="BA64" i="7"/>
  <c r="H82" i="24"/>
  <c r="H86" i="24"/>
  <c r="J82" i="24"/>
  <c r="I82" i="24"/>
  <c r="I113" i="24"/>
  <c r="K113" i="24"/>
  <c r="BH57" i="7"/>
  <c r="BJ192" i="7"/>
  <c r="AU62" i="7"/>
  <c r="AW197" i="7"/>
  <c r="BC192" i="7"/>
  <c r="BA57" i="7"/>
  <c r="BN188" i="7"/>
  <c r="BN54" i="7" s="1"/>
  <c r="BL53" i="7"/>
  <c r="BI193" i="7"/>
  <c r="BG58" i="7"/>
  <c r="BC55" i="7"/>
  <c r="H2676" i="25" s="1"/>
  <c r="BE190" i="7"/>
  <c r="BI49" i="7"/>
  <c r="H259" i="25" s="1"/>
  <c r="BK184" i="7"/>
  <c r="R84" i="24"/>
  <c r="P84" i="24"/>
  <c r="AZ198" i="7"/>
  <c r="BA200" i="7" s="1"/>
  <c r="AZ202" i="7"/>
  <c r="AX67" i="7"/>
  <c r="BA193" i="7"/>
  <c r="AY58" i="7"/>
  <c r="AX59" i="7"/>
  <c r="H2687" i="25" s="1"/>
  <c r="AZ194" i="7"/>
  <c r="AY66" i="7"/>
  <c r="BA201" i="7"/>
  <c r="BF59" i="7"/>
  <c r="BH194" i="7"/>
  <c r="AY202" i="7"/>
  <c r="BH186" i="7"/>
  <c r="BF51" i="7"/>
  <c r="H266" i="25" s="1"/>
  <c r="O113" i="24"/>
  <c r="R115" i="24"/>
  <c r="Q115" i="24"/>
  <c r="AP67" i="7"/>
  <c r="AR202" i="7"/>
  <c r="AX204" i="7"/>
  <c r="AX70" i="7" s="1"/>
  <c r="AV69" i="7"/>
  <c r="BH49" i="7"/>
  <c r="BJ184" i="7"/>
  <c r="AV198" i="7"/>
  <c r="AT63" i="7"/>
  <c r="BK47" i="7"/>
  <c r="BM182" i="7"/>
  <c r="BM48" i="7" s="1"/>
  <c r="N26" i="22"/>
  <c r="N40" i="22"/>
  <c r="N9" i="22"/>
  <c r="N53" i="22"/>
  <c r="N66" i="22"/>
  <c r="H40" i="7"/>
  <c r="F13" i="7"/>
  <c r="F21" i="7"/>
  <c r="F29" i="7"/>
  <c r="F37" i="7"/>
  <c r="F34" i="7"/>
  <c r="F15" i="7"/>
  <c r="F23" i="7"/>
  <c r="F31" i="7"/>
  <c r="F39" i="7"/>
  <c r="F16" i="7"/>
  <c r="F32" i="7"/>
  <c r="F17" i="7"/>
  <c r="F22" i="7"/>
  <c r="F30" i="7"/>
  <c r="H460" i="25" s="1"/>
  <c r="F28" i="7"/>
  <c r="F36" i="7"/>
  <c r="G30" i="7"/>
  <c r="H30" i="7"/>
  <c r="G22" i="7"/>
  <c r="G13" i="7"/>
  <c r="G37" i="7"/>
  <c r="G26" i="7"/>
  <c r="G27" i="7"/>
  <c r="H23" i="7"/>
  <c r="G33" i="7"/>
  <c r="G15" i="7"/>
  <c r="G34" i="7"/>
  <c r="G20" i="7"/>
  <c r="G36" i="7"/>
  <c r="G31" i="7"/>
  <c r="G29" i="7"/>
  <c r="H18" i="7"/>
  <c r="H27" i="7"/>
  <c r="G24" i="7"/>
  <c r="G39" i="7"/>
  <c r="G21" i="7"/>
  <c r="G17" i="7"/>
  <c r="I40" i="7"/>
  <c r="G25" i="7"/>
  <c r="G32" i="7"/>
  <c r="H37" i="7"/>
  <c r="G28" i="7"/>
  <c r="H14" i="7"/>
  <c r="G38" i="7"/>
  <c r="G16" i="7"/>
  <c r="F12" i="7"/>
  <c r="G23" i="7"/>
  <c r="G18" i="7"/>
  <c r="G35" i="7"/>
  <c r="H472" i="25" l="1"/>
  <c r="H454" i="25"/>
  <c r="H322" i="25"/>
  <c r="H323" i="25"/>
  <c r="H450" i="25"/>
  <c r="H449" i="25"/>
  <c r="H2683" i="25"/>
  <c r="H2684" i="25"/>
  <c r="H470" i="25"/>
  <c r="H469" i="25"/>
  <c r="I470" i="25" s="1"/>
  <c r="H471" i="25"/>
  <c r="H1258" i="25"/>
  <c r="H1252" i="25"/>
  <c r="H1257" i="25"/>
  <c r="H1250" i="25"/>
  <c r="H1256" i="25"/>
  <c r="H1237" i="25"/>
  <c r="H1259" i="25"/>
  <c r="H1231" i="25"/>
  <c r="H1255" i="25"/>
  <c r="H1238" i="25"/>
  <c r="H968" i="25"/>
  <c r="H261" i="25"/>
  <c r="BA59" i="7"/>
  <c r="BC194" i="7"/>
  <c r="BG191" i="7"/>
  <c r="BE56" i="7"/>
  <c r="AY198" i="7"/>
  <c r="AW63" i="7"/>
  <c r="BA66" i="7"/>
  <c r="AY69" i="7"/>
  <c r="BA204" i="7"/>
  <c r="BA70" i="7" s="1"/>
  <c r="BI188" i="7"/>
  <c r="BG53" i="7"/>
  <c r="H269" i="25" s="1"/>
  <c r="BI51" i="7"/>
  <c r="BK186" i="7"/>
  <c r="AW200" i="7"/>
  <c r="AU65" i="7"/>
  <c r="BD194" i="7"/>
  <c r="BB59" i="7"/>
  <c r="BF192" i="7"/>
  <c r="BD57" i="7"/>
  <c r="H1188" i="25" s="1"/>
  <c r="BG54" i="7"/>
  <c r="BI189" i="7"/>
  <c r="AZ67" i="7"/>
  <c r="BB202" i="7"/>
  <c r="BA63" i="7"/>
  <c r="BC198" i="7"/>
  <c r="BG190" i="7"/>
  <c r="BE55" i="7"/>
  <c r="AZ197" i="7"/>
  <c r="AX62" i="7"/>
  <c r="BJ50" i="7"/>
  <c r="H969" i="25" s="1"/>
  <c r="BL185" i="7"/>
  <c r="AT203" i="7"/>
  <c r="AR68" i="7"/>
  <c r="BH60" i="7"/>
  <c r="BJ195" i="7"/>
  <c r="AZ60" i="7"/>
  <c r="H2686" i="25" s="1"/>
  <c r="BB195" i="7"/>
  <c r="K88" i="24"/>
  <c r="R88" i="24"/>
  <c r="I88" i="24"/>
  <c r="Q88" i="24"/>
  <c r="P88" i="24"/>
  <c r="J88" i="24"/>
  <c r="BA196" i="7"/>
  <c r="AY61" i="7"/>
  <c r="BC57" i="7"/>
  <c r="BE192" i="7"/>
  <c r="BN183" i="7"/>
  <c r="BN49" i="7" s="1"/>
  <c r="BL48" i="7"/>
  <c r="BF199" i="7"/>
  <c r="BD64" i="7"/>
  <c r="BN191" i="7"/>
  <c r="BN57" i="7" s="1"/>
  <c r="BL56" i="7"/>
  <c r="BG198" i="7"/>
  <c r="BE63" i="7"/>
  <c r="AV64" i="7"/>
  <c r="AX199" i="7"/>
  <c r="AZ68" i="7"/>
  <c r="BB203" i="7"/>
  <c r="BK50" i="7"/>
  <c r="BM185" i="7"/>
  <c r="BM51" i="7" s="1"/>
  <c r="BJ58" i="7"/>
  <c r="BL193" i="7"/>
  <c r="BF62" i="7"/>
  <c r="BH197" i="7"/>
  <c r="AS67" i="7"/>
  <c r="AU202" i="7"/>
  <c r="BD201" i="7"/>
  <c r="BB66" i="7"/>
  <c r="BA60" i="7"/>
  <c r="H280" i="25" s="1"/>
  <c r="BC195" i="7"/>
  <c r="BM192" i="7"/>
  <c r="BM58" i="7" s="1"/>
  <c r="BK57" i="7"/>
  <c r="BL186" i="7"/>
  <c r="BJ51" i="7"/>
  <c r="BM184" i="7"/>
  <c r="BM50" i="7" s="1"/>
  <c r="BK49" i="7"/>
  <c r="BD193" i="7"/>
  <c r="BB58" i="7"/>
  <c r="H1184" i="25" s="1"/>
  <c r="J117" i="24"/>
  <c r="P117" i="24"/>
  <c r="R117" i="24"/>
  <c r="K117" i="24"/>
  <c r="I117" i="24"/>
  <c r="Q117" i="24"/>
  <c r="AY68" i="7"/>
  <c r="BA203" i="7"/>
  <c r="BJ187" i="7"/>
  <c r="BH52" i="7"/>
  <c r="BA67" i="7"/>
  <c r="BC202" i="7"/>
  <c r="BB199" i="7"/>
  <c r="BC201" i="7" s="1"/>
  <c r="AZ64" i="7"/>
  <c r="BK194" i="7"/>
  <c r="BI59" i="7"/>
  <c r="BE193" i="7"/>
  <c r="BC58" i="7"/>
  <c r="BC65" i="7"/>
  <c r="BE200" i="7"/>
  <c r="BI52" i="7"/>
  <c r="BK187" i="7"/>
  <c r="BH190" i="7"/>
  <c r="BF55" i="7"/>
  <c r="BB62" i="7"/>
  <c r="BI196" i="7"/>
  <c r="BG61" i="7"/>
  <c r="BD56" i="7"/>
  <c r="BF191" i="7"/>
  <c r="BJ188" i="7"/>
  <c r="BH53" i="7"/>
  <c r="H268" i="25" s="1"/>
  <c r="BL49" i="7"/>
  <c r="BN184" i="7"/>
  <c r="BN50" i="7" s="1"/>
  <c r="AQ69" i="7"/>
  <c r="AS204" i="7"/>
  <c r="AS70" i="7" s="1"/>
  <c r="H316" i="25" s="1"/>
  <c r="AZ204" i="7"/>
  <c r="AZ70" i="7" s="1"/>
  <c r="AV201" i="7"/>
  <c r="AT66" i="7"/>
  <c r="BH189" i="7"/>
  <c r="N13" i="22"/>
  <c r="N38" i="22"/>
  <c r="P14" i="21"/>
  <c r="N51" i="22"/>
  <c r="N24" i="22"/>
  <c r="N64" i="22"/>
  <c r="J38" i="7"/>
  <c r="I33" i="7"/>
  <c r="I38" i="7"/>
  <c r="I19" i="7"/>
  <c r="H26" i="7"/>
  <c r="G19" i="7"/>
  <c r="J15" i="7"/>
  <c r="H17" i="7"/>
  <c r="H22" i="7"/>
  <c r="I32" i="7"/>
  <c r="H29" i="7"/>
  <c r="H39" i="7"/>
  <c r="J40" i="7"/>
  <c r="H25" i="7"/>
  <c r="H20" i="7"/>
  <c r="G14" i="7"/>
  <c r="I26" i="7"/>
  <c r="H24" i="7"/>
  <c r="H32" i="7"/>
  <c r="I35" i="7"/>
  <c r="I16" i="7"/>
  <c r="I14" i="7"/>
  <c r="I24" i="7"/>
  <c r="H28" i="7"/>
  <c r="H36" i="7"/>
  <c r="I17" i="7"/>
  <c r="I39" i="7"/>
  <c r="H1615" i="25" s="1"/>
  <c r="K40" i="7"/>
  <c r="I29" i="7"/>
  <c r="H38" i="7"/>
  <c r="H35" i="7"/>
  <c r="H33" i="7"/>
  <c r="I36" i="7"/>
  <c r="H19" i="7"/>
  <c r="H34" i="7"/>
  <c r="H13" i="7"/>
  <c r="I25" i="7"/>
  <c r="H31" i="7"/>
  <c r="I31" i="7"/>
  <c r="H15" i="7"/>
  <c r="H473" i="25" l="1"/>
  <c r="H455" i="25"/>
  <c r="H478" i="25"/>
  <c r="H477" i="25"/>
  <c r="K470" i="25"/>
  <c r="I471" i="25"/>
  <c r="H446" i="25"/>
  <c r="H444" i="25"/>
  <c r="H441" i="25"/>
  <c r="H445" i="25"/>
  <c r="H443" i="25"/>
  <c r="H447" i="25"/>
  <c r="H436" i="25"/>
  <c r="H456" i="25"/>
  <c r="H435" i="25"/>
  <c r="H457" i="25"/>
  <c r="H440" i="25"/>
  <c r="H452" i="25"/>
  <c r="H448" i="25"/>
  <c r="H451" i="25"/>
  <c r="H453" i="25"/>
  <c r="H1183" i="25"/>
  <c r="H1187" i="25"/>
  <c r="H2675" i="25"/>
  <c r="H2679" i="25"/>
  <c r="H2680" i="25"/>
  <c r="H278" i="25"/>
  <c r="H279" i="25"/>
  <c r="BC67" i="7"/>
  <c r="BE203" i="7"/>
  <c r="BC68" i="7"/>
  <c r="K119" i="24"/>
  <c r="K118" i="24"/>
  <c r="AU68" i="7"/>
  <c r="AW203" i="7"/>
  <c r="BE58" i="7"/>
  <c r="H1189" i="25" s="1"/>
  <c r="BG193" i="7"/>
  <c r="R90" i="24"/>
  <c r="I58" i="24" s="1"/>
  <c r="I24" i="24" s="1"/>
  <c r="R89" i="24"/>
  <c r="I57" i="24" s="1"/>
  <c r="I23" i="24" s="1"/>
  <c r="BB68" i="7"/>
  <c r="BD203" i="7"/>
  <c r="BJ54" i="7"/>
  <c r="BL189" i="7"/>
  <c r="BK60" i="7"/>
  <c r="H274" i="25" s="1"/>
  <c r="BM195" i="7"/>
  <c r="BM61" i="7" s="1"/>
  <c r="BD59" i="7"/>
  <c r="H2678" i="25" s="1"/>
  <c r="BF194" i="7"/>
  <c r="BN187" i="7"/>
  <c r="BN53" i="7" s="1"/>
  <c r="BL52" i="7"/>
  <c r="BI199" i="7"/>
  <c r="BG64" i="7"/>
  <c r="BH200" i="7"/>
  <c r="BF65" i="7"/>
  <c r="P90" i="24"/>
  <c r="K58" i="24" s="1"/>
  <c r="K24" i="24" s="1"/>
  <c r="P89" i="24"/>
  <c r="K57" i="24" s="1"/>
  <c r="K23" i="24" s="1"/>
  <c r="K89" i="24"/>
  <c r="K90" i="24"/>
  <c r="BI191" i="7"/>
  <c r="BG56" i="7"/>
  <c r="H2673" i="25" s="1"/>
  <c r="BH193" i="7"/>
  <c r="BF58" i="7"/>
  <c r="AW66" i="7"/>
  <c r="AY201" i="7"/>
  <c r="BK189" i="7"/>
  <c r="BI54" i="7"/>
  <c r="BG57" i="7"/>
  <c r="BI192" i="7"/>
  <c r="BH55" i="7"/>
  <c r="BJ190" i="7"/>
  <c r="BE66" i="7"/>
  <c r="BG201" i="7"/>
  <c r="BC204" i="7"/>
  <c r="BC70" i="7" s="1"/>
  <c r="BA69" i="7"/>
  <c r="BE196" i="7"/>
  <c r="BC61" i="7"/>
  <c r="H281" i="25" s="1"/>
  <c r="BN194" i="7"/>
  <c r="BN60" i="7" s="1"/>
  <c r="BL59" i="7"/>
  <c r="BB69" i="7"/>
  <c r="BD204" i="7"/>
  <c r="BD70" i="7" s="1"/>
  <c r="J89" i="24"/>
  <c r="J90" i="24"/>
  <c r="BL196" i="7"/>
  <c r="BJ61" i="7"/>
  <c r="BN186" i="7"/>
  <c r="BN52" i="7" s="1"/>
  <c r="BL51" i="7"/>
  <c r="BI62" i="7"/>
  <c r="BK197" i="7"/>
  <c r="BJ191" i="7"/>
  <c r="BH56" i="7"/>
  <c r="R119" i="24"/>
  <c r="Q58" i="24" s="1"/>
  <c r="Q24" i="24" s="1"/>
  <c r="R118" i="24"/>
  <c r="Q57" i="24" s="1"/>
  <c r="Q23" i="24" s="1"/>
  <c r="AX202" i="7"/>
  <c r="AV67" i="7"/>
  <c r="BH192" i="7"/>
  <c r="BF57" i="7"/>
  <c r="BM188" i="7"/>
  <c r="BM54" i="7" s="1"/>
  <c r="BK53" i="7"/>
  <c r="Q118" i="24"/>
  <c r="P57" i="24" s="1"/>
  <c r="P23" i="24" s="1"/>
  <c r="Q119" i="24"/>
  <c r="P58" i="24" s="1"/>
  <c r="P24" i="24" s="1"/>
  <c r="P118" i="24"/>
  <c r="O57" i="24" s="1"/>
  <c r="O23" i="24" s="1"/>
  <c r="P119" i="24"/>
  <c r="O58" i="24" s="1"/>
  <c r="O24" i="24" s="1"/>
  <c r="BJ198" i="7"/>
  <c r="BH63" i="7"/>
  <c r="H1202" i="25" s="1"/>
  <c r="AX65" i="7"/>
  <c r="AZ200" i="7"/>
  <c r="Q90" i="24"/>
  <c r="J58" i="24" s="1"/>
  <c r="J24" i="24" s="1"/>
  <c r="Q89" i="24"/>
  <c r="J57" i="24" s="1"/>
  <c r="J23" i="24" s="1"/>
  <c r="BD196" i="7"/>
  <c r="BB61" i="7"/>
  <c r="H2685" i="25" s="1"/>
  <c r="BC64" i="7"/>
  <c r="BK190" i="7"/>
  <c r="BI55" i="7"/>
  <c r="BM187" i="7"/>
  <c r="BM53" i="7" s="1"/>
  <c r="BK52" i="7"/>
  <c r="H970" i="25" s="1"/>
  <c r="BE195" i="7"/>
  <c r="BC60" i="7"/>
  <c r="H2681" i="25" s="1"/>
  <c r="BD197" i="7"/>
  <c r="BE59" i="7"/>
  <c r="H1191" i="25" s="1"/>
  <c r="BG194" i="7"/>
  <c r="BD200" i="7"/>
  <c r="BB65" i="7"/>
  <c r="BJ53" i="7"/>
  <c r="BL188" i="7"/>
  <c r="I119" i="24"/>
  <c r="I118" i="24"/>
  <c r="J119" i="24"/>
  <c r="J118" i="24"/>
  <c r="BF202" i="7"/>
  <c r="BD67" i="7"/>
  <c r="BA62" i="7"/>
  <c r="BC197" i="7"/>
  <c r="I89" i="24"/>
  <c r="I90" i="24"/>
  <c r="AT69" i="7"/>
  <c r="AV204" i="7"/>
  <c r="AV70" i="7" s="1"/>
  <c r="AZ63" i="7"/>
  <c r="H1214" i="25" s="1"/>
  <c r="BB198" i="7"/>
  <c r="BD60" i="7"/>
  <c r="BF195" i="7"/>
  <c r="BA199" i="7"/>
  <c r="AY64" i="7"/>
  <c r="N23" i="22" a="1"/>
  <c r="N23" i="22" s="1"/>
  <c r="N63" i="22" a="1"/>
  <c r="N63" i="22" s="1"/>
  <c r="N50" i="22" a="1"/>
  <c r="N50" i="22" s="1"/>
  <c r="N11" i="22"/>
  <c r="N37" i="22" a="1"/>
  <c r="N37" i="22" s="1"/>
  <c r="J29" i="7"/>
  <c r="K20" i="7"/>
  <c r="K18" i="7"/>
  <c r="K34" i="7"/>
  <c r="I28" i="7"/>
  <c r="J31" i="7"/>
  <c r="I34" i="7"/>
  <c r="J35" i="7"/>
  <c r="J34" i="7"/>
  <c r="H483" i="25" s="1"/>
  <c r="H21" i="7"/>
  <c r="I30" i="7"/>
  <c r="I22" i="7"/>
  <c r="K30" i="7"/>
  <c r="K15" i="7"/>
  <c r="I15" i="7"/>
  <c r="J21" i="7"/>
  <c r="J18" i="7"/>
  <c r="I20" i="7"/>
  <c r="I27" i="7"/>
  <c r="J16" i="7"/>
  <c r="J28" i="7"/>
  <c r="J14" i="7"/>
  <c r="L40" i="7"/>
  <c r="I37" i="7"/>
  <c r="J19" i="7"/>
  <c r="J33" i="7"/>
  <c r="H16" i="7"/>
  <c r="J32" i="7"/>
  <c r="I21" i="7"/>
  <c r="J39" i="7"/>
  <c r="J37" i="7"/>
  <c r="K17" i="7"/>
  <c r="J26" i="7"/>
  <c r="L16" i="7"/>
  <c r="J27" i="7"/>
  <c r="H1216" i="25" l="1"/>
  <c r="H1211" i="25"/>
  <c r="H474" i="25"/>
  <c r="H479" i="25"/>
  <c r="H476" i="25"/>
  <c r="H482" i="25"/>
  <c r="H480" i="25"/>
  <c r="H484" i="25"/>
  <c r="H481" i="25"/>
  <c r="H475" i="25"/>
  <c r="H1199" i="25"/>
  <c r="H1200" i="25"/>
  <c r="H1201" i="25"/>
  <c r="I472" i="25"/>
  <c r="K471" i="25"/>
  <c r="BK63" i="7"/>
  <c r="BM198" i="7"/>
  <c r="BM64" i="7" s="1"/>
  <c r="BI202" i="7"/>
  <c r="BG67" i="7"/>
  <c r="BI58" i="7"/>
  <c r="BK193" i="7"/>
  <c r="BH195" i="7"/>
  <c r="BF60" i="7"/>
  <c r="BN190" i="7"/>
  <c r="BN56" i="7" s="1"/>
  <c r="BL55" i="7"/>
  <c r="AW69" i="7"/>
  <c r="AY204" i="7"/>
  <c r="AY70" i="7" s="1"/>
  <c r="BB64" i="7"/>
  <c r="H1215" i="25" s="1"/>
  <c r="BD199" i="7"/>
  <c r="BF198" i="7"/>
  <c r="BD63" i="7"/>
  <c r="BE199" i="7"/>
  <c r="BF201" i="7" s="1"/>
  <c r="BJ64" i="7"/>
  <c r="BL199" i="7"/>
  <c r="BH58" i="7"/>
  <c r="BJ193" i="7"/>
  <c r="BL62" i="7"/>
  <c r="BN197" i="7"/>
  <c r="BN63" i="7" s="1"/>
  <c r="BG197" i="7"/>
  <c r="BE62" i="7"/>
  <c r="H282" i="25" s="1"/>
  <c r="BK192" i="7"/>
  <c r="BI57" i="7"/>
  <c r="BK200" i="7"/>
  <c r="BI65" i="7"/>
  <c r="H1204" i="25" s="1"/>
  <c r="BG204" i="7"/>
  <c r="BG70" i="7" s="1"/>
  <c r="BE69" i="7"/>
  <c r="AY67" i="7"/>
  <c r="BA202" i="7"/>
  <c r="BA65" i="7"/>
  <c r="BC200" i="7"/>
  <c r="BF68" i="7"/>
  <c r="BH203" i="7"/>
  <c r="BD66" i="7"/>
  <c r="BB201" i="7"/>
  <c r="AZ66" i="7"/>
  <c r="BJ56" i="7"/>
  <c r="BL191" i="7"/>
  <c r="BD69" i="7"/>
  <c r="BI194" i="7"/>
  <c r="BG59" i="7"/>
  <c r="H1192" i="25" s="1"/>
  <c r="BF61" i="7"/>
  <c r="BH196" i="7"/>
  <c r="BE198" i="7"/>
  <c r="BC63" i="7"/>
  <c r="BL54" i="7"/>
  <c r="BN189" i="7"/>
  <c r="BN55" i="7" s="1"/>
  <c r="BG60" i="7"/>
  <c r="BI195" i="7"/>
  <c r="BG196" i="7"/>
  <c r="BE61" i="7"/>
  <c r="BK56" i="7"/>
  <c r="BM191" i="7"/>
  <c r="BM57" i="7" s="1"/>
  <c r="BD62" i="7"/>
  <c r="BF197" i="7"/>
  <c r="AZ203" i="7"/>
  <c r="AX68" i="7"/>
  <c r="BL192" i="7"/>
  <c r="BJ57" i="7"/>
  <c r="BK55" i="7"/>
  <c r="BM190" i="7"/>
  <c r="BM56" i="7" s="1"/>
  <c r="BJ194" i="7"/>
  <c r="BH59" i="7"/>
  <c r="H1195" i="25" s="1"/>
  <c r="BH66" i="7"/>
  <c r="H1205" i="25" s="1"/>
  <c r="BJ201" i="7"/>
  <c r="BE202" i="7"/>
  <c r="N10" i="22"/>
  <c r="L38" i="7"/>
  <c r="H1618" i="25" s="1"/>
  <c r="K39" i="7"/>
  <c r="M40" i="7"/>
  <c r="K36" i="7"/>
  <c r="J30" i="7"/>
  <c r="M18" i="7"/>
  <c r="L33" i="7"/>
  <c r="M16" i="7"/>
  <c r="K33" i="7"/>
  <c r="J36" i="7"/>
  <c r="I18" i="7"/>
  <c r="K28" i="7"/>
  <c r="L19" i="7"/>
  <c r="K16" i="7"/>
  <c r="K23" i="7"/>
  <c r="I23" i="7"/>
  <c r="L36" i="7"/>
  <c r="H428" i="25" s="1"/>
  <c r="L32" i="7"/>
  <c r="L17" i="7"/>
  <c r="J22" i="7"/>
  <c r="L35" i="7"/>
  <c r="K38" i="7"/>
  <c r="N17" i="7"/>
  <c r="L15" i="7"/>
  <c r="J23" i="7"/>
  <c r="J17" i="7"/>
  <c r="L20" i="7"/>
  <c r="K21" i="7"/>
  <c r="L22" i="7"/>
  <c r="J24" i="7"/>
  <c r="K31" i="7"/>
  <c r="K37" i="7"/>
  <c r="K35" i="7"/>
  <c r="H429" i="25" s="1"/>
  <c r="K29" i="7"/>
  <c r="I473" i="25" l="1"/>
  <c r="K472" i="25"/>
  <c r="H290" i="25"/>
  <c r="H287" i="25"/>
  <c r="BG62" i="7"/>
  <c r="H1194" i="25" s="1"/>
  <c r="BI197" i="7"/>
  <c r="BM201" i="7"/>
  <c r="BM67" i="7" s="1"/>
  <c r="BK66" i="7"/>
  <c r="BL202" i="7"/>
  <c r="BJ67" i="7"/>
  <c r="BK196" i="7"/>
  <c r="BI61" i="7"/>
  <c r="BN192" i="7"/>
  <c r="BN58" i="7" s="1"/>
  <c r="H270" i="25" s="1"/>
  <c r="BL57" i="7"/>
  <c r="H271" i="25" s="1"/>
  <c r="BE201" i="7"/>
  <c r="BC66" i="7"/>
  <c r="BN200" i="7"/>
  <c r="BN66" i="7" s="1"/>
  <c r="BL65" i="7"/>
  <c r="BH199" i="7"/>
  <c r="BF64" i="7"/>
  <c r="BH61" i="7"/>
  <c r="H277" i="25" s="1"/>
  <c r="BJ196" i="7"/>
  <c r="BI68" i="7"/>
  <c r="BK203" i="7"/>
  <c r="BE68" i="7"/>
  <c r="BG203" i="7"/>
  <c r="BJ60" i="7"/>
  <c r="H275" i="25" s="1"/>
  <c r="BL195" i="7"/>
  <c r="BB67" i="7"/>
  <c r="BD202" i="7"/>
  <c r="BG63" i="7"/>
  <c r="BI198" i="7"/>
  <c r="AZ69" i="7"/>
  <c r="BB204" i="7"/>
  <c r="BB70" i="7" s="1"/>
  <c r="BG199" i="7"/>
  <c r="BE64" i="7"/>
  <c r="BI60" i="7"/>
  <c r="BK195" i="7"/>
  <c r="BF67" i="7"/>
  <c r="BK58" i="7"/>
  <c r="BM193" i="7"/>
  <c r="BM59" i="7" s="1"/>
  <c r="H272" i="25" s="1"/>
  <c r="BF200" i="7"/>
  <c r="BD65" i="7"/>
  <c r="H1210" i="25" s="1"/>
  <c r="BK59" i="7"/>
  <c r="BM194" i="7"/>
  <c r="BM60" i="7" s="1"/>
  <c r="BN193" i="7"/>
  <c r="BN59" i="7" s="1"/>
  <c r="BL58" i="7"/>
  <c r="BH198" i="7"/>
  <c r="BF63" i="7"/>
  <c r="H283" i="25" s="1"/>
  <c r="BJ197" i="7"/>
  <c r="BH62" i="7"/>
  <c r="BF204" i="7"/>
  <c r="BF70" i="7" s="1"/>
  <c r="BJ204" i="7"/>
  <c r="BJ70" i="7" s="1"/>
  <c r="BH69" i="7"/>
  <c r="BC203" i="7"/>
  <c r="BA68" i="7"/>
  <c r="BJ59" i="7"/>
  <c r="BL194" i="7"/>
  <c r="BG200" i="7"/>
  <c r="BH202" i="7" s="1"/>
  <c r="BE65" i="7"/>
  <c r="H1206" i="25" s="1"/>
  <c r="P15" i="21"/>
  <c r="P17" i="21" s="1"/>
  <c r="P18" i="21" s="1"/>
  <c r="N34" i="7"/>
  <c r="N21" i="7"/>
  <c r="N16" i="7"/>
  <c r="M39" i="7"/>
  <c r="N36" i="7"/>
  <c r="K24" i="7"/>
  <c r="M17" i="7"/>
  <c r="M35" i="7"/>
  <c r="H485" i="25" s="1"/>
  <c r="M34" i="7"/>
  <c r="H487" i="25" s="1"/>
  <c r="N23" i="7"/>
  <c r="K25" i="7"/>
  <c r="K26" i="7"/>
  <c r="L30" i="7"/>
  <c r="L23" i="7"/>
  <c r="M21" i="7"/>
  <c r="J20" i="7"/>
  <c r="L31" i="7"/>
  <c r="L39" i="7"/>
  <c r="N40" i="7"/>
  <c r="H1614" i="25" s="1"/>
  <c r="M38" i="7"/>
  <c r="H421" i="25" s="1"/>
  <c r="P18" i="7"/>
  <c r="M19" i="7"/>
  <c r="J25" i="7"/>
  <c r="M24" i="7"/>
  <c r="N20" i="7"/>
  <c r="K19" i="7"/>
  <c r="L37" i="7"/>
  <c r="O17" i="7"/>
  <c r="O19" i="7"/>
  <c r="M32" i="7"/>
  <c r="M22" i="7"/>
  <c r="L25" i="7"/>
  <c r="L18" i="7"/>
  <c r="N18" i="7"/>
  <c r="K32" i="7"/>
  <c r="H442" i="25" s="1"/>
  <c r="M37" i="7"/>
  <c r="H424" i="25" l="1"/>
  <c r="H423" i="25"/>
  <c r="H284" i="25"/>
  <c r="H1208" i="25"/>
  <c r="H1207" i="25"/>
  <c r="H1616" i="25"/>
  <c r="H1621" i="25"/>
  <c r="H1617" i="25"/>
  <c r="H1619" i="25"/>
  <c r="H3045" i="25"/>
  <c r="H3046" i="25"/>
  <c r="I474" i="25"/>
  <c r="K473" i="25"/>
  <c r="BH68" i="7"/>
  <c r="BM204" i="7"/>
  <c r="BM70" i="7" s="1"/>
  <c r="BK69" i="7"/>
  <c r="BF66" i="7"/>
  <c r="BH201" i="7"/>
  <c r="BI200" i="7"/>
  <c r="BG65" i="7"/>
  <c r="H1209" i="25" s="1"/>
  <c r="BJ200" i="7"/>
  <c r="BH65" i="7"/>
  <c r="BG202" i="7"/>
  <c r="BE67" i="7"/>
  <c r="BK62" i="7"/>
  <c r="BM197" i="7"/>
  <c r="BM63" i="7" s="1"/>
  <c r="BE204" i="7"/>
  <c r="BE70" i="7" s="1"/>
  <c r="BC69" i="7"/>
  <c r="BN196" i="7"/>
  <c r="BN62" i="7" s="1"/>
  <c r="BL61" i="7"/>
  <c r="H1193" i="25" s="1"/>
  <c r="BN195" i="7"/>
  <c r="BN61" i="7" s="1"/>
  <c r="BL60" i="7"/>
  <c r="BL198" i="7"/>
  <c r="BJ63" i="7"/>
  <c r="BK61" i="7"/>
  <c r="H1196" i="25" s="1"/>
  <c r="BM196" i="7"/>
  <c r="BM62" i="7" s="1"/>
  <c r="BF203" i="7"/>
  <c r="BD68" i="7"/>
  <c r="BI204" i="7"/>
  <c r="BI70" i="7" s="1"/>
  <c r="BG69" i="7"/>
  <c r="BJ62" i="7"/>
  <c r="BL197" i="7"/>
  <c r="BK198" i="7"/>
  <c r="BI63" i="7"/>
  <c r="BI201" i="7"/>
  <c r="BG66" i="7"/>
  <c r="BK199" i="7"/>
  <c r="BI64" i="7"/>
  <c r="BJ199" i="7"/>
  <c r="BH64" i="7"/>
  <c r="H1203" i="25" s="1"/>
  <c r="BN203" i="7"/>
  <c r="BN69" i="7" s="1"/>
  <c r="BL68" i="7"/>
  <c r="P19" i="21"/>
  <c r="P20" i="21"/>
  <c r="P23" i="21" s="1"/>
  <c r="P22" i="7"/>
  <c r="N26" i="7"/>
  <c r="O23" i="7"/>
  <c r="P21" i="7"/>
  <c r="K22" i="7"/>
  <c r="O22" i="7"/>
  <c r="M25" i="7"/>
  <c r="L34" i="7"/>
  <c r="O38" i="7"/>
  <c r="N19" i="7"/>
  <c r="L26" i="7"/>
  <c r="R19" i="7"/>
  <c r="L27" i="7"/>
  <c r="O36" i="7"/>
  <c r="P19" i="7"/>
  <c r="Q18" i="7"/>
  <c r="M20" i="7"/>
  <c r="O25" i="7"/>
  <c r="L21" i="7"/>
  <c r="N24" i="7"/>
  <c r="L28" i="7"/>
  <c r="O18" i="7"/>
  <c r="P17" i="7"/>
  <c r="P40" i="7"/>
  <c r="N39" i="7"/>
  <c r="M33" i="7"/>
  <c r="Q20" i="7"/>
  <c r="K27" i="7"/>
  <c r="O20" i="7"/>
  <c r="O39" i="7"/>
  <c r="N37" i="7"/>
  <c r="H425" i="25" s="1"/>
  <c r="M27" i="7"/>
  <c r="H486" i="25" l="1"/>
  <c r="H488" i="25"/>
  <c r="H492" i="25"/>
  <c r="H490" i="25"/>
  <c r="H491" i="25"/>
  <c r="H489" i="25"/>
  <c r="H276" i="25"/>
  <c r="H1198" i="25"/>
  <c r="H1197" i="25"/>
  <c r="H1622" i="25"/>
  <c r="H1631" i="25"/>
  <c r="H1639" i="25"/>
  <c r="H1635" i="25"/>
  <c r="H1658" i="25"/>
  <c r="H1629" i="25"/>
  <c r="H1623" i="25"/>
  <c r="H1647" i="25"/>
  <c r="H1654" i="25"/>
  <c r="K474" i="25"/>
  <c r="I475" i="25"/>
  <c r="H288" i="25"/>
  <c r="H289" i="25"/>
  <c r="H291" i="25"/>
  <c r="H1632" i="25"/>
  <c r="H1620" i="25"/>
  <c r="H1642" i="25"/>
  <c r="H1644" i="25"/>
  <c r="H1638" i="25"/>
  <c r="H1640" i="25"/>
  <c r="H1636" i="25"/>
  <c r="H1633" i="25"/>
  <c r="H1641" i="25"/>
  <c r="H1705" i="25"/>
  <c r="H1643" i="25"/>
  <c r="BM200" i="7"/>
  <c r="BM66" i="7" s="1"/>
  <c r="BK65" i="7"/>
  <c r="BK64" i="7"/>
  <c r="BM199" i="7"/>
  <c r="BM65" i="7" s="1"/>
  <c r="BI203" i="7"/>
  <c r="BG68" i="7"/>
  <c r="BK201" i="7"/>
  <c r="BI66" i="7"/>
  <c r="H285" i="25" s="1"/>
  <c r="BL63" i="7"/>
  <c r="BN198" i="7"/>
  <c r="BN64" i="7" s="1"/>
  <c r="BJ202" i="7"/>
  <c r="BH67" i="7"/>
  <c r="H292" i="25" s="1"/>
  <c r="BL200" i="7"/>
  <c r="BJ65" i="7"/>
  <c r="BI67" i="7"/>
  <c r="H286" i="25" s="1"/>
  <c r="BK202" i="7"/>
  <c r="BF69" i="7"/>
  <c r="BH204" i="7"/>
  <c r="BH70" i="7" s="1"/>
  <c r="BN199" i="7"/>
  <c r="BN65" i="7" s="1"/>
  <c r="BL64" i="7"/>
  <c r="BJ66" i="7"/>
  <c r="BL201" i="7"/>
  <c r="BJ203" i="7"/>
  <c r="Q8" i="21"/>
  <c r="Q9" i="21"/>
  <c r="N25" i="22"/>
  <c r="N39" i="22"/>
  <c r="N52" i="22"/>
  <c r="N65" i="22"/>
  <c r="N12" i="22"/>
  <c r="O28" i="7"/>
  <c r="S21" i="7"/>
  <c r="Q19" i="7"/>
  <c r="Q26" i="7"/>
  <c r="N35" i="7"/>
  <c r="Q23" i="7"/>
  <c r="P27" i="7"/>
  <c r="P38" i="7"/>
  <c r="Q40" i="7"/>
  <c r="M30" i="7"/>
  <c r="P25" i="7"/>
  <c r="S19" i="7"/>
  <c r="N27" i="7"/>
  <c r="L24" i="7"/>
  <c r="R22" i="7"/>
  <c r="L29" i="7"/>
  <c r="Q21" i="7"/>
  <c r="M28" i="7"/>
  <c r="R18" i="7"/>
  <c r="P24" i="7"/>
  <c r="P20" i="7"/>
  <c r="M36" i="7"/>
  <c r="O26" i="7"/>
  <c r="N29" i="7"/>
  <c r="N22" i="7"/>
  <c r="O21" i="7"/>
  <c r="R20" i="7"/>
  <c r="M29" i="7"/>
  <c r="T20" i="7"/>
  <c r="M23" i="7"/>
  <c r="Q24" i="7"/>
  <c r="H1652" i="25" l="1"/>
  <c r="H1656" i="25"/>
  <c r="H1653" i="25"/>
  <c r="H1655" i="25"/>
  <c r="H1625" i="25"/>
  <c r="H1657" i="25"/>
  <c r="H3082" i="25"/>
  <c r="H1651" i="25"/>
  <c r="H3077" i="25"/>
  <c r="H3072" i="25"/>
  <c r="H1704" i="25"/>
  <c r="H1634" i="25"/>
  <c r="H1706" i="25"/>
  <c r="H1708" i="25"/>
  <c r="H1710" i="25"/>
  <c r="H1716" i="25"/>
  <c r="H1709" i="25"/>
  <c r="H1711" i="25"/>
  <c r="H1831" i="25"/>
  <c r="H1707" i="25"/>
  <c r="H3090" i="25"/>
  <c r="H426" i="25"/>
  <c r="H427" i="25"/>
  <c r="I476" i="25"/>
  <c r="K475" i="25"/>
  <c r="BM203" i="7"/>
  <c r="BM69" i="7" s="1"/>
  <c r="BK68" i="7"/>
  <c r="BL204" i="7"/>
  <c r="BL70" i="7" s="1"/>
  <c r="BJ69" i="7"/>
  <c r="BL203" i="7"/>
  <c r="BJ68" i="7"/>
  <c r="H293" i="25" s="1"/>
  <c r="BM202" i="7"/>
  <c r="BM68" i="7" s="1"/>
  <c r="BK67" i="7"/>
  <c r="BL67" i="7"/>
  <c r="BN202" i="7"/>
  <c r="BN68" i="7" s="1"/>
  <c r="BN201" i="7"/>
  <c r="BN67" i="7" s="1"/>
  <c r="BL66" i="7"/>
  <c r="BI69" i="7"/>
  <c r="BK204" i="7"/>
  <c r="BK70" i="7" s="1"/>
  <c r="Q10" i="21"/>
  <c r="Q11" i="21" s="1"/>
  <c r="S27" i="7"/>
  <c r="S25" i="7"/>
  <c r="O37" i="7"/>
  <c r="N31" i="7"/>
  <c r="T21" i="7"/>
  <c r="P23" i="7"/>
  <c r="Q27" i="7"/>
  <c r="N30" i="7"/>
  <c r="N32" i="7"/>
  <c r="S24" i="7"/>
  <c r="U22" i="7"/>
  <c r="R23" i="7"/>
  <c r="O24" i="7"/>
  <c r="P30" i="7"/>
  <c r="N38" i="7"/>
  <c r="O40" i="7"/>
  <c r="R21" i="7"/>
  <c r="T19" i="7"/>
  <c r="S22" i="7"/>
  <c r="T23" i="7"/>
  <c r="N25" i="7"/>
  <c r="U20" i="7"/>
  <c r="R25" i="7"/>
  <c r="O29" i="7"/>
  <c r="M31" i="7"/>
  <c r="P28" i="7"/>
  <c r="O31" i="7"/>
  <c r="R28" i="7"/>
  <c r="S20" i="7"/>
  <c r="Q22" i="7"/>
  <c r="V21" i="7"/>
  <c r="M26" i="7"/>
  <c r="R26" i="7"/>
  <c r="Q29" i="7"/>
  <c r="H3044" i="25" l="1"/>
  <c r="H3047" i="25"/>
  <c r="H420" i="25"/>
  <c r="H1637" i="25"/>
  <c r="H422" i="25"/>
  <c r="I477" i="25"/>
  <c r="K476" i="25"/>
  <c r="H1717" i="25"/>
  <c r="H1837" i="25"/>
  <c r="BL69" i="7"/>
  <c r="BN204" i="7"/>
  <c r="BN70" i="7" s="1"/>
  <c r="O36" i="22"/>
  <c r="O22" i="22"/>
  <c r="O26" i="22" s="1"/>
  <c r="O24" i="22" s="1"/>
  <c r="O62" i="22"/>
  <c r="O66" i="22" s="1"/>
  <c r="O64" i="22" s="1"/>
  <c r="O49" i="22"/>
  <c r="O53" i="22" s="1"/>
  <c r="O51" i="22" s="1"/>
  <c r="U26" i="7"/>
  <c r="N33" i="7"/>
  <c r="W21" i="7"/>
  <c r="V20" i="7"/>
  <c r="P39" i="7"/>
  <c r="Q25" i="7"/>
  <c r="W23" i="7"/>
  <c r="O34" i="7"/>
  <c r="H3037" i="25" s="1"/>
  <c r="P31" i="7"/>
  <c r="R24" i="7"/>
  <c r="N28" i="7"/>
  <c r="X22" i="7"/>
  <c r="U21" i="7"/>
  <c r="T26" i="7"/>
  <c r="P26" i="7"/>
  <c r="U23" i="7"/>
  <c r="P33" i="7"/>
  <c r="H3040" i="25" s="1"/>
  <c r="S28" i="7"/>
  <c r="Q32" i="7"/>
  <c r="O27" i="7"/>
  <c r="T29" i="7"/>
  <c r="O32" i="7"/>
  <c r="H3043" i="25" s="1"/>
  <c r="T22" i="7"/>
  <c r="R31" i="7"/>
  <c r="T24" i="7"/>
  <c r="V22" i="7"/>
  <c r="S30" i="7"/>
  <c r="S23" i="7"/>
  <c r="R29" i="7"/>
  <c r="T27" i="7"/>
  <c r="Q30" i="7"/>
  <c r="V24" i="7"/>
  <c r="U25" i="7"/>
  <c r="O33" i="7"/>
  <c r="H3039" i="25" l="1"/>
  <c r="H3041" i="25"/>
  <c r="H3042" i="25"/>
  <c r="H3038" i="25"/>
  <c r="H1624" i="25"/>
  <c r="H1650" i="25"/>
  <c r="H1645" i="25"/>
  <c r="H1630" i="25"/>
  <c r="H1648" i="25"/>
  <c r="H3075" i="25"/>
  <c r="K477" i="25"/>
  <c r="I478" i="25"/>
  <c r="O63" i="22" a="1"/>
  <c r="O63" i="22" s="1"/>
  <c r="O23" i="22" a="1"/>
  <c r="O23" i="22" s="1"/>
  <c r="O50" i="22" a="1"/>
  <c r="O50" i="22" s="1"/>
  <c r="O40" i="22"/>
  <c r="O9" i="22"/>
  <c r="Q14" i="21" s="1"/>
  <c r="W27" i="7"/>
  <c r="V30" i="7"/>
  <c r="U24" i="7"/>
  <c r="V23" i="7"/>
  <c r="S33" i="7"/>
  <c r="R27" i="7"/>
  <c r="W22" i="7"/>
  <c r="R32" i="7"/>
  <c r="Q35" i="7"/>
  <c r="H3035" i="25" s="1"/>
  <c r="S26" i="7"/>
  <c r="X21" i="7"/>
  <c r="X25" i="7"/>
  <c r="V28" i="7"/>
  <c r="Q33" i="7"/>
  <c r="H3049" i="25" s="1"/>
  <c r="Q28" i="7"/>
  <c r="V27" i="7"/>
  <c r="Z23" i="7"/>
  <c r="P29" i="7"/>
  <c r="Y24" i="7"/>
  <c r="P34" i="7"/>
  <c r="H3036" i="25" s="1"/>
  <c r="W26" i="7"/>
  <c r="T30" i="7"/>
  <c r="X23" i="7"/>
  <c r="U29" i="7"/>
  <c r="W24" i="7"/>
  <c r="P36" i="7"/>
  <c r="Y22" i="7"/>
  <c r="U28" i="7"/>
  <c r="U31" i="7"/>
  <c r="T32" i="7"/>
  <c r="P35" i="7"/>
  <c r="S31" i="7"/>
  <c r="V25" i="7"/>
  <c r="R34" i="7"/>
  <c r="O30" i="7"/>
  <c r="T25" i="7"/>
  <c r="O35" i="7"/>
  <c r="H493" i="25" s="1"/>
  <c r="H3027" i="25" l="1"/>
  <c r="H3058" i="25"/>
  <c r="K478" i="25"/>
  <c r="I479" i="25"/>
  <c r="O13" i="22"/>
  <c r="O38" i="22"/>
  <c r="Q36" i="7"/>
  <c r="V31" i="7"/>
  <c r="R30" i="7"/>
  <c r="X28" i="7"/>
  <c r="S34" i="7"/>
  <c r="U27" i="7"/>
  <c r="X24" i="7"/>
  <c r="X26" i="7"/>
  <c r="AA23" i="7"/>
  <c r="Z26" i="7"/>
  <c r="T33" i="7"/>
  <c r="T28" i="7"/>
  <c r="X31" i="7"/>
  <c r="R37" i="7"/>
  <c r="W30" i="7"/>
  <c r="V26" i="7"/>
  <c r="W32" i="7"/>
  <c r="Y25" i="7"/>
  <c r="Z24" i="7"/>
  <c r="Y27" i="7"/>
  <c r="AB24" i="7"/>
  <c r="S29" i="7"/>
  <c r="Z22" i="7"/>
  <c r="Y23" i="7"/>
  <c r="U34" i="7"/>
  <c r="W25" i="7"/>
  <c r="Q37" i="7"/>
  <c r="Q31" i="7"/>
  <c r="R35" i="7"/>
  <c r="H3052" i="25" s="1"/>
  <c r="P37" i="7"/>
  <c r="P32" i="7"/>
  <c r="H3048" i="25" s="1"/>
  <c r="T35" i="7"/>
  <c r="U32" i="7"/>
  <c r="V33" i="7"/>
  <c r="W29" i="7"/>
  <c r="Q38" i="7"/>
  <c r="R40" i="7"/>
  <c r="AA25" i="7"/>
  <c r="X29" i="7"/>
  <c r="S36" i="7"/>
  <c r="H1756" i="25" l="1"/>
  <c r="H1758" i="25"/>
  <c r="H1718" i="25"/>
  <c r="H1754" i="25"/>
  <c r="H1757" i="25"/>
  <c r="H1719" i="25"/>
  <c r="H1727" i="25"/>
  <c r="H1759" i="25"/>
  <c r="H1720" i="25"/>
  <c r="H1753" i="25"/>
  <c r="H3091" i="25"/>
  <c r="H3099" i="25"/>
  <c r="H3098" i="25"/>
  <c r="H3093" i="25"/>
  <c r="H1755" i="25"/>
  <c r="H3094" i="25"/>
  <c r="H3096" i="25"/>
  <c r="H3095" i="25"/>
  <c r="H3100" i="25"/>
  <c r="H3097" i="25"/>
  <c r="H3092" i="25"/>
  <c r="H554" i="25"/>
  <c r="H552" i="25"/>
  <c r="H1864" i="25"/>
  <c r="H1729" i="25"/>
  <c r="H1833" i="25"/>
  <c r="H1841" i="25"/>
  <c r="H1867" i="25"/>
  <c r="H1844" i="25"/>
  <c r="H1866" i="25"/>
  <c r="H3101" i="25"/>
  <c r="H3060" i="25"/>
  <c r="H1846" i="25"/>
  <c r="H1868" i="25"/>
  <c r="H3029" i="25"/>
  <c r="H3055" i="25"/>
  <c r="H3054" i="25"/>
  <c r="H1712" i="25"/>
  <c r="H1738" i="25"/>
  <c r="H1746" i="25"/>
  <c r="H1714" i="25"/>
  <c r="H1740" i="25"/>
  <c r="H1748" i="25"/>
  <c r="H1766" i="25"/>
  <c r="H1742" i="25"/>
  <c r="H1762" i="25"/>
  <c r="H1734" i="25"/>
  <c r="H1750" i="25"/>
  <c r="H1741" i="25"/>
  <c r="H1765" i="25"/>
  <c r="H1702" i="25"/>
  <c r="H1703" i="25"/>
  <c r="H1735" i="25"/>
  <c r="H1751" i="25"/>
  <c r="H1847" i="25"/>
  <c r="H1713" i="25"/>
  <c r="H1737" i="25"/>
  <c r="H1761" i="25"/>
  <c r="H1739" i="25"/>
  <c r="H1835" i="25"/>
  <c r="H3107" i="25"/>
  <c r="H3106" i="25"/>
  <c r="H1715" i="25"/>
  <c r="H1747" i="25"/>
  <c r="H3109" i="25"/>
  <c r="H3087" i="25"/>
  <c r="H3104" i="25"/>
  <c r="H1763" i="25"/>
  <c r="H3025" i="25"/>
  <c r="H3089" i="25"/>
  <c r="H3105" i="25"/>
  <c r="H3108" i="25"/>
  <c r="H1736" i="25"/>
  <c r="H3062" i="25"/>
  <c r="H3088" i="25"/>
  <c r="I480" i="25"/>
  <c r="K479" i="25"/>
  <c r="H500" i="25"/>
  <c r="H498" i="25"/>
  <c r="H1722" i="25"/>
  <c r="H1764" i="25"/>
  <c r="H1726" i="25"/>
  <c r="H1760" i="25"/>
  <c r="H1728" i="25"/>
  <c r="H1752" i="25"/>
  <c r="H1725" i="25"/>
  <c r="H1749" i="25"/>
  <c r="H1845" i="25"/>
  <c r="H1832" i="25"/>
  <c r="H1840" i="25"/>
  <c r="H1839" i="25"/>
  <c r="H1721" i="25"/>
  <c r="H1865" i="25"/>
  <c r="H1843" i="25"/>
  <c r="H1723" i="25"/>
  <c r="H1836" i="25"/>
  <c r="H418" i="25"/>
  <c r="H1626" i="25"/>
  <c r="H1684" i="25"/>
  <c r="H417" i="25"/>
  <c r="H1687" i="25"/>
  <c r="H1695" i="25"/>
  <c r="H496" i="25"/>
  <c r="H494" i="25"/>
  <c r="H497" i="25"/>
  <c r="H495" i="25"/>
  <c r="H3028" i="25"/>
  <c r="H1838" i="25"/>
  <c r="O11" i="22"/>
  <c r="O37" i="22" a="1"/>
  <c r="O37" i="22" s="1"/>
  <c r="O10" i="22" s="1"/>
  <c r="Q15" i="21" s="1"/>
  <c r="Q17" i="21" s="1"/>
  <c r="Q18" i="21" s="1"/>
  <c r="Y28" i="7"/>
  <c r="AC26" i="7"/>
  <c r="Y30" i="7"/>
  <c r="W33" i="7"/>
  <c r="R38" i="7"/>
  <c r="Y26" i="7"/>
  <c r="X27" i="7"/>
  <c r="V29" i="7"/>
  <c r="Z27" i="7"/>
  <c r="R33" i="7"/>
  <c r="R39" i="7"/>
  <c r="U30" i="7"/>
  <c r="AA28" i="7"/>
  <c r="AA26" i="7"/>
  <c r="T38" i="7"/>
  <c r="AB27" i="7"/>
  <c r="W28" i="7"/>
  <c r="Z29" i="7"/>
  <c r="X32" i="7"/>
  <c r="U40" i="7"/>
  <c r="S39" i="7"/>
  <c r="T36" i="7"/>
  <c r="AA24" i="7"/>
  <c r="X34" i="7"/>
  <c r="V36" i="7"/>
  <c r="S40" i="7"/>
  <c r="Q39" i="7"/>
  <c r="AB23" i="7"/>
  <c r="Y31" i="7"/>
  <c r="Z25" i="7"/>
  <c r="T31" i="7"/>
  <c r="U37" i="7"/>
  <c r="Q34" i="7"/>
  <c r="S32" i="7"/>
  <c r="W35" i="7"/>
  <c r="AD25" i="7"/>
  <c r="AB25" i="7"/>
  <c r="Y33" i="7"/>
  <c r="V34" i="7"/>
  <c r="H625" i="25" s="1"/>
  <c r="AC24" i="7"/>
  <c r="U35" i="7"/>
  <c r="S37" i="7"/>
  <c r="H1781" i="25" l="1"/>
  <c r="H1889" i="25"/>
  <c r="H1830" i="25"/>
  <c r="H3131" i="25"/>
  <c r="H3130" i="25"/>
  <c r="H3136" i="25"/>
  <c r="H656" i="25"/>
  <c r="H660" i="25"/>
  <c r="H657" i="25"/>
  <c r="H658" i="25"/>
  <c r="H659" i="25"/>
  <c r="H661" i="25"/>
  <c r="I481" i="25"/>
  <c r="K480" i="25"/>
  <c r="H419" i="25"/>
  <c r="H1701" i="25"/>
  <c r="H1649" i="25"/>
  <c r="H1689" i="25"/>
  <c r="H3083" i="25"/>
  <c r="H3074" i="25"/>
  <c r="H3085" i="25"/>
  <c r="H3076" i="25"/>
  <c r="H1691" i="25"/>
  <c r="H3084" i="25"/>
  <c r="H3080" i="25"/>
  <c r="H3073" i="25"/>
  <c r="H3086" i="25"/>
  <c r="H3079" i="25"/>
  <c r="H3078" i="25"/>
  <c r="H568" i="25"/>
  <c r="H584" i="25"/>
  <c r="H591" i="25"/>
  <c r="H588" i="25"/>
  <c r="H587" i="25"/>
  <c r="H589" i="25"/>
  <c r="H1805" i="25"/>
  <c r="H1803" i="25"/>
  <c r="H1788" i="25"/>
  <c r="H1798" i="25"/>
  <c r="H3505" i="25"/>
  <c r="H612" i="25"/>
  <c r="H648" i="25"/>
  <c r="H620" i="25"/>
  <c r="H628" i="25"/>
  <c r="H622" i="25"/>
  <c r="H615" i="25"/>
  <c r="H630" i="25"/>
  <c r="H613" i="25"/>
  <c r="H614" i="25"/>
  <c r="H627" i="25"/>
  <c r="H619" i="25"/>
  <c r="H629" i="25"/>
  <c r="H621" i="25"/>
  <c r="H1688" i="25"/>
  <c r="H1690" i="25"/>
  <c r="H1692" i="25"/>
  <c r="H1694" i="25"/>
  <c r="H1646" i="25"/>
  <c r="H1700" i="25"/>
  <c r="H1686" i="25"/>
  <c r="H1685" i="25"/>
  <c r="H1693" i="25"/>
  <c r="H3067" i="25"/>
  <c r="H1699" i="25"/>
  <c r="H3081" i="25"/>
  <c r="H550" i="25"/>
  <c r="H558" i="25"/>
  <c r="H556" i="25"/>
  <c r="H551" i="25"/>
  <c r="H553" i="25"/>
  <c r="H1768" i="25"/>
  <c r="H555" i="25"/>
  <c r="H557" i="25"/>
  <c r="H1884" i="25"/>
  <c r="H1876" i="25"/>
  <c r="H1886" i="25"/>
  <c r="H1883" i="25"/>
  <c r="H3030" i="25"/>
  <c r="H1680" i="25"/>
  <c r="H1696" i="25"/>
  <c r="H1628" i="25"/>
  <c r="H1661" i="25"/>
  <c r="H1679" i="25"/>
  <c r="H1697" i="25"/>
  <c r="H3071" i="25"/>
  <c r="H3070" i="25"/>
  <c r="H3034" i="25"/>
  <c r="H3050" i="25"/>
  <c r="H608" i="25"/>
  <c r="H604" i="25"/>
  <c r="H606" i="25"/>
  <c r="H636" i="25"/>
  <c r="H603" i="25"/>
  <c r="H605" i="25"/>
  <c r="H1698" i="25"/>
  <c r="H1784" i="25"/>
  <c r="H1681" i="25"/>
  <c r="H1785" i="25"/>
  <c r="H3123" i="25"/>
  <c r="H3114" i="25"/>
  <c r="H3122" i="25"/>
  <c r="H1683" i="25"/>
  <c r="H3021" i="25"/>
  <c r="H3069" i="25"/>
  <c r="H3117" i="25"/>
  <c r="H3068" i="25"/>
  <c r="H3119" i="25"/>
  <c r="H3124" i="25"/>
  <c r="H3121" i="25"/>
  <c r="H3118" i="25"/>
  <c r="H3128" i="25"/>
  <c r="H3111" i="25"/>
  <c r="H3127" i="25"/>
  <c r="H3120" i="25"/>
  <c r="H3129" i="25"/>
  <c r="H3112" i="25"/>
  <c r="H1730" i="25"/>
  <c r="H1772" i="25"/>
  <c r="H1778" i="25"/>
  <c r="H1724" i="25"/>
  <c r="H1732" i="25"/>
  <c r="H1776" i="25"/>
  <c r="H1744" i="25"/>
  <c r="H503" i="25"/>
  <c r="H1733" i="25"/>
  <c r="H1773" i="25"/>
  <c r="H1853" i="25"/>
  <c r="H1861" i="25"/>
  <c r="H1869" i="25"/>
  <c r="H1848" i="25"/>
  <c r="H1856" i="25"/>
  <c r="H501" i="25"/>
  <c r="H1743" i="25"/>
  <c r="H1767" i="25"/>
  <c r="H1775" i="25"/>
  <c r="H1863" i="25"/>
  <c r="H1871" i="25"/>
  <c r="H1745" i="25"/>
  <c r="H1777" i="25"/>
  <c r="H1849" i="25"/>
  <c r="H1857" i="25"/>
  <c r="H1873" i="25"/>
  <c r="H1771" i="25"/>
  <c r="H1842" i="25"/>
  <c r="H1862" i="25"/>
  <c r="H1874" i="25"/>
  <c r="H3066" i="25"/>
  <c r="H1834" i="25"/>
  <c r="H1854" i="25"/>
  <c r="H3061" i="25"/>
  <c r="H3125" i="25"/>
  <c r="H1731" i="25"/>
  <c r="H1859" i="25"/>
  <c r="H1858" i="25"/>
  <c r="H3103" i="25"/>
  <c r="H1860" i="25"/>
  <c r="H3065" i="25"/>
  <c r="H3102" i="25"/>
  <c r="H3063" i="25"/>
  <c r="H3110" i="25"/>
  <c r="H1870" i="25"/>
  <c r="Q19" i="21"/>
  <c r="O12" i="22" s="1"/>
  <c r="Q20" i="21"/>
  <c r="Q23" i="21" s="1"/>
  <c r="U33" i="7"/>
  <c r="X35" i="7"/>
  <c r="R36" i="7"/>
  <c r="AD24" i="7"/>
  <c r="X37" i="7"/>
  <c r="AC25" i="7"/>
  <c r="AB30" i="7"/>
  <c r="AD28" i="7"/>
  <c r="W31" i="7"/>
  <c r="T34" i="7"/>
  <c r="AA27" i="7"/>
  <c r="Y34" i="7"/>
  <c r="AA34" i="7"/>
  <c r="W36" i="7"/>
  <c r="W38" i="7"/>
  <c r="H582" i="25" s="1"/>
  <c r="U38" i="7"/>
  <c r="AE25" i="7"/>
  <c r="Z32" i="7"/>
  <c r="AD26" i="7"/>
  <c r="Y36" i="7"/>
  <c r="Z30" i="7"/>
  <c r="X30" i="7"/>
  <c r="AE27" i="7"/>
  <c r="H2181" i="25" s="1"/>
  <c r="S35" i="7"/>
  <c r="AA32" i="7"/>
  <c r="Z35" i="7"/>
  <c r="H669" i="25" s="1"/>
  <c r="V37" i="7"/>
  <c r="Z33" i="7"/>
  <c r="Y29" i="7"/>
  <c r="X40" i="7"/>
  <c r="V39" i="7"/>
  <c r="AC29" i="7"/>
  <c r="Z28" i="7"/>
  <c r="AA29" i="7"/>
  <c r="V32" i="7"/>
  <c r="AF26" i="7"/>
  <c r="AB26" i="7"/>
  <c r="AC27" i="7"/>
  <c r="AB28" i="7"/>
  <c r="V40" i="7"/>
  <c r="T39" i="7"/>
  <c r="AA31" i="7"/>
  <c r="H1682" i="25" l="1"/>
  <c r="H1782" i="25"/>
  <c r="H1789" i="25"/>
  <c r="H1821" i="25"/>
  <c r="H1829" i="25"/>
  <c r="H1783" i="25"/>
  <c r="H1823" i="25"/>
  <c r="H3115" i="25"/>
  <c r="H3139" i="25"/>
  <c r="H3147" i="25"/>
  <c r="H3138" i="25"/>
  <c r="H3146" i="25"/>
  <c r="H3141" i="25"/>
  <c r="H3149" i="25"/>
  <c r="H3148" i="25"/>
  <c r="H3137" i="25"/>
  <c r="H3140" i="25"/>
  <c r="H3113" i="25"/>
  <c r="H3145" i="25"/>
  <c r="H3144" i="25"/>
  <c r="H1826" i="25"/>
  <c r="H3143" i="25"/>
  <c r="H3142" i="25"/>
  <c r="H1786" i="25"/>
  <c r="H1828" i="25"/>
  <c r="H1797" i="25"/>
  <c r="H1813" i="25"/>
  <c r="H1816" i="25"/>
  <c r="H1807" i="25"/>
  <c r="H1815" i="25"/>
  <c r="H1817" i="25"/>
  <c r="H1811" i="25"/>
  <c r="H1812" i="25"/>
  <c r="H3020" i="25"/>
  <c r="H1814" i="25"/>
  <c r="H1796" i="25"/>
  <c r="H1818" i="25"/>
  <c r="H3504" i="25"/>
  <c r="H1806" i="25"/>
  <c r="H3051" i="25"/>
  <c r="H3053" i="25"/>
  <c r="H3032" i="25"/>
  <c r="H3033" i="25"/>
  <c r="H564" i="25"/>
  <c r="H567" i="25"/>
  <c r="H561" i="25"/>
  <c r="H1893" i="25"/>
  <c r="H1895" i="25"/>
  <c r="H3022" i="25"/>
  <c r="H1890" i="25"/>
  <c r="H1892" i="25"/>
  <c r="H662" i="25"/>
  <c r="H663" i="25"/>
  <c r="H667" i="25"/>
  <c r="I482" i="25"/>
  <c r="K481" i="25"/>
  <c r="H1792" i="25"/>
  <c r="H1896" i="25"/>
  <c r="H508" i="25"/>
  <c r="H1799" i="25"/>
  <c r="H1897" i="25"/>
  <c r="H1820" i="25"/>
  <c r="H572" i="25"/>
  <c r="H594" i="25"/>
  <c r="H592" i="25"/>
  <c r="H596" i="25"/>
  <c r="H593" i="25"/>
  <c r="H585" i="25"/>
  <c r="H595" i="25"/>
  <c r="H597" i="25"/>
  <c r="H569" i="25"/>
  <c r="H3059" i="25"/>
  <c r="H3026" i="25"/>
  <c r="H3057" i="25"/>
  <c r="H3056" i="25"/>
  <c r="H3031" i="25"/>
  <c r="H544" i="25"/>
  <c r="H506" i="25"/>
  <c r="H542" i="25"/>
  <c r="H543" i="25"/>
  <c r="H548" i="25"/>
  <c r="H547" i="25"/>
  <c r="H1916" i="25"/>
  <c r="H1794" i="25"/>
  <c r="H1902" i="25"/>
  <c r="H3516" i="25"/>
  <c r="H632" i="25"/>
  <c r="H638" i="25"/>
  <c r="H634" i="25"/>
  <c r="H644" i="25"/>
  <c r="H640" i="25"/>
  <c r="H642" i="25"/>
  <c r="H607" i="25"/>
  <c r="H631" i="25"/>
  <c r="H641" i="25"/>
  <c r="H646" i="25"/>
  <c r="H635" i="25"/>
  <c r="H647" i="25"/>
  <c r="H610" i="25"/>
  <c r="H637" i="25"/>
  <c r="H609" i="25"/>
  <c r="H643" i="25"/>
  <c r="H633" i="25"/>
  <c r="H645" i="25"/>
  <c r="H611" i="25"/>
  <c r="H639" i="25"/>
  <c r="H650" i="25"/>
  <c r="H654" i="25"/>
  <c r="H652" i="25"/>
  <c r="H649" i="25"/>
  <c r="H651" i="25"/>
  <c r="H653" i="25"/>
  <c r="H655" i="25"/>
  <c r="R9" i="21"/>
  <c r="R8" i="21"/>
  <c r="O65" i="22"/>
  <c r="O25" i="22"/>
  <c r="O52" i="22"/>
  <c r="O39" i="22"/>
  <c r="AD29" i="7"/>
  <c r="AB29" i="7"/>
  <c r="AB34" i="7"/>
  <c r="U36" i="7"/>
  <c r="Z31" i="7"/>
  <c r="AB33" i="7"/>
  <c r="Y40" i="7"/>
  <c r="W39" i="7"/>
  <c r="Y37" i="7"/>
  <c r="AA35" i="7"/>
  <c r="V35" i="7"/>
  <c r="AF29" i="7"/>
  <c r="AE26" i="7"/>
  <c r="AF25" i="7"/>
  <c r="H3606" i="25" s="1"/>
  <c r="AC32" i="7"/>
  <c r="AD27" i="7"/>
  <c r="X38" i="7"/>
  <c r="Y39" i="7"/>
  <c r="AA40" i="7"/>
  <c r="AC28" i="7"/>
  <c r="S38" i="7"/>
  <c r="T40" i="7"/>
  <c r="H3503" i="25" s="1"/>
  <c r="Z36" i="7"/>
  <c r="AH27" i="7"/>
  <c r="H3584" i="25" s="1"/>
  <c r="AJ28" i="7"/>
  <c r="AE30" i="7"/>
  <c r="AG28" i="7"/>
  <c r="AI29" i="7"/>
  <c r="AF27" i="7"/>
  <c r="Y32" i="7"/>
  <c r="AD31" i="7"/>
  <c r="Z38" i="7"/>
  <c r="T37" i="7"/>
  <c r="AE28" i="7"/>
  <c r="AC30" i="7"/>
  <c r="AA30" i="7"/>
  <c r="AC33" i="7"/>
  <c r="AB31" i="7"/>
  <c r="AI27" i="7"/>
  <c r="AG26" i="7"/>
  <c r="X33" i="7"/>
  <c r="AB36" i="7"/>
  <c r="H674" i="25" s="1"/>
  <c r="AA37" i="7"/>
  <c r="W34" i="7"/>
  <c r="H504" i="25" l="1"/>
  <c r="H1780" i="25"/>
  <c r="H499" i="25"/>
  <c r="H502" i="25"/>
  <c r="H1774" i="25"/>
  <c r="H1877" i="25"/>
  <c r="H1872" i="25"/>
  <c r="H1880" i="25"/>
  <c r="H1770" i="25"/>
  <c r="H1855" i="25"/>
  <c r="H1879" i="25"/>
  <c r="H1769" i="25"/>
  <c r="H1881" i="25"/>
  <c r="H1852" i="25"/>
  <c r="H1779" i="25"/>
  <c r="H1875" i="25"/>
  <c r="H3133" i="25"/>
  <c r="H1851" i="25"/>
  <c r="H1878" i="25"/>
  <c r="H3023" i="25"/>
  <c r="H3135" i="25"/>
  <c r="H3126" i="25"/>
  <c r="H1882" i="25"/>
  <c r="H3024" i="25"/>
  <c r="H3064" i="25"/>
  <c r="H3134" i="25"/>
  <c r="H3132" i="25"/>
  <c r="H1850" i="25"/>
  <c r="H624" i="25"/>
  <c r="H626" i="25"/>
  <c r="H623" i="25"/>
  <c r="H3611" i="25"/>
  <c r="H3619" i="25"/>
  <c r="H3613" i="25"/>
  <c r="H3615" i="25"/>
  <c r="H3616" i="25"/>
  <c r="H3614" i="25"/>
  <c r="H3617" i="25"/>
  <c r="H3610" i="25"/>
  <c r="H3618" i="25"/>
  <c r="H3612" i="25"/>
  <c r="H3979" i="25"/>
  <c r="H3976" i="25"/>
  <c r="H3981" i="25"/>
  <c r="H3983" i="25"/>
  <c r="H2179" i="25"/>
  <c r="H3982" i="25"/>
  <c r="H3691" i="25"/>
  <c r="H3699" i="25"/>
  <c r="H3707" i="25"/>
  <c r="H3701" i="25"/>
  <c r="H3709" i="25"/>
  <c r="H3688" i="25"/>
  <c r="H3696" i="25"/>
  <c r="H3705" i="25"/>
  <c r="H3697" i="25"/>
  <c r="H3698" i="25"/>
  <c r="H3706" i="25"/>
  <c r="H3689" i="25"/>
  <c r="H3700" i="25"/>
  <c r="H3702" i="25"/>
  <c r="H3522" i="25"/>
  <c r="H3521" i="25"/>
  <c r="H1903" i="25"/>
  <c r="H1905" i="25"/>
  <c r="H3515" i="25"/>
  <c r="H3506" i="25"/>
  <c r="H670" i="25"/>
  <c r="H671" i="25"/>
  <c r="K482" i="25"/>
  <c r="I483" i="25"/>
  <c r="H856" i="25"/>
  <c r="H2415" i="25"/>
  <c r="H590" i="25"/>
  <c r="H1885" i="25"/>
  <c r="H1888" i="25"/>
  <c r="H1887" i="25"/>
  <c r="H580" i="25"/>
  <c r="H578" i="25"/>
  <c r="H549" i="25"/>
  <c r="H1899" i="25"/>
  <c r="H1898" i="25"/>
  <c r="H1900" i="25"/>
  <c r="R10" i="21"/>
  <c r="R11" i="21" s="1"/>
  <c r="AE31" i="7"/>
  <c r="AC38" i="7"/>
  <c r="AG29" i="7"/>
  <c r="AI30" i="7"/>
  <c r="H3975" i="25" s="1"/>
  <c r="AA33" i="7"/>
  <c r="AH28" i="7"/>
  <c r="H2180" i="25" s="1"/>
  <c r="AJ29" i="7"/>
  <c r="AB37" i="7"/>
  <c r="AB40" i="7"/>
  <c r="Z39" i="7"/>
  <c r="AE33" i="7"/>
  <c r="AD32" i="7"/>
  <c r="AD40" i="7"/>
  <c r="H737" i="25" s="1"/>
  <c r="AB39" i="7"/>
  <c r="AE29" i="7"/>
  <c r="AG27" i="7"/>
  <c r="AI28" i="7"/>
  <c r="H3583" i="25" s="1"/>
  <c r="X36" i="7"/>
  <c r="AA38" i="7"/>
  <c r="AD34" i="7"/>
  <c r="W37" i="7"/>
  <c r="AD30" i="7"/>
  <c r="Z34" i="7"/>
  <c r="AC31" i="7"/>
  <c r="Y35" i="7"/>
  <c r="AD37" i="7"/>
  <c r="H677" i="25" s="1"/>
  <c r="AF32" i="7"/>
  <c r="AC35" i="7"/>
  <c r="AF28" i="7"/>
  <c r="AJ31" i="7"/>
  <c r="AH30" i="7"/>
  <c r="H3581" i="25" s="1"/>
  <c r="AC36" i="7"/>
  <c r="V38" i="7"/>
  <c r="AI32" i="7"/>
  <c r="AG31" i="7"/>
  <c r="W40" i="7"/>
  <c r="U39" i="7"/>
  <c r="AJ27" i="7"/>
  <c r="AH26" i="7"/>
  <c r="AB32" i="7"/>
  <c r="AD35" i="7"/>
  <c r="AF30" i="7"/>
  <c r="G16" i="11" s="1"/>
  <c r="H857" i="25" l="1"/>
  <c r="H3715" i="25"/>
  <c r="H3717" i="25"/>
  <c r="H3711" i="25"/>
  <c r="H3712" i="25"/>
  <c r="H3710" i="25"/>
  <c r="H3713" i="25"/>
  <c r="H3690" i="25"/>
  <c r="H3714" i="25"/>
  <c r="H3716" i="25"/>
  <c r="H618" i="25"/>
  <c r="H616" i="25"/>
  <c r="H617" i="25"/>
  <c r="H574" i="25"/>
  <c r="H562" i="25"/>
  <c r="H560" i="25"/>
  <c r="H570" i="25"/>
  <c r="H559" i="25"/>
  <c r="H575" i="25"/>
  <c r="H566" i="25"/>
  <c r="H576" i="25"/>
  <c r="H586" i="25"/>
  <c r="H571" i="25"/>
  <c r="H563" i="25"/>
  <c r="H573" i="25"/>
  <c r="H565" i="25"/>
  <c r="H577" i="25"/>
  <c r="H1894" i="25"/>
  <c r="H1891" i="25"/>
  <c r="H598" i="25"/>
  <c r="H600" i="25"/>
  <c r="H602" i="25"/>
  <c r="H599" i="25"/>
  <c r="H601" i="25"/>
  <c r="I484" i="25"/>
  <c r="K483" i="25"/>
  <c r="H532" i="25"/>
  <c r="H1808" i="25"/>
  <c r="H507" i="25"/>
  <c r="H1793" i="25"/>
  <c r="H1809" i="25"/>
  <c r="H1810" i="25"/>
  <c r="H3509" i="25"/>
  <c r="H681" i="25"/>
  <c r="H675" i="25"/>
  <c r="H682" i="25"/>
  <c r="H2178" i="25"/>
  <c r="H3580" i="25"/>
  <c r="H3974" i="25"/>
  <c r="H688" i="25"/>
  <c r="H686" i="25"/>
  <c r="H678" i="25"/>
  <c r="H692" i="25"/>
  <c r="H689" i="25"/>
  <c r="H691" i="25"/>
  <c r="H684" i="25"/>
  <c r="H693" i="25"/>
  <c r="H685" i="25"/>
  <c r="H687" i="25"/>
  <c r="H1800" i="25"/>
  <c r="H1824" i="25"/>
  <c r="H1791" i="25"/>
  <c r="H505" i="25"/>
  <c r="H1801" i="25"/>
  <c r="H1825" i="25"/>
  <c r="H1790" i="25"/>
  <c r="H1802" i="25"/>
  <c r="H1822" i="25"/>
  <c r="H1787" i="25"/>
  <c r="H1819" i="25"/>
  <c r="H3151" i="25"/>
  <c r="H3116" i="25"/>
  <c r="H3153" i="25"/>
  <c r="H3150" i="25"/>
  <c r="H1804" i="25"/>
  <c r="H3152" i="25"/>
  <c r="H1827" i="25"/>
  <c r="H3693" i="25"/>
  <c r="H3704" i="25"/>
  <c r="H3694" i="25"/>
  <c r="H3585" i="25"/>
  <c r="H3674" i="25"/>
  <c r="H3692" i="25"/>
  <c r="H3703" i="25"/>
  <c r="H668" i="25"/>
  <c r="H664" i="25"/>
  <c r="H666" i="25"/>
  <c r="H665" i="25"/>
  <c r="H855" i="25"/>
  <c r="H3980" i="25"/>
  <c r="H17" i="11"/>
  <c r="P22" i="22"/>
  <c r="P26" i="22" s="1"/>
  <c r="P24" i="22" s="1"/>
  <c r="P36" i="22"/>
  <c r="P49" i="22"/>
  <c r="P53" i="22" s="1"/>
  <c r="P51" i="22" s="1"/>
  <c r="P62" i="22"/>
  <c r="P66" i="22" s="1"/>
  <c r="P64" i="22" s="1"/>
  <c r="F16" i="11"/>
  <c r="D47" i="11"/>
  <c r="Q47" i="11"/>
  <c r="AJ32" i="7"/>
  <c r="AH31" i="7"/>
  <c r="AF36" i="7"/>
  <c r="AE37" i="7"/>
  <c r="H1059" i="25" s="1"/>
  <c r="AJ30" i="7"/>
  <c r="AH29" i="7"/>
  <c r="H3582" i="25" s="1"/>
  <c r="AE39" i="7"/>
  <c r="H697" i="25" s="1"/>
  <c r="Z40" i="7"/>
  <c r="X39" i="7"/>
  <c r="AJ34" i="7"/>
  <c r="AH33" i="7"/>
  <c r="H3577" i="25" s="1"/>
  <c r="AA36" i="7"/>
  <c r="AB35" i="7"/>
  <c r="Y38" i="7"/>
  <c r="AC39" i="7"/>
  <c r="H1057" i="25" s="1"/>
  <c r="AE40" i="7"/>
  <c r="AG34" i="7"/>
  <c r="AI35" i="7"/>
  <c r="AD38" i="7"/>
  <c r="AC34" i="7"/>
  <c r="AD33" i="7"/>
  <c r="AE36" i="7"/>
  <c r="AE32" i="7"/>
  <c r="AG30" i="7"/>
  <c r="AI31" i="7"/>
  <c r="AF33" i="7"/>
  <c r="AI33" i="7"/>
  <c r="AG32" i="7"/>
  <c r="AE34" i="7"/>
  <c r="AF31" i="7"/>
  <c r="AF35" i="7"/>
  <c r="H3574" i="25" s="1"/>
  <c r="Z37" i="7"/>
  <c r="H1904" i="25" l="1"/>
  <c r="H1906" i="25"/>
  <c r="H3517" i="25"/>
  <c r="H3519" i="25"/>
  <c r="H3510" i="25"/>
  <c r="H3518" i="25"/>
  <c r="H3578" i="25"/>
  <c r="H3967" i="25"/>
  <c r="H694" i="25"/>
  <c r="H696" i="25"/>
  <c r="H695" i="25"/>
  <c r="I485" i="25"/>
  <c r="K484" i="25"/>
  <c r="H2174" i="25"/>
  <c r="H3963" i="25"/>
  <c r="H3962" i="25"/>
  <c r="H3956" i="25"/>
  <c r="H583" i="25"/>
  <c r="H581" i="25"/>
  <c r="H1901" i="25"/>
  <c r="H579" i="25"/>
  <c r="E16" i="11"/>
  <c r="F17" i="11" s="1"/>
  <c r="H3978" i="25"/>
  <c r="H3977" i="25"/>
  <c r="H2176" i="25"/>
  <c r="H2177" i="25"/>
  <c r="H3971" i="25"/>
  <c r="H3972" i="25"/>
  <c r="G17" i="11"/>
  <c r="D17" i="11" s="1"/>
  <c r="H40" i="1" s="1"/>
  <c r="H8" i="1" s="1"/>
  <c r="Q64" i="22"/>
  <c r="P63" i="22" a="1"/>
  <c r="P63" i="22" s="1"/>
  <c r="Q63" i="22" a="1"/>
  <c r="Q63" i="22" s="1"/>
  <c r="Q51" i="22"/>
  <c r="Q50" i="22" a="1"/>
  <c r="Q50" i="22" s="1"/>
  <c r="P50" i="22" a="1"/>
  <c r="P50" i="22" s="1"/>
  <c r="P40" i="22"/>
  <c r="P9" i="22"/>
  <c r="R14" i="21" s="1"/>
  <c r="Q24" i="22"/>
  <c r="Q23" i="22" a="1"/>
  <c r="Q23" i="22" s="1"/>
  <c r="P23" i="22" a="1"/>
  <c r="P23" i="22" s="1"/>
  <c r="AF38" i="7"/>
  <c r="AG33" i="7"/>
  <c r="H3965" i="25" s="1"/>
  <c r="AI34" i="7"/>
  <c r="H3952" i="25" s="1"/>
  <c r="AF39" i="7"/>
  <c r="AH40" i="7"/>
  <c r="AJ37" i="7"/>
  <c r="AH36" i="7"/>
  <c r="AI38" i="7"/>
  <c r="H842" i="25" s="1"/>
  <c r="AG37" i="7"/>
  <c r="AC37" i="7"/>
  <c r="AJ33" i="7"/>
  <c r="AH32" i="7"/>
  <c r="AB38" i="7"/>
  <c r="H690" i="25" s="1"/>
  <c r="AG35" i="7"/>
  <c r="H3575" i="25" s="1"/>
  <c r="AI36" i="7"/>
  <c r="AE35" i="7"/>
  <c r="AC40" i="7"/>
  <c r="AA39" i="7"/>
  <c r="AJ35" i="7"/>
  <c r="AH34" i="7"/>
  <c r="H3576" i="25" s="1"/>
  <c r="AD36" i="7"/>
  <c r="AI39" i="7"/>
  <c r="AG38" i="7"/>
  <c r="H3571" i="25" s="1"/>
  <c r="AF34" i="7"/>
  <c r="AG40" i="7"/>
  <c r="P47" i="11" l="1"/>
  <c r="H3579" i="25"/>
  <c r="H3969" i="25"/>
  <c r="H3970" i="25"/>
  <c r="H3966" i="25"/>
  <c r="H1060" i="25"/>
  <c r="H812" i="25"/>
  <c r="H806" i="25"/>
  <c r="H702" i="25"/>
  <c r="H701" i="25"/>
  <c r="H700" i="25"/>
  <c r="H805" i="25"/>
  <c r="H1061" i="25"/>
  <c r="H699" i="25"/>
  <c r="N47" i="11"/>
  <c r="H2173" i="25"/>
  <c r="H849" i="25"/>
  <c r="H2175" i="25"/>
  <c r="H3968" i="25"/>
  <c r="H3964" i="25"/>
  <c r="H820" i="25"/>
  <c r="H816" i="25"/>
  <c r="H1055" i="25"/>
  <c r="H818" i="25"/>
  <c r="H828" i="25"/>
  <c r="H830" i="25"/>
  <c r="H716" i="25"/>
  <c r="H810" i="25"/>
  <c r="H710" i="25"/>
  <c r="H711" i="25"/>
  <c r="H707" i="25"/>
  <c r="H829" i="25"/>
  <c r="H709" i="25"/>
  <c r="H3568" i="25"/>
  <c r="K485" i="25"/>
  <c r="I486" i="25"/>
  <c r="M47" i="11"/>
  <c r="H3951" i="25"/>
  <c r="H1062" i="25"/>
  <c r="H837" i="25"/>
  <c r="H838" i="25"/>
  <c r="H680" i="25"/>
  <c r="H1058" i="25"/>
  <c r="H676" i="25"/>
  <c r="H673" i="25"/>
  <c r="H672" i="25"/>
  <c r="H679" i="25"/>
  <c r="H683" i="25"/>
  <c r="H843" i="25"/>
  <c r="H3943" i="25"/>
  <c r="H2170" i="25"/>
  <c r="S59" i="1"/>
  <c r="L59" i="1"/>
  <c r="P13" i="22"/>
  <c r="P38" i="22"/>
  <c r="AG36" i="7"/>
  <c r="H3573" i="25" s="1"/>
  <c r="AI37" i="7"/>
  <c r="AD39" i="7"/>
  <c r="AF40" i="7"/>
  <c r="AE38" i="7"/>
  <c r="H698" i="25" s="1"/>
  <c r="AJ36" i="7"/>
  <c r="AH35" i="7"/>
  <c r="AF37" i="7"/>
  <c r="H3572" i="25" s="1"/>
  <c r="AH37" i="7"/>
  <c r="AJ38" i="7"/>
  <c r="AH39" i="7"/>
  <c r="AJ40" i="7"/>
  <c r="H831" i="25" l="1"/>
  <c r="H825" i="25"/>
  <c r="K486" i="25"/>
  <c r="I487" i="25"/>
  <c r="H841" i="25"/>
  <c r="H2169" i="25"/>
  <c r="H3941" i="25"/>
  <c r="H2172" i="25"/>
  <c r="H2171" i="25"/>
  <c r="H3949" i="25"/>
  <c r="H3950" i="25"/>
  <c r="H3936" i="25"/>
  <c r="H3942" i="25"/>
  <c r="H834" i="25"/>
  <c r="H1066" i="25"/>
  <c r="H1063" i="25"/>
  <c r="H1068" i="25"/>
  <c r="H1065" i="25"/>
  <c r="H835" i="25"/>
  <c r="C38" i="1"/>
  <c r="C6" i="1" s="1"/>
  <c r="P11" i="22"/>
  <c r="Q38" i="22"/>
  <c r="Q37" i="22" a="1"/>
  <c r="Q37" i="22" s="1"/>
  <c r="P37" i="22" a="1"/>
  <c r="P37" i="22" s="1"/>
  <c r="P10" i="22" s="1"/>
  <c r="R15" i="21" s="1"/>
  <c r="R17" i="21" s="1"/>
  <c r="R18" i="21" s="1"/>
  <c r="AI40" i="7"/>
  <c r="AG39" i="7"/>
  <c r="AJ39" i="7"/>
  <c r="AH38" i="7"/>
  <c r="H804" i="25" l="1"/>
  <c r="H822" i="25"/>
  <c r="H824" i="25"/>
  <c r="H808" i="25"/>
  <c r="H1056" i="25"/>
  <c r="H814" i="25"/>
  <c r="H807" i="25"/>
  <c r="H815" i="25"/>
  <c r="H823" i="25"/>
  <c r="H809" i="25"/>
  <c r="H817" i="25"/>
  <c r="H811" i="25"/>
  <c r="H819" i="25"/>
  <c r="H813" i="25"/>
  <c r="H821" i="25"/>
  <c r="H3569" i="25"/>
  <c r="H3570" i="25"/>
  <c r="K487" i="25"/>
  <c r="I488" i="25"/>
  <c r="H708" i="25"/>
  <c r="H1074" i="25"/>
  <c r="H706" i="25"/>
  <c r="H712" i="25"/>
  <c r="H826" i="25"/>
  <c r="H714" i="25"/>
  <c r="H798" i="25"/>
  <c r="H802" i="25"/>
  <c r="H832" i="25"/>
  <c r="H704" i="25"/>
  <c r="H836" i="25"/>
  <c r="H713" i="25"/>
  <c r="H801" i="25"/>
  <c r="H800" i="25"/>
  <c r="H1054" i="25"/>
  <c r="H1071" i="25"/>
  <c r="H703" i="25"/>
  <c r="H799" i="25"/>
  <c r="H833" i="25"/>
  <c r="H1073" i="25"/>
  <c r="H803" i="25"/>
  <c r="H827" i="25"/>
  <c r="H1075" i="25"/>
  <c r="H839" i="25"/>
  <c r="H840" i="25"/>
  <c r="H977" i="25"/>
  <c r="H2168" i="25"/>
  <c r="R19" i="21"/>
  <c r="R20" i="21" s="1"/>
  <c r="R23" i="21" s="1"/>
  <c r="Q10" i="22"/>
  <c r="Q11" i="22"/>
  <c r="P12" i="22"/>
  <c r="K488" i="25" l="1"/>
  <c r="I489" i="25"/>
  <c r="S9" i="21"/>
  <c r="S8" i="21"/>
  <c r="S15" i="21"/>
  <c r="P65" i="22"/>
  <c r="P52" i="22"/>
  <c r="P25" i="22"/>
  <c r="P39" i="22"/>
  <c r="I490" i="25" l="1"/>
  <c r="K489" i="25"/>
  <c r="S17" i="21"/>
  <c r="S18" i="21" s="1"/>
  <c r="K490" i="25" l="1"/>
  <c r="I491" i="25"/>
  <c r="S19" i="21"/>
  <c r="S20" i="21" s="1"/>
  <c r="S23" i="21" s="1"/>
  <c r="I492" i="25" l="1"/>
  <c r="K491" i="25"/>
  <c r="T8" i="21"/>
  <c r="T9" i="21"/>
  <c r="Q25" i="22"/>
  <c r="Q65" i="22"/>
  <c r="Q52" i="22"/>
  <c r="Q39" i="22"/>
  <c r="Q12" i="22"/>
  <c r="I493" i="25" l="1"/>
  <c r="K492" i="25"/>
  <c r="T10" i="21"/>
  <c r="T11" i="21" s="1"/>
  <c r="I494" i="25" l="1"/>
  <c r="K493" i="25"/>
  <c r="R62" i="22"/>
  <c r="R66" i="22" s="1"/>
  <c r="R64" i="22" s="1"/>
  <c r="R49" i="22"/>
  <c r="R53" i="22" s="1"/>
  <c r="R51" i="22" s="1"/>
  <c r="R22" i="22"/>
  <c r="R26" i="22" s="1"/>
  <c r="R24" i="22" s="1"/>
  <c r="R36" i="22"/>
  <c r="K494" i="25" l="1"/>
  <c r="I495" i="25"/>
  <c r="X23" i="22" a="1"/>
  <c r="X23" i="22" s="1"/>
  <c r="T23" i="22" a="1"/>
  <c r="T23" i="22" s="1"/>
  <c r="R23" i="22" a="1"/>
  <c r="R23" i="22" s="1"/>
  <c r="AF23" i="22" a="1"/>
  <c r="AF23" i="22" s="1"/>
  <c r="AE23" i="22" a="1"/>
  <c r="AE23" i="22" s="1"/>
  <c r="AC23" i="22" a="1"/>
  <c r="AC23" i="22" s="1"/>
  <c r="W23" i="22" a="1"/>
  <c r="W23" i="22" s="1"/>
  <c r="AB23" i="22" a="1"/>
  <c r="AB23" i="22" s="1"/>
  <c r="Y23" i="22" a="1"/>
  <c r="Y23" i="22" s="1"/>
  <c r="AA23" i="22" a="1"/>
  <c r="AA23" i="22" s="1"/>
  <c r="AG23" i="22" a="1"/>
  <c r="AG23" i="22" s="1"/>
  <c r="AD23" i="22" a="1"/>
  <c r="AD23" i="22" s="1"/>
  <c r="S23" i="22" a="1"/>
  <c r="S23" i="22" s="1"/>
  <c r="U23" i="22" a="1"/>
  <c r="U23" i="22" s="1"/>
  <c r="V23" i="22" a="1"/>
  <c r="V23" i="22" s="1"/>
  <c r="Z23" i="22" a="1"/>
  <c r="Z23" i="22" s="1"/>
  <c r="AF50" i="22" a="1"/>
  <c r="AF50" i="22" s="1"/>
  <c r="Y50" i="22" a="1"/>
  <c r="Y50" i="22" s="1"/>
  <c r="S50" i="22" a="1"/>
  <c r="S50" i="22" s="1"/>
  <c r="AD50" i="22" a="1"/>
  <c r="AD50" i="22" s="1"/>
  <c r="V50" i="22" a="1"/>
  <c r="V50" i="22" s="1"/>
  <c r="Z50" i="22" a="1"/>
  <c r="Z50" i="22" s="1"/>
  <c r="U50" i="22" a="1"/>
  <c r="U50" i="22" s="1"/>
  <c r="AA50" i="22" a="1"/>
  <c r="AA50" i="22" s="1"/>
  <c r="W50" i="22" a="1"/>
  <c r="W50" i="22" s="1"/>
  <c r="AC50" i="22" a="1"/>
  <c r="AC50" i="22" s="1"/>
  <c r="AB50" i="22" a="1"/>
  <c r="AB50" i="22" s="1"/>
  <c r="R50" i="22" a="1"/>
  <c r="R50" i="22" s="1"/>
  <c r="AG50" i="22" a="1"/>
  <c r="AG50" i="22" s="1"/>
  <c r="X50" i="22" a="1"/>
  <c r="X50" i="22" s="1"/>
  <c r="AE50" i="22" a="1"/>
  <c r="AE50" i="22" s="1"/>
  <c r="T50" i="22" a="1"/>
  <c r="T50" i="22" s="1"/>
  <c r="R40" i="22"/>
  <c r="R9" i="22"/>
  <c r="T14" i="21" s="1"/>
  <c r="T63" i="22" a="1"/>
  <c r="T63" i="22" s="1"/>
  <c r="Z63" i="22" a="1"/>
  <c r="Z63" i="22" s="1"/>
  <c r="AF63" i="22" a="1"/>
  <c r="AF63" i="22" s="1"/>
  <c r="AD63" i="22" a="1"/>
  <c r="AD63" i="22" s="1"/>
  <c r="AC63" i="22" a="1"/>
  <c r="AC63" i="22" s="1"/>
  <c r="W63" i="22" a="1"/>
  <c r="W63" i="22" s="1"/>
  <c r="AA63" i="22" a="1"/>
  <c r="AA63" i="22" s="1"/>
  <c r="U63" i="22" a="1"/>
  <c r="U63" i="22" s="1"/>
  <c r="X63" i="22" a="1"/>
  <c r="X63" i="22" s="1"/>
  <c r="AE63" i="22" a="1"/>
  <c r="AE63" i="22" s="1"/>
  <c r="R63" i="22" a="1"/>
  <c r="R63" i="22" s="1"/>
  <c r="Y63" i="22" a="1"/>
  <c r="Y63" i="22" s="1"/>
  <c r="V63" i="22" a="1"/>
  <c r="V63" i="22" s="1"/>
  <c r="AB63" i="22" a="1"/>
  <c r="AB63" i="22" s="1"/>
  <c r="AG63" i="22" a="1"/>
  <c r="AG63" i="22" s="1"/>
  <c r="S63" i="22" a="1"/>
  <c r="S63" i="22" s="1"/>
  <c r="F63" i="22" s="1"/>
  <c r="K495" i="25" l="1"/>
  <c r="I496" i="25"/>
  <c r="F50" i="22"/>
  <c r="F23" i="22"/>
  <c r="R13" i="22"/>
  <c r="R38" i="22"/>
  <c r="I497" i="25" l="1"/>
  <c r="K496" i="25"/>
  <c r="R11" i="22"/>
  <c r="T37" i="22" a="1"/>
  <c r="T37" i="22" s="1"/>
  <c r="T10" i="22" s="1"/>
  <c r="V15" i="21" s="1"/>
  <c r="S37" i="22" a="1"/>
  <c r="S37" i="22" s="1"/>
  <c r="V37" i="22" a="1"/>
  <c r="V37" i="22" s="1"/>
  <c r="V10" i="22" s="1"/>
  <c r="X15" i="21" s="1"/>
  <c r="AB37" i="22" a="1"/>
  <c r="AB37" i="22" s="1"/>
  <c r="AB10" i="22" s="1"/>
  <c r="AD15" i="21" s="1"/>
  <c r="AE37" i="22" a="1"/>
  <c r="AE37" i="22" s="1"/>
  <c r="AE10" i="22" s="1"/>
  <c r="AG15" i="21" s="1"/>
  <c r="AA37" i="22" a="1"/>
  <c r="AA37" i="22" s="1"/>
  <c r="AA10" i="22" s="1"/>
  <c r="AC15" i="21" s="1"/>
  <c r="Z37" i="22" a="1"/>
  <c r="Z37" i="22" s="1"/>
  <c r="Z10" i="22" s="1"/>
  <c r="AB15" i="21" s="1"/>
  <c r="W37" i="22" a="1"/>
  <c r="W37" i="22" s="1"/>
  <c r="W10" i="22" s="1"/>
  <c r="Y15" i="21" s="1"/>
  <c r="AG37" i="22" a="1"/>
  <c r="AG37" i="22" s="1"/>
  <c r="AG10" i="22" s="1"/>
  <c r="AI15" i="21" s="1"/>
  <c r="AC37" i="22" a="1"/>
  <c r="AC37" i="22" s="1"/>
  <c r="AC10" i="22" s="1"/>
  <c r="AE15" i="21" s="1"/>
  <c r="AD37" i="22" a="1"/>
  <c r="AD37" i="22" s="1"/>
  <c r="AD10" i="22" s="1"/>
  <c r="AF15" i="21" s="1"/>
  <c r="AF37" i="22" a="1"/>
  <c r="AF37" i="22" s="1"/>
  <c r="AF10" i="22" s="1"/>
  <c r="AH15" i="21" s="1"/>
  <c r="Y37" i="22" a="1"/>
  <c r="Y37" i="22" s="1"/>
  <c r="Y10" i="22" s="1"/>
  <c r="AA15" i="21" s="1"/>
  <c r="U37" i="22" a="1"/>
  <c r="U37" i="22" s="1"/>
  <c r="U10" i="22" s="1"/>
  <c r="W15" i="21" s="1"/>
  <c r="X37" i="22" a="1"/>
  <c r="X37" i="22" s="1"/>
  <c r="X10" i="22" s="1"/>
  <c r="Z15" i="21" s="1"/>
  <c r="R37" i="22" a="1"/>
  <c r="R37" i="22" s="1"/>
  <c r="R10" i="22" s="1"/>
  <c r="T15" i="21" s="1"/>
  <c r="T17" i="21" s="1"/>
  <c r="T18" i="21" s="1"/>
  <c r="K497" i="25" l="1"/>
  <c r="I498" i="25"/>
  <c r="T19" i="21"/>
  <c r="T20" i="21" s="1"/>
  <c r="T23" i="21" s="1"/>
  <c r="S10" i="22"/>
  <c r="F37" i="22"/>
  <c r="I499" i="25" l="1"/>
  <c r="K498" i="25"/>
  <c r="U9" i="21"/>
  <c r="U8" i="21"/>
  <c r="U15" i="21"/>
  <c r="F10" i="22"/>
  <c r="R12" i="22"/>
  <c r="R25" i="22"/>
  <c r="R52" i="22"/>
  <c r="R65" i="22"/>
  <c r="R39" i="22"/>
  <c r="I500" i="25" l="1"/>
  <c r="K499" i="25"/>
  <c r="U10" i="21"/>
  <c r="U11" i="21" s="1"/>
  <c r="I501" i="25" l="1"/>
  <c r="K500" i="25"/>
  <c r="S62" i="22"/>
  <c r="S36" i="22"/>
  <c r="S49" i="22"/>
  <c r="S22" i="22"/>
  <c r="K501" i="25" l="1"/>
  <c r="I502" i="25"/>
  <c r="S26" i="22"/>
  <c r="S53" i="22"/>
  <c r="S40" i="22"/>
  <c r="S9" i="22"/>
  <c r="S66" i="22"/>
  <c r="K502" i="25" l="1"/>
  <c r="I503" i="25"/>
  <c r="S64" i="22"/>
  <c r="U14" i="21"/>
  <c r="U17" i="21" s="1"/>
  <c r="U18" i="21" s="1"/>
  <c r="S51" i="22"/>
  <c r="S13" i="22"/>
  <c r="S38" i="22"/>
  <c r="S24" i="22"/>
  <c r="I504" i="25" l="1"/>
  <c r="K503" i="25"/>
  <c r="U19" i="21"/>
  <c r="S25" i="22" s="1"/>
  <c r="S11" i="22"/>
  <c r="I505" i="25" l="1"/>
  <c r="K504" i="25"/>
  <c r="S39" i="22"/>
  <c r="S65" i="22"/>
  <c r="S12" i="22"/>
  <c r="S52" i="22"/>
  <c r="U20" i="21"/>
  <c r="U23" i="21" s="1"/>
  <c r="K505" i="25" l="1"/>
  <c r="I506" i="25"/>
  <c r="V8" i="21"/>
  <c r="V9" i="21"/>
  <c r="I507" i="25" l="1"/>
  <c r="K506" i="25"/>
  <c r="V10" i="21"/>
  <c r="V11" i="21" s="1"/>
  <c r="K507" i="25" l="1"/>
  <c r="I508" i="25"/>
  <c r="T22" i="22"/>
  <c r="T36" i="22"/>
  <c r="T49" i="22"/>
  <c r="T62" i="22"/>
  <c r="K508" i="25" l="1"/>
  <c r="I509" i="25"/>
  <c r="T53" i="22"/>
  <c r="F49" i="22"/>
  <c r="T66" i="22"/>
  <c r="F62" i="22"/>
  <c r="T40" i="22"/>
  <c r="T9" i="22"/>
  <c r="F36" i="22"/>
  <c r="T26" i="22"/>
  <c r="F22" i="22"/>
  <c r="K509" i="25" l="1"/>
  <c r="I510" i="25"/>
  <c r="V14" i="21"/>
  <c r="V17" i="21" s="1"/>
  <c r="V18" i="21" s="1"/>
  <c r="F9" i="22"/>
  <c r="F26" i="22"/>
  <c r="T24" i="22"/>
  <c r="F66" i="22"/>
  <c r="T64" i="22"/>
  <c r="T13" i="22"/>
  <c r="F13" i="22" s="1"/>
  <c r="F40" i="22"/>
  <c r="T38" i="22"/>
  <c r="F53" i="22"/>
  <c r="T51" i="22"/>
  <c r="K510" i="25" l="1"/>
  <c r="I511" i="25"/>
  <c r="F24" i="22"/>
  <c r="F51" i="22"/>
  <c r="F64" i="22"/>
  <c r="T11" i="22"/>
  <c r="F38" i="22"/>
  <c r="V19" i="21"/>
  <c r="T25" i="22" s="1"/>
  <c r="F25" i="22" s="1"/>
  <c r="K511" i="25" l="1"/>
  <c r="I512" i="25"/>
  <c r="T12" i="22"/>
  <c r="F12" i="22" s="1"/>
  <c r="F11" i="22"/>
  <c r="V20" i="21"/>
  <c r="V23" i="21" s="1"/>
  <c r="T65" i="22"/>
  <c r="F65" i="22" s="1"/>
  <c r="T52" i="22"/>
  <c r="F52" i="22" s="1"/>
  <c r="T39" i="22"/>
  <c r="F39" i="22" s="1"/>
  <c r="I513" i="25" l="1"/>
  <c r="K512" i="25"/>
  <c r="W9" i="21"/>
  <c r="W8" i="21"/>
  <c r="I514" i="25" l="1"/>
  <c r="K513" i="25"/>
  <c r="W10" i="21"/>
  <c r="W11" i="21" s="1"/>
  <c r="I515" i="25" l="1"/>
  <c r="K514" i="25"/>
  <c r="U49" i="22"/>
  <c r="U53" i="22" s="1"/>
  <c r="U51" i="22" s="1"/>
  <c r="U22" i="22"/>
  <c r="U26" i="22" s="1"/>
  <c r="U24" i="22" s="1"/>
  <c r="U62" i="22"/>
  <c r="U66" i="22" s="1"/>
  <c r="U64" i="22" s="1"/>
  <c r="U36" i="22"/>
  <c r="I516" i="25" l="1"/>
  <c r="K515" i="25"/>
  <c r="U9" i="22"/>
  <c r="W14" i="21" s="1"/>
  <c r="W17" i="21" s="1"/>
  <c r="W18" i="21" s="1"/>
  <c r="U40" i="22"/>
  <c r="K516" i="25" l="1"/>
  <c r="I517" i="25"/>
  <c r="U13" i="22"/>
  <c r="U38" i="22"/>
  <c r="W19" i="21"/>
  <c r="W20" i="21" s="1"/>
  <c r="W23" i="21" s="1"/>
  <c r="K517" i="25" l="1"/>
  <c r="I518" i="25"/>
  <c r="X9" i="21"/>
  <c r="X8" i="21"/>
  <c r="U65" i="22"/>
  <c r="U25" i="22"/>
  <c r="U52" i="22"/>
  <c r="U39" i="22"/>
  <c r="U11" i="22"/>
  <c r="U12" i="22" s="1"/>
  <c r="I519" i="25" l="1"/>
  <c r="K518" i="25"/>
  <c r="X10" i="21"/>
  <c r="X11" i="21" s="1"/>
  <c r="I520" i="25" l="1"/>
  <c r="K519" i="25"/>
  <c r="V62" i="22"/>
  <c r="V66" i="22" s="1"/>
  <c r="V64" i="22" s="1"/>
  <c r="V49" i="22"/>
  <c r="V53" i="22" s="1"/>
  <c r="V51" i="22" s="1"/>
  <c r="V36" i="22"/>
  <c r="V22" i="22"/>
  <c r="V26" i="22" s="1"/>
  <c r="V24" i="22" s="1"/>
  <c r="I521" i="25" l="1"/>
  <c r="K520" i="25"/>
  <c r="V9" i="22"/>
  <c r="X14" i="21" s="1"/>
  <c r="X17" i="21" s="1"/>
  <c r="X18" i="21" s="1"/>
  <c r="V40" i="22"/>
  <c r="I522" i="25" l="1"/>
  <c r="K521" i="25"/>
  <c r="V13" i="22"/>
  <c r="V38" i="22"/>
  <c r="X19" i="21"/>
  <c r="K522" i="25" l="1"/>
  <c r="I523" i="25"/>
  <c r="V25" i="22"/>
  <c r="V52" i="22"/>
  <c r="V65" i="22"/>
  <c r="X20" i="21"/>
  <c r="X23" i="21" s="1"/>
  <c r="V39" i="22"/>
  <c r="V11" i="22"/>
  <c r="V12" i="22" s="1"/>
  <c r="I524" i="25" l="1"/>
  <c r="K523" i="25"/>
  <c r="Y8" i="21"/>
  <c r="Y9" i="21"/>
  <c r="K524" i="25" l="1"/>
  <c r="I525" i="25"/>
  <c r="Y10" i="21"/>
  <c r="Y11" i="21" s="1"/>
  <c r="K525" i="25" l="1"/>
  <c r="I526" i="25"/>
  <c r="W49" i="22"/>
  <c r="W53" i="22" s="1"/>
  <c r="W51" i="22" s="1"/>
  <c r="W36" i="22"/>
  <c r="W22" i="22"/>
  <c r="W26" i="22" s="1"/>
  <c r="W24" i="22" s="1"/>
  <c r="W62" i="22"/>
  <c r="W66" i="22" s="1"/>
  <c r="W64" i="22" s="1"/>
  <c r="K526" i="25" l="1"/>
  <c r="I527" i="25"/>
  <c r="W40" i="22"/>
  <c r="W9" i="22"/>
  <c r="Y14" i="21" s="1"/>
  <c r="Y17" i="21" s="1"/>
  <c r="Y18" i="21" s="1"/>
  <c r="K527" i="25" l="1"/>
  <c r="I528" i="25"/>
  <c r="Y19" i="21"/>
  <c r="Y20" i="21" s="1"/>
  <c r="Y23" i="21" s="1"/>
  <c r="W13" i="22"/>
  <c r="W38" i="22"/>
  <c r="I529" i="25" l="1"/>
  <c r="K528" i="25"/>
  <c r="Z8" i="21"/>
  <c r="Z9" i="21"/>
  <c r="W39" i="22"/>
  <c r="W11" i="22"/>
  <c r="W12" i="22" s="1"/>
  <c r="W25" i="22"/>
  <c r="W52" i="22"/>
  <c r="W65" i="22"/>
  <c r="I530" i="25" l="1"/>
  <c r="K529" i="25"/>
  <c r="Z10" i="21"/>
  <c r="Z11" i="21" s="1"/>
  <c r="I531" i="25" l="1"/>
  <c r="K530" i="25"/>
  <c r="X62" i="22"/>
  <c r="X66" i="22" s="1"/>
  <c r="X64" i="22" s="1"/>
  <c r="X22" i="22"/>
  <c r="X26" i="22" s="1"/>
  <c r="X24" i="22" s="1"/>
  <c r="X49" i="22"/>
  <c r="X53" i="22" s="1"/>
  <c r="X51" i="22" s="1"/>
  <c r="X36" i="22"/>
  <c r="I532" i="25" l="1"/>
  <c r="K531" i="25"/>
  <c r="X40" i="22"/>
  <c r="X9" i="22"/>
  <c r="Z14" i="21" s="1"/>
  <c r="Z17" i="21" s="1"/>
  <c r="Z18" i="21" s="1"/>
  <c r="K532" i="25" l="1"/>
  <c r="I533" i="25"/>
  <c r="X13" i="22"/>
  <c r="X38" i="22"/>
  <c r="Z19" i="21"/>
  <c r="K533" i="25" l="1"/>
  <c r="I534" i="25"/>
  <c r="X25" i="22"/>
  <c r="X52" i="22"/>
  <c r="X65" i="22"/>
  <c r="Z20" i="21"/>
  <c r="Z23" i="21" s="1"/>
  <c r="X39" i="22"/>
  <c r="X11" i="22"/>
  <c r="X12" i="22" s="1"/>
  <c r="K534" i="25" l="1"/>
  <c r="I535" i="25"/>
  <c r="AA8" i="21"/>
  <c r="AA9" i="21"/>
  <c r="K535" i="25" l="1"/>
  <c r="I536" i="25"/>
  <c r="AA10" i="21"/>
  <c r="AA11" i="21" s="1"/>
  <c r="K536" i="25" l="1"/>
  <c r="I537" i="25"/>
  <c r="Y62" i="22"/>
  <c r="Y66" i="22" s="1"/>
  <c r="Y64" i="22" s="1"/>
  <c r="Y22" i="22"/>
  <c r="Y26" i="22" s="1"/>
  <c r="Y24" i="22" s="1"/>
  <c r="Y49" i="22"/>
  <c r="Y53" i="22" s="1"/>
  <c r="Y51" i="22" s="1"/>
  <c r="Y36" i="22"/>
  <c r="K537" i="25" l="1"/>
  <c r="I538" i="25"/>
  <c r="Y40" i="22"/>
  <c r="Y9" i="22"/>
  <c r="AA14" i="21" s="1"/>
  <c r="AA17" i="21" s="1"/>
  <c r="AA18" i="21" s="1"/>
  <c r="K538" i="25" l="1"/>
  <c r="I539" i="25"/>
  <c r="AA19" i="21"/>
  <c r="AA20" i="21" s="1"/>
  <c r="AA23" i="21" s="1"/>
  <c r="Y13" i="22"/>
  <c r="Y38" i="22"/>
  <c r="K539" i="25" l="1"/>
  <c r="I540" i="25"/>
  <c r="AB9" i="21"/>
  <c r="AB8" i="21"/>
  <c r="Y39" i="22"/>
  <c r="Y11" i="22"/>
  <c r="Y12" i="22" s="1"/>
  <c r="Y25" i="22"/>
  <c r="Y52" i="22"/>
  <c r="Y65" i="22"/>
  <c r="I541" i="25" l="1"/>
  <c r="K540" i="25"/>
  <c r="AB10" i="21"/>
  <c r="AB11" i="21" s="1"/>
  <c r="I542" i="25" l="1"/>
  <c r="K541" i="25"/>
  <c r="Z62" i="22"/>
  <c r="Z66" i="22" s="1"/>
  <c r="Z64" i="22" s="1"/>
  <c r="Z49" i="22"/>
  <c r="Z53" i="22" s="1"/>
  <c r="Z51" i="22" s="1"/>
  <c r="Z36" i="22"/>
  <c r="Z22" i="22"/>
  <c r="Z26" i="22" s="1"/>
  <c r="Z24" i="22" s="1"/>
  <c r="K542" i="25" l="1"/>
  <c r="I543" i="25"/>
  <c r="Z9" i="22"/>
  <c r="AB14" i="21" s="1"/>
  <c r="AB17" i="21" s="1"/>
  <c r="AB18" i="21" s="1"/>
  <c r="Z40" i="22"/>
  <c r="I544" i="25" l="1"/>
  <c r="K543" i="25"/>
  <c r="AB19" i="21"/>
  <c r="AB20" i="21" s="1"/>
  <c r="AB23" i="21" s="1"/>
  <c r="Z13" i="22"/>
  <c r="Z38" i="22"/>
  <c r="I545" i="25" l="1"/>
  <c r="K544" i="25"/>
  <c r="AC8" i="21"/>
  <c r="AC9" i="21"/>
  <c r="Z39" i="22"/>
  <c r="Z11" i="22"/>
  <c r="Z12" i="22" s="1"/>
  <c r="Z52" i="22"/>
  <c r="Z65" i="22"/>
  <c r="Z25" i="22"/>
  <c r="K545" i="25" l="1"/>
  <c r="I546" i="25"/>
  <c r="AC10" i="21"/>
  <c r="AC11" i="21" s="1"/>
  <c r="K546" i="25" l="1"/>
  <c r="I547" i="25"/>
  <c r="AA36" i="22"/>
  <c r="AA49" i="22"/>
  <c r="AA53" i="22" s="1"/>
  <c r="AA51" i="22" s="1"/>
  <c r="AA22" i="22"/>
  <c r="AA26" i="22" s="1"/>
  <c r="AA24" i="22" s="1"/>
  <c r="AA62" i="22"/>
  <c r="AA66" i="22" s="1"/>
  <c r="AA64" i="22" s="1"/>
  <c r="I548" i="25" l="1"/>
  <c r="K547" i="25"/>
  <c r="AA40" i="22"/>
  <c r="AA9" i="22"/>
  <c r="AC14" i="21" s="1"/>
  <c r="AC17" i="21" s="1"/>
  <c r="AC18" i="21" s="1"/>
  <c r="I549" i="25" l="1"/>
  <c r="K548" i="25"/>
  <c r="AA13" i="22"/>
  <c r="AA38" i="22"/>
  <c r="AC19" i="21"/>
  <c r="I550" i="25" l="1"/>
  <c r="K549" i="25"/>
  <c r="AA65" i="22"/>
  <c r="AA52" i="22"/>
  <c r="AA25" i="22"/>
  <c r="AC20" i="21"/>
  <c r="AC23" i="21" s="1"/>
  <c r="AA39" i="22"/>
  <c r="AA11" i="22"/>
  <c r="AA12" i="22" s="1"/>
  <c r="K550" i="25" l="1"/>
  <c r="I551" i="25"/>
  <c r="AD9" i="21"/>
  <c r="AD8" i="21"/>
  <c r="I552" i="25" l="1"/>
  <c r="K551" i="25"/>
  <c r="AD10" i="21"/>
  <c r="AD11" i="21" s="1"/>
  <c r="I553" i="25" l="1"/>
  <c r="K552" i="25"/>
  <c r="AB49" i="22"/>
  <c r="AB53" i="22" s="1"/>
  <c r="AB51" i="22" s="1"/>
  <c r="AB22" i="22"/>
  <c r="AB26" i="22" s="1"/>
  <c r="AB24" i="22" s="1"/>
  <c r="AB36" i="22"/>
  <c r="AB62" i="22"/>
  <c r="AB66" i="22" s="1"/>
  <c r="AB64" i="22" s="1"/>
  <c r="I554" i="25" l="1"/>
  <c r="K553" i="25"/>
  <c r="AB9" i="22"/>
  <c r="AD14" i="21" s="1"/>
  <c r="AD17" i="21" s="1"/>
  <c r="AD18" i="21" s="1"/>
  <c r="AB40" i="22"/>
  <c r="K554" i="25" l="1"/>
  <c r="I555" i="25"/>
  <c r="AB13" i="22"/>
  <c r="AB38" i="22"/>
  <c r="AD19" i="21"/>
  <c r="I556" i="25" l="1"/>
  <c r="K555" i="25"/>
  <c r="AB65" i="22"/>
  <c r="AB25" i="22"/>
  <c r="AB52" i="22"/>
  <c r="AD20" i="21"/>
  <c r="AD23" i="21" s="1"/>
  <c r="AB39" i="22"/>
  <c r="AB11" i="22"/>
  <c r="AB12" i="22" s="1"/>
  <c r="I557" i="25" l="1"/>
  <c r="K556" i="25"/>
  <c r="AE8" i="21"/>
  <c r="AE9" i="21"/>
  <c r="K557" i="25" l="1"/>
  <c r="I558" i="25"/>
  <c r="AE10" i="21"/>
  <c r="AE11" i="21" s="1"/>
  <c r="I559" i="25" l="1"/>
  <c r="K558" i="25"/>
  <c r="AC62" i="22"/>
  <c r="AC66" i="22" s="1"/>
  <c r="AC64" i="22" s="1"/>
  <c r="AC22" i="22"/>
  <c r="AC26" i="22" s="1"/>
  <c r="AC24" i="22" s="1"/>
  <c r="AC36" i="22"/>
  <c r="AC49" i="22"/>
  <c r="AC53" i="22" s="1"/>
  <c r="AC51" i="22" s="1"/>
  <c r="I560" i="25" l="1"/>
  <c r="K559" i="25"/>
  <c r="AC9" i="22"/>
  <c r="AE14" i="21" s="1"/>
  <c r="AE17" i="21" s="1"/>
  <c r="AE18" i="21" s="1"/>
  <c r="AC40" i="22"/>
  <c r="I561" i="25" l="1"/>
  <c r="K560" i="25"/>
  <c r="AC13" i="22"/>
  <c r="AC38" i="22"/>
  <c r="AE19" i="21"/>
  <c r="I562" i="25" l="1"/>
  <c r="K561" i="25"/>
  <c r="AC65" i="22"/>
  <c r="AC25" i="22"/>
  <c r="AC52" i="22"/>
  <c r="AE20" i="21"/>
  <c r="AE23" i="21" s="1"/>
  <c r="AC39" i="22"/>
  <c r="AC11" i="22"/>
  <c r="AC12" i="22" s="1"/>
  <c r="I563" i="25" l="1"/>
  <c r="K562" i="25"/>
  <c r="AF8" i="21"/>
  <c r="AF9" i="21"/>
  <c r="I564" i="25" l="1"/>
  <c r="K563" i="25"/>
  <c r="AF10" i="21"/>
  <c r="AF11" i="21" s="1"/>
  <c r="I565" i="25" l="1"/>
  <c r="K564" i="25"/>
  <c r="AD62" i="22"/>
  <c r="AD66" i="22" s="1"/>
  <c r="AD64" i="22" s="1"/>
  <c r="AD49" i="22"/>
  <c r="AD53" i="22" s="1"/>
  <c r="AD51" i="22" s="1"/>
  <c r="AD36" i="22"/>
  <c r="AD22" i="22"/>
  <c r="AD26" i="22" s="1"/>
  <c r="AD24" i="22" s="1"/>
  <c r="I566" i="25" l="1"/>
  <c r="K565" i="25"/>
  <c r="AD9" i="22"/>
  <c r="AF14" i="21" s="1"/>
  <c r="AF17" i="21" s="1"/>
  <c r="AF18" i="21" s="1"/>
  <c r="AD40" i="22"/>
  <c r="K566" i="25" l="1"/>
  <c r="I567" i="25"/>
  <c r="AD13" i="22"/>
  <c r="AD38" i="22"/>
  <c r="AF19" i="21"/>
  <c r="I568" i="25" l="1"/>
  <c r="K567" i="25"/>
  <c r="AD25" i="22"/>
  <c r="AD52" i="22"/>
  <c r="AD65" i="22"/>
  <c r="AF20" i="21"/>
  <c r="AF23" i="21" s="1"/>
  <c r="AD39" i="22"/>
  <c r="AD11" i="22"/>
  <c r="AD12" i="22" s="1"/>
  <c r="I569" i="25" l="1"/>
  <c r="K568" i="25"/>
  <c r="AG8" i="21"/>
  <c r="AG9" i="21"/>
  <c r="I570" i="25" l="1"/>
  <c r="K569" i="25"/>
  <c r="AG10" i="21"/>
  <c r="AG11" i="21" s="1"/>
  <c r="K570" i="25" l="1"/>
  <c r="I571" i="25"/>
  <c r="AE22" i="22"/>
  <c r="AE26" i="22" s="1"/>
  <c r="AE24" i="22" s="1"/>
  <c r="AE36" i="22"/>
  <c r="AE62" i="22"/>
  <c r="AE66" i="22" s="1"/>
  <c r="AE64" i="22" s="1"/>
  <c r="AE49" i="22"/>
  <c r="AE53" i="22" s="1"/>
  <c r="AE51" i="22" s="1"/>
  <c r="I572" i="25" l="1"/>
  <c r="K571" i="25"/>
  <c r="AE40" i="22"/>
  <c r="AE9" i="22"/>
  <c r="AG14" i="21" s="1"/>
  <c r="AG17" i="21" s="1"/>
  <c r="AG18" i="21" s="1"/>
  <c r="I573" i="25" l="1"/>
  <c r="K572" i="25"/>
  <c r="AG19" i="21"/>
  <c r="AG20" i="21"/>
  <c r="AG23" i="21" s="1"/>
  <c r="AE13" i="22"/>
  <c r="AE38" i="22"/>
  <c r="K573" i="25" l="1"/>
  <c r="I574" i="25"/>
  <c r="AE39" i="22"/>
  <c r="AE11" i="22"/>
  <c r="AE12" i="22" s="1"/>
  <c r="AH9" i="21"/>
  <c r="AH8" i="21"/>
  <c r="AE52" i="22"/>
  <c r="AE65" i="22"/>
  <c r="AE25" i="22"/>
  <c r="K574" i="25" l="1"/>
  <c r="I575" i="25"/>
  <c r="AH10" i="21"/>
  <c r="AH11" i="21" s="1"/>
  <c r="I576" i="25" l="1"/>
  <c r="K575" i="25"/>
  <c r="AF36" i="22"/>
  <c r="AF22" i="22"/>
  <c r="AF26" i="22" s="1"/>
  <c r="AF24" i="22" s="1"/>
  <c r="AF49" i="22"/>
  <c r="AF53" i="22" s="1"/>
  <c r="AF51" i="22" s="1"/>
  <c r="AF62" i="22"/>
  <c r="AF66" i="22" s="1"/>
  <c r="AF64" i="22" s="1"/>
  <c r="K576" i="25" l="1"/>
  <c r="I577" i="25"/>
  <c r="AF40" i="22"/>
  <c r="AF9" i="22"/>
  <c r="AH14" i="21" s="1"/>
  <c r="AH17" i="21" s="1"/>
  <c r="AH18" i="21" s="1"/>
  <c r="K577" i="25" l="1"/>
  <c r="I578" i="25"/>
  <c r="AH19" i="21"/>
  <c r="AH20" i="21"/>
  <c r="AH23" i="21" s="1"/>
  <c r="AF13" i="22"/>
  <c r="AF38" i="22"/>
  <c r="K578" i="25" l="1"/>
  <c r="I579" i="25"/>
  <c r="AF39" i="22"/>
  <c r="AF11" i="22"/>
  <c r="AF12" i="22" s="1"/>
  <c r="AI9" i="21"/>
  <c r="AI8" i="21"/>
  <c r="AF65" i="22"/>
  <c r="AF25" i="22"/>
  <c r="AF52" i="22"/>
  <c r="I580" i="25" l="1"/>
  <c r="K579" i="25"/>
  <c r="AI10" i="21"/>
  <c r="AI11" i="21" s="1"/>
  <c r="K580" i="25" l="1"/>
  <c r="I581" i="25"/>
  <c r="AG49" i="22"/>
  <c r="AG53" i="22" s="1"/>
  <c r="AG51" i="22" s="1"/>
  <c r="AG36" i="22"/>
  <c r="AG62" i="22"/>
  <c r="AG66" i="22" s="1"/>
  <c r="AG64" i="22" s="1"/>
  <c r="AG22" i="22"/>
  <c r="AG26" i="22" s="1"/>
  <c r="AG24" i="22" s="1"/>
  <c r="K581" i="25" l="1"/>
  <c r="I582" i="25"/>
  <c r="AG9" i="22"/>
  <c r="AI14" i="21" s="1"/>
  <c r="AI17" i="21" s="1"/>
  <c r="AI18" i="21" s="1"/>
  <c r="AG40" i="22"/>
  <c r="I583" i="25" l="1"/>
  <c r="K582" i="25"/>
  <c r="AG13" i="22"/>
  <c r="AG38" i="22"/>
  <c r="AI19" i="21"/>
  <c r="AI20" i="21"/>
  <c r="AI23" i="21" s="1"/>
  <c r="I584" i="25" l="1"/>
  <c r="K583" i="25"/>
  <c r="AJ9" i="21"/>
  <c r="AJ8" i="21"/>
  <c r="AG25" i="22"/>
  <c r="AG52" i="22"/>
  <c r="AG65" i="22"/>
  <c r="AG39" i="22"/>
  <c r="AG11" i="22"/>
  <c r="AG12" i="22" s="1"/>
  <c r="I585" i="25" l="1"/>
  <c r="K584" i="25"/>
  <c r="AJ10" i="21"/>
  <c r="AJ11" i="21" s="1"/>
  <c r="AJ17" i="21"/>
  <c r="AJ18" i="21" s="1"/>
  <c r="K585" i="25" l="1"/>
  <c r="I586" i="25"/>
  <c r="AJ19" i="21"/>
  <c r="AJ20" i="21" s="1"/>
  <c r="AJ23" i="21" s="1"/>
  <c r="K586" i="25" l="1"/>
  <c r="I587" i="25"/>
  <c r="AK8" i="21"/>
  <c r="AK9" i="21"/>
  <c r="I588" i="25" l="1"/>
  <c r="K587" i="25"/>
  <c r="AK10" i="21"/>
  <c r="AK11" i="21" s="1"/>
  <c r="AK17" i="21"/>
  <c r="AK18" i="21" s="1"/>
  <c r="I589" i="25" l="1"/>
  <c r="K588" i="25"/>
  <c r="AK19" i="21"/>
  <c r="AK20" i="21" s="1"/>
  <c r="AK23" i="21" s="1"/>
  <c r="I590" i="25" l="1"/>
  <c r="K589" i="25"/>
  <c r="AL8" i="21"/>
  <c r="AL9" i="21"/>
  <c r="K590" i="25" l="1"/>
  <c r="I591" i="25"/>
  <c r="AL10" i="21"/>
  <c r="AL11" i="21" s="1"/>
  <c r="AL17" i="21"/>
  <c r="AL18" i="21" s="1"/>
  <c r="I592" i="25" l="1"/>
  <c r="K591" i="25"/>
  <c r="AL19" i="21"/>
  <c r="AL20" i="21"/>
  <c r="AL23" i="21" s="1"/>
  <c r="I593" i="25" l="1"/>
  <c r="K592" i="25"/>
  <c r="AM8" i="21"/>
  <c r="AM9" i="21"/>
  <c r="K593" i="25" l="1"/>
  <c r="I594" i="25"/>
  <c r="AM10" i="21"/>
  <c r="AM11" i="21" s="1"/>
  <c r="AM17" i="21"/>
  <c r="AM18" i="21" s="1"/>
  <c r="K594" i="25" l="1"/>
  <c r="I595" i="25"/>
  <c r="AM19" i="21"/>
  <c r="AM20" i="21"/>
  <c r="AM23" i="21" s="1"/>
  <c r="I596" i="25" l="1"/>
  <c r="K595" i="25"/>
  <c r="K596" i="25" l="1"/>
  <c r="I597" i="25"/>
  <c r="I598" i="25" l="1"/>
  <c r="K597" i="25"/>
  <c r="K598" i="25" l="1"/>
  <c r="I599" i="25"/>
  <c r="K599" i="25" l="1"/>
  <c r="I600" i="25"/>
  <c r="I601" i="25" l="1"/>
  <c r="K600" i="25"/>
  <c r="K601" i="25" l="1"/>
  <c r="I602" i="25"/>
  <c r="I603" i="25" l="1"/>
  <c r="K602" i="25"/>
  <c r="I604" i="25" l="1"/>
  <c r="K603" i="25"/>
  <c r="I605" i="25" l="1"/>
  <c r="K604" i="25"/>
  <c r="K605" i="25" l="1"/>
  <c r="I606" i="25"/>
  <c r="K606" i="25" l="1"/>
  <c r="I607" i="25"/>
  <c r="K607" i="25" l="1"/>
  <c r="I608" i="25"/>
  <c r="I609" i="25" l="1"/>
  <c r="K608" i="25"/>
  <c r="K609" i="25" l="1"/>
  <c r="I610" i="25"/>
  <c r="K610" i="25" l="1"/>
  <c r="I611" i="25"/>
  <c r="I612" i="25" l="1"/>
  <c r="K611" i="25"/>
  <c r="I613" i="25" l="1"/>
  <c r="K612" i="25"/>
  <c r="K613" i="25" l="1"/>
  <c r="I614" i="25"/>
  <c r="K614" i="25" l="1"/>
  <c r="I615" i="25"/>
  <c r="I616" i="25" l="1"/>
  <c r="K615" i="25"/>
  <c r="I617" i="25" l="1"/>
  <c r="K616" i="25"/>
  <c r="K617" i="25" l="1"/>
  <c r="I618" i="25"/>
  <c r="K618" i="25" l="1"/>
  <c r="I619" i="25"/>
  <c r="K619" i="25" l="1"/>
  <c r="I620" i="25"/>
  <c r="I621" i="25" l="1"/>
  <c r="K620" i="25"/>
  <c r="K621" i="25" l="1"/>
  <c r="I622" i="25"/>
  <c r="K622" i="25" l="1"/>
  <c r="I623" i="25"/>
  <c r="K623" i="25" l="1"/>
  <c r="I624" i="25"/>
  <c r="I625" i="25" l="1"/>
  <c r="K624" i="25"/>
  <c r="K625" i="25" l="1"/>
  <c r="I626" i="25"/>
  <c r="K626" i="25" l="1"/>
  <c r="I627" i="25"/>
  <c r="I628" i="25" l="1"/>
  <c r="K627" i="25"/>
  <c r="I629" i="25" l="1"/>
  <c r="K628" i="25"/>
  <c r="I630" i="25" l="1"/>
  <c r="K629" i="25"/>
  <c r="K630" i="25" l="1"/>
  <c r="I631" i="25"/>
  <c r="I632" i="25" l="1"/>
  <c r="K631" i="25"/>
  <c r="I633" i="25" l="1"/>
  <c r="K632" i="25"/>
  <c r="K633" i="25" l="1"/>
  <c r="I634" i="25"/>
  <c r="K634" i="25" l="1"/>
  <c r="I635" i="25"/>
  <c r="I636" i="25" l="1"/>
  <c r="K635" i="25"/>
  <c r="I637" i="25" l="1"/>
  <c r="K636" i="25"/>
  <c r="K637" i="25" l="1"/>
  <c r="I638" i="25"/>
  <c r="K638" i="25" l="1"/>
  <c r="I639" i="25"/>
  <c r="I640" i="25" l="1"/>
  <c r="K639" i="25"/>
  <c r="I641" i="25" l="1"/>
  <c r="K640" i="25"/>
  <c r="K641" i="25" l="1"/>
  <c r="I642" i="25"/>
  <c r="I643" i="25" l="1"/>
  <c r="K642" i="25"/>
  <c r="I644" i="25" l="1"/>
  <c r="K643" i="25"/>
  <c r="I645" i="25" l="1"/>
  <c r="K644" i="25"/>
  <c r="I646" i="25" l="1"/>
  <c r="K645" i="25"/>
  <c r="K646" i="25" l="1"/>
  <c r="I647" i="25"/>
  <c r="K647" i="25" l="1"/>
  <c r="I648" i="25"/>
  <c r="I649" i="25" l="1"/>
  <c r="K648" i="25"/>
  <c r="K649" i="25" l="1"/>
  <c r="I650" i="25"/>
  <c r="K650" i="25" l="1"/>
  <c r="I651" i="25"/>
  <c r="K651" i="25" l="1"/>
  <c r="I652" i="25"/>
  <c r="I653" i="25" l="1"/>
  <c r="K652" i="25"/>
  <c r="K653" i="25" l="1"/>
  <c r="I654" i="25"/>
  <c r="I655" i="25" l="1"/>
  <c r="K654" i="25"/>
  <c r="I656" i="25" l="1"/>
  <c r="K655" i="25"/>
  <c r="I657" i="25" l="1"/>
  <c r="K656" i="25"/>
  <c r="I658" i="25" l="1"/>
  <c r="K657" i="25"/>
  <c r="K658" i="25" l="1"/>
  <c r="I659" i="25"/>
  <c r="I660" i="25" l="1"/>
  <c r="K659" i="25"/>
  <c r="I661" i="25" l="1"/>
  <c r="K660" i="25"/>
  <c r="K661" i="25" l="1"/>
  <c r="I662" i="25"/>
  <c r="I663" i="25" l="1"/>
  <c r="K662" i="25"/>
  <c r="K663" i="25" l="1"/>
  <c r="I664" i="25"/>
  <c r="K664" i="25" l="1"/>
  <c r="I665" i="25"/>
  <c r="K665" i="25" l="1"/>
  <c r="I666" i="25"/>
  <c r="I667" i="25" l="1"/>
  <c r="K666" i="25"/>
  <c r="K667" i="25" l="1"/>
  <c r="I668" i="25"/>
  <c r="I669" i="25" l="1"/>
  <c r="K668" i="25"/>
  <c r="K669" i="25" l="1"/>
  <c r="I670" i="25"/>
  <c r="I671" i="25" l="1"/>
  <c r="K670" i="25"/>
  <c r="I672" i="25" l="1"/>
  <c r="K671" i="25"/>
  <c r="I673" i="25" l="1"/>
  <c r="K672" i="25"/>
  <c r="K673" i="25" l="1"/>
  <c r="I674" i="25"/>
  <c r="K674" i="25" l="1"/>
  <c r="I675" i="25"/>
  <c r="I676" i="25" l="1"/>
  <c r="K675" i="25"/>
  <c r="I677" i="25" l="1"/>
  <c r="K676" i="25"/>
  <c r="K677" i="25" l="1"/>
  <c r="I678" i="25"/>
  <c r="K678" i="25" l="1"/>
  <c r="I679" i="25"/>
  <c r="K679" i="25" l="1"/>
  <c r="I680" i="25"/>
  <c r="I681" i="25" l="1"/>
  <c r="K680" i="25"/>
  <c r="K681" i="25" l="1"/>
  <c r="I682" i="25"/>
  <c r="I683" i="25" l="1"/>
  <c r="K682" i="25"/>
  <c r="K683" i="25" l="1"/>
  <c r="I684" i="25"/>
  <c r="K684" i="25" l="1"/>
  <c r="I685" i="25"/>
  <c r="I686" i="25" l="1"/>
  <c r="K685" i="25"/>
  <c r="I687" i="25" l="1"/>
  <c r="K686" i="25"/>
  <c r="I688" i="25" l="1"/>
  <c r="K687" i="25"/>
  <c r="K688" i="25" l="1"/>
  <c r="I689" i="25"/>
  <c r="K689" i="25" l="1"/>
  <c r="I690" i="25"/>
  <c r="I691" i="25" l="1"/>
  <c r="K690" i="25"/>
  <c r="I692" i="25" l="1"/>
  <c r="K691" i="25"/>
  <c r="I693" i="25" l="1"/>
  <c r="K692" i="25"/>
  <c r="K693" i="25" l="1"/>
  <c r="I694" i="25"/>
  <c r="I695" i="25" l="1"/>
  <c r="K694" i="25"/>
  <c r="I696" i="25" l="1"/>
  <c r="K695" i="25"/>
  <c r="I697" i="25" l="1"/>
  <c r="K696" i="25"/>
  <c r="I698" i="25" l="1"/>
  <c r="K697" i="25"/>
  <c r="K698" i="25" l="1"/>
  <c r="I699" i="25"/>
  <c r="I700" i="25" l="1"/>
  <c r="K699" i="25"/>
  <c r="I701" i="25" l="1"/>
  <c r="K700" i="25"/>
  <c r="K701" i="25" l="1"/>
  <c r="I702" i="25"/>
  <c r="I703" i="25" l="1"/>
  <c r="K702" i="25"/>
  <c r="I704" i="25" l="1"/>
  <c r="K703" i="25"/>
  <c r="I705" i="25" l="1"/>
  <c r="K704" i="25"/>
  <c r="K705" i="25" l="1"/>
  <c r="I706" i="25"/>
  <c r="I707" i="25" l="1"/>
  <c r="K706" i="25"/>
  <c r="I708" i="25" l="1"/>
  <c r="K707" i="25"/>
  <c r="I709" i="25" l="1"/>
  <c r="K708" i="25"/>
  <c r="K709" i="25" l="1"/>
  <c r="I710" i="25"/>
  <c r="I711" i="25" l="1"/>
  <c r="K710" i="25"/>
  <c r="I712" i="25" l="1"/>
  <c r="K711" i="25"/>
  <c r="I713" i="25" l="1"/>
  <c r="K712" i="25"/>
  <c r="K713" i="25" l="1"/>
  <c r="I714" i="25"/>
  <c r="I715" i="25" l="1"/>
  <c r="K714" i="25"/>
  <c r="K715" i="25" l="1"/>
  <c r="I716" i="25"/>
  <c r="I717" i="25" l="1"/>
  <c r="K716" i="25"/>
  <c r="K717" i="25" l="1"/>
  <c r="I718" i="25"/>
  <c r="I719" i="25" l="1"/>
  <c r="K718" i="25"/>
  <c r="I720" i="25" l="1"/>
  <c r="K719" i="25"/>
  <c r="I721" i="25" l="1"/>
  <c r="K720" i="25"/>
  <c r="K721" i="25" l="1"/>
  <c r="I722" i="25"/>
  <c r="I723" i="25" l="1"/>
  <c r="K722" i="25"/>
  <c r="I724" i="25" l="1"/>
  <c r="K723" i="25"/>
  <c r="I725" i="25" l="1"/>
  <c r="K724" i="25"/>
  <c r="K725" i="25" l="1"/>
  <c r="I726" i="25"/>
  <c r="I727" i="25" l="1"/>
  <c r="K726" i="25"/>
  <c r="K727" i="25" l="1"/>
  <c r="I728" i="25"/>
  <c r="K728" i="25" l="1"/>
  <c r="I729" i="25"/>
  <c r="K729" i="25" l="1"/>
  <c r="I730" i="25"/>
  <c r="I731" i="25" l="1"/>
  <c r="K730" i="25"/>
  <c r="K731" i="25" l="1"/>
  <c r="I732" i="25"/>
  <c r="I733" i="25" l="1"/>
  <c r="K732" i="25"/>
  <c r="K733" i="25" l="1"/>
  <c r="I734" i="25"/>
  <c r="I735" i="25" l="1"/>
  <c r="K734" i="25"/>
  <c r="I736" i="25" l="1"/>
  <c r="K735" i="25"/>
  <c r="I737" i="25" l="1"/>
  <c r="K736" i="25"/>
  <c r="K737" i="25" l="1"/>
  <c r="I738" i="25"/>
  <c r="I739" i="25" l="1"/>
  <c r="K738" i="25"/>
  <c r="I740" i="25" l="1"/>
  <c r="K739" i="25"/>
  <c r="I741" i="25" l="1"/>
  <c r="K740" i="25"/>
  <c r="K741" i="25" l="1"/>
  <c r="I742" i="25"/>
  <c r="I743" i="25" l="1"/>
  <c r="K742" i="25"/>
  <c r="I744" i="25" l="1"/>
  <c r="K743" i="25"/>
  <c r="K744" i="25" l="1"/>
  <c r="I745" i="25"/>
  <c r="K745" i="25" l="1"/>
  <c r="I746" i="25"/>
  <c r="I747" i="25" l="1"/>
  <c r="K746" i="25"/>
  <c r="K747" i="25" l="1"/>
  <c r="I748" i="25"/>
  <c r="I749" i="25" l="1"/>
  <c r="K748" i="25"/>
  <c r="K749" i="25" l="1"/>
  <c r="I750" i="25"/>
  <c r="I751" i="25" l="1"/>
  <c r="K750" i="25"/>
  <c r="I752" i="25" l="1"/>
  <c r="K751" i="25"/>
  <c r="I753" i="25" l="1"/>
  <c r="K752" i="25"/>
  <c r="K753" i="25" l="1"/>
  <c r="I754" i="25"/>
  <c r="I755" i="25" l="1"/>
  <c r="K754" i="25"/>
  <c r="I756" i="25" l="1"/>
  <c r="K755" i="25"/>
  <c r="I757" i="25" l="1"/>
  <c r="K756" i="25"/>
  <c r="K757" i="25" l="1"/>
  <c r="I758" i="25"/>
  <c r="I759" i="25" l="1"/>
  <c r="K758" i="25"/>
  <c r="K759" i="25" l="1"/>
  <c r="I760" i="25"/>
  <c r="I761" i="25" l="1"/>
  <c r="K760" i="25"/>
  <c r="K761" i="25" l="1"/>
  <c r="I762" i="25"/>
  <c r="I763" i="25" l="1"/>
  <c r="K762" i="25"/>
  <c r="K763" i="25" l="1"/>
  <c r="I764" i="25"/>
  <c r="I765" i="25" l="1"/>
  <c r="K764" i="25"/>
  <c r="K765" i="25" l="1"/>
  <c r="I766" i="25"/>
  <c r="I767" i="25" l="1"/>
  <c r="K766" i="25"/>
  <c r="I768" i="25" l="1"/>
  <c r="K767" i="25"/>
  <c r="K768" i="25" l="1"/>
  <c r="I769" i="25"/>
  <c r="K769" i="25" l="1"/>
  <c r="I770" i="25"/>
  <c r="I771" i="25" l="1"/>
  <c r="K770" i="25"/>
  <c r="I772" i="25" l="1"/>
  <c r="K771" i="25"/>
  <c r="I773" i="25" l="1"/>
  <c r="K772" i="25"/>
  <c r="K773" i="25" l="1"/>
  <c r="I774" i="25"/>
  <c r="I775" i="25" l="1"/>
  <c r="K774" i="25"/>
  <c r="K775" i="25" l="1"/>
  <c r="I776" i="25"/>
  <c r="I777" i="25" l="1"/>
  <c r="K776" i="25"/>
  <c r="K777" i="25" l="1"/>
  <c r="I778" i="25"/>
  <c r="I779" i="25" l="1"/>
  <c r="K778" i="25"/>
  <c r="K779" i="25" l="1"/>
  <c r="I780" i="25"/>
  <c r="I781" i="25" l="1"/>
  <c r="K780" i="25"/>
  <c r="K781" i="25" l="1"/>
  <c r="I782" i="25"/>
  <c r="I783" i="25" l="1"/>
  <c r="K782" i="25"/>
  <c r="I784" i="25" l="1"/>
  <c r="K783" i="25"/>
  <c r="I785" i="25" l="1"/>
  <c r="K784" i="25"/>
  <c r="K785" i="25" l="1"/>
  <c r="I786" i="25"/>
  <c r="I787" i="25" l="1"/>
  <c r="K786" i="25"/>
  <c r="I788" i="25" l="1"/>
  <c r="K787" i="25"/>
  <c r="I789" i="25" l="1"/>
  <c r="K788" i="25"/>
  <c r="K789" i="25" l="1"/>
  <c r="I790" i="25"/>
  <c r="I791" i="25" l="1"/>
  <c r="K790" i="25"/>
  <c r="K791" i="25" l="1"/>
  <c r="I792" i="25"/>
  <c r="K792" i="25" l="1"/>
  <c r="I793" i="25"/>
  <c r="K793" i="25" l="1"/>
  <c r="I794" i="25"/>
  <c r="I795" i="25" l="1"/>
  <c r="K794" i="25"/>
  <c r="K795" i="25" l="1"/>
  <c r="I796" i="25"/>
  <c r="I797" i="25" l="1"/>
  <c r="K796" i="25"/>
  <c r="K797" i="25" l="1"/>
  <c r="I798" i="25"/>
  <c r="I799" i="25" l="1"/>
  <c r="K798" i="25"/>
  <c r="I800" i="25" l="1"/>
  <c r="K799" i="25"/>
  <c r="I801" i="25" l="1"/>
  <c r="K800" i="25"/>
  <c r="K801" i="25" l="1"/>
  <c r="I802" i="25"/>
  <c r="I803" i="25" l="1"/>
  <c r="K802" i="25"/>
  <c r="I804" i="25" l="1"/>
  <c r="K803" i="25"/>
  <c r="I805" i="25" l="1"/>
  <c r="K804" i="25"/>
  <c r="K805" i="25" l="1"/>
  <c r="I806" i="25"/>
  <c r="I807" i="25" l="1"/>
  <c r="K806" i="25"/>
  <c r="K807" i="25" l="1"/>
  <c r="I808" i="25"/>
  <c r="I809" i="25" l="1"/>
  <c r="K808" i="25"/>
  <c r="K809" i="25" l="1"/>
  <c r="I810" i="25"/>
  <c r="I811" i="25" l="1"/>
  <c r="K810" i="25"/>
  <c r="K811" i="25" l="1"/>
  <c r="I812" i="25"/>
  <c r="I813" i="25" l="1"/>
  <c r="K812" i="25"/>
  <c r="K813" i="25" l="1"/>
  <c r="I814" i="25"/>
  <c r="I815" i="25" l="1"/>
  <c r="K814" i="25"/>
  <c r="I816" i="25" l="1"/>
  <c r="K815" i="25"/>
  <c r="I817" i="25" l="1"/>
  <c r="K816" i="25"/>
  <c r="K817" i="25" l="1"/>
  <c r="I818" i="25"/>
  <c r="I819" i="25" l="1"/>
  <c r="K818" i="25"/>
  <c r="I820" i="25" l="1"/>
  <c r="K819" i="25"/>
  <c r="I821" i="25" l="1"/>
  <c r="K820" i="25"/>
  <c r="K821" i="25" l="1"/>
  <c r="I822" i="25"/>
  <c r="I823" i="25" l="1"/>
  <c r="K822" i="25"/>
  <c r="K823" i="25" l="1"/>
  <c r="I824" i="25"/>
  <c r="I825" i="25" l="1"/>
  <c r="K824" i="25"/>
  <c r="K825" i="25" l="1"/>
  <c r="I826" i="25"/>
  <c r="I827" i="25" l="1"/>
  <c r="K826" i="25"/>
  <c r="K827" i="25" l="1"/>
  <c r="I828" i="25"/>
  <c r="I829" i="25" l="1"/>
  <c r="K828" i="25"/>
  <c r="K829" i="25" l="1"/>
  <c r="I830" i="25"/>
  <c r="I831" i="25" l="1"/>
  <c r="K830" i="25"/>
  <c r="I832" i="25" l="1"/>
  <c r="K831" i="25"/>
  <c r="I833" i="25" l="1"/>
  <c r="K832" i="25"/>
  <c r="K833" i="25" l="1"/>
  <c r="I834" i="25"/>
  <c r="I835" i="25" l="1"/>
  <c r="K834" i="25"/>
  <c r="I836" i="25" l="1"/>
  <c r="K835" i="25"/>
  <c r="I837" i="25" l="1"/>
  <c r="K836" i="25"/>
  <c r="K837" i="25" l="1"/>
  <c r="I838" i="25"/>
  <c r="I839" i="25" l="1"/>
  <c r="K838" i="25"/>
  <c r="I840" i="25" l="1"/>
  <c r="K839" i="25"/>
  <c r="I841" i="25" l="1"/>
  <c r="K840" i="25"/>
  <c r="K841" i="25" l="1"/>
  <c r="I842" i="25"/>
  <c r="I843" i="25" l="1"/>
  <c r="K842" i="25"/>
  <c r="I844" i="25" l="1"/>
  <c r="K843" i="25"/>
  <c r="K844" i="25" l="1"/>
  <c r="I845" i="25"/>
  <c r="K845" i="25" l="1"/>
  <c r="I846" i="25"/>
  <c r="I847" i="25" l="1"/>
  <c r="K846" i="25"/>
  <c r="I848" i="25" l="1"/>
  <c r="K847" i="25"/>
  <c r="I849" i="25" l="1"/>
  <c r="K848" i="25"/>
  <c r="K849" i="25" l="1"/>
  <c r="I850" i="25"/>
  <c r="I851" i="25" l="1"/>
  <c r="K850" i="25"/>
  <c r="I852" i="25" l="1"/>
  <c r="K851" i="25"/>
  <c r="I853" i="25" l="1"/>
  <c r="K852" i="25"/>
  <c r="K853" i="25" l="1"/>
  <c r="I854" i="25"/>
  <c r="K854" i="25" l="1"/>
  <c r="I855" i="25"/>
  <c r="I856" i="25" l="1"/>
  <c r="K855" i="25"/>
  <c r="K856" i="25" l="1"/>
  <c r="I857" i="25"/>
  <c r="K857" i="25" l="1"/>
  <c r="I858" i="25"/>
  <c r="I859" i="25" l="1"/>
  <c r="K858" i="25"/>
  <c r="I860" i="25" l="1"/>
  <c r="K859" i="25"/>
  <c r="K860" i="25" l="1"/>
  <c r="I861" i="25"/>
  <c r="I862" i="25" l="1"/>
  <c r="K861" i="25"/>
  <c r="K862" i="25" l="1"/>
  <c r="I863" i="25"/>
  <c r="K863" i="25" l="1"/>
  <c r="I864" i="25"/>
  <c r="K864" i="25" l="1"/>
  <c r="I865" i="25"/>
  <c r="I866" i="25" l="1"/>
  <c r="K865" i="25"/>
  <c r="K866" i="25" l="1"/>
  <c r="I867" i="25"/>
  <c r="K867" i="25" l="1"/>
  <c r="I868" i="25"/>
  <c r="K868" i="25" l="1"/>
  <c r="I869" i="25"/>
  <c r="I870" i="25" l="1"/>
  <c r="K869" i="25"/>
  <c r="K870" i="25" l="1"/>
  <c r="I871" i="25"/>
  <c r="K871" i="25" l="1"/>
  <c r="I872" i="25"/>
  <c r="I873" i="25" l="1"/>
  <c r="K872" i="25"/>
  <c r="I874" i="25" l="1"/>
  <c r="K873" i="25"/>
  <c r="K874" i="25" l="1"/>
  <c r="I875" i="25"/>
  <c r="I876" i="25" l="1"/>
  <c r="K875" i="25"/>
  <c r="K876" i="25" l="1"/>
  <c r="I877" i="25"/>
  <c r="I878" i="25" l="1"/>
  <c r="K877" i="25"/>
  <c r="K878" i="25" l="1"/>
  <c r="I879" i="25"/>
  <c r="K879" i="25" l="1"/>
  <c r="I880" i="25"/>
  <c r="K880" i="25" l="1"/>
  <c r="I881" i="25"/>
  <c r="I882" i="25" l="1"/>
  <c r="K881" i="25"/>
  <c r="K882" i="25" l="1"/>
  <c r="I883" i="25"/>
  <c r="K883" i="25" l="1"/>
  <c r="I884" i="25"/>
  <c r="K884" i="25" l="1"/>
  <c r="I885" i="25"/>
  <c r="I886" i="25" l="1"/>
  <c r="K885" i="25"/>
  <c r="K886" i="25" l="1"/>
  <c r="I887" i="25"/>
  <c r="K887" i="25" l="1"/>
  <c r="I888" i="25"/>
  <c r="K888" i="25" l="1"/>
  <c r="I889" i="25"/>
  <c r="I890" i="25" l="1"/>
  <c r="K889" i="25"/>
  <c r="K890" i="25" l="1"/>
  <c r="I891" i="25"/>
  <c r="I892" i="25" l="1"/>
  <c r="K891" i="25"/>
  <c r="K892" i="25" l="1"/>
  <c r="I893" i="25"/>
  <c r="I894" i="25" l="1"/>
  <c r="K893" i="25"/>
  <c r="K894" i="25" l="1"/>
  <c r="I895" i="25"/>
  <c r="K895" i="25" l="1"/>
  <c r="I896" i="25"/>
  <c r="K896" i="25" l="1"/>
  <c r="I897" i="25"/>
  <c r="I898" i="25" l="1"/>
  <c r="K897" i="25"/>
  <c r="K898" i="25" l="1"/>
  <c r="I899" i="25"/>
  <c r="K899" i="25" l="1"/>
  <c r="I900" i="25"/>
  <c r="K900" i="25" l="1"/>
  <c r="I901" i="25"/>
  <c r="I902" i="25" l="1"/>
  <c r="K901" i="25"/>
  <c r="K902" i="25" l="1"/>
  <c r="I903" i="25"/>
  <c r="I904" i="25" l="1"/>
  <c r="K903" i="25"/>
  <c r="K904" i="25" l="1"/>
  <c r="I905" i="25"/>
  <c r="I906" i="25" l="1"/>
  <c r="K905" i="25"/>
  <c r="K906" i="25" l="1"/>
  <c r="I907" i="25"/>
  <c r="I908" i="25" l="1"/>
  <c r="K907" i="25"/>
  <c r="K908" i="25" l="1"/>
  <c r="I909" i="25"/>
  <c r="I910" i="25" l="1"/>
  <c r="K909" i="25"/>
  <c r="K910" i="25" l="1"/>
  <c r="I911" i="25"/>
  <c r="K911" i="25" l="1"/>
  <c r="I912" i="25"/>
  <c r="K912" i="25" l="1"/>
  <c r="I913" i="25"/>
  <c r="I914" i="25" l="1"/>
  <c r="K913" i="25"/>
  <c r="K914" i="25" l="1"/>
  <c r="I915" i="25"/>
  <c r="K915" i="25" l="1"/>
  <c r="I916" i="25"/>
  <c r="K916" i="25" l="1"/>
  <c r="I917" i="25"/>
  <c r="I918" i="25" l="1"/>
  <c r="K917" i="25"/>
  <c r="K918" i="25" l="1"/>
  <c r="I919" i="25"/>
  <c r="K919" i="25" l="1"/>
  <c r="I920" i="25"/>
  <c r="I921" i="25" l="1"/>
  <c r="K920" i="25"/>
  <c r="I922" i="25" l="1"/>
  <c r="K921" i="25"/>
  <c r="K922" i="25" l="1"/>
  <c r="I923" i="25"/>
  <c r="I924" i="25" l="1"/>
  <c r="K923" i="25"/>
  <c r="K924" i="25" l="1"/>
  <c r="I925" i="25"/>
  <c r="I926" i="25" l="1"/>
  <c r="K925" i="25"/>
  <c r="K926" i="25" l="1"/>
  <c r="I927" i="25"/>
  <c r="K927" i="25" l="1"/>
  <c r="I928" i="25"/>
  <c r="K928" i="25" l="1"/>
  <c r="I929" i="25"/>
  <c r="I930" i="25" l="1"/>
  <c r="K929" i="25"/>
  <c r="K930" i="25" l="1"/>
  <c r="I931" i="25"/>
  <c r="K931" i="25" l="1"/>
  <c r="I932" i="25"/>
  <c r="K932" i="25" l="1"/>
  <c r="I933" i="25"/>
  <c r="I934" i="25" l="1"/>
  <c r="K933" i="25"/>
  <c r="K934" i="25" l="1"/>
  <c r="I935" i="25"/>
  <c r="I936" i="25" l="1"/>
  <c r="K935" i="25"/>
  <c r="K936" i="25" l="1"/>
  <c r="I937" i="25"/>
  <c r="I938" i="25" l="1"/>
  <c r="K937" i="25"/>
  <c r="K938" i="25" l="1"/>
  <c r="I939" i="25"/>
  <c r="I940" i="25" l="1"/>
  <c r="K939" i="25"/>
  <c r="K940" i="25" l="1"/>
  <c r="I941" i="25"/>
  <c r="I942" i="25" l="1"/>
  <c r="K941" i="25"/>
  <c r="K942" i="25" l="1"/>
  <c r="I943" i="25"/>
  <c r="K943" i="25" l="1"/>
  <c r="I944" i="25"/>
  <c r="I945" i="25" l="1"/>
  <c r="K944" i="25"/>
  <c r="I946" i="25" l="1"/>
  <c r="K945" i="25"/>
  <c r="K946" i="25" l="1"/>
  <c r="I947" i="25"/>
  <c r="K947" i="25" l="1"/>
  <c r="I948" i="25"/>
  <c r="K948" i="25" l="1"/>
  <c r="I949" i="25"/>
  <c r="I950" i="25" l="1"/>
  <c r="K949" i="25"/>
  <c r="K950" i="25" l="1"/>
  <c r="I951" i="25"/>
  <c r="I952" i="25" l="1"/>
  <c r="K951" i="25"/>
  <c r="K952" i="25" l="1"/>
  <c r="I953" i="25"/>
  <c r="I954" i="25" l="1"/>
  <c r="K953" i="25"/>
  <c r="K954" i="25" l="1"/>
  <c r="I955" i="25"/>
  <c r="I956" i="25" l="1"/>
  <c r="K955" i="25"/>
  <c r="K956" i="25" l="1"/>
  <c r="I957" i="25"/>
  <c r="I958" i="25" l="1"/>
  <c r="K957" i="25"/>
  <c r="K958" i="25" l="1"/>
  <c r="I959" i="25"/>
  <c r="K959" i="25" l="1"/>
  <c r="I960" i="25"/>
  <c r="I961" i="25" l="1"/>
  <c r="K960" i="25"/>
  <c r="I962" i="25" l="1"/>
  <c r="K961" i="25"/>
  <c r="K962" i="25" l="1"/>
  <c r="I963" i="25"/>
  <c r="K963" i="25" l="1"/>
  <c r="I964" i="25"/>
  <c r="K964" i="25" l="1"/>
  <c r="I965" i="25"/>
  <c r="I966" i="25" l="1"/>
  <c r="K965" i="25"/>
  <c r="K966" i="25" l="1"/>
  <c r="I967" i="25"/>
  <c r="K967" i="25" l="1"/>
  <c r="I968" i="25"/>
  <c r="K968" i="25" l="1"/>
  <c r="I969" i="25"/>
  <c r="I970" i="25" l="1"/>
  <c r="K969" i="25"/>
  <c r="K970" i="25" l="1"/>
  <c r="I971" i="25"/>
  <c r="I972" i="25" l="1"/>
  <c r="K971" i="25"/>
  <c r="K972" i="25" l="1"/>
  <c r="I973" i="25"/>
  <c r="I974" i="25" l="1"/>
  <c r="K973" i="25"/>
  <c r="K974" i="25" l="1"/>
  <c r="I975" i="25"/>
  <c r="K975" i="25" l="1"/>
  <c r="I976" i="25"/>
  <c r="K976" i="25" l="1"/>
  <c r="I977" i="25"/>
  <c r="I978" i="25" l="1"/>
  <c r="K977" i="25"/>
  <c r="K978" i="25" l="1"/>
  <c r="I979" i="25"/>
  <c r="K979" i="25" l="1"/>
  <c r="I980" i="25"/>
  <c r="K980" i="25" l="1"/>
  <c r="I981" i="25"/>
  <c r="I982" i="25" l="1"/>
  <c r="K981" i="25"/>
  <c r="K982" i="25" l="1"/>
  <c r="I983" i="25"/>
  <c r="I984" i="25" l="1"/>
  <c r="K983" i="25"/>
  <c r="K984" i="25" l="1"/>
  <c r="I985" i="25"/>
  <c r="I986" i="25" l="1"/>
  <c r="K985" i="25"/>
  <c r="K986" i="25" l="1"/>
  <c r="I987" i="25"/>
  <c r="I988" i="25" l="1"/>
  <c r="K987" i="25"/>
  <c r="K988" i="25" l="1"/>
  <c r="I989" i="25"/>
  <c r="I990" i="25" l="1"/>
  <c r="K989" i="25"/>
  <c r="K990" i="25" l="1"/>
  <c r="I991" i="25"/>
  <c r="K991" i="25" l="1"/>
  <c r="I992" i="25"/>
  <c r="K992" i="25" l="1"/>
  <c r="I993" i="25"/>
  <c r="I994" i="25" l="1"/>
  <c r="K993" i="25"/>
  <c r="K994" i="25" l="1"/>
  <c r="I995" i="25"/>
  <c r="K995" i="25" l="1"/>
  <c r="I996" i="25"/>
  <c r="K996" i="25" l="1"/>
  <c r="I997" i="25"/>
  <c r="I998" i="25" l="1"/>
  <c r="K997" i="25"/>
  <c r="K998" i="25" l="1"/>
  <c r="I999" i="25"/>
  <c r="I1000" i="25" l="1"/>
  <c r="K999" i="25"/>
  <c r="K1000" i="25" l="1"/>
  <c r="I1001" i="25"/>
  <c r="I1002" i="25" l="1"/>
  <c r="K1001" i="25"/>
  <c r="K1002" i="25" l="1"/>
  <c r="I1003" i="25"/>
  <c r="I1004" i="25" l="1"/>
  <c r="K1003" i="25"/>
  <c r="K1004" i="25" l="1"/>
  <c r="I1005" i="25"/>
  <c r="I1006" i="25" l="1"/>
  <c r="K1005" i="25"/>
  <c r="K1006" i="25" l="1"/>
  <c r="I1007" i="25"/>
  <c r="I1008" i="25" l="1"/>
  <c r="K1007" i="25"/>
  <c r="K1008" i="25" l="1"/>
  <c r="I1009" i="25"/>
  <c r="I1010" i="25" l="1"/>
  <c r="K1009" i="25"/>
  <c r="K1010" i="25" l="1"/>
  <c r="I1011" i="25"/>
  <c r="K1011" i="25" l="1"/>
  <c r="I1012" i="25"/>
  <c r="K1012" i="25" l="1"/>
  <c r="I1013" i="25"/>
  <c r="I1014" i="25" l="1"/>
  <c r="K1013" i="25"/>
  <c r="K1014" i="25" l="1"/>
  <c r="I1015" i="25"/>
  <c r="I1016" i="25" l="1"/>
  <c r="K1015" i="25"/>
  <c r="K1016" i="25" l="1"/>
  <c r="I1017" i="25"/>
  <c r="I1018" i="25" l="1"/>
  <c r="K1017" i="25"/>
  <c r="K1018" i="25" l="1"/>
  <c r="I1019" i="25"/>
  <c r="I1020" i="25" l="1"/>
  <c r="K1019" i="25"/>
  <c r="K1020" i="25" l="1"/>
  <c r="I1021" i="25"/>
  <c r="I1022" i="25" l="1"/>
  <c r="K1021" i="25"/>
  <c r="K1022" i="25" l="1"/>
  <c r="I1023" i="25"/>
  <c r="I1024" i="25" l="1"/>
  <c r="K1023" i="25"/>
  <c r="K1024" i="25" l="1"/>
  <c r="I1025" i="25"/>
  <c r="I1026" i="25" l="1"/>
  <c r="K1025" i="25"/>
  <c r="K1026" i="25" l="1"/>
  <c r="I1027" i="25"/>
  <c r="I1028" i="25" l="1"/>
  <c r="K1027" i="25"/>
  <c r="K1028" i="25" l="1"/>
  <c r="I1029" i="25"/>
  <c r="I1030" i="25" l="1"/>
  <c r="K1029" i="25"/>
  <c r="K1030" i="25" l="1"/>
  <c r="I1031" i="25"/>
  <c r="I1032" i="25" l="1"/>
  <c r="K1031" i="25"/>
  <c r="K1032" i="25" l="1"/>
  <c r="I1033" i="25"/>
  <c r="I1034" i="25" l="1"/>
  <c r="K1033" i="25"/>
  <c r="K1034" i="25" l="1"/>
  <c r="I1035" i="25"/>
  <c r="I1036" i="25" l="1"/>
  <c r="K1035" i="25"/>
  <c r="K1036" i="25" l="1"/>
  <c r="I1037" i="25"/>
  <c r="I1038" i="25" l="1"/>
  <c r="K1037" i="25"/>
  <c r="K1038" i="25" l="1"/>
  <c r="I1039" i="25"/>
  <c r="I1040" i="25" l="1"/>
  <c r="K1039" i="25"/>
  <c r="K1040" i="25" l="1"/>
  <c r="I1041" i="25"/>
  <c r="I1042" i="25" l="1"/>
  <c r="K1041" i="25"/>
  <c r="K1042" i="25" l="1"/>
  <c r="I1043" i="25"/>
  <c r="I1044" i="25" l="1"/>
  <c r="K1043" i="25"/>
  <c r="K1044" i="25" l="1"/>
  <c r="I1045" i="25"/>
  <c r="I1046" i="25" l="1"/>
  <c r="K1045" i="25"/>
  <c r="K1046" i="25" l="1"/>
  <c r="I1047" i="25"/>
  <c r="I1048" i="25" l="1"/>
  <c r="K1047" i="25"/>
  <c r="K1048" i="25" l="1"/>
  <c r="I1049" i="25"/>
  <c r="I1050" i="25" l="1"/>
  <c r="K1049" i="25"/>
  <c r="K1050" i="25" l="1"/>
  <c r="I1051" i="25"/>
  <c r="I1052" i="25" l="1"/>
  <c r="K1051" i="25"/>
  <c r="K1052" i="25" l="1"/>
  <c r="I1053" i="25"/>
  <c r="I1054" i="25" l="1"/>
  <c r="K1053" i="25"/>
  <c r="K1054" i="25" l="1"/>
  <c r="I1055" i="25"/>
  <c r="I1056" i="25" l="1"/>
  <c r="K1055" i="25"/>
  <c r="K1056" i="25" l="1"/>
  <c r="I1057" i="25"/>
  <c r="I1058" i="25" l="1"/>
  <c r="K1057" i="25"/>
  <c r="K1058" i="25" l="1"/>
  <c r="I1059" i="25"/>
  <c r="I1060" i="25" l="1"/>
  <c r="K1059" i="25"/>
  <c r="K1060" i="25" l="1"/>
  <c r="I1061" i="25"/>
  <c r="I1062" i="25" l="1"/>
  <c r="K1061" i="25"/>
  <c r="K1062" i="25" l="1"/>
  <c r="I1063" i="25"/>
  <c r="I1064" i="25" l="1"/>
  <c r="K1063" i="25"/>
  <c r="K1064" i="25" l="1"/>
  <c r="I1065" i="25"/>
  <c r="I1066" i="25" l="1"/>
  <c r="K1065" i="25"/>
  <c r="K1066" i="25" l="1"/>
  <c r="I1067" i="25"/>
  <c r="I1068" i="25" l="1"/>
  <c r="K1067" i="25"/>
  <c r="K1068" i="25" l="1"/>
  <c r="I1069" i="25"/>
  <c r="I1070" i="25" l="1"/>
  <c r="K1069" i="25"/>
  <c r="K1070" i="25" l="1"/>
  <c r="I1071" i="25"/>
  <c r="I1072" i="25" l="1"/>
  <c r="K1071" i="25"/>
  <c r="K1072" i="25" l="1"/>
  <c r="I1073" i="25"/>
  <c r="I1074" i="25" l="1"/>
  <c r="K1073" i="25"/>
  <c r="K1074" i="25" l="1"/>
  <c r="I1075" i="25"/>
  <c r="I1076" i="25" l="1"/>
  <c r="K1075" i="25"/>
  <c r="K1076" i="25" l="1"/>
  <c r="I1077" i="25"/>
  <c r="I1078" i="25" l="1"/>
  <c r="K1077" i="25"/>
  <c r="K1078" i="25" l="1"/>
  <c r="I1079" i="25"/>
  <c r="I1080" i="25" l="1"/>
  <c r="K1079" i="25"/>
  <c r="K1080" i="25" l="1"/>
  <c r="I1081" i="25"/>
  <c r="I1082" i="25" l="1"/>
  <c r="K1081" i="25"/>
  <c r="K1082" i="25" l="1"/>
  <c r="I1083" i="25"/>
  <c r="I1084" i="25" l="1"/>
  <c r="K1083" i="25"/>
  <c r="K1084" i="25" l="1"/>
  <c r="I1085" i="25"/>
  <c r="I1086" i="25" l="1"/>
  <c r="K1085" i="25"/>
  <c r="K1086" i="25" l="1"/>
  <c r="I1087" i="25"/>
  <c r="I1088" i="25" l="1"/>
  <c r="K1087" i="25"/>
  <c r="K1088" i="25" l="1"/>
  <c r="I1089" i="25"/>
  <c r="I1090" i="25" l="1"/>
  <c r="K1089" i="25"/>
  <c r="K1090" i="25" l="1"/>
  <c r="I1091" i="25"/>
  <c r="I1092" i="25" l="1"/>
  <c r="K1091" i="25"/>
  <c r="K1092" i="25" l="1"/>
  <c r="I1093" i="25"/>
  <c r="I1094" i="25" l="1"/>
  <c r="K1093" i="25"/>
  <c r="K1094" i="25" l="1"/>
  <c r="I1095" i="25"/>
  <c r="I1096" i="25" l="1"/>
  <c r="K1095" i="25"/>
  <c r="I1097" i="25" l="1"/>
  <c r="K1096" i="25"/>
  <c r="K1097" i="25" l="1"/>
  <c r="I1098" i="25"/>
  <c r="I1099" i="25" l="1"/>
  <c r="K1098" i="25"/>
  <c r="K1099" i="25" l="1"/>
  <c r="I1100" i="25"/>
  <c r="I1101" i="25" l="1"/>
  <c r="K1100" i="25"/>
  <c r="K1101" i="25" l="1"/>
  <c r="I1102" i="25"/>
  <c r="I1103" i="25" l="1"/>
  <c r="K1102" i="25"/>
  <c r="K1103" i="25" l="1"/>
  <c r="I1104" i="25"/>
  <c r="I1105" i="25" l="1"/>
  <c r="K1104" i="25"/>
  <c r="K1105" i="25" l="1"/>
  <c r="I1106" i="25"/>
  <c r="I1107" i="25" l="1"/>
  <c r="K1106" i="25"/>
  <c r="K1107" i="25" l="1"/>
  <c r="I1108" i="25"/>
  <c r="I1109" i="25" l="1"/>
  <c r="K1108" i="25"/>
  <c r="K1109" i="25" l="1"/>
  <c r="I1110" i="25"/>
  <c r="I1111" i="25" l="1"/>
  <c r="K1110" i="25"/>
  <c r="K1111" i="25" l="1"/>
  <c r="I1112" i="25"/>
  <c r="I1113" i="25" l="1"/>
  <c r="K1112" i="25"/>
  <c r="K1113" i="25" l="1"/>
  <c r="I1114" i="25"/>
  <c r="I1115" i="25" l="1"/>
  <c r="K1114" i="25"/>
  <c r="K1115" i="25" l="1"/>
  <c r="I1116" i="25"/>
  <c r="I1117" i="25" l="1"/>
  <c r="K1116" i="25"/>
  <c r="K1117" i="25" l="1"/>
  <c r="I1118" i="25"/>
  <c r="K1118" i="25" l="1"/>
  <c r="I1119" i="25"/>
  <c r="K1119" i="25" l="1"/>
  <c r="I1120" i="25"/>
  <c r="K1120" i="25" l="1"/>
  <c r="I1121" i="25"/>
  <c r="K1121" i="25" l="1"/>
  <c r="I1122" i="25"/>
  <c r="K1122" i="25" l="1"/>
  <c r="I1123" i="25"/>
  <c r="I1124" i="25" l="1"/>
  <c r="K1123" i="25"/>
  <c r="I1125" i="25" l="1"/>
  <c r="K1124" i="25"/>
  <c r="I1126" i="25" l="1"/>
  <c r="K1125" i="25"/>
  <c r="I1127" i="25" l="1"/>
  <c r="K1126" i="25"/>
  <c r="I1128" i="25" l="1"/>
  <c r="K1127" i="25"/>
  <c r="K1128" i="25" l="1"/>
  <c r="I1129" i="25"/>
  <c r="K1129" i="25" l="1"/>
  <c r="I1130" i="25"/>
  <c r="I1131" i="25" l="1"/>
  <c r="K1130" i="25"/>
  <c r="I1132" i="25" l="1"/>
  <c r="K1131" i="25"/>
  <c r="I1133" i="25" l="1"/>
  <c r="K1132" i="25"/>
  <c r="K1133" i="25" l="1"/>
  <c r="I1134" i="25"/>
  <c r="I1135" i="25" l="1"/>
  <c r="K1134" i="25"/>
  <c r="K1135" i="25" l="1"/>
  <c r="I1136" i="25"/>
  <c r="I1137" i="25" l="1"/>
  <c r="K1136" i="25"/>
  <c r="K1137" i="25" l="1"/>
  <c r="I1138" i="25"/>
  <c r="K1138" i="25" l="1"/>
  <c r="I1139" i="25"/>
  <c r="I1140" i="25" l="1"/>
  <c r="K1139" i="25"/>
  <c r="K1140" i="25" l="1"/>
  <c r="I1141" i="25"/>
  <c r="K1141" i="25" l="1"/>
  <c r="I1142" i="25"/>
  <c r="I1143" i="25" l="1"/>
  <c r="K1142" i="25"/>
  <c r="I1144" i="25" l="1"/>
  <c r="K1143" i="25"/>
  <c r="I1145" i="25" l="1"/>
  <c r="K1144" i="25"/>
  <c r="K1145" i="25" l="1"/>
  <c r="I1146" i="25"/>
  <c r="I1147" i="25" l="1"/>
  <c r="K1146" i="25"/>
  <c r="I1148" i="25" l="1"/>
  <c r="K1147" i="25"/>
  <c r="I1149" i="25" l="1"/>
  <c r="K1148" i="25"/>
  <c r="K1149" i="25" l="1"/>
  <c r="I1150" i="25"/>
  <c r="I1151" i="25" l="1"/>
  <c r="K1150" i="25"/>
  <c r="K1151" i="25" l="1"/>
  <c r="I1152" i="25"/>
  <c r="K1152" i="25" l="1"/>
  <c r="I1153" i="25"/>
  <c r="K1153" i="25" l="1"/>
  <c r="I1154" i="25"/>
  <c r="I1155" i="25" l="1"/>
  <c r="K1154" i="25"/>
  <c r="I1156" i="25" l="1"/>
  <c r="K1155" i="25"/>
  <c r="I1157" i="25" l="1"/>
  <c r="K1156" i="25"/>
  <c r="K1157" i="25" l="1"/>
  <c r="I1158" i="25"/>
  <c r="I1159" i="25" l="1"/>
  <c r="K1158" i="25"/>
  <c r="I1160" i="25" l="1"/>
  <c r="K1159" i="25"/>
  <c r="K1160" i="25" l="1"/>
  <c r="I1161" i="25"/>
  <c r="K1161" i="25" l="1"/>
  <c r="I1162" i="25"/>
  <c r="K1162" i="25" l="1"/>
  <c r="I1163" i="25"/>
  <c r="I1164" i="25" l="1"/>
  <c r="K1163" i="25"/>
  <c r="K1164" i="25" l="1"/>
  <c r="I1165" i="25"/>
  <c r="I1166" i="25" l="1"/>
  <c r="K1165" i="25"/>
  <c r="K1166" i="25" l="1"/>
  <c r="I1167" i="25"/>
  <c r="I1168" i="25" l="1"/>
  <c r="K1167" i="25"/>
  <c r="K1168" i="25" l="1"/>
  <c r="I1169" i="25"/>
  <c r="I1170" i="25" l="1"/>
  <c r="K1169" i="25"/>
  <c r="K1170" i="25" l="1"/>
  <c r="I1171" i="25"/>
  <c r="I1172" i="25" l="1"/>
  <c r="K1171" i="25"/>
  <c r="K1172" i="25" l="1"/>
  <c r="I1173" i="25"/>
  <c r="I1174" i="25" l="1"/>
  <c r="K1173" i="25"/>
  <c r="K1174" i="25" l="1"/>
  <c r="I1175" i="25"/>
  <c r="I1176" i="25" l="1"/>
  <c r="K1175" i="25"/>
  <c r="K1176" i="25" l="1"/>
  <c r="I1177" i="25"/>
  <c r="I1178" i="25" l="1"/>
  <c r="K1177" i="25"/>
  <c r="K1178" i="25" l="1"/>
  <c r="I1179" i="25"/>
  <c r="I1180" i="25" l="1"/>
  <c r="K1179" i="25"/>
  <c r="K1180" i="25" l="1"/>
  <c r="I1181" i="25"/>
  <c r="I1182" i="25" l="1"/>
  <c r="K1181" i="25"/>
  <c r="K1182" i="25" l="1"/>
  <c r="I1183" i="25"/>
  <c r="I1184" i="25" l="1"/>
  <c r="K1183" i="25"/>
  <c r="K1184" i="25" l="1"/>
  <c r="I1185" i="25"/>
  <c r="I1186" i="25" l="1"/>
  <c r="K1185" i="25"/>
  <c r="K1186" i="25" l="1"/>
  <c r="I1187" i="25"/>
  <c r="I1188" i="25" l="1"/>
  <c r="K1187" i="25"/>
  <c r="K1188" i="25" l="1"/>
  <c r="I1189" i="25"/>
  <c r="I1190" i="25" l="1"/>
  <c r="K1189" i="25"/>
  <c r="K1190" i="25" l="1"/>
  <c r="I1191" i="25"/>
  <c r="I1192" i="25" l="1"/>
  <c r="K1191" i="25"/>
  <c r="K1192" i="25" l="1"/>
  <c r="I1193" i="25"/>
  <c r="I1194" i="25" l="1"/>
  <c r="K1193" i="25"/>
  <c r="K1194" i="25" l="1"/>
  <c r="I1195" i="25"/>
  <c r="I1196" i="25" l="1"/>
  <c r="K1195" i="25"/>
  <c r="K1196" i="25" l="1"/>
  <c r="I1197" i="25"/>
  <c r="I1198" i="25" l="1"/>
  <c r="K1197" i="25"/>
  <c r="K1198" i="25" l="1"/>
  <c r="I1199" i="25"/>
  <c r="I1200" i="25" l="1"/>
  <c r="K1199" i="25"/>
  <c r="K1200" i="25" l="1"/>
  <c r="I1201" i="25"/>
  <c r="I1202" i="25" l="1"/>
  <c r="K1201" i="25"/>
  <c r="K1202" i="25" l="1"/>
  <c r="I1203" i="25"/>
  <c r="I1204" i="25" l="1"/>
  <c r="K1203" i="25"/>
  <c r="K1204" i="25" l="1"/>
  <c r="I1205" i="25"/>
  <c r="I1206" i="25" l="1"/>
  <c r="K1205" i="25"/>
  <c r="K1206" i="25" l="1"/>
  <c r="I1207" i="25"/>
  <c r="I1208" i="25" l="1"/>
  <c r="K1207" i="25"/>
  <c r="K1208" i="25" l="1"/>
  <c r="I1209" i="25"/>
  <c r="I1210" i="25" l="1"/>
  <c r="K1209" i="25"/>
  <c r="K1210" i="25" l="1"/>
  <c r="I1211" i="25"/>
  <c r="I1212" i="25" l="1"/>
  <c r="K1211" i="25"/>
  <c r="K1212" i="25" l="1"/>
  <c r="I1213" i="25"/>
  <c r="I1214" i="25" l="1"/>
  <c r="K1213" i="25"/>
  <c r="K1214" i="25" l="1"/>
  <c r="I1215" i="25"/>
  <c r="I1216" i="25" l="1"/>
  <c r="K1215" i="25"/>
  <c r="K1216" i="25" l="1"/>
  <c r="I1217" i="25"/>
  <c r="I1218" i="25" l="1"/>
  <c r="K1217" i="25"/>
  <c r="K1218" i="25" l="1"/>
  <c r="I1219" i="25"/>
  <c r="I1220" i="25" l="1"/>
  <c r="K1219" i="25"/>
  <c r="K1220" i="25" l="1"/>
  <c r="I1221" i="25"/>
  <c r="I1222" i="25" l="1"/>
  <c r="K1221" i="25"/>
  <c r="K1222" i="25" l="1"/>
  <c r="I1223" i="25"/>
  <c r="I1224" i="25" l="1"/>
  <c r="K1223" i="25"/>
  <c r="K1224" i="25" l="1"/>
  <c r="I1225" i="25"/>
  <c r="I1226" i="25" l="1"/>
  <c r="K1225" i="25"/>
  <c r="K1226" i="25" l="1"/>
  <c r="I1227" i="25"/>
  <c r="I1228" i="25" l="1"/>
  <c r="K1227" i="25"/>
  <c r="K1228" i="25" l="1"/>
  <c r="I1229" i="25"/>
  <c r="I1230" i="25" l="1"/>
  <c r="K1229" i="25"/>
  <c r="K1230" i="25" l="1"/>
  <c r="I1231" i="25"/>
  <c r="I1232" i="25" l="1"/>
  <c r="K1231" i="25"/>
  <c r="K1232" i="25" l="1"/>
  <c r="I1233" i="25"/>
  <c r="I1234" i="25" l="1"/>
  <c r="K1233" i="25"/>
  <c r="K1234" i="25" l="1"/>
  <c r="I1235" i="25"/>
  <c r="I1236" i="25" l="1"/>
  <c r="K1235" i="25"/>
  <c r="K1236" i="25" l="1"/>
  <c r="I1237" i="25"/>
  <c r="I1238" i="25" l="1"/>
  <c r="K1237" i="25"/>
  <c r="K1238" i="25" l="1"/>
  <c r="I1239" i="25"/>
  <c r="I1240" i="25" l="1"/>
  <c r="K1239" i="25"/>
  <c r="K1240" i="25" l="1"/>
  <c r="I1241" i="25"/>
  <c r="I1242" i="25" l="1"/>
  <c r="K1241" i="25"/>
  <c r="K1242" i="25" l="1"/>
  <c r="I1243" i="25"/>
  <c r="I1244" i="25" l="1"/>
  <c r="K1243" i="25"/>
  <c r="K1244" i="25" l="1"/>
  <c r="I1245" i="25"/>
  <c r="I1246" i="25" l="1"/>
  <c r="K1245" i="25"/>
  <c r="K1246" i="25" l="1"/>
  <c r="I1247" i="25"/>
  <c r="I1248" i="25" l="1"/>
  <c r="K1247" i="25"/>
  <c r="K1248" i="25" l="1"/>
  <c r="I1249" i="25"/>
  <c r="K1249" i="25" l="1"/>
  <c r="I1250" i="25"/>
  <c r="I1251" i="25" l="1"/>
  <c r="K1250" i="25"/>
  <c r="I1252" i="25" l="1"/>
  <c r="K1251" i="25"/>
  <c r="I1253" i="25" l="1"/>
  <c r="K1252" i="25"/>
  <c r="K1253" i="25" l="1"/>
  <c r="I1254" i="25"/>
  <c r="I1255" i="25" l="1"/>
  <c r="K1254" i="25"/>
  <c r="K1255" i="25" l="1"/>
  <c r="I1256" i="25"/>
  <c r="I1257" i="25" l="1"/>
  <c r="K1256" i="25"/>
  <c r="K1257" i="25" l="1"/>
  <c r="I1258" i="25"/>
  <c r="I1259" i="25" l="1"/>
  <c r="K1258" i="25"/>
  <c r="K1259" i="25" l="1"/>
  <c r="I1260" i="25"/>
  <c r="K1260" i="25" l="1"/>
  <c r="I1261" i="25"/>
  <c r="K1261" i="25" l="1"/>
  <c r="I1262" i="25"/>
  <c r="K1262" i="25" l="1"/>
  <c r="I1263" i="25"/>
  <c r="K1263" i="25" l="1"/>
  <c r="I1264" i="25"/>
  <c r="I1265" i="25" l="1"/>
  <c r="K1264" i="25"/>
  <c r="K1265" i="25" l="1"/>
  <c r="I1266" i="25"/>
  <c r="I1267" i="25" l="1"/>
  <c r="K1266" i="25"/>
  <c r="I1268" i="25" l="1"/>
  <c r="K1267" i="25"/>
  <c r="I1269" i="25" l="1"/>
  <c r="K1268" i="25"/>
  <c r="K1269" i="25" l="1"/>
  <c r="I1270" i="25"/>
  <c r="I1271" i="25" l="1"/>
  <c r="K1270" i="25"/>
  <c r="K1271" i="25" l="1"/>
  <c r="I1272" i="25"/>
  <c r="I1273" i="25" l="1"/>
  <c r="K1272" i="25"/>
  <c r="K1273" i="25" l="1"/>
  <c r="I1274" i="25"/>
  <c r="I1275" i="25" l="1"/>
  <c r="K1274" i="25"/>
  <c r="K1275" i="25" l="1"/>
  <c r="I1276" i="25"/>
  <c r="I1277" i="25" l="1"/>
  <c r="K1276" i="25"/>
  <c r="K1277" i="25" l="1"/>
  <c r="I1278" i="25"/>
  <c r="I1279" i="25" l="1"/>
  <c r="K1278" i="25"/>
  <c r="K1279" i="25" l="1"/>
  <c r="I1280" i="25"/>
  <c r="K1280" i="25" l="1"/>
  <c r="I1281" i="25"/>
  <c r="K1281" i="25" l="1"/>
  <c r="I1282" i="25"/>
  <c r="I1283" i="25" l="1"/>
  <c r="K1282" i="25"/>
  <c r="K1283" i="25" l="1"/>
  <c r="I1284" i="25"/>
  <c r="K1284" i="25" l="1"/>
  <c r="I1285" i="25"/>
  <c r="I1286" i="25" l="1"/>
  <c r="K1285" i="25"/>
  <c r="I1287" i="25" l="1"/>
  <c r="K1286" i="25"/>
  <c r="K1287" i="25" l="1"/>
  <c r="I1288" i="25"/>
  <c r="K1288" i="25" l="1"/>
  <c r="I1289" i="25"/>
  <c r="K1289" i="25" l="1"/>
  <c r="I1290" i="25"/>
  <c r="I1291" i="25" l="1"/>
  <c r="K1290" i="25"/>
  <c r="I1292" i="25" l="1"/>
  <c r="K1291" i="25"/>
  <c r="I1293" i="25" l="1"/>
  <c r="K1292" i="25"/>
  <c r="K1293" i="25" l="1"/>
  <c r="I1294" i="25"/>
  <c r="I1295" i="25" l="1"/>
  <c r="K1294" i="25"/>
  <c r="K1295" i="25" l="1"/>
  <c r="I1296" i="25"/>
  <c r="K1296" i="25" l="1"/>
  <c r="I1297" i="25"/>
  <c r="K1297" i="25" l="1"/>
  <c r="I1298" i="25"/>
  <c r="I1299" i="25" l="1"/>
  <c r="K1298" i="25"/>
  <c r="K1299" i="25" l="1"/>
  <c r="I1300" i="25"/>
  <c r="I1301" i="25" l="1"/>
  <c r="K1300" i="25"/>
  <c r="I1302" i="25" l="1"/>
  <c r="K1301" i="25"/>
  <c r="K1302" i="25" l="1"/>
  <c r="I1303" i="25"/>
  <c r="I1304" i="25" l="1"/>
  <c r="K1303" i="25"/>
  <c r="K1304" i="25" l="1"/>
  <c r="I1305" i="25"/>
  <c r="I1306" i="25" l="1"/>
  <c r="K1305" i="25"/>
  <c r="K1306" i="25" l="1"/>
  <c r="I1307" i="25"/>
  <c r="K1307" i="25" l="1"/>
  <c r="I1308" i="25"/>
  <c r="K1308" i="25" l="1"/>
  <c r="I1309" i="25"/>
  <c r="I1310" i="25" l="1"/>
  <c r="K1309" i="25"/>
  <c r="I1311" i="25" l="1"/>
  <c r="K1310" i="25"/>
  <c r="K1311" i="25" l="1"/>
  <c r="I1312" i="25"/>
  <c r="K1312" i="25" l="1"/>
  <c r="I1313" i="25"/>
  <c r="K1313" i="25" l="1"/>
  <c r="I1314" i="25"/>
  <c r="K1314" i="25" l="1"/>
  <c r="I1315" i="25"/>
  <c r="I1316" i="25" l="1"/>
  <c r="K1315" i="25"/>
  <c r="I1317" i="25" l="1"/>
  <c r="K1316" i="25"/>
  <c r="I1318" i="25" l="1"/>
  <c r="K1317" i="25"/>
  <c r="K1318" i="25" l="1"/>
  <c r="I1319" i="25"/>
  <c r="I1320" i="25" l="1"/>
  <c r="K1319" i="25"/>
  <c r="I1321" i="25" l="1"/>
  <c r="K1320" i="25"/>
  <c r="K1321" i="25" l="1"/>
  <c r="I1322" i="25"/>
  <c r="I1323" i="25" l="1"/>
  <c r="K1322" i="25"/>
  <c r="I1324" i="25" l="1"/>
  <c r="K1323" i="25"/>
  <c r="I1325" i="25" l="1"/>
  <c r="K1324" i="25"/>
  <c r="K1325" i="25" l="1"/>
  <c r="I1326" i="25"/>
  <c r="I1327" i="25" l="1"/>
  <c r="K1326" i="25"/>
  <c r="K1327" i="25" l="1"/>
  <c r="I1328" i="25"/>
  <c r="K1328" i="25" l="1"/>
  <c r="I1329" i="25"/>
  <c r="I1330" i="25" l="1"/>
  <c r="K1329" i="25"/>
  <c r="K1330" i="25" l="1"/>
  <c r="I1331" i="25"/>
  <c r="K1331" i="25" l="1"/>
  <c r="I1332" i="25"/>
  <c r="I1333" i="25" l="1"/>
  <c r="K1332" i="25"/>
  <c r="I1334" i="25" l="1"/>
  <c r="K1333" i="25"/>
  <c r="K1334" i="25" l="1"/>
  <c r="I1335" i="25"/>
  <c r="K1335" i="25" l="1"/>
  <c r="I1336" i="25"/>
  <c r="K1336" i="25" l="1"/>
  <c r="I1337" i="25"/>
  <c r="I1338" i="25" l="1"/>
  <c r="K1337" i="25"/>
  <c r="K1338" i="25" l="1"/>
  <c r="I1339" i="25"/>
  <c r="I1340" i="25" l="1"/>
  <c r="K1339" i="25"/>
  <c r="I1341" i="25" l="1"/>
  <c r="K1340" i="25"/>
  <c r="K1341" i="25" l="1"/>
  <c r="I1342" i="25"/>
  <c r="I1343" i="25" l="1"/>
  <c r="K1342" i="25"/>
  <c r="I1344" i="25" l="1"/>
  <c r="K1343" i="25"/>
  <c r="I1345" i="25" l="1"/>
  <c r="K1344" i="25"/>
  <c r="K1345" i="25" l="1"/>
  <c r="I1346" i="25"/>
  <c r="I1347" i="25" l="1"/>
  <c r="K1346" i="25"/>
  <c r="K1347" i="25" l="1"/>
  <c r="I1348" i="25"/>
  <c r="I1349" i="25" l="1"/>
  <c r="K1348" i="25"/>
  <c r="I1350" i="25" l="1"/>
  <c r="K1349" i="25"/>
  <c r="I1351" i="25" l="1"/>
  <c r="K1350" i="25"/>
  <c r="I1352" i="25" l="1"/>
  <c r="K1351" i="25"/>
  <c r="K1352" i="25" l="1"/>
  <c r="I1353" i="25"/>
  <c r="I1354" i="25" l="1"/>
  <c r="K1353" i="25"/>
  <c r="I1355" i="25" l="1"/>
  <c r="K1354" i="25"/>
  <c r="I1356" i="25" l="1"/>
  <c r="K1355" i="25"/>
  <c r="K1356" i="25" l="1"/>
  <c r="I1357" i="25"/>
  <c r="K1357" i="25" l="1"/>
  <c r="I1358" i="25"/>
  <c r="I1359" i="25" l="1"/>
  <c r="K1358" i="25"/>
  <c r="I1360" i="25" l="1"/>
  <c r="K1359" i="25"/>
  <c r="K1360" i="25" l="1"/>
  <c r="I1361" i="25"/>
  <c r="I1362" i="25" l="1"/>
  <c r="K1361" i="25"/>
  <c r="K1362" i="25" l="1"/>
  <c r="I1363" i="25"/>
  <c r="I1364" i="25" l="1"/>
  <c r="K1363" i="25"/>
  <c r="K1364" i="25" l="1"/>
  <c r="I1365" i="25"/>
  <c r="I1366" i="25" l="1"/>
  <c r="K1365" i="25"/>
  <c r="I1367" i="25" l="1"/>
  <c r="K1366" i="25"/>
  <c r="K1367" i="25" l="1"/>
  <c r="I1368" i="25"/>
  <c r="K1368" i="25" l="1"/>
  <c r="I1369" i="25"/>
  <c r="K1369" i="25" l="1"/>
  <c r="I1370" i="25"/>
  <c r="K1370" i="25" l="1"/>
  <c r="I1371" i="25"/>
  <c r="I1372" i="25" l="1"/>
  <c r="K1371" i="25"/>
  <c r="I1373" i="25" l="1"/>
  <c r="K1372" i="25"/>
  <c r="I1374" i="25" l="1"/>
  <c r="K1373" i="25"/>
  <c r="I1375" i="25" l="1"/>
  <c r="K1374" i="25"/>
  <c r="I1376" i="25" l="1"/>
  <c r="K1375" i="25"/>
  <c r="K1376" i="25" l="1"/>
  <c r="I1377" i="25"/>
  <c r="I1378" i="25" l="1"/>
  <c r="K1377" i="25"/>
  <c r="K1378" i="25" l="1"/>
  <c r="I1379" i="25"/>
  <c r="I1380" i="25" l="1"/>
  <c r="K1379" i="25"/>
  <c r="K1380" i="25" l="1"/>
  <c r="I1381" i="25"/>
  <c r="I1382" i="25" l="1"/>
  <c r="K1381" i="25"/>
  <c r="K1382" i="25" l="1"/>
  <c r="I1383" i="25"/>
  <c r="I1384" i="25" l="1"/>
  <c r="K1383" i="25"/>
  <c r="K1384" i="25" l="1"/>
  <c r="I1385" i="25"/>
  <c r="K1385" i="25" l="1"/>
  <c r="I1386" i="25"/>
  <c r="K1386" i="25" l="1"/>
  <c r="I1387" i="25"/>
  <c r="I1388" i="25" l="1"/>
  <c r="K1387" i="25"/>
  <c r="K1388" i="25" l="1"/>
  <c r="I1389" i="25"/>
  <c r="K1389" i="25" l="1"/>
  <c r="I1390" i="25"/>
  <c r="K1390" i="25" l="1"/>
  <c r="I1391" i="25"/>
  <c r="K1391" i="25" l="1"/>
  <c r="I1392" i="25"/>
  <c r="K1392" i="25" l="1"/>
  <c r="I1393" i="25"/>
  <c r="K1393" i="25" l="1"/>
  <c r="I1394" i="25"/>
  <c r="K1394" i="25" l="1"/>
  <c r="I1395" i="25"/>
  <c r="I1396" i="25" l="1"/>
  <c r="K1395" i="25"/>
  <c r="I1397" i="25" l="1"/>
  <c r="K1396" i="25"/>
  <c r="K1397" i="25" l="1"/>
  <c r="I1398" i="25"/>
  <c r="K1398" i="25" l="1"/>
  <c r="I1399" i="25"/>
  <c r="I1400" i="25" l="1"/>
  <c r="K1399" i="25"/>
  <c r="K1400" i="25" l="1"/>
  <c r="I1401" i="25"/>
  <c r="I1402" i="25" l="1"/>
  <c r="K1401" i="25"/>
  <c r="K1402" i="25" l="1"/>
  <c r="I1403" i="25"/>
  <c r="I1404" i="25" l="1"/>
  <c r="K1403" i="25"/>
  <c r="K1404" i="25" l="1"/>
  <c r="I1405" i="25"/>
  <c r="I1406" i="25" l="1"/>
  <c r="K1405" i="25"/>
  <c r="I1407" i="25" l="1"/>
  <c r="K1406" i="25"/>
  <c r="I1408" i="25" l="1"/>
  <c r="K1407" i="25"/>
  <c r="I1409" i="25" l="1"/>
  <c r="K1408" i="25"/>
  <c r="I1410" i="25" l="1"/>
  <c r="K1409" i="25"/>
  <c r="K1410" i="25" l="1"/>
  <c r="I1411" i="25"/>
  <c r="I1412" i="25" l="1"/>
  <c r="K1411" i="25"/>
  <c r="K1412" i="25" l="1"/>
  <c r="I1413" i="25"/>
  <c r="I1414" i="25" l="1"/>
  <c r="K1413" i="25"/>
  <c r="I1415" i="25" l="1"/>
  <c r="K1414" i="25"/>
  <c r="K1415" i="25" l="1"/>
  <c r="I1416" i="25"/>
  <c r="K1416" i="25" l="1"/>
  <c r="I1417" i="25"/>
  <c r="I1418" i="25" l="1"/>
  <c r="K1417" i="25"/>
  <c r="K1418" i="25" l="1"/>
  <c r="I1419" i="25"/>
  <c r="I1420" i="25" l="1"/>
  <c r="K1419" i="25"/>
  <c r="K1420" i="25" l="1"/>
  <c r="I1421" i="25"/>
  <c r="I1422" i="25" l="1"/>
  <c r="K1421" i="25"/>
  <c r="K1422" i="25" l="1"/>
  <c r="I1423" i="25"/>
  <c r="I1424" i="25" l="1"/>
  <c r="K1423" i="25"/>
  <c r="K1424" i="25" l="1"/>
  <c r="I1425" i="25"/>
  <c r="K1425" i="25" l="1"/>
  <c r="I1426" i="25"/>
  <c r="K1426" i="25" l="1"/>
  <c r="I1427" i="25"/>
  <c r="I1428" i="25" l="1"/>
  <c r="K1427" i="25"/>
  <c r="K1428" i="25" l="1"/>
  <c r="I1429" i="25"/>
  <c r="I1430" i="25" l="1"/>
  <c r="K1429" i="25"/>
  <c r="K1430" i="25" l="1"/>
  <c r="I1431" i="25"/>
  <c r="I1432" i="25" l="1"/>
  <c r="K1431" i="25"/>
  <c r="K1432" i="25" l="1"/>
  <c r="I1433" i="25"/>
  <c r="K1433" i="25" l="1"/>
  <c r="I1434" i="25"/>
  <c r="K1434" i="25" l="1"/>
  <c r="I1435" i="25"/>
  <c r="I1436" i="25" l="1"/>
  <c r="K1435" i="25"/>
  <c r="I1437" i="25" l="1"/>
  <c r="K1436" i="25"/>
  <c r="I1438" i="25" l="1"/>
  <c r="K1437" i="25"/>
  <c r="K1438" i="25" l="1"/>
  <c r="I1439" i="25"/>
  <c r="I1440" i="25" l="1"/>
  <c r="K1439" i="25"/>
  <c r="K1440" i="25" l="1"/>
  <c r="I1441" i="25"/>
  <c r="I1442" i="25" l="1"/>
  <c r="K1441" i="25"/>
  <c r="K1442" i="25" l="1"/>
  <c r="I1443" i="25"/>
  <c r="I1444" i="25" l="1"/>
  <c r="K1443" i="25"/>
  <c r="K1444" i="25" l="1"/>
  <c r="I1445" i="25"/>
  <c r="I1446" i="25" l="1"/>
  <c r="K1445" i="25"/>
  <c r="K1446" i="25" l="1"/>
  <c r="I1447" i="25"/>
  <c r="I1448" i="25" l="1"/>
  <c r="K1447" i="25"/>
  <c r="K1448" i="25" l="1"/>
  <c r="I1449" i="25"/>
  <c r="I1450" i="25" l="1"/>
  <c r="K1449" i="25"/>
  <c r="I1451" i="25" l="1"/>
  <c r="K1450" i="25"/>
  <c r="I1452" i="25" l="1"/>
  <c r="K1451" i="25"/>
  <c r="K1452" i="25" l="1"/>
  <c r="I1453" i="25"/>
  <c r="I1454" i="25" l="1"/>
  <c r="K1453" i="25"/>
  <c r="K1454" i="25" l="1"/>
  <c r="I1455" i="25"/>
  <c r="I1456" i="25" l="1"/>
  <c r="K1455" i="25"/>
  <c r="K1456" i="25" l="1"/>
  <c r="I1457" i="25"/>
  <c r="I1458" i="25" l="1"/>
  <c r="K1457" i="25"/>
  <c r="K1458" i="25" l="1"/>
  <c r="I1459" i="25"/>
  <c r="K1459" i="25" l="1"/>
  <c r="I1460" i="25"/>
  <c r="K1460" i="25" l="1"/>
  <c r="I1461" i="25"/>
  <c r="I1462" i="25" l="1"/>
  <c r="K1461" i="25"/>
  <c r="I1463" i="25" l="1"/>
  <c r="K1462" i="25"/>
  <c r="I1464" i="25" l="1"/>
  <c r="K1463" i="25"/>
  <c r="I1465" i="25" l="1"/>
  <c r="K1464" i="25"/>
  <c r="I1466" i="25" l="1"/>
  <c r="K1465" i="25"/>
  <c r="I1467" i="25" l="1"/>
  <c r="K1466" i="25"/>
  <c r="I1468" i="25" l="1"/>
  <c r="K1467" i="25"/>
  <c r="K1468" i="25" l="1"/>
  <c r="I1469" i="25"/>
  <c r="I1470" i="25" l="1"/>
  <c r="K1469" i="25"/>
  <c r="K1470" i="25" l="1"/>
  <c r="I1471" i="25"/>
  <c r="K1471" i="25" l="1"/>
  <c r="I1472" i="25"/>
  <c r="I1473" i="25" l="1"/>
  <c r="K1472" i="25"/>
  <c r="I1474" i="25" l="1"/>
  <c r="K1473" i="25"/>
  <c r="K1474" i="25" l="1"/>
  <c r="I1475" i="25"/>
  <c r="K1475" i="25" l="1"/>
  <c r="I1476" i="25"/>
  <c r="K1476" i="25" l="1"/>
  <c r="I1477" i="25"/>
  <c r="I1478" i="25" l="1"/>
  <c r="K1477" i="25"/>
  <c r="I1479" i="25" l="1"/>
  <c r="K1478" i="25"/>
  <c r="I1480" i="25" l="1"/>
  <c r="K1479" i="25"/>
  <c r="K1480" i="25" l="1"/>
  <c r="I1481" i="25"/>
  <c r="K1481" i="25" l="1"/>
  <c r="I1482" i="25"/>
  <c r="I1483" i="25" l="1"/>
  <c r="K1482" i="25"/>
  <c r="I1484" i="25" l="1"/>
  <c r="K1483" i="25"/>
  <c r="K1484" i="25" l="1"/>
  <c r="I1485" i="25"/>
  <c r="I1486" i="25" l="1"/>
  <c r="K1485" i="25"/>
  <c r="K1486" i="25" l="1"/>
  <c r="I1487" i="25"/>
  <c r="I1488" i="25" l="1"/>
  <c r="K1487" i="25"/>
  <c r="K1488" i="25" l="1"/>
  <c r="I1489" i="25"/>
  <c r="K1489" i="25" l="1"/>
  <c r="I1490" i="25"/>
  <c r="K1490" i="25" l="1"/>
  <c r="I1491" i="25"/>
  <c r="I1492" i="25" l="1"/>
  <c r="K1491" i="25"/>
  <c r="K1492" i="25" l="1"/>
  <c r="I1493" i="25"/>
  <c r="I1494" i="25" l="1"/>
  <c r="K1493" i="25"/>
  <c r="I1495" i="25" l="1"/>
  <c r="K1494" i="25"/>
  <c r="I1496" i="25" l="1"/>
  <c r="K1495" i="25"/>
  <c r="K1496" i="25" l="1"/>
  <c r="I1497" i="25"/>
  <c r="I1498" i="25" l="1"/>
  <c r="K1497" i="25"/>
  <c r="I1499" i="25" l="1"/>
  <c r="K1498" i="25"/>
  <c r="I1500" i="25" l="1"/>
  <c r="K1499" i="25"/>
  <c r="K1500" i="25" l="1"/>
  <c r="I1501" i="25"/>
  <c r="I1502" i="25" l="1"/>
  <c r="K1501" i="25"/>
  <c r="K1502" i="25" l="1"/>
  <c r="I1503" i="25"/>
  <c r="K1503" i="25" l="1"/>
  <c r="I1504" i="25"/>
  <c r="K1504" i="25" l="1"/>
  <c r="I1505" i="25"/>
  <c r="I1506" i="25" l="1"/>
  <c r="K1505" i="25"/>
  <c r="I1507" i="25" l="1"/>
  <c r="K1506" i="25"/>
  <c r="I1508" i="25" l="1"/>
  <c r="K1507" i="25"/>
  <c r="K1508" i="25" l="1"/>
  <c r="I1509" i="25"/>
  <c r="I1510" i="25" l="1"/>
  <c r="K1509" i="25"/>
  <c r="I1511" i="25" l="1"/>
  <c r="K1510" i="25"/>
  <c r="K1511" i="25" l="1"/>
  <c r="I1512" i="25"/>
  <c r="K1512" i="25" l="1"/>
  <c r="I1513" i="25"/>
  <c r="I1514" i="25" l="1"/>
  <c r="K1513" i="25"/>
  <c r="I1515" i="25" l="1"/>
  <c r="K1514" i="25"/>
  <c r="I1516" i="25" l="1"/>
  <c r="K1515" i="25"/>
  <c r="K1516" i="25" l="1"/>
  <c r="I1517" i="25"/>
  <c r="K1517" i="25" l="1"/>
  <c r="I1518" i="25"/>
  <c r="K1518" i="25" l="1"/>
  <c r="I1519" i="25"/>
  <c r="I1520" i="25" l="1"/>
  <c r="K1519" i="25"/>
  <c r="K1520" i="25" l="1"/>
  <c r="I1521" i="25"/>
  <c r="I1522" i="25" l="1"/>
  <c r="K1521" i="25"/>
  <c r="I1523" i="25" l="1"/>
  <c r="K1522" i="25"/>
  <c r="K1523" i="25" l="1"/>
  <c r="I1524" i="25"/>
  <c r="K1524" i="25" l="1"/>
  <c r="I1525" i="25"/>
  <c r="I1526" i="25" l="1"/>
  <c r="K1525" i="25"/>
  <c r="I1527" i="25" l="1"/>
  <c r="K1526" i="25"/>
  <c r="K1527" i="25" l="1"/>
  <c r="I1528" i="25"/>
  <c r="I1529" i="25" l="1"/>
  <c r="K1528" i="25"/>
  <c r="I1530" i="25" l="1"/>
  <c r="K1529" i="25"/>
  <c r="I1531" i="25" l="1"/>
  <c r="K1530" i="25"/>
  <c r="I1532" i="25" l="1"/>
  <c r="K1531" i="25"/>
  <c r="K1532" i="25" l="1"/>
  <c r="I1533" i="25"/>
  <c r="K1533" i="25" l="1"/>
  <c r="I1534" i="25"/>
  <c r="I1535" i="25" l="1"/>
  <c r="K1534" i="25"/>
  <c r="I1536" i="25" l="1"/>
  <c r="K1535" i="25"/>
  <c r="I1537" i="25" l="1"/>
  <c r="K1536" i="25"/>
  <c r="K1537" i="25" l="1"/>
  <c r="I1538" i="25"/>
  <c r="K1538" i="25" l="1"/>
  <c r="I1539" i="25"/>
  <c r="K1539" i="25" l="1"/>
  <c r="I1540" i="25"/>
  <c r="K1540" i="25" l="1"/>
  <c r="I1541" i="25"/>
  <c r="I1542" i="25" l="1"/>
  <c r="K1541" i="25"/>
  <c r="I1543" i="25" l="1"/>
  <c r="K1542" i="25"/>
  <c r="K1543" i="25" l="1"/>
  <c r="I1544" i="25"/>
  <c r="K1544" i="25" l="1"/>
  <c r="I1545" i="25"/>
  <c r="I1546" i="25" l="1"/>
  <c r="K1545" i="25"/>
  <c r="I1547" i="25" l="1"/>
  <c r="K1546" i="25"/>
  <c r="K1547" i="25" l="1"/>
  <c r="I1548" i="25"/>
  <c r="K1548" i="25" l="1"/>
  <c r="I1549" i="25"/>
  <c r="I1550" i="25" l="1"/>
  <c r="K1549" i="25"/>
  <c r="K1550" i="25" l="1"/>
  <c r="I1551" i="25"/>
  <c r="I1552" i="25" l="1"/>
  <c r="K1551" i="25"/>
  <c r="K1552" i="25" l="1"/>
  <c r="I1553" i="25"/>
  <c r="I1554" i="25" l="1"/>
  <c r="K1553" i="25"/>
  <c r="K1554" i="25" l="1"/>
  <c r="I1555" i="25"/>
  <c r="K1555" i="25" l="1"/>
  <c r="I1556" i="25"/>
  <c r="K1556" i="25" l="1"/>
  <c r="I1557" i="25"/>
  <c r="K1557" i="25" l="1"/>
  <c r="I1558" i="25"/>
  <c r="K1558" i="25" l="1"/>
  <c r="I1559" i="25"/>
  <c r="I1560" i="25" l="1"/>
  <c r="K1559" i="25"/>
  <c r="K1560" i="25" l="1"/>
  <c r="I1561" i="25"/>
  <c r="I1562" i="25" l="1"/>
  <c r="K1561" i="25"/>
  <c r="I1563" i="25" l="1"/>
  <c r="K1562" i="25"/>
  <c r="I1564" i="25" l="1"/>
  <c r="K1563" i="25"/>
  <c r="K1564" i="25" l="1"/>
  <c r="I1565" i="25"/>
  <c r="I1566" i="25" l="1"/>
  <c r="K1565" i="25"/>
  <c r="I1567" i="25" l="1"/>
  <c r="K1566" i="25"/>
  <c r="I1568" i="25" l="1"/>
  <c r="K1567" i="25"/>
  <c r="K1568" i="25" l="1"/>
  <c r="I1569" i="25"/>
  <c r="I1570" i="25" l="1"/>
  <c r="K1569" i="25"/>
  <c r="K1570" i="25" l="1"/>
  <c r="I1571" i="25"/>
  <c r="I1572" i="25" l="1"/>
  <c r="K1571" i="25"/>
  <c r="K1572" i="25" l="1"/>
  <c r="I1573" i="25"/>
  <c r="I1574" i="25" l="1"/>
  <c r="K1573" i="25"/>
  <c r="I1575" i="25" l="1"/>
  <c r="K1574" i="25"/>
  <c r="K1575" i="25" l="1"/>
  <c r="I1576" i="25"/>
  <c r="K1576" i="25" l="1"/>
  <c r="I1577" i="25"/>
  <c r="I1578" i="25" l="1"/>
  <c r="K1577" i="25"/>
  <c r="I1579" i="25" l="1"/>
  <c r="K1578" i="25"/>
  <c r="I1580" i="25" l="1"/>
  <c r="K1579" i="25"/>
  <c r="K1580" i="25" l="1"/>
  <c r="I1581" i="25"/>
  <c r="I1582" i="25" l="1"/>
  <c r="K1581" i="25"/>
  <c r="K1582" i="25" l="1"/>
  <c r="I1583" i="25"/>
  <c r="I1584" i="25" l="1"/>
  <c r="K1583" i="25"/>
  <c r="K1584" i="25" l="1"/>
  <c r="I1585" i="25"/>
  <c r="I1586" i="25" l="1"/>
  <c r="K1585" i="25"/>
  <c r="K1586" i="25" l="1"/>
  <c r="I1587" i="25"/>
  <c r="K1587" i="25" l="1"/>
  <c r="I1588" i="25"/>
  <c r="K1588" i="25" l="1"/>
  <c r="I1589" i="25"/>
  <c r="I1590" i="25" l="1"/>
  <c r="K1589" i="25"/>
  <c r="I1591" i="25" l="1"/>
  <c r="K1590" i="25"/>
  <c r="I1592" i="25" l="1"/>
  <c r="K1591" i="25"/>
  <c r="K1592" i="25" l="1"/>
  <c r="I1593" i="25"/>
  <c r="I1594" i="25" l="1"/>
  <c r="K1593" i="25"/>
  <c r="I1595" i="25" l="1"/>
  <c r="K1594" i="25"/>
  <c r="I1596" i="25" l="1"/>
  <c r="K1595" i="25"/>
  <c r="K1596" i="25" l="1"/>
  <c r="I1597" i="25"/>
  <c r="I1598" i="25" l="1"/>
  <c r="K1597" i="25"/>
  <c r="I1599" i="25" l="1"/>
  <c r="K1598" i="25"/>
  <c r="I1600" i="25" l="1"/>
  <c r="K1599" i="25"/>
  <c r="K1600" i="25" l="1"/>
  <c r="I1601" i="25"/>
  <c r="I1602" i="25" l="1"/>
  <c r="K1601" i="25"/>
  <c r="K1602" i="25" l="1"/>
  <c r="I1603" i="25"/>
  <c r="I1604" i="25" l="1"/>
  <c r="K1603" i="25"/>
  <c r="K1604" i="25" l="1"/>
  <c r="I1605" i="25"/>
  <c r="I1606" i="25" l="1"/>
  <c r="K1605" i="25"/>
  <c r="I1607" i="25" l="1"/>
  <c r="K1606" i="25"/>
  <c r="K1607" i="25" l="1"/>
  <c r="I1608" i="25"/>
  <c r="K1608" i="25" l="1"/>
  <c r="I1609" i="25"/>
  <c r="I1610" i="25" l="1"/>
  <c r="K1609" i="25"/>
  <c r="I1611" i="25" l="1"/>
  <c r="K1610" i="25"/>
  <c r="I1612" i="25" l="1"/>
  <c r="K1611" i="25"/>
  <c r="I1613" i="25" l="1"/>
  <c r="K1612" i="25"/>
  <c r="I1614" i="25" l="1"/>
  <c r="K1613" i="25"/>
  <c r="K1614" i="25" l="1"/>
  <c r="I1615" i="25"/>
  <c r="I1616" i="25" l="1"/>
  <c r="K1615" i="25"/>
  <c r="I1617" i="25" l="1"/>
  <c r="K1616" i="25"/>
  <c r="I1618" i="25" l="1"/>
  <c r="K1617" i="25"/>
  <c r="I1619" i="25" l="1"/>
  <c r="K1618" i="25"/>
  <c r="I1620" i="25" l="1"/>
  <c r="K1619" i="25"/>
  <c r="K1620" i="25" l="1"/>
  <c r="I1621" i="25"/>
  <c r="I1622" i="25" l="1"/>
  <c r="K1621" i="25"/>
  <c r="I1623" i="25" l="1"/>
  <c r="K1622" i="25"/>
  <c r="I1624" i="25" l="1"/>
  <c r="K1623" i="25"/>
  <c r="K1624" i="25" l="1"/>
  <c r="I1625" i="25"/>
  <c r="I1626" i="25" l="1"/>
  <c r="K1625" i="25"/>
  <c r="I1627" i="25" l="1"/>
  <c r="K1626" i="25"/>
  <c r="K1627" i="25" l="1"/>
  <c r="I1628" i="25"/>
  <c r="I1629" i="25" l="1"/>
  <c r="K1628" i="25"/>
  <c r="I1630" i="25" l="1"/>
  <c r="K1629" i="25"/>
  <c r="I1631" i="25" l="1"/>
  <c r="K1630" i="25"/>
  <c r="I1632" i="25" l="1"/>
  <c r="K1631" i="25"/>
  <c r="I1633" i="25" l="1"/>
  <c r="K1632" i="25"/>
  <c r="K1633" i="25" l="1"/>
  <c r="I1634" i="25"/>
  <c r="I1635" i="25" l="1"/>
  <c r="K1634" i="25"/>
  <c r="I1636" i="25" l="1"/>
  <c r="K1635" i="25"/>
  <c r="I1637" i="25" l="1"/>
  <c r="K1636" i="25"/>
  <c r="I1638" i="25" l="1"/>
  <c r="K1637" i="25"/>
  <c r="K1638" i="25" l="1"/>
  <c r="I1639" i="25"/>
  <c r="K1639" i="25" l="1"/>
  <c r="I1640" i="25"/>
  <c r="K1640" i="25" l="1"/>
  <c r="I1641" i="25"/>
  <c r="I1642" i="25" l="1"/>
  <c r="K1641" i="25"/>
  <c r="K1642" i="25" l="1"/>
  <c r="I1643" i="25"/>
  <c r="K1643" i="25" l="1"/>
  <c r="I1644" i="25"/>
  <c r="I1645" i="25" l="1"/>
  <c r="K1644" i="25"/>
  <c r="K1645" i="25" l="1"/>
  <c r="I1646" i="25"/>
  <c r="I1647" i="25" l="1"/>
  <c r="K1646" i="25"/>
  <c r="I1648" i="25" l="1"/>
  <c r="K1647" i="25"/>
  <c r="K1648" i="25" l="1"/>
  <c r="I1649" i="25"/>
  <c r="I1650" i="25" l="1"/>
  <c r="K1649" i="25"/>
  <c r="K1650" i="25" l="1"/>
  <c r="I1651" i="25"/>
  <c r="I1652" i="25" l="1"/>
  <c r="K1651" i="25"/>
  <c r="K1652" i="25" l="1"/>
  <c r="I1653" i="25"/>
  <c r="I1654" i="25" l="1"/>
  <c r="K1653" i="25"/>
  <c r="K1654" i="25" l="1"/>
  <c r="I1655" i="25"/>
  <c r="I1656" i="25" l="1"/>
  <c r="K1655" i="25"/>
  <c r="K1656" i="25" l="1"/>
  <c r="I1657" i="25"/>
  <c r="I1658" i="25" l="1"/>
  <c r="K1657" i="25"/>
  <c r="I1659" i="25" l="1"/>
  <c r="K1658" i="25"/>
  <c r="K1659" i="25" l="1"/>
  <c r="I1660" i="25"/>
  <c r="K1660" i="25" l="1"/>
  <c r="I1661" i="25"/>
  <c r="K1661" i="25" l="1"/>
  <c r="I1662" i="25"/>
  <c r="I1663" i="25" l="1"/>
  <c r="K1662" i="25"/>
  <c r="I1664" i="25" l="1"/>
  <c r="K1663" i="25"/>
  <c r="K1664" i="25" l="1"/>
  <c r="I1665" i="25"/>
  <c r="I1666" i="25" l="1"/>
  <c r="K1665" i="25"/>
  <c r="K1666" i="25" l="1"/>
  <c r="I1667" i="25"/>
  <c r="K1667" i="25" l="1"/>
  <c r="I1668" i="25"/>
  <c r="K1668" i="25" l="1"/>
  <c r="I1669" i="25"/>
  <c r="I1670" i="25" l="1"/>
  <c r="K1669" i="25"/>
  <c r="K1670" i="25" l="1"/>
  <c r="I1671" i="25"/>
  <c r="I1672" i="25" l="1"/>
  <c r="K1671" i="25"/>
  <c r="K1672" i="25" l="1"/>
  <c r="I1673" i="25"/>
  <c r="K1673" i="25" l="1"/>
  <c r="I1674" i="25"/>
  <c r="I1675" i="25" l="1"/>
  <c r="K1674" i="25"/>
  <c r="I1676" i="25" l="1"/>
  <c r="K1675" i="25"/>
  <c r="K1676" i="25" l="1"/>
  <c r="I1677" i="25"/>
  <c r="K1677" i="25" l="1"/>
  <c r="I1678" i="25"/>
  <c r="I1679" i="25" l="1"/>
  <c r="K1678" i="25"/>
  <c r="I1680" i="25" l="1"/>
  <c r="K1679" i="25"/>
  <c r="K1680" i="25" l="1"/>
  <c r="I1681" i="25"/>
  <c r="I1682" i="25" l="1"/>
  <c r="K1681" i="25"/>
  <c r="I1683" i="25" l="1"/>
  <c r="K1682" i="25"/>
  <c r="K1683" i="25" l="1"/>
  <c r="I1684" i="25"/>
  <c r="K1684" i="25" l="1"/>
  <c r="I1685" i="25"/>
  <c r="I1686" i="25" l="1"/>
  <c r="K1685" i="25"/>
  <c r="I1687" i="25" l="1"/>
  <c r="K1686" i="25"/>
  <c r="I1688" i="25" l="1"/>
  <c r="K1687" i="25"/>
  <c r="K1688" i="25" l="1"/>
  <c r="I1689" i="25"/>
  <c r="I1690" i="25" l="1"/>
  <c r="K1689" i="25"/>
  <c r="I1691" i="25" l="1"/>
  <c r="K1690" i="25"/>
  <c r="I1692" i="25" l="1"/>
  <c r="K1691" i="25"/>
  <c r="K1692" i="25" l="1"/>
  <c r="I1693" i="25"/>
  <c r="I1694" i="25" l="1"/>
  <c r="K1693" i="25"/>
  <c r="K1694" i="25" l="1"/>
  <c r="I1695" i="25"/>
  <c r="I1696" i="25" l="1"/>
  <c r="K1695" i="25"/>
  <c r="K1696" i="25" l="1"/>
  <c r="I1697" i="25"/>
  <c r="I1698" i="25" l="1"/>
  <c r="K1697" i="25"/>
  <c r="I1699" i="25" l="1"/>
  <c r="K1698" i="25"/>
  <c r="I1700" i="25" l="1"/>
  <c r="K1699" i="25"/>
  <c r="K1700" i="25" l="1"/>
  <c r="I1701" i="25"/>
  <c r="I1702" i="25" l="1"/>
  <c r="K1701" i="25"/>
  <c r="I1703" i="25" l="1"/>
  <c r="K1702" i="25"/>
  <c r="I1704" i="25" l="1"/>
  <c r="K1703" i="25"/>
  <c r="K1704" i="25" l="1"/>
  <c r="I1705" i="25"/>
  <c r="I1706" i="25" l="1"/>
  <c r="K1705" i="25"/>
  <c r="I1707" i="25" l="1"/>
  <c r="K1706" i="25"/>
  <c r="I1708" i="25" l="1"/>
  <c r="K1707" i="25"/>
  <c r="K1708" i="25" l="1"/>
  <c r="I1709" i="25"/>
  <c r="I1710" i="25" l="1"/>
  <c r="K1709" i="25"/>
  <c r="K1710" i="25" l="1"/>
  <c r="I1711" i="25"/>
  <c r="I1712" i="25" l="1"/>
  <c r="K1711" i="25"/>
  <c r="I1713" i="25" l="1"/>
  <c r="K1712" i="25"/>
  <c r="K1713" i="25" l="1"/>
  <c r="I1714" i="25"/>
  <c r="I1715" i="25" l="1"/>
  <c r="K1714" i="25"/>
  <c r="I1716" i="25" l="1"/>
  <c r="K1715" i="25"/>
  <c r="I1717" i="25" l="1"/>
  <c r="K1716" i="25"/>
  <c r="I1718" i="25" l="1"/>
  <c r="K1717" i="25"/>
  <c r="K1718" i="25" l="1"/>
  <c r="I1719" i="25"/>
  <c r="I1720" i="25" l="1"/>
  <c r="K1719" i="25"/>
  <c r="I1721" i="25" l="1"/>
  <c r="K1720" i="25"/>
  <c r="I1722" i="25" l="1"/>
  <c r="K1721" i="25"/>
  <c r="K1722" i="25" l="1"/>
  <c r="I1723" i="25"/>
  <c r="I1724" i="25" l="1"/>
  <c r="K1723" i="25"/>
  <c r="I1725" i="25" l="1"/>
  <c r="K1724" i="25"/>
  <c r="K1725" i="25" l="1"/>
  <c r="I1726" i="25"/>
  <c r="K1726" i="25" l="1"/>
  <c r="I1727" i="25"/>
  <c r="I1728" i="25" l="1"/>
  <c r="K1727" i="25"/>
  <c r="I1729" i="25" l="1"/>
  <c r="K1728" i="25"/>
  <c r="I1730" i="25" l="1"/>
  <c r="K1729" i="25"/>
  <c r="I1731" i="25" l="1"/>
  <c r="K1730" i="25"/>
  <c r="K1731" i="25" l="1"/>
  <c r="I1732" i="25"/>
  <c r="K1732" i="25" l="1"/>
  <c r="I1733" i="25"/>
  <c r="K1733" i="25" l="1"/>
  <c r="I1734" i="25"/>
  <c r="I1735" i="25" l="1"/>
  <c r="K1734" i="25"/>
  <c r="K1735" i="25" l="1"/>
  <c r="I1736" i="25"/>
  <c r="K1736" i="25" l="1"/>
  <c r="I1737" i="25"/>
  <c r="I1738" i="25" l="1"/>
  <c r="K1737" i="25"/>
  <c r="I1739" i="25" l="1"/>
  <c r="K1738" i="25"/>
  <c r="K1739" i="25" l="1"/>
  <c r="I1740" i="25"/>
  <c r="K1740" i="25" l="1"/>
  <c r="I1741" i="25"/>
  <c r="I1742" i="25" l="1"/>
  <c r="K1741" i="25"/>
  <c r="K1742" i="25" l="1"/>
  <c r="I1743" i="25"/>
  <c r="I1744" i="25" l="1"/>
  <c r="K1743" i="25"/>
  <c r="I1745" i="25" l="1"/>
  <c r="K1744" i="25"/>
  <c r="K1745" i="25" l="1"/>
  <c r="I1746" i="25"/>
  <c r="I1747" i="25" l="1"/>
  <c r="K1746" i="25"/>
  <c r="K1747" i="25" l="1"/>
  <c r="I1748" i="25"/>
  <c r="I1749" i="25" l="1"/>
  <c r="K1748" i="25"/>
  <c r="I1750" i="25" l="1"/>
  <c r="K1749" i="25"/>
  <c r="K1750" i="25" l="1"/>
  <c r="I1751" i="25"/>
  <c r="K1751" i="25" l="1"/>
  <c r="I1752" i="25"/>
  <c r="I1753" i="25" l="1"/>
  <c r="K1752" i="25"/>
  <c r="I1754" i="25" l="1"/>
  <c r="K1753" i="25"/>
  <c r="I1755" i="25" l="1"/>
  <c r="K1754" i="25"/>
  <c r="K1755" i="25" l="1"/>
  <c r="I1756" i="25"/>
  <c r="K1756" i="25" l="1"/>
  <c r="I1757" i="25"/>
  <c r="I1758" i="25" l="1"/>
  <c r="K1757" i="25"/>
  <c r="K1758" i="25" l="1"/>
  <c r="I1759" i="25"/>
  <c r="K1759" i="25" l="1"/>
  <c r="I1760" i="25"/>
  <c r="K1760" i="25" l="1"/>
  <c r="I1761" i="25"/>
  <c r="K1761" i="25" l="1"/>
  <c r="I1762" i="25"/>
  <c r="I1763" i="25" l="1"/>
  <c r="K1762" i="25"/>
  <c r="I1764" i="25" l="1"/>
  <c r="K1763" i="25"/>
  <c r="K1764" i="25" l="1"/>
  <c r="I1765" i="25"/>
  <c r="K1765" i="25" l="1"/>
  <c r="I1766" i="25"/>
  <c r="I1767" i="25" l="1"/>
  <c r="K1766" i="25"/>
  <c r="I1768" i="25" l="1"/>
  <c r="K1767" i="25"/>
  <c r="K1768" i="25" l="1"/>
  <c r="I1769" i="25"/>
  <c r="I1770" i="25" l="1"/>
  <c r="K1769" i="25"/>
  <c r="I1771" i="25" l="1"/>
  <c r="K1770" i="25"/>
  <c r="I1772" i="25" l="1"/>
  <c r="K1771" i="25"/>
  <c r="K1772" i="25" l="1"/>
  <c r="I1773" i="25"/>
  <c r="K1773" i="25" l="1"/>
  <c r="I1774" i="25"/>
  <c r="K1774" i="25" l="1"/>
  <c r="I1775" i="25"/>
  <c r="K1775" i="25" l="1"/>
  <c r="I1776" i="25"/>
  <c r="I1777" i="25" l="1"/>
  <c r="K1776" i="25"/>
  <c r="I1778" i="25" l="1"/>
  <c r="K1777" i="25"/>
  <c r="I1779" i="25" l="1"/>
  <c r="K1778" i="25"/>
  <c r="K1779" i="25" l="1"/>
  <c r="I1780" i="25"/>
  <c r="K1780" i="25" l="1"/>
  <c r="I1781" i="25"/>
  <c r="I1782" i="25" l="1"/>
  <c r="K1781" i="25"/>
  <c r="I1783" i="25" l="1"/>
  <c r="K1782" i="25"/>
  <c r="K1783" i="25" l="1"/>
  <c r="I1784" i="25"/>
  <c r="K1784" i="25" l="1"/>
  <c r="I1785" i="25"/>
  <c r="I1786" i="25" l="1"/>
  <c r="K1785" i="25"/>
  <c r="I1787" i="25" l="1"/>
  <c r="K1786" i="25"/>
  <c r="K1787" i="25" l="1"/>
  <c r="I1788" i="25"/>
  <c r="K1788" i="25" l="1"/>
  <c r="I1789" i="25"/>
  <c r="I1790" i="25" l="1"/>
  <c r="K1789" i="25"/>
  <c r="K1790" i="25" l="1"/>
  <c r="I1791" i="25"/>
  <c r="K1791" i="25" l="1"/>
  <c r="I1792" i="25"/>
  <c r="I1793" i="25" l="1"/>
  <c r="K1792" i="25"/>
  <c r="I1794" i="25" l="1"/>
  <c r="K1793" i="25"/>
  <c r="K1794" i="25" l="1"/>
  <c r="I1795" i="25"/>
  <c r="I1796" i="25" l="1"/>
  <c r="K1795" i="25"/>
  <c r="I1797" i="25" l="1"/>
  <c r="K1796" i="25"/>
  <c r="I1798" i="25" l="1"/>
  <c r="K1797" i="25"/>
  <c r="I1799" i="25" l="1"/>
  <c r="K1798" i="25"/>
  <c r="I1800" i="25" l="1"/>
  <c r="K1799" i="25"/>
  <c r="I1801" i="25" l="1"/>
  <c r="K1800" i="25"/>
  <c r="I1802" i="25" l="1"/>
  <c r="K1801" i="25"/>
  <c r="I1803" i="25" l="1"/>
  <c r="K1802" i="25"/>
  <c r="I1804" i="25" l="1"/>
  <c r="K1803" i="25"/>
  <c r="I1805" i="25" l="1"/>
  <c r="K1804" i="25"/>
  <c r="I1806" i="25" l="1"/>
  <c r="K1805" i="25"/>
  <c r="I1807" i="25" l="1"/>
  <c r="K1806" i="25"/>
  <c r="K1807" i="25" l="1"/>
  <c r="I1808" i="25"/>
  <c r="I1809" i="25" l="1"/>
  <c r="K1808" i="25"/>
  <c r="I1810" i="25" l="1"/>
  <c r="K1809" i="25"/>
  <c r="I1811" i="25" l="1"/>
  <c r="K1810" i="25"/>
  <c r="I1812" i="25" l="1"/>
  <c r="K1811" i="25"/>
  <c r="K1812" i="25" l="1"/>
  <c r="I1813" i="25"/>
  <c r="K1813" i="25" l="1"/>
  <c r="I1814" i="25"/>
  <c r="I1815" i="25" l="1"/>
  <c r="K1814" i="25"/>
  <c r="I1816" i="25" l="1"/>
  <c r="K1815" i="25"/>
  <c r="K1816" i="25" l="1"/>
  <c r="I1817" i="25"/>
  <c r="I1818" i="25" l="1"/>
  <c r="K1817" i="25"/>
  <c r="I1819" i="25" l="1"/>
  <c r="K1818" i="25"/>
  <c r="K1819" i="25" l="1"/>
  <c r="I1820" i="25"/>
  <c r="K1820" i="25" l="1"/>
  <c r="I1821" i="25"/>
  <c r="I1822" i="25" l="1"/>
  <c r="K1821" i="25"/>
  <c r="K1822" i="25" l="1"/>
  <c r="I1823" i="25"/>
  <c r="K1823" i="25" l="1"/>
  <c r="I1824" i="25"/>
  <c r="K1824" i="25" l="1"/>
  <c r="I1825" i="25"/>
  <c r="K1825" i="25" l="1"/>
  <c r="I1826" i="25"/>
  <c r="K1826" i="25" l="1"/>
  <c r="I1827" i="25"/>
  <c r="K1827" i="25" l="1"/>
  <c r="I1828" i="25"/>
  <c r="I1829" i="25" l="1"/>
  <c r="K1828" i="25"/>
  <c r="K1829" i="25" l="1"/>
  <c r="I1830" i="25"/>
  <c r="K1830" i="25" l="1"/>
  <c r="I1831" i="25"/>
  <c r="I1832" i="25" l="1"/>
  <c r="K1831" i="25"/>
  <c r="I1833" i="25" l="1"/>
  <c r="K1832" i="25"/>
  <c r="K1833" i="25" l="1"/>
  <c r="I1834" i="25"/>
  <c r="K1834" i="25" l="1"/>
  <c r="I1835" i="25"/>
  <c r="K1835" i="25" l="1"/>
  <c r="I1836" i="25"/>
  <c r="I1837" i="25" l="1"/>
  <c r="K1836" i="25"/>
  <c r="I1838" i="25" l="1"/>
  <c r="K1837" i="25"/>
  <c r="I1839" i="25" l="1"/>
  <c r="K1838" i="25"/>
  <c r="K1839" i="25" l="1"/>
  <c r="I1840" i="25"/>
  <c r="I1841" i="25" l="1"/>
  <c r="K1840" i="25"/>
  <c r="K1841" i="25" l="1"/>
  <c r="I1842" i="25"/>
  <c r="I1843" i="25" l="1"/>
  <c r="K1842" i="25"/>
  <c r="I1844" i="25" l="1"/>
  <c r="K1843" i="25"/>
  <c r="K1844" i="25" l="1"/>
  <c r="I1845" i="25"/>
  <c r="K1845" i="25" l="1"/>
  <c r="I1846" i="25"/>
  <c r="I1847" i="25" l="1"/>
  <c r="K1846" i="25"/>
  <c r="I1848" i="25" l="1"/>
  <c r="K1847" i="25"/>
  <c r="K1848" i="25" l="1"/>
  <c r="I1849" i="25"/>
  <c r="K1849" i="25" l="1"/>
  <c r="I1850" i="25"/>
  <c r="I1851" i="25" l="1"/>
  <c r="K1850" i="25"/>
  <c r="I1852" i="25" l="1"/>
  <c r="K1851" i="25"/>
  <c r="K1852" i="25" l="1"/>
  <c r="I1853" i="25"/>
  <c r="I1854" i="25" l="1"/>
  <c r="K1853" i="25"/>
  <c r="K1854" i="25" l="1"/>
  <c r="I1855" i="25"/>
  <c r="I1856" i="25" l="1"/>
  <c r="K1855" i="25"/>
  <c r="K1856" i="25" l="1"/>
  <c r="I1857" i="25"/>
  <c r="I1858" i="25" l="1"/>
  <c r="K1857" i="25"/>
  <c r="I1859" i="25" l="1"/>
  <c r="K1858" i="25"/>
  <c r="K1859" i="25" l="1"/>
  <c r="I1860" i="25"/>
  <c r="K1860" i="25" l="1"/>
  <c r="I1861" i="25"/>
  <c r="K1861" i="25" l="1"/>
  <c r="I1862" i="25"/>
  <c r="I1863" i="25" l="1"/>
  <c r="K1862" i="25"/>
  <c r="I1864" i="25" l="1"/>
  <c r="K1863" i="25"/>
  <c r="K1864" i="25" l="1"/>
  <c r="I1865" i="25"/>
  <c r="I1866" i="25" l="1"/>
  <c r="K1865" i="25"/>
  <c r="I1867" i="25" l="1"/>
  <c r="K1866" i="25"/>
  <c r="K1867" i="25" l="1"/>
  <c r="I1868" i="25"/>
  <c r="K1868" i="25" l="1"/>
  <c r="I1869" i="25"/>
  <c r="I1870" i="25" l="1"/>
  <c r="K1869" i="25"/>
  <c r="I1871" i="25" l="1"/>
  <c r="K1870" i="25"/>
  <c r="I1872" i="25" l="1"/>
  <c r="K1871" i="25"/>
  <c r="I1873" i="25" l="1"/>
  <c r="K1872" i="25"/>
  <c r="I1874" i="25" l="1"/>
  <c r="K1873" i="25"/>
  <c r="I1875" i="25" l="1"/>
  <c r="K1874" i="25"/>
  <c r="K1875" i="25" l="1"/>
  <c r="I1876" i="25"/>
  <c r="K1876" i="25" l="1"/>
  <c r="I1877" i="25"/>
  <c r="I1878" i="25" l="1"/>
  <c r="K1877" i="25"/>
  <c r="K1878" i="25" l="1"/>
  <c r="I1879" i="25"/>
  <c r="I1880" i="25" l="1"/>
  <c r="K1879" i="25"/>
  <c r="I1881" i="25" l="1"/>
  <c r="K1880" i="25"/>
  <c r="K1881" i="25" l="1"/>
  <c r="I1882" i="25"/>
  <c r="K1882" i="25" l="1"/>
  <c r="I1883" i="25"/>
  <c r="I1884" i="25" l="1"/>
  <c r="K1883" i="25"/>
  <c r="K1884" i="25" l="1"/>
  <c r="I1885" i="25"/>
  <c r="I1886" i="25" l="1"/>
  <c r="K1885" i="25"/>
  <c r="I1887" i="25" l="1"/>
  <c r="K1886" i="25"/>
  <c r="I1888" i="25" l="1"/>
  <c r="K1887" i="25"/>
  <c r="I1889" i="25" l="1"/>
  <c r="K1888" i="25"/>
  <c r="I1890" i="25" l="1"/>
  <c r="K1889" i="25"/>
  <c r="I1891" i="25" l="1"/>
  <c r="K1890" i="25"/>
  <c r="K1891" i="25" l="1"/>
  <c r="I1892" i="25"/>
  <c r="I1893" i="25" l="1"/>
  <c r="K1892" i="25"/>
  <c r="I1894" i="25" l="1"/>
  <c r="K1893" i="25"/>
  <c r="I1895" i="25" l="1"/>
  <c r="K1894" i="25"/>
  <c r="I1896" i="25" l="1"/>
  <c r="K1895" i="25"/>
  <c r="K1896" i="25" l="1"/>
  <c r="I1897" i="25"/>
  <c r="I1898" i="25" l="1"/>
  <c r="K1897" i="25"/>
  <c r="I1899" i="25" l="1"/>
  <c r="K1898" i="25"/>
  <c r="I1900" i="25" l="1"/>
  <c r="K1899" i="25"/>
  <c r="K1900" i="25" l="1"/>
  <c r="I1901" i="25"/>
  <c r="I1902" i="25" l="1"/>
  <c r="K1901" i="25"/>
  <c r="K1902" i="25" l="1"/>
  <c r="I1903" i="25"/>
  <c r="I1904" i="25" l="1"/>
  <c r="K1903" i="25"/>
  <c r="K1904" i="25" l="1"/>
  <c r="I1905" i="25"/>
  <c r="I1906" i="25" l="1"/>
  <c r="K1905" i="25"/>
  <c r="I1907" i="25" l="1"/>
  <c r="K1906" i="25"/>
  <c r="I1908" i="25" l="1"/>
  <c r="K1907" i="25"/>
  <c r="I1909" i="25" l="1"/>
  <c r="K1908" i="25"/>
  <c r="K1909" i="25" l="1"/>
  <c r="I1910" i="25"/>
  <c r="K1910" i="25" l="1"/>
  <c r="I1911" i="25"/>
  <c r="K1911" i="25" l="1"/>
  <c r="I1912" i="25"/>
  <c r="I1913" i="25" l="1"/>
  <c r="K1912" i="25"/>
  <c r="K1913" i="25" l="1"/>
  <c r="I1914" i="25"/>
  <c r="K1914" i="25" l="1"/>
  <c r="I1915" i="25"/>
  <c r="K1915" i="25" l="1"/>
  <c r="I1916" i="25"/>
  <c r="I1917" i="25" l="1"/>
  <c r="K1916" i="25"/>
  <c r="K1917" i="25" l="1"/>
  <c r="I1918" i="25"/>
  <c r="I1919" i="25" l="1"/>
  <c r="K1918" i="25"/>
  <c r="K1919" i="25" l="1"/>
  <c r="I1920" i="25"/>
  <c r="K1920" i="25" l="1"/>
  <c r="I1921" i="25"/>
  <c r="I1922" i="25" l="1"/>
  <c r="K1921" i="25"/>
  <c r="I1923" i="25" l="1"/>
  <c r="K1922" i="25"/>
  <c r="I1924" i="25" l="1"/>
  <c r="K1923" i="25"/>
  <c r="K1924" i="25" l="1"/>
  <c r="I1925" i="25"/>
  <c r="K1925" i="25" l="1"/>
  <c r="I1926" i="25"/>
  <c r="I1927" i="25" l="1"/>
  <c r="K1926" i="25"/>
  <c r="K1927" i="25" l="1"/>
  <c r="I1928" i="25"/>
  <c r="K1928" i="25" l="1"/>
  <c r="I1929" i="25"/>
  <c r="I1930" i="25" l="1"/>
  <c r="K1929" i="25"/>
  <c r="I1931" i="25" l="1"/>
  <c r="K1930" i="25"/>
  <c r="I1932" i="25" l="1"/>
  <c r="K1931" i="25"/>
  <c r="K1932" i="25" l="1"/>
  <c r="I1933" i="25"/>
  <c r="I1934" i="25" l="1"/>
  <c r="K1933" i="25"/>
  <c r="K1934" i="25" l="1"/>
  <c r="I1935" i="25"/>
  <c r="I1936" i="25" l="1"/>
  <c r="K1935" i="25"/>
  <c r="K1936" i="25" l="1"/>
  <c r="I1937" i="25"/>
  <c r="I1938" i="25" l="1"/>
  <c r="K1937" i="25"/>
  <c r="I1939" i="25" l="1"/>
  <c r="K1938" i="25"/>
  <c r="I1940" i="25" l="1"/>
  <c r="K1939" i="25"/>
  <c r="K1940" i="25" l="1"/>
  <c r="I1941" i="25"/>
  <c r="I1942" i="25" l="1"/>
  <c r="K1941" i="25"/>
  <c r="I1943" i="25" l="1"/>
  <c r="K1942" i="25"/>
  <c r="I1944" i="25" l="1"/>
  <c r="K1943" i="25"/>
  <c r="I1945" i="25" l="1"/>
  <c r="K1944" i="25"/>
  <c r="I1946" i="25" l="1"/>
  <c r="K1945" i="25"/>
  <c r="I1947" i="25" l="1"/>
  <c r="K1946" i="25"/>
  <c r="I1948" i="25" l="1"/>
  <c r="K1947" i="25"/>
  <c r="K1948" i="25" l="1"/>
  <c r="I1949" i="25"/>
  <c r="I1950" i="25" l="1"/>
  <c r="K1949" i="25"/>
  <c r="K1950" i="25" l="1"/>
  <c r="I1951" i="25"/>
  <c r="I1952" i="25" l="1"/>
  <c r="K1951" i="25"/>
  <c r="K1952" i="25" l="1"/>
  <c r="I1953" i="25"/>
  <c r="K1953" i="25" l="1"/>
  <c r="I1954" i="25"/>
  <c r="I1955" i="25" l="1"/>
  <c r="K1954" i="25"/>
  <c r="I1956" i="25" l="1"/>
  <c r="K1955" i="25"/>
  <c r="K1956" i="25" l="1"/>
  <c r="I1957" i="25"/>
  <c r="I1958" i="25" l="1"/>
  <c r="K1957" i="25"/>
  <c r="I1959" i="25" l="1"/>
  <c r="K1958" i="25"/>
  <c r="I1960" i="25" l="1"/>
  <c r="K1959" i="25"/>
  <c r="K1960" i="25" l="1"/>
  <c r="I1961" i="25"/>
  <c r="K1961" i="25" l="1"/>
  <c r="I1962" i="25"/>
  <c r="K1962" i="25" l="1"/>
  <c r="I1963" i="25"/>
  <c r="I1964" i="25" l="1"/>
  <c r="K1963" i="25"/>
  <c r="K1964" i="25" l="1"/>
  <c r="I1965" i="25"/>
  <c r="I1966" i="25" l="1"/>
  <c r="K1965" i="25"/>
  <c r="I1967" i="25" l="1"/>
  <c r="K1966" i="25"/>
  <c r="I1968" i="25" l="1"/>
  <c r="K1967" i="25"/>
  <c r="K1968" i="25" l="1"/>
  <c r="I1969" i="25"/>
  <c r="I1970" i="25" l="1"/>
  <c r="K1969" i="25"/>
  <c r="I1971" i="25" l="1"/>
  <c r="K1970" i="25"/>
  <c r="I1972" i="25" l="1"/>
  <c r="K1971" i="25"/>
  <c r="K1972" i="25" l="1"/>
  <c r="I1973" i="25"/>
  <c r="I1974" i="25" l="1"/>
  <c r="K1973" i="25"/>
  <c r="I1975" i="25" l="1"/>
  <c r="K1974" i="25"/>
  <c r="K1975" i="25" l="1"/>
  <c r="I1976" i="25"/>
  <c r="K1976" i="25" l="1"/>
  <c r="I1977" i="25"/>
  <c r="I1978" i="25" l="1"/>
  <c r="K1977" i="25"/>
  <c r="K1978" i="25" l="1"/>
  <c r="I1979" i="25"/>
  <c r="K1979" i="25" l="1"/>
  <c r="I1980" i="25"/>
  <c r="I1981" i="25" l="1"/>
  <c r="K1980" i="25"/>
  <c r="I1982" i="25" l="1"/>
  <c r="K1981" i="25"/>
  <c r="K1982" i="25" l="1"/>
  <c r="I1983" i="25"/>
  <c r="I1984" i="25" l="1"/>
  <c r="K1983" i="25"/>
  <c r="K1984" i="25" l="1"/>
  <c r="I1985" i="25"/>
  <c r="I1986" i="25" l="1"/>
  <c r="K1985" i="25"/>
  <c r="I1987" i="25" l="1"/>
  <c r="K1986" i="25"/>
  <c r="I1988" i="25" l="1"/>
  <c r="K1987" i="25"/>
  <c r="K1988" i="25" l="1"/>
  <c r="I1989" i="25"/>
  <c r="I1990" i="25" l="1"/>
  <c r="K1989" i="25"/>
  <c r="I1991" i="25" l="1"/>
  <c r="K1990" i="25"/>
  <c r="I1992" i="25" l="1"/>
  <c r="K1991" i="25"/>
  <c r="K1992" i="25" l="1"/>
  <c r="I1993" i="25"/>
  <c r="I1994" i="25" l="1"/>
  <c r="K1993" i="25"/>
  <c r="I1995" i="25" l="1"/>
  <c r="K1994" i="25"/>
  <c r="I1996" i="25" l="1"/>
  <c r="K1995" i="25"/>
  <c r="K1996" i="25" l="1"/>
  <c r="I1997" i="25"/>
  <c r="I1998" i="25" l="1"/>
  <c r="K1997" i="25"/>
  <c r="K1998" i="25" l="1"/>
  <c r="I1999" i="25"/>
  <c r="K1999" i="25" l="1"/>
  <c r="I2000" i="25"/>
  <c r="K2000" i="25" l="1"/>
  <c r="I2001" i="25"/>
  <c r="I2002" i="25" l="1"/>
  <c r="K2001" i="25"/>
  <c r="I2003" i="25" l="1"/>
  <c r="K2002" i="25"/>
  <c r="I2004" i="25" l="1"/>
  <c r="K2003" i="25"/>
  <c r="I2005" i="25" l="1"/>
  <c r="K2004" i="25"/>
  <c r="I2006" i="25" l="1"/>
  <c r="K2005" i="25"/>
  <c r="K2006" i="25" l="1"/>
  <c r="I2007" i="25"/>
  <c r="I2008" i="25" l="1"/>
  <c r="K2007" i="25"/>
  <c r="I2009" i="25" l="1"/>
  <c r="K2008" i="25"/>
  <c r="I2010" i="25" l="1"/>
  <c r="K2009" i="25"/>
  <c r="I2011" i="25" l="1"/>
  <c r="K2010" i="25"/>
  <c r="I2012" i="25" l="1"/>
  <c r="K2011" i="25"/>
  <c r="K2012" i="25" l="1"/>
  <c r="I2013" i="25"/>
  <c r="I2014" i="25" l="1"/>
  <c r="K2013" i="25"/>
  <c r="K2014" i="25" l="1"/>
  <c r="I2015" i="25"/>
  <c r="I2016" i="25" l="1"/>
  <c r="K2015" i="25"/>
  <c r="K2016" i="25" l="1"/>
  <c r="I2017" i="25"/>
  <c r="I2018" i="25" l="1"/>
  <c r="K2017" i="25"/>
  <c r="I2019" i="25" l="1"/>
  <c r="K2018" i="25"/>
  <c r="I2020" i="25" l="1"/>
  <c r="K2019" i="25"/>
  <c r="K2020" i="25" l="1"/>
  <c r="I2021" i="25"/>
  <c r="I2022" i="25" l="1"/>
  <c r="K2021" i="25"/>
  <c r="I2023" i="25" l="1"/>
  <c r="K2022" i="25"/>
  <c r="I2024" i="25" l="1"/>
  <c r="K2023" i="25"/>
  <c r="K2024" i="25" l="1"/>
  <c r="I2025" i="25"/>
  <c r="I2026" i="25" l="1"/>
  <c r="K2025" i="25"/>
  <c r="I2027" i="25" l="1"/>
  <c r="K2026" i="25"/>
  <c r="K2027" i="25" l="1"/>
  <c r="I2028" i="25"/>
  <c r="K2028" i="25" l="1"/>
  <c r="I2029" i="25"/>
  <c r="I2030" i="25" l="1"/>
  <c r="K2029" i="25"/>
  <c r="K2030" i="25" l="1"/>
  <c r="I2031" i="25"/>
  <c r="I2032" i="25" l="1"/>
  <c r="K2031" i="25"/>
  <c r="K2032" i="25" l="1"/>
  <c r="I2033" i="25"/>
  <c r="I2034" i="25" l="1"/>
  <c r="K2033" i="25"/>
  <c r="I2035" i="25" l="1"/>
  <c r="K2034" i="25"/>
  <c r="I2036" i="25" l="1"/>
  <c r="K2035" i="25"/>
  <c r="I2037" i="25" l="1"/>
  <c r="K2036" i="25"/>
  <c r="I2038" i="25" l="1"/>
  <c r="K2037" i="25"/>
  <c r="I2039" i="25" l="1"/>
  <c r="K2038" i="25"/>
  <c r="K2039" i="25" l="1"/>
  <c r="I2040" i="25"/>
  <c r="I2041" i="25" l="1"/>
  <c r="K2040" i="25"/>
  <c r="I2042" i="25" l="1"/>
  <c r="K2041" i="25"/>
  <c r="K2042" i="25" l="1"/>
  <c r="I2043" i="25"/>
  <c r="I2044" i="25" l="1"/>
  <c r="K2043" i="25"/>
  <c r="K2044" i="25" l="1"/>
  <c r="I2045" i="25"/>
  <c r="I2046" i="25" l="1"/>
  <c r="K2045" i="25"/>
  <c r="K2046" i="25" l="1"/>
  <c r="I2047" i="25"/>
  <c r="I2048" i="25" l="1"/>
  <c r="K2047" i="25"/>
  <c r="K2048" i="25" l="1"/>
  <c r="I2049" i="25"/>
  <c r="I2050" i="25" l="1"/>
  <c r="K2049" i="25"/>
  <c r="K2050" i="25" l="1"/>
  <c r="I2051" i="25"/>
  <c r="I2052" i="25" l="1"/>
  <c r="K2051" i="25"/>
  <c r="K2052" i="25" l="1"/>
  <c r="I2053" i="25"/>
  <c r="K2053" i="25" l="1"/>
  <c r="I2054" i="25"/>
  <c r="I2055" i="25" l="1"/>
  <c r="K2054" i="25"/>
  <c r="I2056" i="25" l="1"/>
  <c r="K2055" i="25"/>
  <c r="K2056" i="25" l="1"/>
  <c r="I2057" i="25"/>
  <c r="K2057" i="25" l="1"/>
  <c r="I2058" i="25"/>
  <c r="I2059" i="25" l="1"/>
  <c r="K2058" i="25"/>
  <c r="K2059" i="25" l="1"/>
  <c r="I2060" i="25"/>
  <c r="I2061" i="25" l="1"/>
  <c r="K2060" i="25"/>
  <c r="K2061" i="25" l="1"/>
  <c r="I2062" i="25"/>
  <c r="I2063" i="25" l="1"/>
  <c r="K2062" i="25"/>
  <c r="K2063" i="25" l="1"/>
  <c r="I2064" i="25"/>
  <c r="K2064" i="25" l="1"/>
  <c r="I2065" i="25"/>
  <c r="K2065" i="25" l="1"/>
  <c r="I2066" i="25"/>
  <c r="I2067" i="25" l="1"/>
  <c r="K2066" i="25"/>
  <c r="I2068" i="25" l="1"/>
  <c r="K2067" i="25"/>
  <c r="K2068" i="25" l="1"/>
  <c r="I2069" i="25"/>
  <c r="I2070" i="25" l="1"/>
  <c r="K2069" i="25"/>
  <c r="I2071" i="25" l="1"/>
  <c r="K2070" i="25"/>
  <c r="I2072" i="25" l="1"/>
  <c r="K2071" i="25"/>
  <c r="I2073" i="25" l="1"/>
  <c r="K2072" i="25"/>
  <c r="K2073" i="25" l="1"/>
  <c r="I2074" i="25"/>
  <c r="K2074" i="25" l="1"/>
  <c r="I2075" i="25"/>
  <c r="I2076" i="25" l="1"/>
  <c r="K2075" i="25"/>
  <c r="I2077" i="25" l="1"/>
  <c r="K2076" i="25"/>
  <c r="I2078" i="25" l="1"/>
  <c r="K2077" i="25"/>
  <c r="K2078" i="25" l="1"/>
  <c r="I2079" i="25"/>
  <c r="K2079" i="25" l="1"/>
  <c r="I2080" i="25"/>
  <c r="K2080" i="25" l="1"/>
  <c r="I2081" i="25"/>
  <c r="K2081" i="25" l="1"/>
  <c r="I2082" i="25"/>
  <c r="I2083" i="25" l="1"/>
  <c r="K2082" i="25"/>
  <c r="I2084" i="25" l="1"/>
  <c r="K2083" i="25"/>
  <c r="K2084" i="25" l="1"/>
  <c r="I2085" i="25"/>
  <c r="K2085" i="25" l="1"/>
  <c r="I2086" i="25"/>
  <c r="K2086" i="25" l="1"/>
  <c r="I2087" i="25"/>
  <c r="I2088" i="25" l="1"/>
  <c r="K2087" i="25"/>
  <c r="I2089" i="25" l="1"/>
  <c r="K2088" i="25"/>
  <c r="K2089" i="25" l="1"/>
  <c r="I2090" i="25"/>
  <c r="I2091" i="25" l="1"/>
  <c r="K2090" i="25"/>
  <c r="K2091" i="25" l="1"/>
  <c r="I2092" i="25"/>
  <c r="I2093" i="25" l="1"/>
  <c r="K2092" i="25"/>
  <c r="K2093" i="25" l="1"/>
  <c r="I2094" i="25"/>
  <c r="K2094" i="25" l="1"/>
  <c r="I2095" i="25"/>
  <c r="K2095" i="25" l="1"/>
  <c r="I2096" i="25"/>
  <c r="I2097" i="25" l="1"/>
  <c r="K2096" i="25"/>
  <c r="I2098" i="25" l="1"/>
  <c r="K2097" i="25"/>
  <c r="I2099" i="25" l="1"/>
  <c r="K2098" i="25"/>
  <c r="K2099" i="25" l="1"/>
  <c r="I2100" i="25"/>
  <c r="K2100" i="25" l="1"/>
  <c r="I2101" i="25"/>
  <c r="K2101" i="25" l="1"/>
  <c r="I2102" i="25"/>
  <c r="K2102" i="25" l="1"/>
  <c r="I2103" i="25"/>
  <c r="I2104" i="25" l="1"/>
  <c r="K2103" i="25"/>
  <c r="K2104" i="25" l="1"/>
  <c r="I2105" i="25"/>
  <c r="K2105" i="25" l="1"/>
  <c r="I2106" i="25"/>
  <c r="I2107" i="25" l="1"/>
  <c r="K2106" i="25"/>
  <c r="K2107" i="25" l="1"/>
  <c r="I2108" i="25"/>
  <c r="I2109" i="25" l="1"/>
  <c r="K2108" i="25"/>
  <c r="K2109" i="25" l="1"/>
  <c r="I2110" i="25"/>
  <c r="I2111" i="25" l="1"/>
  <c r="K2110" i="25"/>
  <c r="I2112" i="25" l="1"/>
  <c r="K2111" i="25"/>
  <c r="K2112" i="25" l="1"/>
  <c r="I2113" i="25"/>
  <c r="K2113" i="25" l="1"/>
  <c r="I2114" i="25"/>
  <c r="K2114" i="25" l="1"/>
  <c r="I2115" i="25"/>
  <c r="I2116" i="25" l="1"/>
  <c r="K2115" i="25"/>
  <c r="K2116" i="25" l="1"/>
  <c r="I2117" i="25"/>
  <c r="I2118" i="25" l="1"/>
  <c r="K2117" i="25"/>
  <c r="K2118" i="25" l="1"/>
  <c r="I2119" i="25"/>
  <c r="K2119" i="25" l="1"/>
  <c r="I2120" i="25"/>
  <c r="I2121" i="25" l="1"/>
  <c r="K2120" i="25"/>
  <c r="I2122" i="25" l="1"/>
  <c r="K2121" i="25"/>
  <c r="I2123" i="25" l="1"/>
  <c r="K2122" i="25"/>
  <c r="I2124" i="25" l="1"/>
  <c r="K2123" i="25"/>
  <c r="K2124" i="25" l="1"/>
  <c r="I2125" i="25"/>
  <c r="K2125" i="25" l="1"/>
  <c r="I2126" i="25"/>
  <c r="K2126" i="25" l="1"/>
  <c r="I2127" i="25"/>
  <c r="I2128" i="25" l="1"/>
  <c r="K2127" i="25"/>
  <c r="I2129" i="25" l="1"/>
  <c r="K2128" i="25"/>
  <c r="K2129" i="25" l="1"/>
  <c r="I2130" i="25"/>
  <c r="K2130" i="25" l="1"/>
  <c r="I2131" i="25"/>
  <c r="I2132" i="25" l="1"/>
  <c r="K2131" i="25"/>
  <c r="K2132" i="25" l="1"/>
  <c r="I2133" i="25"/>
  <c r="K2133" i="25" l="1"/>
  <c r="I2134" i="25"/>
  <c r="K2134" i="25" l="1"/>
  <c r="I2135" i="25"/>
  <c r="I2136" i="25" l="1"/>
  <c r="K2135" i="25"/>
  <c r="I2137" i="25" l="1"/>
  <c r="K2136" i="25"/>
  <c r="K2137" i="25" l="1"/>
  <c r="I2138" i="25"/>
  <c r="K2138" i="25" l="1"/>
  <c r="I2139" i="25"/>
  <c r="K2139" i="25" l="1"/>
  <c r="I2140" i="25"/>
  <c r="I2141" i="25" l="1"/>
  <c r="K2140" i="25"/>
  <c r="K2141" i="25" l="1"/>
  <c r="I2142" i="25"/>
  <c r="I2143" i="25" l="1"/>
  <c r="K2142" i="25"/>
  <c r="I2144" i="25" l="1"/>
  <c r="K2143" i="25"/>
  <c r="K2144" i="25" l="1"/>
  <c r="I2145" i="25"/>
  <c r="I2146" i="25" l="1"/>
  <c r="K2145" i="25"/>
  <c r="I2147" i="25" l="1"/>
  <c r="K2146" i="25"/>
  <c r="I2148" i="25" l="1"/>
  <c r="K2147" i="25"/>
  <c r="K2148" i="25" l="1"/>
  <c r="I2149" i="25"/>
  <c r="K2149" i="25" l="1"/>
  <c r="I2150" i="25"/>
  <c r="K2150" i="25" l="1"/>
  <c r="I2151" i="25"/>
  <c r="I2152" i="25" l="1"/>
  <c r="K2151" i="25"/>
  <c r="K2152" i="25" l="1"/>
  <c r="I2153" i="25"/>
  <c r="I2154" i="25" l="1"/>
  <c r="K2153" i="25"/>
  <c r="I2155" i="25" l="1"/>
  <c r="K2154" i="25"/>
  <c r="I2156" i="25" l="1"/>
  <c r="K2155" i="25"/>
  <c r="I2157" i="25" l="1"/>
  <c r="K2156" i="25"/>
  <c r="I2158" i="25" l="1"/>
  <c r="K2157" i="25"/>
  <c r="I2159" i="25" l="1"/>
  <c r="K2158" i="25"/>
  <c r="K2159" i="25" l="1"/>
  <c r="I2160" i="25"/>
  <c r="K2160" i="25" l="1"/>
  <c r="I2161" i="25"/>
  <c r="I2162" i="25" l="1"/>
  <c r="K2161" i="25"/>
  <c r="K2162" i="25" l="1"/>
  <c r="I2163" i="25"/>
  <c r="K2163" i="25" l="1"/>
  <c r="I2164" i="25"/>
  <c r="I2165" i="25" l="1"/>
  <c r="K2164" i="25"/>
  <c r="K2165" i="25" l="1"/>
  <c r="I2166" i="25"/>
  <c r="K2166" i="25" l="1"/>
  <c r="I2167" i="25"/>
  <c r="I2168" i="25" l="1"/>
  <c r="K2167" i="25"/>
  <c r="K2168" i="25" l="1"/>
  <c r="I2169" i="25"/>
  <c r="K2169" i="25" l="1"/>
  <c r="I2170" i="25"/>
  <c r="I2171" i="25" l="1"/>
  <c r="K2170" i="25"/>
  <c r="I2172" i="25" l="1"/>
  <c r="K2171" i="25"/>
  <c r="K2172" i="25" l="1"/>
  <c r="I2173" i="25"/>
  <c r="I2174" i="25" l="1"/>
  <c r="K2173" i="25"/>
  <c r="K2174" i="25" l="1"/>
  <c r="I2175" i="25"/>
  <c r="I2176" i="25" l="1"/>
  <c r="K2175" i="25"/>
  <c r="K2176" i="25" l="1"/>
  <c r="I2177" i="25"/>
  <c r="I2178" i="25" l="1"/>
  <c r="K2177" i="25"/>
  <c r="I2179" i="25" l="1"/>
  <c r="K2178" i="25"/>
  <c r="K2179" i="25" l="1"/>
  <c r="I2180" i="25"/>
  <c r="K2180" i="25" l="1"/>
  <c r="I2181" i="25"/>
  <c r="I2182" i="25" l="1"/>
  <c r="K2181" i="25"/>
  <c r="K2182" i="25" l="1"/>
  <c r="I2183" i="25"/>
  <c r="I2184" i="25" l="1"/>
  <c r="K2183" i="25"/>
  <c r="K2184" i="25" l="1"/>
  <c r="I2185" i="25"/>
  <c r="I2186" i="25" l="1"/>
  <c r="K2185" i="25"/>
  <c r="K2186" i="25" l="1"/>
  <c r="I2187" i="25"/>
  <c r="I2188" i="25" l="1"/>
  <c r="K2187" i="25"/>
  <c r="K2188" i="25" l="1"/>
  <c r="I2189" i="25"/>
  <c r="I2190" i="25" l="1"/>
  <c r="K2189" i="25"/>
  <c r="K2190" i="25" l="1"/>
  <c r="I2191" i="25"/>
  <c r="I2192" i="25" l="1"/>
  <c r="K2191" i="25"/>
  <c r="K2192" i="25" l="1"/>
  <c r="I2193" i="25"/>
  <c r="I2194" i="25" l="1"/>
  <c r="K2193" i="25"/>
  <c r="I2195" i="25" l="1"/>
  <c r="K2194" i="25"/>
  <c r="I2196" i="25" l="1"/>
  <c r="K2195" i="25"/>
  <c r="K2196" i="25" l="1"/>
  <c r="I2197" i="25"/>
  <c r="I2198" i="25" l="1"/>
  <c r="K2197" i="25"/>
  <c r="K2198" i="25" l="1"/>
  <c r="I2199" i="25"/>
  <c r="I2200" i="25" l="1"/>
  <c r="K2199" i="25"/>
  <c r="K2200" i="25" l="1"/>
  <c r="I2201" i="25"/>
  <c r="K2201" i="25" l="1"/>
  <c r="I2202" i="25"/>
  <c r="K2202" i="25" l="1"/>
  <c r="I2203" i="25"/>
  <c r="K2203" i="25" l="1"/>
  <c r="I2204" i="25"/>
  <c r="I2205" i="25" l="1"/>
  <c r="K2204" i="25"/>
  <c r="I2206" i="25" l="1"/>
  <c r="K2205" i="25"/>
  <c r="I2207" i="25" l="1"/>
  <c r="K2206" i="25"/>
  <c r="K2207" i="25" l="1"/>
  <c r="I2208" i="25"/>
  <c r="K2208" i="25" l="1"/>
  <c r="I2209" i="25"/>
  <c r="I2210" i="25" l="1"/>
  <c r="K2209" i="25"/>
  <c r="I2211" i="25" l="1"/>
  <c r="K2210" i="25"/>
  <c r="I2212" i="25" l="1"/>
  <c r="K2211" i="25"/>
  <c r="I2213" i="25" l="1"/>
  <c r="K2212" i="25"/>
  <c r="K2213" i="25" l="1"/>
  <c r="I2214" i="25"/>
  <c r="I2215" i="25" l="1"/>
  <c r="K2214" i="25"/>
  <c r="K2215" i="25" l="1"/>
  <c r="I2216" i="25"/>
  <c r="K2216" i="25" l="1"/>
  <c r="I2217" i="25"/>
  <c r="K2217" i="25" l="1"/>
  <c r="I2218" i="25"/>
  <c r="I2219" i="25" l="1"/>
  <c r="K2218" i="25"/>
  <c r="K2219" i="25" l="1"/>
  <c r="I2220" i="25"/>
  <c r="K2220" i="25" l="1"/>
  <c r="I2221" i="25"/>
  <c r="I2222" i="25" l="1"/>
  <c r="K2221" i="25"/>
  <c r="K2222" i="25" l="1"/>
  <c r="I2223" i="25"/>
  <c r="I2224" i="25" l="1"/>
  <c r="K2223" i="25"/>
  <c r="K2224" i="25" l="1"/>
  <c r="I2225" i="25"/>
  <c r="K2225" i="25" l="1"/>
  <c r="I2226" i="25"/>
  <c r="I2227" i="25" l="1"/>
  <c r="K2226" i="25"/>
  <c r="K2227" i="25" l="1"/>
  <c r="I2228" i="25"/>
  <c r="I2229" i="25" l="1"/>
  <c r="K2228" i="25"/>
  <c r="I2230" i="25" l="1"/>
  <c r="K2229" i="25"/>
  <c r="K2230" i="25" l="1"/>
  <c r="I2231" i="25"/>
  <c r="I2232" i="25" l="1"/>
  <c r="K2231" i="25"/>
  <c r="K2232" i="25" l="1"/>
  <c r="I2233" i="25"/>
  <c r="I2234" i="25" l="1"/>
  <c r="K2233" i="25"/>
  <c r="I2235" i="25" l="1"/>
  <c r="K2234" i="25"/>
  <c r="K2235" i="25" l="1"/>
  <c r="I2236" i="25"/>
  <c r="K2236" i="25" l="1"/>
  <c r="I2237" i="25"/>
  <c r="I2238" i="25" l="1"/>
  <c r="K2237" i="25"/>
  <c r="I2239" i="25" l="1"/>
  <c r="K2238" i="25"/>
  <c r="I2240" i="25" l="1"/>
  <c r="K2239" i="25"/>
  <c r="K2240" i="25" l="1"/>
  <c r="I2241" i="25"/>
  <c r="I2242" i="25" l="1"/>
  <c r="K2241" i="25"/>
  <c r="I2243" i="25" l="1"/>
  <c r="K2242" i="25"/>
  <c r="I2244" i="25" l="1"/>
  <c r="K2243" i="25"/>
  <c r="K2244" i="25" l="1"/>
  <c r="I2245" i="25"/>
  <c r="I2246" i="25" l="1"/>
  <c r="K2245" i="25"/>
  <c r="K2246" i="25" l="1"/>
  <c r="I2247" i="25"/>
  <c r="I2248" i="25" l="1"/>
  <c r="K2247" i="25"/>
  <c r="K2248" i="25" l="1"/>
  <c r="I2249" i="25"/>
  <c r="K2249" i="25" l="1"/>
  <c r="I2250" i="25"/>
  <c r="I2251" i="25" l="1"/>
  <c r="K2250" i="25"/>
  <c r="K2251" i="25" l="1"/>
  <c r="I2252" i="25"/>
  <c r="K2252" i="25" l="1"/>
  <c r="I2253" i="25"/>
  <c r="I2254" i="25" l="1"/>
  <c r="K2253" i="25"/>
  <c r="I2255" i="25" l="1"/>
  <c r="K2254" i="25"/>
  <c r="I2256" i="25" l="1"/>
  <c r="K2255" i="25"/>
  <c r="I2257" i="25" l="1"/>
  <c r="K2256" i="25"/>
  <c r="K2257" i="25" l="1"/>
  <c r="I2258" i="25"/>
  <c r="K2258" i="25" l="1"/>
  <c r="I2259" i="25"/>
  <c r="K2259" i="25" l="1"/>
  <c r="I2260" i="25"/>
  <c r="I2261" i="25" l="1"/>
  <c r="K2260" i="25"/>
  <c r="K2261" i="25" l="1"/>
  <c r="I2262" i="25"/>
  <c r="I2263" i="25" l="1"/>
  <c r="K2262" i="25"/>
  <c r="K2263" i="25" l="1"/>
  <c r="I2264" i="25"/>
  <c r="I2265" i="25" l="1"/>
  <c r="K2264" i="25"/>
  <c r="K2265" i="25" l="1"/>
  <c r="I2266" i="25"/>
  <c r="K2266" i="25" l="1"/>
  <c r="I2267" i="25"/>
  <c r="I2268" i="25" l="1"/>
  <c r="K2267" i="25"/>
  <c r="I2269" i="25" l="1"/>
  <c r="K2268" i="25"/>
  <c r="I2270" i="25" l="1"/>
  <c r="K2269" i="25"/>
  <c r="I2271" i="25" l="1"/>
  <c r="K2270" i="25"/>
  <c r="K2271" i="25" l="1"/>
  <c r="I2272" i="25"/>
  <c r="K2272" i="25" l="1"/>
  <c r="I2273" i="25"/>
  <c r="I2274" i="25" l="1"/>
  <c r="K2273" i="25"/>
  <c r="I2275" i="25" l="1"/>
  <c r="K2274" i="25"/>
  <c r="I2276" i="25" l="1"/>
  <c r="K2275" i="25"/>
  <c r="K2276" i="25" l="1"/>
  <c r="I2277" i="25"/>
  <c r="I2278" i="25" l="1"/>
  <c r="K2277" i="25"/>
  <c r="K2278" i="25" l="1"/>
  <c r="I2279" i="25"/>
  <c r="I2280" i="25" l="1"/>
  <c r="K2279" i="25"/>
  <c r="K2280" i="25" l="1"/>
  <c r="I2281" i="25"/>
  <c r="I2282" i="25" l="1"/>
  <c r="K2281" i="25"/>
  <c r="K2282" i="25" l="1"/>
  <c r="I2283" i="25"/>
  <c r="K2283" i="25" l="1"/>
  <c r="I2284" i="25"/>
  <c r="K2284" i="25" l="1"/>
  <c r="I2285" i="25"/>
  <c r="I2286" i="25" l="1"/>
  <c r="K2285" i="25"/>
  <c r="I2287" i="25" l="1"/>
  <c r="K2286" i="25"/>
  <c r="I2288" i="25" l="1"/>
  <c r="K2287" i="25"/>
  <c r="K2288" i="25" l="1"/>
  <c r="I2289" i="25"/>
  <c r="I2290" i="25" l="1"/>
  <c r="K2289" i="25"/>
  <c r="I2291" i="25" l="1"/>
  <c r="K2290" i="25"/>
  <c r="I2292" i="25" l="1"/>
  <c r="K2291" i="25"/>
  <c r="K2292" i="25" l="1"/>
  <c r="I2293" i="25"/>
  <c r="I2294" i="25" l="1"/>
  <c r="K2293" i="25"/>
  <c r="K2294" i="25" l="1"/>
  <c r="I2295" i="25"/>
  <c r="I2296" i="25" l="1"/>
  <c r="K2295" i="25"/>
  <c r="K2296" i="25" l="1"/>
  <c r="I2297" i="25"/>
  <c r="I2298" i="25" l="1"/>
  <c r="K2297" i="25"/>
  <c r="I2299" i="25" l="1"/>
  <c r="K2298" i="25"/>
  <c r="K2299" i="25" l="1"/>
  <c r="I2300" i="25"/>
  <c r="K2300" i="25" l="1"/>
  <c r="I2301" i="25"/>
  <c r="I2302" i="25" l="1"/>
  <c r="K2301" i="25"/>
  <c r="I2303" i="25" l="1"/>
  <c r="K2302" i="25"/>
  <c r="I2304" i="25" l="1"/>
  <c r="K2303" i="25"/>
  <c r="K2304" i="25" l="1"/>
  <c r="I2305" i="25"/>
  <c r="I2306" i="25" l="1"/>
  <c r="K2305" i="25"/>
  <c r="I2307" i="25" l="1"/>
  <c r="K2306" i="25"/>
  <c r="I2308" i="25" l="1"/>
  <c r="K2307" i="25"/>
  <c r="K2308" i="25" l="1"/>
  <c r="I2309" i="25"/>
  <c r="I2310" i="25" l="1"/>
  <c r="K2309" i="25"/>
  <c r="K2310" i="25" l="1"/>
  <c r="I2311" i="25"/>
  <c r="K2311" i="25" l="1"/>
  <c r="I2312" i="25"/>
  <c r="K2312" i="25" l="1"/>
  <c r="I2313" i="25"/>
  <c r="K2313" i="25" l="1"/>
  <c r="I2314" i="25"/>
  <c r="K2314" i="25" l="1"/>
  <c r="I2315" i="25"/>
  <c r="K2315" i="25" l="1"/>
  <c r="I2316" i="25"/>
  <c r="K2316" i="25" l="1"/>
  <c r="I2317" i="25"/>
  <c r="I2318" i="25" l="1"/>
  <c r="K2317" i="25"/>
  <c r="I2319" i="25" l="1"/>
  <c r="K2318" i="25"/>
  <c r="I2320" i="25" l="1"/>
  <c r="K2319" i="25"/>
  <c r="K2320" i="25" l="1"/>
  <c r="I2321" i="25"/>
  <c r="I2322" i="25" l="1"/>
  <c r="K2321" i="25"/>
  <c r="I2323" i="25" l="1"/>
  <c r="K2322" i="25"/>
  <c r="I2324" i="25" l="1"/>
  <c r="K2323" i="25"/>
  <c r="K2324" i="25" l="1"/>
  <c r="I2325" i="25"/>
  <c r="I2326" i="25" l="1"/>
  <c r="K2325" i="25"/>
  <c r="K2326" i="25" l="1"/>
  <c r="I2327" i="25"/>
  <c r="I2328" i="25" l="1"/>
  <c r="K2327" i="25"/>
  <c r="K2328" i="25" l="1"/>
  <c r="I2329" i="25"/>
  <c r="K2329" i="25" l="1"/>
  <c r="I2330" i="25"/>
  <c r="I2331" i="25" l="1"/>
  <c r="K2330" i="25"/>
  <c r="K2331" i="25" l="1"/>
  <c r="I2332" i="25"/>
  <c r="K2332" i="25" l="1"/>
  <c r="I2333" i="25"/>
  <c r="I2334" i="25" l="1"/>
  <c r="K2333" i="25"/>
  <c r="I2335" i="25" l="1"/>
  <c r="K2334" i="25"/>
  <c r="I2336" i="25" l="1"/>
  <c r="K2335" i="25"/>
  <c r="K2336" i="25" l="1"/>
  <c r="I2337" i="25"/>
  <c r="I2338" i="25" l="1"/>
  <c r="K2337" i="25"/>
  <c r="I2339" i="25" l="1"/>
  <c r="K2338" i="25"/>
  <c r="I2340" i="25" l="1"/>
  <c r="K2339" i="25"/>
  <c r="K2340" i="25" l="1"/>
  <c r="I2341" i="25"/>
  <c r="I2342" i="25" l="1"/>
  <c r="K2341" i="25"/>
  <c r="K2342" i="25" l="1"/>
  <c r="I2343" i="25"/>
  <c r="I2344" i="25" l="1"/>
  <c r="K2343" i="25"/>
  <c r="K2344" i="25" l="1"/>
  <c r="I2345" i="25"/>
  <c r="I2346" i="25" l="1"/>
  <c r="K2345" i="25"/>
  <c r="I2347" i="25" l="1"/>
  <c r="K2346" i="25"/>
  <c r="K2347" i="25" l="1"/>
  <c r="I2348" i="25"/>
  <c r="K2348" i="25" l="1"/>
  <c r="I2349" i="25"/>
  <c r="I2350" i="25" l="1"/>
  <c r="K2349" i="25"/>
  <c r="I2351" i="25" l="1"/>
  <c r="K2350" i="25"/>
  <c r="I2352" i="25" l="1"/>
  <c r="K2351" i="25"/>
  <c r="K2352" i="25" l="1"/>
  <c r="I2353" i="25"/>
  <c r="I2354" i="25" l="1"/>
  <c r="K2353" i="25"/>
  <c r="I2355" i="25" l="1"/>
  <c r="K2354" i="25"/>
  <c r="I2356" i="25" l="1"/>
  <c r="K2355" i="25"/>
  <c r="K2356" i="25" l="1"/>
  <c r="I2357" i="25"/>
  <c r="I2358" i="25" l="1"/>
  <c r="K2357" i="25"/>
  <c r="K2358" i="25" l="1"/>
  <c r="I2359" i="25"/>
  <c r="I2360" i="25" l="1"/>
  <c r="K2359" i="25"/>
  <c r="K2360" i="25" l="1"/>
  <c r="I2361" i="25"/>
  <c r="I2362" i="25" l="1"/>
  <c r="K2361" i="25"/>
  <c r="I2363" i="25" l="1"/>
  <c r="K2362" i="25"/>
  <c r="K2363" i="25" l="1"/>
  <c r="I2364" i="25"/>
  <c r="K2364" i="25" l="1"/>
  <c r="I2365" i="25"/>
  <c r="I2366" i="25" l="1"/>
  <c r="K2365" i="25"/>
  <c r="I2367" i="25" l="1"/>
  <c r="K2366" i="25"/>
  <c r="I2368" i="25" l="1"/>
  <c r="K2367" i="25"/>
  <c r="K2368" i="25" l="1"/>
  <c r="I2369" i="25"/>
  <c r="I2370" i="25" l="1"/>
  <c r="K2369" i="25"/>
  <c r="I2371" i="25" l="1"/>
  <c r="K2370" i="25"/>
  <c r="I2372" i="25" l="1"/>
  <c r="K2371" i="25"/>
  <c r="K2372" i="25" l="1"/>
  <c r="I2373" i="25"/>
  <c r="I2374" i="25" l="1"/>
  <c r="K2373" i="25"/>
  <c r="K2374" i="25" l="1"/>
  <c r="I2375" i="25"/>
  <c r="I2376" i="25" l="1"/>
  <c r="K2375" i="25"/>
  <c r="K2376" i="25" l="1"/>
  <c r="I2377" i="25"/>
  <c r="I2378" i="25" l="1"/>
  <c r="K2377" i="25"/>
  <c r="I2379" i="25" l="1"/>
  <c r="K2378" i="25"/>
  <c r="I2380" i="25" l="1"/>
  <c r="K2379" i="25"/>
  <c r="K2380" i="25" l="1"/>
  <c r="I2381" i="25"/>
  <c r="I2382" i="25" l="1"/>
  <c r="K2381" i="25"/>
  <c r="I2383" i="25" l="1"/>
  <c r="K2382" i="25"/>
  <c r="I2384" i="25" l="1"/>
  <c r="K2383" i="25"/>
  <c r="K2384" i="25" l="1"/>
  <c r="I2385" i="25"/>
  <c r="I2386" i="25" l="1"/>
  <c r="K2385" i="25"/>
  <c r="I2387" i="25" l="1"/>
  <c r="K2386" i="25"/>
  <c r="I2388" i="25" l="1"/>
  <c r="K2387" i="25"/>
  <c r="K2388" i="25" l="1"/>
  <c r="I2389" i="25"/>
  <c r="I2390" i="25" l="1"/>
  <c r="K2389" i="25"/>
  <c r="K2390" i="25" l="1"/>
  <c r="I2391" i="25"/>
  <c r="I2392" i="25" l="1"/>
  <c r="K2391" i="25"/>
  <c r="K2392" i="25" l="1"/>
  <c r="I2393" i="25"/>
  <c r="I2394" i="25" l="1"/>
  <c r="K2393" i="25"/>
  <c r="I2395" i="25" l="1"/>
  <c r="K2394" i="25"/>
  <c r="K2395" i="25" l="1"/>
  <c r="I2396" i="25"/>
  <c r="K2396" i="25" l="1"/>
  <c r="I2397" i="25"/>
  <c r="I2398" i="25" l="1"/>
  <c r="K2397" i="25"/>
  <c r="I2399" i="25" l="1"/>
  <c r="K2398" i="25"/>
  <c r="I2400" i="25" l="1"/>
  <c r="K2399" i="25"/>
  <c r="K2400" i="25" l="1"/>
  <c r="I2401" i="25"/>
  <c r="I2402" i="25" l="1"/>
  <c r="K2401" i="25"/>
  <c r="I2403" i="25" l="1"/>
  <c r="K2402" i="25"/>
  <c r="I2404" i="25" l="1"/>
  <c r="K2403" i="25"/>
  <c r="K2404" i="25" l="1"/>
  <c r="I2405" i="25"/>
  <c r="I2406" i="25" l="1"/>
  <c r="K2405" i="25"/>
  <c r="K2406" i="25" l="1"/>
  <c r="I2407" i="25"/>
  <c r="I2408" i="25" l="1"/>
  <c r="K2407" i="25"/>
  <c r="K2408" i="25" l="1"/>
  <c r="I2409" i="25"/>
  <c r="I2410" i="25" l="1"/>
  <c r="K2409" i="25"/>
  <c r="I2411" i="25" l="1"/>
  <c r="K2410" i="25"/>
  <c r="I2412" i="25" l="1"/>
  <c r="K2411" i="25"/>
  <c r="K2412" i="25" l="1"/>
  <c r="I2413" i="25"/>
  <c r="I2414" i="25" l="1"/>
  <c r="K2413" i="25"/>
  <c r="K2414" i="25" l="1"/>
  <c r="I2415" i="25"/>
  <c r="K2415" i="25" l="1"/>
  <c r="I2416" i="25"/>
  <c r="K2416" i="25" l="1"/>
  <c r="I2417" i="25"/>
  <c r="K2417" i="25" l="1"/>
  <c r="I2418" i="25"/>
  <c r="K2418" i="25" l="1"/>
  <c r="I2419" i="25"/>
  <c r="I2420" i="25" l="1"/>
  <c r="K2419" i="25"/>
  <c r="I2421" i="25" l="1"/>
  <c r="K2420" i="25"/>
  <c r="K2421" i="25" l="1"/>
  <c r="I2422" i="25"/>
  <c r="K2422" i="25" l="1"/>
  <c r="I2423" i="25"/>
  <c r="I2424" i="25" l="1"/>
  <c r="K2423" i="25"/>
  <c r="I2425" i="25" l="1"/>
  <c r="K2424" i="25"/>
  <c r="K2425" i="25" l="1"/>
  <c r="I2426" i="25"/>
  <c r="K2426" i="25" l="1"/>
  <c r="I2427" i="25"/>
  <c r="K2427" i="25" l="1"/>
  <c r="I2428" i="25"/>
  <c r="I2429" i="25" l="1"/>
  <c r="K2428" i="25"/>
  <c r="I2430" i="25" l="1"/>
  <c r="K2429" i="25"/>
  <c r="I2431" i="25" l="1"/>
  <c r="K2430" i="25"/>
  <c r="K2431" i="25" l="1"/>
  <c r="I2432" i="25"/>
  <c r="K2432" i="25" l="1"/>
  <c r="I2433" i="25"/>
  <c r="K2433" i="25" l="1"/>
  <c r="I2434" i="25"/>
  <c r="K2434" i="25" l="1"/>
  <c r="I2435" i="25"/>
  <c r="K2435" i="25" l="1"/>
  <c r="I2436" i="25"/>
  <c r="I2437" i="25" l="1"/>
  <c r="K2436" i="25"/>
  <c r="K2437" i="25" l="1"/>
  <c r="I2438" i="25"/>
  <c r="K2438" i="25" l="1"/>
  <c r="I2439" i="25"/>
  <c r="K2439" i="25" l="1"/>
  <c r="I2440" i="25"/>
  <c r="I2441" i="25" l="1"/>
  <c r="K2440" i="25"/>
  <c r="K2441" i="25" l="1"/>
  <c r="I2442" i="25"/>
  <c r="I2443" i="25" l="1"/>
  <c r="K2442" i="25"/>
  <c r="I2444" i="25" l="1"/>
  <c r="K2443" i="25"/>
  <c r="K2444" i="25" l="1"/>
  <c r="I2445" i="25"/>
  <c r="K2445" i="25" l="1"/>
  <c r="I2446" i="25"/>
  <c r="I2447" i="25" l="1"/>
  <c r="K2446" i="25"/>
  <c r="I2448" i="25" l="1"/>
  <c r="K2447" i="25"/>
  <c r="K2448" i="25" l="1"/>
  <c r="I2449" i="25"/>
  <c r="I2450" i="25" l="1"/>
  <c r="K2449" i="25"/>
  <c r="K2450" i="25" l="1"/>
  <c r="I2451" i="25"/>
  <c r="I2452" i="25" l="1"/>
  <c r="K2451" i="25"/>
  <c r="K2452" i="25" l="1"/>
  <c r="I2453" i="25"/>
  <c r="I2454" i="25" l="1"/>
  <c r="K2453" i="25"/>
  <c r="I2455" i="25" l="1"/>
  <c r="K2454" i="25"/>
  <c r="K2455" i="25" l="1"/>
  <c r="I2456" i="25"/>
  <c r="K2456" i="25" l="1"/>
  <c r="I2457" i="25"/>
  <c r="I2458" i="25" l="1"/>
  <c r="K2457" i="25"/>
  <c r="I2459" i="25" l="1"/>
  <c r="K2458" i="25"/>
  <c r="I2460" i="25" l="1"/>
  <c r="K2459" i="25"/>
  <c r="K2460" i="25" l="1"/>
  <c r="I2461" i="25"/>
  <c r="I2462" i="25" l="1"/>
  <c r="K2461" i="25"/>
  <c r="K2462" i="25" l="1"/>
  <c r="I2463" i="25"/>
  <c r="K2463" i="25" l="1"/>
  <c r="I2464" i="25"/>
  <c r="K2464" i="25" l="1"/>
  <c r="I2465" i="25"/>
  <c r="I2466" i="25" l="1"/>
  <c r="K2465" i="25"/>
  <c r="I2467" i="25" l="1"/>
  <c r="K2466" i="25"/>
  <c r="I2468" i="25" l="1"/>
  <c r="K2467" i="25"/>
  <c r="K2468" i="25" l="1"/>
  <c r="I2469" i="25"/>
  <c r="K2469" i="25" l="1"/>
  <c r="I2470" i="25"/>
  <c r="I2471" i="25" l="1"/>
  <c r="K2470" i="25"/>
  <c r="K2471" i="25" l="1"/>
  <c r="I2472" i="25"/>
  <c r="K2472" i="25" l="1"/>
  <c r="I2473" i="25"/>
  <c r="I2474" i="25" l="1"/>
  <c r="K2473" i="25"/>
  <c r="I2475" i="25" l="1"/>
  <c r="K2474" i="25"/>
  <c r="I2476" i="25" l="1"/>
  <c r="K2475" i="25"/>
  <c r="K2476" i="25" l="1"/>
  <c r="I2477" i="25"/>
  <c r="I2478" i="25" l="1"/>
  <c r="K2477" i="25"/>
  <c r="K2478" i="25" l="1"/>
  <c r="I2479" i="25"/>
  <c r="K2479" i="25" l="1"/>
  <c r="I2480" i="25"/>
  <c r="K2480" i="25" l="1"/>
  <c r="I2481" i="25"/>
  <c r="I2482" i="25" l="1"/>
  <c r="K2481" i="25"/>
  <c r="I2483" i="25" l="1"/>
  <c r="K2482" i="25"/>
  <c r="I2484" i="25" l="1"/>
  <c r="K2483" i="25"/>
  <c r="K2484" i="25" l="1"/>
  <c r="I2485" i="25"/>
  <c r="I2486" i="25" l="1"/>
  <c r="K2485" i="25"/>
  <c r="K2486" i="25" l="1"/>
  <c r="I2487" i="25"/>
  <c r="K2487" i="25" l="1"/>
  <c r="I2488" i="25"/>
  <c r="I2489" i="25" l="1"/>
  <c r="K2488" i="25"/>
  <c r="I2490" i="25" l="1"/>
  <c r="K2489" i="25"/>
  <c r="I2491" i="25" l="1"/>
  <c r="K2490" i="25"/>
  <c r="I2492" i="25" l="1"/>
  <c r="K2491" i="25"/>
  <c r="K2492" i="25" l="1"/>
  <c r="I2493" i="25"/>
  <c r="I2494" i="25" l="1"/>
  <c r="K2493" i="25"/>
  <c r="K2494" i="25" l="1"/>
  <c r="I2495" i="25"/>
  <c r="K2495" i="25" l="1"/>
  <c r="I2496" i="25"/>
  <c r="I2497" i="25" l="1"/>
  <c r="K2496" i="25"/>
  <c r="I2498" i="25" l="1"/>
  <c r="K2497" i="25"/>
  <c r="I2499" i="25" l="1"/>
  <c r="K2498" i="25"/>
  <c r="I2500" i="25" l="1"/>
  <c r="K2499" i="25"/>
  <c r="K2500" i="25" l="1"/>
  <c r="I2501" i="25"/>
  <c r="K2501" i="25" l="1"/>
  <c r="I2502" i="25"/>
  <c r="K2502" i="25" l="1"/>
  <c r="I2503" i="25"/>
  <c r="I2504" i="25" l="1"/>
  <c r="K2503" i="25"/>
  <c r="K2504" i="25" l="1"/>
  <c r="I2505" i="25"/>
  <c r="I2506" i="25" l="1"/>
  <c r="K2505" i="25"/>
  <c r="I2507" i="25" l="1"/>
  <c r="K2506" i="25"/>
  <c r="I2508" i="25" l="1"/>
  <c r="K2507" i="25"/>
  <c r="K2508" i="25" l="1"/>
  <c r="I2509" i="25"/>
  <c r="I2510" i="25" l="1"/>
  <c r="K2509" i="25"/>
  <c r="K2510" i="25" l="1"/>
  <c r="I2511" i="25"/>
  <c r="I2512" i="25" l="1"/>
  <c r="K2511" i="25"/>
  <c r="I2513" i="25" l="1"/>
  <c r="K2512" i="25"/>
  <c r="I2514" i="25" l="1"/>
  <c r="K2513" i="25"/>
  <c r="I2515" i="25" l="1"/>
  <c r="K2514" i="25"/>
  <c r="I2516" i="25" l="1"/>
  <c r="K2515" i="25"/>
  <c r="I2517" i="25" l="1"/>
  <c r="K2516" i="25"/>
  <c r="I2518" i="25" l="1"/>
  <c r="K2517" i="25"/>
  <c r="I2519" i="25" l="1"/>
  <c r="K2518" i="25"/>
  <c r="I2520" i="25" l="1"/>
  <c r="K2519" i="25"/>
  <c r="K2520" i="25" l="1"/>
  <c r="I2521" i="25"/>
  <c r="I2522" i="25" l="1"/>
  <c r="K2521" i="25"/>
  <c r="I2523" i="25" l="1"/>
  <c r="K2522" i="25"/>
  <c r="I2524" i="25" l="1"/>
  <c r="K2523" i="25"/>
  <c r="K2524" i="25" l="1"/>
  <c r="I2525" i="25"/>
  <c r="I2526" i="25" l="1"/>
  <c r="K2525" i="25"/>
  <c r="I2527" i="25" l="1"/>
  <c r="K2526" i="25"/>
  <c r="I2528" i="25" l="1"/>
  <c r="K2527" i="25"/>
  <c r="K2528" i="25" l="1"/>
  <c r="I2529" i="25"/>
  <c r="I2530" i="25" l="1"/>
  <c r="K2529" i="25"/>
  <c r="I2531" i="25" l="1"/>
  <c r="K2530" i="25"/>
  <c r="I2532" i="25" l="1"/>
  <c r="K2531" i="25"/>
  <c r="K2532" i="25" l="1"/>
  <c r="I2533" i="25"/>
  <c r="I2534" i="25" l="1"/>
  <c r="K2533" i="25"/>
  <c r="I2535" i="25" l="1"/>
  <c r="K2534" i="25"/>
  <c r="I2536" i="25" l="1"/>
  <c r="K2535" i="25"/>
  <c r="K2536" i="25" l="1"/>
  <c r="I2537" i="25"/>
  <c r="I2538" i="25" l="1"/>
  <c r="K2537" i="25"/>
  <c r="K2538" i="25" l="1"/>
  <c r="I2539" i="25"/>
  <c r="I2540" i="25" l="1"/>
  <c r="K2539" i="25"/>
  <c r="K2540" i="25" l="1"/>
  <c r="I2541" i="25"/>
  <c r="I2542" i="25" l="1"/>
  <c r="K2541" i="25"/>
  <c r="I2543" i="25" l="1"/>
  <c r="K2542" i="25"/>
  <c r="I2544" i="25" l="1"/>
  <c r="K2543" i="25"/>
  <c r="K2544" i="25" l="1"/>
  <c r="I2545" i="25"/>
  <c r="I2546" i="25" l="1"/>
  <c r="K2545" i="25"/>
  <c r="I2547" i="25" l="1"/>
  <c r="K2546" i="25"/>
  <c r="I2548" i="25" l="1"/>
  <c r="K2547" i="25"/>
  <c r="K2548" i="25" l="1"/>
  <c r="I2549" i="25"/>
  <c r="I2550" i="25" l="1"/>
  <c r="K2549" i="25"/>
  <c r="I2551" i="25" l="1"/>
  <c r="K2550" i="25"/>
  <c r="I2552" i="25" l="1"/>
  <c r="K2551" i="25"/>
  <c r="K2552" i="25" l="1"/>
  <c r="I2553" i="25"/>
  <c r="I2554" i="25" l="1"/>
  <c r="K2553" i="25"/>
  <c r="I2555" i="25" l="1"/>
  <c r="K2554" i="25"/>
  <c r="K2555" i="25" l="1"/>
  <c r="I2556" i="25"/>
  <c r="K2556" i="25" l="1"/>
  <c r="I2557" i="25"/>
  <c r="K2557" i="25" l="1"/>
  <c r="I2558" i="25"/>
  <c r="I2559" i="25" l="1"/>
  <c r="K2558" i="25"/>
  <c r="I2560" i="25" l="1"/>
  <c r="K2559" i="25"/>
  <c r="K2560" i="25" l="1"/>
  <c r="I2561" i="25"/>
  <c r="I2562" i="25" l="1"/>
  <c r="K2561" i="25"/>
  <c r="I2563" i="25" l="1"/>
  <c r="K2562" i="25"/>
  <c r="I2564" i="25" l="1"/>
  <c r="K2563" i="25"/>
  <c r="K2564" i="25" l="1"/>
  <c r="I2565" i="25"/>
  <c r="I2566" i="25" l="1"/>
  <c r="K2565" i="25"/>
  <c r="I2567" i="25" l="1"/>
  <c r="K2566" i="25"/>
  <c r="I2568" i="25" l="1"/>
  <c r="K2567" i="25"/>
  <c r="I2569" i="25" l="1"/>
  <c r="K2568" i="25"/>
  <c r="I2570" i="25" l="1"/>
  <c r="K2569" i="25"/>
  <c r="I2571" i="25" l="1"/>
  <c r="K2570" i="25"/>
  <c r="I2572" i="25" l="1"/>
  <c r="K2571" i="25"/>
  <c r="K2572" i="25" l="1"/>
  <c r="I2573" i="25"/>
  <c r="I2574" i="25" l="1"/>
  <c r="K2573" i="25"/>
  <c r="I2575" i="25" l="1"/>
  <c r="K2574" i="25"/>
  <c r="I2576" i="25" l="1"/>
  <c r="K2575" i="25"/>
  <c r="K2576" i="25" l="1"/>
  <c r="I2577" i="25"/>
  <c r="I2578" i="25" l="1"/>
  <c r="K2577" i="25"/>
  <c r="I2579" i="25" l="1"/>
  <c r="K2578" i="25"/>
  <c r="I2580" i="25" l="1"/>
  <c r="K2579" i="25"/>
  <c r="K2580" i="25" l="1"/>
  <c r="I2581" i="25"/>
  <c r="I2582" i="25" l="1"/>
  <c r="K2581" i="25"/>
  <c r="I2583" i="25" l="1"/>
  <c r="K2582" i="25"/>
  <c r="K2583" i="25" l="1"/>
  <c r="I2584" i="25"/>
  <c r="K2584" i="25" l="1"/>
  <c r="I2585" i="25"/>
  <c r="I2586" i="25" l="1"/>
  <c r="K2585" i="25"/>
  <c r="I2587" i="25" l="1"/>
  <c r="K2586" i="25"/>
  <c r="I2588" i="25" l="1"/>
  <c r="K2587" i="25"/>
  <c r="K2588" i="25" l="1"/>
  <c r="I2589" i="25"/>
  <c r="I2590" i="25" l="1"/>
  <c r="K2589" i="25"/>
  <c r="I2591" i="25" l="1"/>
  <c r="K2590" i="25"/>
  <c r="I2592" i="25" l="1"/>
  <c r="K2591" i="25"/>
  <c r="K2592" i="25" l="1"/>
  <c r="I2593" i="25"/>
  <c r="I2594" i="25" l="1"/>
  <c r="K2593" i="25"/>
  <c r="I2595" i="25" l="1"/>
  <c r="K2594" i="25"/>
  <c r="I2596" i="25" l="1"/>
  <c r="K2595" i="25"/>
  <c r="K2596" i="25" l="1"/>
  <c r="I2597" i="25"/>
  <c r="K2597" i="25" l="1"/>
  <c r="I2598" i="25"/>
  <c r="I2599" i="25" l="1"/>
  <c r="K2598" i="25"/>
  <c r="I2600" i="25" l="1"/>
  <c r="K2599" i="25"/>
  <c r="K2600" i="25" l="1"/>
  <c r="I2601" i="25"/>
  <c r="I2602" i="25" l="1"/>
  <c r="K2601" i="25"/>
  <c r="I2603" i="25" l="1"/>
  <c r="K2602" i="25"/>
  <c r="I2604" i="25" l="1"/>
  <c r="K2603" i="25"/>
  <c r="K2604" i="25" l="1"/>
  <c r="I2605" i="25"/>
  <c r="I2606" i="25" l="1"/>
  <c r="K2605" i="25"/>
  <c r="I2607" i="25" l="1"/>
  <c r="K2606" i="25"/>
  <c r="I2608" i="25" l="1"/>
  <c r="K2607" i="25"/>
  <c r="K2608" i="25" l="1"/>
  <c r="I2609" i="25"/>
  <c r="K2609" i="25" l="1"/>
  <c r="I2610" i="25"/>
  <c r="I2611" i="25" l="1"/>
  <c r="K2610" i="25"/>
  <c r="I2612" i="25" l="1"/>
  <c r="K2611" i="25"/>
  <c r="K2612" i="25" l="1"/>
  <c r="I2613" i="25"/>
  <c r="I2614" i="25" l="1"/>
  <c r="K2613" i="25"/>
  <c r="K2614" i="25" l="1"/>
  <c r="I2615" i="25"/>
  <c r="I2616" i="25" l="1"/>
  <c r="K2615" i="25"/>
  <c r="K2616" i="25" l="1"/>
  <c r="I2617" i="25"/>
  <c r="I2618" i="25" l="1"/>
  <c r="K2617" i="25"/>
  <c r="I2619" i="25" l="1"/>
  <c r="K2618" i="25"/>
  <c r="I2620" i="25" l="1"/>
  <c r="K2619" i="25"/>
  <c r="I2621" i="25" l="1"/>
  <c r="K2620" i="25"/>
  <c r="I2622" i="25" l="1"/>
  <c r="K2621" i="25"/>
  <c r="I2623" i="25" l="1"/>
  <c r="K2622" i="25"/>
  <c r="I2624" i="25" l="1"/>
  <c r="K2623" i="25"/>
  <c r="K2624" i="25" l="1"/>
  <c r="I2625" i="25"/>
  <c r="I2626" i="25" l="1"/>
  <c r="K2625" i="25"/>
  <c r="K2626" i="25" l="1"/>
  <c r="I2627" i="25"/>
  <c r="I2628" i="25" l="1"/>
  <c r="K2627" i="25"/>
  <c r="K2628" i="25" l="1"/>
  <c r="I2629" i="25"/>
  <c r="K2629" i="25" l="1"/>
  <c r="I2630" i="25"/>
  <c r="K2630" i="25" l="1"/>
  <c r="I2631" i="25"/>
  <c r="K2631" i="25" l="1"/>
  <c r="I2632" i="25"/>
  <c r="I2633" i="25" l="1"/>
  <c r="K2632" i="25"/>
  <c r="I2634" i="25" l="1"/>
  <c r="K2633" i="25"/>
  <c r="I2635" i="25" l="1"/>
  <c r="K2634" i="25"/>
  <c r="I2636" i="25" l="1"/>
  <c r="K2635" i="25"/>
  <c r="K2636" i="25" l="1"/>
  <c r="I2637" i="25"/>
  <c r="I2638" i="25" l="1"/>
  <c r="K2637" i="25"/>
  <c r="I2639" i="25" l="1"/>
  <c r="K2638" i="25"/>
  <c r="I2640" i="25" l="1"/>
  <c r="K2639" i="25"/>
  <c r="K2640" i="25" l="1"/>
  <c r="I2641" i="25"/>
  <c r="I2642" i="25" l="1"/>
  <c r="K2641" i="25"/>
  <c r="I2643" i="25" l="1"/>
  <c r="K2642" i="25"/>
  <c r="I2644" i="25" l="1"/>
  <c r="K2643" i="25"/>
  <c r="K2644" i="25" l="1"/>
  <c r="I2645" i="25"/>
  <c r="I2646" i="25" l="1"/>
  <c r="K2645" i="25"/>
  <c r="I2647" i="25" l="1"/>
  <c r="K2646" i="25"/>
  <c r="I2648" i="25" l="1"/>
  <c r="K2647" i="25"/>
  <c r="K2648" i="25" l="1"/>
  <c r="I2649" i="25"/>
  <c r="I2650" i="25" l="1"/>
  <c r="K2649" i="25"/>
  <c r="I2651" i="25" l="1"/>
  <c r="K2650" i="25"/>
  <c r="K2651" i="25" l="1"/>
  <c r="I2652" i="25"/>
  <c r="K2652" i="25" l="1"/>
  <c r="I2653" i="25"/>
  <c r="I2654" i="25" l="1"/>
  <c r="K2653" i="25"/>
  <c r="I2655" i="25" l="1"/>
  <c r="K2654" i="25"/>
  <c r="K2655" i="25" l="1"/>
  <c r="I2656" i="25"/>
  <c r="K2656" i="25" l="1"/>
  <c r="I2657" i="25"/>
  <c r="I2658" i="25" l="1"/>
  <c r="K2657" i="25"/>
  <c r="K2658" i="25" l="1"/>
  <c r="I2659" i="25"/>
  <c r="I2660" i="25" l="1"/>
  <c r="K2659" i="25"/>
  <c r="K2660" i="25" l="1"/>
  <c r="I2661" i="25"/>
  <c r="I2662" i="25" l="1"/>
  <c r="K2661" i="25"/>
  <c r="K2662" i="25" l="1"/>
  <c r="I2663" i="25"/>
  <c r="I2664" i="25" l="1"/>
  <c r="K2663" i="25"/>
  <c r="K2664" i="25" l="1"/>
  <c r="I2665" i="25"/>
  <c r="I2666" i="25" l="1"/>
  <c r="K2665" i="25"/>
  <c r="I2667" i="25" l="1"/>
  <c r="K2666" i="25"/>
  <c r="I2668" i="25" l="1"/>
  <c r="K2667" i="25"/>
  <c r="K2668" i="25" l="1"/>
  <c r="I2669" i="25"/>
  <c r="I2670" i="25" l="1"/>
  <c r="K2669" i="25"/>
  <c r="I2671" i="25" l="1"/>
  <c r="K2670" i="25"/>
  <c r="I2672" i="25" l="1"/>
  <c r="K2671" i="25"/>
  <c r="K2672" i="25" l="1"/>
  <c r="I2673" i="25"/>
  <c r="I2674" i="25" l="1"/>
  <c r="K2673" i="25"/>
  <c r="K2674" i="25" l="1"/>
  <c r="I2675" i="25"/>
  <c r="I2676" i="25" l="1"/>
  <c r="K2675" i="25"/>
  <c r="K2676" i="25" l="1"/>
  <c r="I2677" i="25"/>
  <c r="I2678" i="25" l="1"/>
  <c r="K2677" i="25"/>
  <c r="I2679" i="25" l="1"/>
  <c r="K2678" i="25"/>
  <c r="I2680" i="25" l="1"/>
  <c r="K2679" i="25"/>
  <c r="K2680" i="25" l="1"/>
  <c r="I2681" i="25"/>
  <c r="I2682" i="25" l="1"/>
  <c r="K2681" i="25"/>
  <c r="I2683" i="25" l="1"/>
  <c r="K2682" i="25"/>
  <c r="I2684" i="25" l="1"/>
  <c r="K2683" i="25"/>
  <c r="K2684" i="25" l="1"/>
  <c r="I2685" i="25"/>
  <c r="I2686" i="25" l="1"/>
  <c r="K2685" i="25"/>
  <c r="I2687" i="25" l="1"/>
  <c r="K2686" i="25"/>
  <c r="I2688" i="25" l="1"/>
  <c r="K2687" i="25"/>
  <c r="K2688" i="25" l="1"/>
  <c r="I2689" i="25"/>
  <c r="I2690" i="25" l="1"/>
  <c r="K2689" i="25"/>
  <c r="I2691" i="25" l="1"/>
  <c r="K2690" i="25"/>
  <c r="I2692" i="25" l="1"/>
  <c r="K2691" i="25"/>
  <c r="K2692" i="25" l="1"/>
  <c r="I2693" i="25"/>
  <c r="I2694" i="25" l="1"/>
  <c r="K2693" i="25"/>
  <c r="I2695" i="25" l="1"/>
  <c r="K2694" i="25"/>
  <c r="I2696" i="25" l="1"/>
  <c r="K2695" i="25"/>
  <c r="K2696" i="25" l="1"/>
  <c r="I2697" i="25"/>
  <c r="I2698" i="25" l="1"/>
  <c r="K2697" i="25"/>
  <c r="I2699" i="25" l="1"/>
  <c r="K2698" i="25"/>
  <c r="I2700" i="25" l="1"/>
  <c r="K2699" i="25"/>
  <c r="K2700" i="25" l="1"/>
  <c r="I2701" i="25"/>
  <c r="I2702" i="25" l="1"/>
  <c r="K2701" i="25"/>
  <c r="I2703" i="25" l="1"/>
  <c r="K2702" i="25"/>
  <c r="I2704" i="25" l="1"/>
  <c r="K2703" i="25"/>
  <c r="K2704" i="25" l="1"/>
  <c r="I2705" i="25"/>
  <c r="I2706" i="25" l="1"/>
  <c r="K2705" i="25"/>
  <c r="K2706" i="25" l="1"/>
  <c r="I2707" i="25"/>
  <c r="I2708" i="25" l="1"/>
  <c r="K2707" i="25"/>
  <c r="K2708" i="25" l="1"/>
  <c r="I2709" i="25"/>
  <c r="I2710" i="25" l="1"/>
  <c r="K2709" i="25"/>
  <c r="I2711" i="25" l="1"/>
  <c r="K2710" i="25"/>
  <c r="I2712" i="25" l="1"/>
  <c r="K2711" i="25"/>
  <c r="K2712" i="25" l="1"/>
  <c r="I2713" i="25"/>
  <c r="I2714" i="25" l="1"/>
  <c r="K2713" i="25"/>
  <c r="I2715" i="25" l="1"/>
  <c r="K2714" i="25"/>
  <c r="I2716" i="25" l="1"/>
  <c r="K2715" i="25"/>
  <c r="K2716" i="25" l="1"/>
  <c r="I2717" i="25"/>
  <c r="I2718" i="25" l="1"/>
  <c r="K2717" i="25"/>
  <c r="K2718" i="25" l="1"/>
  <c r="I2719" i="25"/>
  <c r="I2720" i="25" l="1"/>
  <c r="K2719" i="25"/>
  <c r="K2720" i="25" l="1"/>
  <c r="I2721" i="25"/>
  <c r="I2722" i="25" l="1"/>
  <c r="K2721" i="25"/>
  <c r="K2722" i="25" l="1"/>
  <c r="I2723" i="25"/>
  <c r="I2724" i="25" l="1"/>
  <c r="K2723" i="25"/>
  <c r="K2724" i="25" l="1"/>
  <c r="I2725" i="25"/>
  <c r="I2726" i="25" l="1"/>
  <c r="K2725" i="25"/>
  <c r="I2727" i="25" l="1"/>
  <c r="K2726" i="25"/>
  <c r="K2727" i="25" l="1"/>
  <c r="I2728" i="25"/>
  <c r="K2728" i="25" l="1"/>
  <c r="I2729" i="25"/>
  <c r="I2730" i="25" l="1"/>
  <c r="K2729" i="25"/>
  <c r="I2731" i="25" l="1"/>
  <c r="K2730" i="25"/>
  <c r="I2732" i="25" l="1"/>
  <c r="K2731" i="25"/>
  <c r="K2732" i="25" l="1"/>
  <c r="I2733" i="25"/>
  <c r="I2734" i="25" l="1"/>
  <c r="K2733" i="25"/>
  <c r="I2735" i="25" l="1"/>
  <c r="K2734" i="25"/>
  <c r="I2736" i="25" l="1"/>
  <c r="K2735" i="25"/>
  <c r="K2736" i="25" l="1"/>
  <c r="I2737" i="25"/>
  <c r="I2738" i="25" l="1"/>
  <c r="K2737" i="25"/>
  <c r="K2738" i="25" l="1"/>
  <c r="I2739" i="25"/>
  <c r="I2740" i="25" l="1"/>
  <c r="K2739" i="25"/>
  <c r="K2740" i="25" l="1"/>
  <c r="I2741" i="25"/>
  <c r="I2742" i="25" l="1"/>
  <c r="K2741" i="25"/>
  <c r="K2742" i="25" l="1"/>
  <c r="I2743" i="25"/>
  <c r="I2744" i="25" l="1"/>
  <c r="K2743" i="25"/>
  <c r="K2744" i="25" l="1"/>
  <c r="I2745" i="25"/>
  <c r="I2746" i="25" l="1"/>
  <c r="K2745" i="25"/>
  <c r="I2747" i="25" l="1"/>
  <c r="K2746" i="25"/>
  <c r="I2748" i="25" l="1"/>
  <c r="K2747" i="25"/>
  <c r="K2748" i="25" l="1"/>
  <c r="I2749" i="25"/>
  <c r="I2750" i="25" l="1"/>
  <c r="K2749" i="25"/>
  <c r="I2751" i="25" l="1"/>
  <c r="K2750" i="25"/>
  <c r="I2752" i="25" l="1"/>
  <c r="K2751" i="25"/>
  <c r="K2752" i="25" l="1"/>
  <c r="I2753" i="25"/>
  <c r="I2754" i="25" l="1"/>
  <c r="K2753" i="25"/>
  <c r="I2755" i="25" l="1"/>
  <c r="K2754" i="25"/>
  <c r="I2756" i="25" l="1"/>
  <c r="K2755" i="25"/>
  <c r="K2756" i="25" l="1"/>
  <c r="I2757" i="25"/>
  <c r="I2758" i="25" l="1"/>
  <c r="K2757" i="25"/>
  <c r="I2759" i="25" l="1"/>
  <c r="K2758" i="25"/>
  <c r="I2760" i="25" l="1"/>
  <c r="K2759" i="25"/>
  <c r="K2760" i="25" l="1"/>
  <c r="I2761" i="25"/>
  <c r="I2762" i="25" l="1"/>
  <c r="K2761" i="25"/>
  <c r="I2763" i="25" l="1"/>
  <c r="K2762" i="25"/>
  <c r="I2764" i="25" l="1"/>
  <c r="K2763" i="25"/>
  <c r="K2764" i="25" l="1"/>
  <c r="I2765" i="25"/>
  <c r="I2766" i="25" l="1"/>
  <c r="K2765" i="25"/>
  <c r="I2767" i="25" l="1"/>
  <c r="K2766" i="25"/>
  <c r="K2767" i="25" l="1"/>
  <c r="I2768" i="25"/>
  <c r="K2768" i="25" l="1"/>
  <c r="I2769" i="25"/>
  <c r="I2770" i="25" l="1"/>
  <c r="K2769" i="25"/>
  <c r="I2771" i="25" l="1"/>
  <c r="K2770" i="25"/>
  <c r="I2772" i="25" l="1"/>
  <c r="K2771" i="25"/>
  <c r="K2772" i="25" l="1"/>
  <c r="I2773" i="25"/>
  <c r="I2774" i="25" l="1"/>
  <c r="K2773" i="25"/>
  <c r="I2775" i="25" l="1"/>
  <c r="K2774" i="25"/>
  <c r="I2776" i="25" l="1"/>
  <c r="K2775" i="25"/>
  <c r="K2776" i="25" l="1"/>
  <c r="I2777" i="25"/>
  <c r="K2777" i="25" l="1"/>
  <c r="I2778" i="25"/>
  <c r="I2779" i="25" l="1"/>
  <c r="K2778" i="25"/>
  <c r="K2779" i="25" l="1"/>
  <c r="I2780" i="25"/>
  <c r="I2781" i="25" l="1"/>
  <c r="K2780" i="25"/>
  <c r="I2782" i="25" l="1"/>
  <c r="K2781" i="25"/>
  <c r="I2783" i="25" l="1"/>
  <c r="K2782" i="25"/>
  <c r="K2783" i="25" l="1"/>
  <c r="I2784" i="25"/>
  <c r="I2785" i="25" l="1"/>
  <c r="K2784" i="25"/>
  <c r="I2786" i="25" l="1"/>
  <c r="K2785" i="25"/>
  <c r="I2787" i="25" l="1"/>
  <c r="K2786" i="25"/>
  <c r="I2788" i="25" l="1"/>
  <c r="K2787" i="25"/>
  <c r="K2788" i="25" l="1"/>
  <c r="I2789" i="25"/>
  <c r="I2790" i="25" l="1"/>
  <c r="K2789" i="25"/>
  <c r="I2791" i="25" l="1"/>
  <c r="K2790" i="25"/>
  <c r="K2791" i="25" l="1"/>
  <c r="I2792" i="25"/>
  <c r="I2793" i="25" l="1"/>
  <c r="K2792" i="25"/>
  <c r="I2794" i="25" l="1"/>
  <c r="K2793" i="25"/>
  <c r="I2795" i="25" l="1"/>
  <c r="K2794" i="25"/>
  <c r="I2796" i="25" l="1"/>
  <c r="K2795" i="25"/>
  <c r="I2797" i="25" l="1"/>
  <c r="K2796" i="25"/>
  <c r="K2797" i="25" l="1"/>
  <c r="I2798" i="25"/>
  <c r="I2799" i="25" l="1"/>
  <c r="K2798" i="25"/>
  <c r="K2799" i="25" l="1"/>
  <c r="I2800" i="25"/>
  <c r="I2801" i="25" l="1"/>
  <c r="K2800" i="25"/>
  <c r="I2802" i="25" l="1"/>
  <c r="K2801" i="25"/>
  <c r="K2802" i="25" l="1"/>
  <c r="I2803" i="25"/>
  <c r="K2803" i="25" l="1"/>
  <c r="I2804" i="25"/>
  <c r="I2805" i="25" l="1"/>
  <c r="K2804" i="25"/>
  <c r="I2806" i="25" l="1"/>
  <c r="K2805" i="25"/>
  <c r="K2806" i="25" l="1"/>
  <c r="I2807" i="25"/>
  <c r="K2807" i="25" l="1"/>
  <c r="I2808" i="25"/>
  <c r="I2809" i="25" l="1"/>
  <c r="K2808" i="25"/>
  <c r="I2810" i="25" l="1"/>
  <c r="K2809" i="25"/>
  <c r="K2810" i="25" l="1"/>
  <c r="I2811" i="25"/>
  <c r="K2811" i="25" l="1"/>
  <c r="I2812" i="25"/>
  <c r="K2812" i="25" l="1"/>
  <c r="I2813" i="25"/>
  <c r="I2814" i="25" l="1"/>
  <c r="K2813" i="25"/>
  <c r="K2814" i="25" l="1"/>
  <c r="I2815" i="25"/>
  <c r="K2815" i="25" l="1"/>
  <c r="I2816" i="25"/>
  <c r="I2817" i="25" l="1"/>
  <c r="K2816" i="25"/>
  <c r="I2818" i="25" l="1"/>
  <c r="K2817" i="25"/>
  <c r="I2819" i="25" l="1"/>
  <c r="K2818" i="25"/>
  <c r="K2819" i="25" l="1"/>
  <c r="I2820" i="25"/>
  <c r="I2821" i="25" l="1"/>
  <c r="K2820" i="25"/>
  <c r="I2822" i="25" l="1"/>
  <c r="K2821" i="25"/>
  <c r="I2823" i="25" l="1"/>
  <c r="K2822" i="25"/>
  <c r="K2823" i="25" l="1"/>
  <c r="I2824" i="25"/>
  <c r="K2824" i="25" l="1"/>
  <c r="I2825" i="25"/>
  <c r="I2826" i="25" l="1"/>
  <c r="K2825" i="25"/>
  <c r="I2827" i="25" l="1"/>
  <c r="K2826" i="25"/>
  <c r="K2827" i="25" l="1"/>
  <c r="I2828" i="25"/>
  <c r="I2829" i="25" l="1"/>
  <c r="K2828" i="25"/>
  <c r="I2830" i="25" l="1"/>
  <c r="K2829" i="25"/>
  <c r="I2831" i="25" l="1"/>
  <c r="K2830" i="25"/>
  <c r="K2831" i="25" l="1"/>
  <c r="I2832" i="25"/>
  <c r="I2833" i="25" l="1"/>
  <c r="K2832" i="25"/>
  <c r="K2833" i="25" l="1"/>
  <c r="I2834" i="25"/>
  <c r="I2835" i="25" l="1"/>
  <c r="K2834" i="25"/>
  <c r="K2835" i="25" l="1"/>
  <c r="I2836" i="25"/>
  <c r="I2837" i="25" l="1"/>
  <c r="K2836" i="25"/>
  <c r="I2838" i="25" l="1"/>
  <c r="K2837" i="25"/>
  <c r="I2839" i="25" l="1"/>
  <c r="K2838" i="25"/>
  <c r="K2839" i="25" l="1"/>
  <c r="I2840" i="25"/>
  <c r="I2841" i="25" l="1"/>
  <c r="K2840" i="25"/>
  <c r="I2842" i="25" l="1"/>
  <c r="K2841" i="25"/>
  <c r="K2842" i="25" l="1"/>
  <c r="I2843" i="25"/>
  <c r="K2843" i="25" l="1"/>
  <c r="I2844" i="25"/>
  <c r="I2845" i="25" l="1"/>
  <c r="K2844" i="25"/>
  <c r="I2846" i="25" l="1"/>
  <c r="K2845" i="25"/>
  <c r="I2847" i="25" l="1"/>
  <c r="K2846" i="25"/>
  <c r="K2847" i="25" l="1"/>
  <c r="I2848" i="25"/>
  <c r="I2849" i="25" l="1"/>
  <c r="K2848" i="25"/>
  <c r="K2849" i="25" l="1"/>
  <c r="I2850" i="25"/>
  <c r="K2850" i="25" l="1"/>
  <c r="I2851" i="25"/>
  <c r="K2851" i="25" l="1"/>
  <c r="I2852" i="25"/>
  <c r="I2853" i="25" l="1"/>
  <c r="K2852" i="25"/>
  <c r="K2853" i="25" l="1"/>
  <c r="I2854" i="25"/>
  <c r="I2855" i="25" l="1"/>
  <c r="K2854" i="25"/>
  <c r="K2855" i="25" l="1"/>
  <c r="I2856" i="25"/>
  <c r="I2857" i="25" l="1"/>
  <c r="K2856" i="25"/>
  <c r="I2858" i="25" l="1"/>
  <c r="K2857" i="25"/>
  <c r="I2859" i="25" l="1"/>
  <c r="K2858" i="25"/>
  <c r="I2860" i="25" l="1"/>
  <c r="K2859" i="25"/>
  <c r="I2861" i="25" l="1"/>
  <c r="K2860" i="25"/>
  <c r="K2861" i="25" l="1"/>
  <c r="I2862" i="25"/>
  <c r="I2863" i="25" l="1"/>
  <c r="K2862" i="25"/>
  <c r="I2864" i="25" l="1"/>
  <c r="K2863" i="25"/>
  <c r="I2865" i="25" l="1"/>
  <c r="K2864" i="25"/>
  <c r="K2865" i="25" l="1"/>
  <c r="I2866" i="25"/>
  <c r="I2867" i="25" l="1"/>
  <c r="K2866" i="25"/>
  <c r="K2867" i="25" l="1"/>
  <c r="I2868" i="25"/>
  <c r="I2869" i="25" l="1"/>
  <c r="K2868" i="25"/>
  <c r="I2870" i="25" l="1"/>
  <c r="K2869" i="25"/>
  <c r="I2871" i="25" l="1"/>
  <c r="K2870" i="25"/>
  <c r="I2872" i="25" l="1"/>
  <c r="K2871" i="25"/>
  <c r="I2873" i="25" l="1"/>
  <c r="K2872" i="25"/>
  <c r="K2873" i="25" l="1"/>
  <c r="I2874" i="25"/>
  <c r="I2875" i="25" l="1"/>
  <c r="K2874" i="25"/>
  <c r="K2875" i="25" l="1"/>
  <c r="I2876" i="25"/>
  <c r="K2876" i="25" l="1"/>
  <c r="I2877" i="25"/>
  <c r="K2877" i="25" l="1"/>
  <c r="I2878" i="25"/>
  <c r="K2878" i="25" l="1"/>
  <c r="I2879" i="25"/>
  <c r="I2880" i="25" l="1"/>
  <c r="K2879" i="25"/>
  <c r="I2881" i="25" l="1"/>
  <c r="K2880" i="25"/>
  <c r="I2882" i="25" l="1"/>
  <c r="K2881" i="25"/>
  <c r="I2883" i="25" l="1"/>
  <c r="K2882" i="25"/>
  <c r="K2883" i="25" l="1"/>
  <c r="I2884" i="25"/>
  <c r="I2885" i="25" l="1"/>
  <c r="K2884" i="25"/>
  <c r="I2886" i="25" l="1"/>
  <c r="K2885" i="25"/>
  <c r="K2886" i="25" l="1"/>
  <c r="I2887" i="25"/>
  <c r="K2887" i="25" l="1"/>
  <c r="I2888" i="25"/>
  <c r="K2888" i="25" l="1"/>
  <c r="I2889" i="25"/>
  <c r="I2890" i="25" l="1"/>
  <c r="K2889" i="25"/>
  <c r="K2890" i="25" l="1"/>
  <c r="I2891" i="25"/>
  <c r="I2892" i="25" l="1"/>
  <c r="K2891" i="25"/>
  <c r="I2893" i="25" l="1"/>
  <c r="K2892" i="25"/>
  <c r="K2893" i="25" l="1"/>
  <c r="I2894" i="25"/>
  <c r="I2895" i="25" l="1"/>
  <c r="K2894" i="25"/>
  <c r="I2896" i="25" l="1"/>
  <c r="K2895" i="25"/>
  <c r="I2897" i="25" l="1"/>
  <c r="K2896" i="25"/>
  <c r="K2897" i="25" l="1"/>
  <c r="I2898" i="25"/>
  <c r="I2899" i="25" l="1"/>
  <c r="K2898" i="25"/>
  <c r="I2900" i="25" l="1"/>
  <c r="K2899" i="25"/>
  <c r="I2901" i="25" l="1"/>
  <c r="K2900" i="25"/>
  <c r="K2901" i="25" l="1"/>
  <c r="I2902" i="25"/>
  <c r="K2902" i="25" l="1"/>
  <c r="I2903" i="25"/>
  <c r="K2903" i="25" l="1"/>
  <c r="I2904" i="25"/>
  <c r="K2904" i="25" l="1"/>
  <c r="I2905" i="25"/>
  <c r="I2906" i="25" l="1"/>
  <c r="K2905" i="25"/>
  <c r="K2906" i="25" l="1"/>
  <c r="I2907" i="25"/>
  <c r="I2908" i="25" l="1"/>
  <c r="K2907" i="25"/>
  <c r="I2909" i="25" l="1"/>
  <c r="K2908" i="25"/>
  <c r="I2910" i="25" l="1"/>
  <c r="K2909" i="25"/>
  <c r="K2910" i="25" l="1"/>
  <c r="I2911" i="25"/>
  <c r="I2912" i="25" l="1"/>
  <c r="K2911" i="25"/>
  <c r="I2913" i="25" l="1"/>
  <c r="K2912" i="25"/>
  <c r="K2913" i="25" l="1"/>
  <c r="I2914" i="25"/>
  <c r="K2914" i="25" l="1"/>
  <c r="I2915" i="25"/>
  <c r="I2916" i="25" l="1"/>
  <c r="K2915" i="25"/>
  <c r="K2916" i="25" l="1"/>
  <c r="I2917" i="25"/>
  <c r="K2917" i="25" l="1"/>
  <c r="I2918" i="25"/>
  <c r="I2919" i="25" l="1"/>
  <c r="K2918" i="25"/>
  <c r="K2919" i="25" l="1"/>
  <c r="I2920" i="25"/>
  <c r="I2921" i="25" l="1"/>
  <c r="K2920" i="25"/>
  <c r="K2921" i="25" l="1"/>
  <c r="I2922" i="25"/>
  <c r="I2923" i="25" l="1"/>
  <c r="K2922" i="25"/>
  <c r="K2923" i="25" l="1"/>
  <c r="I2924" i="25"/>
  <c r="K2924" i="25" l="1"/>
  <c r="I2925" i="25"/>
  <c r="I2926" i="25" l="1"/>
  <c r="K2925" i="25"/>
  <c r="I2927" i="25" l="1"/>
  <c r="K2926" i="25"/>
  <c r="K2927" i="25" l="1"/>
  <c r="I2928" i="25"/>
  <c r="K2928" i="25" l="1"/>
  <c r="I2929" i="25"/>
  <c r="I2930" i="25" l="1"/>
  <c r="K2929" i="25"/>
  <c r="I2931" i="25" l="1"/>
  <c r="K2930" i="25"/>
  <c r="K2931" i="25" l="1"/>
  <c r="I2932" i="25"/>
  <c r="I2933" i="25" l="1"/>
  <c r="K2932" i="25"/>
  <c r="I2934" i="25" l="1"/>
  <c r="K2933" i="25"/>
  <c r="I2935" i="25" l="1"/>
  <c r="K2934" i="25"/>
  <c r="K2935" i="25" l="1"/>
  <c r="I2936" i="25"/>
  <c r="I2937" i="25" l="1"/>
  <c r="K2936" i="25"/>
  <c r="K2937" i="25" l="1"/>
  <c r="I2938" i="25"/>
  <c r="I2939" i="25" l="1"/>
  <c r="K2938" i="25"/>
  <c r="I2940" i="25" l="1"/>
  <c r="K2939" i="25"/>
  <c r="K2940" i="25" l="1"/>
  <c r="I2941" i="25"/>
  <c r="I2942" i="25" l="1"/>
  <c r="K2941" i="25"/>
  <c r="K2942" i="25" l="1"/>
  <c r="I2943" i="25"/>
  <c r="I2944" i="25" l="1"/>
  <c r="K2943" i="25"/>
  <c r="I2945" i="25" l="1"/>
  <c r="K2944" i="25"/>
  <c r="I2946" i="25" l="1"/>
  <c r="K2945" i="25"/>
  <c r="I2947" i="25" l="1"/>
  <c r="K2946" i="25"/>
  <c r="K2947" i="25" l="1"/>
  <c r="I2948" i="25"/>
  <c r="I2949" i="25" l="1"/>
  <c r="K2948" i="25"/>
  <c r="I2950" i="25" l="1"/>
  <c r="K2949" i="25"/>
  <c r="I2951" i="25" l="1"/>
  <c r="K2950" i="25"/>
  <c r="K2951" i="25" l="1"/>
  <c r="I2952" i="25"/>
  <c r="K2952" i="25" l="1"/>
  <c r="I2953" i="25"/>
  <c r="K2953" i="25" l="1"/>
  <c r="I2954" i="25"/>
  <c r="I2955" i="25" l="1"/>
  <c r="K2954" i="25"/>
  <c r="I2956" i="25" l="1"/>
  <c r="K2955" i="25"/>
  <c r="I2957" i="25" l="1"/>
  <c r="K2956" i="25"/>
  <c r="I2958" i="25" l="1"/>
  <c r="K2957" i="25"/>
  <c r="I2959" i="25" l="1"/>
  <c r="K2958" i="25"/>
  <c r="K2959" i="25" l="1"/>
  <c r="I2960" i="25"/>
  <c r="K2960" i="25" l="1"/>
  <c r="I2961" i="25"/>
  <c r="K2961" i="25" l="1"/>
  <c r="I2962" i="25"/>
  <c r="I2963" i="25" l="1"/>
  <c r="K2962" i="25"/>
  <c r="I2964" i="25" l="1"/>
  <c r="K2963" i="25"/>
  <c r="I2965" i="25" l="1"/>
  <c r="K2964" i="25"/>
  <c r="I2966" i="25" l="1"/>
  <c r="K2965" i="25"/>
  <c r="I2967" i="25" l="1"/>
  <c r="K2966" i="25"/>
  <c r="K2967" i="25" l="1"/>
  <c r="I2968" i="25"/>
  <c r="I2969" i="25" l="1"/>
  <c r="K2968" i="25"/>
  <c r="K2969" i="25" l="1"/>
  <c r="I2970" i="25"/>
  <c r="I2971" i="25" l="1"/>
  <c r="K2970" i="25"/>
  <c r="K2971" i="25" l="1"/>
  <c r="I2972" i="25"/>
  <c r="I2973" i="25" l="1"/>
  <c r="K2972" i="25"/>
  <c r="I2974" i="25" l="1"/>
  <c r="K2973" i="25"/>
  <c r="K2974" i="25" l="1"/>
  <c r="I2975" i="25"/>
  <c r="K2975" i="25" l="1"/>
  <c r="I2976" i="25"/>
  <c r="I2977" i="25" l="1"/>
  <c r="K2976" i="25"/>
  <c r="I2978" i="25" l="1"/>
  <c r="K2977" i="25"/>
  <c r="I2979" i="25" l="1"/>
  <c r="K2978" i="25"/>
  <c r="K2979" i="25" l="1"/>
  <c r="I2980" i="25"/>
  <c r="K2980" i="25" l="1"/>
  <c r="I2981" i="25"/>
  <c r="I2982" i="25" l="1"/>
  <c r="K2981" i="25"/>
  <c r="I2983" i="25" l="1"/>
  <c r="K2982" i="25"/>
  <c r="K2983" i="25" l="1"/>
  <c r="I2984" i="25"/>
  <c r="I2985" i="25" l="1"/>
  <c r="K2984" i="25"/>
  <c r="K2985" i="25" l="1"/>
  <c r="I2986" i="25"/>
  <c r="K2986" i="25" l="1"/>
  <c r="I2987" i="25"/>
  <c r="K2987" i="25" l="1"/>
  <c r="I2988" i="25"/>
  <c r="K2988" i="25" l="1"/>
  <c r="I2989" i="25"/>
  <c r="I2990" i="25" l="1"/>
  <c r="K2989" i="25"/>
  <c r="K2990" i="25" l="1"/>
  <c r="I2991" i="25"/>
  <c r="K2991" i="25" l="1"/>
  <c r="I2992" i="25"/>
  <c r="I2993" i="25" l="1"/>
  <c r="K2992" i="25"/>
  <c r="I2994" i="25" l="1"/>
  <c r="K2993" i="25"/>
  <c r="K2994" i="25" l="1"/>
  <c r="I2995" i="25"/>
  <c r="K2995" i="25" l="1"/>
  <c r="I2996" i="25"/>
  <c r="I2997" i="25" l="1"/>
  <c r="K2996" i="25"/>
  <c r="I2998" i="25" l="1"/>
  <c r="K2997" i="25"/>
  <c r="I2999" i="25" l="1"/>
  <c r="K2998" i="25"/>
  <c r="K2999" i="25" l="1"/>
  <c r="I3000" i="25"/>
  <c r="I3001" i="25" l="1"/>
  <c r="K3000" i="25"/>
  <c r="K3001" i="25" l="1"/>
  <c r="I3002" i="25"/>
  <c r="I3003" i="25" l="1"/>
  <c r="K3002" i="25"/>
  <c r="K3003" i="25" l="1"/>
  <c r="I3004" i="25"/>
  <c r="I3005" i="25" l="1"/>
  <c r="K3004" i="25"/>
  <c r="I3006" i="25" l="1"/>
  <c r="K3005" i="25"/>
  <c r="K3006" i="25" l="1"/>
  <c r="I3007" i="25"/>
  <c r="K3007" i="25" l="1"/>
  <c r="I3008" i="25"/>
  <c r="I3009" i="25" l="1"/>
  <c r="K3008" i="25"/>
  <c r="I3010" i="25" l="1"/>
  <c r="K3009" i="25"/>
  <c r="I3011" i="25" l="1"/>
  <c r="K3010" i="25"/>
  <c r="I3012" i="25" l="1"/>
  <c r="K3011" i="25"/>
  <c r="K3012" i="25" l="1"/>
  <c r="I3013" i="25"/>
  <c r="K3013" i="25" l="1"/>
  <c r="I3014" i="25"/>
  <c r="I3015" i="25" l="1"/>
  <c r="K3014" i="25"/>
  <c r="K3015" i="25" l="1"/>
  <c r="I3016" i="25"/>
  <c r="I3017" i="25" l="1"/>
  <c r="K3016" i="25"/>
  <c r="K3017" i="25" l="1"/>
  <c r="I3018" i="25"/>
  <c r="I3019" i="25" l="1"/>
  <c r="K3018" i="25"/>
  <c r="I3020" i="25" l="1"/>
  <c r="K3019" i="25"/>
  <c r="I3021" i="25" l="1"/>
  <c r="K3020" i="25"/>
  <c r="I3022" i="25" l="1"/>
  <c r="K3021" i="25"/>
  <c r="K3022" i="25" l="1"/>
  <c r="I3023" i="25"/>
  <c r="K3023" i="25" l="1"/>
  <c r="I3024" i="25"/>
  <c r="I3025" i="25" l="1"/>
  <c r="K3024" i="25"/>
  <c r="K3025" i="25" l="1"/>
  <c r="I3026" i="25"/>
  <c r="I3027" i="25" l="1"/>
  <c r="K3026" i="25"/>
  <c r="K3027" i="25" l="1"/>
  <c r="I3028" i="25"/>
  <c r="I3029" i="25" l="1"/>
  <c r="K3028" i="25"/>
  <c r="K3029" i="25" l="1"/>
  <c r="I3030" i="25"/>
  <c r="I3031" i="25" l="1"/>
  <c r="K3030" i="25"/>
  <c r="I3032" i="25" l="1"/>
  <c r="K3031" i="25"/>
  <c r="K3032" i="25" l="1"/>
  <c r="I3033" i="25"/>
  <c r="K3033" i="25" l="1"/>
  <c r="I3034" i="25"/>
  <c r="I3035" i="25" l="1"/>
  <c r="K3034" i="25"/>
  <c r="K3035" i="25" l="1"/>
  <c r="I3036" i="25"/>
  <c r="I3037" i="25" l="1"/>
  <c r="K3036" i="25"/>
  <c r="K3037" i="25" l="1"/>
  <c r="I3038" i="25"/>
  <c r="I3039" i="25" l="1"/>
  <c r="K3038" i="25"/>
  <c r="I3040" i="25" l="1"/>
  <c r="K3039" i="25"/>
  <c r="I3041" i="25" l="1"/>
  <c r="K3040" i="25"/>
  <c r="K3041" i="25" l="1"/>
  <c r="I3042" i="25"/>
  <c r="I3043" i="25" l="1"/>
  <c r="K3042" i="25"/>
  <c r="K3043" i="25" l="1"/>
  <c r="I3044" i="25"/>
  <c r="I3045" i="25" l="1"/>
  <c r="K3044" i="25"/>
  <c r="K3045" i="25" l="1"/>
  <c r="I3046" i="25"/>
  <c r="I3047" i="25" l="1"/>
  <c r="K3046" i="25"/>
  <c r="I3048" i="25" l="1"/>
  <c r="K3047" i="25"/>
  <c r="K3048" i="25" l="1"/>
  <c r="I3049" i="25"/>
  <c r="K3049" i="25" l="1"/>
  <c r="I3050" i="25"/>
  <c r="I3051" i="25" l="1"/>
  <c r="K3050" i="25"/>
  <c r="I3052" i="25" l="1"/>
  <c r="K3051" i="25"/>
  <c r="I3053" i="25" l="1"/>
  <c r="K3052" i="25"/>
  <c r="I3054" i="25" l="1"/>
  <c r="K3053" i="25"/>
  <c r="I3055" i="25" l="1"/>
  <c r="K3054" i="25"/>
  <c r="I3056" i="25" l="1"/>
  <c r="K3055" i="25"/>
  <c r="I3057" i="25" l="1"/>
  <c r="K3056" i="25"/>
  <c r="K3057" i="25" l="1"/>
  <c r="I3058" i="25"/>
  <c r="I3059" i="25" l="1"/>
  <c r="K3058" i="25"/>
  <c r="K3059" i="25" l="1"/>
  <c r="I3060" i="25"/>
  <c r="I3061" i="25" l="1"/>
  <c r="K3060" i="25"/>
  <c r="K3061" i="25" l="1"/>
  <c r="I3062" i="25"/>
  <c r="I3063" i="25" l="1"/>
  <c r="K3062" i="25"/>
  <c r="I3064" i="25" l="1"/>
  <c r="K3063" i="25"/>
  <c r="I3065" i="25" l="1"/>
  <c r="K3064" i="25"/>
  <c r="K3065" i="25" l="1"/>
  <c r="I3066" i="25"/>
  <c r="I3067" i="25" l="1"/>
  <c r="K3066" i="25"/>
  <c r="K3067" i="25" l="1"/>
  <c r="I3068" i="25"/>
  <c r="I3069" i="25" l="1"/>
  <c r="K3068" i="25"/>
  <c r="K3069" i="25" l="1"/>
  <c r="I3070" i="25"/>
  <c r="I3071" i="25" l="1"/>
  <c r="K3070" i="25"/>
  <c r="K3071" i="25" l="1"/>
  <c r="I3072" i="25"/>
  <c r="I3073" i="25" l="1"/>
  <c r="K3072" i="25"/>
  <c r="K3073" i="25" l="1"/>
  <c r="I3074" i="25"/>
  <c r="I3075" i="25" l="1"/>
  <c r="K3074" i="25"/>
  <c r="K3075" i="25" l="1"/>
  <c r="I3076" i="25"/>
  <c r="I3077" i="25" l="1"/>
  <c r="K3076" i="25"/>
  <c r="K3077" i="25" l="1"/>
  <c r="I3078" i="25"/>
  <c r="I3079" i="25" l="1"/>
  <c r="K3078" i="25"/>
  <c r="I3080" i="25" l="1"/>
  <c r="K3079" i="25"/>
  <c r="K3080" i="25" l="1"/>
  <c r="I3081" i="25"/>
  <c r="K3081" i="25" l="1"/>
  <c r="I3082" i="25"/>
  <c r="I3083" i="25" l="1"/>
  <c r="K3082" i="25"/>
  <c r="I3084" i="25" l="1"/>
  <c r="K3083" i="25"/>
  <c r="I3085" i="25" l="1"/>
  <c r="K3084" i="25"/>
  <c r="K3085" i="25" l="1"/>
  <c r="I3086" i="25"/>
  <c r="I3087" i="25" l="1"/>
  <c r="K3086" i="25"/>
  <c r="I3088" i="25" l="1"/>
  <c r="K3087" i="25"/>
  <c r="I3089" i="25" l="1"/>
  <c r="K3088" i="25"/>
  <c r="K3089" i="25" l="1"/>
  <c r="I3090" i="25"/>
  <c r="I3091" i="25" l="1"/>
  <c r="K3090" i="25"/>
  <c r="I3092" i="25" l="1"/>
  <c r="K3091" i="25"/>
  <c r="I3093" i="25" l="1"/>
  <c r="K3092" i="25"/>
  <c r="K3093" i="25" l="1"/>
  <c r="I3094" i="25"/>
  <c r="I3095" i="25" l="1"/>
  <c r="K3094" i="25"/>
  <c r="K3095" i="25" l="1"/>
  <c r="I3096" i="25"/>
  <c r="K3096" i="25" l="1"/>
  <c r="I3097" i="25"/>
  <c r="K3097" i="25" l="1"/>
  <c r="I3098" i="25"/>
  <c r="I3099" i="25" l="1"/>
  <c r="K3098" i="25"/>
  <c r="K3099" i="25" l="1"/>
  <c r="I3100" i="25"/>
  <c r="I3101" i="25" l="1"/>
  <c r="K3100" i="25"/>
  <c r="K3101" i="25" l="1"/>
  <c r="I3102" i="25"/>
  <c r="I3103" i="25" l="1"/>
  <c r="K3102" i="25"/>
  <c r="I3104" i="25" l="1"/>
  <c r="K3103" i="25"/>
  <c r="K3104" i="25" l="1"/>
  <c r="I3105" i="25"/>
  <c r="K3105" i="25" l="1"/>
  <c r="I3106" i="25"/>
  <c r="I3107" i="25" l="1"/>
  <c r="K3106" i="25"/>
  <c r="K3107" i="25" l="1"/>
  <c r="I3108" i="25"/>
  <c r="I3109" i="25" l="1"/>
  <c r="K3108" i="25"/>
  <c r="K3109" i="25" l="1"/>
  <c r="I3110" i="25"/>
  <c r="I3111" i="25" l="1"/>
  <c r="K3110" i="25"/>
  <c r="I3112" i="25" l="1"/>
  <c r="K3111" i="25"/>
  <c r="K3112" i="25" l="1"/>
  <c r="I3113" i="25"/>
  <c r="I3114" i="25" l="1"/>
  <c r="K3113" i="25"/>
  <c r="I3115" i="25" l="1"/>
  <c r="K3114" i="25"/>
  <c r="I3116" i="25" l="1"/>
  <c r="K3115" i="25"/>
  <c r="K3116" i="25" l="1"/>
  <c r="I3117" i="25"/>
  <c r="K3117" i="25" l="1"/>
  <c r="I3118" i="25"/>
  <c r="I3119" i="25" l="1"/>
  <c r="K3118" i="25"/>
  <c r="I3120" i="25" l="1"/>
  <c r="K3119" i="25"/>
  <c r="I3121" i="25" l="1"/>
  <c r="K3120" i="25"/>
  <c r="K3121" i="25" l="1"/>
  <c r="I3122" i="25"/>
  <c r="I3123" i="25" l="1"/>
  <c r="K3122" i="25"/>
  <c r="K3123" i="25" l="1"/>
  <c r="I3124" i="25"/>
  <c r="I3125" i="25" l="1"/>
  <c r="K3124" i="25"/>
  <c r="K3125" i="25" l="1"/>
  <c r="I3126" i="25"/>
  <c r="I3127" i="25" l="1"/>
  <c r="K3126" i="25"/>
  <c r="I3128" i="25" l="1"/>
  <c r="K3127" i="25"/>
  <c r="K3128" i="25" l="1"/>
  <c r="I3129" i="25"/>
  <c r="K3129" i="25" l="1"/>
  <c r="I3130" i="25"/>
  <c r="I3131" i="25" l="1"/>
  <c r="K3130" i="25"/>
  <c r="K3131" i="25" l="1"/>
  <c r="I3132" i="25"/>
  <c r="I3133" i="25" l="1"/>
  <c r="K3132" i="25"/>
  <c r="K3133" i="25" l="1"/>
  <c r="I3134" i="25"/>
  <c r="I3135" i="25" l="1"/>
  <c r="K3134" i="25"/>
  <c r="I3136" i="25" l="1"/>
  <c r="K3135" i="25"/>
  <c r="I3137" i="25" l="1"/>
  <c r="K3136" i="25"/>
  <c r="K3137" i="25" l="1"/>
  <c r="I3138" i="25"/>
  <c r="I3139" i="25" l="1"/>
  <c r="K3138" i="25"/>
  <c r="K3139" i="25" l="1"/>
  <c r="I3140" i="25"/>
  <c r="I3141" i="25" l="1"/>
  <c r="K3140" i="25"/>
  <c r="K3141" i="25" l="1"/>
  <c r="I3142" i="25"/>
  <c r="I3143" i="25" l="1"/>
  <c r="K3142" i="25"/>
  <c r="I3144" i="25" l="1"/>
  <c r="K3143" i="25"/>
  <c r="K3144" i="25" l="1"/>
  <c r="I3145" i="25"/>
  <c r="K3145" i="25" l="1"/>
  <c r="I3146" i="25"/>
  <c r="I3147" i="25" l="1"/>
  <c r="K3146" i="25"/>
  <c r="K3147" i="25" l="1"/>
  <c r="I3148" i="25"/>
  <c r="I3149" i="25" l="1"/>
  <c r="K3148" i="25"/>
  <c r="K3149" i="25" l="1"/>
  <c r="I3150" i="25"/>
  <c r="I3151" i="25" l="1"/>
  <c r="K3150" i="25"/>
  <c r="I3152" i="25" l="1"/>
  <c r="K3151" i="25"/>
  <c r="I3153" i="25" l="1"/>
  <c r="K3152" i="25"/>
  <c r="K3153" i="25" l="1"/>
  <c r="I3154" i="25"/>
  <c r="I3155" i="25" l="1"/>
  <c r="K3154" i="25"/>
  <c r="K3155" i="25" l="1"/>
  <c r="I3156" i="25"/>
  <c r="I3157" i="25" l="1"/>
  <c r="K3156" i="25"/>
  <c r="K3157" i="25" l="1"/>
  <c r="I3158" i="25"/>
  <c r="I3159" i="25" l="1"/>
  <c r="K3158" i="25"/>
  <c r="I3160" i="25" l="1"/>
  <c r="K3159" i="25"/>
  <c r="K3160" i="25" l="1"/>
  <c r="I3161" i="25"/>
  <c r="K3161" i="25" l="1"/>
  <c r="I3162" i="25"/>
  <c r="I3163" i="25" l="1"/>
  <c r="K3162" i="25"/>
  <c r="K3163" i="25" l="1"/>
  <c r="I3164" i="25"/>
  <c r="I3165" i="25" l="1"/>
  <c r="K3164" i="25"/>
  <c r="K3165" i="25" l="1"/>
  <c r="I3166" i="25"/>
  <c r="I3167" i="25" l="1"/>
  <c r="K3166" i="25"/>
  <c r="I3168" i="25" l="1"/>
  <c r="K3167" i="25"/>
  <c r="I3169" i="25" l="1"/>
  <c r="K3168" i="25"/>
  <c r="K3169" i="25" l="1"/>
  <c r="I3170" i="25"/>
  <c r="I3171" i="25" l="1"/>
  <c r="K3170" i="25"/>
  <c r="K3171" i="25" l="1"/>
  <c r="I3172" i="25"/>
  <c r="I3173" i="25" l="1"/>
  <c r="K3172" i="25"/>
  <c r="K3173" i="25" l="1"/>
  <c r="I3174" i="25"/>
  <c r="I3175" i="25" l="1"/>
  <c r="K3174" i="25"/>
  <c r="I3176" i="25" l="1"/>
  <c r="K3175" i="25"/>
  <c r="K3176" i="25" l="1"/>
  <c r="I3177" i="25"/>
  <c r="K3177" i="25" l="1"/>
  <c r="I3178" i="25"/>
  <c r="I3179" i="25" l="1"/>
  <c r="K3178" i="25"/>
  <c r="I3180" i="25" l="1"/>
  <c r="K3179" i="25"/>
  <c r="I3181" i="25" l="1"/>
  <c r="K3180" i="25"/>
  <c r="K3181" i="25" l="1"/>
  <c r="I3182" i="25"/>
  <c r="I3183" i="25" l="1"/>
  <c r="K3182" i="25"/>
  <c r="I3184" i="25" l="1"/>
  <c r="K3183" i="25"/>
  <c r="I3185" i="25" l="1"/>
  <c r="K3184" i="25"/>
  <c r="K3185" i="25" l="1"/>
  <c r="I3186" i="25"/>
  <c r="I3187" i="25" l="1"/>
  <c r="K3186" i="25"/>
  <c r="K3187" i="25" l="1"/>
  <c r="I3188" i="25"/>
  <c r="I3189" i="25" l="1"/>
  <c r="K3188" i="25"/>
  <c r="K3189" i="25" l="1"/>
  <c r="I3190" i="25"/>
  <c r="I3191" i="25" l="1"/>
  <c r="K3190" i="25"/>
  <c r="I3192" i="25" l="1"/>
  <c r="K3191" i="25"/>
  <c r="K3192" i="25" l="1"/>
  <c r="I3193" i="25"/>
  <c r="K3193" i="25" l="1"/>
  <c r="I3194" i="25"/>
  <c r="I3195" i="25" l="1"/>
  <c r="K3194" i="25"/>
  <c r="K3195" i="25" l="1"/>
  <c r="I3196" i="25"/>
  <c r="I3197" i="25" l="1"/>
  <c r="K3196" i="25"/>
  <c r="K3197" i="25" l="1"/>
  <c r="I3198" i="25"/>
  <c r="I3199" i="25" l="1"/>
  <c r="K3198" i="25"/>
  <c r="I3200" i="25" l="1"/>
  <c r="K3199" i="25"/>
  <c r="I3201" i="25" l="1"/>
  <c r="K3200" i="25"/>
  <c r="K3201" i="25" l="1"/>
  <c r="I3202" i="25"/>
  <c r="K3202" i="25" l="1"/>
  <c r="I3203" i="25"/>
  <c r="K3203" i="25" l="1"/>
  <c r="I3204" i="25"/>
  <c r="I3205" i="25" l="1"/>
  <c r="K3204" i="25"/>
  <c r="K3205" i="25" l="1"/>
  <c r="I3206" i="25"/>
  <c r="I3207" i="25" l="1"/>
  <c r="K3206" i="25"/>
  <c r="I3208" i="25" l="1"/>
  <c r="K3207" i="25"/>
  <c r="K3208" i="25" l="1"/>
  <c r="I3209" i="25"/>
  <c r="K3209" i="25" l="1"/>
  <c r="I3210" i="25"/>
  <c r="I3211" i="25" l="1"/>
  <c r="K3210" i="25"/>
  <c r="K3211" i="25" l="1"/>
  <c r="I3212" i="25"/>
  <c r="I3213" i="25" l="1"/>
  <c r="K3212" i="25"/>
  <c r="K3213" i="25" l="1"/>
  <c r="I3214" i="25"/>
  <c r="I3215" i="25" l="1"/>
  <c r="K3214" i="25"/>
  <c r="I3216" i="25" l="1"/>
  <c r="K3215" i="25"/>
  <c r="I3217" i="25" l="1"/>
  <c r="K3216" i="25"/>
  <c r="K3217" i="25" l="1"/>
  <c r="I3218" i="25"/>
  <c r="I3219" i="25" l="1"/>
  <c r="K3218" i="25"/>
  <c r="K3219" i="25" l="1"/>
  <c r="I3220" i="25"/>
  <c r="I3221" i="25" l="1"/>
  <c r="K3220" i="25"/>
  <c r="K3221" i="25" l="1"/>
  <c r="I3222" i="25"/>
  <c r="I3223" i="25" l="1"/>
  <c r="K3222" i="25"/>
  <c r="I3224" i="25" l="1"/>
  <c r="K3223" i="25"/>
  <c r="I3225" i="25" l="1"/>
  <c r="K3224" i="25"/>
  <c r="K3225" i="25" l="1"/>
  <c r="I3226" i="25"/>
  <c r="I3227" i="25" l="1"/>
  <c r="K3226" i="25"/>
  <c r="K3227" i="25" l="1"/>
  <c r="I3228" i="25"/>
  <c r="I3229" i="25" l="1"/>
  <c r="K3228" i="25"/>
  <c r="K3229" i="25" l="1"/>
  <c r="I3230" i="25"/>
  <c r="I3231" i="25" l="1"/>
  <c r="K3230" i="25"/>
  <c r="K3231" i="25" l="1"/>
  <c r="I3232" i="25"/>
  <c r="I3233" i="25" l="1"/>
  <c r="K3232" i="25"/>
  <c r="K3233" i="25" l="1"/>
  <c r="I3234" i="25"/>
  <c r="K3234" i="25" l="1"/>
  <c r="I3235" i="25"/>
  <c r="K3235" i="25" l="1"/>
  <c r="I3236" i="25"/>
  <c r="I3237" i="25" l="1"/>
  <c r="K3236" i="25"/>
  <c r="K3237" i="25" l="1"/>
  <c r="I3238" i="25"/>
  <c r="I3239" i="25" l="1"/>
  <c r="K3238" i="25"/>
  <c r="K3239" i="25" l="1"/>
  <c r="I3240" i="25"/>
  <c r="I3241" i="25" l="1"/>
  <c r="K3240" i="25"/>
  <c r="K3241" i="25" l="1"/>
  <c r="I3242" i="25"/>
  <c r="I3243" i="25" l="1"/>
  <c r="K3242" i="25"/>
  <c r="K3243" i="25" l="1"/>
  <c r="I3244" i="25"/>
  <c r="I3245" i="25" l="1"/>
  <c r="K3244" i="25"/>
  <c r="K3245" i="25" l="1"/>
  <c r="I3246" i="25"/>
  <c r="I3247" i="25" l="1"/>
  <c r="K3246" i="25"/>
  <c r="K3247" i="25" l="1"/>
  <c r="I3248" i="25"/>
  <c r="I3249" i="25" l="1"/>
  <c r="K3248" i="25"/>
  <c r="K3249" i="25" l="1"/>
  <c r="I3250" i="25"/>
  <c r="I3251" i="25" l="1"/>
  <c r="K3250" i="25"/>
  <c r="K3251" i="25" l="1"/>
  <c r="I3252" i="25"/>
  <c r="I3253" i="25" l="1"/>
  <c r="K3252" i="25"/>
  <c r="K3253" i="25" l="1"/>
  <c r="I3254" i="25"/>
  <c r="I3255" i="25" l="1"/>
  <c r="K3254" i="25"/>
  <c r="K3255" i="25" l="1"/>
  <c r="I3256" i="25"/>
  <c r="I3257" i="25" l="1"/>
  <c r="K3256" i="25"/>
  <c r="K3257" i="25" l="1"/>
  <c r="I3258" i="25"/>
  <c r="I3259" i="25" l="1"/>
  <c r="K3258" i="25"/>
  <c r="K3259" i="25" l="1"/>
  <c r="I3260" i="25"/>
  <c r="I3261" i="25" l="1"/>
  <c r="K3260" i="25"/>
  <c r="K3261" i="25" l="1"/>
  <c r="I3262" i="25"/>
  <c r="I3263" i="25" l="1"/>
  <c r="K3262" i="25"/>
  <c r="K3263" i="25" l="1"/>
  <c r="I3264" i="25"/>
  <c r="I3265" i="25" l="1"/>
  <c r="K3264" i="25"/>
  <c r="I3266" i="25" l="1"/>
  <c r="K3265" i="25"/>
  <c r="I3267" i="25" l="1"/>
  <c r="K3266" i="25"/>
  <c r="K3267" i="25" l="1"/>
  <c r="I3268" i="25"/>
  <c r="K3268" i="25" l="1"/>
  <c r="I3269" i="25"/>
  <c r="K3269" i="25" l="1"/>
  <c r="I3270" i="25"/>
  <c r="I3271" i="25" l="1"/>
  <c r="K3270" i="25"/>
  <c r="K3271" i="25" l="1"/>
  <c r="I3272" i="25"/>
  <c r="I3273" i="25" l="1"/>
  <c r="K3272" i="25"/>
  <c r="K3273" i="25" l="1"/>
  <c r="I3274" i="25"/>
  <c r="I3275" i="25" l="1"/>
  <c r="K3274" i="25"/>
  <c r="K3275" i="25" l="1"/>
  <c r="I3276" i="25"/>
  <c r="I3277" i="25" l="1"/>
  <c r="K3276" i="25"/>
  <c r="K3277" i="25" l="1"/>
  <c r="I3278" i="25"/>
  <c r="I3279" i="25" l="1"/>
  <c r="K3278" i="25"/>
  <c r="K3279" i="25" l="1"/>
  <c r="I3280" i="25"/>
  <c r="I3281" i="25" l="1"/>
  <c r="K3280" i="25"/>
  <c r="K3281" i="25" l="1"/>
  <c r="I3282" i="25"/>
  <c r="I3283" i="25" l="1"/>
  <c r="K3282" i="25"/>
  <c r="K3283" i="25" l="1"/>
  <c r="I3284" i="25"/>
  <c r="I3285" i="25" l="1"/>
  <c r="K3284" i="25"/>
  <c r="K3285" i="25" l="1"/>
  <c r="I3286" i="25"/>
  <c r="I3287" i="25" l="1"/>
  <c r="K3286" i="25"/>
  <c r="K3287" i="25" l="1"/>
  <c r="I3288" i="25"/>
  <c r="I3289" i="25" l="1"/>
  <c r="K3288" i="25"/>
  <c r="K3289" i="25" l="1"/>
  <c r="I3290" i="25"/>
  <c r="I3291" i="25" l="1"/>
  <c r="K3290" i="25"/>
  <c r="K3291" i="25" l="1"/>
  <c r="I3292" i="25"/>
  <c r="I3293" i="25" l="1"/>
  <c r="K3292" i="25"/>
  <c r="K3293" i="25" l="1"/>
  <c r="I3294" i="25"/>
  <c r="I3295" i="25" l="1"/>
  <c r="K3294" i="25"/>
  <c r="K3295" i="25" l="1"/>
  <c r="I3296" i="25"/>
  <c r="K3296" i="25" l="1"/>
  <c r="I3297" i="25"/>
  <c r="K3297" i="25" l="1"/>
  <c r="I3298" i="25"/>
  <c r="I3299" i="25" l="1"/>
  <c r="K3298" i="25"/>
  <c r="K3299" i="25" l="1"/>
  <c r="I3300" i="25"/>
  <c r="I3301" i="25" l="1"/>
  <c r="K3300" i="25"/>
  <c r="K3301" i="25" l="1"/>
  <c r="I3302" i="25"/>
  <c r="K3302" i="25" l="1"/>
  <c r="I3303" i="25"/>
  <c r="K3303" i="25" l="1"/>
  <c r="I3304" i="25"/>
  <c r="I3305" i="25" l="1"/>
  <c r="K3304" i="25"/>
  <c r="K3305" i="25" l="1"/>
  <c r="I3306" i="25"/>
  <c r="I3307" i="25" l="1"/>
  <c r="K3306" i="25"/>
  <c r="K3307" i="25" l="1"/>
  <c r="I3308" i="25"/>
  <c r="I3309" i="25" l="1"/>
  <c r="K3308" i="25"/>
  <c r="I3310" i="25" l="1"/>
  <c r="K3309" i="25"/>
  <c r="I3311" i="25" l="1"/>
  <c r="K3310" i="25"/>
  <c r="K3311" i="25" l="1"/>
  <c r="I3312" i="25"/>
  <c r="I3313" i="25" l="1"/>
  <c r="K3312" i="25"/>
  <c r="K3313" i="25" l="1"/>
  <c r="I3314" i="25"/>
  <c r="K3314" i="25" l="1"/>
  <c r="I3315" i="25"/>
  <c r="K3315" i="25" l="1"/>
  <c r="I3316" i="25"/>
  <c r="K3316" i="25" l="1"/>
  <c r="I3317" i="25"/>
  <c r="K3317" i="25" l="1"/>
  <c r="I3318" i="25"/>
  <c r="I3319" i="25" l="1"/>
  <c r="K3318" i="25"/>
  <c r="K3319" i="25" l="1"/>
  <c r="I3320" i="25"/>
  <c r="I3321" i="25" l="1"/>
  <c r="K3320" i="25"/>
  <c r="K3321" i="25" l="1"/>
  <c r="I3322" i="25"/>
  <c r="K3322" i="25" l="1"/>
  <c r="I3323" i="25"/>
  <c r="K3323" i="25" l="1"/>
  <c r="I3324" i="25"/>
  <c r="K3324" i="25" l="1"/>
  <c r="I3325" i="25"/>
  <c r="K3325" i="25" l="1"/>
  <c r="I3326" i="25"/>
  <c r="I3327" i="25" l="1"/>
  <c r="K3326" i="25"/>
  <c r="K3327" i="25" l="1"/>
  <c r="I3328" i="25"/>
  <c r="I3329" i="25" l="1"/>
  <c r="K3328" i="25"/>
  <c r="K3329" i="25" l="1"/>
  <c r="I3330" i="25"/>
  <c r="K3330" i="25" l="1"/>
  <c r="I3331" i="25"/>
  <c r="K3331" i="25" l="1"/>
  <c r="I3332" i="25"/>
  <c r="I3333" i="25" l="1"/>
  <c r="K3332" i="25"/>
  <c r="K3333" i="25" l="1"/>
  <c r="I3334" i="25"/>
  <c r="I3335" i="25" l="1"/>
  <c r="K3334" i="25"/>
  <c r="K3335" i="25" l="1"/>
  <c r="I3336" i="25"/>
  <c r="I3337" i="25" l="1"/>
  <c r="K3336" i="25"/>
  <c r="I3338" i="25" l="1"/>
  <c r="K3337" i="25"/>
  <c r="I3339" i="25" l="1"/>
  <c r="K3338" i="25"/>
  <c r="K3339" i="25" l="1"/>
  <c r="I3340" i="25"/>
  <c r="K3340" i="25" l="1"/>
  <c r="I3341" i="25"/>
  <c r="K3341" i="25" l="1"/>
  <c r="I3342" i="25"/>
  <c r="I3343" i="25" l="1"/>
  <c r="K3342" i="25"/>
  <c r="I3344" i="25" l="1"/>
  <c r="K3343" i="25"/>
  <c r="K3344" i="25" l="1"/>
  <c r="I3345" i="25"/>
  <c r="K3345" i="25" l="1"/>
  <c r="I3346" i="25"/>
  <c r="I3347" i="25" l="1"/>
  <c r="K3346" i="25"/>
  <c r="K3347" i="25" l="1"/>
  <c r="I3348" i="25"/>
  <c r="I3349" i="25" l="1"/>
  <c r="K3348" i="25"/>
  <c r="K3349" i="25" l="1"/>
  <c r="I3350" i="25"/>
  <c r="I3351" i="25" l="1"/>
  <c r="K3350" i="25"/>
  <c r="I3352" i="25" l="1"/>
  <c r="K3351" i="25"/>
  <c r="K3352" i="25" l="1"/>
  <c r="I3353" i="25"/>
  <c r="K3353" i="25" l="1"/>
  <c r="I3354" i="25"/>
  <c r="I3355" i="25" l="1"/>
  <c r="K3354" i="25"/>
  <c r="K3355" i="25" l="1"/>
  <c r="I3356" i="25"/>
  <c r="I3357" i="25" l="1"/>
  <c r="K3356" i="25"/>
  <c r="K3357" i="25" l="1"/>
  <c r="I3358" i="25"/>
  <c r="I3359" i="25" l="1"/>
  <c r="K3358" i="25"/>
  <c r="I3360" i="25" l="1"/>
  <c r="K3359" i="25"/>
  <c r="K3360" i="25" l="1"/>
  <c r="I3361" i="25"/>
  <c r="K3361" i="25" l="1"/>
  <c r="I3362" i="25"/>
  <c r="I3363" i="25" l="1"/>
  <c r="K3362" i="25"/>
  <c r="K3363" i="25" l="1"/>
  <c r="I3364" i="25"/>
  <c r="I3365" i="25" l="1"/>
  <c r="K3364" i="25"/>
  <c r="K3365" i="25" l="1"/>
  <c r="I3366" i="25"/>
  <c r="I3367" i="25" l="1"/>
  <c r="K3366" i="25"/>
  <c r="I3368" i="25" l="1"/>
  <c r="K3367" i="25"/>
  <c r="K3368" i="25" l="1"/>
  <c r="I3369" i="25"/>
  <c r="K3369" i="25" l="1"/>
  <c r="I3370" i="25"/>
  <c r="I3371" i="25" l="1"/>
  <c r="K3370" i="25"/>
  <c r="K3371" i="25" l="1"/>
  <c r="I3372" i="25"/>
  <c r="I3373" i="25" l="1"/>
  <c r="K3372" i="25"/>
  <c r="I3374" i="25" l="1"/>
  <c r="K3373" i="25"/>
  <c r="K3374" i="25" l="1"/>
  <c r="I3375" i="25"/>
  <c r="I3376" i="25" l="1"/>
  <c r="K3375" i="25"/>
  <c r="K3376" i="25" l="1"/>
  <c r="I3377" i="25"/>
  <c r="K3377" i="25" l="1"/>
  <c r="I3378" i="25"/>
  <c r="I3379" i="25" l="1"/>
  <c r="K3378" i="25"/>
  <c r="K3379" i="25" l="1"/>
  <c r="I3380" i="25"/>
  <c r="K3380" i="25" l="1"/>
  <c r="I3381" i="25"/>
  <c r="K3381" i="25" l="1"/>
  <c r="I3382" i="25"/>
  <c r="K3382" i="25" l="1"/>
  <c r="I3383" i="25"/>
  <c r="I3384" i="25" l="1"/>
  <c r="K3383" i="25"/>
  <c r="K3384" i="25" l="1"/>
  <c r="I3385" i="25"/>
  <c r="K3385" i="25" l="1"/>
  <c r="I3386" i="25"/>
  <c r="K3386" i="25" l="1"/>
  <c r="I3387" i="25"/>
  <c r="K3387" i="25" l="1"/>
  <c r="I3388" i="25"/>
  <c r="I3389" i="25" l="1"/>
  <c r="K3388" i="25"/>
  <c r="K3389" i="25" l="1"/>
  <c r="I3390" i="25"/>
  <c r="I3391" i="25" l="1"/>
  <c r="K3390" i="25"/>
  <c r="I3392" i="25" l="1"/>
  <c r="K3391" i="25"/>
  <c r="K3392" i="25" l="1"/>
  <c r="I3393" i="25"/>
  <c r="K3393" i="25" l="1"/>
  <c r="I3394" i="25"/>
  <c r="I3395" i="25" l="1"/>
  <c r="K3394" i="25"/>
  <c r="K3395" i="25" l="1"/>
  <c r="I3396" i="25"/>
  <c r="I3397" i="25" l="1"/>
  <c r="K3396" i="25"/>
  <c r="K3397" i="25" l="1"/>
  <c r="I3398" i="25"/>
  <c r="I3399" i="25" l="1"/>
  <c r="K3398" i="25"/>
  <c r="I3400" i="25" l="1"/>
  <c r="K3399" i="25"/>
  <c r="K3400" i="25" l="1"/>
  <c r="I3401" i="25"/>
  <c r="K3401" i="25" l="1"/>
  <c r="I3402" i="25"/>
  <c r="K3402" i="25" l="1"/>
  <c r="I3403" i="25"/>
  <c r="K3403" i="25" l="1"/>
  <c r="I3404" i="25"/>
  <c r="I3405" i="25" l="1"/>
  <c r="K3404" i="25"/>
  <c r="K3405" i="25" l="1"/>
  <c r="I3406" i="25"/>
  <c r="I3407" i="25" l="1"/>
  <c r="K3406" i="25"/>
  <c r="I3408" i="25" l="1"/>
  <c r="K3407" i="25"/>
  <c r="K3408" i="25" l="1"/>
  <c r="I3409" i="25"/>
  <c r="K3409" i="25" l="1"/>
  <c r="I3410" i="25"/>
  <c r="I3411" i="25" l="1"/>
  <c r="K3410" i="25"/>
  <c r="K3411" i="25" l="1"/>
  <c r="I3412" i="25"/>
  <c r="K3412" i="25" l="1"/>
  <c r="I3413" i="25"/>
  <c r="K3413" i="25" l="1"/>
  <c r="I3414" i="25"/>
  <c r="I3415" i="25" l="1"/>
  <c r="K3414" i="25"/>
  <c r="I3416" i="25" l="1"/>
  <c r="K3415" i="25"/>
  <c r="K3416" i="25" l="1"/>
  <c r="I3417" i="25"/>
  <c r="K3417" i="25" l="1"/>
  <c r="I3418" i="25"/>
  <c r="I3419" i="25" l="1"/>
  <c r="K3418" i="25"/>
  <c r="I3420" i="25" l="1"/>
  <c r="K3419" i="25"/>
  <c r="I3421" i="25" l="1"/>
  <c r="K3420" i="25"/>
  <c r="K3421" i="25" l="1"/>
  <c r="I3422" i="25"/>
  <c r="I3423" i="25" l="1"/>
  <c r="K3422" i="25"/>
  <c r="I3424" i="25" l="1"/>
  <c r="K3423" i="25"/>
  <c r="I3425" i="25" l="1"/>
  <c r="K3424" i="25"/>
  <c r="K3425" i="25" l="1"/>
  <c r="I3426" i="25"/>
  <c r="I3427" i="25" l="1"/>
  <c r="K3426" i="25"/>
  <c r="K3427" i="25" l="1"/>
  <c r="I3428" i="25"/>
  <c r="I3429" i="25" l="1"/>
  <c r="K3428" i="25"/>
  <c r="K3429" i="25" l="1"/>
  <c r="I3430" i="25"/>
  <c r="I3431" i="25" l="1"/>
  <c r="K3430" i="25"/>
  <c r="I3432" i="25" l="1"/>
  <c r="K3431" i="25"/>
  <c r="I3433" i="25" l="1"/>
  <c r="K3432" i="25"/>
  <c r="K3433" i="25" l="1"/>
  <c r="I3434" i="25"/>
  <c r="I3435" i="25" l="1"/>
  <c r="K3434" i="25"/>
  <c r="I3436" i="25" l="1"/>
  <c r="K3435" i="25"/>
  <c r="I3437" i="25" l="1"/>
  <c r="K3436" i="25"/>
  <c r="K3437" i="25" l="1"/>
  <c r="I3438" i="25"/>
  <c r="I3439" i="25" l="1"/>
  <c r="K3438" i="25"/>
  <c r="I3440" i="25" l="1"/>
  <c r="K3439" i="25"/>
  <c r="I3441" i="25" l="1"/>
  <c r="K3440" i="25"/>
  <c r="K3441" i="25" l="1"/>
  <c r="I3442" i="25"/>
  <c r="I3443" i="25" l="1"/>
  <c r="K3442" i="25"/>
  <c r="K3443" i="25" l="1"/>
  <c r="I3444" i="25"/>
  <c r="K3444" i="25" l="1"/>
  <c r="I3445" i="25"/>
  <c r="K3445" i="25" l="1"/>
  <c r="I3446" i="25"/>
  <c r="I3447" i="25" l="1"/>
  <c r="K3446" i="25"/>
  <c r="I3448" i="25" l="1"/>
  <c r="K3447" i="25"/>
  <c r="I3449" i="25" l="1"/>
  <c r="K3448" i="25"/>
  <c r="K3449" i="25" l="1"/>
  <c r="I3450" i="25"/>
  <c r="K3450" i="25" l="1"/>
  <c r="I3451" i="25"/>
  <c r="I3452" i="25" l="1"/>
  <c r="K3451" i="25"/>
  <c r="I3453" i="25" l="1"/>
  <c r="K3452" i="25"/>
  <c r="K3453" i="25" l="1"/>
  <c r="I3454" i="25"/>
  <c r="I3455" i="25" l="1"/>
  <c r="K3454" i="25"/>
  <c r="I3456" i="25" l="1"/>
  <c r="K3455" i="25"/>
  <c r="I3457" i="25" l="1"/>
  <c r="K3456" i="25"/>
  <c r="K3457" i="25" l="1"/>
  <c r="I3458" i="25"/>
  <c r="I3459" i="25" l="1"/>
  <c r="K3458" i="25"/>
  <c r="K3459" i="25" l="1"/>
  <c r="I3460" i="25"/>
  <c r="I3461" i="25" l="1"/>
  <c r="K3460" i="25"/>
  <c r="K3461" i="25" l="1"/>
  <c r="I3462" i="25"/>
  <c r="I3463" i="25" l="1"/>
  <c r="K3462" i="25"/>
  <c r="I3464" i="25" l="1"/>
  <c r="K3463" i="25"/>
  <c r="I3465" i="25" l="1"/>
  <c r="K3464" i="25"/>
  <c r="K3465" i="25" l="1"/>
  <c r="I3466" i="25"/>
  <c r="I3467" i="25" l="1"/>
  <c r="K3466" i="25"/>
  <c r="I3468" i="25" l="1"/>
  <c r="K3467" i="25"/>
  <c r="I3469" i="25" l="1"/>
  <c r="K3468" i="25"/>
  <c r="I3470" i="25" l="1"/>
  <c r="K3469" i="25"/>
  <c r="K3470" i="25" l="1"/>
  <c r="I3471" i="25"/>
  <c r="I3472" i="25" l="1"/>
  <c r="K3471" i="25"/>
  <c r="I3473" i="25" l="1"/>
  <c r="K3472" i="25"/>
  <c r="K3473" i="25" l="1"/>
  <c r="I3474" i="25"/>
  <c r="K3474" i="25" l="1"/>
  <c r="I3475" i="25"/>
  <c r="K3475" i="25" l="1"/>
  <c r="I3476" i="25"/>
  <c r="I3477" i="25" l="1"/>
  <c r="K3476" i="25"/>
  <c r="K3477" i="25" l="1"/>
  <c r="I3478" i="25"/>
  <c r="I3479" i="25" l="1"/>
  <c r="K3478" i="25"/>
  <c r="I3480" i="25" l="1"/>
  <c r="K3479" i="25"/>
  <c r="K3480" i="25" l="1"/>
  <c r="I3481" i="25"/>
  <c r="K3481" i="25" l="1"/>
  <c r="I3482" i="25"/>
  <c r="K3482" i="25" l="1"/>
  <c r="I3483" i="25"/>
  <c r="I3484" i="25" l="1"/>
  <c r="K3483" i="25"/>
  <c r="I3485" i="25" l="1"/>
  <c r="K3484" i="25"/>
  <c r="K3485" i="25" l="1"/>
  <c r="I3486" i="25"/>
  <c r="I3487" i="25" l="1"/>
  <c r="K3486" i="25"/>
  <c r="I3488" i="25" l="1"/>
  <c r="K3487" i="25"/>
  <c r="I3489" i="25" l="1"/>
  <c r="K3488" i="25"/>
  <c r="K3489" i="25" l="1"/>
  <c r="I3490" i="25"/>
  <c r="I3491" i="25" l="1"/>
  <c r="K3490" i="25"/>
  <c r="K3491" i="25" l="1"/>
  <c r="I3492" i="25"/>
  <c r="I3493" i="25" l="1"/>
  <c r="K3492" i="25"/>
  <c r="K3493" i="25" l="1"/>
  <c r="I3494" i="25"/>
  <c r="I3495" i="25" l="1"/>
  <c r="K3494" i="25"/>
  <c r="I3496" i="25" l="1"/>
  <c r="K3495" i="25"/>
  <c r="K3496" i="25" l="1"/>
  <c r="I3497" i="25"/>
  <c r="K3497" i="25" l="1"/>
  <c r="I3498" i="25"/>
  <c r="I3499" i="25" l="1"/>
  <c r="K3498" i="25"/>
  <c r="K3499" i="25" l="1"/>
  <c r="I3500" i="25"/>
  <c r="K3500" i="25" l="1"/>
  <c r="I3501" i="25"/>
  <c r="I3502" i="25" l="1"/>
  <c r="K3501" i="25"/>
  <c r="I3503" i="25" l="1"/>
  <c r="K3502" i="25"/>
  <c r="I3504" i="25" l="1"/>
  <c r="K3503" i="25"/>
  <c r="I3505" i="25" l="1"/>
  <c r="K3504" i="25"/>
  <c r="K3505" i="25" l="1"/>
  <c r="I3506" i="25"/>
  <c r="I3507" i="25" l="1"/>
  <c r="K3506" i="25"/>
  <c r="K3507" i="25" l="1"/>
  <c r="I3508" i="25"/>
  <c r="I3509" i="25" l="1"/>
  <c r="K3508" i="25"/>
  <c r="K3509" i="25" l="1"/>
  <c r="I3510" i="25"/>
  <c r="I3511" i="25" l="1"/>
  <c r="K3510" i="25"/>
  <c r="I3512" i="25" l="1"/>
  <c r="K3511" i="25"/>
  <c r="K3512" i="25" l="1"/>
  <c r="I3513" i="25"/>
  <c r="I3514" i="25" l="1"/>
  <c r="K3513" i="25"/>
  <c r="I3515" i="25" l="1"/>
  <c r="K3514" i="25"/>
  <c r="I3516" i="25" l="1"/>
  <c r="K3515" i="25"/>
  <c r="K3516" i="25" l="1"/>
  <c r="I3517" i="25"/>
  <c r="K3517" i="25" l="1"/>
  <c r="I3518" i="25"/>
  <c r="I3519" i="25" l="1"/>
  <c r="K3518" i="25"/>
  <c r="I3520" i="25" l="1"/>
  <c r="K3519" i="25"/>
  <c r="I3521" i="25" l="1"/>
  <c r="K3520" i="25"/>
  <c r="I3522" i="25" l="1"/>
  <c r="K3521" i="25"/>
  <c r="K3522" i="25" l="1"/>
  <c r="I3523" i="25"/>
  <c r="K3523" i="25" l="1"/>
  <c r="I3524" i="25"/>
  <c r="I3525" i="25" l="1"/>
  <c r="K3524" i="25"/>
  <c r="K3525" i="25" l="1"/>
  <c r="I3526" i="25"/>
  <c r="K3526" i="25" l="1"/>
  <c r="I3527" i="25"/>
  <c r="I3528" i="25" l="1"/>
  <c r="K3527" i="25"/>
  <c r="K3528" i="25" l="1"/>
  <c r="I3529" i="25"/>
  <c r="K3529" i="25" l="1"/>
  <c r="I3530" i="25"/>
  <c r="K3530" i="25" l="1"/>
  <c r="I3531" i="25"/>
  <c r="K3531" i="25" l="1"/>
  <c r="I3532" i="25"/>
  <c r="I3533" i="25" l="1"/>
  <c r="K3532" i="25"/>
  <c r="I3534" i="25" l="1"/>
  <c r="K3533" i="25"/>
  <c r="I3535" i="25" l="1"/>
  <c r="K3534" i="25"/>
  <c r="I3536" i="25" l="1"/>
  <c r="K3535" i="25"/>
  <c r="K3536" i="25" l="1"/>
  <c r="I3537" i="25"/>
  <c r="K3537" i="25" l="1"/>
  <c r="I3538" i="25"/>
  <c r="I3539" i="25" l="1"/>
  <c r="K3538" i="25"/>
  <c r="K3539" i="25" l="1"/>
  <c r="I3540" i="25"/>
  <c r="I3541" i="25" l="1"/>
  <c r="K3540" i="25"/>
  <c r="K3541" i="25" l="1"/>
  <c r="I3542" i="25"/>
  <c r="K3542" i="25" l="1"/>
  <c r="I3543" i="25"/>
  <c r="K3543" i="25" l="1"/>
  <c r="I3544" i="25"/>
  <c r="K3544" i="25" l="1"/>
  <c r="I3545" i="25"/>
  <c r="K3545" i="25" l="1"/>
  <c r="I3546" i="25"/>
  <c r="I3547" i="25" l="1"/>
  <c r="K3546" i="25"/>
  <c r="K3547" i="25" l="1"/>
  <c r="I3548" i="25"/>
  <c r="I3549" i="25" l="1"/>
  <c r="K3548" i="25"/>
  <c r="I3550" i="25" l="1"/>
  <c r="K3549" i="25"/>
  <c r="I3551" i="25" l="1"/>
  <c r="K3550" i="25"/>
  <c r="I3552" i="25" l="1"/>
  <c r="K3551" i="25"/>
  <c r="K3552" i="25" l="1"/>
  <c r="I3553" i="25"/>
  <c r="K3553" i="25" l="1"/>
  <c r="I3554" i="25"/>
  <c r="I3555" i="25" l="1"/>
  <c r="K3554" i="25"/>
  <c r="K3555" i="25" l="1"/>
  <c r="I3556" i="25"/>
  <c r="I3557" i="25" l="1"/>
  <c r="K3556" i="25"/>
  <c r="K3557" i="25" l="1"/>
  <c r="I3558" i="25"/>
  <c r="I3559" i="25" l="1"/>
  <c r="K3558" i="25"/>
  <c r="I3560" i="25" l="1"/>
  <c r="K3559" i="25"/>
  <c r="K3560" i="25" l="1"/>
  <c r="I3561" i="25"/>
  <c r="K3561" i="25" l="1"/>
  <c r="I3562" i="25"/>
  <c r="I3563" i="25" l="1"/>
  <c r="K3562" i="25"/>
  <c r="K3563" i="25" l="1"/>
  <c r="I3564" i="25"/>
  <c r="I3565" i="25" l="1"/>
  <c r="K3564" i="25"/>
  <c r="K3565" i="25" l="1"/>
  <c r="I3566" i="25"/>
  <c r="I3567" i="25" l="1"/>
  <c r="K3566" i="25"/>
  <c r="K3567" i="25" l="1"/>
  <c r="I3568" i="25"/>
  <c r="I3569" i="25" l="1"/>
  <c r="K3568" i="25"/>
  <c r="K3569" i="25" l="1"/>
  <c r="I3570" i="25"/>
  <c r="K3570" i="25" l="1"/>
  <c r="I3571" i="25"/>
  <c r="K3571" i="25" l="1"/>
  <c r="I3572" i="25"/>
  <c r="I3573" i="25" l="1"/>
  <c r="K3572" i="25"/>
  <c r="K3573" i="25" l="1"/>
  <c r="I3574" i="25"/>
  <c r="I3575" i="25" l="1"/>
  <c r="K3574" i="25"/>
  <c r="I3576" i="25" l="1"/>
  <c r="K3575" i="25"/>
  <c r="K3576" i="25" l="1"/>
  <c r="I3577" i="25"/>
  <c r="I3578" i="25" l="1"/>
  <c r="K3577" i="25"/>
  <c r="I3579" i="25" l="1"/>
  <c r="K3578" i="25"/>
  <c r="K3579" i="25" l="1"/>
  <c r="I3580" i="25"/>
  <c r="I3581" i="25" l="1"/>
  <c r="K3580" i="25"/>
  <c r="K3581" i="25" l="1"/>
  <c r="I3582" i="25"/>
  <c r="I3583" i="25" l="1"/>
  <c r="K3582" i="25"/>
  <c r="I3584" i="25" l="1"/>
  <c r="K3583" i="25"/>
  <c r="K3584" i="25" l="1"/>
  <c r="I3585" i="25"/>
  <c r="K3585" i="25" l="1"/>
  <c r="I3586" i="25"/>
  <c r="K3586" i="25" l="1"/>
  <c r="I3587" i="25"/>
  <c r="K3587" i="25" l="1"/>
  <c r="I3588" i="25"/>
  <c r="I3589" i="25" l="1"/>
  <c r="K3588" i="25"/>
  <c r="K3589" i="25" l="1"/>
  <c r="I3590" i="25"/>
  <c r="K3590" i="25" l="1"/>
  <c r="I3591" i="25"/>
  <c r="I3592" i="25" l="1"/>
  <c r="K3591" i="25"/>
  <c r="K3592" i="25" l="1"/>
  <c r="I3593" i="25"/>
  <c r="I3594" i="25" l="1"/>
  <c r="K3593" i="25"/>
  <c r="I3595" i="25" l="1"/>
  <c r="K3594" i="25"/>
  <c r="K3595" i="25" l="1"/>
  <c r="I3596" i="25"/>
  <c r="I3597" i="25" l="1"/>
  <c r="K3596" i="25"/>
  <c r="I3598" i="25" l="1"/>
  <c r="K3597" i="25"/>
  <c r="I3599" i="25" l="1"/>
  <c r="K3598" i="25"/>
  <c r="I3600" i="25" l="1"/>
  <c r="K3599" i="25"/>
  <c r="K3600" i="25" l="1"/>
  <c r="I3601" i="25"/>
  <c r="I3602" i="25" l="1"/>
  <c r="K3601" i="25"/>
  <c r="I3603" i="25" l="1"/>
  <c r="K3602" i="25"/>
  <c r="K3603" i="25" l="1"/>
  <c r="I3604" i="25"/>
  <c r="I3605" i="25" l="1"/>
  <c r="K3604" i="25"/>
  <c r="K3605" i="25" l="1"/>
  <c r="I3606" i="25"/>
  <c r="I3607" i="25" l="1"/>
  <c r="K3606" i="25"/>
  <c r="I3608" i="25" l="1"/>
  <c r="K3607" i="25"/>
  <c r="K3608" i="25" l="1"/>
  <c r="I3609" i="25"/>
  <c r="K3609" i="25" l="1"/>
  <c r="I3610" i="25"/>
  <c r="I3611" i="25" l="1"/>
  <c r="K3610" i="25"/>
  <c r="K3611" i="25" l="1"/>
  <c r="I3612" i="25"/>
  <c r="I3613" i="25" l="1"/>
  <c r="K3612" i="25"/>
  <c r="K3613" i="25" l="1"/>
  <c r="I3614" i="25"/>
  <c r="K3614" i="25" l="1"/>
  <c r="I3615" i="25"/>
  <c r="I3616" i="25" l="1"/>
  <c r="K3615" i="25"/>
  <c r="I3617" i="25" l="1"/>
  <c r="K3616" i="25"/>
  <c r="K3617" i="25" l="1"/>
  <c r="I3618" i="25"/>
  <c r="I3619" i="25" l="1"/>
  <c r="K3618" i="25"/>
  <c r="I3620" i="25" l="1"/>
  <c r="K3619" i="25"/>
  <c r="I3621" i="25" l="1"/>
  <c r="K3620" i="25"/>
  <c r="K3621" i="25" l="1"/>
  <c r="I3622" i="25"/>
  <c r="K3622" i="25" l="1"/>
  <c r="I3623" i="25"/>
  <c r="I3624" i="25" l="1"/>
  <c r="K3623" i="25"/>
  <c r="K3624" i="25" l="1"/>
  <c r="I3625" i="25"/>
  <c r="I3626" i="25" l="1"/>
  <c r="K3625" i="25"/>
  <c r="I3627" i="25" l="1"/>
  <c r="K3626" i="25"/>
  <c r="K3627" i="25" l="1"/>
  <c r="I3628" i="25"/>
  <c r="I3629" i="25" l="1"/>
  <c r="K3628" i="25"/>
  <c r="K3629" i="25" l="1"/>
  <c r="I3630" i="25"/>
  <c r="K3630" i="25" l="1"/>
  <c r="I3631" i="25"/>
  <c r="I3632" i="25" l="1"/>
  <c r="K3631" i="25"/>
  <c r="K3632" i="25" l="1"/>
  <c r="I3633" i="25"/>
  <c r="K3633" i="25" l="1"/>
  <c r="I3634" i="25"/>
  <c r="I3635" i="25" l="1"/>
  <c r="K3634" i="25"/>
  <c r="K3635" i="25" l="1"/>
  <c r="I3636" i="25"/>
  <c r="K3636" i="25" l="1"/>
  <c r="I3637" i="25"/>
  <c r="K3637" i="25" l="1"/>
  <c r="I3638" i="25"/>
  <c r="I3639" i="25" l="1"/>
  <c r="K3638" i="25"/>
  <c r="K3639" i="25" l="1"/>
  <c r="I3640" i="25"/>
  <c r="K3640" i="25" l="1"/>
  <c r="I3641" i="25"/>
  <c r="K3641" i="25" l="1"/>
  <c r="I3642" i="25"/>
  <c r="I3643" i="25" l="1"/>
  <c r="K3642" i="25"/>
  <c r="K3643" i="25" l="1"/>
  <c r="I3644" i="25"/>
  <c r="K3644" i="25" l="1"/>
  <c r="I3645" i="25"/>
  <c r="K3645" i="25" l="1"/>
  <c r="I3646" i="25"/>
  <c r="I3647" i="25" l="1"/>
  <c r="K3646" i="25"/>
  <c r="I3648" i="25" l="1"/>
  <c r="K3647" i="25"/>
  <c r="I3649" i="25" l="1"/>
  <c r="K3648" i="25"/>
  <c r="K3649" i="25" l="1"/>
  <c r="I3650" i="25"/>
  <c r="I3651" i="25" l="1"/>
  <c r="K3650" i="25"/>
  <c r="I3652" i="25" l="1"/>
  <c r="K3651" i="25"/>
  <c r="I3653" i="25" l="1"/>
  <c r="K3652" i="25"/>
  <c r="K3653" i="25" l="1"/>
  <c r="I3654" i="25"/>
  <c r="K3654" i="25" l="1"/>
  <c r="I3655" i="25"/>
  <c r="K3655" i="25" l="1"/>
  <c r="I3656" i="25"/>
  <c r="I3657" i="25" l="1"/>
  <c r="K3656" i="25"/>
  <c r="K3657" i="25" l="1"/>
  <c r="I3658" i="25"/>
  <c r="I3659" i="25" l="1"/>
  <c r="K3658" i="25"/>
  <c r="K3659" i="25" l="1"/>
  <c r="I3660" i="25"/>
  <c r="I3661" i="25" l="1"/>
  <c r="K3660" i="25"/>
  <c r="K3661" i="25" l="1"/>
  <c r="I3662" i="25"/>
  <c r="K3662" i="25" l="1"/>
  <c r="I3663" i="25"/>
  <c r="I3664" i="25" l="1"/>
  <c r="K3663" i="25"/>
  <c r="I3665" i="25" l="1"/>
  <c r="K3664" i="25"/>
  <c r="I3666" i="25" l="1"/>
  <c r="K3665" i="25"/>
  <c r="I3667" i="25" l="1"/>
  <c r="K3666" i="25"/>
  <c r="K3667" i="25" l="1"/>
  <c r="I3668" i="25"/>
  <c r="I3669" i="25" l="1"/>
  <c r="K3668" i="25"/>
  <c r="I3670" i="25" l="1"/>
  <c r="K3669" i="25"/>
  <c r="I3671" i="25" l="1"/>
  <c r="K3670" i="25"/>
  <c r="K3671" i="25" l="1"/>
  <c r="I3672" i="25"/>
  <c r="K3672" i="25" l="1"/>
  <c r="I3673" i="25"/>
  <c r="K3673" i="25" l="1"/>
  <c r="I3674" i="25"/>
  <c r="I3675" i="25" l="1"/>
  <c r="K3674" i="25"/>
  <c r="I3676" i="25" l="1"/>
  <c r="K3675" i="25"/>
  <c r="K3676" i="25" l="1"/>
  <c r="I3677" i="25"/>
  <c r="I3678" i="25" l="1"/>
  <c r="K3677" i="25"/>
  <c r="I3679" i="25" l="1"/>
  <c r="K3678" i="25"/>
  <c r="K3679" i="25" l="1"/>
  <c r="I3680" i="25"/>
  <c r="K3680" i="25" l="1"/>
  <c r="I3681" i="25"/>
  <c r="I3682" i="25" l="1"/>
  <c r="K3681" i="25"/>
  <c r="I3683" i="25" l="1"/>
  <c r="K3682" i="25"/>
  <c r="I3684" i="25" l="1"/>
  <c r="K3683" i="25"/>
  <c r="K3684" i="25" l="1"/>
  <c r="I3685" i="25"/>
  <c r="I3686" i="25" l="1"/>
  <c r="K3685" i="25"/>
  <c r="I3687" i="25" l="1"/>
  <c r="K3686" i="25"/>
  <c r="I3688" i="25" l="1"/>
  <c r="K3687" i="25"/>
  <c r="K3688" i="25" l="1"/>
  <c r="I3689" i="25"/>
  <c r="I3690" i="25" l="1"/>
  <c r="K3689" i="25"/>
  <c r="K3690" i="25" l="1"/>
  <c r="I3691" i="25"/>
  <c r="I3692" i="25" l="1"/>
  <c r="K3691" i="25"/>
  <c r="K3692" i="25" l="1"/>
  <c r="I3693" i="25"/>
  <c r="I3694" i="25" l="1"/>
  <c r="K3693" i="25"/>
  <c r="I3695" i="25" l="1"/>
  <c r="K3694" i="25"/>
  <c r="I3696" i="25" l="1"/>
  <c r="K3695" i="25"/>
  <c r="K3696" i="25" l="1"/>
  <c r="I3697" i="25"/>
  <c r="I3698" i="25" l="1"/>
  <c r="K3697" i="25"/>
  <c r="I3699" i="25" l="1"/>
  <c r="K3698" i="25"/>
  <c r="I3700" i="25" l="1"/>
  <c r="K3699" i="25"/>
  <c r="K3700" i="25" l="1"/>
  <c r="I3701" i="25"/>
  <c r="K3701" i="25" l="1"/>
  <c r="I3702" i="25"/>
  <c r="I3703" i="25" l="1"/>
  <c r="K3702" i="25"/>
  <c r="I3704" i="25" l="1"/>
  <c r="K3703" i="25"/>
  <c r="K3704" i="25" l="1"/>
  <c r="I3705" i="25"/>
  <c r="I3706" i="25" l="1"/>
  <c r="K3705" i="25"/>
  <c r="K3706" i="25" l="1"/>
  <c r="I3707" i="25"/>
  <c r="I3708" i="25" l="1"/>
  <c r="K3707" i="25"/>
  <c r="K3708" i="25" l="1"/>
  <c r="I3709" i="25"/>
  <c r="I3710" i="25" l="1"/>
  <c r="K3709" i="25"/>
  <c r="I3711" i="25" l="1"/>
  <c r="K3710" i="25"/>
  <c r="K3711" i="25" l="1"/>
  <c r="I3712" i="25"/>
  <c r="K3712" i="25" l="1"/>
  <c r="I3713" i="25"/>
  <c r="I3714" i="25" l="1"/>
  <c r="K3713" i="25"/>
  <c r="I3715" i="25" l="1"/>
  <c r="K3714" i="25"/>
  <c r="I3716" i="25" l="1"/>
  <c r="K3715" i="25"/>
  <c r="I3717" i="25" l="1"/>
  <c r="K3716" i="25"/>
  <c r="I3718" i="25" l="1"/>
  <c r="K3717" i="25"/>
  <c r="I3719" i="25" l="1"/>
  <c r="K3718" i="25"/>
  <c r="I3720" i="25" l="1"/>
  <c r="K3719" i="25"/>
  <c r="K3720" i="25" l="1"/>
  <c r="I3721" i="25"/>
  <c r="I3722" i="25" l="1"/>
  <c r="K3721" i="25"/>
  <c r="I3723" i="25" l="1"/>
  <c r="K3722" i="25"/>
  <c r="I3724" i="25" l="1"/>
  <c r="K3723" i="25"/>
  <c r="K3724" i="25" l="1"/>
  <c r="I3725" i="25"/>
  <c r="I3726" i="25" l="1"/>
  <c r="K3725" i="25"/>
  <c r="K3726" i="25" l="1"/>
  <c r="I3727" i="25"/>
  <c r="K3727" i="25" l="1"/>
  <c r="I3728" i="25"/>
  <c r="K3728" i="25" l="1"/>
  <c r="I3729" i="25"/>
  <c r="I3730" i="25" l="1"/>
  <c r="K3729" i="25"/>
  <c r="I3731" i="25" l="1"/>
  <c r="K3730" i="25"/>
  <c r="I3732" i="25" l="1"/>
  <c r="K3731" i="25"/>
  <c r="K3732" i="25" l="1"/>
  <c r="I3733" i="25"/>
  <c r="K3733" i="25" l="1"/>
  <c r="I3734" i="25"/>
  <c r="I3735" i="25" l="1"/>
  <c r="K3734" i="25"/>
  <c r="I3736" i="25" l="1"/>
  <c r="K3735" i="25"/>
  <c r="K3736" i="25" l="1"/>
  <c r="I3737" i="25"/>
  <c r="I3738" i="25" l="1"/>
  <c r="K3737" i="25"/>
  <c r="K3738" i="25" l="1"/>
  <c r="I3739" i="25"/>
  <c r="I3740" i="25" l="1"/>
  <c r="K3739" i="25"/>
  <c r="K3740" i="25" l="1"/>
  <c r="I3741" i="25"/>
  <c r="I3742" i="25" l="1"/>
  <c r="K3741" i="25"/>
  <c r="I3743" i="25" l="1"/>
  <c r="K3742" i="25"/>
  <c r="K3743" i="25" l="1"/>
  <c r="I3744" i="25"/>
  <c r="K3744" i="25" l="1"/>
  <c r="I3745" i="25"/>
  <c r="I3746" i="25" l="1"/>
  <c r="K3745" i="25"/>
  <c r="I3747" i="25" l="1"/>
  <c r="K3746" i="25"/>
  <c r="I3748" i="25" l="1"/>
  <c r="K3747" i="25"/>
  <c r="K3748" i="25" l="1"/>
  <c r="I3749" i="25"/>
  <c r="I3750" i="25" l="1"/>
  <c r="K3749" i="25"/>
  <c r="I3751" i="25" l="1"/>
  <c r="K3750" i="25"/>
  <c r="I3752" i="25" l="1"/>
  <c r="K3751" i="25"/>
  <c r="K3752" i="25" l="1"/>
  <c r="I3753" i="25"/>
  <c r="I3754" i="25" l="1"/>
  <c r="K3753" i="25"/>
  <c r="K3754" i="25" l="1"/>
  <c r="I3755" i="25"/>
  <c r="I3756" i="25" l="1"/>
  <c r="K3755" i="25"/>
  <c r="K3756" i="25" l="1"/>
  <c r="I3757" i="25"/>
  <c r="I3758" i="25" l="1"/>
  <c r="K3757" i="25"/>
  <c r="I3759" i="25" l="1"/>
  <c r="K3758" i="25"/>
  <c r="I3760" i="25" l="1"/>
  <c r="K3759" i="25"/>
  <c r="K3760" i="25" l="1"/>
  <c r="I3761" i="25"/>
  <c r="I3762" i="25" l="1"/>
  <c r="K3761" i="25"/>
  <c r="K3762" i="25" l="1"/>
  <c r="I3763" i="25"/>
  <c r="I3764" i="25" l="1"/>
  <c r="K3763" i="25"/>
  <c r="I3765" i="25" l="1"/>
  <c r="K3764" i="25"/>
  <c r="K3765" i="25" l="1"/>
  <c r="I3766" i="25"/>
  <c r="I3767" i="25" l="1"/>
  <c r="K3766" i="25"/>
  <c r="I3768" i="25" l="1"/>
  <c r="K3767" i="25"/>
  <c r="K3768" i="25" l="1"/>
  <c r="I3769" i="25"/>
  <c r="I3770" i="25" l="1"/>
  <c r="K3769" i="25"/>
  <c r="K3770" i="25" l="1"/>
  <c r="I3771" i="25"/>
  <c r="I3772" i="25" l="1"/>
  <c r="K3771" i="25"/>
  <c r="K3772" i="25" l="1"/>
  <c r="I3773" i="25"/>
  <c r="I3774" i="25" l="1"/>
  <c r="K3773" i="25"/>
  <c r="K3774" i="25" l="1"/>
  <c r="I3775" i="25"/>
  <c r="I3776" i="25" l="1"/>
  <c r="K3775" i="25"/>
  <c r="K3776" i="25" l="1"/>
  <c r="I3777" i="25"/>
  <c r="K3777" i="25" l="1"/>
  <c r="I3778" i="25"/>
  <c r="I3779" i="25" l="1"/>
  <c r="K3778" i="25"/>
  <c r="I3780" i="25" l="1"/>
  <c r="K3779" i="25"/>
  <c r="I3781" i="25" l="1"/>
  <c r="K3780" i="25"/>
  <c r="I3782" i="25" l="1"/>
  <c r="K3781" i="25"/>
  <c r="K3782" i="25" l="1"/>
  <c r="I3783" i="25"/>
  <c r="I3784" i="25" l="1"/>
  <c r="K3783" i="25"/>
  <c r="I3785" i="25" l="1"/>
  <c r="K3784" i="25"/>
  <c r="K3785" i="25" l="1"/>
  <c r="I3786" i="25"/>
  <c r="K3786" i="25" l="1"/>
  <c r="I3787" i="25"/>
  <c r="I3788" i="25" l="1"/>
  <c r="K3787" i="25"/>
  <c r="I3789" i="25" l="1"/>
  <c r="K3788" i="25"/>
  <c r="I3790" i="25" l="1"/>
  <c r="K3789" i="25"/>
  <c r="K3790" i="25" l="1"/>
  <c r="I3791" i="25"/>
  <c r="I3792" i="25" l="1"/>
  <c r="K3791" i="25"/>
  <c r="K3792" i="25" l="1"/>
  <c r="I3793" i="25"/>
  <c r="I3794" i="25" l="1"/>
  <c r="K3793" i="25"/>
  <c r="K3794" i="25" l="1"/>
  <c r="I3795" i="25"/>
  <c r="I3796" i="25" l="1"/>
  <c r="K3795" i="25"/>
  <c r="I3797" i="25" l="1"/>
  <c r="K3796" i="25"/>
  <c r="K3797" i="25" l="1"/>
  <c r="I3798" i="25"/>
  <c r="K3798" i="25" l="1"/>
  <c r="I3799" i="25"/>
  <c r="I3800" i="25" l="1"/>
  <c r="K3799" i="25"/>
  <c r="K3800" i="25" l="1"/>
  <c r="I3801" i="25"/>
  <c r="I3802" i="25" l="1"/>
  <c r="K3801" i="25"/>
  <c r="K3802" i="25" l="1"/>
  <c r="I3803" i="25"/>
  <c r="I3804" i="25" l="1"/>
  <c r="K3803" i="25"/>
  <c r="I3805" i="25" l="1"/>
  <c r="K3804" i="25"/>
  <c r="I3806" i="25" l="1"/>
  <c r="K3805" i="25"/>
  <c r="K3806" i="25" l="1"/>
  <c r="I3807" i="25"/>
  <c r="K3807" i="25" l="1"/>
  <c r="I3808" i="25"/>
  <c r="K3808" i="25" l="1"/>
  <c r="I3809" i="25"/>
  <c r="I3810" i="25" l="1"/>
  <c r="K3809" i="25"/>
  <c r="K3810" i="25" l="1"/>
  <c r="I3811" i="25"/>
  <c r="I3812" i="25" l="1"/>
  <c r="K3811" i="25"/>
  <c r="I3813" i="25" l="1"/>
  <c r="K3812" i="25"/>
  <c r="K3813" i="25" l="1"/>
  <c r="I3814" i="25"/>
  <c r="K3814" i="25" l="1"/>
  <c r="I3815" i="25"/>
  <c r="I3816" i="25" l="1"/>
  <c r="K3815" i="25"/>
  <c r="I3817" i="25" l="1"/>
  <c r="K3816" i="25"/>
  <c r="I3818" i="25" l="1"/>
  <c r="K3817" i="25"/>
  <c r="K3818" i="25" l="1"/>
  <c r="I3819" i="25"/>
  <c r="I3820" i="25" l="1"/>
  <c r="K3819" i="25"/>
  <c r="I3821" i="25" l="1"/>
  <c r="K3820" i="25"/>
  <c r="I3822" i="25" l="1"/>
  <c r="K3821" i="25"/>
  <c r="K3822" i="25" l="1"/>
  <c r="I3823" i="25"/>
  <c r="I3824" i="25" l="1"/>
  <c r="K3823" i="25"/>
  <c r="K3824" i="25" l="1"/>
  <c r="I3825" i="25"/>
  <c r="I3826" i="25" l="1"/>
  <c r="K3825" i="25"/>
  <c r="K3826" i="25" l="1"/>
  <c r="I3827" i="25"/>
  <c r="I3828" i="25" l="1"/>
  <c r="K3827" i="25"/>
  <c r="I3829" i="25" l="1"/>
  <c r="K3828" i="25"/>
  <c r="K3829" i="25" l="1"/>
  <c r="I3830" i="25"/>
  <c r="K3830" i="25" l="1"/>
  <c r="I3831" i="25"/>
  <c r="I3832" i="25" l="1"/>
  <c r="K3831" i="25"/>
  <c r="I3833" i="25" l="1"/>
  <c r="K3832" i="25"/>
  <c r="I3834" i="25" l="1"/>
  <c r="K3833" i="25"/>
  <c r="K3834" i="25" l="1"/>
  <c r="I3835" i="25"/>
  <c r="I3836" i="25" l="1"/>
  <c r="K3835" i="25"/>
  <c r="I3837" i="25" l="1"/>
  <c r="K3836" i="25"/>
  <c r="I3838" i="25" l="1"/>
  <c r="K3837" i="25"/>
  <c r="K3838" i="25" l="1"/>
  <c r="I3839" i="25"/>
  <c r="I3840" i="25" l="1"/>
  <c r="K3839" i="25"/>
  <c r="K3840" i="25" l="1"/>
  <c r="I3841" i="25"/>
  <c r="I3842" i="25" l="1"/>
  <c r="K3841" i="25"/>
  <c r="K3842" i="25" l="1"/>
  <c r="I3843" i="25"/>
  <c r="I3844" i="25" l="1"/>
  <c r="K3843" i="25"/>
  <c r="I3845" i="25" l="1"/>
  <c r="K3844" i="25"/>
  <c r="K3845" i="25" l="1"/>
  <c r="I3846" i="25"/>
  <c r="K3846" i="25" l="1"/>
  <c r="I3847" i="25"/>
  <c r="K3847" i="25" l="1"/>
  <c r="I3848" i="25"/>
  <c r="I3849" i="25" l="1"/>
  <c r="K3848" i="25"/>
  <c r="I3850" i="25" l="1"/>
  <c r="K3849" i="25"/>
  <c r="K3850" i="25" l="1"/>
  <c r="I3851" i="25"/>
  <c r="K3851" i="25" l="1"/>
  <c r="I3852" i="25"/>
  <c r="I3853" i="25" l="1"/>
  <c r="K3852" i="25"/>
  <c r="I3854" i="25" l="1"/>
  <c r="K3853" i="25"/>
  <c r="K3854" i="25" l="1"/>
  <c r="I3855" i="25"/>
  <c r="I3856" i="25" l="1"/>
  <c r="K3855" i="25"/>
  <c r="K3856" i="25" l="1"/>
  <c r="I3857" i="25"/>
  <c r="I3858" i="25" l="1"/>
  <c r="K3857" i="25"/>
  <c r="K3858" i="25" l="1"/>
  <c r="I3859" i="25"/>
  <c r="I3860" i="25" l="1"/>
  <c r="K3859" i="25"/>
  <c r="I3861" i="25" l="1"/>
  <c r="K3860" i="25"/>
  <c r="K3861" i="25" l="1"/>
  <c r="I3862" i="25"/>
  <c r="K3862" i="25" l="1"/>
  <c r="I3863" i="25"/>
  <c r="I3864" i="25" l="1"/>
  <c r="K3863" i="25"/>
  <c r="I3865" i="25" l="1"/>
  <c r="K3864" i="25"/>
  <c r="I3866" i="25" l="1"/>
  <c r="K3865" i="25"/>
  <c r="K3866" i="25" l="1"/>
  <c r="I3867" i="25"/>
  <c r="K3867" i="25" l="1"/>
  <c r="I3868" i="25"/>
  <c r="I3869" i="25" l="1"/>
  <c r="K3868" i="25"/>
  <c r="I3870" i="25" l="1"/>
  <c r="K3869" i="25"/>
  <c r="I3871" i="25" l="1"/>
  <c r="K3870" i="25"/>
  <c r="K3871" i="25" l="1"/>
  <c r="I3872" i="25"/>
  <c r="I3873" i="25" l="1"/>
  <c r="K3872" i="25"/>
  <c r="I3874" i="25" l="1"/>
  <c r="K3873" i="25"/>
  <c r="I3875" i="25" l="1"/>
  <c r="K3874" i="25"/>
  <c r="K3875" i="25" l="1"/>
  <c r="I3876" i="25"/>
  <c r="I3877" i="25" l="1"/>
  <c r="K3876" i="25"/>
  <c r="K3877" i="25" l="1"/>
  <c r="I3878" i="25"/>
  <c r="I3879" i="25" l="1"/>
  <c r="K3878" i="25"/>
  <c r="K3879" i="25" l="1"/>
  <c r="I3880" i="25"/>
  <c r="K3880" i="25" l="1"/>
  <c r="I3881" i="25"/>
  <c r="I3882" i="25" l="1"/>
  <c r="K3881" i="25"/>
  <c r="I3883" i="25" l="1"/>
  <c r="K3882" i="25"/>
  <c r="K3883" i="25" l="1"/>
  <c r="I3884" i="25"/>
  <c r="I3885" i="25" l="1"/>
  <c r="K3884" i="25"/>
  <c r="I3886" i="25" l="1"/>
  <c r="K3885" i="25"/>
  <c r="I3887" i="25" l="1"/>
  <c r="K3886" i="25"/>
  <c r="K3887" i="25" l="1"/>
  <c r="I3888" i="25"/>
  <c r="I3889" i="25" l="1"/>
  <c r="K3888" i="25"/>
  <c r="I3890" i="25" l="1"/>
  <c r="K3889" i="25"/>
  <c r="I3891" i="25" l="1"/>
  <c r="K3890" i="25"/>
  <c r="K3891" i="25" l="1"/>
  <c r="I3892" i="25"/>
  <c r="I3893" i="25" l="1"/>
  <c r="K3892" i="25"/>
  <c r="I3894" i="25" l="1"/>
  <c r="K3893" i="25"/>
  <c r="K3894" i="25" l="1"/>
  <c r="I3895" i="25"/>
  <c r="I3896" i="25" l="1"/>
  <c r="K3895" i="25"/>
  <c r="K3896" i="25" l="1"/>
  <c r="I3897" i="25"/>
  <c r="I3898" i="25" l="1"/>
  <c r="K3897" i="25"/>
  <c r="I3899" i="25" l="1"/>
  <c r="K3898" i="25"/>
  <c r="K3899" i="25" l="1"/>
  <c r="I3900" i="25"/>
  <c r="I3901" i="25" l="1"/>
  <c r="K3900" i="25"/>
  <c r="I3902" i="25" l="1"/>
  <c r="K3901" i="25"/>
  <c r="K3902" i="25" l="1"/>
  <c r="I3903" i="25"/>
  <c r="K3903" i="25" l="1"/>
  <c r="I3904" i="25"/>
  <c r="I3905" i="25" l="1"/>
  <c r="K3904" i="25"/>
  <c r="K3905" i="25" l="1"/>
  <c r="I3906" i="25"/>
  <c r="K3906" i="25" l="1"/>
  <c r="I3907" i="25"/>
  <c r="K3907" i="25" l="1"/>
  <c r="I3908" i="25"/>
  <c r="I3909" i="25" l="1"/>
  <c r="K3908" i="25"/>
  <c r="I3910" i="25" l="1"/>
  <c r="K3909" i="25"/>
  <c r="I3911" i="25" l="1"/>
  <c r="K3910" i="25"/>
  <c r="I3912" i="25" l="1"/>
  <c r="K3911" i="25"/>
  <c r="I3913" i="25" l="1"/>
  <c r="K3912" i="25"/>
  <c r="I3914" i="25" l="1"/>
  <c r="K3913" i="25"/>
  <c r="I3915" i="25" l="1"/>
  <c r="K3914" i="25"/>
  <c r="K3915" i="25" l="1"/>
  <c r="I3916" i="25"/>
  <c r="I3917" i="25" l="1"/>
  <c r="K3916" i="25"/>
  <c r="K3917" i="25" l="1"/>
  <c r="I3918" i="25"/>
  <c r="K3918" i="25" l="1"/>
  <c r="I3919" i="25"/>
  <c r="K3919" i="25" l="1"/>
  <c r="I3920" i="25"/>
  <c r="I3921" i="25" l="1"/>
  <c r="K3920" i="25"/>
  <c r="I3922" i="25" l="1"/>
  <c r="K3921" i="25"/>
  <c r="K3922" i="25" l="1"/>
  <c r="I3923" i="25"/>
  <c r="I3924" i="25" l="1"/>
  <c r="K3923" i="25"/>
  <c r="I3925" i="25" l="1"/>
  <c r="K3924" i="25"/>
  <c r="I3926" i="25" l="1"/>
  <c r="K3925" i="25"/>
  <c r="K3926" i="25" l="1"/>
  <c r="I3927" i="25"/>
  <c r="I3928" i="25" l="1"/>
  <c r="K3927" i="25"/>
  <c r="I3929" i="25" l="1"/>
  <c r="K3928" i="25"/>
  <c r="I3930" i="25" l="1"/>
  <c r="K3929" i="25"/>
  <c r="K3930" i="25" l="1"/>
  <c r="I3931" i="25"/>
  <c r="I3932" i="25" l="1"/>
  <c r="K3931" i="25"/>
  <c r="K3932" i="25" l="1"/>
  <c r="I3933" i="25"/>
  <c r="I3934" i="25" l="1"/>
  <c r="K3933" i="25"/>
  <c r="I3935" i="25" l="1"/>
  <c r="K3934" i="25"/>
  <c r="I3936" i="25" l="1"/>
  <c r="K3935" i="25"/>
  <c r="I3937" i="25" l="1"/>
  <c r="K3936" i="25"/>
  <c r="I3938" i="25" l="1"/>
  <c r="K3937" i="25"/>
  <c r="I3939" i="25" l="1"/>
  <c r="K3938" i="25"/>
  <c r="K3939" i="25" l="1"/>
  <c r="I3940" i="25"/>
  <c r="K3940" i="25" l="1"/>
  <c r="I3941" i="25"/>
  <c r="I3942" i="25" l="1"/>
  <c r="K3941" i="25"/>
  <c r="I3943" i="25" l="1"/>
  <c r="K3942" i="25"/>
  <c r="I3944" i="25" l="1"/>
  <c r="K3943" i="25"/>
  <c r="K3944" i="25" l="1"/>
  <c r="I3945" i="25"/>
  <c r="I3946" i="25" l="1"/>
  <c r="K3945" i="25"/>
  <c r="I3947" i="25" l="1"/>
  <c r="K3946" i="25"/>
  <c r="I3948" i="25" l="1"/>
  <c r="K3947" i="25"/>
  <c r="K3948" i="25" l="1"/>
  <c r="I3949" i="25"/>
  <c r="I3950" i="25" l="1"/>
  <c r="K3949" i="25"/>
  <c r="I3951" i="25" l="1"/>
  <c r="K3950" i="25"/>
  <c r="I3952" i="25" l="1"/>
  <c r="K3951" i="25"/>
  <c r="K3952" i="25" l="1"/>
  <c r="I3953" i="25"/>
  <c r="I3954" i="25" l="1"/>
  <c r="K3953" i="25"/>
  <c r="I3955" i="25" l="1"/>
  <c r="K3954" i="25"/>
  <c r="I3956" i="25" l="1"/>
  <c r="K3955" i="25"/>
  <c r="K3956" i="25" l="1"/>
  <c r="I3957" i="25"/>
  <c r="I3958" i="25" l="1"/>
  <c r="K3957" i="25"/>
  <c r="I3959" i="25" l="1"/>
  <c r="K3958" i="25"/>
  <c r="I3960" i="25" l="1"/>
  <c r="K3959" i="25"/>
  <c r="K3960" i="25" l="1"/>
  <c r="I3961" i="25"/>
  <c r="K3961" i="25" l="1"/>
  <c r="I3962" i="25"/>
  <c r="I3963" i="25" l="1"/>
  <c r="K3962" i="25"/>
  <c r="I3964" i="25" l="1"/>
  <c r="K3963" i="25"/>
  <c r="K3964" i="25" l="1"/>
  <c r="I3965" i="25"/>
  <c r="I3966" i="25" l="1"/>
  <c r="K3965" i="25"/>
  <c r="I3967" i="25" l="1"/>
  <c r="K3966" i="25"/>
  <c r="I3968" i="25" l="1"/>
  <c r="K3967" i="25"/>
  <c r="K3968" i="25" l="1"/>
  <c r="I3969" i="25"/>
  <c r="I3970" i="25" l="1"/>
  <c r="K3969" i="25"/>
  <c r="I3971" i="25" l="1"/>
  <c r="K3970" i="25"/>
  <c r="I3972" i="25" l="1"/>
  <c r="K3971" i="25"/>
  <c r="K3972" i="25" l="1"/>
  <c r="I3973" i="25"/>
  <c r="I3974" i="25" l="1"/>
  <c r="K3973" i="25"/>
  <c r="K3974" i="25" l="1"/>
  <c r="I3975" i="25"/>
  <c r="I3976" i="25" l="1"/>
  <c r="K3975" i="25"/>
  <c r="I3977" i="25" l="1"/>
  <c r="K3976" i="25"/>
  <c r="I3978" i="25" l="1"/>
  <c r="K3977" i="25"/>
  <c r="I3979" i="25" l="1"/>
  <c r="K3978" i="25"/>
  <c r="I3980" i="25" l="1"/>
  <c r="K3979" i="25"/>
  <c r="K3980" i="25" l="1"/>
  <c r="I3981" i="25"/>
  <c r="I3982" i="25" l="1"/>
  <c r="K3981" i="25"/>
  <c r="I3983" i="25" l="1"/>
  <c r="K3982" i="25"/>
  <c r="I3984" i="25" l="1"/>
  <c r="K3984" i="25" s="1"/>
  <c r="K3983" i="25"/>
</calcChain>
</file>

<file path=xl/sharedStrings.xml><?xml version="1.0" encoding="utf-8"?>
<sst xmlns="http://schemas.openxmlformats.org/spreadsheetml/2006/main" count="1170" uniqueCount="472">
  <si>
    <t>MVRV处理</t>
    <phoneticPr fontId="2" type="noConversion"/>
  </si>
  <si>
    <t>S2F处理2</t>
    <phoneticPr fontId="2" type="noConversion"/>
  </si>
  <si>
    <t>MVRV理论</t>
    <phoneticPr fontId="2" type="noConversion"/>
  </si>
  <si>
    <t>S2F理论</t>
    <phoneticPr fontId="2" type="noConversion"/>
  </si>
  <si>
    <t>S2F(月,$)</t>
    <phoneticPr fontId="2" type="noConversion"/>
  </si>
  <si>
    <t>MVRV</t>
    <phoneticPr fontId="2" type="noConversion"/>
  </si>
  <si>
    <t>价格</t>
    <phoneticPr fontId="2" type="noConversion"/>
  </si>
  <si>
    <t>A1</t>
    <phoneticPr fontId="2" type="noConversion"/>
  </si>
  <si>
    <t>B1</t>
    <phoneticPr fontId="2" type="noConversion"/>
  </si>
  <si>
    <t>MVRV处理2</t>
    <phoneticPr fontId="2" type="noConversion"/>
  </si>
  <si>
    <t>S2F处理</t>
    <phoneticPr fontId="2" type="noConversion"/>
  </si>
  <si>
    <t>A2</t>
    <phoneticPr fontId="2" type="noConversion"/>
  </si>
  <si>
    <t>牛熊指数</t>
    <phoneticPr fontId="2" type="noConversion"/>
  </si>
  <si>
    <t>S2F(月预测价格,$)</t>
    <phoneticPr fontId="2" type="noConversion"/>
  </si>
  <si>
    <t>比特币价格</t>
    <phoneticPr fontId="2" type="noConversion"/>
  </si>
  <si>
    <t>输入数据</t>
    <phoneticPr fontId="2" type="noConversion"/>
  </si>
  <si>
    <r>
      <rPr>
        <sz val="12"/>
        <color theme="4"/>
        <rFont val="等线"/>
        <family val="2"/>
        <charset val="134"/>
        <scheme val="minor"/>
      </rPr>
      <t>输入数据</t>
    </r>
    <phoneticPr fontId="2" type="noConversion"/>
  </si>
  <si>
    <r>
      <rPr>
        <sz val="12"/>
        <color theme="4"/>
        <rFont val="等线"/>
        <family val="2"/>
        <charset val="134"/>
      </rPr>
      <t>输入数据</t>
    </r>
    <phoneticPr fontId="2" type="noConversion"/>
  </si>
  <si>
    <r>
      <t>时钟</t>
    </r>
    <r>
      <rPr>
        <sz val="12"/>
        <color theme="1"/>
        <rFont val="等线 (正文)"/>
        <family val="3"/>
        <charset val="134"/>
      </rPr>
      <t>x</t>
    </r>
    <r>
      <rPr>
        <sz val="12"/>
        <color theme="1"/>
        <rFont val="等线 (正文)"/>
        <family val="2"/>
        <charset val="134"/>
      </rPr>
      <t>轴</t>
    </r>
    <phoneticPr fontId="2" type="noConversion"/>
  </si>
  <si>
    <r>
      <rPr>
        <sz val="12"/>
        <color theme="1"/>
        <rFont val="等线"/>
        <family val="2"/>
        <charset val="134"/>
      </rPr>
      <t>时钟</t>
    </r>
    <r>
      <rPr>
        <sz val="12"/>
        <color theme="1"/>
        <rFont val="等线 (正文)"/>
        <family val="3"/>
        <charset val="134"/>
      </rPr>
      <t>y</t>
    </r>
    <r>
      <rPr>
        <sz val="12"/>
        <color theme="1"/>
        <rFont val="等线"/>
        <family val="2"/>
        <charset val="134"/>
      </rPr>
      <t>轴</t>
    </r>
    <phoneticPr fontId="2" type="noConversion"/>
  </si>
  <si>
    <t>神经网络
推荐仓位</t>
    <phoneticPr fontId="2" type="noConversion"/>
  </si>
  <si>
    <t>此表格经 BFM Unity 创始人 Guhhhhaa 审计</t>
    <phoneticPr fontId="2" type="noConversion"/>
  </si>
  <si>
    <t>基本信息设置1</t>
    <phoneticPr fontId="2" type="noConversion"/>
  </si>
  <si>
    <t>信用卡存款准备金率(%)</t>
    <phoneticPr fontId="2" type="noConversion"/>
  </si>
  <si>
    <t>变更策略资金占用率(%)</t>
    <phoneticPr fontId="2" type="noConversion"/>
  </si>
  <si>
    <t>场内外综合流动准备金(¥)</t>
    <phoneticPr fontId="2" type="noConversion"/>
  </si>
  <si>
    <t>交易所流动准备金占用率(%)</t>
    <phoneticPr fontId="2" type="noConversion"/>
  </si>
  <si>
    <t>交易所资金银行卡折算率(%)</t>
    <phoneticPr fontId="2" type="noConversion"/>
  </si>
  <si>
    <t>银行卡生活流动准备金(¥)</t>
    <phoneticPr fontId="2" type="noConversion"/>
  </si>
  <si>
    <t>信用卡手续费准备金率(%)</t>
    <phoneticPr fontId="2" type="noConversion"/>
  </si>
  <si>
    <t>https://www.bfm-unity.com/</t>
  </si>
  <si>
    <t>基本信息设置2</t>
    <phoneticPr fontId="2" type="noConversion"/>
  </si>
  <si>
    <t>纳指收益率(%)</t>
    <phoneticPr fontId="2" type="noConversion"/>
  </si>
  <si>
    <t>纳指夏普率</t>
    <phoneticPr fontId="2" type="noConversion"/>
  </si>
  <si>
    <t>纳指最大仓位理论(%)</t>
    <phoneticPr fontId="2" type="noConversion"/>
  </si>
  <si>
    <t>纳指最大仓位实际(%)</t>
    <phoneticPr fontId="2" type="noConversion"/>
  </si>
  <si>
    <t>巴菲特(%)</t>
    <phoneticPr fontId="2" type="noConversion"/>
  </si>
  <si>
    <t>S2F月目标价</t>
    <phoneticPr fontId="2" type="noConversion"/>
  </si>
  <si>
    <t>CAPE</t>
    <phoneticPr fontId="2" type="noConversion"/>
  </si>
  <si>
    <t>监测面板</t>
    <phoneticPr fontId="2" type="noConversion"/>
  </si>
  <si>
    <t>当前仓位</t>
    <phoneticPr fontId="2" type="noConversion"/>
  </si>
  <si>
    <t>仓位变化</t>
    <phoneticPr fontId="2" type="noConversion"/>
  </si>
  <si>
    <t>操作顺序</t>
    <phoneticPr fontId="2" type="noConversion"/>
  </si>
  <si>
    <t>图例</t>
    <phoneticPr fontId="2" type="noConversion"/>
  </si>
  <si>
    <t>理论数值</t>
    <phoneticPr fontId="2" type="noConversion"/>
  </si>
  <si>
    <t>同架策略-轨道炮</t>
    <phoneticPr fontId="2" type="noConversion"/>
  </si>
  <si>
    <t>实际数值</t>
    <phoneticPr fontId="2" type="noConversion"/>
  </si>
  <si>
    <t>¥</t>
    <phoneticPr fontId="2" type="noConversion"/>
  </si>
  <si>
    <t>$</t>
    <phoneticPr fontId="2" type="noConversion"/>
  </si>
  <si>
    <t>¥(+)</t>
    <phoneticPr fontId="2" type="noConversion"/>
  </si>
  <si>
    <t>基金份额</t>
    <phoneticPr fontId="2" type="noConversion"/>
  </si>
  <si>
    <t>$(-)</t>
    <phoneticPr fontId="2" type="noConversion"/>
  </si>
  <si>
    <t>%</t>
    <phoneticPr fontId="2" type="noConversion"/>
  </si>
  <si>
    <r>
      <rPr>
        <sz val="12"/>
        <color theme="0"/>
        <rFont val="等线"/>
        <family val="2"/>
        <charset val="134"/>
        <scheme val="minor"/>
      </rPr>
      <t>杠</t>
    </r>
    <r>
      <rPr>
        <sz val="12"/>
        <color theme="0"/>
        <rFont val="等线 (正文)"/>
        <family val="3"/>
        <charset val="134"/>
      </rPr>
      <t>杆率</t>
    </r>
    <phoneticPr fontId="2" type="noConversion"/>
  </si>
  <si>
    <t>推荐杠杆率</t>
    <phoneticPr fontId="2" type="noConversion"/>
  </si>
  <si>
    <t>$/¥</t>
    <phoneticPr fontId="2" type="noConversion"/>
  </si>
  <si>
    <t>USDT/DAI</t>
    <phoneticPr fontId="2" type="noConversion"/>
  </si>
  <si>
    <t>BTC/ETH</t>
    <phoneticPr fontId="2" type="noConversion"/>
  </si>
  <si>
    <t>零钱</t>
    <phoneticPr fontId="2" type="noConversion"/>
  </si>
  <si>
    <t>纳指</t>
    <phoneticPr fontId="2" type="noConversion"/>
  </si>
  <si>
    <t>负债(交通)</t>
    <phoneticPr fontId="2" type="noConversion"/>
  </si>
  <si>
    <t>负债(浦发)</t>
    <phoneticPr fontId="2" type="noConversion"/>
  </si>
  <si>
    <t>总负债</t>
    <phoneticPr fontId="2" type="noConversion"/>
  </si>
  <si>
    <t>净资产</t>
    <phoneticPr fontId="2" type="noConversion"/>
  </si>
  <si>
    <t>流入币圈资金(¥)</t>
    <phoneticPr fontId="2" type="noConversion"/>
  </si>
  <si>
    <t>总资本</t>
    <phoneticPr fontId="2" type="noConversion"/>
  </si>
  <si>
    <t>买，+</t>
    <phoneticPr fontId="2" type="noConversion"/>
  </si>
  <si>
    <t>动作</t>
    <phoneticPr fontId="2" type="noConversion"/>
  </si>
  <si>
    <t>纳指目标仓位</t>
    <phoneticPr fontId="2" type="noConversion"/>
  </si>
  <si>
    <t>卖，-</t>
    <phoneticPr fontId="2" type="noConversion"/>
  </si>
  <si>
    <t>轨道炮炮架</t>
    <phoneticPr fontId="2" type="noConversion"/>
  </si>
  <si>
    <t>现金</t>
    <phoneticPr fontId="2" type="noConversion"/>
  </si>
  <si>
    <t>买，-</t>
    <phoneticPr fontId="2" type="noConversion"/>
  </si>
  <si>
    <t>状态</t>
    <phoneticPr fontId="2" type="noConversion"/>
  </si>
  <si>
    <t>卖，+</t>
    <phoneticPr fontId="2" type="noConversion"/>
  </si>
  <si>
    <t>杠杆计算器</t>
    <phoneticPr fontId="2" type="noConversion"/>
  </si>
  <si>
    <t>杠杆倍数</t>
    <phoneticPr fontId="2" type="noConversion"/>
  </si>
  <si>
    <t>代币价值($)</t>
    <phoneticPr fontId="2" type="noConversion"/>
  </si>
  <si>
    <t>杠杆代币比重</t>
    <phoneticPr fontId="2" type="noConversion"/>
  </si>
  <si>
    <t>"探索者"号飞船架构</t>
    <phoneticPr fontId="2" type="noConversion"/>
  </si>
  <si>
    <t>记录仪</t>
    <phoneticPr fontId="2" type="noConversion"/>
  </si>
  <si>
    <t>"探索者"号飞船总体逻辑架构</t>
    <phoneticPr fontId="2" type="noConversion"/>
  </si>
  <si>
    <t>比较器</t>
    <phoneticPr fontId="2" type="noConversion"/>
  </si>
  <si>
    <t>纳指理论仓位</t>
    <phoneticPr fontId="2" type="noConversion"/>
  </si>
  <si>
    <t>同架策略</t>
    <phoneticPr fontId="2" type="noConversion"/>
  </si>
  <si>
    <t>纳指实际仓位</t>
    <phoneticPr fontId="2" type="noConversion"/>
  </si>
  <si>
    <t>考虑现实问题</t>
    <phoneticPr fontId="2" type="noConversion"/>
  </si>
  <si>
    <t>纳指仓位</t>
    <phoneticPr fontId="2" type="noConversion"/>
  </si>
  <si>
    <t>调仓判断</t>
    <phoneticPr fontId="2" type="noConversion"/>
  </si>
  <si>
    <t>加密货币仓位</t>
    <phoneticPr fontId="2" type="noConversion"/>
  </si>
  <si>
    <t>S2F</t>
    <phoneticPr fontId="2" type="noConversion"/>
  </si>
  <si>
    <t>加密货币实际仓位</t>
    <phoneticPr fontId="2" type="noConversion"/>
  </si>
  <si>
    <t>CNY现金</t>
    <phoneticPr fontId="2" type="noConversion"/>
  </si>
  <si>
    <t>日期</t>
    <phoneticPr fontId="2" type="noConversion"/>
  </si>
  <si>
    <t>今天</t>
    <phoneticPr fontId="2" type="noConversion"/>
  </si>
  <si>
    <t>基金净值</t>
    <phoneticPr fontId="2" type="noConversion"/>
  </si>
  <si>
    <t>纳斯达克指数金额</t>
    <phoneticPr fontId="2" type="noConversion"/>
  </si>
  <si>
    <t>其他金额</t>
    <phoneticPr fontId="2" type="noConversion"/>
  </si>
  <si>
    <t>USDT/DAI($)</t>
    <phoneticPr fontId="2" type="noConversion"/>
  </si>
  <si>
    <t>USDT/DAI(¥)</t>
    <phoneticPr fontId="2" type="noConversion"/>
  </si>
  <si>
    <t>BTC/ETH($)</t>
    <phoneticPr fontId="2" type="noConversion"/>
  </si>
  <si>
    <t>BTC/ETH(¥)</t>
    <phoneticPr fontId="2" type="noConversion"/>
  </si>
  <si>
    <t>非DeFi净资产</t>
    <phoneticPr fontId="2" type="noConversion"/>
  </si>
  <si>
    <t>非DeFi总资本</t>
    <phoneticPr fontId="2" type="noConversion"/>
  </si>
  <si>
    <t>DeFi资产</t>
    <phoneticPr fontId="2" type="noConversion"/>
  </si>
  <si>
    <t>卓尔金历法</t>
    <phoneticPr fontId="2" type="noConversion"/>
  </si>
  <si>
    <t>+加，-去 (¥)</t>
    <phoneticPr fontId="2" type="noConversion"/>
  </si>
  <si>
    <t>其他负债</t>
    <phoneticPr fontId="2" type="noConversion"/>
  </si>
  <si>
    <t>今日</t>
    <phoneticPr fontId="2" type="noConversion"/>
  </si>
  <si>
    <t>对象</t>
    <phoneticPr fontId="2" type="noConversion"/>
  </si>
  <si>
    <t>A</t>
    <phoneticPr fontId="2" type="noConversion"/>
  </si>
  <si>
    <t>B</t>
    <phoneticPr fontId="2" type="noConversion"/>
  </si>
  <si>
    <t>else</t>
    <phoneticPr fontId="2" type="noConversion"/>
  </si>
  <si>
    <t>C</t>
    <phoneticPr fontId="2" type="noConversion"/>
  </si>
  <si>
    <t>B&amp;C</t>
    <phoneticPr fontId="2" type="noConversion"/>
  </si>
  <si>
    <t>A&amp;C</t>
    <phoneticPr fontId="2" type="noConversion"/>
  </si>
  <si>
    <t>A&amp;B</t>
    <phoneticPr fontId="2" type="noConversion"/>
  </si>
  <si>
    <t>2c</t>
    <phoneticPr fontId="2" type="noConversion"/>
  </si>
  <si>
    <t>2b</t>
    <phoneticPr fontId="2" type="noConversion"/>
  </si>
  <si>
    <t>2a</t>
    <phoneticPr fontId="2" type="noConversion"/>
  </si>
  <si>
    <t>a+b-c=1-2c</t>
    <phoneticPr fontId="2" type="noConversion"/>
  </si>
  <si>
    <t>ReLU(a-b-c=2a-1)</t>
    <phoneticPr fontId="2" type="noConversion"/>
  </si>
  <si>
    <t>a-b-c=2a-1</t>
    <phoneticPr fontId="2" type="noConversion"/>
  </si>
  <si>
    <t>b-a-c=2b-1</t>
    <phoneticPr fontId="2" type="noConversion"/>
  </si>
  <si>
    <t>c-a-b=2c-1</t>
    <phoneticPr fontId="2" type="noConversion"/>
  </si>
  <si>
    <t>ReLU(b-a-c=2b-1)</t>
    <phoneticPr fontId="2" type="noConversion"/>
  </si>
  <si>
    <t>ReLU(c-a-b=2c-1)</t>
    <phoneticPr fontId="2" type="noConversion"/>
  </si>
  <si>
    <t>a+c-b=1-2b</t>
    <phoneticPr fontId="2" type="noConversion"/>
  </si>
  <si>
    <t>b+c-a=1-2a</t>
    <phoneticPr fontId="2" type="noConversion"/>
  </si>
  <si>
    <t>if b &gt;= (a+c), if 2b-1&gt;=0</t>
    <phoneticPr fontId="2" type="noConversion"/>
  </si>
  <si>
    <t>if a &gt;= (b+c), if 2a-1&gt;=0</t>
    <phoneticPr fontId="2" type="noConversion"/>
  </si>
  <si>
    <t>if c &gt;= (a+b), if 2c-1&gt;=0</t>
    <phoneticPr fontId="2" type="noConversion"/>
  </si>
  <si>
    <t>ReLU(b+c-a=1-2a)-ReLU(c-a-b=2c-1)-ReLU(b-a-c=2b-1)</t>
    <phoneticPr fontId="2" type="noConversion"/>
  </si>
  <si>
    <t>ReLU(a+c-b=1-2b)-ReLU(c-b-a=2c-1)-ReLU(a-b-c=2a-1)</t>
    <phoneticPr fontId="2" type="noConversion"/>
  </si>
  <si>
    <t>ReLU(a+b-c=1-2c)-ReLU(a-c-b=2a-1)-ReLU(b-c-a=2b-1)</t>
    <phoneticPr fontId="2" type="noConversion"/>
  </si>
  <si>
    <t>ReLU(1-2a)-ReLU(2c-1)-ReLU(2b-1)</t>
    <phoneticPr fontId="2" type="noConversion"/>
  </si>
  <si>
    <t>ReLU(1-2b)-ReLU(2c-1)-ReLU(2a-1)</t>
    <phoneticPr fontId="2" type="noConversion"/>
  </si>
  <si>
    <t>ReLU(1-2c)-ReLU(2a-1)-ReLU(2b-1)</t>
    <phoneticPr fontId="2" type="noConversion"/>
  </si>
  <si>
    <t>ReLU(2a-1)</t>
    <phoneticPr fontId="2" type="noConversion"/>
  </si>
  <si>
    <t>ReLU(2b-1)</t>
    <phoneticPr fontId="2" type="noConversion"/>
  </si>
  <si>
    <t>ReLU(2c-1)</t>
    <phoneticPr fontId="2" type="noConversion"/>
  </si>
  <si>
    <t>注释：ReLU(x)=MAX(x,0)</t>
    <phoneticPr fontId="2" type="noConversion"/>
  </si>
  <si>
    <t>总结2</t>
    <phoneticPr fontId="2" type="noConversion"/>
  </si>
  <si>
    <t>总结1</t>
    <phoneticPr fontId="2" type="noConversion"/>
  </si>
  <si>
    <t>MAX(1-2a,0)-MAX(2c-1,0)-MAX(2b-1,0)</t>
    <phoneticPr fontId="2" type="noConversion"/>
  </si>
  <si>
    <t>MAX(1-2b,0)-MAX(2c-1,0)-MAX(2a-1,0)</t>
    <phoneticPr fontId="2" type="noConversion"/>
  </si>
  <si>
    <t>MAX(1-2c,0)-MAX(2a-1,0)-MAX(2b-1,0)</t>
    <phoneticPr fontId="2" type="noConversion"/>
  </si>
  <si>
    <t>MAX(2a-1,0)</t>
    <phoneticPr fontId="2" type="noConversion"/>
  </si>
  <si>
    <t>MAX(2b-1,0)</t>
    <phoneticPr fontId="2" type="noConversion"/>
  </si>
  <si>
    <t>MAX(2c-1,0)</t>
    <phoneticPr fontId="2" type="noConversion"/>
  </si>
  <si>
    <t>a+b+c=1</t>
    <phoneticPr fontId="2" type="noConversion"/>
  </si>
  <si>
    <t>D</t>
    <phoneticPr fontId="2" type="noConversion"/>
  </si>
  <si>
    <t>MAX(1-2c,0)
+MAX(1-2d,0)
-MAX(2a-1,0)
-MAX(2b-1,0)</t>
    <phoneticPr fontId="2" type="noConversion"/>
  </si>
  <si>
    <t>MAX(2d-1,0)</t>
    <phoneticPr fontId="2" type="noConversion"/>
  </si>
  <si>
    <t>MAX(1-2b,0)
+MAX(1-2d,0)
-MAX(2c-1,0)
-MAX(2a-1,0)</t>
    <phoneticPr fontId="2" type="noConversion"/>
  </si>
  <si>
    <t>MAX(1-2b,0)
+MAX(1-2c,0)
-MAX(2a-1,0)
-MAX(2d-1,0)</t>
    <phoneticPr fontId="2" type="noConversion"/>
  </si>
  <si>
    <t>MAX(1-2a,0)
+MAX(1-2c,0)
-MAX(2b-1,0)
-MAX(2d-1,0)</t>
    <phoneticPr fontId="2" type="noConversion"/>
  </si>
  <si>
    <t>MAX(1-2a,0)
+MAX(1-2d,0)
-MAX(2c-1,0)
-MAX(2b-1,0)</t>
    <phoneticPr fontId="2" type="noConversion"/>
  </si>
  <si>
    <t>MAX(1-2a,0)
+MAX(1-2b,0)
-MAX(2c-1,0)
-MAX(2d-1,0)</t>
    <phoneticPr fontId="2" type="noConversion"/>
  </si>
  <si>
    <t>MAX(1-2b,0)
-MAX(2c-1,0)
-MAX(2a-1,0)</t>
    <phoneticPr fontId="2" type="noConversion"/>
  </si>
  <si>
    <t>MAX(1-2c,0)
-MAX(2a-1,0)
-MAX(2b-1,0)</t>
    <phoneticPr fontId="2" type="noConversion"/>
  </si>
  <si>
    <t>MAX(1-2a,0)
-MAX(2c-1,0)
-MAX(2b-1,0)</t>
    <phoneticPr fontId="2" type="noConversion"/>
  </si>
  <si>
    <t>ReLU(b+c-a=1-2a)
-ReLU(c-a-b=2c-1)
-ReLU(b-a-c=2b-1)</t>
    <phoneticPr fontId="2" type="noConversion"/>
  </si>
  <si>
    <t>ReLU(a+c-b=1-2b)
-ReLU(c-b-a=2c-1)
-ReLU(a-b-c=2a-1)</t>
    <phoneticPr fontId="2" type="noConversion"/>
  </si>
  <si>
    <t>ReLU(a+b-c=1-2c)
-ReLU(a-c-b=2a-1)
-ReLU(b-c-a=2b-1)</t>
    <phoneticPr fontId="2" type="noConversion"/>
  </si>
  <si>
    <t>ReLU(1-2b)
-ReLU(2c-1)
-ReLU(2a-1)</t>
    <phoneticPr fontId="2" type="noConversion"/>
  </si>
  <si>
    <t>ReLU(1-2c)
-ReLU(2a-1)
-ReLU(2b-1)</t>
    <phoneticPr fontId="2" type="noConversion"/>
  </si>
  <si>
    <t>ReLU(1-2a)
-ReLU(2c-1)
-ReLU(2b-1)</t>
    <phoneticPr fontId="2" type="noConversion"/>
  </si>
  <si>
    <t>if a &gt;= (b+c), 
if 2a-1&gt;=0</t>
    <phoneticPr fontId="2" type="noConversion"/>
  </si>
  <si>
    <t>if c &gt;= (a+b), 
if 2c-1&gt;=0</t>
    <phoneticPr fontId="2" type="noConversion"/>
  </si>
  <si>
    <t>if b &gt;= (a+c), 
if 2b-1&gt;=0</t>
    <phoneticPr fontId="2" type="noConversion"/>
  </si>
  <si>
    <t>注释：
ReLU(x)=MAX(x,0)</t>
    <phoneticPr fontId="2" type="noConversion"/>
  </si>
  <si>
    <t>调仓价值($)</t>
    <phoneticPr fontId="2" type="noConversion"/>
  </si>
  <si>
    <t>价值/份额比例</t>
    <phoneticPr fontId="2" type="noConversion"/>
  </si>
  <si>
    <t>份额</t>
    <phoneticPr fontId="2" type="noConversion"/>
  </si>
  <si>
    <t>USDT/DAI调仓计算器</t>
    <phoneticPr fontId="2" type="noConversion"/>
  </si>
  <si>
    <t>统筹
中间点</t>
    <phoneticPr fontId="2" type="noConversion"/>
  </si>
  <si>
    <t>峰值</t>
    <phoneticPr fontId="2" type="noConversion"/>
  </si>
  <si>
    <t>谷值</t>
    <phoneticPr fontId="2" type="noConversion"/>
  </si>
  <si>
    <t>密度
参数</t>
    <phoneticPr fontId="2" type="noConversion"/>
  </si>
  <si>
    <t>神经网络</t>
    <phoneticPr fontId="2" type="noConversion"/>
  </si>
  <si>
    <t>居家服务</t>
    <phoneticPr fontId="2" type="noConversion"/>
  </si>
  <si>
    <t>哈布历1</t>
    <phoneticPr fontId="2" type="noConversion"/>
  </si>
  <si>
    <t>哈布历2</t>
    <phoneticPr fontId="2" type="noConversion"/>
  </si>
  <si>
    <t>CROSS</t>
    <phoneticPr fontId="2" type="noConversion"/>
  </si>
  <si>
    <t>d2</t>
    <phoneticPr fontId="2" type="noConversion"/>
  </si>
  <si>
    <t>x1</t>
    <phoneticPr fontId="2" type="noConversion"/>
  </si>
  <si>
    <t>y1</t>
    <phoneticPr fontId="2" type="noConversion"/>
  </si>
  <si>
    <t>x2</t>
    <phoneticPr fontId="2" type="noConversion"/>
  </si>
  <si>
    <t>y2</t>
    <phoneticPr fontId="2" type="noConversion"/>
  </si>
  <si>
    <t>r</t>
    <phoneticPr fontId="2" type="noConversion"/>
  </si>
  <si>
    <t>px</t>
    <phoneticPr fontId="2" type="noConversion"/>
  </si>
  <si>
    <t>py</t>
    <phoneticPr fontId="2" type="noConversion"/>
  </si>
  <si>
    <t>d</t>
    <phoneticPr fontId="2" type="noConversion"/>
  </si>
  <si>
    <t>d_end</t>
    <phoneticPr fontId="2" type="noConversion"/>
  </si>
  <si>
    <t>x</t>
    <phoneticPr fontId="2" type="noConversion"/>
  </si>
  <si>
    <t>y</t>
    <phoneticPr fontId="2" type="noConversion"/>
  </si>
  <si>
    <t>距离误差分析</t>
    <phoneticPr fontId="2" type="noConversion"/>
  </si>
  <si>
    <t>dx</t>
    <phoneticPr fontId="2" type="noConversion"/>
  </si>
  <si>
    <t>dy</t>
    <phoneticPr fontId="2" type="noConversion"/>
  </si>
  <si>
    <t>dx_end</t>
    <phoneticPr fontId="2" type="noConversion"/>
  </si>
  <si>
    <t>dy_end</t>
    <phoneticPr fontId="2" type="noConversion"/>
  </si>
  <si>
    <t>S2F
(月预测价格,$)</t>
    <phoneticPr fontId="2" type="noConversion"/>
  </si>
  <si>
    <t>USDT</t>
    <phoneticPr fontId="2" type="noConversion"/>
  </si>
  <si>
    <t>哈布历法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</si>
  <si>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</si>
  <si>
    <t>说明</t>
    <phoneticPr fontId="2" type="noConversion"/>
  </si>
  <si>
    <t xml:space="preserve">                                                                                                                                                                  </t>
  </si>
  <si>
    <t>第一位填满后：将第一位复制到第二位，修改第二位的图表指向，清空第一位，修改时间后，重新填写</t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</si>
  <si>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Q2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</si>
  <si>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Q1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</si>
  <si>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Q3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</si>
  <si>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t>B2</t>
    <phoneticPr fontId="2" type="noConversion"/>
  </si>
  <si>
    <t>目录</t>
  </si>
  <si>
    <t>目录</t>
    <phoneticPr fontId="2" type="noConversion"/>
  </si>
  <si>
    <t>平均值</t>
    <phoneticPr fontId="2" type="noConversion"/>
  </si>
  <si>
    <t>LN(MVRV/A1)</t>
    <phoneticPr fontId="2" type="noConversion"/>
  </si>
  <si>
    <t>LN(MVRV/A1)/B1</t>
    <phoneticPr fontId="2" type="noConversion"/>
  </si>
  <si>
    <t>LN(S2F处理/A2)</t>
    <phoneticPr fontId="2" type="noConversion"/>
  </si>
  <si>
    <t>LN(S2F处理/A2)/B2</t>
    <phoneticPr fontId="2" type="noConversion"/>
  </si>
  <si>
    <t>MVRV A1</t>
    <phoneticPr fontId="2" type="noConversion"/>
  </si>
  <si>
    <t>S2F处理 A2</t>
    <phoneticPr fontId="2" type="noConversion"/>
  </si>
  <si>
    <t>LN(S2F处理/A2) B2</t>
    <phoneticPr fontId="2" type="noConversion"/>
  </si>
  <si>
    <t>LN(MVRV/A1) B1</t>
    <phoneticPr fontId="2" type="noConversion"/>
  </si>
  <si>
    <t>X0</t>
    <phoneticPr fontId="2" type="noConversion"/>
  </si>
  <si>
    <t>Y0</t>
    <phoneticPr fontId="2" type="noConversion"/>
  </si>
  <si>
    <t>比坊梦联合体</t>
    <phoneticPr fontId="2" type="noConversion"/>
  </si>
  <si>
    <t>负债折算(0～1)</t>
    <phoneticPr fontId="2" type="noConversion"/>
  </si>
  <si>
    <t>总计</t>
    <phoneticPr fontId="2" type="noConversion"/>
  </si>
  <si>
    <t>级别</t>
    <phoneticPr fontId="2" type="noConversion"/>
  </si>
  <si>
    <t>数量</t>
    <phoneticPr fontId="2" type="noConversion"/>
  </si>
  <si>
    <t>单元</t>
    <phoneticPr fontId="2" type="noConversion"/>
  </si>
  <si>
    <t>n</t>
    <phoneticPr fontId="2" type="noConversion"/>
  </si>
  <si>
    <t>总量</t>
    <phoneticPr fontId="2" type="noConversion"/>
  </si>
  <si>
    <t>杠杆率</t>
    <phoneticPr fontId="2" type="noConversion"/>
  </si>
  <si>
    <t>1S</t>
    <phoneticPr fontId="2" type="noConversion"/>
  </si>
  <si>
    <t>1L</t>
    <phoneticPr fontId="2" type="noConversion"/>
  </si>
  <si>
    <t>2L</t>
    <phoneticPr fontId="2" type="noConversion"/>
  </si>
  <si>
    <t>比例</t>
    <phoneticPr fontId="2" type="noConversion"/>
  </si>
  <si>
    <t>`</t>
    <phoneticPr fontId="2" type="noConversion"/>
  </si>
  <si>
    <t>输入总量</t>
    <phoneticPr fontId="2" type="noConversion"/>
  </si>
  <si>
    <t>币安驾驶舱</t>
    <phoneticPr fontId="2" type="noConversion"/>
  </si>
  <si>
    <t>派网驾驶舱</t>
    <phoneticPr fontId="2" type="noConversion"/>
  </si>
  <si>
    <t>买加卖减</t>
    <phoneticPr fontId="2" type="noConversion"/>
  </si>
  <si>
    <t>派网</t>
    <phoneticPr fontId="2" type="noConversion"/>
  </si>
  <si>
    <t>币安</t>
    <phoneticPr fontId="2" type="noConversion"/>
  </si>
  <si>
    <t>大盘</t>
    <phoneticPr fontId="2" type="noConversion"/>
  </si>
  <si>
    <t>小盘</t>
    <phoneticPr fontId="2" type="noConversion"/>
  </si>
  <si>
    <t>份额变化</t>
    <phoneticPr fontId="2" type="noConversion"/>
  </si>
  <si>
    <t>输入当前仓位</t>
    <phoneticPr fontId="2" type="noConversion"/>
  </si>
  <si>
    <t>·</t>
    <phoneticPr fontId="2" type="noConversion"/>
  </si>
  <si>
    <t xml:space="preserve">                                                                                                                              </t>
    <phoneticPr fontId="2" type="noConversion"/>
  </si>
  <si>
    <t>z</t>
    <phoneticPr fontId="2" type="noConversion"/>
  </si>
  <si>
    <t>中间值</t>
    <phoneticPr fontId="2" type="noConversion"/>
  </si>
  <si>
    <t>理论值</t>
    <phoneticPr fontId="2" type="noConversion"/>
  </si>
  <si>
    <t>平均值</t>
  </si>
  <si>
    <t>扩散
范围</t>
    <phoneticPr fontId="2" type="noConversion"/>
  </si>
  <si>
    <t>熊</t>
    <phoneticPr fontId="2" type="noConversion"/>
  </si>
  <si>
    <t>振</t>
    <phoneticPr fontId="2" type="noConversion"/>
  </si>
  <si>
    <t>X</t>
    <phoneticPr fontId="2" type="noConversion"/>
  </si>
  <si>
    <t>Y</t>
    <phoneticPr fontId="2" type="noConversion"/>
  </si>
  <si>
    <t>MVRV实验</t>
    <phoneticPr fontId="2" type="noConversion"/>
  </si>
  <si>
    <t>S2F实验</t>
    <phoneticPr fontId="2" type="noConversion"/>
  </si>
  <si>
    <t>dy_mid</t>
    <phoneticPr fontId="2" type="noConversion"/>
  </si>
  <si>
    <t>dx_mid</t>
    <phoneticPr fontId="2" type="noConversion"/>
  </si>
  <si>
    <t>误差</t>
  </si>
  <si>
    <t>d_end</t>
  </si>
  <si>
    <t>说明：
红色是牛市开端，减半。
绿色是熊市开端，牛市顶峰。
黄色是震荡市开端，熊市末期。
需要你每周期人工判断，手动输入，这会影响到神经网络和卓尔金历法的参数。
当然，不需要你计算，这个表格内已经帮你自动计算了。</t>
    <phoneticPr fontId="2" type="noConversion"/>
  </si>
  <si>
    <t>卓尔金历法变化量</t>
    <phoneticPr fontId="2" type="noConversion"/>
  </si>
  <si>
    <t>相对上次
变化量</t>
    <phoneticPr fontId="2" type="noConversion"/>
  </si>
  <si>
    <t>认购费率（前端）</t>
  </si>
  <si>
    <t>适用金额</t>
  </si>
  <si>
    <t>适用期限</t>
  </si>
  <si>
    <t>小于100万元</t>
  </si>
  <si>
    <t>---</t>
  </si>
  <si>
    <t>大于等于100万元，小于500万元</t>
  </si>
  <si>
    <t>大于等于500万元，小于1000万元</t>
  </si>
  <si>
    <t>大于等于1000万元</t>
  </si>
  <si>
    <t>申购费率（前端）</t>
  </si>
  <si>
    <t>小于7天</t>
    <phoneticPr fontId="2" type="noConversion"/>
  </si>
  <si>
    <t>适用期限</t>
    <phoneticPr fontId="2" type="noConversion"/>
  </si>
  <si>
    <t>管理费和业绩分成</t>
    <phoneticPr fontId="2" type="noConversion"/>
  </si>
  <si>
    <t>结算后手动输入</t>
    <phoneticPr fontId="2" type="noConversion"/>
  </si>
  <si>
    <t>结算前手动输入</t>
    <phoneticPr fontId="2" type="noConversion"/>
  </si>
  <si>
    <t>基金浮存金存入份额</t>
    <phoneticPr fontId="2" type="noConversion"/>
  </si>
  <si>
    <t>结算前基金浮存金份额</t>
    <phoneticPr fontId="2" type="noConversion"/>
  </si>
  <si>
    <t xml:space="preserve">结算后基金浮存金份额 </t>
    <phoneticPr fontId="2" type="noConversion"/>
  </si>
  <si>
    <t>结算前基金总资产USD价值</t>
    <phoneticPr fontId="2" type="noConversion"/>
  </si>
  <si>
    <t>结算前基金总份额</t>
    <phoneticPr fontId="2" type="noConversion"/>
  </si>
  <si>
    <t>(精确到小数点后8位)</t>
  </si>
  <si>
    <t>结算后基金总资产USD价值</t>
    <phoneticPr fontId="2" type="noConversion"/>
  </si>
  <si>
    <t>结算后基金总份额</t>
    <phoneticPr fontId="2" type="noConversion"/>
  </si>
  <si>
    <t>结算前基金净值，每份USD价值</t>
    <phoneticPr fontId="2" type="noConversion"/>
  </si>
  <si>
    <t>结算后基金净值，每份USD价值</t>
    <phoneticPr fontId="2" type="noConversion"/>
  </si>
  <si>
    <t>结算后基金客户份额</t>
    <phoneticPr fontId="2" type="noConversion"/>
  </si>
  <si>
    <t>结算前基金客户份额</t>
    <phoneticPr fontId="2" type="noConversion"/>
  </si>
  <si>
    <t>所有申购赎回费，管理费和业绩分成都会计入基金浮存金</t>
    <phoneticPr fontId="2" type="noConversion"/>
  </si>
  <si>
    <t>基金浮存金每四周用于回购BFM代币的比例</t>
  </si>
  <si>
    <t>上一列函数计算</t>
    <phoneticPr fontId="2" type="noConversion"/>
  </si>
  <si>
    <t>上一列引用</t>
    <phoneticPr fontId="2" type="noConversion"/>
  </si>
  <si>
    <t>其他表格引用</t>
    <phoneticPr fontId="2" type="noConversion"/>
  </si>
  <si>
    <t>同列上一列函数计算</t>
    <phoneticPr fontId="2" type="noConversion"/>
  </si>
  <si>
    <t>同列函数计算</t>
    <phoneticPr fontId="2" type="noConversion"/>
  </si>
  <si>
    <t>李四</t>
    <phoneticPr fontId="2" type="noConversion"/>
  </si>
  <si>
    <t>王五</t>
    <phoneticPr fontId="2" type="noConversion"/>
  </si>
  <si>
    <t>累计基金份额</t>
    <phoneticPr fontId="2" type="noConversion"/>
  </si>
  <si>
    <t>(精确到小数点后8位)</t>
    <phoneticPr fontId="2" type="noConversion"/>
  </si>
  <si>
    <t>净赎回减少份额（扣除赎回手续费）</t>
    <phoneticPr fontId="2" type="noConversion"/>
  </si>
  <si>
    <t>净申购增加份额（扣除申购手续费）</t>
    <phoneticPr fontId="2" type="noConversion"/>
  </si>
  <si>
    <t>赎回减少份额（未扣除赎回手续费）</t>
    <phoneticPr fontId="2" type="noConversion"/>
  </si>
  <si>
    <t>申购增加金额USD（未扣除申购手续费）</t>
    <phoneticPr fontId="2" type="noConversion"/>
  </si>
  <si>
    <t>结算前</t>
    <phoneticPr fontId="2" type="noConversion"/>
  </si>
  <si>
    <t>结算中</t>
    <phoneticPr fontId="2" type="noConversion"/>
  </si>
  <si>
    <t>结算后</t>
    <phoneticPr fontId="2" type="noConversion"/>
  </si>
  <si>
    <t>浮存金</t>
    <phoneticPr fontId="2" type="noConversion"/>
  </si>
  <si>
    <t>每周计提</t>
    <phoneticPr fontId="2" type="noConversion"/>
  </si>
  <si>
    <t>费率年</t>
    <phoneticPr fontId="2" type="noConversion"/>
  </si>
  <si>
    <t>费率四周</t>
    <phoneticPr fontId="2" type="noConversion"/>
  </si>
  <si>
    <t>费率一周</t>
    <phoneticPr fontId="2" type="noConversion"/>
  </si>
  <si>
    <t>每周计提，盈利收取，不盈利不收取</t>
    <phoneticPr fontId="2" type="noConversion"/>
  </si>
  <si>
    <t>业绩分成（每次结算后计入基金净值）</t>
    <phoneticPr fontId="2" type="noConversion"/>
  </si>
  <si>
    <t>管理费（每次结算后计入基金净值）</t>
    <phoneticPr fontId="2" type="noConversion"/>
  </si>
  <si>
    <t>每笔</t>
    <phoneticPr fontId="2" type="noConversion"/>
  </si>
  <si>
    <t>2021 Q4</t>
    <phoneticPr fontId="2" type="noConversion"/>
  </si>
  <si>
    <t>2022 Q1</t>
    <phoneticPr fontId="2" type="noConversion"/>
  </si>
  <si>
    <t>基金浮存金管理人支取份额</t>
    <phoneticPr fontId="2" type="noConversion"/>
  </si>
  <si>
    <t>基金浮存金回购BFM代币份额</t>
    <phoneticPr fontId="2" type="noConversion"/>
  </si>
  <si>
    <t>不予赎回</t>
    <phoneticPr fontId="2" type="noConversion"/>
  </si>
  <si>
    <t>赎回费率</t>
    <phoneticPr fontId="2" type="noConversion"/>
  </si>
  <si>
    <t>单次总计份额变化</t>
    <phoneticPr fontId="2" type="noConversion"/>
  </si>
  <si>
    <t>主链</t>
    <phoneticPr fontId="2" type="noConversion"/>
  </si>
  <si>
    <t>侧链2</t>
    <phoneticPr fontId="2" type="noConversion"/>
  </si>
  <si>
    <t>侧链3</t>
    <phoneticPr fontId="2" type="noConversion"/>
  </si>
  <si>
    <t>侧链0</t>
    <phoneticPr fontId="2" type="noConversion"/>
  </si>
  <si>
    <t>默认</t>
    <phoneticPr fontId="2" type="noConversion"/>
  </si>
  <si>
    <t>大于等于2年（&gt;104周）</t>
    <phoneticPr fontId="2" type="noConversion"/>
  </si>
  <si>
    <t>大于等于1年，小于2年（52-104周）</t>
    <phoneticPr fontId="2" type="noConversion"/>
  </si>
  <si>
    <t>大于等于7天，小于1年（1-52周）</t>
    <phoneticPr fontId="2" type="noConversion"/>
  </si>
  <si>
    <t>持有期数</t>
    <phoneticPr fontId="2" type="noConversion"/>
  </si>
  <si>
    <t>小于16万USDT</t>
    <phoneticPr fontId="2" type="noConversion"/>
  </si>
  <si>
    <t>大于等于16万USDT，小于80万USDT</t>
    <phoneticPr fontId="2" type="noConversion"/>
  </si>
  <si>
    <t>大于等于80万USDT，小于160万USDT</t>
    <phoneticPr fontId="2" type="noConversion"/>
  </si>
  <si>
    <t>大于等于160万USDT</t>
    <phoneticPr fontId="2" type="noConversion"/>
  </si>
  <si>
    <t>2021 Q3</t>
    <phoneticPr fontId="2" type="noConversion"/>
  </si>
  <si>
    <t>当前总资产USD</t>
    <phoneticPr fontId="2" type="noConversion"/>
  </si>
  <si>
    <t>币安支付ID</t>
    <phoneticPr fontId="2" type="noConversion"/>
  </si>
  <si>
    <t>111111111</t>
    <phoneticPr fontId="2" type="noConversion"/>
  </si>
  <si>
    <t>群主份额
不收手续费</t>
    <phoneticPr fontId="2" type="noConversion"/>
  </si>
  <si>
    <t>王天佑</t>
    <phoneticPr fontId="2" type="noConversion"/>
  </si>
  <si>
    <t>132322045</t>
    <phoneticPr fontId="2" type="noConversion"/>
  </si>
  <si>
    <t>上一周期浮存金支取份额</t>
    <phoneticPr fontId="2" type="noConversion"/>
  </si>
  <si>
    <t>基金业绩基准</t>
    <phoneticPr fontId="2" type="noConversion"/>
  </si>
  <si>
    <t>累计</t>
    <phoneticPr fontId="2" type="noConversion"/>
  </si>
  <si>
    <t>总计</t>
  </si>
  <si>
    <t>母亲</t>
    <phoneticPr fontId="2" type="noConversion"/>
  </si>
  <si>
    <t>父亲</t>
    <phoneticPr fontId="2" type="noConversion"/>
  </si>
  <si>
    <t>奶奶</t>
    <phoneticPr fontId="2" type="noConversion"/>
  </si>
  <si>
    <r>
      <rPr>
        <sz val="24"/>
        <color theme="0"/>
        <rFont val="等线"/>
        <family val="2"/>
        <charset val="134"/>
      </rPr>
      <t>输
入</t>
    </r>
    <phoneticPr fontId="2" type="noConversion"/>
  </si>
  <si>
    <t xml:space="preserve"> </t>
    <phoneticPr fontId="2" type="noConversion"/>
  </si>
  <si>
    <t>BTC市值1/根号0</t>
    <phoneticPr fontId="2" type="noConversion"/>
  </si>
  <si>
    <t>ETH/BNB(USD)</t>
    <phoneticPr fontId="2" type="noConversion"/>
  </si>
  <si>
    <t>BTC/ETH(USD)</t>
    <phoneticPr fontId="2" type="noConversion"/>
  </si>
  <si>
    <t>BTC/WBTC(USD)</t>
    <phoneticPr fontId="2" type="noConversion"/>
  </si>
  <si>
    <t>BTC/USDT(USD)</t>
    <phoneticPr fontId="2" type="noConversion"/>
  </si>
  <si>
    <t>USDT/USDC(USD)</t>
    <phoneticPr fontId="2" type="noConversion"/>
  </si>
  <si>
    <t>USDT/BUSD(USD)</t>
    <phoneticPr fontId="2" type="noConversion"/>
  </si>
  <si>
    <t>BUSD/DAI(USD)</t>
    <phoneticPr fontId="2" type="noConversion"/>
  </si>
  <si>
    <t>BTC总仓位(USD)</t>
    <phoneticPr fontId="2" type="noConversion"/>
  </si>
  <si>
    <t>说明：输入，以美元，计价的，仓位价值</t>
    <phoneticPr fontId="2" type="noConversion"/>
  </si>
  <si>
    <t>USDT市值1/根号0</t>
    <phoneticPr fontId="2" type="noConversion"/>
  </si>
  <si>
    <t>BTC/BNB(USD)</t>
    <phoneticPr fontId="2" type="noConversion"/>
  </si>
  <si>
    <t>USDT/DAI(USD)</t>
    <phoneticPr fontId="2" type="noConversion"/>
  </si>
  <si>
    <t>USD总仓位(USD)</t>
    <phoneticPr fontId="2" type="noConversion"/>
  </si>
  <si>
    <t>BNB价格(USD)</t>
    <phoneticPr fontId="2" type="noConversion"/>
  </si>
  <si>
    <t>ETH价格(USD)</t>
    <phoneticPr fontId="2" type="noConversion"/>
  </si>
  <si>
    <t>BTC价格(USD)</t>
    <phoneticPr fontId="2" type="noConversion"/>
  </si>
  <si>
    <t>BNB</t>
    <phoneticPr fontId="2" type="noConversion"/>
  </si>
  <si>
    <t>ETH</t>
    <phoneticPr fontId="2" type="noConversion"/>
  </si>
  <si>
    <t>BTC/WBTC</t>
    <phoneticPr fontId="2" type="noConversion"/>
  </si>
  <si>
    <t>USDT/USDC</t>
    <phoneticPr fontId="2" type="noConversion"/>
  </si>
  <si>
    <t>BUSD</t>
    <phoneticPr fontId="2" type="noConversion"/>
  </si>
  <si>
    <t>DAI</t>
    <phoneticPr fontId="2" type="noConversion"/>
  </si>
  <si>
    <t>说明：输入，以美元，计价的，市值</t>
    <phoneticPr fontId="2" type="noConversion"/>
  </si>
  <si>
    <t>市值</t>
    <phoneticPr fontId="2" type="noConversion"/>
  </si>
  <si>
    <t>输出</t>
    <phoneticPr fontId="2" type="noConversion"/>
  </si>
  <si>
    <t>BTC</t>
    <phoneticPr fontId="2" type="noConversion"/>
  </si>
  <si>
    <t>说明：输出，调仓步骤（币种见说明）</t>
    <phoneticPr fontId="2" type="noConversion"/>
  </si>
  <si>
    <t>第〇步(USD)</t>
    <phoneticPr fontId="2" type="noConversion"/>
  </si>
  <si>
    <t>第〇步</t>
    <phoneticPr fontId="2" type="noConversion"/>
  </si>
  <si>
    <t>第一步(数量)</t>
    <phoneticPr fontId="2" type="noConversion"/>
  </si>
  <si>
    <t>第一步</t>
    <phoneticPr fontId="2" type="noConversion"/>
  </si>
  <si>
    <t>第二步(数量)</t>
    <phoneticPr fontId="2" type="noConversion"/>
  </si>
  <si>
    <t>第二步</t>
    <phoneticPr fontId="2" type="noConversion"/>
  </si>
  <si>
    <t>ETH(BNB)</t>
    <phoneticPr fontId="2" type="noConversion"/>
  </si>
  <si>
    <t>BTC(ETH)</t>
    <phoneticPr fontId="2" type="noConversion"/>
  </si>
  <si>
    <t>BTC(WBTC)</t>
    <phoneticPr fontId="2" type="noConversion"/>
  </si>
  <si>
    <t>USDT(BTC)</t>
    <phoneticPr fontId="2" type="noConversion"/>
  </si>
  <si>
    <t>USDT(USDC)</t>
    <phoneticPr fontId="2" type="noConversion"/>
  </si>
  <si>
    <t>USDT(BUSD)</t>
    <phoneticPr fontId="2" type="noConversion"/>
  </si>
  <si>
    <t>BUSD(DAI)</t>
    <phoneticPr fontId="2" type="noConversion"/>
  </si>
  <si>
    <t>说明：输出，调仓后，以括号外币种，计价的，仓位</t>
    <phoneticPr fontId="2" type="noConversion"/>
  </si>
  <si>
    <t>BTC(BNB)</t>
    <phoneticPr fontId="2" type="noConversion"/>
  </si>
  <si>
    <t>USDT(DAI)</t>
    <phoneticPr fontId="2" type="noConversion"/>
  </si>
  <si>
    <t>ETH/BNB</t>
    <phoneticPr fontId="2" type="noConversion"/>
  </si>
  <si>
    <t>BTC/USDT</t>
    <phoneticPr fontId="2" type="noConversion"/>
  </si>
  <si>
    <t>USDT/BUSD</t>
    <phoneticPr fontId="2" type="noConversion"/>
  </si>
  <si>
    <t>BUSD/DAI</t>
    <phoneticPr fontId="2" type="noConversion"/>
  </si>
  <si>
    <t>BTC/BNB</t>
    <phoneticPr fontId="2" type="noConversion"/>
  </si>
  <si>
    <t>输
出</t>
    <phoneticPr fontId="2" type="noConversion"/>
  </si>
  <si>
    <t>计算准备</t>
    <phoneticPr fontId="2" type="noConversion"/>
  </si>
  <si>
    <t>BTC卓尔金历法总仓位(USD)</t>
    <phoneticPr fontId="2" type="noConversion"/>
  </si>
  <si>
    <t>USD卓尔金历法总仓位(USD)</t>
    <phoneticPr fontId="2" type="noConversion"/>
  </si>
  <si>
    <t>初始</t>
    <phoneticPr fontId="2" type="noConversion"/>
  </si>
  <si>
    <t>结果</t>
    <phoneticPr fontId="2" type="noConversion"/>
  </si>
  <si>
    <t>输入与
计算
准备</t>
    <phoneticPr fontId="2" type="noConversion"/>
  </si>
  <si>
    <t>计算单独比例</t>
    <phoneticPr fontId="2" type="noConversion"/>
  </si>
  <si>
    <t>计算
组合比例</t>
    <phoneticPr fontId="2" type="noConversion"/>
  </si>
  <si>
    <t>BTC市值/根号</t>
    <phoneticPr fontId="2" type="noConversion"/>
  </si>
  <si>
    <t>BTC总仓位比例</t>
    <phoneticPr fontId="2" type="noConversion"/>
  </si>
  <si>
    <t>USDT市值/根号</t>
    <phoneticPr fontId="2" type="noConversion"/>
  </si>
  <si>
    <t>USD总仓位比例</t>
    <phoneticPr fontId="2" type="noConversion"/>
  </si>
  <si>
    <t>计算数量</t>
    <phoneticPr fontId="2" type="noConversion"/>
  </si>
  <si>
    <t>计
算
·
核
心
算
法</t>
    <phoneticPr fontId="2" type="noConversion"/>
  </si>
  <si>
    <t>B
T
C</t>
    <phoneticPr fontId="2" type="noConversion"/>
  </si>
  <si>
    <t>市值1</t>
    <phoneticPr fontId="2" type="noConversion"/>
  </si>
  <si>
    <t>根号市值0</t>
    <phoneticPr fontId="2" type="noConversion"/>
  </si>
  <si>
    <t>解除联系后调仓</t>
    <phoneticPr fontId="2" type="noConversion"/>
  </si>
  <si>
    <t>参
考</t>
    <phoneticPr fontId="2" type="noConversion"/>
  </si>
  <si>
    <t>原比例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</si>
  <si>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</si>
  <si>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</si>
  <si>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</si>
  <si>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根号市值</t>
    <phoneticPr fontId="2" type="noConversion"/>
  </si>
  <si>
    <t>根号市值百分比</t>
    <phoneticPr fontId="2" type="noConversion"/>
  </si>
  <si>
    <t>x_2</t>
    <phoneticPr fontId="2" type="noConversion"/>
  </si>
  <si>
    <t>y_2</t>
    <phoneticPr fontId="2" type="noConversion"/>
  </si>
  <si>
    <t>z_2</t>
    <phoneticPr fontId="2" type="noConversion"/>
  </si>
  <si>
    <t>市值百分比</t>
    <phoneticPr fontId="2" type="noConversion"/>
  </si>
  <si>
    <t>(x_2-a)*(z_2-c)&gt;0</t>
    <phoneticPr fontId="2" type="noConversion"/>
  </si>
  <si>
    <t>x_1</t>
    <phoneticPr fontId="2" type="noConversion"/>
  </si>
  <si>
    <t>y_1</t>
    <phoneticPr fontId="2" type="noConversion"/>
  </si>
  <si>
    <t>z_1</t>
    <phoneticPr fontId="2" type="noConversion"/>
  </si>
  <si>
    <t>(y_2-b)*(z_2-c)&gt;0</t>
    <phoneticPr fontId="2" type="noConversion"/>
  </si>
  <si>
    <t>(x_2-a)*(y_2-b)&gt;0</t>
    <phoneticPr fontId="2" type="noConversion"/>
  </si>
  <si>
    <t>end</t>
    <phoneticPr fontId="2" type="noConversion"/>
  </si>
  <si>
    <t>重新建立联系</t>
    <phoneticPr fontId="2" type="noConversion"/>
  </si>
  <si>
    <t>WBTC</t>
    <phoneticPr fontId="2" type="noConversion"/>
  </si>
  <si>
    <t>U
S
D</t>
    <phoneticPr fontId="2" type="noConversion"/>
  </si>
  <si>
    <t>USDT</t>
  </si>
  <si>
    <t>BUSD</t>
  </si>
  <si>
    <t>DAI</t>
  </si>
  <si>
    <t>USDC</t>
    <phoneticPr fontId="2" type="noConversion"/>
  </si>
  <si>
    <t>基金费率</t>
    <phoneticPr fontId="2" type="noConversion"/>
  </si>
  <si>
    <t>基金申赎记录</t>
    <phoneticPr fontId="2" type="noConversion"/>
  </si>
  <si>
    <t>基金结算中枢</t>
    <phoneticPr fontId="2" type="noConversion"/>
  </si>
  <si>
    <t>(精确到小数点后2位)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</si>
  <si>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</si>
  <si>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</t>
    <phoneticPr fontId="2" type="noConversion"/>
  </si>
  <si>
    <t>归一化算法</t>
    <phoneticPr fontId="2" type="noConversion"/>
  </si>
  <si>
    <r>
      <rPr>
        <sz val="18"/>
        <color theme="7" tint="0.59999389629810485"/>
        <rFont val="等线"/>
        <family val="4"/>
        <charset val="134"/>
      </rPr>
      <t xml:space="preserve">定义 a_1, b_1
定义 f_1(), f_2()
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 xml:space="preserve">f_2() = LN(f_1()/a_1)
        /b_1 
        * 4 
</t>
    </r>
    <r>
      <rPr>
        <sz val="18"/>
        <color theme="2" tint="-0.249977111117893"/>
        <rFont val="等线"/>
        <family val="4"/>
        <charset val="134"/>
      </rPr>
      <t xml:space="preserve"># 因为sigmod函数x取(-4,4)时，y在约(0,1), 所以这里最后*4
# 你也可以*5，大概覆盖增长区间就行
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 xml:space="preserve">a_1 = 几何平均数(f_1()) 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2" tint="-0.249977111117893"/>
        <rFont val="等线"/>
        <family val="4"/>
        <charset val="134"/>
      </rPr>
      <t># 几何平均数：GEOMEAN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>b_1 =   算数平均数(极大值(LN(f_1()/a_1),N)
      - 算数平均数(极小值(LN(f_1()/a_1),N)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2" tint="-0.249977111117893"/>
        <rFont val="等线"/>
        <family val="4"/>
        <charset val="134"/>
      </rPr>
      <t># 算数平均数：AVERAGE</t>
    </r>
    <phoneticPr fontId="2" type="noConversion"/>
  </si>
  <si>
    <t>Time</t>
  </si>
  <si>
    <t>Price</t>
  </si>
  <si>
    <t>Expected price (month)</t>
  </si>
  <si>
    <t>MVRV</t>
  </si>
  <si>
    <t>仓位</t>
    <phoneticPr fontId="2" type="noConversion"/>
  </si>
  <si>
    <t>比特币</t>
    <phoneticPr fontId="2" type="noConversion"/>
  </si>
  <si>
    <t>价格变化环比</t>
    <phoneticPr fontId="2" type="noConversion"/>
  </si>
  <si>
    <t>价格预测环比</t>
    <phoneticPr fontId="2" type="noConversion"/>
  </si>
  <si>
    <t>价格变化同比</t>
    <phoneticPr fontId="2" type="noConversion"/>
  </si>
  <si>
    <t>价格预测同比</t>
    <phoneticPr fontId="2" type="noConversion"/>
  </si>
  <si>
    <t>参数实验室</t>
    <phoneticPr fontId="2" type="noConversion"/>
  </si>
  <si>
    <t>回测实验室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</si>
</sst>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24" formatCode="\$#,##0_);[Red]\(\$#,##0\)"/>
    <numFmt numFmtId="176" formatCode="0.00_ "/>
    <numFmt numFmtId="177" formatCode="#,##0.00_ "/>
    <numFmt numFmtId="178" formatCode="yyyy\-mm\-dd;@"/>
    <numFmt numFmtId="179" formatCode="0.0_ "/>
    <numFmt numFmtId="180" formatCode="#,##0_ "/>
    <numFmt numFmtId="181" formatCode="0.00000000_ "/>
    <numFmt numFmtId="182" formatCode="\$#,##0.00"/>
    <numFmt numFmtId="183" formatCode="&quot;¥&quot;#,##0.00"/>
    <numFmt numFmtId="184" formatCode="0.00_);[Red]\(0.00\)"/>
    <numFmt numFmtId="185" formatCode="0.000%"/>
    <numFmt numFmtId="186" formatCode="0.0000_ "/>
    <numFmt numFmtId="187" formatCode="0.000000_ "/>
  </numFmts>
  <fonts count="74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4"/>
      <name val="等线"/>
      <family val="2"/>
      <charset val="134"/>
      <scheme val="minor"/>
    </font>
    <font>
      <sz val="12"/>
      <color theme="4"/>
      <name val="等线 (正文)"/>
      <family val="3"/>
      <charset val="134"/>
    </font>
    <font>
      <sz val="12"/>
      <color theme="4"/>
      <name val="等线"/>
      <family val="2"/>
      <charset val="134"/>
    </font>
    <font>
      <sz val="12"/>
      <color theme="4"/>
      <name val="等线 (正文)"/>
      <family val="3"/>
      <charset val="134"/>
    </font>
    <font>
      <sz val="12"/>
      <color theme="1"/>
      <name val="等线 (正文)"/>
      <family val="2"/>
      <charset val="134"/>
    </font>
    <font>
      <sz val="12"/>
      <color theme="1"/>
      <name val="等线 (正文)"/>
      <family val="3"/>
      <charset val="134"/>
    </font>
    <font>
      <sz val="12"/>
      <color theme="1"/>
      <name val="等线 (正文)"/>
      <family val="3"/>
      <charset val="134"/>
    </font>
    <font>
      <sz val="12"/>
      <color rgb="FFFF0000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12"/>
      <color theme="0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  <font>
      <sz val="12"/>
      <color theme="0"/>
      <name val="等线 (正文)"/>
      <family val="3"/>
      <charset val="134"/>
    </font>
    <font>
      <sz val="12"/>
      <color theme="0"/>
      <name val="等线 (正文)"/>
      <family val="3"/>
      <charset val="134"/>
    </font>
    <font>
      <sz val="12"/>
      <color theme="9" tint="-0.249977111117893"/>
      <name val="等线"/>
      <family val="2"/>
      <charset val="134"/>
      <scheme val="minor"/>
    </font>
    <font>
      <sz val="12"/>
      <color theme="2" tint="-0.249977111117893"/>
      <name val="等线"/>
      <family val="2"/>
      <charset val="134"/>
      <scheme val="minor"/>
    </font>
    <font>
      <sz val="12"/>
      <color theme="1" tint="0.499984740745262"/>
      <name val="等线"/>
      <family val="2"/>
      <charset val="134"/>
      <scheme val="minor"/>
    </font>
    <font>
      <sz val="12"/>
      <color theme="8"/>
      <name val="等线"/>
      <family val="2"/>
      <charset val="134"/>
      <scheme val="minor"/>
    </font>
    <font>
      <sz val="12"/>
      <color rgb="FFFF0000"/>
      <name val="等线"/>
      <family val="4"/>
      <charset val="134"/>
      <scheme val="minor"/>
    </font>
    <font>
      <sz val="12"/>
      <color theme="7" tint="-0.249977111117893"/>
      <name val="等线"/>
      <family val="4"/>
      <charset val="134"/>
      <scheme val="minor"/>
    </font>
    <font>
      <sz val="12"/>
      <color theme="9" tint="-0.249977111117893"/>
      <name val="等线"/>
      <family val="4"/>
      <charset val="134"/>
      <scheme val="minor"/>
    </font>
    <font>
      <sz val="12"/>
      <color theme="4"/>
      <name val="等线"/>
      <family val="4"/>
      <charset val="134"/>
      <scheme val="minor"/>
    </font>
    <font>
      <sz val="48"/>
      <color theme="1"/>
      <name val="等线"/>
      <family val="2"/>
      <charset val="134"/>
    </font>
    <font>
      <sz val="48"/>
      <color theme="1"/>
      <name val="等线 (正文)"/>
      <family val="3"/>
      <charset val="134"/>
    </font>
    <font>
      <sz val="48"/>
      <color theme="1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0"/>
      <color theme="1"/>
      <name val="等线"/>
      <family val="2"/>
      <charset val="134"/>
      <scheme val="minor"/>
    </font>
    <font>
      <sz val="9"/>
      <color theme="1"/>
      <name val="等线"/>
      <family val="2"/>
      <charset val="134"/>
      <scheme val="minor"/>
    </font>
    <font>
      <sz val="3"/>
      <color theme="1"/>
      <name val="等线"/>
      <family val="4"/>
      <charset val="134"/>
      <scheme val="minor"/>
    </font>
    <font>
      <sz val="24"/>
      <color theme="1"/>
      <name val="等线"/>
      <family val="4"/>
      <charset val="134"/>
      <scheme val="minor"/>
    </font>
    <font>
      <sz val="12"/>
      <color theme="4" tint="0.79998168889431442"/>
      <name val="等线"/>
      <family val="2"/>
      <charset val="134"/>
      <scheme val="minor"/>
    </font>
    <font>
      <sz val="12"/>
      <color theme="1" tint="0.249977111117893"/>
      <name val="等线"/>
      <family val="2"/>
      <charset val="134"/>
      <scheme val="minor"/>
    </font>
    <font>
      <sz val="48"/>
      <color theme="0"/>
      <name val="等线"/>
      <family val="4"/>
      <charset val="134"/>
      <scheme val="minor"/>
    </font>
    <font>
      <sz val="48"/>
      <color theme="0"/>
      <name val="等线"/>
      <family val="2"/>
      <charset val="134"/>
      <scheme val="minor"/>
    </font>
    <font>
      <u/>
      <sz val="24"/>
      <color theme="10"/>
      <name val="等线"/>
      <family val="4"/>
      <charset val="134"/>
      <scheme val="minor"/>
    </font>
    <font>
      <u/>
      <sz val="48"/>
      <color theme="10"/>
      <name val="等线"/>
      <family val="4"/>
      <charset val="134"/>
      <scheme val="minor"/>
    </font>
    <font>
      <u/>
      <sz val="72"/>
      <color theme="10"/>
      <name val="等线"/>
      <family val="2"/>
      <charset val="134"/>
      <scheme val="minor"/>
    </font>
    <font>
      <sz val="36"/>
      <color theme="1"/>
      <name val="等线"/>
      <family val="4"/>
      <charset val="134"/>
      <scheme val="minor"/>
    </font>
    <font>
      <u/>
      <sz val="12"/>
      <color theme="1"/>
      <name val="等线"/>
      <family val="2"/>
      <charset val="134"/>
      <scheme val="minor"/>
    </font>
    <font>
      <u/>
      <sz val="12"/>
      <color theme="1"/>
      <name val="等线"/>
      <family val="4"/>
      <charset val="134"/>
      <scheme val="minor"/>
    </font>
    <font>
      <u/>
      <sz val="72"/>
      <color theme="10"/>
      <name val="等线"/>
      <family val="4"/>
      <charset val="134"/>
      <scheme val="minor"/>
    </font>
    <font>
      <sz val="36"/>
      <color theme="1"/>
      <name val="等线"/>
      <family val="2"/>
      <charset val="134"/>
    </font>
    <font>
      <u/>
      <sz val="24"/>
      <color theme="4"/>
      <name val="等线"/>
      <family val="2"/>
      <charset val="134"/>
      <scheme val="minor"/>
    </font>
    <font>
      <u/>
      <sz val="48"/>
      <color theme="4"/>
      <name val="等线"/>
      <family val="2"/>
      <charset val="134"/>
      <scheme val="minor"/>
    </font>
    <font>
      <sz val="18"/>
      <color theme="1"/>
      <name val="等线"/>
      <family val="2"/>
      <charset val="134"/>
    </font>
    <font>
      <sz val="16"/>
      <color theme="1"/>
      <name val="等线"/>
      <family val="2"/>
      <charset val="134"/>
    </font>
    <font>
      <u/>
      <sz val="24"/>
      <color theme="10"/>
      <name val="等线"/>
      <family val="2"/>
      <charset val="134"/>
      <scheme val="minor"/>
    </font>
    <font>
      <sz val="12"/>
      <color rgb="FFFFFF00"/>
      <name val="等线"/>
      <family val="2"/>
      <charset val="134"/>
      <scheme val="minor"/>
    </font>
    <font>
      <sz val="18"/>
      <color theme="1"/>
      <name val="等线"/>
      <family val="4"/>
      <charset val="134"/>
      <scheme val="minor"/>
    </font>
    <font>
      <sz val="14"/>
      <color theme="1"/>
      <name val="等线"/>
      <family val="2"/>
      <charset val="134"/>
      <scheme val="minor"/>
    </font>
    <font>
      <sz val="48"/>
      <color theme="5" tint="0.59999389629810485"/>
      <name val="等线"/>
      <family val="4"/>
      <charset val="134"/>
      <scheme val="minor"/>
    </font>
    <font>
      <u/>
      <sz val="36"/>
      <color theme="4"/>
      <name val="等线"/>
      <family val="2"/>
      <charset val="134"/>
      <scheme val="minor"/>
    </font>
    <font>
      <u/>
      <sz val="72"/>
      <color theme="4"/>
      <name val="等线"/>
      <family val="2"/>
      <charset val="134"/>
      <scheme val="minor"/>
    </font>
    <font>
      <sz val="24"/>
      <color theme="0"/>
      <name val="等线"/>
      <family val="2"/>
      <charset val="134"/>
    </font>
    <font>
      <sz val="36"/>
      <color theme="1"/>
      <name val="等线"/>
      <family val="2"/>
      <charset val="134"/>
      <scheme val="minor"/>
    </font>
    <font>
      <sz val="28"/>
      <color theme="1"/>
      <name val="等线"/>
      <family val="2"/>
      <charset val="134"/>
      <scheme val="minor"/>
    </font>
    <font>
      <sz val="36"/>
      <color theme="1"/>
      <name val="等线"/>
      <family val="4"/>
      <charset val="134"/>
    </font>
    <font>
      <u/>
      <sz val="48"/>
      <color theme="10"/>
      <name val="等线"/>
      <family val="2"/>
      <charset val="134"/>
      <scheme val="minor"/>
    </font>
    <font>
      <u/>
      <sz val="24"/>
      <color theme="0" tint="-4.9989318521683403E-2"/>
      <name val="等线"/>
      <family val="4"/>
      <charset val="134"/>
      <scheme val="minor"/>
    </font>
    <font>
      <sz val="18"/>
      <color theme="0" tint="-4.9989318521683403E-2"/>
      <name val="等线"/>
      <family val="2"/>
      <charset val="134"/>
    </font>
    <font>
      <sz val="18"/>
      <color theme="4" tint="0.59999389629810485"/>
      <name val="等线"/>
      <family val="4"/>
      <charset val="134"/>
    </font>
    <font>
      <sz val="18"/>
      <color theme="7" tint="0.59999389629810485"/>
      <name val="等线"/>
      <family val="4"/>
      <charset val="134"/>
    </font>
    <font>
      <sz val="18"/>
      <color theme="2" tint="-0.249977111117893"/>
      <name val="等线"/>
      <family val="4"/>
      <charset val="134"/>
    </font>
    <font>
      <sz val="18"/>
      <color theme="0" tint="-4.9989318521683403E-2"/>
      <name val="等线"/>
      <family val="4"/>
      <charset val="134"/>
    </font>
    <font>
      <sz val="18"/>
      <color theme="2" tint="-0.249977111117893"/>
      <name val="等线 (正文)"/>
      <family val="3"/>
      <charset val="134"/>
    </font>
    <font>
      <u/>
      <sz val="36"/>
      <color theme="2" tint="-0.249977111117893"/>
      <name val="等线"/>
      <family val="4"/>
      <charset val="134"/>
      <scheme val="minor"/>
    </font>
    <font>
      <u/>
      <sz val="36"/>
      <color theme="2" tint="-0.249977111117893"/>
      <name val="等线"/>
      <family val="2"/>
      <charset val="134"/>
      <scheme val="minor"/>
    </font>
    <font>
      <sz val="12"/>
      <color theme="2" tint="-9.9978637043366805E-2"/>
      <name val="等线"/>
      <family val="2"/>
      <charset val="134"/>
      <scheme val="minor"/>
    </font>
  </fonts>
  <fills count="5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757171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A6A6A6"/>
        <bgColor rgb="FF000000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7"/>
        <bgColor indexed="64"/>
      </patternFill>
    </fill>
  </fills>
  <borders count="22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/>
      <right style="thin">
        <color indexed="64"/>
      </right>
      <top style="medium">
        <color theme="1"/>
      </top>
      <bottom style="thin">
        <color indexed="64"/>
      </bottom>
      <diagonal/>
    </border>
    <border>
      <left/>
      <right/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/>
      <top style="medium">
        <color theme="1"/>
      </top>
      <bottom style="thin">
        <color indexed="64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rgb="FFFF0000"/>
      </bottom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thin">
        <color theme="1"/>
      </right>
      <top style="thin">
        <color rgb="FFFF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theme="1"/>
      </bottom>
      <diagonal/>
    </border>
    <border>
      <left/>
      <right/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indexed="64"/>
      </top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indexed="64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/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thin">
        <color indexed="64"/>
      </bottom>
      <diagonal/>
    </border>
    <border>
      <left/>
      <right/>
      <top style="thin">
        <color indexed="64"/>
      </top>
      <bottom style="medium">
        <color theme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theme="1"/>
      </left>
      <right/>
      <top style="thin">
        <color theme="1"/>
      </top>
      <bottom style="medium">
        <color theme="1"/>
      </bottom>
      <diagonal/>
    </border>
    <border>
      <left/>
      <right/>
      <top style="thin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/>
      <right style="thick">
        <color theme="1"/>
      </right>
      <top/>
      <bottom/>
      <diagonal/>
    </border>
    <border>
      <left style="medium">
        <color indexed="64"/>
      </left>
      <right style="thick">
        <color theme="1"/>
      </right>
      <top/>
      <bottom/>
      <diagonal/>
    </border>
    <border>
      <left style="thin">
        <color indexed="64"/>
      </left>
      <right style="thick">
        <color theme="1"/>
      </right>
      <top style="thin">
        <color indexed="64"/>
      </top>
      <bottom style="medium">
        <color theme="1"/>
      </bottom>
      <diagonal/>
    </border>
    <border>
      <left/>
      <right/>
      <top/>
      <bottom style="thick">
        <color theme="1"/>
      </bottom>
      <diagonal/>
    </border>
    <border>
      <left style="thin">
        <color indexed="64"/>
      </left>
      <right style="thick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ck">
        <color theme="1"/>
      </left>
      <right/>
      <top style="thick">
        <color theme="1"/>
      </top>
      <bottom/>
      <diagonal/>
    </border>
    <border>
      <left/>
      <right style="medium">
        <color theme="1"/>
      </right>
      <top style="thick">
        <color theme="1"/>
      </top>
      <bottom/>
      <diagonal/>
    </border>
    <border>
      <left style="thick">
        <color theme="1"/>
      </left>
      <right/>
      <top/>
      <bottom style="medium">
        <color theme="1"/>
      </bottom>
      <diagonal/>
    </border>
    <border>
      <left style="thick">
        <color theme="1"/>
      </left>
      <right/>
      <top/>
      <bottom style="thick">
        <color theme="1"/>
      </bottom>
      <diagonal/>
    </border>
    <border>
      <left/>
      <right style="thick">
        <color theme="1"/>
      </right>
      <top/>
      <bottom style="thick">
        <color theme="1"/>
      </bottom>
      <diagonal/>
    </border>
    <border>
      <left/>
      <right style="medium">
        <color indexed="64"/>
      </right>
      <top/>
      <bottom style="thick">
        <color theme="1"/>
      </bottom>
      <diagonal/>
    </border>
    <border>
      <left style="medium">
        <color indexed="64"/>
      </left>
      <right/>
      <top/>
      <bottom style="thick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ck">
        <color theme="1"/>
      </bottom>
      <diagonal/>
    </border>
    <border>
      <left/>
      <right/>
      <top style="medium">
        <color theme="1"/>
      </top>
      <bottom style="thick">
        <color theme="1"/>
      </bottom>
      <diagonal/>
    </border>
    <border>
      <left/>
      <right style="medium">
        <color indexed="64"/>
      </right>
      <top style="medium">
        <color theme="1"/>
      </top>
      <bottom style="thick">
        <color theme="1"/>
      </bottom>
      <diagonal/>
    </border>
    <border>
      <left style="medium">
        <color indexed="64"/>
      </left>
      <right style="medium">
        <color theme="1"/>
      </right>
      <top/>
      <bottom style="thick">
        <color theme="1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theme="0"/>
      </right>
      <top/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FF0000"/>
      </right>
      <top/>
      <bottom/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/>
      <diagonal/>
    </border>
    <border>
      <left style="thin">
        <color indexed="64"/>
      </left>
      <right style="thin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medium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rgb="FFFF0000"/>
      </right>
      <top/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 style="medium">
        <color indexed="64"/>
      </bottom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ck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rgb="FFFF000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thin">
        <color indexed="64"/>
      </bottom>
      <diagonal/>
    </border>
    <border>
      <left/>
      <right style="medium">
        <color rgb="FFFF0000"/>
      </right>
      <top/>
      <bottom style="thin">
        <color indexed="64"/>
      </bottom>
      <diagonal/>
    </border>
    <border>
      <left style="medium">
        <color rgb="FFFF0000"/>
      </left>
      <right/>
      <top style="thin">
        <color indexed="64"/>
      </top>
      <bottom style="thin">
        <color indexed="64"/>
      </bottom>
      <diagonal/>
    </border>
    <border>
      <left/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thin">
        <color indexed="64"/>
      </top>
      <bottom style="medium">
        <color rgb="FFFF0000"/>
      </bottom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indexed="64"/>
      </top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indexed="64"/>
      </top>
      <bottom style="thin">
        <color theme="1"/>
      </bottom>
      <diagonal/>
    </border>
    <border>
      <left style="thin">
        <color rgb="FFFF0000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</cellStyleXfs>
  <cellXfs count="1130">
    <xf numFmtId="0" fontId="0" fillId="0" borderId="0" xfId="0">
      <alignment vertical="center"/>
    </xf>
    <xf numFmtId="177" fontId="0" fillId="3" borderId="6" xfId="0" applyNumberFormat="1" applyFill="1" applyBorder="1">
      <alignment vertical="center"/>
    </xf>
    <xf numFmtId="177" fontId="0" fillId="4" borderId="7" xfId="0" applyNumberFormat="1" applyFill="1" applyBorder="1">
      <alignment vertical="center"/>
    </xf>
    <xf numFmtId="177" fontId="0" fillId="4" borderId="6" xfId="0" applyNumberFormat="1" applyFill="1" applyBorder="1">
      <alignment vertical="center"/>
    </xf>
    <xf numFmtId="0" fontId="3" fillId="0" borderId="0" xfId="0" applyFont="1">
      <alignment vertical="center"/>
    </xf>
    <xf numFmtId="178" fontId="0" fillId="4" borderId="6" xfId="0" applyNumberFormat="1" applyFill="1" applyBorder="1">
      <alignment vertical="center"/>
    </xf>
    <xf numFmtId="177" fontId="4" fillId="7" borderId="1" xfId="1" applyNumberFormat="1" applyFill="1" applyBorder="1">
      <alignment vertical="center"/>
    </xf>
    <xf numFmtId="176" fontId="0" fillId="7" borderId="2" xfId="0" applyNumberFormat="1" applyFill="1" applyBorder="1">
      <alignment vertical="center"/>
    </xf>
    <xf numFmtId="0" fontId="0" fillId="4" borderId="11" xfId="0" applyFill="1" applyBorder="1">
      <alignment vertical="center"/>
    </xf>
    <xf numFmtId="177" fontId="5" fillId="7" borderId="12" xfId="0" applyNumberFormat="1" applyFont="1" applyFill="1" applyBorder="1">
      <alignment vertical="center"/>
    </xf>
    <xf numFmtId="177" fontId="0" fillId="7" borderId="13" xfId="0" applyNumberFormat="1" applyFill="1" applyBorder="1">
      <alignment vertical="center"/>
    </xf>
    <xf numFmtId="0" fontId="0" fillId="4" borderId="13" xfId="0" applyFill="1" applyBorder="1">
      <alignment vertical="center"/>
    </xf>
    <xf numFmtId="177" fontId="1" fillId="7" borderId="12" xfId="0" applyNumberFormat="1" applyFont="1" applyFill="1" applyBorder="1">
      <alignment vertical="center"/>
    </xf>
    <xf numFmtId="177" fontId="1" fillId="8" borderId="12" xfId="0" applyNumberFormat="1" applyFont="1" applyFill="1" applyBorder="1">
      <alignment vertical="center"/>
    </xf>
    <xf numFmtId="177" fontId="0" fillId="8" borderId="13" xfId="0" applyNumberFormat="1" applyFill="1" applyBorder="1">
      <alignment vertical="center"/>
    </xf>
    <xf numFmtId="177" fontId="0" fillId="4" borderId="13" xfId="0" applyNumberFormat="1" applyFill="1" applyBorder="1">
      <alignment vertical="center"/>
    </xf>
    <xf numFmtId="177" fontId="1" fillId="8" borderId="16" xfId="0" applyNumberFormat="1" applyFont="1" applyFill="1" applyBorder="1">
      <alignment vertical="center"/>
    </xf>
    <xf numFmtId="177" fontId="0" fillId="8" borderId="17" xfId="0" applyNumberFormat="1" applyFill="1" applyBorder="1">
      <alignment vertical="center"/>
    </xf>
    <xf numFmtId="177" fontId="0" fillId="4" borderId="17" xfId="0" applyNumberFormat="1" applyFill="1" applyBorder="1">
      <alignment vertical="center"/>
    </xf>
    <xf numFmtId="177" fontId="0" fillId="3" borderId="7" xfId="0" applyNumberFormat="1" applyFill="1" applyBorder="1">
      <alignment vertical="center"/>
    </xf>
    <xf numFmtId="177" fontId="1" fillId="8" borderId="20" xfId="0" applyNumberFormat="1" applyFont="1" applyFill="1" applyBorder="1">
      <alignment vertical="center"/>
    </xf>
    <xf numFmtId="177" fontId="0" fillId="8" borderId="11" xfId="0" applyNumberFormat="1" applyFill="1" applyBorder="1">
      <alignment vertical="center"/>
    </xf>
    <xf numFmtId="177" fontId="0" fillId="4" borderId="11" xfId="0" applyNumberFormat="1" applyFill="1" applyBorder="1">
      <alignment vertical="center"/>
    </xf>
    <xf numFmtId="177" fontId="1" fillId="9" borderId="3" xfId="0" applyNumberFormat="1" applyFont="1" applyFill="1" applyBorder="1">
      <alignment vertical="center"/>
    </xf>
    <xf numFmtId="177" fontId="0" fillId="9" borderId="21" xfId="0" applyNumberFormat="1" applyFill="1" applyBorder="1">
      <alignment vertical="center"/>
    </xf>
    <xf numFmtId="177" fontId="0" fillId="4" borderId="21" xfId="0" applyNumberFormat="1" applyFill="1" applyBorder="1">
      <alignment vertical="center"/>
    </xf>
    <xf numFmtId="177" fontId="4" fillId="0" borderId="0" xfId="1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177" fontId="5" fillId="0" borderId="0" xfId="0" applyNumberFormat="1" applyFont="1" applyFill="1" applyBorder="1">
      <alignment vertical="center"/>
    </xf>
    <xf numFmtId="177" fontId="0" fillId="0" borderId="0" xfId="0" applyNumberFormat="1" applyFill="1" applyBorder="1">
      <alignment vertical="center"/>
    </xf>
    <xf numFmtId="177" fontId="1" fillId="0" borderId="0" xfId="0" applyNumberFormat="1" applyFont="1" applyFill="1" applyBorder="1">
      <alignment vertical="center"/>
    </xf>
    <xf numFmtId="0" fontId="0" fillId="0" borderId="0" xfId="0" applyBorder="1">
      <alignment vertical="center"/>
    </xf>
    <xf numFmtId="176" fontId="0" fillId="3" borderId="24" xfId="0" applyNumberFormat="1" applyFill="1" applyBorder="1">
      <alignment vertical="center"/>
    </xf>
    <xf numFmtId="0" fontId="0" fillId="12" borderId="0" xfId="0" applyFill="1">
      <alignment vertical="center"/>
    </xf>
    <xf numFmtId="0" fontId="0" fillId="12" borderId="0" xfId="0" applyFill="1" applyBorder="1">
      <alignment vertical="center"/>
    </xf>
    <xf numFmtId="177" fontId="0" fillId="12" borderId="0" xfId="0" applyNumberFormat="1" applyFill="1" applyBorder="1">
      <alignment vertical="center"/>
    </xf>
    <xf numFmtId="177" fontId="6" fillId="12" borderId="0" xfId="0" applyNumberFormat="1" applyFont="1" applyFill="1" applyBorder="1">
      <alignment vertical="center"/>
    </xf>
    <xf numFmtId="177" fontId="8" fillId="12" borderId="0" xfId="0" applyNumberFormat="1" applyFont="1" applyFill="1" applyBorder="1">
      <alignment vertical="center"/>
    </xf>
    <xf numFmtId="177" fontId="0" fillId="3" borderId="24" xfId="0" applyNumberFormat="1" applyFill="1" applyBorder="1">
      <alignment vertical="center"/>
    </xf>
    <xf numFmtId="177" fontId="0" fillId="3" borderId="22" xfId="0" applyNumberFormat="1" applyFill="1" applyBorder="1">
      <alignment vertical="center"/>
    </xf>
    <xf numFmtId="179" fontId="0" fillId="0" borderId="0" xfId="0" applyNumberFormat="1">
      <alignment vertical="center"/>
    </xf>
    <xf numFmtId="0" fontId="0" fillId="14" borderId="0" xfId="0" applyFill="1">
      <alignment vertical="center"/>
    </xf>
    <xf numFmtId="0" fontId="0" fillId="15" borderId="29" xfId="0" applyFill="1" applyBorder="1">
      <alignment vertical="center"/>
    </xf>
    <xf numFmtId="0" fontId="0" fillId="15" borderId="30" xfId="0" applyFill="1" applyBorder="1" applyAlignment="1">
      <alignment horizontal="center" vertical="center" wrapText="1"/>
    </xf>
    <xf numFmtId="0" fontId="0" fillId="14" borderId="30" xfId="0" applyFill="1" applyBorder="1" applyAlignment="1">
      <alignment horizontal="center" vertical="center" wrapText="1"/>
    </xf>
    <xf numFmtId="0" fontId="0" fillId="16" borderId="31" xfId="0" applyFill="1" applyBorder="1" applyAlignment="1">
      <alignment horizontal="center" vertical="center" wrapText="1"/>
    </xf>
    <xf numFmtId="0" fontId="0" fillId="16" borderId="32" xfId="0" applyFill="1" applyBorder="1" applyAlignment="1">
      <alignment horizontal="center" vertical="center" wrapText="1"/>
    </xf>
    <xf numFmtId="0" fontId="0" fillId="15" borderId="36" xfId="0" applyFill="1" applyBorder="1">
      <alignment vertical="center"/>
    </xf>
    <xf numFmtId="0" fontId="0" fillId="14" borderId="36" xfId="0" applyFill="1" applyBorder="1">
      <alignment vertical="center"/>
    </xf>
    <xf numFmtId="0" fontId="15" fillId="14" borderId="36" xfId="0" applyFont="1" applyFill="1" applyBorder="1">
      <alignment vertical="center"/>
    </xf>
    <xf numFmtId="0" fontId="0" fillId="3" borderId="37" xfId="0" applyFill="1" applyBorder="1">
      <alignment vertical="center"/>
    </xf>
    <xf numFmtId="0" fontId="0" fillId="3" borderId="38" xfId="0" applyFill="1" applyBorder="1">
      <alignment vertical="center"/>
    </xf>
    <xf numFmtId="0" fontId="4" fillId="16" borderId="42" xfId="1" applyFill="1" applyBorder="1" applyAlignment="1">
      <alignment horizontal="center" vertical="center" wrapText="1"/>
    </xf>
    <xf numFmtId="0" fontId="4" fillId="16" borderId="43" xfId="1" applyFill="1" applyBorder="1" applyAlignment="1">
      <alignment horizontal="center" vertical="center" wrapText="1"/>
    </xf>
    <xf numFmtId="0" fontId="4" fillId="16" borderId="44" xfId="1" applyFill="1" applyBorder="1" applyAlignment="1">
      <alignment horizontal="center" vertical="center" wrapText="1"/>
    </xf>
    <xf numFmtId="178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0" fillId="2" borderId="27" xfId="0" applyNumberFormat="1" applyFill="1" applyBorder="1" applyAlignment="1">
      <alignment horizontal="center" vertical="center"/>
    </xf>
    <xf numFmtId="177" fontId="0" fillId="15" borderId="51" xfId="0" applyNumberFormat="1" applyFill="1" applyBorder="1">
      <alignment vertical="center"/>
    </xf>
    <xf numFmtId="177" fontId="0" fillId="15" borderId="52" xfId="0" applyNumberFormat="1" applyFill="1" applyBorder="1">
      <alignment vertical="center"/>
    </xf>
    <xf numFmtId="177" fontId="13" fillId="18" borderId="53" xfId="0" applyNumberFormat="1" applyFont="1" applyFill="1" applyBorder="1" applyAlignment="1">
      <alignment horizontal="center" vertical="center"/>
    </xf>
    <xf numFmtId="177" fontId="0" fillId="15" borderId="54" xfId="0" applyNumberFormat="1" applyFill="1" applyBorder="1">
      <alignment vertical="center"/>
    </xf>
    <xf numFmtId="177" fontId="19" fillId="19" borderId="55" xfId="0" applyNumberFormat="1" applyFont="1" applyFill="1" applyBorder="1">
      <alignment vertical="center"/>
    </xf>
    <xf numFmtId="177" fontId="12" fillId="3" borderId="56" xfId="0" applyNumberFormat="1" applyFont="1" applyFill="1" applyBorder="1">
      <alignment vertical="center"/>
    </xf>
    <xf numFmtId="177" fontId="18" fillId="2" borderId="57" xfId="0" applyNumberFormat="1" applyFont="1" applyFill="1" applyBorder="1">
      <alignment vertical="center"/>
    </xf>
    <xf numFmtId="177" fontId="14" fillId="20" borderId="27" xfId="0" applyNumberFormat="1" applyFont="1" applyFill="1" applyBorder="1" applyAlignment="1">
      <alignment horizontal="center" vertical="center"/>
    </xf>
    <xf numFmtId="177" fontId="14" fillId="20" borderId="57" xfId="0" applyNumberFormat="1" applyFont="1" applyFill="1" applyBorder="1">
      <alignment vertical="center"/>
    </xf>
    <xf numFmtId="177" fontId="14" fillId="20" borderId="60" xfId="0" applyNumberFormat="1" applyFont="1" applyFill="1" applyBorder="1">
      <alignment vertical="center"/>
    </xf>
    <xf numFmtId="177" fontId="0" fillId="2" borderId="54" xfId="0" applyNumberFormat="1" applyFill="1" applyBorder="1">
      <alignment vertical="center"/>
    </xf>
    <xf numFmtId="177" fontId="12" fillId="2" borderId="51" xfId="0" applyNumberFormat="1" applyFont="1" applyFill="1" applyBorder="1">
      <alignment vertical="center"/>
    </xf>
    <xf numFmtId="177" fontId="0" fillId="2" borderId="39" xfId="0" applyNumberFormat="1" applyFill="1" applyBorder="1" applyAlignment="1">
      <alignment horizontal="center" vertical="center"/>
    </xf>
    <xf numFmtId="177" fontId="0" fillId="2" borderId="61" xfId="0" applyNumberFormat="1" applyFill="1" applyBorder="1">
      <alignment vertical="center"/>
    </xf>
    <xf numFmtId="177" fontId="0" fillId="2" borderId="62" xfId="0" applyNumberFormat="1" applyFill="1" applyBorder="1">
      <alignment vertical="center"/>
    </xf>
    <xf numFmtId="177" fontId="0" fillId="14" borderId="62" xfId="0" applyNumberFormat="1" applyFill="1" applyBorder="1">
      <alignment vertical="center"/>
    </xf>
    <xf numFmtId="177" fontId="0" fillId="15" borderId="62" xfId="0" applyNumberFormat="1" applyFill="1" applyBorder="1">
      <alignment vertical="center"/>
    </xf>
    <xf numFmtId="177" fontId="12" fillId="2" borderId="4" xfId="0" applyNumberFormat="1" applyFont="1" applyFill="1" applyBorder="1">
      <alignment vertical="center"/>
    </xf>
    <xf numFmtId="177" fontId="18" fillId="2" borderId="63" xfId="0" applyNumberFormat="1" applyFont="1" applyFill="1" applyBorder="1">
      <alignment vertical="center"/>
    </xf>
    <xf numFmtId="177" fontId="23" fillId="4" borderId="47" xfId="0" applyNumberFormat="1" applyFont="1" applyFill="1" applyBorder="1">
      <alignment vertical="center"/>
    </xf>
    <xf numFmtId="177" fontId="24" fillId="5" borderId="65" xfId="0" applyNumberFormat="1" applyFont="1" applyFill="1" applyBorder="1">
      <alignment vertical="center"/>
    </xf>
    <xf numFmtId="177" fontId="0" fillId="2" borderId="45" xfId="0" applyNumberFormat="1" applyFill="1" applyBorder="1" applyAlignment="1">
      <alignment horizontal="center" vertical="center"/>
    </xf>
    <xf numFmtId="177" fontId="21" fillId="9" borderId="67" xfId="0" applyNumberFormat="1" applyFont="1" applyFill="1" applyBorder="1">
      <alignment vertical="center"/>
    </xf>
    <xf numFmtId="177" fontId="21" fillId="2" borderId="68" xfId="0" applyNumberFormat="1" applyFont="1" applyFill="1" applyBorder="1">
      <alignment vertical="center"/>
    </xf>
    <xf numFmtId="177" fontId="21" fillId="17" borderId="69" xfId="0" applyNumberFormat="1" applyFont="1" applyFill="1" applyBorder="1">
      <alignment vertical="center"/>
    </xf>
    <xf numFmtId="177" fontId="21" fillId="2" borderId="70" xfId="0" applyNumberFormat="1" applyFont="1" applyFill="1" applyBorder="1">
      <alignment vertical="center"/>
    </xf>
    <xf numFmtId="177" fontId="12" fillId="2" borderId="71" xfId="0" applyNumberFormat="1" applyFont="1" applyFill="1" applyBorder="1">
      <alignment vertical="center"/>
    </xf>
    <xf numFmtId="177" fontId="18" fillId="2" borderId="72" xfId="0" applyNumberFormat="1" applyFont="1" applyFill="1" applyBorder="1">
      <alignment vertical="center"/>
    </xf>
    <xf numFmtId="177" fontId="22" fillId="4" borderId="46" xfId="0" applyNumberFormat="1" applyFont="1" applyFill="1" applyBorder="1">
      <alignment vertical="center"/>
    </xf>
    <xf numFmtId="177" fontId="25" fillId="5" borderId="72" xfId="0" applyNumberFormat="1" applyFont="1" applyFill="1" applyBorder="1">
      <alignment vertical="center"/>
    </xf>
    <xf numFmtId="180" fontId="13" fillId="22" borderId="22" xfId="0" applyNumberFormat="1" applyFont="1" applyFill="1" applyBorder="1" applyAlignment="1">
      <alignment horizontal="center" vertical="center"/>
    </xf>
    <xf numFmtId="177" fontId="0" fillId="23" borderId="24" xfId="0" applyNumberFormat="1" applyFill="1" applyBorder="1" applyAlignment="1">
      <alignment horizontal="center" vertical="center"/>
    </xf>
    <xf numFmtId="177" fontId="21" fillId="2" borderId="75" xfId="0" applyNumberFormat="1" applyFont="1" applyFill="1" applyBorder="1">
      <alignment vertical="center"/>
    </xf>
    <xf numFmtId="177" fontId="12" fillId="2" borderId="26" xfId="0" applyNumberFormat="1" applyFont="1" applyFill="1" applyBorder="1">
      <alignment vertical="center"/>
    </xf>
    <xf numFmtId="177" fontId="18" fillId="2" borderId="76" xfId="0" applyNumberFormat="1" applyFont="1" applyFill="1" applyBorder="1">
      <alignment vertical="center"/>
    </xf>
    <xf numFmtId="177" fontId="22" fillId="4" borderId="62" xfId="0" applyNumberFormat="1" applyFont="1" applyFill="1" applyBorder="1">
      <alignment vertical="center"/>
    </xf>
    <xf numFmtId="177" fontId="23" fillId="4" borderId="4" xfId="0" applyNumberFormat="1" applyFont="1" applyFill="1" applyBorder="1">
      <alignment vertical="center"/>
    </xf>
    <xf numFmtId="177" fontId="24" fillId="5" borderId="62" xfId="0" applyNumberFormat="1" applyFont="1" applyFill="1" applyBorder="1">
      <alignment vertical="center"/>
    </xf>
    <xf numFmtId="177" fontId="25" fillId="5" borderId="63" xfId="0" applyNumberFormat="1" applyFont="1" applyFill="1" applyBorder="1">
      <alignment vertical="center"/>
    </xf>
    <xf numFmtId="180" fontId="13" fillId="22" borderId="77" xfId="0" applyNumberFormat="1" applyFont="1" applyFill="1" applyBorder="1" applyAlignment="1">
      <alignment horizontal="center" vertical="center"/>
    </xf>
    <xf numFmtId="177" fontId="0" fillId="25" borderId="25" xfId="0" applyNumberFormat="1" applyFill="1" applyBorder="1" applyAlignment="1">
      <alignment horizontal="center" vertical="center"/>
    </xf>
    <xf numFmtId="177" fontId="21" fillId="14" borderId="54" xfId="0" applyNumberFormat="1" applyFont="1" applyFill="1" applyBorder="1" applyAlignment="1">
      <alignment horizontal="center" vertical="center"/>
    </xf>
    <xf numFmtId="177" fontId="12" fillId="14" borderId="64" xfId="0" applyNumberFormat="1" applyFont="1" applyFill="1" applyBorder="1">
      <alignment vertical="center"/>
    </xf>
    <xf numFmtId="177" fontId="18" fillId="14" borderId="57" xfId="0" applyNumberFormat="1" applyFont="1" applyFill="1" applyBorder="1">
      <alignment vertical="center"/>
    </xf>
    <xf numFmtId="177" fontId="12" fillId="13" borderId="26" xfId="0" applyNumberFormat="1" applyFont="1" applyFill="1" applyBorder="1">
      <alignment vertical="center"/>
    </xf>
    <xf numFmtId="177" fontId="21" fillId="15" borderId="54" xfId="0" applyNumberFormat="1" applyFont="1" applyFill="1" applyBorder="1">
      <alignment vertical="center"/>
    </xf>
    <xf numFmtId="177" fontId="18" fillId="2" borderId="80" xfId="0" applyNumberFormat="1" applyFont="1" applyFill="1" applyBorder="1">
      <alignment vertical="center"/>
    </xf>
    <xf numFmtId="177" fontId="0" fillId="20" borderId="81" xfId="0" applyNumberFormat="1" applyFill="1" applyBorder="1">
      <alignment vertical="center"/>
    </xf>
    <xf numFmtId="177" fontId="0" fillId="26" borderId="81" xfId="0" applyNumberFormat="1" applyFill="1" applyBorder="1">
      <alignment vertical="center"/>
    </xf>
    <xf numFmtId="177" fontId="0" fillId="0" borderId="82" xfId="0" applyNumberFormat="1" applyBorder="1">
      <alignment vertical="center"/>
    </xf>
    <xf numFmtId="180" fontId="13" fillId="22" borderId="83" xfId="0" applyNumberFormat="1" applyFont="1" applyFill="1" applyBorder="1" applyAlignment="1">
      <alignment horizontal="center" vertical="center"/>
    </xf>
    <xf numFmtId="177" fontId="0" fillId="23" borderId="72" xfId="0" applyNumberFormat="1" applyFill="1" applyBorder="1" applyAlignment="1">
      <alignment horizontal="center" vertical="center"/>
    </xf>
    <xf numFmtId="0" fontId="0" fillId="15" borderId="0" xfId="0" applyFill="1">
      <alignment vertical="center"/>
    </xf>
    <xf numFmtId="177" fontId="0" fillId="20" borderId="23" xfId="0" applyNumberFormat="1" applyFill="1" applyBorder="1">
      <alignment vertical="center"/>
    </xf>
    <xf numFmtId="177" fontId="0" fillId="20" borderId="46" xfId="0" applyNumberFormat="1" applyFill="1" applyBorder="1">
      <alignment vertical="center"/>
    </xf>
    <xf numFmtId="177" fontId="0" fillId="20" borderId="72" xfId="0" applyNumberFormat="1" applyFill="1" applyBorder="1">
      <alignment vertical="center"/>
    </xf>
    <xf numFmtId="177" fontId="0" fillId="20" borderId="54" xfId="0" applyNumberFormat="1" applyFill="1" applyBorder="1">
      <alignment vertical="center"/>
    </xf>
    <xf numFmtId="177" fontId="21" fillId="17" borderId="85" xfId="0" applyNumberFormat="1" applyFont="1" applyFill="1" applyBorder="1">
      <alignment vertical="center"/>
    </xf>
    <xf numFmtId="177" fontId="0" fillId="24" borderId="57" xfId="0" applyNumberFormat="1" applyFill="1" applyBorder="1">
      <alignment vertical="center"/>
    </xf>
    <xf numFmtId="177" fontId="21" fillId="17" borderId="87" xfId="0" applyNumberFormat="1" applyFont="1" applyFill="1" applyBorder="1">
      <alignment vertical="center"/>
    </xf>
    <xf numFmtId="177" fontId="21" fillId="17" borderId="88" xfId="0" applyNumberFormat="1" applyFont="1" applyFill="1" applyBorder="1">
      <alignment vertical="center"/>
    </xf>
    <xf numFmtId="177" fontId="0" fillId="26" borderId="0" xfId="0" applyNumberFormat="1" applyFill="1">
      <alignment vertical="center"/>
    </xf>
    <xf numFmtId="177" fontId="21" fillId="17" borderId="22" xfId="0" applyNumberFormat="1" applyFont="1" applyFill="1" applyBorder="1">
      <alignment vertical="center"/>
    </xf>
    <xf numFmtId="177" fontId="0" fillId="2" borderId="15" xfId="0" applyNumberFormat="1" applyFill="1" applyBorder="1">
      <alignment vertical="center"/>
    </xf>
    <xf numFmtId="0" fontId="0" fillId="20" borderId="0" xfId="0" applyFill="1">
      <alignment vertical="center"/>
    </xf>
    <xf numFmtId="177" fontId="3" fillId="0" borderId="0" xfId="0" applyNumberFormat="1" applyFont="1">
      <alignment vertical="center"/>
    </xf>
    <xf numFmtId="0" fontId="0" fillId="28" borderId="0" xfId="0" applyFill="1">
      <alignment vertical="center"/>
    </xf>
    <xf numFmtId="0" fontId="0" fillId="29" borderId="0" xfId="0" applyFill="1">
      <alignment vertical="center"/>
    </xf>
    <xf numFmtId="0" fontId="0" fillId="29" borderId="0" xfId="0" applyFill="1" applyAlignment="1">
      <alignment horizontal="center" vertical="center"/>
    </xf>
    <xf numFmtId="0" fontId="20" fillId="29" borderId="0" xfId="0" applyFont="1" applyFill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0" fillId="28" borderId="48" xfId="0" applyFill="1" applyBorder="1">
      <alignment vertical="center"/>
    </xf>
    <xf numFmtId="0" fontId="0" fillId="28" borderId="48" xfId="0" applyFill="1" applyBorder="1" applyAlignment="1">
      <alignment horizontal="center" vertical="center"/>
    </xf>
    <xf numFmtId="0" fontId="0" fillId="29" borderId="93" xfId="0" applyFill="1" applyBorder="1">
      <alignment vertical="center"/>
    </xf>
    <xf numFmtId="0" fontId="0" fillId="29" borderId="93" xfId="0" applyFill="1" applyBorder="1" applyAlignment="1">
      <alignment horizontal="center" vertical="center"/>
    </xf>
    <xf numFmtId="0" fontId="0" fillId="28" borderId="94" xfId="0" applyFill="1" applyBorder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6" borderId="45" xfId="0" applyFill="1" applyBorder="1" applyAlignment="1">
      <alignment horizontal="center" vertical="center"/>
    </xf>
    <xf numFmtId="0" fontId="0" fillId="10" borderId="95" xfId="0" applyFill="1" applyBorder="1" applyAlignment="1">
      <alignment horizontal="center" vertical="center"/>
    </xf>
    <xf numFmtId="0" fontId="0" fillId="3" borderId="95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97" xfId="0" applyFill="1" applyBorder="1" applyAlignment="1">
      <alignment horizontal="center" vertical="center"/>
    </xf>
    <xf numFmtId="0" fontId="0" fillId="16" borderId="94" xfId="0" applyFill="1" applyBorder="1">
      <alignment vertical="center"/>
    </xf>
    <xf numFmtId="0" fontId="0" fillId="29" borderId="98" xfId="0" applyFill="1" applyBorder="1" applyAlignment="1">
      <alignment horizontal="center" vertical="center"/>
    </xf>
    <xf numFmtId="0" fontId="0" fillId="28" borderId="95" xfId="0" applyFill="1" applyBorder="1" applyAlignment="1">
      <alignment horizontal="center" vertical="center"/>
    </xf>
    <xf numFmtId="0" fontId="0" fillId="28" borderId="14" xfId="0" applyFill="1" applyBorder="1" applyAlignment="1">
      <alignment horizontal="center" vertical="center"/>
    </xf>
    <xf numFmtId="0" fontId="0" fillId="28" borderId="94" xfId="0" applyFill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0" fillId="28" borderId="45" xfId="0" applyFill="1" applyBorder="1" applyAlignment="1">
      <alignment horizontal="center" vertical="center"/>
    </xf>
    <xf numFmtId="0" fontId="0" fillId="5" borderId="95" xfId="0" applyFill="1" applyBorder="1" applyAlignment="1">
      <alignment horizontal="center" vertical="center"/>
    </xf>
    <xf numFmtId="0" fontId="0" fillId="5" borderId="94" xfId="0" applyFill="1" applyBorder="1" applyAlignment="1">
      <alignment horizontal="center" vertical="center"/>
    </xf>
    <xf numFmtId="0" fontId="0" fillId="30" borderId="19" xfId="0" applyFill="1" applyBorder="1" applyAlignment="1">
      <alignment horizontal="center" vertical="center"/>
    </xf>
    <xf numFmtId="0" fontId="0" fillId="23" borderId="15" xfId="0" applyFill="1" applyBorder="1" applyAlignment="1">
      <alignment horizontal="center" vertical="center"/>
    </xf>
    <xf numFmtId="0" fontId="0" fillId="23" borderId="95" xfId="0" applyFill="1" applyBorder="1" applyAlignment="1">
      <alignment horizontal="center" vertical="center"/>
    </xf>
    <xf numFmtId="0" fontId="0" fillId="23" borderId="94" xfId="0" applyFill="1" applyBorder="1" applyAlignment="1">
      <alignment horizontal="center" vertical="center"/>
    </xf>
    <xf numFmtId="0" fontId="0" fillId="16" borderId="101" xfId="0" applyFill="1" applyBorder="1">
      <alignment vertical="center"/>
    </xf>
    <xf numFmtId="0" fontId="0" fillId="29" borderId="102" xfId="0" applyFill="1" applyBorder="1" applyAlignment="1">
      <alignment horizontal="center" vertical="center"/>
    </xf>
    <xf numFmtId="0" fontId="0" fillId="29" borderId="94" xfId="0" applyFill="1" applyBorder="1" applyAlignment="1">
      <alignment horizontal="center" vertical="center"/>
    </xf>
    <xf numFmtId="0" fontId="0" fillId="16" borderId="94" xfId="0" applyFill="1" applyBorder="1" applyAlignment="1">
      <alignment horizontal="center" vertical="center"/>
    </xf>
    <xf numFmtId="0" fontId="0" fillId="29" borderId="103" xfId="0" applyFill="1" applyBorder="1" applyAlignment="1">
      <alignment horizontal="center" vertical="center"/>
    </xf>
    <xf numFmtId="0" fontId="0" fillId="29" borderId="104" xfId="0" applyFill="1" applyBorder="1" applyAlignment="1">
      <alignment horizontal="center" vertical="center"/>
    </xf>
    <xf numFmtId="0" fontId="0" fillId="29" borderId="105" xfId="0" applyFill="1" applyBorder="1" applyAlignment="1">
      <alignment horizontal="center" vertical="center"/>
    </xf>
    <xf numFmtId="0" fontId="0" fillId="16" borderId="103" xfId="0" applyFill="1" applyBorder="1">
      <alignment vertical="center"/>
    </xf>
    <xf numFmtId="178" fontId="0" fillId="2" borderId="15" xfId="0" applyNumberFormat="1" applyFill="1" applyBorder="1">
      <alignment vertical="center"/>
    </xf>
    <xf numFmtId="176" fontId="0" fillId="0" borderId="0" xfId="0" applyNumberFormat="1">
      <alignment vertical="center"/>
    </xf>
    <xf numFmtId="176" fontId="0" fillId="16" borderId="15" xfId="0" applyNumberFormat="1" applyFill="1" applyBorder="1">
      <alignment vertical="center"/>
    </xf>
    <xf numFmtId="176" fontId="0" fillId="16" borderId="19" xfId="0" applyNumberFormat="1" applyFill="1" applyBorder="1">
      <alignment vertical="center"/>
    </xf>
    <xf numFmtId="176" fontId="0" fillId="3" borderId="2" xfId="0" applyNumberFormat="1" applyFill="1" applyBorder="1">
      <alignment vertical="center"/>
    </xf>
    <xf numFmtId="177" fontId="0" fillId="3" borderId="13" xfId="0" applyNumberFormat="1" applyFill="1" applyBorder="1">
      <alignment vertical="center"/>
    </xf>
    <xf numFmtId="177" fontId="0" fillId="2" borderId="14" xfId="0" applyNumberFormat="1" applyFill="1" applyBorder="1">
      <alignment vertical="center"/>
    </xf>
    <xf numFmtId="177" fontId="1" fillId="8" borderId="13" xfId="0" applyNumberFormat="1" applyFont="1" applyFill="1" applyBorder="1">
      <alignment vertical="center"/>
    </xf>
    <xf numFmtId="177" fontId="1" fillId="9" borderId="90" xfId="0" applyNumberFormat="1" applyFont="1" applyFill="1" applyBorder="1">
      <alignment vertical="center"/>
    </xf>
    <xf numFmtId="177" fontId="0" fillId="16" borderId="15" xfId="0" applyNumberFormat="1" applyFill="1" applyBorder="1">
      <alignment vertical="center"/>
    </xf>
    <xf numFmtId="177" fontId="15" fillId="2" borderId="15" xfId="0" applyNumberFormat="1" applyFont="1" applyFill="1" applyBorder="1">
      <alignment vertical="center"/>
    </xf>
    <xf numFmtId="177" fontId="15" fillId="0" borderId="0" xfId="0" applyNumberFormat="1" applyFont="1">
      <alignment vertical="center"/>
    </xf>
    <xf numFmtId="177" fontId="14" fillId="0" borderId="0" xfId="0" applyNumberFormat="1" applyFont="1">
      <alignment vertical="center"/>
    </xf>
    <xf numFmtId="177" fontId="15" fillId="16" borderId="15" xfId="0" applyNumberFormat="1" applyFont="1" applyFill="1" applyBorder="1">
      <alignment vertical="center"/>
    </xf>
    <xf numFmtId="177" fontId="14" fillId="20" borderId="0" xfId="0" applyNumberFormat="1" applyFont="1" applyFill="1" applyBorder="1" applyAlignment="1">
      <alignment horizontal="center" vertical="center"/>
    </xf>
    <xf numFmtId="178" fontId="0" fillId="2" borderId="14" xfId="0" applyNumberFormat="1" applyFill="1" applyBorder="1">
      <alignment vertical="center"/>
    </xf>
    <xf numFmtId="177" fontId="15" fillId="2" borderId="14" xfId="0" applyNumberFormat="1" applyFont="1" applyFill="1" applyBorder="1">
      <alignment vertical="center"/>
    </xf>
    <xf numFmtId="177" fontId="0" fillId="2" borderId="0" xfId="0" applyNumberFormat="1" applyFill="1" applyBorder="1">
      <alignment vertical="center"/>
    </xf>
    <xf numFmtId="0" fontId="0" fillId="0" borderId="0" xfId="0" applyFill="1">
      <alignment vertical="center"/>
    </xf>
    <xf numFmtId="178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177" fontId="0" fillId="0" borderId="0" xfId="0" applyNumberFormat="1" applyFill="1">
      <alignment vertical="center"/>
    </xf>
    <xf numFmtId="177" fontId="15" fillId="0" borderId="0" xfId="0" applyNumberFormat="1" applyFont="1" applyFill="1">
      <alignment vertical="center"/>
    </xf>
    <xf numFmtId="177" fontId="0" fillId="3" borderId="2" xfId="0" applyNumberFormat="1" applyFill="1" applyBorder="1">
      <alignment vertical="center"/>
    </xf>
    <xf numFmtId="177" fontId="0" fillId="16" borderId="91" xfId="0" applyNumberFormat="1" applyFill="1" applyBorder="1">
      <alignment vertical="center"/>
    </xf>
    <xf numFmtId="0" fontId="0" fillId="0" borderId="0" xfId="0" applyAlignment="1">
      <alignment horizontal="center" vertical="center"/>
    </xf>
    <xf numFmtId="179" fontId="31" fillId="32" borderId="22" xfId="0" applyNumberFormat="1" applyFont="1" applyFill="1" applyBorder="1">
      <alignment vertical="center"/>
    </xf>
    <xf numFmtId="179" fontId="0" fillId="0" borderId="0" xfId="0" applyNumberFormat="1" applyFill="1">
      <alignment vertical="center"/>
    </xf>
    <xf numFmtId="177" fontId="0" fillId="2" borderId="1" xfId="0" applyNumberFormat="1" applyFill="1" applyBorder="1">
      <alignment vertical="center"/>
    </xf>
    <xf numFmtId="177" fontId="0" fillId="26" borderId="2" xfId="0" applyNumberFormat="1" applyFill="1" applyBorder="1">
      <alignment vertical="center"/>
    </xf>
    <xf numFmtId="177" fontId="0" fillId="2" borderId="12" xfId="0" applyNumberFormat="1" applyFill="1" applyBorder="1">
      <alignment vertical="center"/>
    </xf>
    <xf numFmtId="177" fontId="0" fillId="2" borderId="13" xfId="0" applyNumberFormat="1" applyFill="1" applyBorder="1">
      <alignment vertical="center"/>
    </xf>
    <xf numFmtId="0" fontId="0" fillId="2" borderId="61" xfId="0" applyFill="1" applyBorder="1">
      <alignment vertical="center"/>
    </xf>
    <xf numFmtId="177" fontId="0" fillId="2" borderId="90" xfId="0" applyNumberFormat="1" applyFill="1" applyBorder="1">
      <alignment vertical="center"/>
    </xf>
    <xf numFmtId="0" fontId="0" fillId="14" borderId="0" xfId="0" applyFill="1" applyBorder="1">
      <alignment vertical="center"/>
    </xf>
    <xf numFmtId="0" fontId="34" fillId="0" borderId="0" xfId="0" applyFont="1">
      <alignment vertical="center"/>
    </xf>
    <xf numFmtId="0" fontId="34" fillId="2" borderId="15" xfId="0" applyFont="1" applyFill="1" applyBorder="1" applyAlignment="1">
      <alignment horizontal="right" vertical="center" wrapText="1"/>
    </xf>
    <xf numFmtId="0" fontId="34" fillId="2" borderId="15" xfId="0" applyFont="1" applyFill="1" applyBorder="1">
      <alignment vertical="center"/>
    </xf>
    <xf numFmtId="0" fontId="34" fillId="17" borderId="15" xfId="0" applyFont="1" applyFill="1" applyBorder="1" applyAlignment="1">
      <alignment horizontal="center" vertical="center"/>
    </xf>
    <xf numFmtId="0" fontId="34" fillId="17" borderId="15" xfId="0" applyFont="1" applyFill="1" applyBorder="1">
      <alignment vertical="center"/>
    </xf>
    <xf numFmtId="0" fontId="34" fillId="2" borderId="15" xfId="0" applyFont="1" applyFill="1" applyBorder="1" applyAlignment="1">
      <alignment horizontal="right" vertical="center"/>
    </xf>
    <xf numFmtId="179" fontId="0" fillId="17" borderId="1" xfId="0" applyNumberFormat="1" applyFill="1" applyBorder="1">
      <alignment vertical="center"/>
    </xf>
    <xf numFmtId="179" fontId="0" fillId="2" borderId="91" xfId="0" applyNumberFormat="1" applyFill="1" applyBorder="1">
      <alignment vertical="center"/>
    </xf>
    <xf numFmtId="179" fontId="0" fillId="3" borderId="2" xfId="0" applyNumberFormat="1" applyFill="1" applyBorder="1">
      <alignment vertical="center"/>
    </xf>
    <xf numFmtId="179" fontId="30" fillId="2" borderId="12" xfId="0" applyNumberFormat="1" applyFont="1" applyFill="1" applyBorder="1">
      <alignment vertical="center"/>
    </xf>
    <xf numFmtId="179" fontId="0" fillId="3" borderId="89" xfId="0" applyNumberFormat="1" applyFill="1" applyBorder="1">
      <alignment vertical="center"/>
    </xf>
    <xf numFmtId="179" fontId="33" fillId="2" borderId="0" xfId="0" applyNumberFormat="1" applyFont="1" applyFill="1" applyBorder="1" applyAlignment="1">
      <alignment horizontal="right" wrapText="1"/>
    </xf>
    <xf numFmtId="179" fontId="0" fillId="2" borderId="57" xfId="0" applyNumberFormat="1" applyFill="1" applyBorder="1">
      <alignment vertical="center"/>
    </xf>
    <xf numFmtId="179" fontId="0" fillId="2" borderId="62" xfId="0" applyNumberFormat="1" applyFill="1" applyBorder="1">
      <alignment vertical="center"/>
    </xf>
    <xf numFmtId="179" fontId="0" fillId="2" borderId="107" xfId="0" applyNumberFormat="1" applyFill="1" applyBorder="1">
      <alignment vertical="center"/>
    </xf>
    <xf numFmtId="179" fontId="0" fillId="2" borderId="45" xfId="0" applyNumberFormat="1" applyFill="1" applyBorder="1">
      <alignment vertical="center"/>
    </xf>
    <xf numFmtId="179" fontId="0" fillId="2" borderId="18" xfId="0" applyNumberFormat="1" applyFill="1" applyBorder="1">
      <alignment vertical="center"/>
    </xf>
    <xf numFmtId="179" fontId="0" fillId="2" borderId="19" xfId="0" applyNumberFormat="1" applyFill="1" applyBorder="1">
      <alignment vertical="center"/>
    </xf>
    <xf numFmtId="179" fontId="0" fillId="0" borderId="46" xfId="0" applyNumberFormat="1" applyBorder="1">
      <alignment vertical="center"/>
    </xf>
    <xf numFmtId="179" fontId="0" fillId="0" borderId="72" xfId="0" applyNumberFormat="1" applyBorder="1">
      <alignment vertical="center"/>
    </xf>
    <xf numFmtId="179" fontId="0" fillId="0" borderId="54" xfId="0" applyNumberFormat="1" applyBorder="1">
      <alignment vertical="center"/>
    </xf>
    <xf numFmtId="179" fontId="0" fillId="0" borderId="61" xfId="0" applyNumberFormat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9" xfId="0" applyFill="1" applyBorder="1" applyAlignment="1">
      <alignment horizontal="center" vertical="center"/>
    </xf>
    <xf numFmtId="177" fontId="0" fillId="16" borderId="2" xfId="0" applyNumberFormat="1" applyFill="1" applyBorder="1">
      <alignment vertical="center"/>
    </xf>
    <xf numFmtId="177" fontId="0" fillId="16" borderId="90" xfId="0" applyNumberFormat="1" applyFill="1" applyBorder="1">
      <alignment vertical="center"/>
    </xf>
    <xf numFmtId="177" fontId="10" fillId="2" borderId="15" xfId="0" applyNumberFormat="1" applyFont="1" applyFill="1" applyBorder="1">
      <alignment vertical="center"/>
    </xf>
    <xf numFmtId="177" fontId="10" fillId="2" borderId="10" xfId="0" applyNumberFormat="1" applyFont="1" applyFill="1" applyBorder="1">
      <alignment vertical="center"/>
    </xf>
    <xf numFmtId="177" fontId="0" fillId="2" borderId="7" xfId="0" applyNumberFormat="1" applyFill="1" applyBorder="1" applyAlignment="1">
      <alignment horizontal="center" vertical="center"/>
    </xf>
    <xf numFmtId="177" fontId="0" fillId="2" borderId="5" xfId="0" applyNumberFormat="1" applyFill="1" applyBorder="1" applyAlignment="1">
      <alignment horizontal="center" vertical="center"/>
    </xf>
    <xf numFmtId="177" fontId="0" fillId="2" borderId="6" xfId="0" applyNumberFormat="1" applyFill="1" applyBorder="1" applyAlignment="1">
      <alignment horizontal="center" vertical="center"/>
    </xf>
    <xf numFmtId="177" fontId="10" fillId="2" borderId="107" xfId="0" applyNumberFormat="1" applyFont="1" applyFill="1" applyBorder="1">
      <alignment vertical="center"/>
    </xf>
    <xf numFmtId="0" fontId="36" fillId="13" borderId="0" xfId="0" applyFont="1" applyFill="1">
      <alignment vertical="center"/>
    </xf>
    <xf numFmtId="0" fontId="0" fillId="13" borderId="0" xfId="0" applyFill="1">
      <alignment vertical="center"/>
    </xf>
    <xf numFmtId="0" fontId="0" fillId="18" borderId="0" xfId="0" applyFill="1">
      <alignment vertical="center"/>
    </xf>
    <xf numFmtId="0" fontId="0" fillId="24" borderId="0" xfId="0" applyFill="1">
      <alignment vertical="center"/>
    </xf>
    <xf numFmtId="0" fontId="0" fillId="26" borderId="0" xfId="0" applyFill="1" applyBorder="1">
      <alignment vertical="center"/>
    </xf>
    <xf numFmtId="177" fontId="0" fillId="26" borderId="0" xfId="0" applyNumberFormat="1" applyFill="1" applyBorder="1">
      <alignment vertical="center"/>
    </xf>
    <xf numFmtId="0" fontId="0" fillId="26" borderId="0" xfId="0" applyFill="1">
      <alignment vertical="center"/>
    </xf>
    <xf numFmtId="177" fontId="10" fillId="11" borderId="8" xfId="0" applyNumberFormat="1" applyFont="1" applyFill="1" applyBorder="1">
      <alignment vertical="center"/>
    </xf>
    <xf numFmtId="177" fontId="9" fillId="11" borderId="15" xfId="0" applyNumberFormat="1" applyFont="1" applyFill="1" applyBorder="1">
      <alignment vertical="center"/>
    </xf>
    <xf numFmtId="177" fontId="10" fillId="11" borderId="24" xfId="0" applyNumberFormat="1" applyFont="1" applyFill="1" applyBorder="1">
      <alignment vertical="center"/>
    </xf>
    <xf numFmtId="177" fontId="11" fillId="11" borderId="18" xfId="0" applyNumberFormat="1" applyFont="1" applyFill="1" applyBorder="1">
      <alignment vertical="center"/>
    </xf>
    <xf numFmtId="177" fontId="15" fillId="11" borderId="1" xfId="0" applyNumberFormat="1" applyFont="1" applyFill="1" applyBorder="1">
      <alignment vertical="center"/>
    </xf>
    <xf numFmtId="177" fontId="0" fillId="11" borderId="91" xfId="0" applyNumberFormat="1" applyFill="1" applyBorder="1">
      <alignment vertical="center"/>
    </xf>
    <xf numFmtId="177" fontId="0" fillId="11" borderId="111" xfId="0" applyNumberFormat="1" applyFill="1" applyBorder="1">
      <alignment vertical="center"/>
    </xf>
    <xf numFmtId="177" fontId="0" fillId="11" borderId="2" xfId="0" applyNumberFormat="1" applyFill="1" applyBorder="1">
      <alignment vertical="center"/>
    </xf>
    <xf numFmtId="177" fontId="0" fillId="11" borderId="89" xfId="0" applyNumberFormat="1" applyFill="1" applyBorder="1">
      <alignment vertical="center"/>
    </xf>
    <xf numFmtId="177" fontId="0" fillId="11" borderId="92" xfId="0" applyNumberFormat="1" applyFill="1" applyBorder="1">
      <alignment vertical="center"/>
    </xf>
    <xf numFmtId="177" fontId="0" fillId="11" borderId="112" xfId="0" applyNumberFormat="1" applyFill="1" applyBorder="1">
      <alignment vertical="center"/>
    </xf>
    <xf numFmtId="177" fontId="0" fillId="11" borderId="90" xfId="0" applyNumberFormat="1" applyFill="1" applyBorder="1">
      <alignment vertical="center"/>
    </xf>
    <xf numFmtId="0" fontId="0" fillId="33" borderId="0" xfId="0" applyFill="1">
      <alignment vertical="center"/>
    </xf>
    <xf numFmtId="0" fontId="0" fillId="33" borderId="0" xfId="0" applyFill="1" applyBorder="1">
      <alignment vertical="center"/>
    </xf>
    <xf numFmtId="0" fontId="37" fillId="20" borderId="0" xfId="0" applyFont="1" applyFill="1">
      <alignment vertical="center"/>
    </xf>
    <xf numFmtId="0" fontId="34" fillId="17" borderId="91" xfId="0" applyFont="1" applyFill="1" applyBorder="1" applyAlignment="1">
      <alignment horizontal="center" vertical="center" wrapText="1"/>
    </xf>
    <xf numFmtId="0" fontId="34" fillId="17" borderId="2" xfId="0" applyFont="1" applyFill="1" applyBorder="1" applyAlignment="1">
      <alignment horizontal="center" vertical="center" wrapText="1"/>
    </xf>
    <xf numFmtId="0" fontId="34" fillId="2" borderId="13" xfId="0" applyFont="1" applyFill="1" applyBorder="1" applyAlignment="1">
      <alignment horizontal="right" vertical="center" wrapText="1"/>
    </xf>
    <xf numFmtId="0" fontId="34" fillId="2" borderId="92" xfId="0" applyFont="1" applyFill="1" applyBorder="1" applyAlignment="1">
      <alignment horizontal="right" vertical="center" wrapText="1"/>
    </xf>
    <xf numFmtId="0" fontId="34" fillId="2" borderId="90" xfId="0" applyFont="1" applyFill="1" applyBorder="1" applyAlignment="1">
      <alignment horizontal="right" vertical="center" wrapText="1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89" xfId="0" applyFont="1" applyFill="1" applyBorder="1" applyAlignment="1">
      <alignment horizontal="center" vertical="center" wrapText="1"/>
    </xf>
    <xf numFmtId="0" fontId="34" fillId="2" borderId="23" xfId="0" applyFont="1" applyFill="1" applyBorder="1" applyAlignment="1">
      <alignment vertical="center" wrapText="1"/>
    </xf>
    <xf numFmtId="0" fontId="34" fillId="2" borderId="23" xfId="0" applyFont="1" applyFill="1" applyBorder="1" applyAlignment="1">
      <alignment horizontal="center" vertical="center"/>
    </xf>
    <xf numFmtId="179" fontId="33" fillId="26" borderId="0" xfId="0" applyNumberFormat="1" applyFont="1" applyFill="1" applyAlignment="1">
      <alignment horizontal="right" wrapText="1"/>
    </xf>
    <xf numFmtId="179" fontId="0" fillId="26" borderId="0" xfId="0" applyNumberFormat="1" applyFill="1">
      <alignment vertical="center"/>
    </xf>
    <xf numFmtId="179" fontId="32" fillId="26" borderId="0" xfId="0" applyNumberFormat="1" applyFont="1" applyFill="1" applyAlignment="1">
      <alignment horizontal="right" vertical="center"/>
    </xf>
    <xf numFmtId="179" fontId="0" fillId="26" borderId="0" xfId="0" applyNumberFormat="1" applyFill="1" applyAlignment="1">
      <alignment horizontal="right" vertical="center"/>
    </xf>
    <xf numFmtId="179" fontId="0" fillId="12" borderId="0" xfId="0" applyNumberFormat="1" applyFill="1">
      <alignment vertical="center"/>
    </xf>
    <xf numFmtId="179" fontId="0" fillId="33" borderId="0" xfId="0" applyNumberFormat="1" applyFill="1">
      <alignment vertical="center"/>
    </xf>
    <xf numFmtId="179" fontId="0" fillId="34" borderId="0" xfId="0" applyNumberFormat="1" applyFill="1">
      <alignment vertical="center"/>
    </xf>
    <xf numFmtId="0" fontId="0" fillId="34" borderId="0" xfId="0" applyFill="1">
      <alignment vertical="center"/>
    </xf>
    <xf numFmtId="179" fontId="33" fillId="20" borderId="0" xfId="0" applyNumberFormat="1" applyFont="1" applyFill="1" applyAlignment="1">
      <alignment horizontal="right" wrapText="1"/>
    </xf>
    <xf numFmtId="177" fontId="4" fillId="2" borderId="27" xfId="1" applyNumberFormat="1" applyFill="1" applyBorder="1" applyAlignment="1">
      <alignment horizontal="center" vertical="center"/>
    </xf>
    <xf numFmtId="0" fontId="0" fillId="15" borderId="0" xfId="0" applyFill="1" applyBorder="1">
      <alignment vertical="center"/>
    </xf>
    <xf numFmtId="177" fontId="0" fillId="20" borderId="0" xfId="0" applyNumberFormat="1" applyFill="1" applyBorder="1">
      <alignment vertical="center"/>
    </xf>
    <xf numFmtId="0" fontId="0" fillId="15" borderId="46" xfId="0" applyFill="1" applyBorder="1">
      <alignment vertical="center"/>
    </xf>
    <xf numFmtId="0" fontId="0" fillId="15" borderId="46" xfId="0" applyFill="1" applyBorder="1" applyAlignment="1">
      <alignment horizontal="center" vertical="center" wrapText="1"/>
    </xf>
    <xf numFmtId="0" fontId="0" fillId="16" borderId="91" xfId="0" applyFill="1" applyBorder="1" applyAlignment="1">
      <alignment horizontal="center" vertical="center" wrapText="1"/>
    </xf>
    <xf numFmtId="0" fontId="0" fillId="14" borderId="117" xfId="0" applyFill="1" applyBorder="1" applyAlignment="1">
      <alignment horizontal="center" vertical="center" wrapText="1"/>
    </xf>
    <xf numFmtId="0" fontId="0" fillId="15" borderId="62" xfId="0" applyFill="1" applyBorder="1">
      <alignment vertical="center"/>
    </xf>
    <xf numFmtId="176" fontId="0" fillId="15" borderId="62" xfId="0" applyNumberFormat="1" applyFill="1" applyBorder="1">
      <alignment vertical="center"/>
    </xf>
    <xf numFmtId="176" fontId="0" fillId="3" borderId="92" xfId="0" applyNumberFormat="1" applyFill="1" applyBorder="1">
      <alignment vertical="center"/>
    </xf>
    <xf numFmtId="176" fontId="0" fillId="2" borderId="92" xfId="0" applyNumberFormat="1" applyFill="1" applyBorder="1">
      <alignment vertical="center"/>
    </xf>
    <xf numFmtId="176" fontId="15" fillId="15" borderId="62" xfId="0" applyNumberFormat="1" applyFont="1" applyFill="1" applyBorder="1">
      <alignment vertical="center"/>
    </xf>
    <xf numFmtId="176" fontId="15" fillId="14" borderId="84" xfId="0" applyNumberFormat="1" applyFont="1" applyFill="1" applyBorder="1">
      <alignment vertical="center"/>
    </xf>
    <xf numFmtId="177" fontId="0" fillId="14" borderId="0" xfId="0" applyNumberFormat="1" applyFill="1" applyBorder="1">
      <alignment vertical="center"/>
    </xf>
    <xf numFmtId="177" fontId="0" fillId="15" borderId="0" xfId="0" applyNumberFormat="1" applyFill="1" applyBorder="1">
      <alignment vertical="center"/>
    </xf>
    <xf numFmtId="177" fontId="0" fillId="15" borderId="121" xfId="0" applyNumberFormat="1" applyFill="1" applyBorder="1">
      <alignment vertical="center"/>
    </xf>
    <xf numFmtId="178" fontId="0" fillId="2" borderId="125" xfId="0" applyNumberFormat="1" applyFill="1" applyBorder="1" applyAlignment="1">
      <alignment horizontal="center" vertical="center"/>
    </xf>
    <xf numFmtId="178" fontId="0" fillId="2" borderId="126" xfId="0" applyNumberFormat="1" applyFill="1" applyBorder="1" applyAlignment="1">
      <alignment horizontal="right" vertical="center"/>
    </xf>
    <xf numFmtId="178" fontId="0" fillId="2" borderId="127" xfId="0" applyNumberFormat="1" applyFill="1" applyBorder="1" applyAlignment="1">
      <alignment horizontal="right" vertical="center"/>
    </xf>
    <xf numFmtId="178" fontId="0" fillId="2" borderId="36" xfId="0" applyNumberFormat="1" applyFill="1" applyBorder="1" applyAlignment="1">
      <alignment horizontal="right" vertical="center"/>
    </xf>
    <xf numFmtId="178" fontId="0" fillId="2" borderId="37" xfId="0" applyNumberFormat="1" applyFill="1" applyBorder="1" applyAlignment="1">
      <alignment horizontal="right" vertical="center"/>
    </xf>
    <xf numFmtId="177" fontId="12" fillId="2" borderId="0" xfId="0" applyNumberFormat="1" applyFont="1" applyFill="1" applyBorder="1">
      <alignment vertical="center"/>
    </xf>
    <xf numFmtId="177" fontId="20" fillId="14" borderId="0" xfId="0" applyNumberFormat="1" applyFont="1" applyFill="1" applyBorder="1">
      <alignment vertical="center"/>
    </xf>
    <xf numFmtId="177" fontId="20" fillId="0" borderId="0" xfId="0" applyNumberFormat="1" applyFont="1" applyBorder="1">
      <alignment vertical="center"/>
    </xf>
    <xf numFmtId="177" fontId="21" fillId="14" borderId="0" xfId="0" applyNumberFormat="1" applyFont="1" applyFill="1" applyBorder="1" applyAlignment="1">
      <alignment horizontal="center" vertical="center"/>
    </xf>
    <xf numFmtId="177" fontId="21" fillId="14" borderId="0" xfId="0" applyNumberFormat="1" applyFont="1" applyFill="1" applyBorder="1">
      <alignment vertical="center"/>
    </xf>
    <xf numFmtId="177" fontId="22" fillId="14" borderId="0" xfId="0" applyNumberFormat="1" applyFont="1" applyFill="1" applyBorder="1">
      <alignment vertical="center"/>
    </xf>
    <xf numFmtId="177" fontId="23" fillId="14" borderId="0" xfId="0" applyNumberFormat="1" applyFont="1" applyFill="1" applyBorder="1">
      <alignment vertical="center"/>
    </xf>
    <xf numFmtId="177" fontId="24" fillId="14" borderId="0" xfId="0" applyNumberFormat="1" applyFont="1" applyFill="1" applyBorder="1">
      <alignment vertical="center"/>
    </xf>
    <xf numFmtId="177" fontId="25" fillId="14" borderId="0" xfId="0" applyNumberFormat="1" applyFont="1" applyFill="1" applyBorder="1">
      <alignment vertical="center"/>
    </xf>
    <xf numFmtId="180" fontId="13" fillId="14" borderId="0" xfId="0" applyNumberFormat="1" applyFont="1" applyFill="1" applyBorder="1" applyAlignment="1">
      <alignment horizontal="center" vertical="center"/>
    </xf>
    <xf numFmtId="177" fontId="0" fillId="14" borderId="0" xfId="0" applyNumberFormat="1" applyFill="1" applyBorder="1" applyAlignment="1">
      <alignment horizontal="center" vertical="center"/>
    </xf>
    <xf numFmtId="177" fontId="21" fillId="15" borderId="0" xfId="0" applyNumberFormat="1" applyFont="1" applyFill="1" applyBorder="1">
      <alignment vertical="center"/>
    </xf>
    <xf numFmtId="177" fontId="0" fillId="14" borderId="54" xfId="0" applyNumberFormat="1" applyFill="1" applyBorder="1">
      <alignment vertical="center"/>
    </xf>
    <xf numFmtId="178" fontId="0" fillId="15" borderId="0" xfId="0" applyNumberFormat="1" applyFill="1" applyBorder="1">
      <alignment vertical="center"/>
    </xf>
    <xf numFmtId="177" fontId="0" fillId="2" borderId="0" xfId="0" applyNumberFormat="1" applyFill="1" applyBorder="1" applyAlignment="1">
      <alignment horizontal="center" vertical="center" wrapText="1"/>
    </xf>
    <xf numFmtId="0" fontId="0" fillId="34" borderId="0" xfId="0" applyFont="1" applyFill="1">
      <alignment vertical="center"/>
    </xf>
    <xf numFmtId="0" fontId="0" fillId="3" borderId="129" xfId="0" applyFill="1" applyBorder="1">
      <alignment vertical="center"/>
    </xf>
    <xf numFmtId="0" fontId="0" fillId="3" borderId="130" xfId="0" applyFill="1" applyBorder="1">
      <alignment vertical="center"/>
    </xf>
    <xf numFmtId="0" fontId="0" fillId="3" borderId="131" xfId="0" applyFill="1" applyBorder="1">
      <alignment vertical="center"/>
    </xf>
    <xf numFmtId="177" fontId="13" fillId="18" borderId="132" xfId="0" applyNumberFormat="1" applyFont="1" applyFill="1" applyBorder="1" applyAlignment="1">
      <alignment horizontal="center" vertical="center"/>
    </xf>
    <xf numFmtId="177" fontId="14" fillId="21" borderId="56" xfId="0" applyNumberFormat="1" applyFont="1" applyFill="1" applyBorder="1">
      <alignment vertical="center"/>
    </xf>
    <xf numFmtId="177" fontId="18" fillId="3" borderId="56" xfId="0" applyNumberFormat="1" applyFont="1" applyFill="1" applyBorder="1">
      <alignment vertical="center"/>
    </xf>
    <xf numFmtId="0" fontId="3" fillId="29" borderId="0" xfId="0" applyFont="1" applyFill="1">
      <alignment vertical="center"/>
    </xf>
    <xf numFmtId="177" fontId="18" fillId="29" borderId="0" xfId="0" applyNumberFormat="1" applyFont="1" applyFill="1">
      <alignment vertical="center"/>
    </xf>
    <xf numFmtId="177" fontId="13" fillId="14" borderId="133" xfId="0" applyNumberFormat="1" applyFont="1" applyFill="1" applyBorder="1" applyAlignment="1">
      <alignment horizontal="center" vertical="center"/>
    </xf>
    <xf numFmtId="177" fontId="17" fillId="19" borderId="133" xfId="0" applyNumberFormat="1" applyFont="1" applyFill="1" applyBorder="1" applyAlignment="1">
      <alignment horizontal="center" vertical="center"/>
    </xf>
    <xf numFmtId="177" fontId="13" fillId="19" borderId="133" xfId="0" applyNumberFormat="1" applyFont="1" applyFill="1" applyBorder="1" applyAlignment="1">
      <alignment horizontal="center" vertical="center"/>
    </xf>
    <xf numFmtId="49" fontId="13" fillId="19" borderId="133" xfId="0" applyNumberFormat="1" applyFont="1" applyFill="1" applyBorder="1" applyAlignment="1">
      <alignment horizontal="center" vertical="center"/>
    </xf>
    <xf numFmtId="177" fontId="0" fillId="15" borderId="133" xfId="0" applyNumberFormat="1" applyFill="1" applyBorder="1">
      <alignment vertical="center"/>
    </xf>
    <xf numFmtId="177" fontId="0" fillId="14" borderId="133" xfId="0" applyNumberFormat="1" applyFill="1" applyBorder="1">
      <alignment vertical="center"/>
    </xf>
    <xf numFmtId="177" fontId="0" fillId="20" borderId="136" xfId="0" applyNumberFormat="1" applyFill="1" applyBorder="1">
      <alignment vertical="center"/>
    </xf>
    <xf numFmtId="177" fontId="0" fillId="20" borderId="134" xfId="0" applyNumberFormat="1" applyFill="1" applyBorder="1">
      <alignment vertical="center"/>
    </xf>
    <xf numFmtId="177" fontId="21" fillId="15" borderId="146" xfId="0" applyNumberFormat="1" applyFont="1" applyFill="1" applyBorder="1">
      <alignment vertical="center"/>
    </xf>
    <xf numFmtId="177" fontId="21" fillId="15" borderId="136" xfId="0" applyNumberFormat="1" applyFont="1" applyFill="1" applyBorder="1">
      <alignment vertical="center"/>
    </xf>
    <xf numFmtId="177" fontId="12" fillId="2" borderId="147" xfId="0" applyNumberFormat="1" applyFont="1" applyFill="1" applyBorder="1">
      <alignment vertical="center"/>
    </xf>
    <xf numFmtId="177" fontId="18" fillId="2" borderId="148" xfId="0" applyNumberFormat="1" applyFont="1" applyFill="1" applyBorder="1">
      <alignment vertical="center"/>
    </xf>
    <xf numFmtId="177" fontId="0" fillId="4" borderId="149" xfId="0" applyNumberFormat="1" applyFill="1" applyBorder="1">
      <alignment vertical="center"/>
    </xf>
    <xf numFmtId="177" fontId="0" fillId="26" borderId="149" xfId="0" applyNumberFormat="1" applyFill="1" applyBorder="1">
      <alignment vertical="center"/>
    </xf>
    <xf numFmtId="177" fontId="0" fillId="0" borderId="150" xfId="0" applyNumberFormat="1" applyBorder="1">
      <alignment vertical="center"/>
    </xf>
    <xf numFmtId="180" fontId="13" fillId="22" borderId="151" xfId="0" applyNumberFormat="1" applyFont="1" applyFill="1" applyBorder="1" applyAlignment="1">
      <alignment horizontal="center" vertical="center"/>
    </xf>
    <xf numFmtId="177" fontId="0" fillId="25" borderId="145" xfId="0" applyNumberFormat="1" applyFill="1" applyBorder="1" applyAlignment="1">
      <alignment horizontal="center" vertical="center"/>
    </xf>
    <xf numFmtId="0" fontId="0" fillId="20" borderId="64" xfId="0" applyFill="1" applyBorder="1">
      <alignment vertical="center"/>
    </xf>
    <xf numFmtId="0" fontId="0" fillId="34" borderId="64" xfId="0" applyFill="1" applyBorder="1">
      <alignment vertical="center"/>
    </xf>
    <xf numFmtId="0" fontId="0" fillId="14" borderId="33" xfId="0" applyFill="1" applyBorder="1">
      <alignment vertical="center"/>
    </xf>
    <xf numFmtId="0" fontId="0" fillId="14" borderId="34" xfId="0" applyFill="1" applyBorder="1">
      <alignment vertical="center"/>
    </xf>
    <xf numFmtId="0" fontId="0" fillId="14" borderId="152" xfId="0" applyFill="1" applyBorder="1">
      <alignment vertical="center"/>
    </xf>
    <xf numFmtId="0" fontId="0" fillId="14" borderId="40" xfId="0" applyFill="1" applyBorder="1">
      <alignment vertical="center"/>
    </xf>
    <xf numFmtId="0" fontId="0" fillId="14" borderId="41" xfId="0" applyFill="1" applyBorder="1">
      <alignment vertical="center"/>
    </xf>
    <xf numFmtId="0" fontId="0" fillId="16" borderId="105" xfId="0" applyFill="1" applyBorder="1">
      <alignment vertical="center"/>
    </xf>
    <xf numFmtId="177" fontId="5" fillId="11" borderId="23" xfId="0" applyNumberFormat="1" applyFont="1" applyFill="1" applyBorder="1" applyAlignment="1">
      <alignment horizontal="center" vertical="center" wrapText="1"/>
    </xf>
    <xf numFmtId="177" fontId="5" fillId="11" borderId="23" xfId="0" applyNumberFormat="1" applyFont="1" applyFill="1" applyBorder="1" applyAlignment="1">
      <alignment horizontal="center" vertical="center"/>
    </xf>
    <xf numFmtId="177" fontId="5" fillId="11" borderId="22" xfId="0" applyNumberFormat="1" applyFont="1" applyFill="1" applyBorder="1" applyAlignment="1">
      <alignment horizontal="center" vertical="center"/>
    </xf>
    <xf numFmtId="176" fontId="29" fillId="31" borderId="23" xfId="2" applyNumberFormat="1" applyBorder="1">
      <alignment vertical="center"/>
    </xf>
    <xf numFmtId="176" fontId="29" fillId="31" borderId="46" xfId="2" applyNumberFormat="1" applyBorder="1">
      <alignment vertical="center"/>
    </xf>
    <xf numFmtId="176" fontId="29" fillId="31" borderId="72" xfId="2" applyNumberFormat="1" applyBorder="1">
      <alignment vertical="center"/>
    </xf>
    <xf numFmtId="176" fontId="29" fillId="31" borderId="54" xfId="2" applyNumberFormat="1" applyBorder="1">
      <alignment vertical="center"/>
    </xf>
    <xf numFmtId="176" fontId="29" fillId="31" borderId="0" xfId="2" applyNumberFormat="1" applyBorder="1">
      <alignment vertical="center"/>
    </xf>
    <xf numFmtId="176" fontId="29" fillId="31" borderId="57" xfId="2" applyNumberFormat="1" applyBorder="1">
      <alignment vertical="center"/>
    </xf>
    <xf numFmtId="176" fontId="29" fillId="31" borderId="61" xfId="2" applyNumberFormat="1" applyBorder="1">
      <alignment vertical="center"/>
    </xf>
    <xf numFmtId="176" fontId="29" fillId="31" borderId="62" xfId="2" applyNumberFormat="1" applyBorder="1">
      <alignment vertical="center"/>
    </xf>
    <xf numFmtId="176" fontId="29" fillId="31" borderId="63" xfId="2" applyNumberFormat="1" applyBorder="1">
      <alignment vertical="center"/>
    </xf>
    <xf numFmtId="0" fontId="0" fillId="15" borderId="57" xfId="0" applyFill="1" applyBorder="1">
      <alignment vertical="center"/>
    </xf>
    <xf numFmtId="0" fontId="0" fillId="4" borderId="0" xfId="0" applyFill="1">
      <alignment vertical="center"/>
    </xf>
    <xf numFmtId="0" fontId="0" fillId="17" borderId="0" xfId="0" applyFill="1">
      <alignment vertical="center"/>
    </xf>
    <xf numFmtId="0" fontId="0" fillId="5" borderId="0" xfId="0" applyFill="1">
      <alignment vertical="center"/>
    </xf>
    <xf numFmtId="176" fontId="0" fillId="3" borderId="0" xfId="0" applyNumberFormat="1" applyFill="1">
      <alignment vertical="center"/>
    </xf>
    <xf numFmtId="177" fontId="13" fillId="14" borderId="155" xfId="0" applyNumberFormat="1" applyFont="1" applyFill="1" applyBorder="1">
      <alignment vertical="center"/>
    </xf>
    <xf numFmtId="177" fontId="0" fillId="14" borderId="156" xfId="0" applyNumberFormat="1" applyFill="1" applyBorder="1">
      <alignment vertical="center"/>
    </xf>
    <xf numFmtId="177" fontId="0" fillId="14" borderId="157" xfId="0" applyNumberFormat="1" applyFill="1" applyBorder="1">
      <alignment vertical="center"/>
    </xf>
    <xf numFmtId="177" fontId="13" fillId="14" borderId="158" xfId="0" applyNumberFormat="1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177" fontId="4" fillId="16" borderId="15" xfId="1" applyNumberFormat="1" applyFill="1" applyBorder="1" applyAlignment="1">
      <alignment horizontal="right" vertical="center"/>
    </xf>
    <xf numFmtId="177" fontId="4" fillId="16" borderId="19" xfId="1" applyNumberFormat="1" applyFill="1" applyBorder="1" applyAlignment="1">
      <alignment horizontal="right" vertical="center"/>
    </xf>
    <xf numFmtId="177" fontId="5" fillId="3" borderId="1" xfId="0" applyNumberFormat="1" applyFont="1" applyFill="1" applyBorder="1" applyAlignment="1">
      <alignment horizontal="right" vertical="center"/>
    </xf>
    <xf numFmtId="177" fontId="5" fillId="3" borderId="12" xfId="0" applyNumberFormat="1" applyFont="1" applyFill="1" applyBorder="1" applyAlignment="1">
      <alignment horizontal="right" vertical="center"/>
    </xf>
    <xf numFmtId="177" fontId="1" fillId="25" borderId="12" xfId="0" applyNumberFormat="1" applyFont="1" applyFill="1" applyBorder="1" applyAlignment="1">
      <alignment horizontal="right" vertical="center"/>
    </xf>
    <xf numFmtId="177" fontId="1" fillId="17" borderId="89" xfId="0" applyNumberFormat="1" applyFont="1" applyFill="1" applyBorder="1" applyAlignment="1">
      <alignment horizontal="right" vertical="center"/>
    </xf>
    <xf numFmtId="177" fontId="0" fillId="16" borderId="10" xfId="0" applyNumberFormat="1" applyFill="1" applyBorder="1" applyAlignment="1">
      <alignment horizontal="right" vertical="center"/>
    </xf>
    <xf numFmtId="177" fontId="0" fillId="16" borderId="15" xfId="0" applyNumberFormat="1" applyFill="1" applyBorder="1" applyAlignment="1">
      <alignment horizontal="right" vertical="center"/>
    </xf>
    <xf numFmtId="177" fontId="0" fillId="2" borderId="15" xfId="0" applyNumberFormat="1" applyFill="1" applyBorder="1" applyAlignment="1">
      <alignment horizontal="right" vertical="center"/>
    </xf>
    <xf numFmtId="177" fontId="15" fillId="16" borderId="15" xfId="0" applyNumberFormat="1" applyFont="1" applyFill="1" applyBorder="1" applyAlignment="1">
      <alignment horizontal="right" vertical="center"/>
    </xf>
    <xf numFmtId="177" fontId="15" fillId="2" borderId="15" xfId="0" applyNumberFormat="1" applyFont="1" applyFill="1" applyBorder="1" applyAlignment="1">
      <alignment horizontal="right" vertical="center"/>
    </xf>
    <xf numFmtId="178" fontId="0" fillId="2" borderId="15" xfId="0" applyNumberFormat="1" applyFill="1" applyBorder="1" applyAlignment="1">
      <alignment horizontal="right" vertical="center"/>
    </xf>
    <xf numFmtId="178" fontId="0" fillId="2" borderId="15" xfId="0" applyNumberForma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24" fontId="0" fillId="0" borderId="0" xfId="0" applyNumberFormat="1">
      <alignment vertical="center"/>
    </xf>
    <xf numFmtId="0" fontId="4" fillId="26" borderId="6" xfId="1" applyFill="1" applyBorder="1" applyAlignment="1">
      <alignment horizontal="center" vertical="center"/>
    </xf>
    <xf numFmtId="0" fontId="4" fillId="2" borderId="22" xfId="1" applyFill="1" applyBorder="1" applyAlignment="1">
      <alignment horizontal="center" vertical="center"/>
    </xf>
    <xf numFmtId="0" fontId="45" fillId="26" borderId="7" xfId="1" applyFont="1" applyFill="1" applyBorder="1" applyAlignment="1">
      <alignment horizontal="center" vertical="center"/>
    </xf>
    <xf numFmtId="0" fontId="0" fillId="26" borderId="15" xfId="0" applyFill="1" applyBorder="1" applyAlignment="1">
      <alignment horizontal="right" vertical="center"/>
    </xf>
    <xf numFmtId="177" fontId="0" fillId="7" borderId="45" xfId="0" applyNumberFormat="1" applyFill="1" applyBorder="1">
      <alignment vertical="center"/>
    </xf>
    <xf numFmtId="177" fontId="0" fillId="8" borderId="45" xfId="0" applyNumberFormat="1" applyFill="1" applyBorder="1">
      <alignment vertical="center"/>
    </xf>
    <xf numFmtId="177" fontId="0" fillId="8" borderId="159" xfId="0" applyNumberFormat="1" applyFill="1" applyBorder="1">
      <alignment vertical="center"/>
    </xf>
    <xf numFmtId="177" fontId="0" fillId="3" borderId="110" xfId="0" applyNumberFormat="1" applyFill="1" applyBorder="1">
      <alignment vertical="center"/>
    </xf>
    <xf numFmtId="177" fontId="0" fillId="8" borderId="107" xfId="0" applyNumberFormat="1" applyFill="1" applyBorder="1">
      <alignment vertical="center"/>
    </xf>
    <xf numFmtId="177" fontId="0" fillId="4" borderId="110" xfId="0" applyNumberFormat="1" applyFill="1" applyBorder="1">
      <alignment vertical="center"/>
    </xf>
    <xf numFmtId="177" fontId="0" fillId="9" borderId="160" xfId="0" applyNumberFormat="1" applyFill="1" applyBorder="1">
      <alignment vertical="center"/>
    </xf>
    <xf numFmtId="176" fontId="0" fillId="7" borderId="111" xfId="0" applyNumberFormat="1" applyFill="1" applyBorder="1">
      <alignment vertical="center"/>
    </xf>
    <xf numFmtId="178" fontId="0" fillId="17" borderId="22" xfId="0" applyNumberFormat="1" applyFill="1" applyBorder="1">
      <alignment vertical="center"/>
    </xf>
    <xf numFmtId="0" fontId="0" fillId="17" borderId="161" xfId="0" applyFill="1" applyBorder="1">
      <alignment vertical="center"/>
    </xf>
    <xf numFmtId="177" fontId="0" fillId="17" borderId="99" xfId="0" applyNumberFormat="1" applyFill="1" applyBorder="1">
      <alignment vertical="center"/>
    </xf>
    <xf numFmtId="177" fontId="0" fillId="4" borderId="22" xfId="0" applyNumberFormat="1" applyFill="1" applyBorder="1">
      <alignment vertical="center"/>
    </xf>
    <xf numFmtId="177" fontId="0" fillId="17" borderId="25" xfId="0" applyNumberFormat="1" applyFill="1" applyBorder="1">
      <alignment vertical="center"/>
    </xf>
    <xf numFmtId="0" fontId="0" fillId="17" borderId="99" xfId="0" applyFill="1" applyBorder="1">
      <alignment vertical="center"/>
    </xf>
    <xf numFmtId="178" fontId="0" fillId="5" borderId="22" xfId="0" applyNumberFormat="1" applyFill="1" applyBorder="1">
      <alignment vertical="center"/>
    </xf>
    <xf numFmtId="0" fontId="0" fillId="5" borderId="161" xfId="0" applyFill="1" applyBorder="1">
      <alignment vertical="center"/>
    </xf>
    <xf numFmtId="177" fontId="0" fillId="5" borderId="99" xfId="0" applyNumberFormat="1" applyFill="1" applyBorder="1">
      <alignment vertical="center"/>
    </xf>
    <xf numFmtId="177" fontId="0" fillId="5" borderId="154" xfId="0" applyNumberFormat="1" applyFill="1" applyBorder="1">
      <alignment vertical="center"/>
    </xf>
    <xf numFmtId="177" fontId="0" fillId="5" borderId="161" xfId="0" applyNumberFormat="1" applyFill="1" applyBorder="1">
      <alignment vertical="center"/>
    </xf>
    <xf numFmtId="177" fontId="0" fillId="5" borderId="25" xfId="0" applyNumberFormat="1" applyFill="1" applyBorder="1">
      <alignment vertical="center"/>
    </xf>
    <xf numFmtId="177" fontId="0" fillId="30" borderId="13" xfId="0" applyNumberFormat="1" applyFill="1" applyBorder="1" applyAlignment="1">
      <alignment horizontal="right" vertical="center"/>
    </xf>
    <xf numFmtId="177" fontId="4" fillId="3" borderId="15" xfId="1" applyNumberFormat="1" applyFill="1" applyBorder="1" applyAlignment="1">
      <alignment horizontal="right" vertical="center"/>
    </xf>
    <xf numFmtId="176" fontId="0" fillId="3" borderId="15" xfId="0" applyNumberFormat="1" applyFill="1" applyBorder="1">
      <alignment vertical="center"/>
    </xf>
    <xf numFmtId="177" fontId="4" fillId="3" borderId="19" xfId="1" applyNumberFormat="1" applyFill="1" applyBorder="1" applyAlignment="1">
      <alignment horizontal="right" vertical="center"/>
    </xf>
    <xf numFmtId="177" fontId="0" fillId="3" borderId="10" xfId="0" applyNumberFormat="1" applyFill="1" applyBorder="1" applyAlignment="1">
      <alignment horizontal="right" vertical="center"/>
    </xf>
    <xf numFmtId="177" fontId="0" fillId="3" borderId="15" xfId="0" applyNumberFormat="1" applyFill="1" applyBorder="1" applyAlignment="1">
      <alignment horizontal="right" vertical="center"/>
    </xf>
    <xf numFmtId="177" fontId="0" fillId="3" borderId="15" xfId="0" applyNumberFormat="1" applyFill="1" applyBorder="1">
      <alignment vertical="center"/>
    </xf>
    <xf numFmtId="177" fontId="15" fillId="3" borderId="15" xfId="0" applyNumberFormat="1" applyFont="1" applyFill="1" applyBorder="1" applyAlignment="1">
      <alignment horizontal="right" vertical="center"/>
    </xf>
    <xf numFmtId="177" fontId="15" fillId="3" borderId="15" xfId="0" applyNumberFormat="1" applyFont="1" applyFill="1" applyBorder="1">
      <alignment vertical="center"/>
    </xf>
    <xf numFmtId="177" fontId="0" fillId="3" borderId="0" xfId="0" applyNumberFormat="1" applyFill="1">
      <alignment vertical="center"/>
    </xf>
    <xf numFmtId="176" fontId="0" fillId="3" borderId="14" xfId="0" applyNumberFormat="1" applyFill="1" applyBorder="1">
      <alignment vertical="center"/>
    </xf>
    <xf numFmtId="177" fontId="0" fillId="3" borderId="14" xfId="0" applyNumberFormat="1" applyFill="1" applyBorder="1">
      <alignment vertical="center"/>
    </xf>
    <xf numFmtId="177" fontId="15" fillId="3" borderId="14" xfId="0" applyNumberFormat="1" applyFont="1" applyFill="1" applyBorder="1">
      <alignment vertical="center"/>
    </xf>
    <xf numFmtId="0" fontId="0" fillId="13" borderId="0" xfId="0" applyFill="1" applyBorder="1">
      <alignment vertical="center"/>
    </xf>
    <xf numFmtId="0" fontId="0" fillId="15" borderId="162" xfId="0" applyFill="1" applyBorder="1">
      <alignment vertical="center"/>
    </xf>
    <xf numFmtId="178" fontId="0" fillId="2" borderId="163" xfId="0" applyNumberFormat="1" applyFill="1" applyBorder="1" applyAlignment="1">
      <alignment horizontal="center" vertical="center"/>
    </xf>
    <xf numFmtId="176" fontId="0" fillId="3" borderId="163" xfId="0" applyNumberFormat="1" applyFill="1" applyBorder="1">
      <alignment vertical="center"/>
    </xf>
    <xf numFmtId="176" fontId="0" fillId="3" borderId="164" xfId="0" applyNumberFormat="1" applyFill="1" applyBorder="1">
      <alignment vertical="center"/>
    </xf>
    <xf numFmtId="177" fontId="0" fillId="3" borderId="165" xfId="0" applyNumberFormat="1" applyFill="1" applyBorder="1">
      <alignment vertical="center"/>
    </xf>
    <xf numFmtId="177" fontId="0" fillId="3" borderId="163" xfId="0" applyNumberFormat="1" applyFill="1" applyBorder="1">
      <alignment vertical="center"/>
    </xf>
    <xf numFmtId="177" fontId="0" fillId="8" borderId="163" xfId="0" applyNumberFormat="1" applyFill="1" applyBorder="1">
      <alignment vertical="center"/>
    </xf>
    <xf numFmtId="177" fontId="0" fillId="2" borderId="163" xfId="0" applyNumberFormat="1" applyFill="1" applyBorder="1">
      <alignment vertical="center"/>
    </xf>
    <xf numFmtId="177" fontId="15" fillId="3" borderId="163" xfId="0" applyNumberFormat="1" applyFont="1" applyFill="1" applyBorder="1">
      <alignment vertical="center"/>
    </xf>
    <xf numFmtId="177" fontId="15" fillId="2" borderId="163" xfId="0" applyNumberFormat="1" applyFont="1" applyFill="1" applyBorder="1">
      <alignment vertical="center"/>
    </xf>
    <xf numFmtId="177" fontId="0" fillId="2" borderId="167" xfId="0" applyNumberFormat="1" applyFill="1" applyBorder="1">
      <alignment vertical="center"/>
    </xf>
    <xf numFmtId="0" fontId="0" fillId="13" borderId="162" xfId="0" applyFill="1" applyBorder="1">
      <alignment vertical="center"/>
    </xf>
    <xf numFmtId="0" fontId="48" fillId="2" borderId="22" xfId="0" applyFont="1" applyFill="1" applyBorder="1" applyAlignment="1">
      <alignment horizontal="center" vertical="center"/>
    </xf>
    <xf numFmtId="0" fontId="49" fillId="2" borderId="22" xfId="0" applyFont="1" applyFill="1" applyBorder="1" applyAlignment="1">
      <alignment horizontal="center" vertical="center"/>
    </xf>
    <xf numFmtId="178" fontId="0" fillId="2" borderId="22" xfId="0" applyNumberFormat="1" applyFill="1" applyBorder="1">
      <alignment vertical="center"/>
    </xf>
    <xf numFmtId="177" fontId="0" fillId="2" borderId="96" xfId="0" applyNumberFormat="1" applyFill="1" applyBorder="1">
      <alignment vertical="center"/>
    </xf>
    <xf numFmtId="177" fontId="0" fillId="2" borderId="99" xfId="0" applyNumberFormat="1" applyFill="1" applyBorder="1">
      <alignment vertical="center"/>
    </xf>
    <xf numFmtId="177" fontId="0" fillId="2" borderId="100" xfId="0" applyNumberFormat="1" applyFill="1" applyBorder="1">
      <alignment vertical="center"/>
    </xf>
    <xf numFmtId="177" fontId="0" fillId="2" borderId="22" xfId="0" applyNumberFormat="1" applyFill="1" applyBorder="1">
      <alignment vertical="center"/>
    </xf>
    <xf numFmtId="178" fontId="0" fillId="4" borderId="22" xfId="0" applyNumberFormat="1" applyFill="1" applyBorder="1">
      <alignment vertical="center"/>
    </xf>
    <xf numFmtId="0" fontId="0" fillId="2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0" fillId="17" borderId="0" xfId="0" applyFill="1" applyAlignment="1">
      <alignment horizontal="left" vertical="center"/>
    </xf>
    <xf numFmtId="0" fontId="0" fillId="10" borderId="0" xfId="0" applyFill="1">
      <alignment vertical="center"/>
    </xf>
    <xf numFmtId="0" fontId="0" fillId="10" borderId="15" xfId="0" applyFill="1" applyBorder="1">
      <alignment vertical="center"/>
    </xf>
    <xf numFmtId="0" fontId="0" fillId="10" borderId="15" xfId="0" applyFill="1" applyBorder="1" applyAlignment="1">
      <alignment vertical="center"/>
    </xf>
    <xf numFmtId="0" fontId="0" fillId="36" borderId="15" xfId="0" applyFill="1" applyBorder="1" applyAlignment="1">
      <alignment horizontal="center" vertical="center"/>
    </xf>
    <xf numFmtId="176" fontId="0" fillId="2" borderId="0" xfId="0" applyNumberFormat="1" applyFill="1">
      <alignment vertical="center"/>
    </xf>
    <xf numFmtId="0" fontId="0" fillId="2" borderId="15" xfId="0" applyFill="1" applyBorder="1" applyAlignment="1">
      <alignment horizontal="right" vertical="center"/>
    </xf>
    <xf numFmtId="0" fontId="0" fillId="11" borderId="15" xfId="0" applyFill="1" applyBorder="1" applyAlignment="1">
      <alignment horizontal="center" vertical="center"/>
    </xf>
    <xf numFmtId="0" fontId="0" fillId="2" borderId="15" xfId="0" applyFill="1" applyBorder="1">
      <alignment vertical="center"/>
    </xf>
    <xf numFmtId="176" fontId="0" fillId="37" borderId="0" xfId="0" applyNumberFormat="1" applyFill="1">
      <alignment vertical="center"/>
    </xf>
    <xf numFmtId="0" fontId="4" fillId="26" borderId="86" xfId="1" applyFill="1" applyBorder="1" applyAlignment="1">
      <alignment horizontal="center" vertical="center"/>
    </xf>
    <xf numFmtId="0" fontId="4" fillId="26" borderId="175" xfId="1" applyFill="1" applyBorder="1" applyAlignment="1">
      <alignment horizontal="center" vertical="center"/>
    </xf>
    <xf numFmtId="0" fontId="0" fillId="29" borderId="176" xfId="0" applyFill="1" applyBorder="1" applyAlignment="1">
      <alignment horizontal="center" vertical="center"/>
    </xf>
    <xf numFmtId="0" fontId="0" fillId="29" borderId="0" xfId="0" applyFill="1" applyBorder="1" applyAlignment="1">
      <alignment horizontal="center" vertical="center"/>
    </xf>
    <xf numFmtId="176" fontId="53" fillId="38" borderId="0" xfId="0" applyNumberFormat="1" applyFont="1" applyFill="1">
      <alignment vertical="center"/>
    </xf>
    <xf numFmtId="0" fontId="0" fillId="2" borderId="0" xfId="0" applyFill="1" applyAlignment="1">
      <alignment horizontal="right" vertical="center"/>
    </xf>
    <xf numFmtId="177" fontId="51" fillId="0" borderId="186" xfId="0" applyNumberFormat="1" applyFont="1" applyFill="1" applyBorder="1" applyAlignment="1">
      <alignment horizontal="center" vertical="center"/>
    </xf>
    <xf numFmtId="0" fontId="0" fillId="39" borderId="187" xfId="0" applyFill="1" applyBorder="1">
      <alignment vertical="center"/>
    </xf>
    <xf numFmtId="0" fontId="0" fillId="39" borderId="0" xfId="0" applyFill="1">
      <alignment vertical="center"/>
    </xf>
    <xf numFmtId="176" fontId="53" fillId="2" borderId="0" xfId="0" applyNumberFormat="1" applyFont="1" applyFill="1">
      <alignment vertical="center"/>
    </xf>
    <xf numFmtId="176" fontId="0" fillId="29" borderId="0" xfId="0" applyNumberFormat="1" applyFill="1">
      <alignment vertical="center"/>
    </xf>
    <xf numFmtId="0" fontId="0" fillId="39" borderId="188" xfId="0" applyFill="1" applyBorder="1">
      <alignment vertical="center"/>
    </xf>
    <xf numFmtId="0" fontId="0" fillId="8" borderId="8" xfId="0" applyFill="1" applyBorder="1">
      <alignment vertical="center"/>
    </xf>
    <xf numFmtId="0" fontId="0" fillId="8" borderId="86" xfId="0" applyFill="1" applyBorder="1">
      <alignment vertical="center"/>
    </xf>
    <xf numFmtId="0" fontId="0" fillId="8" borderId="63" xfId="0" applyFill="1" applyBorder="1">
      <alignment vertical="center"/>
    </xf>
    <xf numFmtId="0" fontId="3" fillId="41" borderId="72" xfId="0" applyFont="1" applyFill="1" applyBorder="1">
      <alignment vertical="center"/>
    </xf>
    <xf numFmtId="0" fontId="0" fillId="0" borderId="46" xfId="0" applyBorder="1">
      <alignment vertical="center"/>
    </xf>
    <xf numFmtId="0" fontId="0" fillId="0" borderId="62" xfId="0" applyBorder="1">
      <alignment vertical="center"/>
    </xf>
    <xf numFmtId="0" fontId="0" fillId="0" borderId="23" xfId="0" applyBorder="1">
      <alignment vertical="center"/>
    </xf>
    <xf numFmtId="0" fontId="0" fillId="0" borderId="9" xfId="0" applyBorder="1">
      <alignment vertical="center"/>
    </xf>
    <xf numFmtId="0" fontId="0" fillId="0" borderId="61" xfId="0" applyBorder="1">
      <alignment vertical="center"/>
    </xf>
    <xf numFmtId="0" fontId="0" fillId="40" borderId="22" xfId="0" applyFill="1" applyBorder="1" applyAlignment="1">
      <alignment horizontal="center" vertical="center"/>
    </xf>
    <xf numFmtId="0" fontId="0" fillId="30" borderId="22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179" fontId="3" fillId="35" borderId="19" xfId="0" applyNumberFormat="1" applyFont="1" applyFill="1" applyBorder="1">
      <alignment vertical="center"/>
    </xf>
    <xf numFmtId="179" fontId="3" fillId="35" borderId="18" xfId="0" applyNumberFormat="1" applyFont="1" applyFill="1" applyBorder="1">
      <alignment vertical="center"/>
    </xf>
    <xf numFmtId="176" fontId="29" fillId="0" borderId="0" xfId="2" applyNumberFormat="1" applyFill="1" applyBorder="1">
      <alignment vertical="center"/>
    </xf>
    <xf numFmtId="176" fontId="33" fillId="26" borderId="0" xfId="0" applyNumberFormat="1" applyFont="1" applyFill="1" applyAlignment="1">
      <alignment horizontal="right" wrapText="1"/>
    </xf>
    <xf numFmtId="176" fontId="0" fillId="12" borderId="0" xfId="0" applyNumberFormat="1" applyFill="1">
      <alignment vertical="center"/>
    </xf>
    <xf numFmtId="176" fontId="0" fillId="33" borderId="0" xfId="0" applyNumberFormat="1" applyFill="1">
      <alignment vertical="center"/>
    </xf>
    <xf numFmtId="176" fontId="0" fillId="34" borderId="0" xfId="0" applyNumberFormat="1" applyFill="1">
      <alignment vertical="center"/>
    </xf>
    <xf numFmtId="176" fontId="33" fillId="20" borderId="0" xfId="0" applyNumberFormat="1" applyFont="1" applyFill="1" applyAlignment="1">
      <alignment horizontal="right" wrapText="1"/>
    </xf>
    <xf numFmtId="176" fontId="3" fillId="0" borderId="0" xfId="0" applyNumberFormat="1" applyFont="1" applyFill="1" applyBorder="1">
      <alignment vertical="center"/>
    </xf>
    <xf numFmtId="176" fontId="0" fillId="26" borderId="0" xfId="0" applyNumberFormat="1" applyFill="1">
      <alignment vertical="center"/>
    </xf>
    <xf numFmtId="176" fontId="0" fillId="17" borderId="1" xfId="0" applyNumberFormat="1" applyFill="1" applyBorder="1">
      <alignment vertical="center"/>
    </xf>
    <xf numFmtId="176" fontId="0" fillId="2" borderId="91" xfId="0" applyNumberFormat="1" applyFill="1" applyBorder="1">
      <alignment vertical="center"/>
    </xf>
    <xf numFmtId="176" fontId="32" fillId="26" borderId="0" xfId="0" applyNumberFormat="1" applyFont="1" applyFill="1" applyAlignment="1">
      <alignment horizontal="right" vertical="center"/>
    </xf>
    <xf numFmtId="176" fontId="30" fillId="2" borderId="12" xfId="0" applyNumberFormat="1" applyFont="1" applyFill="1" applyBorder="1">
      <alignment vertical="center"/>
    </xf>
    <xf numFmtId="176" fontId="33" fillId="2" borderId="0" xfId="0" applyNumberFormat="1" applyFont="1" applyFill="1" applyBorder="1" applyAlignment="1">
      <alignment horizontal="right" wrapText="1"/>
    </xf>
    <xf numFmtId="176" fontId="0" fillId="2" borderId="57" xfId="0" applyNumberFormat="1" applyFill="1" applyBorder="1">
      <alignment vertical="center"/>
    </xf>
    <xf numFmtId="176" fontId="0" fillId="2" borderId="18" xfId="0" applyNumberFormat="1" applyFill="1" applyBorder="1">
      <alignment vertical="center"/>
    </xf>
    <xf numFmtId="176" fontId="0" fillId="2" borderId="19" xfId="0" applyNumberFormat="1" applyFill="1" applyBorder="1">
      <alignment vertical="center"/>
    </xf>
    <xf numFmtId="176" fontId="0" fillId="26" borderId="0" xfId="0" applyNumberFormat="1" applyFill="1" applyAlignment="1">
      <alignment horizontal="right" vertical="center"/>
    </xf>
    <xf numFmtId="176" fontId="0" fillId="3" borderId="89" xfId="0" applyNumberFormat="1" applyFill="1" applyBorder="1">
      <alignment vertical="center"/>
    </xf>
    <xf numFmtId="176" fontId="0" fillId="2" borderId="62" xfId="0" applyNumberFormat="1" applyFill="1" applyBorder="1">
      <alignment vertical="center"/>
    </xf>
    <xf numFmtId="176" fontId="31" fillId="32" borderId="22" xfId="0" applyNumberFormat="1" applyFont="1" applyFill="1" applyBorder="1">
      <alignment vertical="center"/>
    </xf>
    <xf numFmtId="176" fontId="0" fillId="0" borderId="46" xfId="0" applyNumberFormat="1" applyBorder="1">
      <alignment vertical="center"/>
    </xf>
    <xf numFmtId="176" fontId="0" fillId="0" borderId="72" xfId="0" applyNumberFormat="1" applyBorder="1">
      <alignment vertical="center"/>
    </xf>
    <xf numFmtId="176" fontId="0" fillId="2" borderId="107" xfId="0" applyNumberFormat="1" applyFill="1" applyBorder="1">
      <alignment vertical="center"/>
    </xf>
    <xf numFmtId="176" fontId="0" fillId="0" borderId="54" xfId="0" applyNumberFormat="1" applyBorder="1">
      <alignment vertical="center"/>
    </xf>
    <xf numFmtId="176" fontId="0" fillId="2" borderId="45" xfId="0" applyNumberFormat="1" applyFill="1" applyBorder="1">
      <alignment vertical="center"/>
    </xf>
    <xf numFmtId="176" fontId="0" fillId="0" borderId="61" xfId="0" applyNumberFormat="1" applyBorder="1">
      <alignment vertical="center"/>
    </xf>
    <xf numFmtId="176" fontId="0" fillId="0" borderId="9" xfId="0" applyNumberFormat="1" applyBorder="1">
      <alignment vertical="center"/>
    </xf>
    <xf numFmtId="176" fontId="0" fillId="0" borderId="22" xfId="0" applyNumberFormat="1" applyBorder="1">
      <alignment vertical="center"/>
    </xf>
    <xf numFmtId="176" fontId="29" fillId="31" borderId="66" xfId="2" applyNumberFormat="1" applyBorder="1">
      <alignment vertical="center"/>
    </xf>
    <xf numFmtId="176" fontId="29" fillId="31" borderId="22" xfId="2" applyNumberFormat="1" applyBorder="1">
      <alignment vertical="center"/>
    </xf>
    <xf numFmtId="176" fontId="29" fillId="31" borderId="8" xfId="2" applyNumberFormat="1" applyBorder="1">
      <alignment vertical="center"/>
    </xf>
    <xf numFmtId="176" fontId="29" fillId="31" borderId="86" xfId="2" applyNumberFormat="1" applyBorder="1">
      <alignment vertical="center"/>
    </xf>
    <xf numFmtId="176" fontId="29" fillId="31" borderId="25" xfId="2" applyNumberFormat="1" applyBorder="1">
      <alignment vertical="center"/>
    </xf>
    <xf numFmtId="176" fontId="29" fillId="31" borderId="9" xfId="2" applyNumberFormat="1" applyBorder="1">
      <alignment vertical="center"/>
    </xf>
    <xf numFmtId="177" fontId="0" fillId="26" borderId="0" xfId="0" applyNumberFormat="1" applyFill="1" applyBorder="1" applyAlignment="1">
      <alignment horizontal="right" vertical="center"/>
    </xf>
    <xf numFmtId="177" fontId="10" fillId="2" borderId="20" xfId="0" applyNumberFormat="1" applyFont="1" applyFill="1" applyBorder="1">
      <alignment vertical="center"/>
    </xf>
    <xf numFmtId="177" fontId="10" fillId="2" borderId="12" xfId="0" applyNumberFormat="1" applyFont="1" applyFill="1" applyBorder="1">
      <alignment vertical="center"/>
    </xf>
    <xf numFmtId="177" fontId="10" fillId="2" borderId="89" xfId="0" applyNumberFormat="1" applyFont="1" applyFill="1" applyBorder="1">
      <alignment vertical="center"/>
    </xf>
    <xf numFmtId="177" fontId="10" fillId="2" borderId="92" xfId="0" applyNumberFormat="1" applyFont="1" applyFill="1" applyBorder="1">
      <alignment vertical="center"/>
    </xf>
    <xf numFmtId="177" fontId="10" fillId="2" borderId="160" xfId="0" applyNumberFormat="1" applyFont="1" applyFill="1" applyBorder="1">
      <alignment vertical="center"/>
    </xf>
    <xf numFmtId="177" fontId="50" fillId="0" borderId="22" xfId="0" applyNumberFormat="1" applyFont="1" applyFill="1" applyBorder="1" applyAlignment="1">
      <alignment vertical="center"/>
    </xf>
    <xf numFmtId="177" fontId="50" fillId="0" borderId="22" xfId="0" applyNumberFormat="1" applyFont="1" applyFill="1" applyBorder="1" applyAlignment="1">
      <alignment horizontal="center" vertical="center"/>
    </xf>
    <xf numFmtId="177" fontId="54" fillId="16" borderId="22" xfId="0" applyNumberFormat="1" applyFont="1" applyFill="1" applyBorder="1" applyAlignment="1">
      <alignment vertical="center"/>
    </xf>
    <xf numFmtId="176" fontId="0" fillId="13" borderId="54" xfId="0" applyNumberFormat="1" applyFill="1" applyBorder="1">
      <alignment vertical="center"/>
    </xf>
    <xf numFmtId="176" fontId="0" fillId="13" borderId="61" xfId="0" applyNumberFormat="1" applyFill="1" applyBorder="1">
      <alignment vertical="center"/>
    </xf>
    <xf numFmtId="176" fontId="0" fillId="13" borderId="46" xfId="0" applyNumberFormat="1" applyFill="1" applyBorder="1">
      <alignment vertical="center"/>
    </xf>
    <xf numFmtId="176" fontId="0" fillId="13" borderId="72" xfId="0" applyNumberFormat="1" applyFill="1" applyBorder="1">
      <alignment vertical="center"/>
    </xf>
    <xf numFmtId="176" fontId="0" fillId="3" borderId="153" xfId="0" applyNumberFormat="1" applyFill="1" applyBorder="1">
      <alignment vertical="center"/>
    </xf>
    <xf numFmtId="176" fontId="0" fillId="3" borderId="3" xfId="0" applyNumberFormat="1" applyFill="1" applyBorder="1">
      <alignment vertical="center"/>
    </xf>
    <xf numFmtId="176" fontId="0" fillId="2" borderId="22" xfId="0" applyNumberFormat="1" applyFill="1" applyBorder="1">
      <alignment vertical="center"/>
    </xf>
    <xf numFmtId="176" fontId="30" fillId="2" borderId="22" xfId="0" applyNumberFormat="1" applyFont="1" applyFill="1" applyBorder="1">
      <alignment vertical="center"/>
    </xf>
    <xf numFmtId="0" fontId="44" fillId="26" borderId="175" xfId="1" applyFont="1" applyFill="1" applyBorder="1" applyAlignment="1">
      <alignment horizontal="center" vertical="center"/>
    </xf>
    <xf numFmtId="176" fontId="33" fillId="2" borderId="62" xfId="0" applyNumberFormat="1" applyFont="1" applyFill="1" applyBorder="1" applyAlignment="1">
      <alignment horizontal="right" wrapText="1"/>
    </xf>
    <xf numFmtId="177" fontId="1" fillId="17" borderId="3" xfId="0" applyNumberFormat="1" applyFont="1" applyFill="1" applyBorder="1" applyAlignment="1">
      <alignment horizontal="right" vertical="center"/>
    </xf>
    <xf numFmtId="177" fontId="1" fillId="17" borderId="14" xfId="0" applyNumberFormat="1" applyFont="1" applyFill="1" applyBorder="1" applyAlignment="1">
      <alignment horizontal="right" vertical="center"/>
    </xf>
    <xf numFmtId="177" fontId="0" fillId="9" borderId="95" xfId="0" applyNumberFormat="1" applyFill="1" applyBorder="1">
      <alignment vertical="center"/>
    </xf>
    <xf numFmtId="177" fontId="0" fillId="2" borderId="191" xfId="0" applyNumberFormat="1" applyFill="1" applyBorder="1">
      <alignment vertical="center"/>
    </xf>
    <xf numFmtId="180" fontId="0" fillId="2" borderId="14" xfId="0" applyNumberFormat="1" applyFill="1" applyBorder="1">
      <alignment vertical="center"/>
    </xf>
    <xf numFmtId="180" fontId="0" fillId="9" borderId="166" xfId="0" applyNumberFormat="1" applyFill="1" applyBorder="1">
      <alignment vertical="center"/>
    </xf>
    <xf numFmtId="180" fontId="50" fillId="0" borderId="22" xfId="0" applyNumberFormat="1" applyFont="1" applyFill="1" applyBorder="1" applyAlignment="1">
      <alignment vertical="center"/>
    </xf>
    <xf numFmtId="0" fontId="0" fillId="33" borderId="0" xfId="0" applyFill="1" applyAlignment="1">
      <alignment vertical="center" wrapText="1"/>
    </xf>
    <xf numFmtId="177" fontId="0" fillId="0" borderId="0" xfId="0" applyNumberFormat="1" applyFill="1" applyBorder="1" applyAlignment="1">
      <alignment vertical="center" wrapText="1"/>
    </xf>
    <xf numFmtId="0" fontId="0" fillId="43" borderId="0" xfId="0" applyFill="1">
      <alignment vertical="center"/>
    </xf>
    <xf numFmtId="0" fontId="0" fillId="16" borderId="0" xfId="0" applyFill="1">
      <alignment vertical="center"/>
    </xf>
    <xf numFmtId="10" fontId="0" fillId="16" borderId="193" xfId="0" applyNumberFormat="1" applyFill="1" applyBorder="1">
      <alignment vertical="center"/>
    </xf>
    <xf numFmtId="0" fontId="0" fillId="16" borderId="193" xfId="0" applyFill="1" applyBorder="1">
      <alignment vertical="center"/>
    </xf>
    <xf numFmtId="10" fontId="0" fillId="0" borderId="193" xfId="0" applyNumberFormat="1" applyBorder="1">
      <alignment vertical="center"/>
    </xf>
    <xf numFmtId="0" fontId="0" fillId="0" borderId="193" xfId="0" applyBorder="1">
      <alignment vertical="center"/>
    </xf>
    <xf numFmtId="0" fontId="0" fillId="43" borderId="0" xfId="0" applyFill="1" applyAlignment="1">
      <alignment horizontal="center" vertical="center"/>
    </xf>
    <xf numFmtId="181" fontId="0" fillId="10" borderId="0" xfId="0" applyNumberFormat="1" applyFill="1">
      <alignment vertical="center"/>
    </xf>
    <xf numFmtId="181" fontId="0" fillId="17" borderId="0" xfId="0" applyNumberFormat="1" applyFill="1">
      <alignment vertical="center"/>
    </xf>
    <xf numFmtId="0" fontId="0" fillId="4" borderId="192" xfId="0" applyFill="1" applyBorder="1">
      <alignment vertical="center"/>
    </xf>
    <xf numFmtId="181" fontId="0" fillId="4" borderId="192" xfId="0" applyNumberFormat="1" applyFill="1" applyBorder="1">
      <alignment vertical="center"/>
    </xf>
    <xf numFmtId="181" fontId="0" fillId="4" borderId="0" xfId="0" applyNumberFormat="1" applyFill="1">
      <alignment vertical="center"/>
    </xf>
    <xf numFmtId="0" fontId="0" fillId="21" borderId="0" xfId="0" applyFill="1">
      <alignment vertical="center"/>
    </xf>
    <xf numFmtId="0" fontId="0" fillId="43" borderId="193" xfId="0" applyFill="1" applyBorder="1">
      <alignment vertical="center"/>
    </xf>
    <xf numFmtId="0" fontId="0" fillId="15" borderId="23" xfId="0" applyFill="1" applyBorder="1" applyAlignment="1">
      <alignment horizontal="center" vertical="center"/>
    </xf>
    <xf numFmtId="0" fontId="0" fillId="15" borderId="72" xfId="0" applyFill="1" applyBorder="1" applyAlignment="1">
      <alignment horizontal="center" vertical="center"/>
    </xf>
    <xf numFmtId="0" fontId="0" fillId="15" borderId="61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89" xfId="0" applyFont="1" applyFill="1" applyBorder="1" applyAlignment="1">
      <alignment horizontal="center" vertical="center" wrapText="1"/>
    </xf>
    <xf numFmtId="0" fontId="0" fillId="43" borderId="0" xfId="0" applyFill="1" applyAlignment="1">
      <alignment horizontal="right" vertical="center"/>
    </xf>
    <xf numFmtId="0" fontId="0" fillId="26" borderId="18" xfId="0" applyFill="1" applyBorder="1" applyAlignment="1">
      <alignment horizontal="right" vertical="center"/>
    </xf>
    <xf numFmtId="178" fontId="0" fillId="2" borderId="26" xfId="0" applyNumberFormat="1" applyFill="1" applyBorder="1">
      <alignment vertical="center"/>
    </xf>
    <xf numFmtId="184" fontId="0" fillId="13" borderId="0" xfId="0" applyNumberFormat="1" applyFill="1">
      <alignment vertical="center"/>
    </xf>
    <xf numFmtId="184" fontId="0" fillId="26" borderId="18" xfId="0" applyNumberFormat="1" applyFill="1" applyBorder="1" applyAlignment="1">
      <alignment horizontal="right" vertical="center"/>
    </xf>
    <xf numFmtId="184" fontId="0" fillId="26" borderId="15" xfId="0" applyNumberFormat="1" applyFill="1" applyBorder="1" applyAlignment="1">
      <alignment horizontal="right" vertical="center"/>
    </xf>
    <xf numFmtId="184" fontId="0" fillId="26" borderId="15" xfId="0" applyNumberFormat="1" applyFill="1" applyBorder="1" applyAlignment="1">
      <alignment horizontal="center" vertical="center"/>
    </xf>
    <xf numFmtId="184" fontId="0" fillId="0" borderId="0" xfId="0" applyNumberFormat="1">
      <alignment vertical="center"/>
    </xf>
    <xf numFmtId="181" fontId="0" fillId="13" borderId="0" xfId="0" applyNumberFormat="1" applyFill="1">
      <alignment vertical="center"/>
    </xf>
    <xf numFmtId="181" fontId="0" fillId="26" borderId="18" xfId="0" applyNumberFormat="1" applyFill="1" applyBorder="1" applyAlignment="1">
      <alignment horizontal="right" vertical="center"/>
    </xf>
    <xf numFmtId="181" fontId="0" fillId="26" borderId="15" xfId="0" applyNumberFormat="1" applyFill="1" applyBorder="1" applyAlignment="1">
      <alignment horizontal="right" vertical="center"/>
    </xf>
    <xf numFmtId="181" fontId="0" fillId="26" borderId="15" xfId="0" applyNumberFormat="1" applyFill="1" applyBorder="1" applyAlignment="1">
      <alignment horizontal="center" vertical="center"/>
    </xf>
    <xf numFmtId="181" fontId="0" fillId="0" borderId="0" xfId="0" applyNumberFormat="1">
      <alignment vertical="center"/>
    </xf>
    <xf numFmtId="181" fontId="0" fillId="13" borderId="0" xfId="0" applyNumberFormat="1" applyFill="1" applyAlignment="1">
      <alignment horizontal="center" vertical="center"/>
    </xf>
    <xf numFmtId="181" fontId="0" fillId="26" borderId="75" xfId="0" applyNumberFormat="1" applyFill="1" applyBorder="1" applyAlignment="1">
      <alignment horizontal="right" vertical="center"/>
    </xf>
    <xf numFmtId="181" fontId="0" fillId="26" borderId="14" xfId="0" applyNumberFormat="1" applyFill="1" applyBorder="1" applyAlignment="1">
      <alignment horizontal="right" vertical="center"/>
    </xf>
    <xf numFmtId="181" fontId="0" fillId="26" borderId="26" xfId="0" applyNumberFormat="1" applyFill="1" applyBorder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0" fillId="17" borderId="75" xfId="0" applyNumberFormat="1" applyFill="1" applyBorder="1" applyAlignment="1">
      <alignment horizontal="right" vertical="center"/>
    </xf>
    <xf numFmtId="181" fontId="0" fillId="2" borderId="75" xfId="0" applyNumberFormat="1" applyFill="1" applyBorder="1" applyAlignment="1">
      <alignment horizontal="right" vertical="center" wrapText="1"/>
    </xf>
    <xf numFmtId="181" fontId="0" fillId="26" borderId="15" xfId="0" applyNumberFormat="1" applyFill="1" applyBorder="1">
      <alignment vertical="center"/>
    </xf>
    <xf numFmtId="181" fontId="0" fillId="26" borderId="26" xfId="0" applyNumberFormat="1" applyFill="1" applyBorder="1">
      <alignment vertical="center"/>
    </xf>
    <xf numFmtId="181" fontId="0" fillId="26" borderId="187" xfId="0" applyNumberFormat="1" applyFill="1" applyBorder="1" applyAlignment="1">
      <alignment horizontal="right" vertical="center"/>
    </xf>
    <xf numFmtId="181" fontId="0" fillId="20" borderId="0" xfId="0" applyNumberFormat="1" applyFill="1">
      <alignment vertical="center"/>
    </xf>
    <xf numFmtId="181" fontId="0" fillId="0" borderId="0" xfId="0" applyNumberFormat="1" applyAlignment="1">
      <alignment horizontal="right" vertical="center"/>
    </xf>
    <xf numFmtId="181" fontId="0" fillId="23" borderId="0" xfId="0" applyNumberFormat="1" applyFill="1">
      <alignment vertical="center"/>
    </xf>
    <xf numFmtId="181" fontId="0" fillId="13" borderId="0" xfId="0" applyNumberFormat="1" applyFill="1" applyAlignment="1">
      <alignment horizontal="right" vertical="center"/>
    </xf>
    <xf numFmtId="181" fontId="0" fillId="43" borderId="0" xfId="0" applyNumberFormat="1" applyFill="1">
      <alignment vertical="center"/>
    </xf>
    <xf numFmtId="181" fontId="0" fillId="43" borderId="0" xfId="0" applyNumberFormat="1" applyFill="1" applyAlignment="1">
      <alignment horizontal="center" vertical="center"/>
    </xf>
    <xf numFmtId="181" fontId="0" fillId="46" borderId="0" xfId="0" applyNumberFormat="1" applyFill="1">
      <alignment vertical="center"/>
    </xf>
    <xf numFmtId="181" fontId="49" fillId="2" borderId="22" xfId="0" applyNumberFormat="1" applyFont="1" applyFill="1" applyBorder="1" applyAlignment="1">
      <alignment horizontal="center" vertical="center"/>
    </xf>
    <xf numFmtId="182" fontId="0" fillId="13" borderId="0" xfId="0" applyNumberFormat="1" applyFill="1" applyAlignment="1">
      <alignment horizontal="center" vertical="center"/>
    </xf>
    <xf numFmtId="182" fontId="0" fillId="2" borderId="75" xfId="0" applyNumberFormat="1" applyFill="1" applyBorder="1" applyAlignment="1">
      <alignment horizontal="right" vertical="center"/>
    </xf>
    <xf numFmtId="182" fontId="0" fillId="26" borderId="14" xfId="0" applyNumberFormat="1" applyFill="1" applyBorder="1" applyAlignment="1">
      <alignment horizontal="right" vertical="center"/>
    </xf>
    <xf numFmtId="182" fontId="0" fillId="0" borderId="0" xfId="0" applyNumberFormat="1" applyAlignment="1">
      <alignment horizontal="center" vertical="center"/>
    </xf>
    <xf numFmtId="182" fontId="0" fillId="43" borderId="0" xfId="0" applyNumberFormat="1" applyFill="1" applyAlignment="1">
      <alignment horizontal="center" vertical="center"/>
    </xf>
    <xf numFmtId="182" fontId="0" fillId="26" borderId="15" xfId="0" applyNumberFormat="1" applyFill="1" applyBorder="1">
      <alignment vertical="center"/>
    </xf>
    <xf numFmtId="182" fontId="0" fillId="26" borderId="26" xfId="0" applyNumberFormat="1" applyFill="1" applyBorder="1">
      <alignment vertical="center"/>
    </xf>
    <xf numFmtId="181" fontId="0" fillId="0" borderId="193" xfId="0" applyNumberFormat="1" applyBorder="1" applyAlignment="1">
      <alignment horizontal="center" vertical="center"/>
    </xf>
    <xf numFmtId="181" fontId="0" fillId="0" borderId="193" xfId="0" applyNumberFormat="1" applyBorder="1">
      <alignment vertical="center"/>
    </xf>
    <xf numFmtId="178" fontId="0" fillId="2" borderId="197" xfId="0" applyNumberFormat="1" applyFill="1" applyBorder="1">
      <alignment vertical="center"/>
    </xf>
    <xf numFmtId="181" fontId="0" fillId="26" borderId="197" xfId="0" applyNumberFormat="1" applyFill="1" applyBorder="1" applyAlignment="1">
      <alignment horizontal="center" vertical="center"/>
    </xf>
    <xf numFmtId="182" fontId="0" fillId="26" borderId="197" xfId="0" applyNumberFormat="1" applyFill="1" applyBorder="1">
      <alignment vertical="center"/>
    </xf>
    <xf numFmtId="181" fontId="0" fillId="26" borderId="197" xfId="0" applyNumberFormat="1" applyFill="1" applyBorder="1">
      <alignment vertical="center"/>
    </xf>
    <xf numFmtId="181" fontId="0" fillId="46" borderId="193" xfId="0" applyNumberFormat="1" applyFill="1" applyBorder="1">
      <alignment vertical="center"/>
    </xf>
    <xf numFmtId="181" fontId="0" fillId="13" borderId="193" xfId="0" applyNumberFormat="1" applyFill="1" applyBorder="1">
      <alignment vertical="center"/>
    </xf>
    <xf numFmtId="181" fontId="0" fillId="20" borderId="193" xfId="0" applyNumberFormat="1" applyFill="1" applyBorder="1">
      <alignment vertical="center"/>
    </xf>
    <xf numFmtId="181" fontId="0" fillId="23" borderId="193" xfId="0" applyNumberFormat="1" applyFill="1" applyBorder="1">
      <alignment vertical="center"/>
    </xf>
    <xf numFmtId="181" fontId="0" fillId="26" borderId="198" xfId="0" applyNumberFormat="1" applyFill="1" applyBorder="1" applyAlignment="1">
      <alignment horizontal="center" vertical="center"/>
    </xf>
    <xf numFmtId="182" fontId="0" fillId="26" borderId="198" xfId="0" applyNumberFormat="1" applyFill="1" applyBorder="1">
      <alignment vertical="center"/>
    </xf>
    <xf numFmtId="181" fontId="0" fillId="26" borderId="198" xfId="0" applyNumberFormat="1" applyFill="1" applyBorder="1">
      <alignment vertical="center"/>
    </xf>
    <xf numFmtId="182" fontId="0" fillId="0" borderId="193" xfId="0" applyNumberFormat="1" applyBorder="1" applyAlignment="1">
      <alignment horizontal="center" vertical="center"/>
    </xf>
    <xf numFmtId="184" fontId="0" fillId="0" borderId="193" xfId="0" applyNumberFormat="1" applyBorder="1">
      <alignment vertical="center"/>
    </xf>
    <xf numFmtId="181" fontId="0" fillId="2" borderId="197" xfId="0" applyNumberFormat="1" applyFill="1" applyBorder="1">
      <alignment vertical="center"/>
    </xf>
    <xf numFmtId="181" fontId="0" fillId="2" borderId="26" xfId="0" applyNumberFormat="1" applyFill="1" applyBorder="1">
      <alignment vertical="center"/>
    </xf>
    <xf numFmtId="181" fontId="0" fillId="2" borderId="198" xfId="0" applyNumberFormat="1" applyFill="1" applyBorder="1">
      <alignment vertical="center"/>
    </xf>
    <xf numFmtId="182" fontId="0" fillId="2" borderId="197" xfId="0" applyNumberFormat="1" applyFill="1" applyBorder="1">
      <alignment vertical="center"/>
    </xf>
    <xf numFmtId="182" fontId="0" fillId="2" borderId="26" xfId="0" applyNumberFormat="1" applyFill="1" applyBorder="1">
      <alignment vertical="center"/>
    </xf>
    <xf numFmtId="182" fontId="0" fillId="2" borderId="198" xfId="0" applyNumberFormat="1" applyFill="1" applyBorder="1">
      <alignment vertical="center"/>
    </xf>
    <xf numFmtId="10" fontId="0" fillId="16" borderId="0" xfId="0" applyNumberFormat="1" applyFill="1">
      <alignment vertical="center"/>
    </xf>
    <xf numFmtId="185" fontId="0" fillId="16" borderId="0" xfId="0" applyNumberFormat="1" applyFill="1">
      <alignment vertical="center"/>
    </xf>
    <xf numFmtId="183" fontId="0" fillId="16" borderId="0" xfId="0" applyNumberFormat="1" applyFill="1">
      <alignment vertical="center"/>
    </xf>
    <xf numFmtId="182" fontId="0" fillId="16" borderId="0" xfId="0" applyNumberFormat="1" applyFill="1">
      <alignment vertical="center"/>
    </xf>
    <xf numFmtId="10" fontId="0" fillId="16" borderId="0" xfId="0" applyNumberFormat="1" applyFill="1" applyAlignment="1">
      <alignment horizontal="right" vertical="center"/>
    </xf>
    <xf numFmtId="10" fontId="0" fillId="0" borderId="0" xfId="0" applyNumberFormat="1">
      <alignment vertical="center"/>
    </xf>
    <xf numFmtId="181" fontId="0" fillId="49" borderId="0" xfId="0" applyNumberFormat="1" applyFill="1">
      <alignment vertical="center"/>
    </xf>
    <xf numFmtId="0" fontId="0" fillId="49" borderId="0" xfId="0" applyFill="1">
      <alignment vertical="center"/>
    </xf>
    <xf numFmtId="0" fontId="39" fillId="46" borderId="195" xfId="0" applyFont="1" applyFill="1" applyBorder="1">
      <alignment vertical="center"/>
    </xf>
    <xf numFmtId="182" fontId="0" fillId="43" borderId="0" xfId="0" applyNumberFormat="1" applyFill="1">
      <alignment vertical="center"/>
    </xf>
    <xf numFmtId="181" fontId="0" fillId="26" borderId="51" xfId="0" applyNumberFormat="1" applyFill="1" applyBorder="1" applyAlignment="1">
      <alignment horizontal="right" vertical="center"/>
    </xf>
    <xf numFmtId="0" fontId="38" fillId="46" borderId="170" xfId="0" applyFont="1" applyFill="1" applyBorder="1">
      <alignment vertical="center"/>
    </xf>
    <xf numFmtId="181" fontId="0" fillId="26" borderId="26" xfId="0" applyNumberFormat="1" applyFill="1" applyBorder="1" applyAlignment="1">
      <alignment horizontal="right" vertical="center"/>
    </xf>
    <xf numFmtId="0" fontId="39" fillId="46" borderId="196" xfId="0" applyFont="1" applyFill="1" applyBorder="1">
      <alignment vertical="center"/>
    </xf>
    <xf numFmtId="0" fontId="38" fillId="46" borderId="195" xfId="0" applyFont="1" applyFill="1" applyBorder="1">
      <alignment vertical="center"/>
    </xf>
    <xf numFmtId="181" fontId="0" fillId="26" borderId="0" xfId="0" applyNumberFormat="1" applyFill="1" applyAlignment="1">
      <alignment horizontal="right" vertical="center"/>
    </xf>
    <xf numFmtId="49" fontId="0" fillId="26" borderId="0" xfId="0" applyNumberFormat="1" applyFill="1" applyAlignment="1">
      <alignment horizontal="center" vertical="center"/>
    </xf>
    <xf numFmtId="182" fontId="0" fillId="13" borderId="0" xfId="0" applyNumberFormat="1" applyFill="1">
      <alignment vertical="center"/>
    </xf>
    <xf numFmtId="0" fontId="38" fillId="46" borderId="196" xfId="0" applyFont="1" applyFill="1" applyBorder="1">
      <alignment vertical="center"/>
    </xf>
    <xf numFmtId="182" fontId="0" fillId="28" borderId="0" xfId="0" applyNumberFormat="1" applyFill="1">
      <alignment vertical="center"/>
    </xf>
    <xf numFmtId="181" fontId="0" fillId="26" borderId="199" xfId="0" applyNumberFormat="1" applyFill="1" applyBorder="1" applyAlignment="1">
      <alignment horizontal="right" vertical="center"/>
    </xf>
    <xf numFmtId="181" fontId="3" fillId="44" borderId="0" xfId="0" applyNumberFormat="1" applyFont="1" applyFill="1">
      <alignment vertical="center"/>
    </xf>
    <xf numFmtId="184" fontId="38" fillId="46" borderId="195" xfId="0" applyNumberFormat="1" applyFont="1" applyFill="1" applyBorder="1">
      <alignment vertical="center"/>
    </xf>
    <xf numFmtId="184" fontId="38" fillId="46" borderId="196" xfId="0" applyNumberFormat="1" applyFont="1" applyFill="1" applyBorder="1">
      <alignment vertical="center"/>
    </xf>
    <xf numFmtId="181" fontId="3" fillId="45" borderId="0" xfId="0" applyNumberFormat="1" applyFont="1" applyFill="1">
      <alignment vertical="center"/>
    </xf>
    <xf numFmtId="0" fontId="0" fillId="0" borderId="162" xfId="0" applyBorder="1">
      <alignment vertical="center"/>
    </xf>
    <xf numFmtId="0" fontId="0" fillId="43" borderId="162" xfId="0" applyFill="1" applyBorder="1">
      <alignment vertical="center"/>
    </xf>
    <xf numFmtId="0" fontId="0" fillId="21" borderId="162" xfId="0" applyFill="1" applyBorder="1">
      <alignment vertical="center"/>
    </xf>
    <xf numFmtId="178" fontId="0" fillId="2" borderId="162" xfId="0" applyNumberFormat="1" applyFill="1" applyBorder="1">
      <alignment vertical="center"/>
    </xf>
    <xf numFmtId="178" fontId="0" fillId="2" borderId="0" xfId="0" applyNumberFormat="1" applyFill="1">
      <alignment vertical="center"/>
    </xf>
    <xf numFmtId="182" fontId="0" fillId="0" borderId="0" xfId="0" applyNumberFormat="1">
      <alignment vertical="center"/>
    </xf>
    <xf numFmtId="182" fontId="0" fillId="28" borderId="162" xfId="0" applyNumberFormat="1" applyFill="1" applyBorder="1">
      <alignment vertical="center"/>
    </xf>
    <xf numFmtId="181" fontId="0" fillId="10" borderId="162" xfId="0" applyNumberFormat="1" applyFill="1" applyBorder="1">
      <alignment vertical="center"/>
    </xf>
    <xf numFmtId="182" fontId="0" fillId="43" borderId="192" xfId="0" applyNumberFormat="1" applyFill="1" applyBorder="1">
      <alignment vertical="center"/>
    </xf>
    <xf numFmtId="182" fontId="0" fillId="5" borderId="192" xfId="0" applyNumberFormat="1" applyFill="1" applyBorder="1">
      <alignment vertical="center"/>
    </xf>
    <xf numFmtId="182" fontId="0" fillId="5" borderId="200" xfId="0" applyNumberFormat="1" applyFill="1" applyBorder="1">
      <alignment vertical="center"/>
    </xf>
    <xf numFmtId="181" fontId="0" fillId="5" borderId="162" xfId="0" applyNumberFormat="1" applyFill="1" applyBorder="1">
      <alignment vertical="center"/>
    </xf>
    <xf numFmtId="181" fontId="0" fillId="5" borderId="0" xfId="0" applyNumberFormat="1" applyFill="1">
      <alignment vertical="center"/>
    </xf>
    <xf numFmtId="182" fontId="0" fillId="28" borderId="192" xfId="0" applyNumberFormat="1" applyFill="1" applyBorder="1">
      <alignment vertical="center"/>
    </xf>
    <xf numFmtId="182" fontId="0" fillId="28" borderId="200" xfId="0" applyNumberFormat="1" applyFill="1" applyBorder="1">
      <alignment vertical="center"/>
    </xf>
    <xf numFmtId="181" fontId="0" fillId="17" borderId="162" xfId="0" applyNumberFormat="1" applyFill="1" applyBorder="1">
      <alignment vertical="center"/>
    </xf>
    <xf numFmtId="0" fontId="0" fillId="43" borderId="192" xfId="0" applyFill="1" applyBorder="1">
      <alignment vertical="center"/>
    </xf>
    <xf numFmtId="181" fontId="0" fillId="4" borderId="200" xfId="0" applyNumberFormat="1" applyFill="1" applyBorder="1">
      <alignment vertical="center"/>
    </xf>
    <xf numFmtId="181" fontId="0" fillId="4" borderId="162" xfId="0" applyNumberFormat="1" applyFill="1" applyBorder="1">
      <alignment vertical="center"/>
    </xf>
    <xf numFmtId="182" fontId="0" fillId="4" borderId="0" xfId="0" applyNumberFormat="1" applyFill="1">
      <alignment vertical="center"/>
    </xf>
    <xf numFmtId="182" fontId="0" fillId="4" borderId="162" xfId="0" applyNumberFormat="1" applyFill="1" applyBorder="1">
      <alignment vertical="center"/>
    </xf>
    <xf numFmtId="0" fontId="57" fillId="2" borderId="22" xfId="0" applyFont="1" applyFill="1" applyBorder="1" applyAlignment="1">
      <alignment horizontal="center" vertical="center"/>
    </xf>
    <xf numFmtId="14" fontId="0" fillId="26" borderId="15" xfId="0" applyNumberFormat="1" applyFill="1" applyBorder="1">
      <alignment vertical="center"/>
    </xf>
    <xf numFmtId="0" fontId="0" fillId="26" borderId="15" xfId="0" applyFill="1" applyBorder="1">
      <alignment vertical="center"/>
    </xf>
    <xf numFmtId="0" fontId="0" fillId="13" borderId="0" xfId="0" applyFill="1" applyAlignment="1">
      <alignment horizontal="center" vertical="center"/>
    </xf>
    <xf numFmtId="14" fontId="0" fillId="26" borderId="15" xfId="0" applyNumberFormat="1" applyFill="1" applyBorder="1" applyAlignment="1">
      <alignment horizontal="center" vertical="center"/>
    </xf>
    <xf numFmtId="0" fontId="0" fillId="23" borderId="14" xfId="0" applyFill="1" applyBorder="1" applyAlignment="1">
      <alignment horizontal="center" vertical="center"/>
    </xf>
    <xf numFmtId="0" fontId="4" fillId="26" borderId="209" xfId="1" applyFill="1" applyBorder="1" applyAlignment="1">
      <alignment horizontal="center" vertical="center"/>
    </xf>
    <xf numFmtId="0" fontId="4" fillId="26" borderId="210" xfId="1" applyFill="1" applyBorder="1" applyAlignment="1">
      <alignment horizontal="center" vertical="center"/>
    </xf>
    <xf numFmtId="0" fontId="4" fillId="26" borderId="211" xfId="1" applyFill="1" applyBorder="1" applyAlignment="1">
      <alignment horizontal="center" vertical="center"/>
    </xf>
    <xf numFmtId="0" fontId="58" fillId="2" borderId="22" xfId="0" applyFont="1" applyFill="1" applyBorder="1" applyAlignment="1">
      <alignment horizontal="center" vertical="center"/>
    </xf>
    <xf numFmtId="0" fontId="59" fillId="20" borderId="0" xfId="0" applyFont="1" applyFill="1" applyAlignment="1">
      <alignment vertical="center" wrapText="1"/>
    </xf>
    <xf numFmtId="0" fontId="0" fillId="15" borderId="0" xfId="0" applyFill="1" applyAlignment="1">
      <alignment horizontal="center" vertical="center"/>
    </xf>
    <xf numFmtId="0" fontId="0" fillId="15" borderId="24" xfId="0" applyFill="1" applyBorder="1" applyAlignment="1">
      <alignment horizontal="center" vertical="center"/>
    </xf>
    <xf numFmtId="0" fontId="0" fillId="15" borderId="46" xfId="0" applyFill="1" applyBorder="1" applyAlignment="1">
      <alignment horizontal="center" vertical="center"/>
    </xf>
    <xf numFmtId="0" fontId="0" fillId="15" borderId="24" xfId="0" applyFill="1" applyBorder="1">
      <alignment vertical="center"/>
    </xf>
    <xf numFmtId="0" fontId="60" fillId="0" borderId="0" xfId="0" applyFont="1">
      <alignment vertical="center"/>
    </xf>
    <xf numFmtId="0" fontId="0" fillId="26" borderId="100" xfId="0" applyFill="1" applyBorder="1" applyAlignment="1">
      <alignment horizontal="center" vertical="center"/>
    </xf>
    <xf numFmtId="176" fontId="0" fillId="26" borderId="12" xfId="0" applyNumberFormat="1" applyFill="1" applyBorder="1">
      <alignment vertical="center"/>
    </xf>
    <xf numFmtId="176" fontId="0" fillId="26" borderId="15" xfId="0" applyNumberFormat="1" applyFill="1" applyBorder="1">
      <alignment vertical="center"/>
    </xf>
    <xf numFmtId="176" fontId="0" fillId="26" borderId="13" xfId="0" applyNumberFormat="1" applyFill="1" applyBorder="1">
      <alignment vertical="center"/>
    </xf>
    <xf numFmtId="176" fontId="0" fillId="13" borderId="154" xfId="0" applyNumberFormat="1" applyFill="1" applyBorder="1">
      <alignment vertical="center"/>
    </xf>
    <xf numFmtId="0" fontId="0" fillId="15" borderId="54" xfId="0" applyFill="1" applyBorder="1">
      <alignment vertical="center"/>
    </xf>
    <xf numFmtId="0" fontId="0" fillId="15" borderId="61" xfId="0" applyFill="1" applyBorder="1">
      <alignment vertical="center"/>
    </xf>
    <xf numFmtId="176" fontId="0" fillId="26" borderId="92" xfId="0" applyNumberFormat="1" applyFill="1" applyBorder="1">
      <alignment vertical="center"/>
    </xf>
    <xf numFmtId="0" fontId="0" fillId="15" borderId="63" xfId="0" applyFill="1" applyBorder="1">
      <alignment vertical="center"/>
    </xf>
    <xf numFmtId="176" fontId="0" fillId="13" borderId="100" xfId="0" applyNumberFormat="1" applyFill="1" applyBorder="1">
      <alignment vertical="center"/>
    </xf>
    <xf numFmtId="0" fontId="4" fillId="15" borderId="15" xfId="1" applyFill="1" applyBorder="1" applyAlignment="1">
      <alignment horizontal="center" vertical="center"/>
    </xf>
    <xf numFmtId="176" fontId="15" fillId="26" borderId="15" xfId="0" applyNumberFormat="1" applyFont="1" applyFill="1" applyBorder="1" applyAlignment="1">
      <alignment horizontal="center" vertical="center"/>
    </xf>
    <xf numFmtId="0" fontId="0" fillId="15" borderId="91" xfId="0" applyFill="1" applyBorder="1" applyAlignment="1">
      <alignment horizontal="center" vertical="center"/>
    </xf>
    <xf numFmtId="0" fontId="59" fillId="0" borderId="0" xfId="0" applyFont="1" applyAlignment="1">
      <alignment vertical="center" wrapText="1"/>
    </xf>
    <xf numFmtId="0" fontId="0" fillId="15" borderId="89" xfId="0" applyFill="1" applyBorder="1" applyAlignment="1">
      <alignment horizontal="center" vertical="center"/>
    </xf>
    <xf numFmtId="176" fontId="0" fillId="26" borderId="212" xfId="0" applyNumberFormat="1" applyFill="1" applyBorder="1" applyAlignment="1">
      <alignment horizontal="center" vertical="center"/>
    </xf>
    <xf numFmtId="0" fontId="0" fillId="15" borderId="62" xfId="0" applyFill="1" applyBorder="1" applyAlignment="1">
      <alignment horizontal="center" vertical="center"/>
    </xf>
    <xf numFmtId="0" fontId="0" fillId="15" borderId="90" xfId="0" applyFill="1" applyBorder="1" applyAlignment="1">
      <alignment horizontal="center" vertical="center"/>
    </xf>
    <xf numFmtId="0" fontId="0" fillId="15" borderId="1" xfId="0" applyFill="1" applyBorder="1">
      <alignment vertical="center"/>
    </xf>
    <xf numFmtId="0" fontId="15" fillId="15" borderId="91" xfId="0" applyFont="1" applyFill="1" applyBorder="1" applyAlignment="1">
      <alignment horizontal="center" vertical="center"/>
    </xf>
    <xf numFmtId="0" fontId="0" fillId="15" borderId="2" xfId="0" applyFill="1" applyBorder="1">
      <alignment vertical="center"/>
    </xf>
    <xf numFmtId="0" fontId="0" fillId="15" borderId="12" xfId="0" applyFill="1" applyBorder="1" applyAlignment="1">
      <alignment horizontal="center" vertical="center"/>
    </xf>
    <xf numFmtId="176" fontId="0" fillId="17" borderId="15" xfId="0" applyNumberFormat="1" applyFill="1" applyBorder="1">
      <alignment vertical="center"/>
    </xf>
    <xf numFmtId="0" fontId="0" fillId="15" borderId="13" xfId="0" applyFill="1" applyBorder="1" applyAlignment="1">
      <alignment horizontal="center" vertical="center"/>
    </xf>
    <xf numFmtId="0" fontId="13" fillId="13" borderId="12" xfId="0" applyFont="1" applyFill="1" applyBorder="1" applyAlignment="1">
      <alignment horizontal="center" vertical="center"/>
    </xf>
    <xf numFmtId="176" fontId="0" fillId="5" borderId="15" xfId="0" applyNumberFormat="1" applyFill="1" applyBorder="1">
      <alignment vertical="center"/>
    </xf>
    <xf numFmtId="0" fontId="13" fillId="13" borderId="13" xfId="0" applyFont="1" applyFill="1" applyBorder="1" applyAlignment="1">
      <alignment horizontal="center" vertical="center"/>
    </xf>
    <xf numFmtId="0" fontId="13" fillId="13" borderId="89" xfId="0" applyFont="1" applyFill="1" applyBorder="1" applyAlignment="1">
      <alignment horizontal="center" vertical="center"/>
    </xf>
    <xf numFmtId="0" fontId="13" fillId="13" borderId="90" xfId="0" applyFont="1" applyFill="1" applyBorder="1" applyAlignment="1">
      <alignment horizontal="center" vertical="center"/>
    </xf>
    <xf numFmtId="0" fontId="0" fillId="15" borderId="72" xfId="0" applyFill="1" applyBorder="1">
      <alignment vertical="center"/>
    </xf>
    <xf numFmtId="0" fontId="0" fillId="15" borderId="54" xfId="0" applyFill="1" applyBorder="1" applyAlignment="1">
      <alignment horizontal="center" vertical="center"/>
    </xf>
    <xf numFmtId="186" fontId="0" fillId="4" borderId="0" xfId="0" applyNumberFormat="1" applyFill="1">
      <alignment vertical="center"/>
    </xf>
    <xf numFmtId="187" fontId="0" fillId="17" borderId="0" xfId="0" applyNumberFormat="1" applyFill="1">
      <alignment vertical="center"/>
    </xf>
    <xf numFmtId="186" fontId="0" fillId="3" borderId="0" xfId="0" applyNumberFormat="1" applyFill="1">
      <alignment vertical="center"/>
    </xf>
    <xf numFmtId="176" fontId="0" fillId="5" borderId="0" xfId="0" applyNumberFormat="1" applyFill="1">
      <alignment vertical="center"/>
    </xf>
    <xf numFmtId="176" fontId="0" fillId="17" borderId="0" xfId="0" applyNumberFormat="1" applyFill="1">
      <alignment vertical="center"/>
    </xf>
    <xf numFmtId="176" fontId="0" fillId="4" borderId="0" xfId="0" applyNumberFormat="1" applyFill="1">
      <alignment vertical="center"/>
    </xf>
    <xf numFmtId="187" fontId="0" fillId="17" borderId="62" xfId="0" applyNumberFormat="1" applyFill="1" applyBorder="1">
      <alignment vertical="center"/>
    </xf>
    <xf numFmtId="176" fontId="0" fillId="17" borderId="62" xfId="0" applyNumberFormat="1" applyFill="1" applyBorder="1">
      <alignment vertical="center"/>
    </xf>
    <xf numFmtId="0" fontId="13" fillId="34" borderId="0" xfId="0" applyFont="1" applyFill="1">
      <alignment vertical="center"/>
    </xf>
    <xf numFmtId="0" fontId="0" fillId="26" borderId="12" xfId="0" applyFill="1" applyBorder="1">
      <alignment vertical="center"/>
    </xf>
    <xf numFmtId="0" fontId="0" fillId="26" borderId="13" xfId="0" applyFill="1" applyBorder="1">
      <alignment vertical="center"/>
    </xf>
    <xf numFmtId="0" fontId="0" fillId="13" borderId="99" xfId="0" applyFill="1" applyBorder="1">
      <alignment vertical="center"/>
    </xf>
    <xf numFmtId="0" fontId="0" fillId="15" borderId="66" xfId="0" applyFill="1" applyBorder="1">
      <alignment vertical="center"/>
    </xf>
    <xf numFmtId="0" fontId="0" fillId="26" borderId="92" xfId="0" applyFill="1" applyBorder="1">
      <alignment vertical="center"/>
    </xf>
    <xf numFmtId="0" fontId="0" fillId="13" borderId="100" xfId="0" applyFill="1" applyBorder="1">
      <alignment vertical="center"/>
    </xf>
    <xf numFmtId="0" fontId="15" fillId="15" borderId="19" xfId="0" applyFont="1" applyFill="1" applyBorder="1" applyAlignment="1">
      <alignment horizontal="center" vertical="center"/>
    </xf>
    <xf numFmtId="0" fontId="0" fillId="15" borderId="92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3" borderId="91" xfId="0" applyFill="1" applyBorder="1">
      <alignment vertical="center"/>
    </xf>
    <xf numFmtId="0" fontId="0" fillId="13" borderId="111" xfId="0" applyFill="1" applyBorder="1">
      <alignment vertical="center"/>
    </xf>
    <xf numFmtId="0" fontId="0" fillId="15" borderId="23" xfId="0" applyFill="1" applyBorder="1">
      <alignment vertical="center"/>
    </xf>
    <xf numFmtId="0" fontId="0" fillId="13" borderId="116" xfId="0" applyFill="1" applyBorder="1">
      <alignment vertical="center"/>
    </xf>
    <xf numFmtId="0" fontId="0" fillId="17" borderId="15" xfId="0" applyFill="1" applyBorder="1">
      <alignment vertical="center"/>
    </xf>
    <xf numFmtId="0" fontId="0" fillId="17" borderId="14" xfId="0" applyFill="1" applyBorder="1">
      <alignment vertical="center"/>
    </xf>
    <xf numFmtId="0" fontId="0" fillId="13" borderId="92" xfId="0" applyFill="1" applyBorder="1">
      <alignment vertical="center"/>
    </xf>
    <xf numFmtId="0" fontId="15" fillId="15" borderId="15" xfId="0" applyFont="1" applyFill="1" applyBorder="1" applyAlignment="1">
      <alignment horizontal="center" vertical="center"/>
    </xf>
    <xf numFmtId="0" fontId="15" fillId="26" borderId="15" xfId="0" applyFont="1" applyFill="1" applyBorder="1" applyAlignment="1">
      <alignment horizontal="center" vertical="center"/>
    </xf>
    <xf numFmtId="0" fontId="0" fillId="26" borderId="10" xfId="0" applyFill="1" applyBorder="1" applyAlignment="1">
      <alignment horizontal="center" vertical="center"/>
    </xf>
    <xf numFmtId="0" fontId="0" fillId="15" borderId="45" xfId="0" applyFill="1" applyBorder="1" applyAlignment="1">
      <alignment horizontal="center" vertical="center"/>
    </xf>
    <xf numFmtId="0" fontId="0" fillId="13" borderId="66" xfId="0" applyFill="1" applyBorder="1" applyAlignment="1">
      <alignment horizontal="center" vertical="center"/>
    </xf>
    <xf numFmtId="0" fontId="0" fillId="13" borderId="54" xfId="0" applyFill="1" applyBorder="1">
      <alignment vertical="center"/>
    </xf>
    <xf numFmtId="0" fontId="0" fillId="4" borderId="57" xfId="0" applyFill="1" applyBorder="1">
      <alignment vertical="center"/>
    </xf>
    <xf numFmtId="0" fontId="13" fillId="19" borderId="0" xfId="0" applyFont="1" applyFill="1">
      <alignment vertical="center"/>
    </xf>
    <xf numFmtId="0" fontId="0" fillId="4" borderId="54" xfId="0" applyFill="1" applyBorder="1">
      <alignment vertical="center"/>
    </xf>
    <xf numFmtId="0" fontId="0" fillId="13" borderId="57" xfId="0" applyFill="1" applyBorder="1">
      <alignment vertical="center"/>
    </xf>
    <xf numFmtId="0" fontId="13" fillId="13" borderId="96" xfId="0" applyFont="1" applyFill="1" applyBorder="1" applyAlignment="1">
      <alignment horizontal="center" vertical="center"/>
    </xf>
    <xf numFmtId="0" fontId="0" fillId="5" borderId="116" xfId="0" applyFill="1" applyBorder="1">
      <alignment vertical="center"/>
    </xf>
    <xf numFmtId="0" fontId="0" fillId="5" borderId="9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1" xfId="0" applyFill="1" applyBorder="1">
      <alignment vertical="center"/>
    </xf>
    <xf numFmtId="0" fontId="13" fillId="13" borderId="153" xfId="0" applyFont="1" applyFill="1" applyBorder="1" applyAlignment="1">
      <alignment horizontal="center" vertical="center"/>
    </xf>
    <xf numFmtId="0" fontId="0" fillId="13" borderId="25" xfId="0" applyFill="1" applyBorder="1" applyAlignment="1">
      <alignment horizontal="center" vertical="center"/>
    </xf>
    <xf numFmtId="0" fontId="0" fillId="13" borderId="62" xfId="0" applyFill="1" applyBorder="1">
      <alignment vertical="center"/>
    </xf>
    <xf numFmtId="0" fontId="0" fillId="13" borderId="63" xfId="0" applyFill="1" applyBorder="1">
      <alignment vertical="center"/>
    </xf>
    <xf numFmtId="0" fontId="0" fillId="17" borderId="62" xfId="0" applyFill="1" applyBorder="1">
      <alignment vertical="center"/>
    </xf>
    <xf numFmtId="0" fontId="13" fillId="13" borderId="99" xfId="0" applyFont="1" applyFill="1" applyBorder="1" applyAlignment="1">
      <alignment horizontal="center" vertical="center"/>
    </xf>
    <xf numFmtId="0" fontId="0" fillId="3" borderId="14" xfId="0" applyFill="1" applyBorder="1">
      <alignment vertical="center"/>
    </xf>
    <xf numFmtId="0" fontId="0" fillId="3" borderId="15" xfId="0" applyFill="1" applyBorder="1">
      <alignment vertical="center"/>
    </xf>
    <xf numFmtId="0" fontId="0" fillId="3" borderId="13" xfId="0" applyFill="1" applyBorder="1">
      <alignment vertical="center"/>
    </xf>
    <xf numFmtId="0" fontId="0" fillId="3" borderId="12" xfId="0" applyFill="1" applyBorder="1">
      <alignment vertical="center"/>
    </xf>
    <xf numFmtId="0" fontId="13" fillId="13" borderId="213" xfId="0" applyFont="1" applyFill="1" applyBorder="1" applyAlignment="1">
      <alignment horizontal="center" vertical="center"/>
    </xf>
    <xf numFmtId="0" fontId="0" fillId="15" borderId="100" xfId="0" applyFill="1" applyBorder="1" applyAlignment="1">
      <alignment horizontal="center" vertical="center"/>
    </xf>
    <xf numFmtId="0" fontId="0" fillId="15" borderId="108" xfId="0" applyFill="1" applyBorder="1">
      <alignment vertical="center"/>
    </xf>
    <xf numFmtId="0" fontId="0" fillId="15" borderId="92" xfId="0" applyFill="1" applyBorder="1">
      <alignment vertical="center"/>
    </xf>
    <xf numFmtId="0" fontId="0" fillId="15" borderId="90" xfId="0" applyFill="1" applyBorder="1">
      <alignment vertical="center"/>
    </xf>
    <xf numFmtId="0" fontId="0" fillId="15" borderId="89" xfId="0" applyFill="1" applyBorder="1">
      <alignment vertical="center"/>
    </xf>
    <xf numFmtId="0" fontId="0" fillId="15" borderId="214" xfId="0" applyFill="1" applyBorder="1" applyAlignment="1">
      <alignment horizontal="center" vertical="center"/>
    </xf>
    <xf numFmtId="0" fontId="34" fillId="0" borderId="0" xfId="0" applyFont="1" applyAlignment="1">
      <alignment horizontal="center" vertical="center" wrapText="1"/>
    </xf>
    <xf numFmtId="0" fontId="0" fillId="11" borderId="23" xfId="0" applyFill="1" applyBorder="1">
      <alignment vertical="center"/>
    </xf>
    <xf numFmtId="0" fontId="0" fillId="33" borderId="46" xfId="0" applyFill="1" applyBorder="1" applyAlignment="1">
      <alignment horizontal="center" vertical="center"/>
    </xf>
    <xf numFmtId="0" fontId="0" fillId="33" borderId="72" xfId="0" applyFill="1" applyBorder="1" applyAlignment="1">
      <alignment horizontal="center" vertical="center"/>
    </xf>
    <xf numFmtId="0" fontId="0" fillId="11" borderId="8" xfId="0" applyFill="1" applyBorder="1">
      <alignment vertical="center"/>
    </xf>
    <xf numFmtId="0" fontId="0" fillId="33" borderId="9" xfId="0" applyFill="1" applyBorder="1" applyAlignment="1">
      <alignment horizontal="center" vertical="center"/>
    </xf>
    <xf numFmtId="0" fontId="0" fillId="33" borderId="86" xfId="0" applyFill="1" applyBorder="1" applyAlignment="1">
      <alignment horizontal="center" vertical="center"/>
    </xf>
    <xf numFmtId="0" fontId="0" fillId="33" borderId="46" xfId="0" applyFill="1" applyBorder="1">
      <alignment vertical="center"/>
    </xf>
    <xf numFmtId="0" fontId="0" fillId="33" borderId="72" xfId="0" applyFill="1" applyBorder="1">
      <alignment vertical="center"/>
    </xf>
    <xf numFmtId="0" fontId="34" fillId="2" borderId="1" xfId="0" applyFont="1" applyFill="1" applyBorder="1">
      <alignment vertical="center"/>
    </xf>
    <xf numFmtId="176" fontId="0" fillId="3" borderId="62" xfId="0" applyNumberFormat="1" applyFill="1" applyBorder="1" applyAlignment="1">
      <alignment horizontal="center" vertical="center"/>
    </xf>
    <xf numFmtId="176" fontId="0" fillId="3" borderId="63" xfId="0" applyNumberFormat="1" applyFill="1" applyBorder="1" applyAlignment="1">
      <alignment horizontal="center" vertical="center"/>
    </xf>
    <xf numFmtId="0" fontId="34" fillId="0" borderId="0" xfId="0" applyFont="1" applyAlignment="1">
      <alignment horizontal="right" vertical="center" wrapText="1"/>
    </xf>
    <xf numFmtId="0" fontId="0" fillId="33" borderId="23" xfId="0" applyFill="1" applyBorder="1" applyAlignment="1">
      <alignment horizontal="center" vertical="center"/>
    </xf>
    <xf numFmtId="176" fontId="0" fillId="3" borderId="46" xfId="0" applyNumberFormat="1" applyFill="1" applyBorder="1" applyAlignment="1">
      <alignment horizontal="center" vertical="center"/>
    </xf>
    <xf numFmtId="176" fontId="0" fillId="3" borderId="72" xfId="0" applyNumberFormat="1" applyFill="1" applyBorder="1" applyAlignment="1">
      <alignment horizontal="center" vertical="center"/>
    </xf>
    <xf numFmtId="0" fontId="0" fillId="33" borderId="61" xfId="0" applyFill="1" applyBorder="1" applyAlignment="1">
      <alignment horizontal="center" vertical="center"/>
    </xf>
    <xf numFmtId="176" fontId="0" fillId="5" borderId="62" xfId="0" applyNumberFormat="1" applyFill="1" applyBorder="1" applyAlignment="1">
      <alignment horizontal="center" vertical="center"/>
    </xf>
    <xf numFmtId="176" fontId="0" fillId="5" borderId="63" xfId="0" applyNumberFormat="1" applyFill="1" applyBorder="1" applyAlignment="1">
      <alignment horizontal="center" vertical="center"/>
    </xf>
    <xf numFmtId="176" fontId="0" fillId="5" borderId="62" xfId="0" applyNumberFormat="1" applyFill="1" applyBorder="1">
      <alignment vertical="center"/>
    </xf>
    <xf numFmtId="176" fontId="0" fillId="5" borderId="63" xfId="0" applyNumberFormat="1" applyFill="1" applyBorder="1">
      <alignment vertical="center"/>
    </xf>
    <xf numFmtId="0" fontId="0" fillId="33" borderId="54" xfId="0" applyFill="1" applyBorder="1" applyAlignment="1">
      <alignment horizontal="right" vertical="center"/>
    </xf>
    <xf numFmtId="0" fontId="0" fillId="33" borderId="0" xfId="0" applyFill="1" applyAlignment="1">
      <alignment horizontal="center" vertical="center"/>
    </xf>
    <xf numFmtId="0" fontId="0" fillId="33" borderId="57" xfId="0" applyFill="1" applyBorder="1" applyAlignment="1">
      <alignment horizontal="center" vertical="center"/>
    </xf>
    <xf numFmtId="0" fontId="0" fillId="33" borderId="0" xfId="0" applyFill="1" applyAlignment="1">
      <alignment horizontal="right" vertical="center"/>
    </xf>
    <xf numFmtId="0" fontId="0" fillId="33" borderId="54" xfId="0" applyFill="1" applyBorder="1">
      <alignment vertical="center"/>
    </xf>
    <xf numFmtId="176" fontId="0" fillId="11" borderId="0" xfId="0" applyNumberFormat="1" applyFill="1">
      <alignment vertical="center"/>
    </xf>
    <xf numFmtId="176" fontId="0" fillId="11" borderId="57" xfId="0" applyNumberFormat="1" applyFill="1" applyBorder="1">
      <alignment vertical="center"/>
    </xf>
    <xf numFmtId="176" fontId="0" fillId="11" borderId="62" xfId="0" applyNumberFormat="1" applyFill="1" applyBorder="1">
      <alignment vertical="center"/>
    </xf>
    <xf numFmtId="176" fontId="0" fillId="11" borderId="63" xfId="0" applyNumberFormat="1" applyFill="1" applyBorder="1">
      <alignment vertical="center"/>
    </xf>
    <xf numFmtId="176" fontId="0" fillId="17" borderId="9" xfId="0" applyNumberFormat="1" applyFill="1" applyBorder="1">
      <alignment vertical="center"/>
    </xf>
    <xf numFmtId="176" fontId="0" fillId="17" borderId="86" xfId="0" applyNumberFormat="1" applyFill="1" applyBorder="1">
      <alignment vertical="center"/>
    </xf>
    <xf numFmtId="0" fontId="34" fillId="11" borderId="1" xfId="0" applyFont="1" applyFill="1" applyBorder="1">
      <alignment vertical="center"/>
    </xf>
    <xf numFmtId="0" fontId="0" fillId="33" borderId="91" xfId="0" applyFill="1" applyBorder="1" applyAlignment="1">
      <alignment horizontal="center" vertical="center"/>
    </xf>
    <xf numFmtId="0" fontId="0" fillId="33" borderId="2" xfId="0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176" fontId="0" fillId="11" borderId="15" xfId="0" applyNumberFormat="1" applyFill="1" applyBorder="1">
      <alignment vertical="center"/>
    </xf>
    <xf numFmtId="176" fontId="0" fillId="13" borderId="15" xfId="0" applyNumberFormat="1" applyFill="1" applyBorder="1">
      <alignment vertical="center"/>
    </xf>
    <xf numFmtId="176" fontId="0" fillId="13" borderId="13" xfId="0" applyNumberFormat="1" applyFill="1" applyBorder="1">
      <alignment vertical="center"/>
    </xf>
    <xf numFmtId="176" fontId="0" fillId="15" borderId="15" xfId="0" applyNumberFormat="1" applyFill="1" applyBorder="1">
      <alignment vertical="center"/>
    </xf>
    <xf numFmtId="0" fontId="0" fillId="33" borderId="89" xfId="0" applyFill="1" applyBorder="1" applyAlignment="1">
      <alignment horizontal="center" vertical="center"/>
    </xf>
    <xf numFmtId="176" fontId="0" fillId="11" borderId="92" xfId="0" applyNumberFormat="1" applyFill="1" applyBorder="1">
      <alignment vertical="center"/>
    </xf>
    <xf numFmtId="176" fontId="0" fillId="15" borderId="90" xfId="0" applyNumberFormat="1" applyFill="1" applyBorder="1">
      <alignment vertical="center"/>
    </xf>
    <xf numFmtId="0" fontId="3" fillId="52" borderId="46" xfId="0" applyFont="1" applyFill="1" applyBorder="1" applyAlignment="1">
      <alignment horizontal="center" vertical="center"/>
    </xf>
    <xf numFmtId="0" fontId="3" fillId="52" borderId="72" xfId="0" applyFont="1" applyFill="1" applyBorder="1" applyAlignment="1">
      <alignment horizontal="center" vertical="center"/>
    </xf>
    <xf numFmtId="176" fontId="0" fillId="3" borderId="62" xfId="0" applyNumberFormat="1" applyFill="1" applyBorder="1">
      <alignment vertical="center"/>
    </xf>
    <xf numFmtId="176" fontId="0" fillId="3" borderId="63" xfId="0" applyNumberFormat="1" applyFill="1" applyBorder="1">
      <alignment vertical="center"/>
    </xf>
    <xf numFmtId="176" fontId="0" fillId="3" borderId="46" xfId="0" applyNumberFormat="1" applyFill="1" applyBorder="1">
      <alignment vertical="center"/>
    </xf>
    <xf numFmtId="176" fontId="0" fillId="3" borderId="72" xfId="0" applyNumberFormat="1" applyFill="1" applyBorder="1">
      <alignment vertical="center"/>
    </xf>
    <xf numFmtId="0" fontId="3" fillId="52" borderId="91" xfId="0" applyFont="1" applyFill="1" applyBorder="1" applyAlignment="1">
      <alignment horizontal="center" vertical="center"/>
    </xf>
    <xf numFmtId="0" fontId="3" fillId="52" borderId="2" xfId="0" applyFont="1" applyFill="1" applyBorder="1" applyAlignment="1">
      <alignment horizontal="center" vertical="center"/>
    </xf>
    <xf numFmtId="0" fontId="4" fillId="26" borderId="177" xfId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82" fontId="0" fillId="17" borderId="0" xfId="0" applyNumberFormat="1" applyFill="1">
      <alignment vertical="center"/>
    </xf>
    <xf numFmtId="182" fontId="0" fillId="17" borderId="162" xfId="0" applyNumberFormat="1" applyFill="1" applyBorder="1">
      <alignment vertical="center"/>
    </xf>
    <xf numFmtId="182" fontId="0" fillId="10" borderId="0" xfId="0" applyNumberFormat="1" applyFill="1">
      <alignment vertical="center"/>
    </xf>
    <xf numFmtId="182" fontId="0" fillId="10" borderId="162" xfId="0" applyNumberFormat="1" applyFill="1" applyBorder="1">
      <alignment vertical="center"/>
    </xf>
    <xf numFmtId="182" fontId="0" fillId="28" borderId="0" xfId="0" applyNumberFormat="1" applyFill="1" applyAlignment="1">
      <alignment horizontal="right" vertical="center"/>
    </xf>
    <xf numFmtId="0" fontId="0" fillId="10" borderId="0" xfId="0" applyFill="1" applyAlignment="1">
      <alignment horizontal="right" vertical="center"/>
    </xf>
    <xf numFmtId="182" fontId="0" fillId="10" borderId="0" xfId="0" applyNumberFormat="1" applyFill="1" applyAlignment="1">
      <alignment horizontal="right" vertical="center"/>
    </xf>
    <xf numFmtId="182" fontId="0" fillId="5" borderId="192" xfId="0" applyNumberFormat="1" applyFill="1" applyBorder="1" applyAlignment="1">
      <alignment horizontal="right" vertical="center"/>
    </xf>
    <xf numFmtId="0" fontId="0" fillId="5" borderId="0" xfId="0" applyFill="1" applyAlignment="1">
      <alignment horizontal="right" vertical="center"/>
    </xf>
    <xf numFmtId="182" fontId="0" fillId="28" borderId="192" xfId="0" applyNumberFormat="1" applyFill="1" applyBorder="1" applyAlignment="1">
      <alignment horizontal="right" vertical="center"/>
    </xf>
    <xf numFmtId="0" fontId="0" fillId="17" borderId="0" xfId="0" applyFill="1" applyAlignment="1">
      <alignment horizontal="right" vertical="center"/>
    </xf>
    <xf numFmtId="182" fontId="0" fillId="17" borderId="0" xfId="0" applyNumberFormat="1" applyFill="1" applyAlignment="1">
      <alignment horizontal="right" vertical="center"/>
    </xf>
    <xf numFmtId="0" fontId="0" fillId="4" borderId="192" xfId="0" applyFill="1" applyBorder="1" applyAlignment="1">
      <alignment horizontal="right" vertical="center"/>
    </xf>
    <xf numFmtId="0" fontId="0" fillId="4" borderId="0" xfId="0" applyFill="1" applyAlignment="1">
      <alignment horizontal="right" vertical="center"/>
    </xf>
    <xf numFmtId="182" fontId="0" fillId="4" borderId="0" xfId="0" applyNumberFormat="1" applyFill="1" applyAlignment="1">
      <alignment horizontal="right" vertical="center"/>
    </xf>
    <xf numFmtId="181" fontId="53" fillId="38" borderId="0" xfId="0" applyNumberFormat="1" applyFont="1" applyFill="1">
      <alignment vertical="center"/>
    </xf>
    <xf numFmtId="176" fontId="29" fillId="31" borderId="168" xfId="2" applyNumberFormat="1" applyBorder="1">
      <alignment vertical="center"/>
    </xf>
    <xf numFmtId="176" fontId="29" fillId="31" borderId="29" xfId="2" applyNumberFormat="1" applyBorder="1">
      <alignment vertical="center"/>
    </xf>
    <xf numFmtId="176" fontId="29" fillId="31" borderId="169" xfId="2" applyNumberFormat="1" applyBorder="1">
      <alignment vertical="center"/>
    </xf>
    <xf numFmtId="176" fontId="29" fillId="31" borderId="170" xfId="2" applyNumberFormat="1" applyBorder="1">
      <alignment vertical="center"/>
    </xf>
    <xf numFmtId="176" fontId="29" fillId="31" borderId="171" xfId="2" applyNumberFormat="1" applyBorder="1">
      <alignment vertical="center"/>
    </xf>
    <xf numFmtId="176" fontId="29" fillId="31" borderId="172" xfId="2" applyNumberFormat="1" applyBorder="1">
      <alignment vertical="center"/>
    </xf>
    <xf numFmtId="176" fontId="29" fillId="31" borderId="173" xfId="2" applyNumberFormat="1" applyBorder="1">
      <alignment vertical="center"/>
    </xf>
    <xf numFmtId="176" fontId="29" fillId="31" borderId="118" xfId="2" applyNumberFormat="1" applyBorder="1">
      <alignment vertical="center"/>
    </xf>
    <xf numFmtId="0" fontId="0" fillId="0" borderId="64" xfId="0" applyBorder="1">
      <alignment vertical="center"/>
    </xf>
    <xf numFmtId="179" fontId="3" fillId="35" borderId="215" xfId="0" applyNumberFormat="1" applyFont="1" applyFill="1" applyBorder="1">
      <alignment vertical="center"/>
    </xf>
    <xf numFmtId="179" fontId="3" fillId="35" borderId="216" xfId="0" applyNumberFormat="1" applyFont="1" applyFill="1" applyBorder="1">
      <alignment vertical="center"/>
    </xf>
    <xf numFmtId="179" fontId="3" fillId="35" borderId="217" xfId="0" applyNumberFormat="1" applyFont="1" applyFill="1" applyBorder="1">
      <alignment vertical="center"/>
    </xf>
    <xf numFmtId="0" fontId="0" fillId="0" borderId="139" xfId="0" applyBorder="1">
      <alignment vertical="center"/>
    </xf>
    <xf numFmtId="0" fontId="0" fillId="0" borderId="215" xfId="0" applyBorder="1">
      <alignment vertical="center"/>
    </xf>
    <xf numFmtId="0" fontId="0" fillId="0" borderId="138" xfId="0" applyBorder="1">
      <alignment vertical="center"/>
    </xf>
    <xf numFmtId="0" fontId="14" fillId="46" borderId="194" xfId="0" applyFont="1" applyFill="1" applyBorder="1">
      <alignment vertical="center"/>
    </xf>
    <xf numFmtId="0" fontId="13" fillId="46" borderId="194" xfId="0" applyFont="1" applyFill="1" applyBorder="1">
      <alignment vertical="center"/>
    </xf>
    <xf numFmtId="0" fontId="14" fillId="46" borderId="194" xfId="0" applyFont="1" applyFill="1" applyBorder="1" applyAlignment="1">
      <alignment vertical="center" wrapText="1"/>
    </xf>
    <xf numFmtId="184" fontId="14" fillId="46" borderId="194" xfId="0" applyNumberFormat="1" applyFont="1" applyFill="1" applyBorder="1">
      <alignment vertical="center"/>
    </xf>
    <xf numFmtId="49" fontId="0" fillId="26" borderId="193" xfId="0" applyNumberFormat="1" applyFill="1" applyBorder="1" applyAlignment="1">
      <alignment horizontal="center" vertical="center"/>
    </xf>
    <xf numFmtId="178" fontId="0" fillId="2" borderId="198" xfId="0" applyNumberFormat="1" applyFill="1" applyBorder="1">
      <alignment vertical="center"/>
    </xf>
    <xf numFmtId="182" fontId="0" fillId="26" borderId="218" xfId="0" applyNumberFormat="1" applyFill="1" applyBorder="1">
      <alignment vertical="center"/>
    </xf>
    <xf numFmtId="181" fontId="0" fillId="26" borderId="218" xfId="0" applyNumberFormat="1" applyFill="1" applyBorder="1">
      <alignment vertical="center"/>
    </xf>
    <xf numFmtId="181" fontId="0" fillId="2" borderId="218" xfId="0" applyNumberFormat="1" applyFill="1" applyBorder="1">
      <alignment vertical="center"/>
    </xf>
    <xf numFmtId="178" fontId="0" fillId="2" borderId="218" xfId="0" applyNumberFormat="1" applyFill="1" applyBorder="1">
      <alignment vertical="center"/>
    </xf>
    <xf numFmtId="177" fontId="1" fillId="25" borderId="219" xfId="0" applyNumberFormat="1" applyFont="1" applyFill="1" applyBorder="1" applyAlignment="1">
      <alignment horizontal="right" vertical="center"/>
    </xf>
    <xf numFmtId="177" fontId="1" fillId="25" borderId="220" xfId="0" applyNumberFormat="1" applyFont="1" applyFill="1" applyBorder="1" applyAlignment="1">
      <alignment horizontal="right" vertical="center"/>
    </xf>
    <xf numFmtId="177" fontId="1" fillId="25" borderId="221" xfId="0" applyNumberFormat="1" applyFont="1" applyFill="1" applyBorder="1" applyAlignment="1">
      <alignment horizontal="right" vertical="center"/>
    </xf>
    <xf numFmtId="22" fontId="0" fillId="0" borderId="0" xfId="0" applyNumberFormat="1">
      <alignment vertical="center"/>
    </xf>
    <xf numFmtId="22" fontId="73" fillId="20" borderId="0" xfId="0" applyNumberFormat="1" applyFont="1" applyFill="1">
      <alignment vertical="center"/>
    </xf>
    <xf numFmtId="0" fontId="73" fillId="20" borderId="0" xfId="0" applyFont="1" applyFill="1">
      <alignment vertical="center"/>
    </xf>
    <xf numFmtId="177" fontId="0" fillId="15" borderId="0" xfId="0" applyNumberFormat="1" applyFill="1">
      <alignment vertical="center"/>
    </xf>
    <xf numFmtId="176" fontId="0" fillId="5" borderId="161" xfId="0" applyNumberFormat="1" applyFill="1" applyBorder="1">
      <alignment vertical="center"/>
    </xf>
    <xf numFmtId="0" fontId="0" fillId="54" borderId="0" xfId="0" applyFont="1" applyFill="1">
      <alignment vertical="center"/>
    </xf>
    <xf numFmtId="0" fontId="0" fillId="54" borderId="0" xfId="0" applyFill="1">
      <alignment vertical="center"/>
    </xf>
    <xf numFmtId="0" fontId="0" fillId="54" borderId="57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8" borderId="222" xfId="0" applyFill="1" applyBorder="1">
      <alignment vertical="center"/>
    </xf>
    <xf numFmtId="0" fontId="3" fillId="41" borderId="82" xfId="0" applyFont="1" applyFill="1" applyBorder="1">
      <alignment vertical="center"/>
    </xf>
    <xf numFmtId="0" fontId="19" fillId="20" borderId="0" xfId="0" applyFont="1" applyFill="1" applyAlignment="1">
      <alignment vertical="center" wrapText="1"/>
    </xf>
    <xf numFmtId="0" fontId="0" fillId="20" borderId="0" xfId="0" applyFill="1" applyAlignment="1">
      <alignment horizontal="center" vertical="center" wrapText="1"/>
    </xf>
    <xf numFmtId="0" fontId="0" fillId="20" borderId="0" xfId="0" applyFill="1" applyAlignment="1">
      <alignment horizontal="center" vertical="center"/>
    </xf>
    <xf numFmtId="177" fontId="6" fillId="12" borderId="0" xfId="0" applyNumberFormat="1" applyFont="1" applyFill="1">
      <alignment vertical="center"/>
    </xf>
    <xf numFmtId="180" fontId="50" fillId="0" borderId="22" xfId="0" applyNumberFormat="1" applyFont="1" applyBorder="1">
      <alignment vertical="center"/>
    </xf>
    <xf numFmtId="177" fontId="50" fillId="0" borderId="22" xfId="0" applyNumberFormat="1" applyFont="1" applyBorder="1">
      <alignment vertical="center"/>
    </xf>
    <xf numFmtId="177" fontId="50" fillId="0" borderId="22" xfId="0" applyNumberFormat="1" applyFont="1" applyBorder="1" applyAlignment="1">
      <alignment horizontal="center" vertical="center"/>
    </xf>
    <xf numFmtId="177" fontId="0" fillId="26" borderId="0" xfId="0" applyNumberFormat="1" applyFill="1" applyAlignment="1">
      <alignment horizontal="right" vertical="center"/>
    </xf>
    <xf numFmtId="177" fontId="54" fillId="16" borderId="22" xfId="0" applyNumberFormat="1" applyFont="1" applyFill="1" applyBorder="1">
      <alignment vertical="center"/>
    </xf>
    <xf numFmtId="177" fontId="0" fillId="12" borderId="0" xfId="0" applyNumberFormat="1" applyFill="1">
      <alignment vertical="center"/>
    </xf>
    <xf numFmtId="0" fontId="40" fillId="2" borderId="8" xfId="1" applyFont="1" applyFill="1" applyBorder="1" applyAlignment="1">
      <alignment horizontal="center" vertical="center"/>
    </xf>
    <xf numFmtId="0" fontId="40" fillId="2" borderId="9" xfId="1" applyFont="1" applyFill="1" applyBorder="1" applyAlignment="1">
      <alignment horizontal="center" vertical="center"/>
    </xf>
    <xf numFmtId="0" fontId="40" fillId="2" borderId="86" xfId="1" applyFont="1" applyFill="1" applyBorder="1" applyAlignment="1">
      <alignment horizontal="center" vertical="center"/>
    </xf>
    <xf numFmtId="0" fontId="0" fillId="16" borderId="106" xfId="0" applyFill="1" applyBorder="1" applyAlignment="1">
      <alignment horizontal="center" vertical="center"/>
    </xf>
    <xf numFmtId="0" fontId="0" fillId="15" borderId="8" xfId="0" applyFill="1" applyBorder="1" applyAlignment="1">
      <alignment horizontal="center" vertical="center"/>
    </xf>
    <xf numFmtId="0" fontId="0" fillId="15" borderId="9" xfId="0" applyFill="1" applyBorder="1" applyAlignment="1">
      <alignment horizontal="center" vertical="center"/>
    </xf>
    <xf numFmtId="0" fontId="0" fillId="15" borderId="86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66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66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4" fillId="26" borderId="178" xfId="1" applyFill="1" applyBorder="1" applyAlignment="1">
      <alignment horizontal="center" vertical="center"/>
    </xf>
    <xf numFmtId="0" fontId="4" fillId="26" borderId="179" xfId="1" applyFill="1" applyBorder="1" applyAlignment="1">
      <alignment horizontal="center" vertical="center"/>
    </xf>
    <xf numFmtId="0" fontId="4" fillId="26" borderId="180" xfId="1" applyFill="1" applyBorder="1" applyAlignment="1">
      <alignment horizontal="center" vertical="center"/>
    </xf>
    <xf numFmtId="0" fontId="4" fillId="26" borderId="181" xfId="1" applyFill="1" applyBorder="1" applyAlignment="1">
      <alignment horizontal="center" vertical="center"/>
    </xf>
    <xf numFmtId="0" fontId="4" fillId="26" borderId="15" xfId="1" applyFill="1" applyBorder="1" applyAlignment="1">
      <alignment horizontal="center" vertical="center"/>
    </xf>
    <xf numFmtId="0" fontId="4" fillId="26" borderId="182" xfId="1" applyFill="1" applyBorder="1" applyAlignment="1">
      <alignment horizontal="center" vertical="center"/>
    </xf>
    <xf numFmtId="0" fontId="4" fillId="26" borderId="183" xfId="1" applyFill="1" applyBorder="1" applyAlignment="1">
      <alignment horizontal="center" vertical="center"/>
    </xf>
    <xf numFmtId="0" fontId="4" fillId="26" borderId="184" xfId="1" applyFill="1" applyBorder="1" applyAlignment="1">
      <alignment horizontal="center" vertical="center"/>
    </xf>
    <xf numFmtId="0" fontId="4" fillId="26" borderId="185" xfId="1" applyFill="1" applyBorder="1" applyAlignment="1">
      <alignment horizontal="center" vertical="center"/>
    </xf>
    <xf numFmtId="0" fontId="0" fillId="28" borderId="201" xfId="0" applyFill="1" applyBorder="1" applyAlignment="1">
      <alignment horizontal="center" vertical="center"/>
    </xf>
    <xf numFmtId="0" fontId="0" fillId="28" borderId="202" xfId="0" applyFill="1" applyBorder="1" applyAlignment="1">
      <alignment horizontal="center" vertical="center"/>
    </xf>
    <xf numFmtId="0" fontId="0" fillId="17" borderId="203" xfId="0" applyFill="1" applyBorder="1" applyAlignment="1">
      <alignment horizontal="center" vertical="center"/>
    </xf>
    <xf numFmtId="0" fontId="0" fillId="17" borderId="204" xfId="0" applyFill="1" applyBorder="1" applyAlignment="1">
      <alignment horizontal="center" vertical="center"/>
    </xf>
    <xf numFmtId="0" fontId="0" fillId="17" borderId="205" xfId="0" applyFill="1" applyBorder="1" applyAlignment="1">
      <alignment horizontal="center" vertical="center"/>
    </xf>
    <xf numFmtId="0" fontId="0" fillId="17" borderId="206" xfId="0" applyFill="1" applyBorder="1" applyAlignment="1">
      <alignment horizontal="center" vertical="center"/>
    </xf>
    <xf numFmtId="0" fontId="0" fillId="17" borderId="207" xfId="0" applyFill="1" applyBorder="1" applyAlignment="1">
      <alignment horizontal="center" vertical="center"/>
    </xf>
    <xf numFmtId="0" fontId="0" fillId="17" borderId="208" xfId="0" applyFill="1" applyBorder="1" applyAlignment="1">
      <alignment horizontal="center" vertical="center"/>
    </xf>
    <xf numFmtId="178" fontId="26" fillId="2" borderId="24" xfId="0" applyNumberFormat="1" applyFont="1" applyFill="1" applyBorder="1" applyAlignment="1">
      <alignment horizontal="center" vertical="center" wrapText="1"/>
    </xf>
    <xf numFmtId="178" fontId="28" fillId="2" borderId="66" xfId="0" applyNumberFormat="1" applyFont="1" applyFill="1" applyBorder="1" applyAlignment="1">
      <alignment horizontal="center" vertical="center" wrapText="1"/>
    </xf>
    <xf numFmtId="178" fontId="28" fillId="2" borderId="25" xfId="0" applyNumberFormat="1" applyFont="1" applyFill="1" applyBorder="1" applyAlignment="1">
      <alignment horizontal="center" vertical="center" wrapText="1"/>
    </xf>
    <xf numFmtId="0" fontId="4" fillId="2" borderId="8" xfId="1" applyFill="1" applyBorder="1" applyAlignment="1">
      <alignment horizontal="center" vertical="center"/>
    </xf>
    <xf numFmtId="0" fontId="4" fillId="2" borderId="9" xfId="1" applyFill="1" applyBorder="1" applyAlignment="1">
      <alignment horizontal="center" vertical="center"/>
    </xf>
    <xf numFmtId="0" fontId="4" fillId="2" borderId="86" xfId="1" applyFill="1" applyBorder="1" applyAlignment="1">
      <alignment horizontal="center" vertical="center"/>
    </xf>
    <xf numFmtId="0" fontId="43" fillId="2" borderId="8" xfId="0" applyFont="1" applyFill="1" applyBorder="1" applyAlignment="1">
      <alignment horizontal="center" vertical="center"/>
    </xf>
    <xf numFmtId="0" fontId="43" fillId="2" borderId="9" xfId="0" applyFont="1" applyFill="1" applyBorder="1" applyAlignment="1">
      <alignment horizontal="center" vertical="center"/>
    </xf>
    <xf numFmtId="0" fontId="43" fillId="2" borderId="86" xfId="0" applyFont="1" applyFill="1" applyBorder="1" applyAlignment="1">
      <alignment horizontal="center" vertical="center"/>
    </xf>
    <xf numFmtId="177" fontId="0" fillId="2" borderId="0" xfId="0" applyNumberFormat="1" applyFill="1" applyBorder="1" applyAlignment="1">
      <alignment horizontal="center" vertical="center" wrapText="1"/>
    </xf>
    <xf numFmtId="177" fontId="13" fillId="27" borderId="133" xfId="0" applyNumberFormat="1" applyFont="1" applyFill="1" applyBorder="1" applyAlignment="1">
      <alignment horizontal="center" vertical="center"/>
    </xf>
    <xf numFmtId="177" fontId="13" fillId="27" borderId="144" xfId="0" applyNumberFormat="1" applyFont="1" applyFill="1" applyBorder="1" applyAlignment="1">
      <alignment horizontal="center" vertical="center"/>
    </xf>
    <xf numFmtId="177" fontId="0" fillId="2" borderId="143" xfId="0" applyNumberFormat="1" applyFill="1" applyBorder="1" applyAlignment="1">
      <alignment horizontal="center" vertical="center" wrapText="1"/>
    </xf>
    <xf numFmtId="177" fontId="0" fillId="2" borderId="145" xfId="0" applyNumberFormat="1" applyFill="1" applyBorder="1" applyAlignment="1">
      <alignment horizontal="center" vertical="center" wrapText="1"/>
    </xf>
    <xf numFmtId="177" fontId="13" fillId="24" borderId="134" xfId="0" applyNumberFormat="1" applyFont="1" applyFill="1" applyBorder="1" applyAlignment="1">
      <alignment horizontal="center" vertical="center"/>
    </xf>
    <xf numFmtId="177" fontId="0" fillId="2" borderId="8" xfId="0" applyNumberFormat="1" applyFill="1" applyBorder="1" applyAlignment="1">
      <alignment horizontal="center" vertical="center"/>
    </xf>
    <xf numFmtId="177" fontId="0" fillId="2" borderId="86" xfId="0" applyNumberFormat="1" applyFill="1" applyBorder="1" applyAlignment="1">
      <alignment horizontal="center" vertical="center"/>
    </xf>
    <xf numFmtId="177" fontId="0" fillId="2" borderId="33" xfId="0" applyNumberFormat="1" applyFill="1" applyBorder="1" applyAlignment="1">
      <alignment horizontal="center" vertical="center" wrapText="1"/>
    </xf>
    <xf numFmtId="177" fontId="21" fillId="2" borderId="73" xfId="0" applyNumberFormat="1" applyFont="1" applyFill="1" applyBorder="1" applyAlignment="1">
      <alignment horizontal="center" vertical="center"/>
    </xf>
    <xf numFmtId="177" fontId="21" fillId="2" borderId="74" xfId="0" applyNumberFormat="1" applyFont="1" applyFill="1" applyBorder="1" applyAlignment="1">
      <alignment horizontal="center" vertical="center"/>
    </xf>
    <xf numFmtId="177" fontId="0" fillId="17" borderId="79" xfId="0" applyNumberFormat="1" applyFill="1" applyBorder="1" applyAlignment="1">
      <alignment horizontal="center" vertical="center"/>
    </xf>
    <xf numFmtId="177" fontId="15" fillId="17" borderId="79" xfId="0" applyNumberFormat="1" applyFont="1" applyFill="1" applyBorder="1" applyAlignment="1">
      <alignment horizontal="center" vertical="center"/>
    </xf>
    <xf numFmtId="177" fontId="0" fillId="13" borderId="0" xfId="0" applyNumberFormat="1" applyFill="1" applyBorder="1" applyAlignment="1">
      <alignment horizontal="center" vertical="center" wrapText="1"/>
    </xf>
    <xf numFmtId="177" fontId="0" fillId="2" borderId="41" xfId="0" applyNumberFormat="1" applyFill="1" applyBorder="1" applyAlignment="1">
      <alignment horizontal="center" vertical="center" wrapText="1"/>
    </xf>
    <xf numFmtId="177" fontId="0" fillId="2" borderId="75" xfId="0" applyNumberFormat="1" applyFill="1" applyBorder="1" applyAlignment="1">
      <alignment horizontal="center" vertical="center" wrapText="1"/>
    </xf>
    <xf numFmtId="177" fontId="0" fillId="2" borderId="34" xfId="0" applyNumberFormat="1" applyFill="1" applyBorder="1" applyAlignment="1">
      <alignment horizontal="center" vertical="center" wrapText="1"/>
    </xf>
    <xf numFmtId="177" fontId="0" fillId="3" borderId="119" xfId="0" applyNumberFormat="1" applyFill="1" applyBorder="1" applyAlignment="1">
      <alignment horizontal="center" vertical="center"/>
    </xf>
    <xf numFmtId="177" fontId="0" fillId="3" borderId="120" xfId="0" applyNumberFormat="1" applyFill="1" applyBorder="1" applyAlignment="1">
      <alignment horizontal="center" vertical="center"/>
    </xf>
    <xf numFmtId="177" fontId="0" fillId="3" borderId="49" xfId="0" applyNumberFormat="1" applyFill="1" applyBorder="1" applyAlignment="1">
      <alignment horizontal="center" vertical="center"/>
    </xf>
    <xf numFmtId="177" fontId="0" fillId="3" borderId="50" xfId="0" applyNumberFormat="1" applyFill="1" applyBorder="1" applyAlignment="1">
      <alignment horizontal="center" vertical="center"/>
    </xf>
    <xf numFmtId="177" fontId="0" fillId="3" borderId="58" xfId="0" applyNumberFormat="1" applyFill="1" applyBorder="1" applyAlignment="1">
      <alignment horizontal="center" vertical="center"/>
    </xf>
    <xf numFmtId="177" fontId="0" fillId="3" borderId="59" xfId="0" applyNumberFormat="1" applyFill="1" applyBorder="1" applyAlignment="1">
      <alignment horizontal="center" vertical="center"/>
    </xf>
    <xf numFmtId="177" fontId="14" fillId="20" borderId="15" xfId="0" applyNumberFormat="1" applyFont="1" applyFill="1" applyBorder="1" applyAlignment="1">
      <alignment horizontal="center" vertical="center"/>
    </xf>
    <xf numFmtId="0" fontId="0" fillId="15" borderId="23" xfId="0" applyFill="1" applyBorder="1" applyAlignment="1">
      <alignment horizontal="center" vertical="center"/>
    </xf>
    <xf numFmtId="0" fontId="0" fillId="15" borderId="72" xfId="0" applyFill="1" applyBorder="1" applyAlignment="1">
      <alignment horizontal="center" vertical="center"/>
    </xf>
    <xf numFmtId="0" fontId="0" fillId="15" borderId="61" xfId="0" applyFill="1" applyBorder="1" applyAlignment="1">
      <alignment horizontal="center" vertical="center"/>
    </xf>
    <xf numFmtId="0" fontId="0" fillId="15" borderId="63" xfId="0" applyFill="1" applyBorder="1" applyAlignment="1">
      <alignment horizontal="center" vertical="center"/>
    </xf>
    <xf numFmtId="0" fontId="0" fillId="16" borderId="115" xfId="0" applyFill="1" applyBorder="1" applyAlignment="1">
      <alignment horizontal="center" vertical="center" wrapText="1"/>
    </xf>
    <xf numFmtId="0" fontId="0" fillId="16" borderId="116" xfId="0" applyFill="1" applyBorder="1" applyAlignment="1">
      <alignment horizontal="center" vertical="center" wrapText="1"/>
    </xf>
    <xf numFmtId="176" fontId="0" fillId="3" borderId="109" xfId="0" applyNumberFormat="1" applyFill="1" applyBorder="1" applyAlignment="1">
      <alignment horizontal="center" vertical="center"/>
    </xf>
    <xf numFmtId="176" fontId="0" fillId="3" borderId="108" xfId="0" applyNumberFormat="1" applyFill="1" applyBorder="1" applyAlignment="1">
      <alignment horizontal="center" vertical="center"/>
    </xf>
    <xf numFmtId="0" fontId="13" fillId="13" borderId="26" xfId="0" applyFont="1" applyFill="1" applyBorder="1" applyAlignment="1">
      <alignment horizontal="center" vertical="center"/>
    </xf>
    <xf numFmtId="0" fontId="14" fillId="13" borderId="26" xfId="0" applyFont="1" applyFill="1" applyBorder="1" applyAlignment="1">
      <alignment horizontal="center" vertical="center"/>
    </xf>
    <xf numFmtId="0" fontId="0" fillId="16" borderId="113" xfId="0" applyFill="1" applyBorder="1" applyAlignment="1">
      <alignment horizontal="center" vertical="center" wrapText="1"/>
    </xf>
    <xf numFmtId="0" fontId="0" fillId="16" borderId="28" xfId="0" applyFill="1" applyBorder="1" applyAlignment="1">
      <alignment horizontal="center" vertical="center" wrapText="1"/>
    </xf>
    <xf numFmtId="0" fontId="0" fillId="3" borderId="114" xfId="0" applyFill="1" applyBorder="1" applyAlignment="1">
      <alignment horizontal="center" vertical="center"/>
    </xf>
    <xf numFmtId="0" fontId="0" fillId="3" borderId="35" xfId="0" applyFill="1" applyBorder="1" applyAlignment="1">
      <alignment horizontal="center" vertical="center"/>
    </xf>
    <xf numFmtId="0" fontId="0" fillId="15" borderId="140" xfId="0" applyFill="1" applyBorder="1" applyAlignment="1">
      <alignment horizontal="center" vertical="center"/>
    </xf>
    <xf numFmtId="0" fontId="0" fillId="15" borderId="141" xfId="0" applyFill="1" applyBorder="1" applyAlignment="1">
      <alignment horizontal="center" vertical="center"/>
    </xf>
    <xf numFmtId="0" fontId="0" fillId="15" borderId="142" xfId="0" applyFill="1" applyBorder="1" applyAlignment="1">
      <alignment horizontal="center" vertical="center"/>
    </xf>
    <xf numFmtId="0" fontId="0" fillId="15" borderId="118" xfId="0" applyFill="1" applyBorder="1" applyAlignment="1">
      <alignment horizontal="center" vertical="center"/>
    </xf>
    <xf numFmtId="0" fontId="0" fillId="2" borderId="128" xfId="0" applyFill="1" applyBorder="1" applyAlignment="1">
      <alignment horizontal="center" vertical="center"/>
    </xf>
    <xf numFmtId="0" fontId="0" fillId="2" borderId="139" xfId="0" applyFill="1" applyBorder="1" applyAlignment="1">
      <alignment horizontal="center" vertical="center"/>
    </xf>
    <xf numFmtId="0" fontId="0" fillId="2" borderId="138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2" borderId="137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135" xfId="0" applyFill="1" applyBorder="1" applyAlignment="1">
      <alignment horizontal="center" vertical="center"/>
    </xf>
    <xf numFmtId="178" fontId="0" fillId="2" borderId="122" xfId="0" applyNumberFormat="1" applyFill="1" applyBorder="1" applyAlignment="1">
      <alignment horizontal="center" vertical="center"/>
    </xf>
    <xf numFmtId="178" fontId="0" fillId="2" borderId="123" xfId="0" applyNumberFormat="1" applyFill="1" applyBorder="1" applyAlignment="1">
      <alignment horizontal="center" vertical="center"/>
    </xf>
    <xf numFmtId="0" fontId="0" fillId="17" borderId="78" xfId="0" applyFill="1" applyBorder="1" applyAlignment="1">
      <alignment horizontal="center" vertical="center"/>
    </xf>
    <xf numFmtId="0" fontId="0" fillId="17" borderId="124" xfId="0" applyFill="1" applyBorder="1" applyAlignment="1">
      <alignment horizontal="center" vertical="center"/>
    </xf>
    <xf numFmtId="0" fontId="41" fillId="2" borderId="24" xfId="1" applyFont="1" applyFill="1" applyBorder="1" applyAlignment="1">
      <alignment horizontal="center" vertical="center" wrapText="1"/>
    </xf>
    <xf numFmtId="0" fontId="41" fillId="2" borderId="25" xfId="1" applyFont="1" applyFill="1" applyBorder="1" applyAlignment="1">
      <alignment horizontal="center" vertical="center" wrapText="1"/>
    </xf>
    <xf numFmtId="0" fontId="0" fillId="9" borderId="8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86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0" fillId="17" borderId="86" xfId="0" applyFill="1" applyBorder="1" applyAlignment="1">
      <alignment horizontal="center" vertical="center"/>
    </xf>
    <xf numFmtId="0" fontId="0" fillId="23" borderId="23" xfId="0" applyFill="1" applyBorder="1" applyAlignment="1">
      <alignment horizontal="center" vertical="center"/>
    </xf>
    <xf numFmtId="0" fontId="0" fillId="23" borderId="72" xfId="0" applyFill="1" applyBorder="1" applyAlignment="1">
      <alignment horizontal="center" vertical="center"/>
    </xf>
    <xf numFmtId="0" fontId="0" fillId="23" borderId="61" xfId="0" applyFill="1" applyBorder="1" applyAlignment="1">
      <alignment horizontal="center" vertical="center"/>
    </xf>
    <xf numFmtId="0" fontId="0" fillId="23" borderId="63" xfId="0" applyFill="1" applyBorder="1" applyAlignment="1">
      <alignment horizontal="center" vertical="center"/>
    </xf>
    <xf numFmtId="0" fontId="0" fillId="8" borderId="23" xfId="0" applyFill="1" applyBorder="1" applyAlignment="1">
      <alignment horizontal="center" vertical="center"/>
    </xf>
    <xf numFmtId="0" fontId="0" fillId="8" borderId="61" xfId="0" applyFill="1" applyBorder="1" applyAlignment="1">
      <alignment horizontal="center" vertical="center"/>
    </xf>
    <xf numFmtId="0" fontId="0" fillId="40" borderId="8" xfId="0" applyFill="1" applyBorder="1" applyAlignment="1">
      <alignment horizontal="center" vertical="center"/>
    </xf>
    <xf numFmtId="0" fontId="0" fillId="40" borderId="86" xfId="0" applyFill="1" applyBorder="1" applyAlignment="1">
      <alignment horizontal="center" vertical="center"/>
    </xf>
    <xf numFmtId="0" fontId="0" fillId="2" borderId="174" xfId="0" applyFill="1" applyBorder="1" applyAlignment="1">
      <alignment horizontal="center" vertical="center"/>
    </xf>
    <xf numFmtId="0" fontId="0" fillId="23" borderId="8" xfId="0" applyFill="1" applyBorder="1" applyAlignment="1">
      <alignment horizontal="center" vertical="center"/>
    </xf>
    <xf numFmtId="0" fontId="0" fillId="23" borderId="9" xfId="0" applyFill="1" applyBorder="1" applyAlignment="1">
      <alignment horizontal="center" vertical="center"/>
    </xf>
    <xf numFmtId="0" fontId="0" fillId="23" borderId="86" xfId="0" applyFill="1" applyBorder="1" applyAlignment="1">
      <alignment horizontal="center" vertical="center"/>
    </xf>
    <xf numFmtId="0" fontId="0" fillId="8" borderId="72" xfId="0" applyFill="1" applyBorder="1" applyAlignment="1">
      <alignment horizontal="center" vertical="center"/>
    </xf>
    <xf numFmtId="0" fontId="0" fillId="8" borderId="63" xfId="0" applyFill="1" applyBorder="1" applyAlignment="1">
      <alignment horizontal="center" vertical="center"/>
    </xf>
    <xf numFmtId="0" fontId="0" fillId="25" borderId="23" xfId="0" applyFill="1" applyBorder="1" applyAlignment="1">
      <alignment horizontal="center" vertical="center"/>
    </xf>
    <xf numFmtId="0" fontId="0" fillId="25" borderId="72" xfId="0" applyFill="1" applyBorder="1" applyAlignment="1">
      <alignment horizontal="center" vertical="center"/>
    </xf>
    <xf numFmtId="0" fontId="0" fillId="25" borderId="61" xfId="0" applyFill="1" applyBorder="1" applyAlignment="1">
      <alignment horizontal="center" vertical="center"/>
    </xf>
    <xf numFmtId="0" fontId="0" fillId="25" borderId="63" xfId="0" applyFill="1" applyBorder="1" applyAlignment="1">
      <alignment horizontal="center" vertical="center"/>
    </xf>
    <xf numFmtId="0" fontId="0" fillId="30" borderId="8" xfId="0" applyFill="1" applyBorder="1" applyAlignment="1">
      <alignment horizontal="center" vertical="center"/>
    </xf>
    <xf numFmtId="0" fontId="0" fillId="30" borderId="86" xfId="0" applyFill="1" applyBorder="1" applyAlignment="1">
      <alignment horizontal="center" vertical="center"/>
    </xf>
    <xf numFmtId="0" fontId="0" fillId="23" borderId="46" xfId="0" applyFill="1" applyBorder="1" applyAlignment="1">
      <alignment horizontal="center" vertical="center"/>
    </xf>
    <xf numFmtId="0" fontId="0" fillId="23" borderId="62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86" xfId="0" applyFill="1" applyBorder="1" applyAlignment="1">
      <alignment horizontal="center" vertical="center"/>
    </xf>
    <xf numFmtId="0" fontId="0" fillId="25" borderId="8" xfId="0" applyFill="1" applyBorder="1" applyAlignment="1">
      <alignment horizontal="center" vertical="center"/>
    </xf>
    <xf numFmtId="0" fontId="0" fillId="25" borderId="86" xfId="0" applyFill="1" applyBorder="1" applyAlignment="1">
      <alignment horizontal="center" vertical="center"/>
    </xf>
    <xf numFmtId="0" fontId="0" fillId="23" borderId="168" xfId="0" applyFill="1" applyBorder="1" applyAlignment="1">
      <alignment horizontal="center" vertical="center"/>
    </xf>
    <xf numFmtId="0" fontId="0" fillId="23" borderId="29" xfId="0" applyFill="1" applyBorder="1" applyAlignment="1">
      <alignment horizontal="center" vertical="center"/>
    </xf>
    <xf numFmtId="0" fontId="0" fillId="23" borderId="172" xfId="0" applyFill="1" applyBorder="1" applyAlignment="1">
      <alignment horizontal="center" vertical="center"/>
    </xf>
    <xf numFmtId="0" fontId="0" fillId="23" borderId="173" xfId="0" applyFill="1" applyBorder="1" applyAlignment="1">
      <alignment horizontal="center" vertical="center"/>
    </xf>
    <xf numFmtId="0" fontId="0" fillId="8" borderId="29" xfId="0" applyFill="1" applyBorder="1" applyAlignment="1">
      <alignment horizontal="center" vertical="center"/>
    </xf>
    <xf numFmtId="0" fontId="0" fillId="8" borderId="169" xfId="0" applyFill="1" applyBorder="1" applyAlignment="1">
      <alignment horizontal="center" vertical="center"/>
    </xf>
    <xf numFmtId="0" fontId="0" fillId="8" borderId="173" xfId="0" applyFill="1" applyBorder="1" applyAlignment="1">
      <alignment horizontal="center" vertical="center"/>
    </xf>
    <xf numFmtId="0" fontId="0" fillId="8" borderId="118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0" fillId="40" borderId="24" xfId="0" applyFill="1" applyBorder="1" applyAlignment="1">
      <alignment horizontal="center" vertical="center"/>
    </xf>
    <xf numFmtId="0" fontId="0" fillId="40" borderId="25" xfId="0" applyFill="1" applyBorder="1" applyAlignment="1">
      <alignment horizontal="center" vertical="center"/>
    </xf>
    <xf numFmtId="0" fontId="52" fillId="2" borderId="96" xfId="1" applyFont="1" applyFill="1" applyBorder="1" applyAlignment="1">
      <alignment horizontal="center" vertical="center"/>
    </xf>
    <xf numFmtId="0" fontId="40" fillId="2" borderId="99" xfId="1" applyFont="1" applyFill="1" applyBorder="1" applyAlignment="1">
      <alignment horizontal="center" vertical="center"/>
    </xf>
    <xf numFmtId="0" fontId="40" fillId="2" borderId="100" xfId="1" applyFont="1" applyFill="1" applyBorder="1" applyAlignment="1">
      <alignment horizontal="center" vertical="center"/>
    </xf>
    <xf numFmtId="0" fontId="55" fillId="42" borderId="0" xfId="0" applyFont="1" applyFill="1" applyAlignment="1">
      <alignment horizontal="left" vertical="center" wrapText="1"/>
    </xf>
    <xf numFmtId="177" fontId="1" fillId="11" borderId="189" xfId="0" applyNumberFormat="1" applyFont="1" applyFill="1" applyBorder="1" applyAlignment="1">
      <alignment horizontal="center" vertical="center" wrapText="1"/>
    </xf>
    <xf numFmtId="177" fontId="1" fillId="11" borderId="190" xfId="0" applyNumberFormat="1" applyFont="1" applyFill="1" applyBorder="1" applyAlignment="1">
      <alignment horizontal="center" vertical="center" wrapText="1"/>
    </xf>
    <xf numFmtId="0" fontId="41" fillId="2" borderId="23" xfId="1" applyFont="1" applyFill="1" applyBorder="1" applyAlignment="1">
      <alignment horizontal="center" vertical="center"/>
    </xf>
    <xf numFmtId="0" fontId="41" fillId="2" borderId="72" xfId="1" applyFont="1" applyFill="1" applyBorder="1" applyAlignment="1">
      <alignment horizontal="center" vertical="center"/>
    </xf>
    <xf numFmtId="0" fontId="41" fillId="2" borderId="61" xfId="1" applyFont="1" applyFill="1" applyBorder="1" applyAlignment="1">
      <alignment horizontal="center" vertical="center"/>
    </xf>
    <xf numFmtId="0" fontId="41" fillId="2" borderId="63" xfId="1" applyFont="1" applyFill="1" applyBorder="1" applyAlignment="1">
      <alignment horizontal="center" vertical="center"/>
    </xf>
    <xf numFmtId="177" fontId="35" fillId="16" borderId="24" xfId="0" applyNumberFormat="1" applyFont="1" applyFill="1" applyBorder="1" applyAlignment="1">
      <alignment horizontal="center" vertical="center"/>
    </xf>
    <xf numFmtId="177" fontId="35" fillId="16" borderId="66" xfId="0" applyNumberFormat="1" applyFont="1" applyFill="1" applyBorder="1" applyAlignment="1">
      <alignment horizontal="center" vertical="center"/>
    </xf>
    <xf numFmtId="177" fontId="35" fillId="16" borderId="25" xfId="0" applyNumberFormat="1" applyFont="1" applyFill="1" applyBorder="1" applyAlignment="1">
      <alignment horizontal="center" vertical="center"/>
    </xf>
    <xf numFmtId="0" fontId="64" fillId="29" borderId="23" xfId="1" applyFont="1" applyFill="1" applyBorder="1" applyAlignment="1">
      <alignment horizontal="center" vertical="center"/>
    </xf>
    <xf numFmtId="0" fontId="64" fillId="29" borderId="46" xfId="1" applyFont="1" applyFill="1" applyBorder="1" applyAlignment="1">
      <alignment horizontal="center" vertical="center"/>
    </xf>
    <xf numFmtId="0" fontId="64" fillId="29" borderId="72" xfId="1" applyFont="1" applyFill="1" applyBorder="1" applyAlignment="1">
      <alignment horizontal="center" vertical="center"/>
    </xf>
    <xf numFmtId="0" fontId="64" fillId="29" borderId="61" xfId="1" applyFont="1" applyFill="1" applyBorder="1" applyAlignment="1">
      <alignment horizontal="center" vertical="center"/>
    </xf>
    <xf numFmtId="0" fontId="64" fillId="29" borderId="62" xfId="1" applyFont="1" applyFill="1" applyBorder="1" applyAlignment="1">
      <alignment horizontal="center" vertical="center"/>
    </xf>
    <xf numFmtId="0" fontId="64" fillId="29" borderId="63" xfId="1" applyFont="1" applyFill="1" applyBorder="1" applyAlignment="1">
      <alignment horizontal="center" vertical="center"/>
    </xf>
    <xf numFmtId="177" fontId="47" fillId="0" borderId="23" xfId="0" applyNumberFormat="1" applyFont="1" applyFill="1" applyBorder="1" applyAlignment="1">
      <alignment horizontal="center" vertical="center"/>
    </xf>
    <xf numFmtId="177" fontId="47" fillId="0" borderId="72" xfId="0" applyNumberFormat="1" applyFont="1" applyFill="1" applyBorder="1" applyAlignment="1">
      <alignment horizontal="center" vertical="center"/>
    </xf>
    <xf numFmtId="177" fontId="47" fillId="0" borderId="61" xfId="0" applyNumberFormat="1" applyFont="1" applyFill="1" applyBorder="1" applyAlignment="1">
      <alignment horizontal="center" vertical="center"/>
    </xf>
    <xf numFmtId="177" fontId="47" fillId="0" borderId="63" xfId="0" applyNumberFormat="1" applyFont="1" applyFill="1" applyBorder="1" applyAlignment="1">
      <alignment horizontal="center" vertical="center"/>
    </xf>
    <xf numFmtId="177" fontId="51" fillId="0" borderId="61" xfId="0" applyNumberFormat="1" applyFont="1" applyFill="1" applyBorder="1" applyAlignment="1">
      <alignment horizontal="center" vertical="center"/>
    </xf>
    <xf numFmtId="177" fontId="51" fillId="0" borderId="63" xfId="0" applyNumberFormat="1" applyFont="1" applyFill="1" applyBorder="1" applyAlignment="1">
      <alignment horizontal="center" vertical="center"/>
    </xf>
    <xf numFmtId="0" fontId="4" fillId="2" borderId="0" xfId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20" borderId="0" xfId="0" applyFill="1" applyAlignment="1">
      <alignment horizontal="center" vertical="center"/>
    </xf>
    <xf numFmtId="177" fontId="47" fillId="0" borderId="23" xfId="0" applyNumberFormat="1" applyFont="1" applyBorder="1" applyAlignment="1">
      <alignment horizontal="center" vertical="center"/>
    </xf>
    <xf numFmtId="177" fontId="47" fillId="0" borderId="72" xfId="0" applyNumberFormat="1" applyFont="1" applyBorder="1" applyAlignment="1">
      <alignment horizontal="center" vertical="center"/>
    </xf>
    <xf numFmtId="177" fontId="47" fillId="0" borderId="61" xfId="0" applyNumberFormat="1" applyFont="1" applyBorder="1" applyAlignment="1">
      <alignment horizontal="center" vertical="center"/>
    </xf>
    <xf numFmtId="177" fontId="47" fillId="0" borderId="63" xfId="0" applyNumberFormat="1" applyFont="1" applyBorder="1" applyAlignment="1">
      <alignment horizontal="center" vertical="center"/>
    </xf>
    <xf numFmtId="177" fontId="51" fillId="0" borderId="61" xfId="0" applyNumberFormat="1" applyFont="1" applyBorder="1" applyAlignment="1">
      <alignment horizontal="center" vertical="center"/>
    </xf>
    <xf numFmtId="177" fontId="51" fillId="0" borderId="63" xfId="0" applyNumberFormat="1" applyFont="1" applyBorder="1" applyAlignment="1">
      <alignment horizontal="center" vertical="center"/>
    </xf>
    <xf numFmtId="176" fontId="42" fillId="35" borderId="8" xfId="1" applyNumberFormat="1" applyFont="1" applyFill="1" applyBorder="1" applyAlignment="1">
      <alignment horizontal="center" vertical="center"/>
    </xf>
    <xf numFmtId="176" fontId="42" fillId="35" borderId="9" xfId="1" applyNumberFormat="1" applyFont="1" applyFill="1" applyBorder="1" applyAlignment="1">
      <alignment horizontal="center" vertical="center"/>
    </xf>
    <xf numFmtId="176" fontId="42" fillId="35" borderId="86" xfId="1" applyNumberFormat="1" applyFont="1" applyFill="1" applyBorder="1" applyAlignment="1">
      <alignment horizontal="center" vertical="center"/>
    </xf>
    <xf numFmtId="176" fontId="63" fillId="2" borderId="8" xfId="1" applyNumberFormat="1" applyFont="1" applyFill="1" applyBorder="1" applyAlignment="1">
      <alignment horizontal="center" vertical="center"/>
    </xf>
    <xf numFmtId="176" fontId="41" fillId="2" borderId="9" xfId="1" applyNumberFormat="1" applyFont="1" applyFill="1" applyBorder="1" applyAlignment="1">
      <alignment horizontal="center" vertical="center"/>
    </xf>
    <xf numFmtId="176" fontId="41" fillId="2" borderId="86" xfId="1" applyNumberFormat="1" applyFont="1" applyFill="1" applyBorder="1" applyAlignment="1">
      <alignment horizontal="center" vertical="center"/>
    </xf>
    <xf numFmtId="0" fontId="42" fillId="35" borderId="8" xfId="1" applyFont="1" applyFill="1" applyBorder="1" applyAlignment="1">
      <alignment horizontal="center" vertical="center"/>
    </xf>
    <xf numFmtId="0" fontId="46" fillId="35" borderId="9" xfId="1" applyFont="1" applyFill="1" applyBorder="1" applyAlignment="1">
      <alignment horizontal="center" vertical="center"/>
    </xf>
    <xf numFmtId="0" fontId="46" fillId="35" borderId="86" xfId="1" applyFont="1" applyFill="1" applyBorder="1" applyAlignment="1">
      <alignment horizontal="center" vertical="center"/>
    </xf>
    <xf numFmtId="0" fontId="4" fillId="2" borderId="78" xfId="1" applyFill="1" applyBorder="1" applyAlignment="1">
      <alignment horizontal="center" vertical="center"/>
    </xf>
    <xf numFmtId="0" fontId="4" fillId="2" borderId="79" xfId="1" applyFill="1" applyBorder="1" applyAlignment="1">
      <alignment horizontal="center" vertical="center"/>
    </xf>
    <xf numFmtId="0" fontId="4" fillId="2" borderId="124" xfId="1" applyFill="1" applyBorder="1" applyAlignment="1">
      <alignment horizontal="center" vertical="center"/>
    </xf>
    <xf numFmtId="0" fontId="69" fillId="20" borderId="0" xfId="0" applyFont="1" applyFill="1" applyBorder="1" applyAlignment="1">
      <alignment horizontal="left" vertical="top" wrapText="1"/>
    </xf>
    <xf numFmtId="0" fontId="72" fillId="20" borderId="0" xfId="1" applyFont="1" applyFill="1" applyAlignment="1">
      <alignment horizontal="center" vertical="center"/>
    </xf>
    <xf numFmtId="0" fontId="71" fillId="53" borderId="168" xfId="1" applyFont="1" applyFill="1" applyBorder="1" applyAlignment="1">
      <alignment horizontal="center" vertical="center"/>
    </xf>
    <xf numFmtId="0" fontId="71" fillId="53" borderId="29" xfId="1" applyFont="1" applyFill="1" applyBorder="1" applyAlignment="1">
      <alignment horizontal="center" vertical="center"/>
    </xf>
    <xf numFmtId="0" fontId="71" fillId="53" borderId="169" xfId="1" applyFont="1" applyFill="1" applyBorder="1" applyAlignment="1">
      <alignment horizontal="center" vertical="center"/>
    </xf>
    <xf numFmtId="0" fontId="71" fillId="53" borderId="170" xfId="1" applyFont="1" applyFill="1" applyBorder="1" applyAlignment="1">
      <alignment horizontal="center" vertical="center"/>
    </xf>
    <xf numFmtId="0" fontId="71" fillId="53" borderId="0" xfId="1" applyFont="1" applyFill="1" applyBorder="1" applyAlignment="1">
      <alignment horizontal="center" vertical="center"/>
    </xf>
    <xf numFmtId="0" fontId="71" fillId="53" borderId="171" xfId="1" applyFont="1" applyFill="1" applyBorder="1" applyAlignment="1">
      <alignment horizontal="center" vertical="center"/>
    </xf>
    <xf numFmtId="0" fontId="71" fillId="53" borderId="172" xfId="1" applyFont="1" applyFill="1" applyBorder="1" applyAlignment="1">
      <alignment horizontal="center" vertical="center"/>
    </xf>
    <xf numFmtId="0" fontId="71" fillId="53" borderId="173" xfId="1" applyFont="1" applyFill="1" applyBorder="1" applyAlignment="1">
      <alignment horizontal="center" vertical="center"/>
    </xf>
    <xf numFmtId="0" fontId="71" fillId="53" borderId="118" xfId="1" applyFont="1" applyFill="1" applyBorder="1" applyAlignment="1">
      <alignment horizontal="center" vertical="center"/>
    </xf>
    <xf numFmtId="0" fontId="70" fillId="20" borderId="23" xfId="0" applyFont="1" applyFill="1" applyBorder="1" applyAlignment="1">
      <alignment horizontal="left" vertical="top" wrapText="1"/>
    </xf>
    <xf numFmtId="0" fontId="70" fillId="20" borderId="46" xfId="0" applyFont="1" applyFill="1" applyBorder="1" applyAlignment="1">
      <alignment horizontal="left" vertical="top" wrapText="1"/>
    </xf>
    <xf numFmtId="0" fontId="70" fillId="20" borderId="72" xfId="0" applyFont="1" applyFill="1" applyBorder="1" applyAlignment="1">
      <alignment horizontal="left" vertical="top" wrapText="1"/>
    </xf>
    <xf numFmtId="0" fontId="70" fillId="20" borderId="54" xfId="0" applyFont="1" applyFill="1" applyBorder="1" applyAlignment="1">
      <alignment horizontal="left" vertical="top" wrapText="1"/>
    </xf>
    <xf numFmtId="0" fontId="70" fillId="20" borderId="0" xfId="0" applyFont="1" applyFill="1" applyBorder="1" applyAlignment="1">
      <alignment horizontal="left" vertical="top" wrapText="1"/>
    </xf>
    <xf numFmtId="0" fontId="70" fillId="20" borderId="57" xfId="0" applyFont="1" applyFill="1" applyBorder="1" applyAlignment="1">
      <alignment horizontal="left" vertical="top" wrapText="1"/>
    </xf>
    <xf numFmtId="0" fontId="70" fillId="20" borderId="61" xfId="0" applyFont="1" applyFill="1" applyBorder="1" applyAlignment="1">
      <alignment horizontal="left" vertical="top" wrapText="1"/>
    </xf>
    <xf numFmtId="0" fontId="70" fillId="20" borderId="62" xfId="0" applyFont="1" applyFill="1" applyBorder="1" applyAlignment="1">
      <alignment horizontal="left" vertical="top" wrapText="1"/>
    </xf>
    <xf numFmtId="0" fontId="70" fillId="20" borderId="63" xfId="0" applyFont="1" applyFill="1" applyBorder="1" applyAlignment="1">
      <alignment horizontal="left" vertical="top" wrapText="1"/>
    </xf>
    <xf numFmtId="0" fontId="4" fillId="35" borderId="168" xfId="1" applyFill="1" applyBorder="1" applyAlignment="1">
      <alignment horizontal="center" vertical="center"/>
    </xf>
    <xf numFmtId="0" fontId="4" fillId="35" borderId="29" xfId="1" applyFill="1" applyBorder="1" applyAlignment="1">
      <alignment horizontal="center" vertical="center"/>
    </xf>
    <xf numFmtId="0" fontId="4" fillId="35" borderId="169" xfId="1" applyFill="1" applyBorder="1" applyAlignment="1">
      <alignment horizontal="center" vertical="center"/>
    </xf>
    <xf numFmtId="0" fontId="4" fillId="35" borderId="170" xfId="1" applyFill="1" applyBorder="1" applyAlignment="1">
      <alignment horizontal="center" vertical="center"/>
    </xf>
    <xf numFmtId="0" fontId="4" fillId="35" borderId="0" xfId="1" applyFill="1" applyBorder="1" applyAlignment="1">
      <alignment horizontal="center" vertical="center"/>
    </xf>
    <xf numFmtId="0" fontId="4" fillId="35" borderId="171" xfId="1" applyFill="1" applyBorder="1" applyAlignment="1">
      <alignment horizontal="center" vertical="center"/>
    </xf>
    <xf numFmtId="0" fontId="4" fillId="35" borderId="172" xfId="1" applyFill="1" applyBorder="1" applyAlignment="1">
      <alignment horizontal="center" vertical="center"/>
    </xf>
    <xf numFmtId="0" fontId="4" fillId="35" borderId="173" xfId="1" applyFill="1" applyBorder="1" applyAlignment="1">
      <alignment horizontal="center" vertical="center"/>
    </xf>
    <xf numFmtId="0" fontId="4" fillId="35" borderId="118" xfId="1" applyFill="1" applyBorder="1" applyAlignment="1">
      <alignment horizontal="center" vertical="center"/>
    </xf>
    <xf numFmtId="0" fontId="46" fillId="2" borderId="0" xfId="1" applyFont="1" applyFill="1" applyAlignment="1">
      <alignment horizontal="center" vertical="center"/>
    </xf>
    <xf numFmtId="0" fontId="39" fillId="14" borderId="0" xfId="0" applyFont="1" applyFill="1" applyAlignment="1">
      <alignment horizontal="center" vertical="center" wrapText="1"/>
    </xf>
    <xf numFmtId="0" fontId="59" fillId="50" borderId="0" xfId="0" applyFont="1" applyFill="1" applyAlignment="1">
      <alignment horizontal="center" vertical="center" wrapText="1"/>
    </xf>
    <xf numFmtId="0" fontId="60" fillId="2" borderId="0" xfId="0" applyFont="1" applyFill="1" applyAlignment="1">
      <alignment horizontal="left" vertical="center"/>
    </xf>
    <xf numFmtId="0" fontId="59" fillId="51" borderId="0" xfId="0" applyFont="1" applyFill="1" applyAlignment="1">
      <alignment horizontal="center" vertical="center" wrapText="1"/>
    </xf>
    <xf numFmtId="0" fontId="61" fillId="2" borderId="0" xfId="0" applyFont="1" applyFill="1" applyAlignment="1">
      <alignment horizontal="left" vertical="center"/>
    </xf>
    <xf numFmtId="0" fontId="59" fillId="13" borderId="0" xfId="0" applyFont="1" applyFill="1" applyAlignment="1">
      <alignment horizontal="center" vertical="center" wrapText="1"/>
    </xf>
    <xf numFmtId="0" fontId="0" fillId="34" borderId="0" xfId="0" applyFill="1" applyAlignment="1">
      <alignment horizontal="center" vertical="center"/>
    </xf>
    <xf numFmtId="0" fontId="38" fillId="13" borderId="0" xfId="0" applyFont="1" applyFill="1" applyAlignment="1">
      <alignment horizontal="center" vertical="center" wrapText="1"/>
    </xf>
    <xf numFmtId="0" fontId="62" fillId="12" borderId="0" xfId="0" applyFont="1" applyFill="1" applyAlignment="1">
      <alignment horizontal="center" vertical="center"/>
    </xf>
    <xf numFmtId="0" fontId="62" fillId="12" borderId="62" xfId="0" applyFont="1" applyFill="1" applyBorder="1" applyAlignment="1">
      <alignment horizontal="center" vertical="center"/>
    </xf>
    <xf numFmtId="0" fontId="16" fillId="13" borderId="0" xfId="0" applyFont="1" applyFill="1" applyAlignment="1">
      <alignment horizontal="center" vertical="center"/>
    </xf>
    <xf numFmtId="0" fontId="59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33" borderId="23" xfId="0" applyFill="1" applyBorder="1" applyAlignment="1">
      <alignment horizontal="center" vertical="center"/>
    </xf>
    <xf numFmtId="0" fontId="0" fillId="33" borderId="61" xfId="0" applyFill="1" applyBorder="1" applyAlignment="1">
      <alignment horizontal="center" vertical="center"/>
    </xf>
    <xf numFmtId="176" fontId="0" fillId="3" borderId="46" xfId="0" applyNumberFormat="1" applyFill="1" applyBorder="1" applyAlignment="1">
      <alignment horizontal="center" vertical="center"/>
    </xf>
    <xf numFmtId="176" fontId="0" fillId="3" borderId="62" xfId="0" applyNumberFormat="1" applyFill="1" applyBorder="1" applyAlignment="1">
      <alignment horizontal="center" vertical="center"/>
    </xf>
    <xf numFmtId="176" fontId="0" fillId="3" borderId="72" xfId="0" applyNumberFormat="1" applyFill="1" applyBorder="1" applyAlignment="1">
      <alignment horizontal="center" vertical="center"/>
    </xf>
    <xf numFmtId="176" fontId="0" fillId="3" borderId="63" xfId="0" applyNumberFormat="1" applyFill="1" applyBorder="1" applyAlignment="1">
      <alignment horizontal="center" vertical="center"/>
    </xf>
    <xf numFmtId="0" fontId="62" fillId="26" borderId="0" xfId="0" applyFont="1" applyFill="1" applyAlignment="1">
      <alignment horizontal="center" vertical="center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15" xfId="0" applyFont="1" applyFill="1" applyBorder="1" applyAlignment="1">
      <alignment horizontal="center" vertical="center" wrapText="1"/>
    </xf>
    <xf numFmtId="0" fontId="34" fillId="17" borderId="89" xfId="0" applyFont="1" applyFill="1" applyBorder="1" applyAlignment="1">
      <alignment horizontal="center" vertical="center" wrapText="1"/>
    </xf>
    <xf numFmtId="0" fontId="34" fillId="17" borderId="92" xfId="0" applyFont="1" applyFill="1" applyBorder="1" applyAlignment="1">
      <alignment horizontal="center" vertical="center" wrapText="1"/>
    </xf>
    <xf numFmtId="0" fontId="34" fillId="2" borderId="1" xfId="0" applyFont="1" applyFill="1" applyBorder="1" applyAlignment="1">
      <alignment horizontal="center" vertical="center"/>
    </xf>
    <xf numFmtId="0" fontId="34" fillId="2" borderId="91" xfId="0" applyFont="1" applyFill="1" applyBorder="1" applyAlignment="1">
      <alignment horizontal="center" vertical="center"/>
    </xf>
    <xf numFmtId="181" fontId="56" fillId="47" borderId="0" xfId="0" applyNumberFormat="1" applyFont="1" applyFill="1" applyAlignment="1">
      <alignment horizontal="center" vertical="center"/>
    </xf>
    <xf numFmtId="181" fontId="56" fillId="48" borderId="193" xfId="0" applyNumberFormat="1" applyFont="1" applyFill="1" applyBorder="1" applyAlignment="1">
      <alignment horizontal="center" vertical="center"/>
    </xf>
    <xf numFmtId="181" fontId="56" fillId="48" borderId="0" xfId="0" applyNumberFormat="1" applyFont="1" applyFill="1" applyAlignment="1">
      <alignment horizontal="center" vertical="center"/>
    </xf>
    <xf numFmtId="0" fontId="56" fillId="47" borderId="0" xfId="0" applyFont="1" applyFill="1" applyAlignment="1">
      <alignment horizontal="center" vertical="center"/>
    </xf>
    <xf numFmtId="0" fontId="56" fillId="48" borderId="0" xfId="0" applyFont="1" applyFill="1" applyAlignment="1">
      <alignment horizontal="center" vertical="center"/>
    </xf>
  </cellXfs>
  <cellStyles count="3">
    <cellStyle name="常规" xfId="0" builtinId="0"/>
    <cellStyle name="超链接" xfId="1" builtinId="8"/>
    <cellStyle name="适中" xfId="2" builtinId="28"/>
  </cellStyles>
  <dxfs count="0"/>
  <tableStyles count="0" defaultTableStyle="TableStyleMedium2" defaultPivotStyle="PivotStyleLight16"/>
  <colors>
    <mruColors>
      <color rgb="FFD9D9D9"/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3008247564560049E-2"/>
          <c:y val="6.7534622688292995E-2"/>
          <c:w val="0.95700423682994684"/>
          <c:h val="0.904511049022098"/>
        </c:manualLayout>
      </c:layout>
      <c:lineChart>
        <c:grouping val="standard"/>
        <c:varyColors val="0"/>
        <c:ser>
          <c:idx val="4"/>
          <c:order val="0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记录仪!$E$92:$Q$92</c:f>
              <c:numCache>
                <c:formatCode>#,##0.00_ </c:formatCode>
                <c:ptCount val="13"/>
                <c:pt idx="0">
                  <c:v>123524.11678699999</c:v>
                </c:pt>
                <c:pt idx="1">
                  <c:v>122047.97279999999</c:v>
                </c:pt>
                <c:pt idx="2">
                  <c:v>128694.62</c:v>
                </c:pt>
                <c:pt idx="3">
                  <c:v>134841.57</c:v>
                </c:pt>
                <c:pt idx="4">
                  <c:v>129667.06</c:v>
                </c:pt>
                <c:pt idx="5">
                  <c:v>135763.98560000001</c:v>
                </c:pt>
                <c:pt idx="6">
                  <c:v>131731.35280000002</c:v>
                </c:pt>
                <c:pt idx="7">
                  <c:v>134673.42980000001</c:v>
                </c:pt>
                <c:pt idx="8">
                  <c:v>234050.8216</c:v>
                </c:pt>
                <c:pt idx="9">
                  <c:v>222481.6752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BBC-B143-A973-3BC39DE1B5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029728704"/>
        <c:axId val="2029730352"/>
      </c:lineChart>
      <c:catAx>
        <c:axId val="20297287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30352"/>
        <c:crosses val="autoZero"/>
        <c:auto val="1"/>
        <c:lblAlgn val="ctr"/>
        <c:lblOffset val="100"/>
        <c:noMultiLvlLbl val="0"/>
      </c:catAx>
      <c:valAx>
        <c:axId val="20297303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2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记录仪!$E$33:$Q$33</c:f>
              <c:numCache>
                <c:formatCode>#,##0.00_ </c:formatCode>
                <c:ptCount val="13"/>
                <c:pt idx="0">
                  <c:v>74873.891700000037</c:v>
                </c:pt>
                <c:pt idx="1">
                  <c:v>46839.287899999996</c:v>
                </c:pt>
                <c:pt idx="2">
                  <c:v>1781.960000000021</c:v>
                </c:pt>
                <c:pt idx="3">
                  <c:v>78444.941400000011</c:v>
                </c:pt>
                <c:pt idx="4">
                  <c:v>136309.2757</c:v>
                </c:pt>
                <c:pt idx="5">
                  <c:v>164270.01700000005</c:v>
                </c:pt>
                <c:pt idx="6">
                  <c:v>240470.36</c:v>
                </c:pt>
                <c:pt idx="7">
                  <c:v>267484.61</c:v>
                </c:pt>
                <c:pt idx="8">
                  <c:v>244438.19400000002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E-3B4C-963E-7D6A6545692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1"/>
        <c:axPos val="l"/>
        <c:numFmt formatCode="#,##0.00_ " sourceLinked="1"/>
        <c:majorTickMark val="none"/>
        <c:minorTickMark val="none"/>
        <c:tickLblPos val="nextTo"/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记录仪!$E$63:$Q$63</c:f>
              <c:numCache>
                <c:formatCode>#,##0.00_ </c:formatCode>
                <c:ptCount val="13"/>
                <c:pt idx="0">
                  <c:v>157224.91219999999</c:v>
                </c:pt>
                <c:pt idx="1">
                  <c:v>161273.34600000002</c:v>
                </c:pt>
                <c:pt idx="2">
                  <c:v>146304.07200000001</c:v>
                </c:pt>
                <c:pt idx="3">
                  <c:v>132981.36600000004</c:v>
                </c:pt>
                <c:pt idx="4">
                  <c:v>170865.54739999998</c:v>
                </c:pt>
                <c:pt idx="5">
                  <c:v>215332.16880000004</c:v>
                </c:pt>
                <c:pt idx="6">
                  <c:v>187452.55000000005</c:v>
                </c:pt>
                <c:pt idx="7">
                  <c:v>105481.37199999997</c:v>
                </c:pt>
                <c:pt idx="8">
                  <c:v>110287.94839999999</c:v>
                </c:pt>
                <c:pt idx="9">
                  <c:v>124117.33000000002</c:v>
                </c:pt>
                <c:pt idx="10">
                  <c:v>128220.81</c:v>
                </c:pt>
                <c:pt idx="11">
                  <c:v>35460.010000000009</c:v>
                </c:pt>
                <c:pt idx="12">
                  <c:v>15865.940000000002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81-3F4A-AF61-1DCB02D13B5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C4B-1745-85C9-518B6139C1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C4B-1745-85C9-518B6139C11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总负债
</a:t>
                    </a:r>
                    <a:fld id="{E4CEA22D-B5F8-5A49-8501-111492B5F771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0C4B-1745-85C9-518B6139C11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净资产
</a:t>
                    </a:r>
                    <a:fld id="{FE19E2F2-8D0D-A344-9ECB-5F54A39335F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C4B-1745-85C9-518B6139C11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2"/>
              <c:pt idx="0">
                <c:v>0</c:v>
              </c:pt>
              <c:pt idx="1">
                <c:v>217494.91219999999</c:v>
              </c:pt>
            </c:numLit>
          </c:val>
          <c:extLst>
            <c:ext xmlns:c16="http://schemas.microsoft.com/office/drawing/2014/chart" uri="{C3380CC4-5D6E-409C-BE32-E72D297353CC}">
              <c16:uniqueId val="{00000004-0C4B-1745-85C9-518B6139C11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资本分布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F3B-C845-A3EB-601BB18994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F3B-C845-A3EB-601BB18994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F3B-C845-A3EB-601BB189940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F3B-C845-A3EB-601BB189940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F3B-C845-A3EB-601BB18994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F3B-C845-A3EB-601BB1899408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加密货币
</a:t>
                    </a:r>
                    <a:fld id="{BA31A7EB-47C0-D443-90A3-CA2E69F60050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F3B-C845-A3EB-601BB1899408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8B348B03-8BF1-8146-8C20-DB31A26E39D7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F3B-C845-A3EB-601BB1899408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9F3B-C845-A3EB-601BB1899408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9F3B-C845-A3EB-601BB1899408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稳定币
</a:t>
                    </a:r>
                    <a:fld id="{720FAB4C-CD95-6F4F-B6D3-F89B32CA7E8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9F3B-C845-A3EB-601BB1899408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r>
                      <a:rPr lang="zh-CN" altLang="en-US" baseline="0"/>
                      <a:t>
</a:t>
                    </a:r>
                    <a:fld id="{72124E8A-855F-3D41-B497-21600B7D3A15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9F3B-C845-A3EB-601BB1899408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6"/>
              <c:pt idx="0">
                <c:v>-154.28141466093464</c:v>
              </c:pt>
              <c:pt idx="1">
                <c:v>2602.1641704158569</c:v>
              </c:pt>
              <c:pt idx="4">
                <c:v>28922.446931279355</c:v>
              </c:pt>
              <c:pt idx="5">
                <c:v>1043.2190760059614</c:v>
              </c:pt>
            </c:numLit>
          </c:val>
          <c:extLst>
            <c:ext xmlns:c16="http://schemas.microsoft.com/office/drawing/2014/chart" uri="{C3380CC4-5D6E-409C-BE32-E72D297353CC}">
              <c16:uniqueId val="{0000000C-9F3B-C845-A3EB-601BB189940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CB0-B64C-95F1-CCD7512521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CB0-B64C-95F1-CCD7512521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CB0-B64C-95F1-CCD75125217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零钱
</a:t>
                    </a:r>
                    <a:fld id="{2ED172FE-892E-154B-9770-6A9E2872BACA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CB0-B64C-95F1-CCD75125217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  <a:r>
                      <a:rPr lang="zh-CN" altLang="en-US" baseline="0"/>
                      <a:t>
</a:t>
                    </a:r>
                    <a:fld id="{FDA53C2E-631C-624C-94E2-825FA748F83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CB0-B64C-95F1-CCD75125217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2FD2C4C3-E5B7-7D41-8F1E-7DAB23E42824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CB0-B64C-95F1-CCD75125217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3"/>
              <c:pt idx="0">
                <c:v>1043.2190760059614</c:v>
              </c:pt>
              <c:pt idx="1">
                <c:v>-154.28141466093464</c:v>
              </c:pt>
              <c:pt idx="2">
                <c:v>2602.1641704158569</c:v>
              </c:pt>
            </c:numLit>
          </c:val>
          <c:extLst>
            <c:ext xmlns:c16="http://schemas.microsoft.com/office/drawing/2014/chart" uri="{C3380CC4-5D6E-409C-BE32-E72D297353CC}">
              <c16:uniqueId val="{00000006-ECB0-B64C-95F1-CCD75125217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7D3-FA4F-B282-278894EFED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7D3-FA4F-B282-278894EFED16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总负债
</a:t>
                    </a:r>
                    <a:fld id="{FE19E2F2-8D0D-A344-9ECB-5F54A39335F3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7D3-FA4F-B282-278894EFED16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净资产
</a:t>
                    </a:r>
                    <a:fld id="{B3019BB4-BFD5-0545-A2D8-8973D345A118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7D3-FA4F-B282-278894EFED16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币安驾驶舱!$J$23:$J$24</c:f>
              <c:numCache>
                <c:formatCode>#,##0.00_ </c:formatCode>
                <c:ptCount val="2"/>
                <c:pt idx="0">
                  <c:v>343000</c:v>
                </c:pt>
                <c:pt idx="1">
                  <c:v>244438.19400000002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D3-FA4F-B282-278894EFED1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D2A-B04B-A7D2-8E64AA2336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D2A-B04B-A7D2-8E64AA2336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D2A-B04B-A7D2-8E64AA2336A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D2A-B04B-A7D2-8E64AA2336AD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稳定币</a:t>
                    </a:r>
                    <a:br>
                      <a:rPr lang="zh-CN" altLang="en-US"/>
                    </a:br>
                    <a:fld id="{21AC7D85-D452-074B-93EF-C3D05449B28B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D2A-B04B-A7D2-8E64AA2336AD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</a:p>
                  <a:p>
                    <a:pPr>
                      <a:defRPr/>
                    </a:pPr>
                    <a:fld id="{F6884658-D910-7343-A775-AFFE08FDD6F4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D2A-B04B-A7D2-8E64AA2336AD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br>
                      <a:rPr lang="zh-CN" altLang="en-US"/>
                    </a:br>
                    <a:fld id="{139A7799-0C75-D146-9622-51752EB4659A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AD2A-B04B-A7D2-8E64AA2336AD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纳指</a:t>
                    </a:r>
                    <a:br>
                      <a:rPr lang="zh-CN" altLang="en-US"/>
                    </a:br>
                    <a:fld id="{21BFF7AD-83B1-6B4E-BB99-63D3CA6B749F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AD2A-B04B-A7D2-8E64AA2336AD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币安驾驶舱!$J$16:$J$19</c:f>
              <c:numCache>
                <c:formatCode>#,##0.00_ </c:formatCode>
                <c:ptCount val="4"/>
                <c:pt idx="0">
                  <c:v>0</c:v>
                </c:pt>
                <c:pt idx="1">
                  <c:v>580597.52399999998</c:v>
                </c:pt>
                <c:pt idx="2">
                  <c:v>6840.67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2A-B04B-A7D2-8E64AA2336AD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>
                <a:solidFill>
                  <a:schemeClr val="bg1">
                    <a:lumMod val="95000"/>
                  </a:schemeClr>
                </a:solidFill>
              </a:rPr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513-D340-B3A3-D336784C00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513-D340-B3A3-D336784C009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513-D340-B3A3-D336784C009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加密货币</a:t>
                    </a:r>
                  </a:p>
                  <a:p>
                    <a:pPr>
                      <a:defRPr>
                        <a:solidFill>
                          <a:schemeClr val="bg1">
                            <a:lumMod val="95000"/>
                          </a:schemeClr>
                        </a:solidFill>
                      </a:defRPr>
                    </a:pPr>
                    <a:fld id="{8D415C06-63E5-7C43-B0CE-14AFC897F89B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513-D340-B3A3-D336784C009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零钱</a:t>
                    </a:r>
                    <a:b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</a:br>
                    <a:fld id="{E35A57DA-1218-D545-AD8C-858501A4D43D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513-D340-B3A3-D336784C009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纳指</a:t>
                    </a:r>
                    <a:b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</a:br>
                    <a:fld id="{B5737FE1-C582-2F41-8FC1-891E71477D81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8513-D340-B3A3-D336784C00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币安驾驶舱!$J$17:$J$19</c:f>
              <c:numCache>
                <c:formatCode>#,##0.00_ </c:formatCode>
                <c:ptCount val="3"/>
                <c:pt idx="0">
                  <c:v>580597.52399999998</c:v>
                </c:pt>
                <c:pt idx="1">
                  <c:v>6840.67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13-D340-B3A3-D336784C009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派网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2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EAA-1E4F-9E59-EFC241B719A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EAA-1E4F-9E59-EFC241B719A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EAA-1E4F-9E59-EFC241B719A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EAA-1E4F-9E59-EFC241B719AC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EAA-1E4F-9E59-EFC241B719AC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EAA-1E4F-9E59-EFC241B719AC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EAA-1E4F-9E59-EFC241B719AC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EAA-1E4F-9E59-EFC241B719AC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EAA-1E4F-9E59-EFC241B719AC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EEAA-1E4F-9E59-EFC241B719AC}"/>
              </c:ext>
            </c:extLst>
          </c:dPt>
          <c:val>
            <c:numRef>
              <c:f>派网驾驶舱!$E$18:$N$18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D860-9A40-9C0F-F3066B48240B}"/>
            </c:ext>
          </c:extLst>
        </c:ser>
        <c:ser>
          <c:idx val="3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D860-9A40-9C0F-F3066B48240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D860-9A40-9C0F-F3066B48240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D860-9A40-9C0F-F3066B48240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D860-9A40-9C0F-F3066B48240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D860-9A40-9C0F-F3066B48240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D860-9A40-9C0F-F3066B48240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D860-9A40-9C0F-F3066B48240B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D860-9A40-9C0F-F3066B48240B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D860-9A40-9C0F-F3066B48240B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D860-9A40-9C0F-F3066B48240B}"/>
              </c:ext>
            </c:extLst>
          </c:dPt>
          <c:val>
            <c:numRef>
              <c:f>派网驾驶舱!$E$18:$N$18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D860-9A40-9C0F-F3066B48240B}"/>
            </c:ext>
          </c:extLst>
        </c:ser>
        <c:ser>
          <c:idx val="1"/>
          <c:order val="2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D860-9A40-9C0F-F3066B48240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D860-9A40-9C0F-F3066B48240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D860-9A40-9C0F-F3066B48240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D860-9A40-9C0F-F3066B48240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D860-9A40-9C0F-F3066B48240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D860-9A40-9C0F-F3066B48240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D860-9A40-9C0F-F3066B48240B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D860-9A40-9C0F-F3066B48240B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D860-9A40-9C0F-F3066B48240B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D860-9A40-9C0F-F3066B48240B}"/>
              </c:ext>
            </c:extLst>
          </c:dPt>
          <c:val>
            <c:numRef>
              <c:f>派网驾驶舱!$E$18:$N$18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D860-9A40-9C0F-F3066B48240B}"/>
            </c:ext>
          </c:extLst>
        </c:ser>
        <c:ser>
          <c:idx val="0"/>
          <c:order val="3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D860-9A40-9C0F-F3066B48240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D860-9A40-9C0F-F3066B48240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D860-9A40-9C0F-F3066B48240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D860-9A40-9C0F-F3066B48240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D860-9A40-9C0F-F3066B48240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D860-9A40-9C0F-F3066B48240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D860-9A40-9C0F-F3066B48240B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D860-9A40-9C0F-F3066B48240B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D860-9A40-9C0F-F3066B48240B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D860-9A40-9C0F-F3066B48240B}"/>
              </c:ext>
            </c:extLst>
          </c:dPt>
          <c:val>
            <c:numRef>
              <c:f>派网驾驶舱!$E$18:$N$18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D860-9A40-9C0F-F3066B482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币安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2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FD88-B84F-86B7-7AF828DE6C00}"/>
              </c:ext>
            </c:extLst>
          </c:dPt>
          <c:val>
            <c:numRef>
              <c:f>派网驾驶舱!$E$29:$N$29</c:f>
              <c:numCache>
                <c:formatCode>General</c:formatCode>
                <c:ptCount val="10"/>
                <c:pt idx="0">
                  <c:v>0.75</c:v>
                </c:pt>
                <c:pt idx="1">
                  <c:v>0.25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D88-B84F-86B7-7AF828DE6C00}"/>
            </c:ext>
          </c:extLst>
        </c:ser>
        <c:ser>
          <c:idx val="3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2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FD88-B84F-86B7-7AF828DE6C00}"/>
              </c:ext>
            </c:extLst>
          </c:dPt>
          <c:val>
            <c:numRef>
              <c:f>派网驾驶舱!$E$18:$N$18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FD88-B84F-86B7-7AF828DE6C00}"/>
            </c:ext>
          </c:extLst>
        </c:ser>
        <c:ser>
          <c:idx val="1"/>
          <c:order val="2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FD88-B84F-86B7-7AF828DE6C00}"/>
              </c:ext>
            </c:extLst>
          </c:dPt>
          <c:val>
            <c:numRef>
              <c:f>派网驾驶舱!$E$18:$N$18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FD88-B84F-86B7-7AF828DE6C00}"/>
            </c:ext>
          </c:extLst>
        </c:ser>
        <c:ser>
          <c:idx val="0"/>
          <c:order val="3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6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FD88-B84F-86B7-7AF828DE6C00}"/>
              </c:ext>
            </c:extLst>
          </c:dPt>
          <c:val>
            <c:numRef>
              <c:f>派网驾驶舱!$E$18:$N$18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FD88-B84F-86B7-7AF828DE6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solidFill>
                  <a:schemeClr val="bg1">
                    <a:lumMod val="85000"/>
                  </a:schemeClr>
                </a:solidFill>
              </a:rPr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实验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卓尔金历!$D$47:$J$47</c:f>
              <c:numCache>
                <c:formatCode>#,##0.00_ </c:formatCode>
                <c:ptCount val="7"/>
                <c:pt idx="0">
                  <c:v>-7.2714895967875268E-2</c:v>
                </c:pt>
                <c:pt idx="1">
                  <c:v>1.0363574479839377</c:v>
                </c:pt>
                <c:pt idx="2">
                  <c:v>-0.9636425520160623</c:v>
                </c:pt>
                <c:pt idx="3">
                  <c:v>-7.2714895967875268E-2</c:v>
                </c:pt>
                <c:pt idx="4">
                  <c:v>-7.2714895967875268E-2</c:v>
                </c:pt>
              </c:numCache>
            </c:numRef>
          </c:xVal>
          <c:yVal>
            <c:numRef>
              <c:f>卓尔金历!$D$48:$J$48</c:f>
              <c:numCache>
                <c:formatCode>#,##0.00_ </c:formatCode>
                <c:ptCount val="7"/>
                <c:pt idx="0">
                  <c:v>0.94568502188495451</c:v>
                </c:pt>
                <c:pt idx="1">
                  <c:v>-1.0543149781150456</c:v>
                </c:pt>
                <c:pt idx="2">
                  <c:v>0.10862995623009114</c:v>
                </c:pt>
                <c:pt idx="3">
                  <c:v>0.10862995623009114</c:v>
                </c:pt>
                <c:pt idx="4">
                  <c:v>0.94568502188495451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1-EB40-A0CE-A126A5AECBF3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(卓尔金历!$M$42,卓尔金历!$O$42,卓尔金历!$Q$42)</c:f>
              <c:numCache>
                <c:formatCode>#,##0.00_ </c:formatCode>
                <c:ptCount val="3"/>
                <c:pt idx="0">
                  <c:v>0.32900451320533397</c:v>
                </c:pt>
                <c:pt idx="1">
                  <c:v>0.51136736735502097</c:v>
                </c:pt>
                <c:pt idx="2">
                  <c:v>0.42018594028017747</c:v>
                </c:pt>
              </c:numCache>
            </c:numRef>
          </c:xVal>
          <c:yVal>
            <c:numRef>
              <c:f>(卓尔金历!$M$43,卓尔金历!$O$43,卓尔金历!$Q$43)</c:f>
              <c:numCache>
                <c:formatCode>#,##0.00_ </c:formatCode>
                <c:ptCount val="3"/>
                <c:pt idx="0">
                  <c:v>-0.20872250589034727</c:v>
                </c:pt>
                <c:pt idx="1">
                  <c:v>-0.10759570683957953</c:v>
                </c:pt>
                <c:pt idx="2">
                  <c:v>-0.15815910636496339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1-EB40-A0CE-A126A5AECBF3}"/>
            </c:ext>
          </c:extLst>
        </c:ser>
        <c:ser>
          <c:idx val="2"/>
          <c:order val="2"/>
          <c:tx>
            <c:v>理论</c:v>
          </c:tx>
          <c:spPr>
            <a:ln w="19050" cap="rnd">
              <a:solidFill>
                <a:schemeClr val="bg1">
                  <a:alpha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卓尔金历!$D$49:$H$49</c:f>
              <c:numCache>
                <c:formatCode>#,##0.00_ </c:formatCode>
                <c:ptCount val="5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卓尔金历!$D$50:$H$50</c:f>
              <c:numCache>
                <c:formatCode>#,##0.00_ </c:formatCode>
                <c:ptCount val="5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C9-084F-8646-A9CC28D6F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solidFill>
          <a:schemeClr val="tx1"/>
        </a:solidFill>
        <a:ln>
          <a:solidFill>
            <a:schemeClr val="bg1">
              <a:alpha val="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solidFill>
                  <a:schemeClr val="bg1">
                    <a:lumMod val="85000"/>
                  </a:schemeClr>
                </a:solidFill>
              </a:rPr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实验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卓尔金历!$D$47:$J$47</c:f>
              <c:numCache>
                <c:formatCode>#,##0.00_ </c:formatCode>
                <c:ptCount val="7"/>
                <c:pt idx="0">
                  <c:v>-7.2714895967875268E-2</c:v>
                </c:pt>
                <c:pt idx="1">
                  <c:v>1.0363574479839377</c:v>
                </c:pt>
                <c:pt idx="2">
                  <c:v>-0.9636425520160623</c:v>
                </c:pt>
                <c:pt idx="3">
                  <c:v>-7.2714895967875268E-2</c:v>
                </c:pt>
                <c:pt idx="4">
                  <c:v>-7.2714895967875268E-2</c:v>
                </c:pt>
              </c:numCache>
            </c:numRef>
          </c:xVal>
          <c:yVal>
            <c:numRef>
              <c:f>卓尔金历!$D$48:$J$48</c:f>
              <c:numCache>
                <c:formatCode>#,##0.00_ </c:formatCode>
                <c:ptCount val="7"/>
                <c:pt idx="0">
                  <c:v>0.94568502188495451</c:v>
                </c:pt>
                <c:pt idx="1">
                  <c:v>-1.0543149781150456</c:v>
                </c:pt>
                <c:pt idx="2">
                  <c:v>0.10862995623009114</c:v>
                </c:pt>
                <c:pt idx="3">
                  <c:v>0.10862995623009114</c:v>
                </c:pt>
                <c:pt idx="4">
                  <c:v>0.94568502188495451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83-6D47-8321-B517A0B19000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(卓尔金历!$M$42,卓尔金历!$O$42,卓尔金历!$Q$42)</c:f>
              <c:numCache>
                <c:formatCode>#,##0.00_ </c:formatCode>
                <c:ptCount val="3"/>
                <c:pt idx="0">
                  <c:v>0.32900451320533397</c:v>
                </c:pt>
                <c:pt idx="1">
                  <c:v>0.51136736735502097</c:v>
                </c:pt>
                <c:pt idx="2">
                  <c:v>0.42018594028017747</c:v>
                </c:pt>
              </c:numCache>
            </c:numRef>
          </c:xVal>
          <c:yVal>
            <c:numRef>
              <c:f>(卓尔金历!$M$43,卓尔金历!$O$43,卓尔金历!$Q$43)</c:f>
              <c:numCache>
                <c:formatCode>#,##0.00_ </c:formatCode>
                <c:ptCount val="3"/>
                <c:pt idx="0">
                  <c:v>-0.20872250589034727</c:v>
                </c:pt>
                <c:pt idx="1">
                  <c:v>-0.10759570683957953</c:v>
                </c:pt>
                <c:pt idx="2">
                  <c:v>-0.15815910636496339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3-6D47-8321-B517A0B19000}"/>
            </c:ext>
          </c:extLst>
        </c:ser>
        <c:ser>
          <c:idx val="2"/>
          <c:order val="2"/>
          <c:tx>
            <c:v>理论</c:v>
          </c:tx>
          <c:spPr>
            <a:ln w="19050" cap="rnd">
              <a:solidFill>
                <a:schemeClr val="bg1">
                  <a:alpha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卓尔金历!$D$49:$H$49</c:f>
              <c:numCache>
                <c:formatCode>#,##0.00_ </c:formatCode>
                <c:ptCount val="5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卓尔金历!$D$50:$H$50</c:f>
              <c:numCache>
                <c:formatCode>#,##0.00_ </c:formatCode>
                <c:ptCount val="5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3-6D47-8321-B517A0B19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solidFill>
          <a:schemeClr val="tx1"/>
        </a:solidFill>
        <a:ln>
          <a:solidFill>
            <a:schemeClr val="bg1">
              <a:alpha val="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卓尔金历法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回测实验室!$I$469:$I$3984</c:f>
              <c:numCache>
                <c:formatCode>General</c:formatCode>
                <c:ptCount val="3516"/>
                <c:pt idx="0">
                  <c:v>1</c:v>
                </c:pt>
                <c:pt idx="1">
                  <c:v>0.9958684069377256</c:v>
                </c:pt>
                <c:pt idx="2">
                  <c:v>0.99701325783906614</c:v>
                </c:pt>
                <c:pt idx="3">
                  <c:v>1.0050966475433127</c:v>
                </c:pt>
                <c:pt idx="4">
                  <c:v>1.0282510050021956</c:v>
                </c:pt>
                <c:pt idx="5">
                  <c:v>1.0459351649352502</c:v>
                </c:pt>
                <c:pt idx="6">
                  <c:v>1.0501131341570673</c:v>
                </c:pt>
                <c:pt idx="7">
                  <c:v>1.0510083387443199</c:v>
                </c:pt>
                <c:pt idx="8">
                  <c:v>1.045879364588737</c:v>
                </c:pt>
                <c:pt idx="9">
                  <c:v>1.0475778421127453</c:v>
                </c:pt>
                <c:pt idx="10">
                  <c:v>1.0501260351094142</c:v>
                </c:pt>
                <c:pt idx="11">
                  <c:v>1.0573540806964394</c:v>
                </c:pt>
                <c:pt idx="12">
                  <c:v>1.056693244466735</c:v>
                </c:pt>
                <c:pt idx="13">
                  <c:v>1.0565259298901073</c:v>
                </c:pt>
                <c:pt idx="14">
                  <c:v>1.0563580804363057</c:v>
                </c:pt>
                <c:pt idx="15">
                  <c:v>1.0576804872948804</c:v>
                </c:pt>
                <c:pt idx="16">
                  <c:v>1.0609820744006599</c:v>
                </c:pt>
                <c:pt idx="17">
                  <c:v>1.0618996020141682</c:v>
                </c:pt>
                <c:pt idx="18">
                  <c:v>1.0637668741714446</c:v>
                </c:pt>
                <c:pt idx="19">
                  <c:v>1.0621787667212532</c:v>
                </c:pt>
                <c:pt idx="20">
                  <c:v>1.0629876740050128</c:v>
                </c:pt>
                <c:pt idx="21">
                  <c:v>1.0629876740050128</c:v>
                </c:pt>
                <c:pt idx="22">
                  <c:v>1.0629892677540311</c:v>
                </c:pt>
                <c:pt idx="23">
                  <c:v>1.0628761149400925</c:v>
                </c:pt>
                <c:pt idx="24">
                  <c:v>1.0681017455148822</c:v>
                </c:pt>
                <c:pt idx="25">
                  <c:v>1.06662808052856</c:v>
                </c:pt>
                <c:pt idx="26">
                  <c:v>1.0672315738015221</c:v>
                </c:pt>
                <c:pt idx="27">
                  <c:v>1.0672305518875673</c:v>
                </c:pt>
                <c:pt idx="28">
                  <c:v>1.0666511421248916</c:v>
                </c:pt>
                <c:pt idx="29">
                  <c:v>1.0667195949634145</c:v>
                </c:pt>
                <c:pt idx="30">
                  <c:v>1.0639450535132879</c:v>
                </c:pt>
                <c:pt idx="31">
                  <c:v>1.0705638233404406</c:v>
                </c:pt>
                <c:pt idx="32">
                  <c:v>1.0700656295833766</c:v>
                </c:pt>
                <c:pt idx="33">
                  <c:v>1.0676792840047939</c:v>
                </c:pt>
                <c:pt idx="34">
                  <c:v>1.068310884595957</c:v>
                </c:pt>
                <c:pt idx="35">
                  <c:v>1.0666584374151471</c:v>
                </c:pt>
                <c:pt idx="36">
                  <c:v>1.0515460300037316</c:v>
                </c:pt>
                <c:pt idx="37">
                  <c:v>1.0205828802822579</c:v>
                </c:pt>
                <c:pt idx="38">
                  <c:v>1.0238826150215199</c:v>
                </c:pt>
                <c:pt idx="39">
                  <c:v>1.0471101092928436</c:v>
                </c:pt>
                <c:pt idx="40">
                  <c:v>1.0077679152130146</c:v>
                </c:pt>
                <c:pt idx="41">
                  <c:v>0.9080655244119894</c:v>
                </c:pt>
                <c:pt idx="42">
                  <c:v>0.92026116803744373</c:v>
                </c:pt>
                <c:pt idx="43">
                  <c:v>0.91366552058667905</c:v>
                </c:pt>
                <c:pt idx="44">
                  <c:v>0.89637932440346069</c:v>
                </c:pt>
                <c:pt idx="45">
                  <c:v>0.94333664080131341</c:v>
                </c:pt>
                <c:pt idx="46">
                  <c:v>0.94120231884224792</c:v>
                </c:pt>
                <c:pt idx="47">
                  <c:v>0.91179893164867987</c:v>
                </c:pt>
                <c:pt idx="48">
                  <c:v>0.91740692557318704</c:v>
                </c:pt>
                <c:pt idx="49">
                  <c:v>0.93973623309169851</c:v>
                </c:pt>
                <c:pt idx="50">
                  <c:v>0.91641393577192398</c:v>
                </c:pt>
                <c:pt idx="51">
                  <c:v>0.90190614833064064</c:v>
                </c:pt>
                <c:pt idx="52">
                  <c:v>0.92135886868873218</c:v>
                </c:pt>
                <c:pt idx="53">
                  <c:v>0.99119211414763875</c:v>
                </c:pt>
                <c:pt idx="54">
                  <c:v>0.96145717621171156</c:v>
                </c:pt>
                <c:pt idx="55">
                  <c:v>0.92604073833219736</c:v>
                </c:pt>
                <c:pt idx="56">
                  <c:v>0.91631032917715349</c:v>
                </c:pt>
                <c:pt idx="57">
                  <c:v>0.93677652619081142</c:v>
                </c:pt>
                <c:pt idx="58">
                  <c:v>0.92590622555531676</c:v>
                </c:pt>
                <c:pt idx="59">
                  <c:v>0.92241369350513769</c:v>
                </c:pt>
                <c:pt idx="60">
                  <c:v>0.92735226059886766</c:v>
                </c:pt>
                <c:pt idx="61">
                  <c:v>0.96826343012871019</c:v>
                </c:pt>
                <c:pt idx="62">
                  <c:v>0.99597636083632302</c:v>
                </c:pt>
                <c:pt idx="63">
                  <c:v>0.999973117455905</c:v>
                </c:pt>
                <c:pt idx="64">
                  <c:v>0.97769690741257309</c:v>
                </c:pt>
                <c:pt idx="65">
                  <c:v>0.9961114347699066</c:v>
                </c:pt>
                <c:pt idx="66">
                  <c:v>0.98705364470889723</c:v>
                </c:pt>
                <c:pt idx="67">
                  <c:v>0.98757296092025992</c:v>
                </c:pt>
                <c:pt idx="68">
                  <c:v>0.94162240593691082</c:v>
                </c:pt>
                <c:pt idx="69">
                  <c:v>0.93989635827629381</c:v>
                </c:pt>
                <c:pt idx="70">
                  <c:v>0.94979144434094465</c:v>
                </c:pt>
                <c:pt idx="71">
                  <c:v>0.95604031469793871</c:v>
                </c:pt>
                <c:pt idx="72">
                  <c:v>0.97093940453621908</c:v>
                </c:pt>
                <c:pt idx="73">
                  <c:v>0.98825436902232178</c:v>
                </c:pt>
                <c:pt idx="74">
                  <c:v>0.97391405796305575</c:v>
                </c:pt>
                <c:pt idx="75">
                  <c:v>0.97906853820169382</c:v>
                </c:pt>
                <c:pt idx="76">
                  <c:v>0.96561343896483476</c:v>
                </c:pt>
                <c:pt idx="77">
                  <c:v>0.96012198043399488</c:v>
                </c:pt>
                <c:pt idx="78">
                  <c:v>0.97828651639144559</c:v>
                </c:pt>
                <c:pt idx="79">
                  <c:v>0.98330139650559756</c:v>
                </c:pt>
                <c:pt idx="80">
                  <c:v>0.99849734141285229</c:v>
                </c:pt>
                <c:pt idx="81">
                  <c:v>1.0374805394457132</c:v>
                </c:pt>
                <c:pt idx="82">
                  <c:v>1.0400514538939225</c:v>
                </c:pt>
                <c:pt idx="83">
                  <c:v>1.0410395614882619</c:v>
                </c:pt>
                <c:pt idx="84">
                  <c:v>1.0392296187300729</c:v>
                </c:pt>
                <c:pt idx="85">
                  <c:v>1.0427851653681957</c:v>
                </c:pt>
                <c:pt idx="86">
                  <c:v>1.0405642395551566</c:v>
                </c:pt>
                <c:pt idx="87">
                  <c:v>1.0410439808541607</c:v>
                </c:pt>
                <c:pt idx="88">
                  <c:v>1.0427584585512137</c:v>
                </c:pt>
                <c:pt idx="89">
                  <c:v>1.039767109321484</c:v>
                </c:pt>
                <c:pt idx="90">
                  <c:v>1.0286344060865571</c:v>
                </c:pt>
                <c:pt idx="91">
                  <c:v>1.0281349870010923</c:v>
                </c:pt>
                <c:pt idx="92">
                  <c:v>1.0373624487608268</c:v>
                </c:pt>
                <c:pt idx="93">
                  <c:v>1.0316599233338539</c:v>
                </c:pt>
                <c:pt idx="94">
                  <c:v>1.0304025338988352</c:v>
                </c:pt>
                <c:pt idx="95">
                  <c:v>1.0336306878030572</c:v>
                </c:pt>
                <c:pt idx="96">
                  <c:v>1.0339298086525657</c:v>
                </c:pt>
                <c:pt idx="97">
                  <c:v>1.0316288373564741</c:v>
                </c:pt>
                <c:pt idx="98">
                  <c:v>1.0396289498182294</c:v>
                </c:pt>
                <c:pt idx="99">
                  <c:v>1.0431541907797957</c:v>
                </c:pt>
                <c:pt idx="100">
                  <c:v>1.0385817238692419</c:v>
                </c:pt>
                <c:pt idx="101">
                  <c:v>1.0354481734034084</c:v>
                </c:pt>
                <c:pt idx="102">
                  <c:v>1.0352355808123783</c:v>
                </c:pt>
                <c:pt idx="103">
                  <c:v>1.0371609393932524</c:v>
                </c:pt>
                <c:pt idx="104">
                  <c:v>1.0372966667514776</c:v>
                </c:pt>
                <c:pt idx="105">
                  <c:v>1.0398618147766943</c:v>
                </c:pt>
                <c:pt idx="106">
                  <c:v>1.0409148459257216</c:v>
                </c:pt>
                <c:pt idx="107">
                  <c:v>1.0379964944523272</c:v>
                </c:pt>
                <c:pt idx="108">
                  <c:v>1.0387387670198378</c:v>
                </c:pt>
                <c:pt idx="109">
                  <c:v>1.0245006082016461</c:v>
                </c:pt>
                <c:pt idx="110">
                  <c:v>1.021606649409047</c:v>
                </c:pt>
                <c:pt idx="111">
                  <c:v>1.0239973286569286</c:v>
                </c:pt>
                <c:pt idx="112">
                  <c:v>1.0235472453617529</c:v>
                </c:pt>
                <c:pt idx="113">
                  <c:v>1.0293273827352947</c:v>
                </c:pt>
                <c:pt idx="114">
                  <c:v>1.0272930531305431</c:v>
                </c:pt>
                <c:pt idx="115">
                  <c:v>1.0541536279239414</c:v>
                </c:pt>
                <c:pt idx="116">
                  <c:v>1.0509721657844344</c:v>
                </c:pt>
                <c:pt idx="117">
                  <c:v>1.0514144155947249</c:v>
                </c:pt>
                <c:pt idx="118">
                  <c:v>1.0556756725368333</c:v>
                </c:pt>
                <c:pt idx="119">
                  <c:v>1.0560796719984376</c:v>
                </c:pt>
                <c:pt idx="120">
                  <c:v>1.0563013836879636</c:v>
                </c:pt>
                <c:pt idx="121">
                  <c:v>1.0591015129743835</c:v>
                </c:pt>
                <c:pt idx="122">
                  <c:v>1.0575625919606959</c:v>
                </c:pt>
                <c:pt idx="123">
                  <c:v>1.053233505177805</c:v>
                </c:pt>
                <c:pt idx="124">
                  <c:v>1.0536849697152948</c:v>
                </c:pt>
                <c:pt idx="125">
                  <c:v>1.0532876022527973</c:v>
                </c:pt>
                <c:pt idx="126">
                  <c:v>1.0522871379951679</c:v>
                </c:pt>
                <c:pt idx="127">
                  <c:v>1.0513538139680096</c:v>
                </c:pt>
                <c:pt idx="128">
                  <c:v>1.0529026660815493</c:v>
                </c:pt>
                <c:pt idx="129">
                  <c:v>1.0500645264802397</c:v>
                </c:pt>
                <c:pt idx="130">
                  <c:v>1.050375545111113</c:v>
                </c:pt>
                <c:pt idx="131">
                  <c:v>1.0509707020576531</c:v>
                </c:pt>
                <c:pt idx="132">
                  <c:v>1.0508431334554396</c:v>
                </c:pt>
                <c:pt idx="133">
                  <c:v>1.0504010817548202</c:v>
                </c:pt>
                <c:pt idx="134">
                  <c:v>1.054134204983026</c:v>
                </c:pt>
                <c:pt idx="135">
                  <c:v>1.0540887790330848</c:v>
                </c:pt>
                <c:pt idx="136">
                  <c:v>1.0540552802680099</c:v>
                </c:pt>
                <c:pt idx="137">
                  <c:v>1.0540698886094917</c:v>
                </c:pt>
                <c:pt idx="138">
                  <c:v>1.0540317637439469</c:v>
                </c:pt>
                <c:pt idx="139">
                  <c:v>1.0539844406307355</c:v>
                </c:pt>
                <c:pt idx="140">
                  <c:v>1.0539760983491857</c:v>
                </c:pt>
                <c:pt idx="141">
                  <c:v>1.0540895047799508</c:v>
                </c:pt>
                <c:pt idx="142">
                  <c:v>1.0541422614713634</c:v>
                </c:pt>
                <c:pt idx="143">
                  <c:v>1.0539310424737935</c:v>
                </c:pt>
                <c:pt idx="144">
                  <c:v>1.0550454565277325</c:v>
                </c:pt>
                <c:pt idx="145">
                  <c:v>1.0586196236442762</c:v>
                </c:pt>
                <c:pt idx="146">
                  <c:v>1.0591086166399457</c:v>
                </c:pt>
                <c:pt idx="147">
                  <c:v>1.0643075552084578</c:v>
                </c:pt>
                <c:pt idx="148">
                  <c:v>1.063154324126939</c:v>
                </c:pt>
                <c:pt idx="149">
                  <c:v>1.062416654291962</c:v>
                </c:pt>
                <c:pt idx="150">
                  <c:v>1.0592108163786698</c:v>
                </c:pt>
                <c:pt idx="151">
                  <c:v>1.0627167339835328</c:v>
                </c:pt>
                <c:pt idx="152">
                  <c:v>1.0635487522471936</c:v>
                </c:pt>
                <c:pt idx="153">
                  <c:v>1.0627067626657287</c:v>
                </c:pt>
                <c:pt idx="154">
                  <c:v>1.0630014677193238</c:v>
                </c:pt>
                <c:pt idx="155">
                  <c:v>1.057356627934525</c:v>
                </c:pt>
                <c:pt idx="156">
                  <c:v>1.0540352017648111</c:v>
                </c:pt>
                <c:pt idx="157">
                  <c:v>1.0556612427111804</c:v>
                </c:pt>
                <c:pt idx="158">
                  <c:v>1.0579255480642031</c:v>
                </c:pt>
                <c:pt idx="159">
                  <c:v>1.0597779939081633</c:v>
                </c:pt>
                <c:pt idx="160">
                  <c:v>1.0612841560786794</c:v>
                </c:pt>
                <c:pt idx="161">
                  <c:v>1.0596291682311954</c:v>
                </c:pt>
                <c:pt idx="162">
                  <c:v>1.0598775935935107</c:v>
                </c:pt>
                <c:pt idx="163">
                  <c:v>1.0597249475749513</c:v>
                </c:pt>
                <c:pt idx="164">
                  <c:v>1.0597821348491634</c:v>
                </c:pt>
                <c:pt idx="165">
                  <c:v>1.0597256237545007</c:v>
                </c:pt>
                <c:pt idx="166">
                  <c:v>1.059689953168049</c:v>
                </c:pt>
                <c:pt idx="167">
                  <c:v>1.0585918912413019</c:v>
                </c:pt>
                <c:pt idx="168">
                  <c:v>1.0585458366708929</c:v>
                </c:pt>
                <c:pt idx="169">
                  <c:v>1.0584663718843828</c:v>
                </c:pt>
                <c:pt idx="170">
                  <c:v>1.058372833891029</c:v>
                </c:pt>
                <c:pt idx="171">
                  <c:v>1.0588124779241037</c:v>
                </c:pt>
                <c:pt idx="172">
                  <c:v>1.0589785503435123</c:v>
                </c:pt>
                <c:pt idx="173">
                  <c:v>1.0592832904514327</c:v>
                </c:pt>
                <c:pt idx="174">
                  <c:v>1.0593456346282402</c:v>
                </c:pt>
                <c:pt idx="175">
                  <c:v>1.0594476401231543</c:v>
                </c:pt>
                <c:pt idx="176">
                  <c:v>1.0593443119889405</c:v>
                </c:pt>
                <c:pt idx="177">
                  <c:v>1.0592910642966127</c:v>
                </c:pt>
                <c:pt idx="178">
                  <c:v>1.0593460932489724</c:v>
                </c:pt>
                <c:pt idx="179">
                  <c:v>1.0593404885490232</c:v>
                </c:pt>
                <c:pt idx="180">
                  <c:v>1.0603499362751214</c:v>
                </c:pt>
                <c:pt idx="181">
                  <c:v>1.0596629945935856</c:v>
                </c:pt>
                <c:pt idx="182">
                  <c:v>1.0605453968128917</c:v>
                </c:pt>
                <c:pt idx="183">
                  <c:v>1.0591429702556701</c:v>
                </c:pt>
                <c:pt idx="184">
                  <c:v>1.0603381496710447</c:v>
                </c:pt>
                <c:pt idx="185">
                  <c:v>1.0602319425034799</c:v>
                </c:pt>
                <c:pt idx="186">
                  <c:v>1.0607034832264011</c:v>
                </c:pt>
                <c:pt idx="187">
                  <c:v>1.060206529325336</c:v>
                </c:pt>
                <c:pt idx="188">
                  <c:v>1.0625698708750406</c:v>
                </c:pt>
                <c:pt idx="189">
                  <c:v>1.0675001244251694</c:v>
                </c:pt>
                <c:pt idx="190">
                  <c:v>1.0661749240058447</c:v>
                </c:pt>
                <c:pt idx="191">
                  <c:v>1.0639117584059639</c:v>
                </c:pt>
                <c:pt idx="192">
                  <c:v>1.067071079343755</c:v>
                </c:pt>
                <c:pt idx="193">
                  <c:v>1.0760198147017621</c:v>
                </c:pt>
                <c:pt idx="194">
                  <c:v>1.0772278884085218</c:v>
                </c:pt>
                <c:pt idx="195">
                  <c:v>1.0851206377137306</c:v>
                </c:pt>
                <c:pt idx="196">
                  <c:v>1.0880270526632767</c:v>
                </c:pt>
                <c:pt idx="197">
                  <c:v>1.0829996623974798</c:v>
                </c:pt>
                <c:pt idx="198">
                  <c:v>1.0766310816065929</c:v>
                </c:pt>
                <c:pt idx="199">
                  <c:v>1.0830284045677432</c:v>
                </c:pt>
                <c:pt idx="200">
                  <c:v>1.0917077947846965</c:v>
                </c:pt>
                <c:pt idx="201">
                  <c:v>1.1033871670743614</c:v>
                </c:pt>
                <c:pt idx="202">
                  <c:v>1.1048627496637295</c:v>
                </c:pt>
                <c:pt idx="203">
                  <c:v>1.1368626498785639</c:v>
                </c:pt>
                <c:pt idx="204">
                  <c:v>1.1329799374870886</c:v>
                </c:pt>
                <c:pt idx="205">
                  <c:v>1.1236974853469743</c:v>
                </c:pt>
                <c:pt idx="206">
                  <c:v>1.1309779009089158</c:v>
                </c:pt>
                <c:pt idx="207">
                  <c:v>1.1367111569939945</c:v>
                </c:pt>
                <c:pt idx="208">
                  <c:v>1.1433587020726999</c:v>
                </c:pt>
                <c:pt idx="209">
                  <c:v>1.1438373223827465</c:v>
                </c:pt>
                <c:pt idx="210">
                  <c:v>1.1411866361610261</c:v>
                </c:pt>
                <c:pt idx="211">
                  <c:v>1.1365708859825681</c:v>
                </c:pt>
                <c:pt idx="212">
                  <c:v>1.1334898475516437</c:v>
                </c:pt>
                <c:pt idx="213">
                  <c:v>1.1321228839991451</c:v>
                </c:pt>
                <c:pt idx="214">
                  <c:v>1.1356123603826884</c:v>
                </c:pt>
                <c:pt idx="215">
                  <c:v>1.1445464620136698</c:v>
                </c:pt>
                <c:pt idx="216">
                  <c:v>1.1437183925921972</c:v>
                </c:pt>
                <c:pt idx="217">
                  <c:v>1.1446117862741505</c:v>
                </c:pt>
                <c:pt idx="218">
                  <c:v>1.145417375662505</c:v>
                </c:pt>
                <c:pt idx="219">
                  <c:v>1.1441953378014134</c:v>
                </c:pt>
                <c:pt idx="220">
                  <c:v>1.1468410379863001</c:v>
                </c:pt>
                <c:pt idx="221">
                  <c:v>1.1406853659596734</c:v>
                </c:pt>
                <c:pt idx="222">
                  <c:v>1.1413387838431488</c:v>
                </c:pt>
                <c:pt idx="223">
                  <c:v>1.1446189251742893</c:v>
                </c:pt>
                <c:pt idx="224">
                  <c:v>1.1441791847608489</c:v>
                </c:pt>
                <c:pt idx="225">
                  <c:v>1.1464749026994672</c:v>
                </c:pt>
                <c:pt idx="226">
                  <c:v>1.1475477605863798</c:v>
                </c:pt>
                <c:pt idx="227">
                  <c:v>1.1539878012979077</c:v>
                </c:pt>
                <c:pt idx="228">
                  <c:v>1.1590158449180608</c:v>
                </c:pt>
                <c:pt idx="229">
                  <c:v>1.1580682766857044</c:v>
                </c:pt>
                <c:pt idx="230">
                  <c:v>1.1803395005775352</c:v>
                </c:pt>
                <c:pt idx="231">
                  <c:v>1.1777366735238926</c:v>
                </c:pt>
                <c:pt idx="232">
                  <c:v>1.1744780626048956</c:v>
                </c:pt>
                <c:pt idx="233">
                  <c:v>1.1765965537321261</c:v>
                </c:pt>
                <c:pt idx="234">
                  <c:v>1.1999851325205906</c:v>
                </c:pt>
                <c:pt idx="235">
                  <c:v>1.2095268985483869</c:v>
                </c:pt>
                <c:pt idx="236">
                  <c:v>1.2191069034131277</c:v>
                </c:pt>
                <c:pt idx="237">
                  <c:v>1.2135542677660813</c:v>
                </c:pt>
                <c:pt idx="238">
                  <c:v>1.2027808107383369</c:v>
                </c:pt>
                <c:pt idx="239">
                  <c:v>1.210723228027595</c:v>
                </c:pt>
                <c:pt idx="240">
                  <c:v>1.1972998811211442</c:v>
                </c:pt>
                <c:pt idx="241">
                  <c:v>1.1981882423866417</c:v>
                </c:pt>
                <c:pt idx="242">
                  <c:v>1.2019718852861851</c:v>
                </c:pt>
                <c:pt idx="243">
                  <c:v>1.2068033706233563</c:v>
                </c:pt>
                <c:pt idx="244">
                  <c:v>1.2098887267502143</c:v>
                </c:pt>
                <c:pt idx="245">
                  <c:v>1.2098887267502143</c:v>
                </c:pt>
                <c:pt idx="246">
                  <c:v>1.209524766594454</c:v>
                </c:pt>
                <c:pt idx="247">
                  <c:v>1.2066555098914931</c:v>
                </c:pt>
                <c:pt idx="248">
                  <c:v>1.2159387760057698</c:v>
                </c:pt>
                <c:pt idx="249">
                  <c:v>1.2199326846936671</c:v>
                </c:pt>
                <c:pt idx="250">
                  <c:v>1.2244545982469919</c:v>
                </c:pt>
                <c:pt idx="251">
                  <c:v>1.2461884064600517</c:v>
                </c:pt>
                <c:pt idx="252">
                  <c:v>1.2552021542761898</c:v>
                </c:pt>
                <c:pt idx="253">
                  <c:v>1.255392282256522</c:v>
                </c:pt>
                <c:pt idx="254">
                  <c:v>1.2538458363535263</c:v>
                </c:pt>
                <c:pt idx="255">
                  <c:v>1.2537387899702261</c:v>
                </c:pt>
                <c:pt idx="256">
                  <c:v>1.2555116576886411</c:v>
                </c:pt>
                <c:pt idx="257">
                  <c:v>1.255194627237161</c:v>
                </c:pt>
                <c:pt idx="258">
                  <c:v>1.2552727863252671</c:v>
                </c:pt>
                <c:pt idx="259">
                  <c:v>1.2596544073219502</c:v>
                </c:pt>
                <c:pt idx="260">
                  <c:v>1.2612799432381419</c:v>
                </c:pt>
                <c:pt idx="261">
                  <c:v>1.2613833251783213</c:v>
                </c:pt>
                <c:pt idx="262">
                  <c:v>1.2617553233408654</c:v>
                </c:pt>
                <c:pt idx="263">
                  <c:v>1.2627576432026031</c:v>
                </c:pt>
                <c:pt idx="264">
                  <c:v>1.2696428947675409</c:v>
                </c:pt>
                <c:pt idx="265">
                  <c:v>1.3051828126609513</c:v>
                </c:pt>
                <c:pt idx="266">
                  <c:v>1.0303083186200097</c:v>
                </c:pt>
                <c:pt idx="267">
                  <c:v>1.0305870196230464</c:v>
                </c:pt>
                <c:pt idx="268">
                  <c:v>1.010493531450851</c:v>
                </c:pt>
                <c:pt idx="269">
                  <c:v>0.99747968546832899</c:v>
                </c:pt>
                <c:pt idx="270">
                  <c:v>0.99732833654137432</c:v>
                </c:pt>
                <c:pt idx="271">
                  <c:v>0.99723817991904329</c:v>
                </c:pt>
                <c:pt idx="272">
                  <c:v>0.99576388414405703</c:v>
                </c:pt>
                <c:pt idx="273">
                  <c:v>0.99064451921971042</c:v>
                </c:pt>
                <c:pt idx="274">
                  <c:v>0.99099655669326336</c:v>
                </c:pt>
                <c:pt idx="275">
                  <c:v>0.99059523665296945</c:v>
                </c:pt>
                <c:pt idx="276">
                  <c:v>0.98902396226541101</c:v>
                </c:pt>
                <c:pt idx="277">
                  <c:v>0.98906867023611122</c:v>
                </c:pt>
                <c:pt idx="278">
                  <c:v>0.98917204472282838</c:v>
                </c:pt>
                <c:pt idx="279">
                  <c:v>0.98979949957113178</c:v>
                </c:pt>
                <c:pt idx="280">
                  <c:v>0.99260446022732585</c:v>
                </c:pt>
                <c:pt idx="281">
                  <c:v>0.99354456103606481</c:v>
                </c:pt>
                <c:pt idx="282">
                  <c:v>0.99236778420361615</c:v>
                </c:pt>
                <c:pt idx="283">
                  <c:v>0.99263033131440115</c:v>
                </c:pt>
                <c:pt idx="284">
                  <c:v>0.99251686950198448</c:v>
                </c:pt>
                <c:pt idx="285">
                  <c:v>0.99300377422795405</c:v>
                </c:pt>
                <c:pt idx="286">
                  <c:v>0.99219363413477224</c:v>
                </c:pt>
                <c:pt idx="287">
                  <c:v>0.99298866982766054</c:v>
                </c:pt>
                <c:pt idx="288">
                  <c:v>0.99282334213870249</c:v>
                </c:pt>
                <c:pt idx="289">
                  <c:v>0.99289903625463238</c:v>
                </c:pt>
                <c:pt idx="290">
                  <c:v>0.99223006567796401</c:v>
                </c:pt>
                <c:pt idx="291">
                  <c:v>0.99152303620709237</c:v>
                </c:pt>
                <c:pt idx="292">
                  <c:v>0.99137533335661598</c:v>
                </c:pt>
                <c:pt idx="293">
                  <c:v>0.99122809562020142</c:v>
                </c:pt>
                <c:pt idx="294">
                  <c:v>0.99006163950723858</c:v>
                </c:pt>
                <c:pt idx="295">
                  <c:v>0.99011789794592753</c:v>
                </c:pt>
                <c:pt idx="296">
                  <c:v>0.99020171581221972</c:v>
                </c:pt>
                <c:pt idx="297">
                  <c:v>0.99021554540084222</c:v>
                </c:pt>
                <c:pt idx="298">
                  <c:v>0.99046406274091825</c:v>
                </c:pt>
                <c:pt idx="299">
                  <c:v>0.99209910144676405</c:v>
                </c:pt>
                <c:pt idx="300">
                  <c:v>0.99323222028888303</c:v>
                </c:pt>
                <c:pt idx="301">
                  <c:v>0.99366575694815529</c:v>
                </c:pt>
                <c:pt idx="302">
                  <c:v>0.99357904915322248</c:v>
                </c:pt>
                <c:pt idx="303">
                  <c:v>0.99354910132072494</c:v>
                </c:pt>
                <c:pt idx="304">
                  <c:v>0.99348608456657583</c:v>
                </c:pt>
                <c:pt idx="305">
                  <c:v>0.99355210136561889</c:v>
                </c:pt>
                <c:pt idx="306">
                  <c:v>0.99360139227072486</c:v>
                </c:pt>
                <c:pt idx="307">
                  <c:v>0.99362750327286886</c:v>
                </c:pt>
                <c:pt idx="308">
                  <c:v>0.99368243886731522</c:v>
                </c:pt>
                <c:pt idx="309">
                  <c:v>0.9936638928025765</c:v>
                </c:pt>
                <c:pt idx="310">
                  <c:v>0.99368847636423063</c:v>
                </c:pt>
                <c:pt idx="311">
                  <c:v>0.99368847636423063</c:v>
                </c:pt>
                <c:pt idx="312">
                  <c:v>0.99398074859556917</c:v>
                </c:pt>
                <c:pt idx="313">
                  <c:v>0.99422345354836372</c:v>
                </c:pt>
                <c:pt idx="314">
                  <c:v>0.99402999551744242</c:v>
                </c:pt>
                <c:pt idx="315">
                  <c:v>0.99324420449664264</c:v>
                </c:pt>
                <c:pt idx="316">
                  <c:v>0.99154424580546607</c:v>
                </c:pt>
                <c:pt idx="317">
                  <c:v>0.98491075810454554</c:v>
                </c:pt>
                <c:pt idx="318">
                  <c:v>0.98459447496673058</c:v>
                </c:pt>
                <c:pt idx="319">
                  <c:v>0.98575332832374851</c:v>
                </c:pt>
                <c:pt idx="320">
                  <c:v>0.98796447798528941</c:v>
                </c:pt>
                <c:pt idx="321">
                  <c:v>0.98669507864142969</c:v>
                </c:pt>
                <c:pt idx="322">
                  <c:v>0.98626932767798348</c:v>
                </c:pt>
                <c:pt idx="323">
                  <c:v>0.98429260324086032</c:v>
                </c:pt>
                <c:pt idx="324">
                  <c:v>0.982539386417004</c:v>
                </c:pt>
                <c:pt idx="325">
                  <c:v>0.98352400052156752</c:v>
                </c:pt>
                <c:pt idx="326">
                  <c:v>0.98369363026893974</c:v>
                </c:pt>
                <c:pt idx="327">
                  <c:v>0.98330084979989962</c:v>
                </c:pt>
                <c:pt idx="328">
                  <c:v>0.98458242184109779</c:v>
                </c:pt>
                <c:pt idx="329">
                  <c:v>0.98262958973981251</c:v>
                </c:pt>
                <c:pt idx="330">
                  <c:v>0.98262582357349793</c:v>
                </c:pt>
                <c:pt idx="331">
                  <c:v>0.9805770020479132</c:v>
                </c:pt>
                <c:pt idx="332">
                  <c:v>0.98207544240842592</c:v>
                </c:pt>
                <c:pt idx="333">
                  <c:v>0.98094144992261678</c:v>
                </c:pt>
                <c:pt idx="334">
                  <c:v>0.98094144992261678</c:v>
                </c:pt>
                <c:pt idx="335">
                  <c:v>0.96600610579540225</c:v>
                </c:pt>
                <c:pt idx="336">
                  <c:v>0.95220190484760192</c:v>
                </c:pt>
                <c:pt idx="337">
                  <c:v>0.95365314466896967</c:v>
                </c:pt>
                <c:pt idx="338">
                  <c:v>0.9606964712052205</c:v>
                </c:pt>
                <c:pt idx="339">
                  <c:v>0.95867973276331397</c:v>
                </c:pt>
                <c:pt idx="340">
                  <c:v>0.96452026854245798</c:v>
                </c:pt>
                <c:pt idx="341">
                  <c:v>0.97075859207462911</c:v>
                </c:pt>
                <c:pt idx="342">
                  <c:v>0.96130626769369754</c:v>
                </c:pt>
                <c:pt idx="343">
                  <c:v>0.95923891555370666</c:v>
                </c:pt>
                <c:pt idx="344">
                  <c:v>0.96198318486021128</c:v>
                </c:pt>
                <c:pt idx="345">
                  <c:v>0.96518301698315978</c:v>
                </c:pt>
                <c:pt idx="346">
                  <c:v>0.96413717330138593</c:v>
                </c:pt>
                <c:pt idx="347">
                  <c:v>0.96717970615330695</c:v>
                </c:pt>
                <c:pt idx="348">
                  <c:v>0.96740033924604873</c:v>
                </c:pt>
                <c:pt idx="349">
                  <c:v>0.96749983413237672</c:v>
                </c:pt>
                <c:pt idx="350">
                  <c:v>0.9663465057652284</c:v>
                </c:pt>
                <c:pt idx="351">
                  <c:v>0.96785177705755165</c:v>
                </c:pt>
                <c:pt idx="352">
                  <c:v>0.96762765148565544</c:v>
                </c:pt>
                <c:pt idx="353">
                  <c:v>0.97041331684968934</c:v>
                </c:pt>
                <c:pt idx="354">
                  <c:v>0.96928859839468917</c:v>
                </c:pt>
                <c:pt idx="355">
                  <c:v>0.96926474117671013</c:v>
                </c:pt>
                <c:pt idx="356">
                  <c:v>0.97418968704082964</c:v>
                </c:pt>
                <c:pt idx="357">
                  <c:v>0.9875512148075235</c:v>
                </c:pt>
                <c:pt idx="358">
                  <c:v>0.98830765373267215</c:v>
                </c:pt>
                <c:pt idx="359">
                  <c:v>0.98571611881422438</c:v>
                </c:pt>
                <c:pt idx="360">
                  <c:v>0.98788611380746505</c:v>
                </c:pt>
                <c:pt idx="361">
                  <c:v>0.98691514364104516</c:v>
                </c:pt>
                <c:pt idx="362">
                  <c:v>0.98745599247442828</c:v>
                </c:pt>
                <c:pt idx="363">
                  <c:v>1.0026949226045161</c:v>
                </c:pt>
                <c:pt idx="364">
                  <c:v>1.0012983658675922</c:v>
                </c:pt>
                <c:pt idx="365">
                  <c:v>1.0025118818925356</c:v>
                </c:pt>
                <c:pt idx="366">
                  <c:v>1.0041025089959714</c:v>
                </c:pt>
                <c:pt idx="367">
                  <c:v>0.99879362109422742</c:v>
                </c:pt>
                <c:pt idx="368">
                  <c:v>0.99795866797529886</c:v>
                </c:pt>
                <c:pt idx="369">
                  <c:v>1.0018937010896778</c:v>
                </c:pt>
                <c:pt idx="370">
                  <c:v>1.0045972011444675</c:v>
                </c:pt>
                <c:pt idx="371">
                  <c:v>1.0153942006829901</c:v>
                </c:pt>
                <c:pt idx="372">
                  <c:v>1.0151121182307343</c:v>
                </c:pt>
                <c:pt idx="373">
                  <c:v>1.0090277076107372</c:v>
                </c:pt>
                <c:pt idx="374">
                  <c:v>1.0251841765911178</c:v>
                </c:pt>
                <c:pt idx="375">
                  <c:v>1.0999381867234048</c:v>
                </c:pt>
                <c:pt idx="376">
                  <c:v>1.0965599300638509</c:v>
                </c:pt>
                <c:pt idx="377">
                  <c:v>1.0870994274014152</c:v>
                </c:pt>
                <c:pt idx="378">
                  <c:v>1.11147028412403</c:v>
                </c:pt>
                <c:pt idx="379">
                  <c:v>1.1017201458534385</c:v>
                </c:pt>
                <c:pt idx="380">
                  <c:v>1.0976716888632048</c:v>
                </c:pt>
                <c:pt idx="381">
                  <c:v>1.1031942673969413</c:v>
                </c:pt>
                <c:pt idx="382">
                  <c:v>1.1193983866060826</c:v>
                </c:pt>
                <c:pt idx="383">
                  <c:v>1.138715202810076</c:v>
                </c:pt>
                <c:pt idx="384">
                  <c:v>1.1388855542476977</c:v>
                </c:pt>
                <c:pt idx="385">
                  <c:v>1.1246745241872957</c:v>
                </c:pt>
                <c:pt idx="386">
                  <c:v>1.1086782678872855</c:v>
                </c:pt>
                <c:pt idx="387">
                  <c:v>1.0820012178718139</c:v>
                </c:pt>
                <c:pt idx="388">
                  <c:v>1.0748570241883502</c:v>
                </c:pt>
                <c:pt idx="389">
                  <c:v>1.0820167027466376</c:v>
                </c:pt>
                <c:pt idx="390">
                  <c:v>1.1270099707672943</c:v>
                </c:pt>
                <c:pt idx="391">
                  <c:v>1.1154428954929709</c:v>
                </c:pt>
                <c:pt idx="392">
                  <c:v>1.1115809203127143</c:v>
                </c:pt>
                <c:pt idx="393">
                  <c:v>1.0911807532893334</c:v>
                </c:pt>
                <c:pt idx="394">
                  <c:v>1.0817484664919501</c:v>
                </c:pt>
                <c:pt idx="395">
                  <c:v>1.0925895129027945</c:v>
                </c:pt>
                <c:pt idx="396">
                  <c:v>1.0877506687708138</c:v>
                </c:pt>
                <c:pt idx="397">
                  <c:v>1.1068316578521691</c:v>
                </c:pt>
                <c:pt idx="398">
                  <c:v>1.0992268970367622</c:v>
                </c:pt>
                <c:pt idx="399">
                  <c:v>1.0991446248949834</c:v>
                </c:pt>
                <c:pt idx="400">
                  <c:v>1.095647569694125</c:v>
                </c:pt>
                <c:pt idx="401">
                  <c:v>1.1038821073562424</c:v>
                </c:pt>
                <c:pt idx="402">
                  <c:v>1.1137757140078162</c:v>
                </c:pt>
                <c:pt idx="403">
                  <c:v>1.0796719965871762</c:v>
                </c:pt>
                <c:pt idx="404">
                  <c:v>1.0757425955183153</c:v>
                </c:pt>
                <c:pt idx="405">
                  <c:v>1.0949304791189747</c:v>
                </c:pt>
                <c:pt idx="406">
                  <c:v>1.1116945131995206</c:v>
                </c:pt>
                <c:pt idx="407">
                  <c:v>1.1017677897305695</c:v>
                </c:pt>
                <c:pt idx="408">
                  <c:v>1.1040735907044281</c:v>
                </c:pt>
                <c:pt idx="409">
                  <c:v>1.1261006254194792</c:v>
                </c:pt>
                <c:pt idx="410">
                  <c:v>1.1518631285463159</c:v>
                </c:pt>
                <c:pt idx="411">
                  <c:v>1.1564293445170084</c:v>
                </c:pt>
                <c:pt idx="412">
                  <c:v>1.218666363321927</c:v>
                </c:pt>
                <c:pt idx="413">
                  <c:v>1.218120505131133</c:v>
                </c:pt>
                <c:pt idx="414">
                  <c:v>1.236311487706093</c:v>
                </c:pt>
                <c:pt idx="415">
                  <c:v>1.2141286065801726</c:v>
                </c:pt>
                <c:pt idx="416">
                  <c:v>1.2475399568285448</c:v>
                </c:pt>
                <c:pt idx="417">
                  <c:v>1.2383637367307945</c:v>
                </c:pt>
                <c:pt idx="418">
                  <c:v>1.3261143155208399</c:v>
                </c:pt>
                <c:pt idx="419">
                  <c:v>1.4719434614643188</c:v>
                </c:pt>
                <c:pt idx="420">
                  <c:v>1.516785769357804</c:v>
                </c:pt>
                <c:pt idx="421">
                  <c:v>1.4967639527634109</c:v>
                </c:pt>
                <c:pt idx="422">
                  <c:v>1.5146704416109211</c:v>
                </c:pt>
                <c:pt idx="423">
                  <c:v>1.7581539593397664</c:v>
                </c:pt>
                <c:pt idx="424">
                  <c:v>1.8732299765028408</c:v>
                </c:pt>
                <c:pt idx="425">
                  <c:v>1.9346540392088465</c:v>
                </c:pt>
                <c:pt idx="426">
                  <c:v>1.7708810159593276</c:v>
                </c:pt>
                <c:pt idx="427">
                  <c:v>1.8961919693777587</c:v>
                </c:pt>
                <c:pt idx="428">
                  <c:v>2.0202792618223198</c:v>
                </c:pt>
                <c:pt idx="429">
                  <c:v>2.0037144928618607</c:v>
                </c:pt>
                <c:pt idx="430">
                  <c:v>2.2527170013786155</c:v>
                </c:pt>
                <c:pt idx="431">
                  <c:v>2.4970749152083695</c:v>
                </c:pt>
                <c:pt idx="432">
                  <c:v>2.553149510440222</c:v>
                </c:pt>
                <c:pt idx="433">
                  <c:v>2.7842275347952232</c:v>
                </c:pt>
                <c:pt idx="434">
                  <c:v>2.81548514839394</c:v>
                </c:pt>
                <c:pt idx="435">
                  <c:v>2.5157548696696472</c:v>
                </c:pt>
                <c:pt idx="436">
                  <c:v>2.8158817567433632</c:v>
                </c:pt>
                <c:pt idx="437">
                  <c:v>2.7613153187308135</c:v>
                </c:pt>
                <c:pt idx="438">
                  <c:v>2.8186157594416379</c:v>
                </c:pt>
                <c:pt idx="439">
                  <c:v>3.0166387990633612</c:v>
                </c:pt>
                <c:pt idx="440">
                  <c:v>3.3613760106918598</c:v>
                </c:pt>
                <c:pt idx="441">
                  <c:v>3.5579138471342824</c:v>
                </c:pt>
                <c:pt idx="442">
                  <c:v>3.9612246689609187</c:v>
                </c:pt>
                <c:pt idx="443">
                  <c:v>4.1002026338845967</c:v>
                </c:pt>
                <c:pt idx="444">
                  <c:v>4.3994180643581124</c:v>
                </c:pt>
                <c:pt idx="445">
                  <c:v>4.6424090091019226</c:v>
                </c:pt>
                <c:pt idx="446">
                  <c:v>4.1783039542513922</c:v>
                </c:pt>
                <c:pt idx="447">
                  <c:v>5.5442671824807324</c:v>
                </c:pt>
                <c:pt idx="448">
                  <c:v>5.4789471643643139</c:v>
                </c:pt>
                <c:pt idx="449">
                  <c:v>5.5402686908869851</c:v>
                </c:pt>
                <c:pt idx="450">
                  <c:v>5.3283631502945896</c:v>
                </c:pt>
                <c:pt idx="451">
                  <c:v>5.3981723762640028</c:v>
                </c:pt>
                <c:pt idx="452">
                  <c:v>6.6557043407034149</c:v>
                </c:pt>
                <c:pt idx="453">
                  <c:v>6.7904622969624224</c:v>
                </c:pt>
                <c:pt idx="454">
                  <c:v>6.8520785810358014</c:v>
                </c:pt>
                <c:pt idx="455">
                  <c:v>7.1495249275839301</c:v>
                </c:pt>
                <c:pt idx="456">
                  <c:v>6.8763504499381565</c:v>
                </c:pt>
                <c:pt idx="457">
                  <c:v>6.9302340127679116</c:v>
                </c:pt>
                <c:pt idx="458">
                  <c:v>7.2310837056417911</c:v>
                </c:pt>
                <c:pt idx="459">
                  <c:v>7.6500877702802601</c:v>
                </c:pt>
                <c:pt idx="460">
                  <c:v>7.5243309101689171</c:v>
                </c:pt>
                <c:pt idx="461">
                  <c:v>9.0765152806310478</c:v>
                </c:pt>
                <c:pt idx="462">
                  <c:v>9.8666870890838396</c:v>
                </c:pt>
                <c:pt idx="463">
                  <c:v>9.6811789510561965</c:v>
                </c:pt>
                <c:pt idx="464">
                  <c:v>9.8645278803876284</c:v>
                </c:pt>
                <c:pt idx="465">
                  <c:v>11.090097396260671</c:v>
                </c:pt>
                <c:pt idx="466">
                  <c:v>14.447048010869795</c:v>
                </c:pt>
                <c:pt idx="467">
                  <c:v>15.110287102263838</c:v>
                </c:pt>
                <c:pt idx="468">
                  <c:v>16.078709785531622</c:v>
                </c:pt>
                <c:pt idx="469">
                  <c:v>18.283770701318922</c:v>
                </c:pt>
                <c:pt idx="470">
                  <c:v>21.224461879837648</c:v>
                </c:pt>
                <c:pt idx="471">
                  <c:v>20.183963482520586</c:v>
                </c:pt>
                <c:pt idx="472">
                  <c:v>22.986543135184782</c:v>
                </c:pt>
                <c:pt idx="473">
                  <c:v>17.749642961852413</c:v>
                </c:pt>
                <c:pt idx="474">
                  <c:v>20.510362488392737</c:v>
                </c:pt>
                <c:pt idx="475">
                  <c:v>20.800736681696545</c:v>
                </c:pt>
                <c:pt idx="476">
                  <c:v>20.549489150347487</c:v>
                </c:pt>
                <c:pt idx="477">
                  <c:v>20.606495350746624</c:v>
                </c:pt>
                <c:pt idx="478">
                  <c:v>21.061274100982676</c:v>
                </c:pt>
                <c:pt idx="479">
                  <c:v>25.903092914837028</c:v>
                </c:pt>
                <c:pt idx="480">
                  <c:v>35.816396888831598</c:v>
                </c:pt>
                <c:pt idx="481">
                  <c:v>44.620205841745758</c:v>
                </c:pt>
                <c:pt idx="482">
                  <c:v>56.663386329933488</c:v>
                </c:pt>
                <c:pt idx="483">
                  <c:v>54.508373583795567</c:v>
                </c:pt>
                <c:pt idx="484">
                  <c:v>42.886575735530798</c:v>
                </c:pt>
                <c:pt idx="485">
                  <c:v>55.473749714027981</c:v>
                </c:pt>
                <c:pt idx="486">
                  <c:v>59.874482668457709</c:v>
                </c:pt>
                <c:pt idx="487">
                  <c:v>70.641224003927604</c:v>
                </c:pt>
                <c:pt idx="488">
                  <c:v>96.112178887478521</c:v>
                </c:pt>
                <c:pt idx="489">
                  <c:v>87.928249916228324</c:v>
                </c:pt>
                <c:pt idx="490">
                  <c:v>99.826922427439015</c:v>
                </c:pt>
                <c:pt idx="491">
                  <c:v>104.92381555440153</c:v>
                </c:pt>
                <c:pt idx="492">
                  <c:v>107.50466322329132</c:v>
                </c:pt>
                <c:pt idx="493">
                  <c:v>141.4674775092563</c:v>
                </c:pt>
                <c:pt idx="494">
                  <c:v>192.74282472628116</c:v>
                </c:pt>
                <c:pt idx="495">
                  <c:v>269.04004186846612</c:v>
                </c:pt>
                <c:pt idx="496">
                  <c:v>253.5494669236148</c:v>
                </c:pt>
                <c:pt idx="497">
                  <c:v>306.39879352834294</c:v>
                </c:pt>
                <c:pt idx="498">
                  <c:v>308.18547505322391</c:v>
                </c:pt>
                <c:pt idx="499">
                  <c:v>421.40482012626313</c:v>
                </c:pt>
                <c:pt idx="500">
                  <c:v>596.52747894809011</c:v>
                </c:pt>
                <c:pt idx="501">
                  <c:v>962.99459164480652</c:v>
                </c:pt>
                <c:pt idx="502">
                  <c:v>237.41177555724178</c:v>
                </c:pt>
                <c:pt idx="503">
                  <c:v>99.613637945559233</c:v>
                </c:pt>
                <c:pt idx="504">
                  <c:v>100.63003497688794</c:v>
                </c:pt>
                <c:pt idx="505">
                  <c:v>60.03476833626781</c:v>
                </c:pt>
                <c:pt idx="506">
                  <c:v>56.518540452613152</c:v>
                </c:pt>
                <c:pt idx="507">
                  <c:v>48.88512534945901</c:v>
                </c:pt>
                <c:pt idx="508">
                  <c:v>37.018280137539755</c:v>
                </c:pt>
                <c:pt idx="509">
                  <c:v>52.591285987804838</c:v>
                </c:pt>
                <c:pt idx="510">
                  <c:v>67.972653918189508</c:v>
                </c:pt>
                <c:pt idx="511">
                  <c:v>79.604507398016068</c:v>
                </c:pt>
                <c:pt idx="512">
                  <c:v>91.132398581682452</c:v>
                </c:pt>
                <c:pt idx="513">
                  <c:v>79.405753625516013</c:v>
                </c:pt>
                <c:pt idx="514">
                  <c:v>90.690787617032782</c:v>
                </c:pt>
                <c:pt idx="515">
                  <c:v>116.29064152906304</c:v>
                </c:pt>
                <c:pt idx="516">
                  <c:v>136.70239355081679</c:v>
                </c:pt>
                <c:pt idx="517">
                  <c:v>110.32099445111238</c:v>
                </c:pt>
                <c:pt idx="518">
                  <c:v>102.09383040873507</c:v>
                </c:pt>
                <c:pt idx="519">
                  <c:v>87.511444491376167</c:v>
                </c:pt>
                <c:pt idx="520">
                  <c:v>96.613586271586485</c:v>
                </c:pt>
                <c:pt idx="521">
                  <c:v>97.910285543874949</c:v>
                </c:pt>
                <c:pt idx="522">
                  <c:v>108.49921756499027</c:v>
                </c:pt>
                <c:pt idx="523">
                  <c:v>97.76407416727055</c:v>
                </c:pt>
                <c:pt idx="524">
                  <c:v>74.500831982806119</c:v>
                </c:pt>
                <c:pt idx="525">
                  <c:v>60.706118409021101</c:v>
                </c:pt>
                <c:pt idx="526">
                  <c:v>49.885281670297722</c:v>
                </c:pt>
                <c:pt idx="527">
                  <c:v>70.617201264392662</c:v>
                </c:pt>
                <c:pt idx="528">
                  <c:v>77.187056065266916</c:v>
                </c:pt>
                <c:pt idx="529">
                  <c:v>78.978547538660195</c:v>
                </c:pt>
                <c:pt idx="530">
                  <c:v>64.963004555417115</c:v>
                </c:pt>
                <c:pt idx="531">
                  <c:v>71.882923730099421</c:v>
                </c:pt>
                <c:pt idx="532">
                  <c:v>72.287304782320462</c:v>
                </c:pt>
                <c:pt idx="533">
                  <c:v>79.195219261924478</c:v>
                </c:pt>
                <c:pt idx="534">
                  <c:v>72.007899239168182</c:v>
                </c:pt>
                <c:pt idx="535">
                  <c:v>73.917898151645176</c:v>
                </c:pt>
                <c:pt idx="536">
                  <c:v>76.887796918333834</c:v>
                </c:pt>
                <c:pt idx="537">
                  <c:v>73.988230815235625</c:v>
                </c:pt>
                <c:pt idx="538">
                  <c:v>73.621700504399314</c:v>
                </c:pt>
                <c:pt idx="539">
                  <c:v>75.14737391130042</c:v>
                </c:pt>
                <c:pt idx="540">
                  <c:v>84.385437373855055</c:v>
                </c:pt>
                <c:pt idx="541">
                  <c:v>85.384377780304632</c:v>
                </c:pt>
                <c:pt idx="542">
                  <c:v>81.155732252515406</c:v>
                </c:pt>
                <c:pt idx="543">
                  <c:v>83.771616748870542</c:v>
                </c:pt>
                <c:pt idx="544">
                  <c:v>84.180183276344053</c:v>
                </c:pt>
                <c:pt idx="545">
                  <c:v>84.308148956395968</c:v>
                </c:pt>
                <c:pt idx="546">
                  <c:v>88.021109638784495</c:v>
                </c:pt>
                <c:pt idx="547">
                  <c:v>96.233845487914877</c:v>
                </c:pt>
                <c:pt idx="548">
                  <c:v>94.930076285894913</c:v>
                </c:pt>
                <c:pt idx="549">
                  <c:v>100.2642872024101</c:v>
                </c:pt>
                <c:pt idx="550">
                  <c:v>92.239626565714602</c:v>
                </c:pt>
                <c:pt idx="551">
                  <c:v>92.491519465632607</c:v>
                </c:pt>
                <c:pt idx="552">
                  <c:v>96.545250307084004</c:v>
                </c:pt>
                <c:pt idx="553">
                  <c:v>90.271392663313463</c:v>
                </c:pt>
                <c:pt idx="554">
                  <c:v>91.05849567325356</c:v>
                </c:pt>
                <c:pt idx="555">
                  <c:v>92.573720396785106</c:v>
                </c:pt>
                <c:pt idx="556">
                  <c:v>83.365979934606798</c:v>
                </c:pt>
                <c:pt idx="557">
                  <c:v>83.201671952713184</c:v>
                </c:pt>
                <c:pt idx="558">
                  <c:v>83.370319314653429</c:v>
                </c:pt>
                <c:pt idx="559">
                  <c:v>83.82908820499577</c:v>
                </c:pt>
                <c:pt idx="560">
                  <c:v>80.957735823637449</c:v>
                </c:pt>
                <c:pt idx="561">
                  <c:v>72.319156307353566</c:v>
                </c:pt>
                <c:pt idx="562">
                  <c:v>70.795693479024578</c:v>
                </c:pt>
                <c:pt idx="563">
                  <c:v>70.441410237879168</c:v>
                </c:pt>
                <c:pt idx="564">
                  <c:v>76.247688246997896</c:v>
                </c:pt>
                <c:pt idx="565">
                  <c:v>79.231694867276502</c:v>
                </c:pt>
                <c:pt idx="566">
                  <c:v>78.732192208678114</c:v>
                </c:pt>
                <c:pt idx="567">
                  <c:v>78.246770113988717</c:v>
                </c:pt>
                <c:pt idx="568">
                  <c:v>78.038137878619466</c:v>
                </c:pt>
                <c:pt idx="569">
                  <c:v>78.256553544062712</c:v>
                </c:pt>
                <c:pt idx="570">
                  <c:v>78.277655771033224</c:v>
                </c:pt>
                <c:pt idx="571">
                  <c:v>78.354882984760991</c:v>
                </c:pt>
                <c:pt idx="572">
                  <c:v>78.769730260119005</c:v>
                </c:pt>
                <c:pt idx="573">
                  <c:v>78.888184503627173</c:v>
                </c:pt>
                <c:pt idx="574">
                  <c:v>79.149381370547971</c:v>
                </c:pt>
                <c:pt idx="575">
                  <c:v>79.138169970992749</c:v>
                </c:pt>
                <c:pt idx="576">
                  <c:v>79.201613671337171</c:v>
                </c:pt>
                <c:pt idx="577">
                  <c:v>79.236342783260085</c:v>
                </c:pt>
                <c:pt idx="578">
                  <c:v>78.980698109598407</c:v>
                </c:pt>
                <c:pt idx="579">
                  <c:v>79.041030280225769</c:v>
                </c:pt>
                <c:pt idx="580">
                  <c:v>79.026643165375631</c:v>
                </c:pt>
                <c:pt idx="581">
                  <c:v>78.847871158127148</c:v>
                </c:pt>
                <c:pt idx="582">
                  <c:v>78.534019110717452</c:v>
                </c:pt>
                <c:pt idx="583">
                  <c:v>78.642536397408549</c:v>
                </c:pt>
                <c:pt idx="584">
                  <c:v>78.751851755157944</c:v>
                </c:pt>
                <c:pt idx="585">
                  <c:v>79.071955639810909</c:v>
                </c:pt>
                <c:pt idx="586">
                  <c:v>79.331978796485785</c:v>
                </c:pt>
                <c:pt idx="587">
                  <c:v>78.090954506256125</c:v>
                </c:pt>
                <c:pt idx="588">
                  <c:v>78.019723078246457</c:v>
                </c:pt>
                <c:pt idx="589">
                  <c:v>77.933013716390874</c:v>
                </c:pt>
                <c:pt idx="590">
                  <c:v>78.00294697202736</c:v>
                </c:pt>
                <c:pt idx="591">
                  <c:v>81.49917881447476</c:v>
                </c:pt>
                <c:pt idx="592">
                  <c:v>81.297826832413691</c:v>
                </c:pt>
                <c:pt idx="593">
                  <c:v>81.40948525924999</c:v>
                </c:pt>
                <c:pt idx="594">
                  <c:v>84.422543377195524</c:v>
                </c:pt>
                <c:pt idx="595">
                  <c:v>86.634284784573225</c:v>
                </c:pt>
                <c:pt idx="596">
                  <c:v>85.716726739737965</c:v>
                </c:pt>
                <c:pt idx="597">
                  <c:v>87.757831217088949</c:v>
                </c:pt>
                <c:pt idx="598">
                  <c:v>87.353186045193098</c:v>
                </c:pt>
                <c:pt idx="599">
                  <c:v>91.079517978372863</c:v>
                </c:pt>
                <c:pt idx="600">
                  <c:v>91.517795360452553</c:v>
                </c:pt>
                <c:pt idx="601">
                  <c:v>91.329078080193923</c:v>
                </c:pt>
                <c:pt idx="602">
                  <c:v>90.330973098094717</c:v>
                </c:pt>
                <c:pt idx="603">
                  <c:v>90.968472888745296</c:v>
                </c:pt>
                <c:pt idx="604">
                  <c:v>90.698466131665072</c:v>
                </c:pt>
                <c:pt idx="605">
                  <c:v>90.946954841887461</c:v>
                </c:pt>
                <c:pt idx="606">
                  <c:v>91.249280576773046</c:v>
                </c:pt>
                <c:pt idx="607">
                  <c:v>91.893629598129934</c:v>
                </c:pt>
                <c:pt idx="608">
                  <c:v>91.884282534861867</c:v>
                </c:pt>
                <c:pt idx="609">
                  <c:v>92.292137192272193</c:v>
                </c:pt>
                <c:pt idx="610">
                  <c:v>91.827656040909631</c:v>
                </c:pt>
                <c:pt idx="611">
                  <c:v>91.80655652442691</c:v>
                </c:pt>
                <c:pt idx="612">
                  <c:v>92.811579864928078</c:v>
                </c:pt>
                <c:pt idx="613">
                  <c:v>93.431413755813026</c:v>
                </c:pt>
                <c:pt idx="614">
                  <c:v>94.839977593952042</c:v>
                </c:pt>
                <c:pt idx="615">
                  <c:v>94.61846625094114</c:v>
                </c:pt>
                <c:pt idx="616">
                  <c:v>94.36043852001545</c:v>
                </c:pt>
                <c:pt idx="617">
                  <c:v>94.590754564924723</c:v>
                </c:pt>
                <c:pt idx="618">
                  <c:v>94.716314861121674</c:v>
                </c:pt>
                <c:pt idx="619">
                  <c:v>94.898531599794026</c:v>
                </c:pt>
                <c:pt idx="620">
                  <c:v>94.858381201646026</c:v>
                </c:pt>
                <c:pt idx="621">
                  <c:v>94.909464783693437</c:v>
                </c:pt>
                <c:pt idx="622">
                  <c:v>94.898277626960393</c:v>
                </c:pt>
                <c:pt idx="623">
                  <c:v>94.888754353744076</c:v>
                </c:pt>
                <c:pt idx="624">
                  <c:v>94.873536054850732</c:v>
                </c:pt>
                <c:pt idx="625">
                  <c:v>94.883137308877139</c:v>
                </c:pt>
                <c:pt idx="626">
                  <c:v>94.890129716763312</c:v>
                </c:pt>
                <c:pt idx="627">
                  <c:v>94.908889430163626</c:v>
                </c:pt>
                <c:pt idx="628">
                  <c:v>94.571192008914977</c:v>
                </c:pt>
                <c:pt idx="629">
                  <c:v>94.522436971822117</c:v>
                </c:pt>
                <c:pt idx="630">
                  <c:v>94.790722286432725</c:v>
                </c:pt>
                <c:pt idx="631">
                  <c:v>94.758991488707196</c:v>
                </c:pt>
                <c:pt idx="632">
                  <c:v>94.622534040498891</c:v>
                </c:pt>
                <c:pt idx="633">
                  <c:v>94.384070521228693</c:v>
                </c:pt>
                <c:pt idx="634">
                  <c:v>94.08423605684014</c:v>
                </c:pt>
                <c:pt idx="635">
                  <c:v>94.100505131834737</c:v>
                </c:pt>
                <c:pt idx="636">
                  <c:v>94.026735008735798</c:v>
                </c:pt>
                <c:pt idx="637">
                  <c:v>94.116325120965087</c:v>
                </c:pt>
                <c:pt idx="638">
                  <c:v>94.481595002867991</c:v>
                </c:pt>
                <c:pt idx="639">
                  <c:v>94.22466497063229</c:v>
                </c:pt>
                <c:pt idx="640">
                  <c:v>94.060681210227244</c:v>
                </c:pt>
                <c:pt idx="641">
                  <c:v>93.998392294709618</c:v>
                </c:pt>
                <c:pt idx="642">
                  <c:v>93.674200208784171</c:v>
                </c:pt>
                <c:pt idx="643">
                  <c:v>93.971490062811455</c:v>
                </c:pt>
                <c:pt idx="644">
                  <c:v>94.036841671643884</c:v>
                </c:pt>
                <c:pt idx="645">
                  <c:v>93.597397658990602</c:v>
                </c:pt>
                <c:pt idx="646">
                  <c:v>93.312147502597441</c:v>
                </c:pt>
                <c:pt idx="647">
                  <c:v>93.342530058375047</c:v>
                </c:pt>
                <c:pt idx="648">
                  <c:v>93.541145958793948</c:v>
                </c:pt>
                <c:pt idx="649">
                  <c:v>93.369902874044897</c:v>
                </c:pt>
                <c:pt idx="650">
                  <c:v>95.407704429778477</c:v>
                </c:pt>
                <c:pt idx="651">
                  <c:v>95.648549371614806</c:v>
                </c:pt>
                <c:pt idx="652">
                  <c:v>96.596806053871589</c:v>
                </c:pt>
                <c:pt idx="653">
                  <c:v>96.407985584783191</c:v>
                </c:pt>
                <c:pt idx="654">
                  <c:v>96.736766936873366</c:v>
                </c:pt>
                <c:pt idx="655">
                  <c:v>96.204527201603554</c:v>
                </c:pt>
                <c:pt idx="656">
                  <c:v>96.503784741081333</c:v>
                </c:pt>
                <c:pt idx="657">
                  <c:v>96.075491970747976</c:v>
                </c:pt>
                <c:pt idx="658">
                  <c:v>95.868229046803904</c:v>
                </c:pt>
                <c:pt idx="659">
                  <c:v>96.286602793508649</c:v>
                </c:pt>
                <c:pt idx="660">
                  <c:v>96.912848574871418</c:v>
                </c:pt>
                <c:pt idx="661">
                  <c:v>96.599261507066572</c:v>
                </c:pt>
                <c:pt idx="662">
                  <c:v>97.234311599622515</c:v>
                </c:pt>
                <c:pt idx="663">
                  <c:v>96.902291404163876</c:v>
                </c:pt>
                <c:pt idx="664">
                  <c:v>96.877648540720813</c:v>
                </c:pt>
                <c:pt idx="665">
                  <c:v>96.977490322408627</c:v>
                </c:pt>
                <c:pt idx="666">
                  <c:v>97.252392610889018</c:v>
                </c:pt>
                <c:pt idx="667">
                  <c:v>97.265074813817563</c:v>
                </c:pt>
                <c:pt idx="668">
                  <c:v>97.131968671638631</c:v>
                </c:pt>
                <c:pt idx="669">
                  <c:v>97.376053576506251</c:v>
                </c:pt>
                <c:pt idx="670">
                  <c:v>97.071554854607925</c:v>
                </c:pt>
                <c:pt idx="671">
                  <c:v>97.055249735613458</c:v>
                </c:pt>
                <c:pt idx="672">
                  <c:v>96.850700782476082</c:v>
                </c:pt>
                <c:pt idx="673">
                  <c:v>96.127159985992179</c:v>
                </c:pt>
                <c:pt idx="674">
                  <c:v>95.540800823615598</c:v>
                </c:pt>
                <c:pt idx="675">
                  <c:v>96.138789745329618</c:v>
                </c:pt>
                <c:pt idx="676">
                  <c:v>96.214327663541866</c:v>
                </c:pt>
                <c:pt idx="677">
                  <c:v>96.391880136636473</c:v>
                </c:pt>
                <c:pt idx="678">
                  <c:v>99.145254396232374</c:v>
                </c:pt>
                <c:pt idx="679">
                  <c:v>98.77747764448695</c:v>
                </c:pt>
                <c:pt idx="680">
                  <c:v>98.380159580540308</c:v>
                </c:pt>
                <c:pt idx="681">
                  <c:v>98.415817840307511</c:v>
                </c:pt>
                <c:pt idx="682">
                  <c:v>98.331986708098114</c:v>
                </c:pt>
                <c:pt idx="683">
                  <c:v>98.742459099970446</c:v>
                </c:pt>
                <c:pt idx="684">
                  <c:v>98.583309741576514</c:v>
                </c:pt>
                <c:pt idx="685">
                  <c:v>98.118838189351294</c:v>
                </c:pt>
                <c:pt idx="686">
                  <c:v>98.228714523117787</c:v>
                </c:pt>
                <c:pt idx="687">
                  <c:v>97.868413215374389</c:v>
                </c:pt>
                <c:pt idx="688">
                  <c:v>97.701214459733251</c:v>
                </c:pt>
                <c:pt idx="689">
                  <c:v>97.287806127932242</c:v>
                </c:pt>
                <c:pt idx="690">
                  <c:v>97.332607197643824</c:v>
                </c:pt>
                <c:pt idx="691">
                  <c:v>96.454935327569927</c:v>
                </c:pt>
                <c:pt idx="692">
                  <c:v>97.765635024809598</c:v>
                </c:pt>
                <c:pt idx="693">
                  <c:v>97.41646250858372</c:v>
                </c:pt>
                <c:pt idx="694">
                  <c:v>95.631416277581337</c:v>
                </c:pt>
                <c:pt idx="695">
                  <c:v>105.52198631025732</c:v>
                </c:pt>
                <c:pt idx="696">
                  <c:v>104.6954125611841</c:v>
                </c:pt>
                <c:pt idx="697">
                  <c:v>119.54401006215306</c:v>
                </c:pt>
                <c:pt idx="698">
                  <c:v>122.1149881280768</c:v>
                </c:pt>
                <c:pt idx="699">
                  <c:v>116.82311025985848</c:v>
                </c:pt>
                <c:pt idx="700">
                  <c:v>111.65994864990412</c:v>
                </c:pt>
                <c:pt idx="701">
                  <c:v>111.74711609349323</c:v>
                </c:pt>
                <c:pt idx="702">
                  <c:v>112.51387704008674</c:v>
                </c:pt>
                <c:pt idx="703">
                  <c:v>109.83637450620364</c:v>
                </c:pt>
                <c:pt idx="704">
                  <c:v>108.83840252704967</c:v>
                </c:pt>
                <c:pt idx="705">
                  <c:v>108.30721829013849</c:v>
                </c:pt>
                <c:pt idx="706">
                  <c:v>108.54474400528659</c:v>
                </c:pt>
                <c:pt idx="707">
                  <c:v>107.98412526773824</c:v>
                </c:pt>
                <c:pt idx="708">
                  <c:v>107.0547995744965</c:v>
                </c:pt>
                <c:pt idx="709">
                  <c:v>107.61619221725751</c:v>
                </c:pt>
                <c:pt idx="710">
                  <c:v>104.50498221391832</c:v>
                </c:pt>
                <c:pt idx="711">
                  <c:v>101.71488360944313</c:v>
                </c:pt>
                <c:pt idx="712">
                  <c:v>96.490268820126104</c:v>
                </c:pt>
                <c:pt idx="713">
                  <c:v>89.78374759688235</c:v>
                </c:pt>
                <c:pt idx="714">
                  <c:v>102.92666677558691</c:v>
                </c:pt>
                <c:pt idx="715">
                  <c:v>119.18978144204962</c:v>
                </c:pt>
                <c:pt idx="716">
                  <c:v>124.48016822223006</c:v>
                </c:pt>
                <c:pt idx="717">
                  <c:v>135.64562960545979</c:v>
                </c:pt>
                <c:pt idx="718">
                  <c:v>153.39041160701575</c:v>
                </c:pt>
                <c:pt idx="719">
                  <c:v>162.12669568493672</c:v>
                </c:pt>
                <c:pt idx="720">
                  <c:v>184.47742719191621</c:v>
                </c:pt>
                <c:pt idx="721">
                  <c:v>195.68958867304653</c:v>
                </c:pt>
                <c:pt idx="722">
                  <c:v>203.19431240397935</c:v>
                </c:pt>
                <c:pt idx="723">
                  <c:v>214.56095274580852</c:v>
                </c:pt>
                <c:pt idx="724">
                  <c:v>264.51159711871315</c:v>
                </c:pt>
                <c:pt idx="725">
                  <c:v>394.91233773371187</c:v>
                </c:pt>
                <c:pt idx="726">
                  <c:v>281.74421213813167</c:v>
                </c:pt>
                <c:pt idx="727">
                  <c:v>403.63063612888118</c:v>
                </c:pt>
                <c:pt idx="728">
                  <c:v>562.47618750162678</c:v>
                </c:pt>
                <c:pt idx="729">
                  <c:v>575.06880026237104</c:v>
                </c:pt>
                <c:pt idx="730">
                  <c:v>694.64866731956613</c:v>
                </c:pt>
                <c:pt idx="731">
                  <c:v>647.81187235451</c:v>
                </c:pt>
                <c:pt idx="732">
                  <c:v>668.63499572043179</c:v>
                </c:pt>
                <c:pt idx="733">
                  <c:v>837.93041056494565</c:v>
                </c:pt>
                <c:pt idx="734">
                  <c:v>935.58258966063954</c:v>
                </c:pt>
                <c:pt idx="735">
                  <c:v>909.10577998899475</c:v>
                </c:pt>
                <c:pt idx="736">
                  <c:v>834.18325504201812</c:v>
                </c:pt>
                <c:pt idx="737">
                  <c:v>849.56292788793587</c:v>
                </c:pt>
                <c:pt idx="738">
                  <c:v>914.53656271821512</c:v>
                </c:pt>
                <c:pt idx="739">
                  <c:v>899.01161511351654</c:v>
                </c:pt>
                <c:pt idx="740">
                  <c:v>878.07335628061026</c:v>
                </c:pt>
                <c:pt idx="741">
                  <c:v>850.53282438805252</c:v>
                </c:pt>
                <c:pt idx="742">
                  <c:v>916.48230303126036</c:v>
                </c:pt>
                <c:pt idx="743">
                  <c:v>1123.0063739160266</c:v>
                </c:pt>
                <c:pt idx="744">
                  <c:v>1232.7384478483973</c:v>
                </c:pt>
                <c:pt idx="745">
                  <c:v>988.84655003053683</c:v>
                </c:pt>
                <c:pt idx="746">
                  <c:v>909.36816330788383</c:v>
                </c:pt>
                <c:pt idx="747">
                  <c:v>886.01709193646536</c:v>
                </c:pt>
                <c:pt idx="748">
                  <c:v>978.34612118000427</c:v>
                </c:pt>
                <c:pt idx="749">
                  <c:v>923.21222235829464</c:v>
                </c:pt>
                <c:pt idx="750">
                  <c:v>935.45905303030452</c:v>
                </c:pt>
                <c:pt idx="751">
                  <c:v>979.4391669655605</c:v>
                </c:pt>
                <c:pt idx="752">
                  <c:v>959.91396505627631</c:v>
                </c:pt>
                <c:pt idx="753">
                  <c:v>1224.9067750253889</c:v>
                </c:pt>
                <c:pt idx="754">
                  <c:v>1276.4204145846131</c:v>
                </c:pt>
                <c:pt idx="755">
                  <c:v>1479.3610759384992</c:v>
                </c:pt>
                <c:pt idx="756">
                  <c:v>1066.1525868651324</c:v>
                </c:pt>
                <c:pt idx="757">
                  <c:v>1202.0734482199978</c:v>
                </c:pt>
                <c:pt idx="758">
                  <c:v>1266.5383039645328</c:v>
                </c:pt>
                <c:pt idx="759">
                  <c:v>1183.0063400661736</c:v>
                </c:pt>
                <c:pt idx="760">
                  <c:v>1127.4990084769413</c:v>
                </c:pt>
                <c:pt idx="761">
                  <c:v>1160.4937790890958</c:v>
                </c:pt>
                <c:pt idx="762">
                  <c:v>1080.481920392682</c:v>
                </c:pt>
                <c:pt idx="763">
                  <c:v>1007.9431648928434</c:v>
                </c:pt>
                <c:pt idx="764">
                  <c:v>1018.1007134964487</c:v>
                </c:pt>
                <c:pt idx="765">
                  <c:v>1034.8528211157807</c:v>
                </c:pt>
                <c:pt idx="766">
                  <c:v>980.54146422027929</c:v>
                </c:pt>
                <c:pt idx="767">
                  <c:v>988.00506752708213</c:v>
                </c:pt>
                <c:pt idx="768">
                  <c:v>955.98111502379243</c:v>
                </c:pt>
                <c:pt idx="769">
                  <c:v>952.96843251393534</c:v>
                </c:pt>
                <c:pt idx="770">
                  <c:v>910.97484135861794</c:v>
                </c:pt>
                <c:pt idx="771">
                  <c:v>901.24839196414871</c:v>
                </c:pt>
                <c:pt idx="772">
                  <c:v>835.03983582588</c:v>
                </c:pt>
                <c:pt idx="773">
                  <c:v>728.83780692220159</c:v>
                </c:pt>
                <c:pt idx="774">
                  <c:v>772.37513630704075</c:v>
                </c:pt>
                <c:pt idx="775">
                  <c:v>833.16312011074001</c:v>
                </c:pt>
                <c:pt idx="776">
                  <c:v>851.5036941590954</c:v>
                </c:pt>
                <c:pt idx="777">
                  <c:v>857.1212792548281</c:v>
                </c:pt>
                <c:pt idx="778">
                  <c:v>776.18373739554113</c:v>
                </c:pt>
                <c:pt idx="779">
                  <c:v>817.62981253877535</c:v>
                </c:pt>
                <c:pt idx="780">
                  <c:v>849.19002038728604</c:v>
                </c:pt>
                <c:pt idx="781">
                  <c:v>847.53342264600258</c:v>
                </c:pt>
                <c:pt idx="782">
                  <c:v>815.96737399762696</c:v>
                </c:pt>
                <c:pt idx="783">
                  <c:v>826.88791877800986</c:v>
                </c:pt>
                <c:pt idx="784">
                  <c:v>859.42851023732999</c:v>
                </c:pt>
                <c:pt idx="785">
                  <c:v>842.90306007842594</c:v>
                </c:pt>
                <c:pt idx="786">
                  <c:v>848.16235371399785</c:v>
                </c:pt>
                <c:pt idx="787">
                  <c:v>812.68653761651603</c:v>
                </c:pt>
                <c:pt idx="788">
                  <c:v>810.75147974330559</c:v>
                </c:pt>
                <c:pt idx="789">
                  <c:v>826.92121797070149</c:v>
                </c:pt>
                <c:pt idx="790">
                  <c:v>833.92682592457027</c:v>
                </c:pt>
                <c:pt idx="791">
                  <c:v>854.44084944166366</c:v>
                </c:pt>
                <c:pt idx="792">
                  <c:v>886.69197198373911</c:v>
                </c:pt>
                <c:pt idx="793">
                  <c:v>825.0446500635245</c:v>
                </c:pt>
                <c:pt idx="794">
                  <c:v>780.84500357367699</c:v>
                </c:pt>
                <c:pt idx="795">
                  <c:v>874.41420664949817</c:v>
                </c:pt>
                <c:pt idx="796">
                  <c:v>861.01383921841477</c:v>
                </c:pt>
                <c:pt idx="797">
                  <c:v>846.90591427285642</c:v>
                </c:pt>
                <c:pt idx="798">
                  <c:v>853.92133555209375</c:v>
                </c:pt>
                <c:pt idx="799">
                  <c:v>849.56428537724082</c:v>
                </c:pt>
                <c:pt idx="800">
                  <c:v>826.75847887494649</c:v>
                </c:pt>
                <c:pt idx="801">
                  <c:v>841.45636398454792</c:v>
                </c:pt>
                <c:pt idx="802">
                  <c:v>854.10770292677671</c:v>
                </c:pt>
                <c:pt idx="803">
                  <c:v>839.5595210831608</c:v>
                </c:pt>
                <c:pt idx="804">
                  <c:v>851.17932185397717</c:v>
                </c:pt>
                <c:pt idx="805">
                  <c:v>899.27161027282273</c:v>
                </c:pt>
                <c:pt idx="806">
                  <c:v>981.40949013967452</c:v>
                </c:pt>
                <c:pt idx="807">
                  <c:v>1045.9247635519007</c:v>
                </c:pt>
                <c:pt idx="808">
                  <c:v>1036.7882199121216</c:v>
                </c:pt>
                <c:pt idx="809">
                  <c:v>1077.822592127437</c:v>
                </c:pt>
                <c:pt idx="810">
                  <c:v>1134.4167088638751</c:v>
                </c:pt>
                <c:pt idx="811">
                  <c:v>1102.1260877651232</c:v>
                </c:pt>
                <c:pt idx="812">
                  <c:v>1285.8215990337928</c:v>
                </c:pt>
                <c:pt idx="813">
                  <c:v>1087.3187092228104</c:v>
                </c:pt>
                <c:pt idx="814">
                  <c:v>1059.5294303732392</c:v>
                </c:pt>
                <c:pt idx="815">
                  <c:v>1141.2263109569708</c:v>
                </c:pt>
                <c:pt idx="816">
                  <c:v>1087.4539456637099</c:v>
                </c:pt>
                <c:pt idx="817">
                  <c:v>1120.7122872248638</c:v>
                </c:pt>
                <c:pt idx="818">
                  <c:v>1120.9001619350779</c:v>
                </c:pt>
                <c:pt idx="819">
                  <c:v>1284.6633389114829</c:v>
                </c:pt>
                <c:pt idx="820">
                  <c:v>1235.9119046198043</c:v>
                </c:pt>
                <c:pt idx="821">
                  <c:v>1122.9521133489611</c:v>
                </c:pt>
                <c:pt idx="822">
                  <c:v>1197.9278593415929</c:v>
                </c:pt>
                <c:pt idx="823">
                  <c:v>1395.7144413388514</c:v>
                </c:pt>
                <c:pt idx="824">
                  <c:v>1185.7375727809615</c:v>
                </c:pt>
                <c:pt idx="825">
                  <c:v>1142.552188838514</c:v>
                </c:pt>
                <c:pt idx="826">
                  <c:v>1166.2386526911621</c:v>
                </c:pt>
                <c:pt idx="827">
                  <c:v>1198.3925711396569</c:v>
                </c:pt>
                <c:pt idx="828">
                  <c:v>1191.33716559758</c:v>
                </c:pt>
                <c:pt idx="829">
                  <c:v>1160.4035990097282</c:v>
                </c:pt>
                <c:pt idx="830">
                  <c:v>972.97473785930345</c:v>
                </c:pt>
                <c:pt idx="831">
                  <c:v>970.30670642449866</c:v>
                </c:pt>
                <c:pt idx="832">
                  <c:v>972.30556427520492</c:v>
                </c:pt>
                <c:pt idx="833">
                  <c:v>984.2962043765765</c:v>
                </c:pt>
                <c:pt idx="834">
                  <c:v>1042.5108280291558</c:v>
                </c:pt>
                <c:pt idx="835">
                  <c:v>1041.6643476627469</c:v>
                </c:pt>
                <c:pt idx="836">
                  <c:v>1010.0733402216928</c:v>
                </c:pt>
                <c:pt idx="837">
                  <c:v>1025.4945492525806</c:v>
                </c:pt>
                <c:pt idx="838">
                  <c:v>1016.0438111283584</c:v>
                </c:pt>
                <c:pt idx="839">
                  <c:v>1008.2616927453352</c:v>
                </c:pt>
                <c:pt idx="840">
                  <c:v>1020.32041382583</c:v>
                </c:pt>
                <c:pt idx="841">
                  <c:v>1022.9349051853691</c:v>
                </c:pt>
                <c:pt idx="842">
                  <c:v>1018.1748982000785</c:v>
                </c:pt>
                <c:pt idx="843">
                  <c:v>1040.0735389660613</c:v>
                </c:pt>
                <c:pt idx="844">
                  <c:v>1050.2398862020773</c:v>
                </c:pt>
                <c:pt idx="845">
                  <c:v>1050.2660630582384</c:v>
                </c:pt>
                <c:pt idx="846">
                  <c:v>1075.0791646083965</c:v>
                </c:pt>
                <c:pt idx="847">
                  <c:v>1081.3055240599065</c:v>
                </c:pt>
                <c:pt idx="848">
                  <c:v>1153.1554166564292</c:v>
                </c:pt>
                <c:pt idx="849">
                  <c:v>1150.1652886982231</c:v>
                </c:pt>
                <c:pt idx="850">
                  <c:v>1175.6947203459745</c:v>
                </c:pt>
                <c:pt idx="851">
                  <c:v>1135.7593407844995</c:v>
                </c:pt>
                <c:pt idx="852">
                  <c:v>1109.9293701003605</c:v>
                </c:pt>
                <c:pt idx="853">
                  <c:v>1199.4669969736926</c:v>
                </c:pt>
                <c:pt idx="854">
                  <c:v>1254.2085678673366</c:v>
                </c:pt>
                <c:pt idx="855">
                  <c:v>1340.9558151029707</c:v>
                </c:pt>
                <c:pt idx="856">
                  <c:v>1358.797756779403</c:v>
                </c:pt>
                <c:pt idx="857">
                  <c:v>1388.357604001649</c:v>
                </c:pt>
                <c:pt idx="858">
                  <c:v>1449.0748460604063</c:v>
                </c:pt>
                <c:pt idx="859">
                  <c:v>1369.8243923081875</c:v>
                </c:pt>
                <c:pt idx="860">
                  <c:v>1552.7272220572254</c:v>
                </c:pt>
                <c:pt idx="861">
                  <c:v>1513.1799143748208</c:v>
                </c:pt>
                <c:pt idx="862">
                  <c:v>1452.1298971168769</c:v>
                </c:pt>
                <c:pt idx="863">
                  <c:v>1405.7832766296033</c:v>
                </c:pt>
                <c:pt idx="864">
                  <c:v>1436.9550147190541</c:v>
                </c:pt>
                <c:pt idx="865">
                  <c:v>1445.669598634981</c:v>
                </c:pt>
                <c:pt idx="866">
                  <c:v>1440.1594136864148</c:v>
                </c:pt>
                <c:pt idx="867">
                  <c:v>1541.1881804385694</c:v>
                </c:pt>
                <c:pt idx="868">
                  <c:v>1742.5253701898225</c:v>
                </c:pt>
                <c:pt idx="869">
                  <c:v>1455.1368091344841</c:v>
                </c:pt>
                <c:pt idx="870">
                  <c:v>1506.1007645841792</c:v>
                </c:pt>
                <c:pt idx="871">
                  <c:v>1569.8851348471278</c:v>
                </c:pt>
                <c:pt idx="872">
                  <c:v>1372.414810090361</c:v>
                </c:pt>
                <c:pt idx="873">
                  <c:v>1172.8701106956994</c:v>
                </c:pt>
                <c:pt idx="874">
                  <c:v>1162.9627349584623</c:v>
                </c:pt>
                <c:pt idx="875">
                  <c:v>1229.9643351874493</c:v>
                </c:pt>
                <c:pt idx="876">
                  <c:v>1294.835148210406</c:v>
                </c:pt>
                <c:pt idx="877">
                  <c:v>1193.8749162393513</c:v>
                </c:pt>
                <c:pt idx="878">
                  <c:v>1185.1379611583402</c:v>
                </c:pt>
                <c:pt idx="879">
                  <c:v>1209.9420941300987</c:v>
                </c:pt>
                <c:pt idx="880">
                  <c:v>1230.9472938685801</c:v>
                </c:pt>
                <c:pt idx="881">
                  <c:v>1238.1805935382968</c:v>
                </c:pt>
                <c:pt idx="882">
                  <c:v>1329.5298716624429</c:v>
                </c:pt>
                <c:pt idx="883">
                  <c:v>1344.4060202132368</c:v>
                </c:pt>
                <c:pt idx="884">
                  <c:v>1330.4218033436116</c:v>
                </c:pt>
                <c:pt idx="885">
                  <c:v>1430.870652602827</c:v>
                </c:pt>
                <c:pt idx="886">
                  <c:v>1347.4448882633894</c:v>
                </c:pt>
                <c:pt idx="887">
                  <c:v>1351.3095718702482</c:v>
                </c:pt>
                <c:pt idx="888">
                  <c:v>1336.1335919338403</c:v>
                </c:pt>
                <c:pt idx="889">
                  <c:v>1353.5474473371323</c:v>
                </c:pt>
                <c:pt idx="890">
                  <c:v>1369.1156069278154</c:v>
                </c:pt>
                <c:pt idx="891">
                  <c:v>1394.4070105354106</c:v>
                </c:pt>
                <c:pt idx="892">
                  <c:v>1406.9214721924147</c:v>
                </c:pt>
                <c:pt idx="893">
                  <c:v>1415.9592253874862</c:v>
                </c:pt>
                <c:pt idx="894">
                  <c:v>1402.932882591298</c:v>
                </c:pt>
                <c:pt idx="895">
                  <c:v>1369.7836665728851</c:v>
                </c:pt>
                <c:pt idx="896">
                  <c:v>1365.3374289851317</c:v>
                </c:pt>
                <c:pt idx="897">
                  <c:v>1335.9912635783955</c:v>
                </c:pt>
                <c:pt idx="898">
                  <c:v>1332.9863453820899</c:v>
                </c:pt>
                <c:pt idx="899">
                  <c:v>1390.8749824994293</c:v>
                </c:pt>
                <c:pt idx="900">
                  <c:v>1363.1394395949537</c:v>
                </c:pt>
                <c:pt idx="901">
                  <c:v>1367.9801985396134</c:v>
                </c:pt>
                <c:pt idx="902">
                  <c:v>1352.9315573937367</c:v>
                </c:pt>
                <c:pt idx="903">
                  <c:v>1340.3988576227287</c:v>
                </c:pt>
                <c:pt idx="904">
                  <c:v>1339.4021193286678</c:v>
                </c:pt>
                <c:pt idx="905">
                  <c:v>1341.347927515443</c:v>
                </c:pt>
                <c:pt idx="906">
                  <c:v>1343.883307834755</c:v>
                </c:pt>
                <c:pt idx="907">
                  <c:v>1350.525194491308</c:v>
                </c:pt>
                <c:pt idx="908">
                  <c:v>1232.202647379454</c:v>
                </c:pt>
                <c:pt idx="909">
                  <c:v>1208.0688877909936</c:v>
                </c:pt>
                <c:pt idx="910">
                  <c:v>1145.8436497275384</c:v>
                </c:pt>
                <c:pt idx="911">
                  <c:v>1129.0252012080327</c:v>
                </c:pt>
                <c:pt idx="912">
                  <c:v>1052.8616506373567</c:v>
                </c:pt>
                <c:pt idx="913">
                  <c:v>990.19712508877763</c:v>
                </c:pt>
                <c:pt idx="914">
                  <c:v>993.88021632887614</c:v>
                </c:pt>
                <c:pt idx="915">
                  <c:v>1010.2397905308068</c:v>
                </c:pt>
                <c:pt idx="916">
                  <c:v>1026.7121194782121</c:v>
                </c:pt>
                <c:pt idx="917">
                  <c:v>1021.6620572197863</c:v>
                </c:pt>
                <c:pt idx="918">
                  <c:v>936.7067855155974</c:v>
                </c:pt>
                <c:pt idx="919">
                  <c:v>886.8226870569157</c:v>
                </c:pt>
                <c:pt idx="920">
                  <c:v>924.74288573270189</c:v>
                </c:pt>
                <c:pt idx="921">
                  <c:v>873.32797862248401</c:v>
                </c:pt>
                <c:pt idx="922">
                  <c:v>899.10743113033459</c:v>
                </c:pt>
                <c:pt idx="923">
                  <c:v>888.38529778521013</c:v>
                </c:pt>
                <c:pt idx="924">
                  <c:v>871.75106478865155</c:v>
                </c:pt>
                <c:pt idx="925">
                  <c:v>878.16701411617669</c:v>
                </c:pt>
                <c:pt idx="926">
                  <c:v>871.29123090229643</c:v>
                </c:pt>
                <c:pt idx="927">
                  <c:v>885.7842612204638</c:v>
                </c:pt>
                <c:pt idx="928">
                  <c:v>870.48417078779221</c:v>
                </c:pt>
                <c:pt idx="929">
                  <c:v>881.85957186566804</c:v>
                </c:pt>
                <c:pt idx="930">
                  <c:v>901.12389836683701</c:v>
                </c:pt>
                <c:pt idx="931">
                  <c:v>941.03695909832652</c:v>
                </c:pt>
                <c:pt idx="932">
                  <c:v>985.27257286783481</c:v>
                </c:pt>
                <c:pt idx="933">
                  <c:v>1033.2991012709294</c:v>
                </c:pt>
                <c:pt idx="934">
                  <c:v>955.24098737769725</c:v>
                </c:pt>
                <c:pt idx="935">
                  <c:v>960.94094150861838</c:v>
                </c:pt>
                <c:pt idx="936">
                  <c:v>932.73056081020059</c:v>
                </c:pt>
                <c:pt idx="937">
                  <c:v>936.60792186726951</c:v>
                </c:pt>
                <c:pt idx="938">
                  <c:v>971.42977979953241</c:v>
                </c:pt>
                <c:pt idx="939">
                  <c:v>967.21794390332491</c:v>
                </c:pt>
                <c:pt idx="940">
                  <c:v>944.27447089998395</c:v>
                </c:pt>
                <c:pt idx="941">
                  <c:v>962.92929756778403</c:v>
                </c:pt>
                <c:pt idx="942">
                  <c:v>961.86715207332236</c:v>
                </c:pt>
                <c:pt idx="943">
                  <c:v>1003.1166987048865</c:v>
                </c:pt>
                <c:pt idx="944">
                  <c:v>1006.5358406504006</c:v>
                </c:pt>
                <c:pt idx="945">
                  <c:v>999.66724058006355</c:v>
                </c:pt>
                <c:pt idx="946">
                  <c:v>977.38388873997746</c:v>
                </c:pt>
                <c:pt idx="947">
                  <c:v>946.89779900239807</c:v>
                </c:pt>
                <c:pt idx="948">
                  <c:v>900.7789340323078</c:v>
                </c:pt>
                <c:pt idx="949">
                  <c:v>855.69638035730384</c:v>
                </c:pt>
                <c:pt idx="950">
                  <c:v>869.37421512605715</c:v>
                </c:pt>
                <c:pt idx="951">
                  <c:v>872.03589798048642</c:v>
                </c:pt>
                <c:pt idx="952">
                  <c:v>869.75149194088215</c:v>
                </c:pt>
                <c:pt idx="953">
                  <c:v>890.19273698649363</c:v>
                </c:pt>
                <c:pt idx="954">
                  <c:v>888.51105024435651</c:v>
                </c:pt>
                <c:pt idx="955">
                  <c:v>885.48690522763877</c:v>
                </c:pt>
                <c:pt idx="956">
                  <c:v>904.61308265550372</c:v>
                </c:pt>
                <c:pt idx="957">
                  <c:v>900.8159770630308</c:v>
                </c:pt>
                <c:pt idx="958">
                  <c:v>916.9575549759245</c:v>
                </c:pt>
                <c:pt idx="959">
                  <c:v>892.50629037835188</c:v>
                </c:pt>
                <c:pt idx="960">
                  <c:v>893.46227326403312</c:v>
                </c:pt>
                <c:pt idx="961">
                  <c:v>892.66753004528778</c:v>
                </c:pt>
                <c:pt idx="962">
                  <c:v>906.54937235622288</c:v>
                </c:pt>
                <c:pt idx="963">
                  <c:v>900.34124810917115</c:v>
                </c:pt>
                <c:pt idx="964">
                  <c:v>911.65255390846505</c:v>
                </c:pt>
                <c:pt idx="965">
                  <c:v>906.42171756488744</c:v>
                </c:pt>
                <c:pt idx="966">
                  <c:v>905.08296275880105</c:v>
                </c:pt>
                <c:pt idx="967">
                  <c:v>894.43830640643944</c:v>
                </c:pt>
                <c:pt idx="968">
                  <c:v>899.12989161655435</c:v>
                </c:pt>
                <c:pt idx="969">
                  <c:v>906.02798759617144</c:v>
                </c:pt>
                <c:pt idx="970">
                  <c:v>903.65204013576192</c:v>
                </c:pt>
                <c:pt idx="971">
                  <c:v>902.26362695093837</c:v>
                </c:pt>
                <c:pt idx="972">
                  <c:v>935.31094670224081</c:v>
                </c:pt>
                <c:pt idx="973">
                  <c:v>934.3821937738885</c:v>
                </c:pt>
                <c:pt idx="974">
                  <c:v>940.45633050168533</c:v>
                </c:pt>
                <c:pt idx="975">
                  <c:v>940.81829144784513</c:v>
                </c:pt>
                <c:pt idx="976">
                  <c:v>963.90194227527934</c:v>
                </c:pt>
                <c:pt idx="977">
                  <c:v>961.80493645690615</c:v>
                </c:pt>
                <c:pt idx="978">
                  <c:v>975.55600582753323</c:v>
                </c:pt>
                <c:pt idx="979">
                  <c:v>972.50011538493879</c:v>
                </c:pt>
                <c:pt idx="980">
                  <c:v>958.45209310506812</c:v>
                </c:pt>
                <c:pt idx="981">
                  <c:v>940.08835060072897</c:v>
                </c:pt>
                <c:pt idx="982">
                  <c:v>952.26967373267553</c:v>
                </c:pt>
                <c:pt idx="983">
                  <c:v>956.14160199322566</c:v>
                </c:pt>
                <c:pt idx="984">
                  <c:v>951.21903262323872</c:v>
                </c:pt>
                <c:pt idx="985">
                  <c:v>956.3138137117752</c:v>
                </c:pt>
                <c:pt idx="986">
                  <c:v>955.97943257489942</c:v>
                </c:pt>
                <c:pt idx="987">
                  <c:v>951.24025149407112</c:v>
                </c:pt>
                <c:pt idx="988">
                  <c:v>945.94927621338093</c:v>
                </c:pt>
                <c:pt idx="989">
                  <c:v>951.44469676625863</c:v>
                </c:pt>
                <c:pt idx="990">
                  <c:v>950.07583519188188</c:v>
                </c:pt>
                <c:pt idx="991">
                  <c:v>966.77283002518379</c:v>
                </c:pt>
                <c:pt idx="992">
                  <c:v>985.93400266495723</c:v>
                </c:pt>
                <c:pt idx="993">
                  <c:v>1038.6211365085796</c:v>
                </c:pt>
                <c:pt idx="994">
                  <c:v>1086.2250582278743</c:v>
                </c:pt>
                <c:pt idx="995">
                  <c:v>1138.3118289309771</c:v>
                </c:pt>
                <c:pt idx="996">
                  <c:v>1108.9290087063212</c:v>
                </c:pt>
                <c:pt idx="997">
                  <c:v>1140.6411596491712</c:v>
                </c:pt>
                <c:pt idx="998">
                  <c:v>1220.1996686045436</c:v>
                </c:pt>
                <c:pt idx="999">
                  <c:v>1171.8600764882872</c:v>
                </c:pt>
                <c:pt idx="1000">
                  <c:v>1107.1700442913329</c:v>
                </c:pt>
                <c:pt idx="1001">
                  <c:v>1058.8867795657104</c:v>
                </c:pt>
                <c:pt idx="1002">
                  <c:v>1074.5211222835483</c:v>
                </c:pt>
                <c:pt idx="1003">
                  <c:v>1111.0223554997781</c:v>
                </c:pt>
                <c:pt idx="1004">
                  <c:v>1086.8876282419205</c:v>
                </c:pt>
                <c:pt idx="1005">
                  <c:v>1107.4073767366037</c:v>
                </c:pt>
                <c:pt idx="1006">
                  <c:v>1085.5766312460391</c:v>
                </c:pt>
                <c:pt idx="1007">
                  <c:v>1084.7083502439943</c:v>
                </c:pt>
                <c:pt idx="1008">
                  <c:v>1094.0926298676384</c:v>
                </c:pt>
                <c:pt idx="1009">
                  <c:v>1088.9517196120614</c:v>
                </c:pt>
                <c:pt idx="1010">
                  <c:v>1102.2256839994423</c:v>
                </c:pt>
                <c:pt idx="1011">
                  <c:v>1175.4535305981635</c:v>
                </c:pt>
                <c:pt idx="1012">
                  <c:v>1157.4035683458569</c:v>
                </c:pt>
                <c:pt idx="1013">
                  <c:v>1155.2831107279158</c:v>
                </c:pt>
                <c:pt idx="1014">
                  <c:v>1169.6675497582887</c:v>
                </c:pt>
                <c:pt idx="1015">
                  <c:v>1140.7577072756487</c:v>
                </c:pt>
                <c:pt idx="1016">
                  <c:v>1149.6779807221437</c:v>
                </c:pt>
                <c:pt idx="1017">
                  <c:v>1142.1320544082334</c:v>
                </c:pt>
                <c:pt idx="1018">
                  <c:v>1147.3850453964594</c:v>
                </c:pt>
                <c:pt idx="1019">
                  <c:v>1164.3300943127847</c:v>
                </c:pt>
                <c:pt idx="1020">
                  <c:v>1182.9063145450386</c:v>
                </c:pt>
                <c:pt idx="1021">
                  <c:v>1149.8423998273904</c:v>
                </c:pt>
                <c:pt idx="1022">
                  <c:v>1175.9742631982297</c:v>
                </c:pt>
                <c:pt idx="1023">
                  <c:v>1172.0623777361322</c:v>
                </c:pt>
                <c:pt idx="1024">
                  <c:v>1160.0834619856337</c:v>
                </c:pt>
                <c:pt idx="1025">
                  <c:v>1167.8187518865664</c:v>
                </c:pt>
                <c:pt idx="1026">
                  <c:v>1170.1181300266026</c:v>
                </c:pt>
                <c:pt idx="1027">
                  <c:v>1188.4740684223755</c:v>
                </c:pt>
                <c:pt idx="1028">
                  <c:v>1231.6411398356033</c:v>
                </c:pt>
                <c:pt idx="1029">
                  <c:v>1316.6180759180984</c:v>
                </c:pt>
                <c:pt idx="1030">
                  <c:v>1405.1982929348001</c:v>
                </c:pt>
                <c:pt idx="1031">
                  <c:v>1355.7198490395008</c:v>
                </c:pt>
                <c:pt idx="1032">
                  <c:v>1393.4418694211035</c:v>
                </c:pt>
                <c:pt idx="1033">
                  <c:v>1393.9773594732499</c:v>
                </c:pt>
                <c:pt idx="1034">
                  <c:v>1275.7005467919441</c:v>
                </c:pt>
                <c:pt idx="1035">
                  <c:v>1294.0938300247242</c:v>
                </c:pt>
                <c:pt idx="1036">
                  <c:v>1352.8538814863828</c:v>
                </c:pt>
                <c:pt idx="1037">
                  <c:v>1373.6252492188603</c:v>
                </c:pt>
                <c:pt idx="1038">
                  <c:v>1395.7487241296074</c:v>
                </c:pt>
                <c:pt idx="1039">
                  <c:v>1459.6454646962893</c:v>
                </c:pt>
                <c:pt idx="1040">
                  <c:v>1459.1482007508846</c:v>
                </c:pt>
                <c:pt idx="1041">
                  <c:v>1448.8751460005085</c:v>
                </c:pt>
                <c:pt idx="1042">
                  <c:v>1447.232141622758</c:v>
                </c:pt>
                <c:pt idx="1043">
                  <c:v>1478.047599437745</c:v>
                </c:pt>
                <c:pt idx="1044">
                  <c:v>1549.0022238614511</c:v>
                </c:pt>
                <c:pt idx="1045">
                  <c:v>1681.3277547548694</c:v>
                </c:pt>
                <c:pt idx="1046">
                  <c:v>1713.7270239469433</c:v>
                </c:pt>
                <c:pt idx="1047">
                  <c:v>1686.3700258192541</c:v>
                </c:pt>
                <c:pt idx="1048">
                  <c:v>1656.2084734450664</c:v>
                </c:pt>
                <c:pt idx="1049">
                  <c:v>1551.2558425212878</c:v>
                </c:pt>
                <c:pt idx="1050">
                  <c:v>1492.4834085797827</c:v>
                </c:pt>
                <c:pt idx="1051">
                  <c:v>1527.5522871791334</c:v>
                </c:pt>
                <c:pt idx="1052">
                  <c:v>1531.9508324599192</c:v>
                </c:pt>
                <c:pt idx="1053">
                  <c:v>1485.6435057998137</c:v>
                </c:pt>
                <c:pt idx="1054">
                  <c:v>1368.9232843262041</c:v>
                </c:pt>
                <c:pt idx="1055">
                  <c:v>1390.8852181209584</c:v>
                </c:pt>
                <c:pt idx="1056">
                  <c:v>1405.7545571528499</c:v>
                </c:pt>
                <c:pt idx="1057">
                  <c:v>1437.0188436807614</c:v>
                </c:pt>
                <c:pt idx="1058">
                  <c:v>1445.0430162942794</c:v>
                </c:pt>
                <c:pt idx="1059">
                  <c:v>1407.7144497279905</c:v>
                </c:pt>
                <c:pt idx="1060">
                  <c:v>1437.0825864140907</c:v>
                </c:pt>
                <c:pt idx="1061">
                  <c:v>1432.2949869283286</c:v>
                </c:pt>
                <c:pt idx="1062">
                  <c:v>1425.1175879036841</c:v>
                </c:pt>
                <c:pt idx="1063">
                  <c:v>1468.7314128629532</c:v>
                </c:pt>
                <c:pt idx="1064">
                  <c:v>1511.4353130012139</c:v>
                </c:pt>
                <c:pt idx="1065">
                  <c:v>1530.2882316648374</c:v>
                </c:pt>
                <c:pt idx="1066">
                  <c:v>1532.5919173306986</c:v>
                </c:pt>
                <c:pt idx="1067">
                  <c:v>1534.6934942812079</c:v>
                </c:pt>
                <c:pt idx="1068">
                  <c:v>1517.2568388505213</c:v>
                </c:pt>
                <c:pt idx="1069">
                  <c:v>1517.8332112171272</c:v>
                </c:pt>
                <c:pt idx="1070">
                  <c:v>1578.5147481032263</c:v>
                </c:pt>
                <c:pt idx="1071">
                  <c:v>1557.9342539114737</c:v>
                </c:pt>
                <c:pt idx="1072">
                  <c:v>1618.7064548991877</c:v>
                </c:pt>
                <c:pt idx="1073">
                  <c:v>1636.2548921792556</c:v>
                </c:pt>
                <c:pt idx="1074">
                  <c:v>1615.0996852744952</c:v>
                </c:pt>
                <c:pt idx="1075">
                  <c:v>1633.2026658781615</c:v>
                </c:pt>
                <c:pt idx="1076">
                  <c:v>1589.8048987391692</c:v>
                </c:pt>
                <c:pt idx="1077">
                  <c:v>1575.2827285593992</c:v>
                </c:pt>
                <c:pt idx="1078">
                  <c:v>1548.1631667264337</c:v>
                </c:pt>
                <c:pt idx="1079">
                  <c:v>1563.440880862373</c:v>
                </c:pt>
                <c:pt idx="1080">
                  <c:v>1542.6836088425005</c:v>
                </c:pt>
                <c:pt idx="1081">
                  <c:v>1505.3586675954257</c:v>
                </c:pt>
                <c:pt idx="1082">
                  <c:v>1476.9046512077896</c:v>
                </c:pt>
                <c:pt idx="1083">
                  <c:v>1439.5210429383028</c:v>
                </c:pt>
                <c:pt idx="1084">
                  <c:v>1263.6499931006515</c:v>
                </c:pt>
                <c:pt idx="1085">
                  <c:v>1404.8612508589251</c:v>
                </c:pt>
                <c:pt idx="1086">
                  <c:v>1374.9878398872609</c:v>
                </c:pt>
                <c:pt idx="1087">
                  <c:v>1399.1699387874637</c:v>
                </c:pt>
                <c:pt idx="1088">
                  <c:v>1332.6065576838701</c:v>
                </c:pt>
                <c:pt idx="1089">
                  <c:v>1409.0826567585348</c:v>
                </c:pt>
                <c:pt idx="1090">
                  <c:v>1410.099516010205</c:v>
                </c:pt>
                <c:pt idx="1091">
                  <c:v>1467.2169904726127</c:v>
                </c:pt>
                <c:pt idx="1092">
                  <c:v>1505.6424645697996</c:v>
                </c:pt>
                <c:pt idx="1093">
                  <c:v>1486.5136937341072</c:v>
                </c:pt>
                <c:pt idx="1094">
                  <c:v>1491.8562525538327</c:v>
                </c:pt>
                <c:pt idx="1095">
                  <c:v>1434.6718377658303</c:v>
                </c:pt>
                <c:pt idx="1096">
                  <c:v>1380.6193596321684</c:v>
                </c:pt>
                <c:pt idx="1097">
                  <c:v>1451.3765888583453</c:v>
                </c:pt>
                <c:pt idx="1098">
                  <c:v>1441.4229504066423</c:v>
                </c:pt>
                <c:pt idx="1099">
                  <c:v>1468.9695286168444</c:v>
                </c:pt>
                <c:pt idx="1100">
                  <c:v>1420.8607267081345</c:v>
                </c:pt>
                <c:pt idx="1101">
                  <c:v>1414.8787538379811</c:v>
                </c:pt>
                <c:pt idx="1102">
                  <c:v>1417.8280327721436</c:v>
                </c:pt>
                <c:pt idx="1103">
                  <c:v>1414.9776838825726</c:v>
                </c:pt>
                <c:pt idx="1104">
                  <c:v>1428.1545610695016</c:v>
                </c:pt>
                <c:pt idx="1105">
                  <c:v>1429.7256536894656</c:v>
                </c:pt>
                <c:pt idx="1106">
                  <c:v>1436.7444897879341</c:v>
                </c:pt>
                <c:pt idx="1107">
                  <c:v>1432.8263049818495</c:v>
                </c:pt>
                <c:pt idx="1108">
                  <c:v>1431.7754601162487</c:v>
                </c:pt>
                <c:pt idx="1109">
                  <c:v>1452.8646345913085</c:v>
                </c:pt>
                <c:pt idx="1110">
                  <c:v>1497.1293899288628</c:v>
                </c:pt>
                <c:pt idx="1111">
                  <c:v>1498.9605562671059</c:v>
                </c:pt>
                <c:pt idx="1112">
                  <c:v>1494.1241155267321</c:v>
                </c:pt>
                <c:pt idx="1113">
                  <c:v>1481.7755267267482</c:v>
                </c:pt>
                <c:pt idx="1114">
                  <c:v>1505.0412456761064</c:v>
                </c:pt>
                <c:pt idx="1115">
                  <c:v>1507.5283201327161</c:v>
                </c:pt>
                <c:pt idx="1116">
                  <c:v>1495.2798197171392</c:v>
                </c:pt>
                <c:pt idx="1117">
                  <c:v>1510.2767059716728</c:v>
                </c:pt>
                <c:pt idx="1118">
                  <c:v>1542.4313891379277</c:v>
                </c:pt>
                <c:pt idx="1119">
                  <c:v>1573.8623956843576</c:v>
                </c:pt>
                <c:pt idx="1120">
                  <c:v>1600.014442548297</c:v>
                </c:pt>
                <c:pt idx="1121">
                  <c:v>1588.0592737192535</c:v>
                </c:pt>
                <c:pt idx="1122">
                  <c:v>1554.6849551327546</c:v>
                </c:pt>
                <c:pt idx="1123">
                  <c:v>1572.3099654993239</c:v>
                </c:pt>
                <c:pt idx="1124">
                  <c:v>1542.9663412506845</c:v>
                </c:pt>
                <c:pt idx="1125">
                  <c:v>1540.1873504525365</c:v>
                </c:pt>
                <c:pt idx="1126">
                  <c:v>1580.6441835475734</c:v>
                </c:pt>
                <c:pt idx="1127">
                  <c:v>1581.3563048324179</c:v>
                </c:pt>
                <c:pt idx="1128">
                  <c:v>1562.3297426803808</c:v>
                </c:pt>
                <c:pt idx="1129">
                  <c:v>1584.0577835773188</c:v>
                </c:pt>
                <c:pt idx="1130">
                  <c:v>1575.113392091434</c:v>
                </c:pt>
                <c:pt idx="1131">
                  <c:v>1590.4535120170995</c:v>
                </c:pt>
                <c:pt idx="1132">
                  <c:v>1599.7109777072003</c:v>
                </c:pt>
                <c:pt idx="1133">
                  <c:v>1579.4479790089922</c:v>
                </c:pt>
                <c:pt idx="1134">
                  <c:v>1592.8628970040918</c:v>
                </c:pt>
                <c:pt idx="1135">
                  <c:v>1588.8530330176889</c:v>
                </c:pt>
                <c:pt idx="1136">
                  <c:v>1697.3877800356486</c:v>
                </c:pt>
                <c:pt idx="1137">
                  <c:v>1741.9270720820746</c:v>
                </c:pt>
                <c:pt idx="1138">
                  <c:v>1723.4997004945376</c:v>
                </c:pt>
                <c:pt idx="1139">
                  <c:v>1693.8350143937473</c:v>
                </c:pt>
                <c:pt idx="1140">
                  <c:v>1660.2441355644582</c:v>
                </c:pt>
                <c:pt idx="1141">
                  <c:v>1693.3163201170685</c:v>
                </c:pt>
                <c:pt idx="1142">
                  <c:v>1707.8049096235923</c:v>
                </c:pt>
                <c:pt idx="1143">
                  <c:v>1717.6899813734469</c:v>
                </c:pt>
                <c:pt idx="1144">
                  <c:v>1739.0325075184967</c:v>
                </c:pt>
                <c:pt idx="1145">
                  <c:v>1816.266517656022</c:v>
                </c:pt>
                <c:pt idx="1146">
                  <c:v>1903.9816719418423</c:v>
                </c:pt>
                <c:pt idx="1147">
                  <c:v>1915.788167292397</c:v>
                </c:pt>
                <c:pt idx="1148">
                  <c:v>1878.494797521465</c:v>
                </c:pt>
                <c:pt idx="1149">
                  <c:v>1932.9925780958858</c:v>
                </c:pt>
                <c:pt idx="1150">
                  <c:v>1897.4878384966214</c:v>
                </c:pt>
                <c:pt idx="1151">
                  <c:v>1903.6237333682302</c:v>
                </c:pt>
                <c:pt idx="1152">
                  <c:v>1901.1794779022018</c:v>
                </c:pt>
                <c:pt idx="1153">
                  <c:v>1889.3442465095441</c:v>
                </c:pt>
                <c:pt idx="1154">
                  <c:v>1863.9172269805579</c:v>
                </c:pt>
                <c:pt idx="1155">
                  <c:v>1871.9420584206184</c:v>
                </c:pt>
                <c:pt idx="1156">
                  <c:v>1866.152753449968</c:v>
                </c:pt>
                <c:pt idx="1157">
                  <c:v>1841.9313856021386</c:v>
                </c:pt>
                <c:pt idx="1158">
                  <c:v>1750.0874443449623</c:v>
                </c:pt>
                <c:pt idx="1159">
                  <c:v>1872.7785432499886</c:v>
                </c:pt>
                <c:pt idx="1160">
                  <c:v>1865.1800290106053</c:v>
                </c:pt>
                <c:pt idx="1161">
                  <c:v>1917.6721454560659</c:v>
                </c:pt>
                <c:pt idx="1162">
                  <c:v>1915.4595914288047</c:v>
                </c:pt>
                <c:pt idx="1163">
                  <c:v>1916.5443375332741</c:v>
                </c:pt>
                <c:pt idx="1164">
                  <c:v>1954.575761250331</c:v>
                </c:pt>
                <c:pt idx="1165">
                  <c:v>1941.7529094586478</c:v>
                </c:pt>
                <c:pt idx="1166">
                  <c:v>1935.4215525870088</c:v>
                </c:pt>
                <c:pt idx="1167">
                  <c:v>1957.0179591226763</c:v>
                </c:pt>
                <c:pt idx="1168">
                  <c:v>1954.5771481913587</c:v>
                </c:pt>
                <c:pt idx="1169">
                  <c:v>1965.4062341991255</c:v>
                </c:pt>
                <c:pt idx="1170">
                  <c:v>1954.9283279760459</c:v>
                </c:pt>
                <c:pt idx="1171">
                  <c:v>1957.009196405221</c:v>
                </c:pt>
                <c:pt idx="1172">
                  <c:v>1961.9467084150729</c:v>
                </c:pt>
                <c:pt idx="1173">
                  <c:v>1968.2091600228798</c:v>
                </c:pt>
                <c:pt idx="1174">
                  <c:v>1963.805387887714</c:v>
                </c:pt>
                <c:pt idx="1175">
                  <c:v>1965.303893761281</c:v>
                </c:pt>
                <c:pt idx="1176">
                  <c:v>1948.9056016777022</c:v>
                </c:pt>
                <c:pt idx="1177">
                  <c:v>1936.8606464790246</c:v>
                </c:pt>
                <c:pt idx="1178">
                  <c:v>1921.9950438569576</c:v>
                </c:pt>
                <c:pt idx="1179">
                  <c:v>1964.8416416467926</c:v>
                </c:pt>
                <c:pt idx="1180">
                  <c:v>1964.6782238664637</c:v>
                </c:pt>
                <c:pt idx="1181">
                  <c:v>1961.3721430362268</c:v>
                </c:pt>
                <c:pt idx="1182">
                  <c:v>1965.7245469949712</c:v>
                </c:pt>
                <c:pt idx="1183">
                  <c:v>1948.2516158287751</c:v>
                </c:pt>
                <c:pt idx="1184">
                  <c:v>1952.4318071105338</c:v>
                </c:pt>
                <c:pt idx="1185">
                  <c:v>1949.9410313901501</c:v>
                </c:pt>
                <c:pt idx="1186">
                  <c:v>1969.6092559319889</c:v>
                </c:pt>
                <c:pt idx="1187">
                  <c:v>1965.7622914846222</c:v>
                </c:pt>
                <c:pt idx="1188">
                  <c:v>1967.2201182746639</c:v>
                </c:pt>
                <c:pt idx="1189">
                  <c:v>1966.5831432734501</c:v>
                </c:pt>
                <c:pt idx="1190">
                  <c:v>1936.3184542272361</c:v>
                </c:pt>
                <c:pt idx="1191">
                  <c:v>1933.3442094382394</c:v>
                </c:pt>
                <c:pt idx="1192">
                  <c:v>1952.2448989212473</c:v>
                </c:pt>
                <c:pt idx="1193">
                  <c:v>1925.5686489415916</c:v>
                </c:pt>
                <c:pt idx="1194">
                  <c:v>1891.0169581404102</c:v>
                </c:pt>
                <c:pt idx="1195">
                  <c:v>1864.959232887936</c:v>
                </c:pt>
                <c:pt idx="1196">
                  <c:v>1856.5735651411621</c:v>
                </c:pt>
                <c:pt idx="1197">
                  <c:v>1907.5165272767363</c:v>
                </c:pt>
                <c:pt idx="1198">
                  <c:v>1896.1568914784102</c:v>
                </c:pt>
                <c:pt idx="1199">
                  <c:v>1881.7913862148694</c:v>
                </c:pt>
                <c:pt idx="1200">
                  <c:v>1885.6298010687422</c:v>
                </c:pt>
                <c:pt idx="1201">
                  <c:v>1850.5203155571862</c:v>
                </c:pt>
                <c:pt idx="1202">
                  <c:v>1826.7684815008081</c:v>
                </c:pt>
                <c:pt idx="1203">
                  <c:v>1823.4526568051353</c:v>
                </c:pt>
                <c:pt idx="1204">
                  <c:v>1822.1592161406425</c:v>
                </c:pt>
                <c:pt idx="1205">
                  <c:v>1851.177207532756</c:v>
                </c:pt>
                <c:pt idx="1206">
                  <c:v>1864.2325796987388</c:v>
                </c:pt>
                <c:pt idx="1207">
                  <c:v>1860.7845501441584</c:v>
                </c:pt>
                <c:pt idx="1208">
                  <c:v>1841.53547571789</c:v>
                </c:pt>
                <c:pt idx="1209">
                  <c:v>1849.8701199721495</c:v>
                </c:pt>
                <c:pt idx="1210">
                  <c:v>1899.4502153284395</c:v>
                </c:pt>
                <c:pt idx="1211">
                  <c:v>1912.6719579242276</c:v>
                </c:pt>
                <c:pt idx="1212">
                  <c:v>1911.0353215261273</c:v>
                </c:pt>
                <c:pt idx="1213">
                  <c:v>1911.2784628549548</c:v>
                </c:pt>
                <c:pt idx="1214">
                  <c:v>1907.5173208123044</c:v>
                </c:pt>
                <c:pt idx="1215">
                  <c:v>1907.0370880207329</c:v>
                </c:pt>
                <c:pt idx="1216">
                  <c:v>1934.446536785812</c:v>
                </c:pt>
                <c:pt idx="1217">
                  <c:v>1936.1269499787265</c:v>
                </c:pt>
                <c:pt idx="1218">
                  <c:v>1927.893128559459</c:v>
                </c:pt>
                <c:pt idx="1219">
                  <c:v>1936.4134263828846</c:v>
                </c:pt>
                <c:pt idx="1220">
                  <c:v>1933.1511397905256</c:v>
                </c:pt>
                <c:pt idx="1221">
                  <c:v>1938.5448335970616</c:v>
                </c:pt>
                <c:pt idx="1222">
                  <c:v>1935.4715462943996</c:v>
                </c:pt>
                <c:pt idx="1223">
                  <c:v>1937.2695642013564</c:v>
                </c:pt>
                <c:pt idx="1224">
                  <c:v>1934.9134706897194</c:v>
                </c:pt>
                <c:pt idx="1225">
                  <c:v>1929.6641534492339</c:v>
                </c:pt>
                <c:pt idx="1226">
                  <c:v>1927.8278695255369</c:v>
                </c:pt>
                <c:pt idx="1227">
                  <c:v>1931.0907964470921</c:v>
                </c:pt>
                <c:pt idx="1228">
                  <c:v>1914.2239334966214</c:v>
                </c:pt>
                <c:pt idx="1229">
                  <c:v>1931.4051209480001</c:v>
                </c:pt>
                <c:pt idx="1230">
                  <c:v>1930.9133904393652</c:v>
                </c:pt>
                <c:pt idx="1231">
                  <c:v>1938.9019482138087</c:v>
                </c:pt>
                <c:pt idx="1232">
                  <c:v>1941.0070947040706</c:v>
                </c:pt>
                <c:pt idx="1233">
                  <c:v>1946.3070086380771</c:v>
                </c:pt>
                <c:pt idx="1234">
                  <c:v>1946.1394364618288</c:v>
                </c:pt>
                <c:pt idx="1235">
                  <c:v>1946.3764976836692</c:v>
                </c:pt>
                <c:pt idx="1236">
                  <c:v>1951.1138380476477</c:v>
                </c:pt>
                <c:pt idx="1237">
                  <c:v>1953.2745449386907</c:v>
                </c:pt>
                <c:pt idx="1238">
                  <c:v>1951.5824374083927</c:v>
                </c:pt>
                <c:pt idx="1239">
                  <c:v>1950.4807393964918</c:v>
                </c:pt>
                <c:pt idx="1240">
                  <c:v>1952.6698184693112</c:v>
                </c:pt>
                <c:pt idx="1241">
                  <c:v>1952.5307433034902</c:v>
                </c:pt>
                <c:pt idx="1242">
                  <c:v>1952.5635189092168</c:v>
                </c:pt>
                <c:pt idx="1243">
                  <c:v>1951.7921546253949</c:v>
                </c:pt>
                <c:pt idx="1244">
                  <c:v>1950.2501437041112</c:v>
                </c:pt>
                <c:pt idx="1245">
                  <c:v>1950.3700602310093</c:v>
                </c:pt>
                <c:pt idx="1246">
                  <c:v>1950.7029188607862</c:v>
                </c:pt>
                <c:pt idx="1247">
                  <c:v>1951.0134125192615</c:v>
                </c:pt>
                <c:pt idx="1248">
                  <c:v>1955.6902291461035</c:v>
                </c:pt>
                <c:pt idx="1249">
                  <c:v>1954.4297490748545</c:v>
                </c:pt>
                <c:pt idx="1250">
                  <c:v>1952.6637662210248</c:v>
                </c:pt>
                <c:pt idx="1251">
                  <c:v>1952.7722948590742</c:v>
                </c:pt>
                <c:pt idx="1252">
                  <c:v>1949.110624928793</c:v>
                </c:pt>
                <c:pt idx="1253">
                  <c:v>1948.8188098569854</c:v>
                </c:pt>
                <c:pt idx="1254">
                  <c:v>1948.9165577500301</c:v>
                </c:pt>
                <c:pt idx="1255">
                  <c:v>1946.8038789360369</c:v>
                </c:pt>
                <c:pt idx="1256">
                  <c:v>1946.7709909263097</c:v>
                </c:pt>
                <c:pt idx="1257">
                  <c:v>1948.8026524041727</c:v>
                </c:pt>
                <c:pt idx="1258">
                  <c:v>1948.8933317156104</c:v>
                </c:pt>
                <c:pt idx="1259">
                  <c:v>1948.7655401038289</c:v>
                </c:pt>
                <c:pt idx="1260">
                  <c:v>1949.6456078071071</c:v>
                </c:pt>
                <c:pt idx="1261">
                  <c:v>1943.2727099038173</c:v>
                </c:pt>
                <c:pt idx="1262">
                  <c:v>1946.1933292085582</c:v>
                </c:pt>
                <c:pt idx="1263">
                  <c:v>1946.6346433666768</c:v>
                </c:pt>
                <c:pt idx="1264">
                  <c:v>1944.6272657930049</c:v>
                </c:pt>
                <c:pt idx="1265">
                  <c:v>1945.614424222179</c:v>
                </c:pt>
                <c:pt idx="1266">
                  <c:v>1945.4925887261597</c:v>
                </c:pt>
                <c:pt idx="1267">
                  <c:v>1946.4924106191495</c:v>
                </c:pt>
                <c:pt idx="1268">
                  <c:v>1946.3204725745275</c:v>
                </c:pt>
                <c:pt idx="1269">
                  <c:v>1946.3385374635393</c:v>
                </c:pt>
                <c:pt idx="1270">
                  <c:v>1946.3394887125994</c:v>
                </c:pt>
                <c:pt idx="1271">
                  <c:v>1946.4377869814136</c:v>
                </c:pt>
                <c:pt idx="1272">
                  <c:v>1946.982414116306</c:v>
                </c:pt>
                <c:pt idx="1273">
                  <c:v>1946.769111966503</c:v>
                </c:pt>
                <c:pt idx="1274">
                  <c:v>1946.5233462485376</c:v>
                </c:pt>
                <c:pt idx="1275">
                  <c:v>1946.0958968130844</c:v>
                </c:pt>
                <c:pt idx="1276">
                  <c:v>1943.9295596329266</c:v>
                </c:pt>
                <c:pt idx="1277">
                  <c:v>1943.0315608339965</c:v>
                </c:pt>
                <c:pt idx="1278">
                  <c:v>1943.7002188646857</c:v>
                </c:pt>
                <c:pt idx="1279">
                  <c:v>1943.673136915638</c:v>
                </c:pt>
                <c:pt idx="1280">
                  <c:v>1943.7856581609785</c:v>
                </c:pt>
                <c:pt idx="1281">
                  <c:v>1943.5987999386557</c:v>
                </c:pt>
                <c:pt idx="1282">
                  <c:v>1943.648190683735</c:v>
                </c:pt>
                <c:pt idx="1283">
                  <c:v>1944.3600861088007</c:v>
                </c:pt>
                <c:pt idx="1284">
                  <c:v>1944.5728936184532</c:v>
                </c:pt>
                <c:pt idx="1285">
                  <c:v>1948.0296626889412</c:v>
                </c:pt>
                <c:pt idx="1286">
                  <c:v>1946.8276594032832</c:v>
                </c:pt>
                <c:pt idx="1287">
                  <c:v>1946.6758341342431</c:v>
                </c:pt>
                <c:pt idx="1288">
                  <c:v>1947.2579725617184</c:v>
                </c:pt>
                <c:pt idx="1289">
                  <c:v>1947.0046283707313</c:v>
                </c:pt>
                <c:pt idx="1290">
                  <c:v>1947.0812808909618</c:v>
                </c:pt>
                <c:pt idx="1291">
                  <c:v>1947.6785746493147</c:v>
                </c:pt>
                <c:pt idx="1292">
                  <c:v>1946.1137925344199</c:v>
                </c:pt>
                <c:pt idx="1293">
                  <c:v>1945.9795506879429</c:v>
                </c:pt>
                <c:pt idx="1294">
                  <c:v>1946.060296301074</c:v>
                </c:pt>
                <c:pt idx="1295">
                  <c:v>1945.9148987598462</c:v>
                </c:pt>
                <c:pt idx="1296">
                  <c:v>1945.7351500500909</c:v>
                </c:pt>
                <c:pt idx="1297">
                  <c:v>1945.3717558885241</c:v>
                </c:pt>
                <c:pt idx="1298">
                  <c:v>1945.2083345245244</c:v>
                </c:pt>
                <c:pt idx="1299">
                  <c:v>1943.1781787197906</c:v>
                </c:pt>
                <c:pt idx="1300">
                  <c:v>1932.7642619807473</c:v>
                </c:pt>
                <c:pt idx="1301">
                  <c:v>1936.1236802449755</c:v>
                </c:pt>
                <c:pt idx="1302">
                  <c:v>1935.2457538464021</c:v>
                </c:pt>
                <c:pt idx="1303">
                  <c:v>1938.7959276261786</c:v>
                </c:pt>
                <c:pt idx="1304">
                  <c:v>1938.3151134722586</c:v>
                </c:pt>
                <c:pt idx="1305">
                  <c:v>1938.8590169614599</c:v>
                </c:pt>
                <c:pt idx="1306">
                  <c:v>1936.0256207070563</c:v>
                </c:pt>
                <c:pt idx="1307">
                  <c:v>1937.5926801947032</c:v>
                </c:pt>
                <c:pt idx="1308">
                  <c:v>1939.6718705264279</c:v>
                </c:pt>
                <c:pt idx="1309">
                  <c:v>1938.4990243099749</c:v>
                </c:pt>
                <c:pt idx="1310">
                  <c:v>1937.9886783855418</c:v>
                </c:pt>
                <c:pt idx="1311">
                  <c:v>1930.7466013558749</c:v>
                </c:pt>
                <c:pt idx="1312">
                  <c:v>1932.6019720140812</c:v>
                </c:pt>
                <c:pt idx="1313">
                  <c:v>1922.4434213316349</c:v>
                </c:pt>
                <c:pt idx="1314">
                  <c:v>1910.369654769102</c:v>
                </c:pt>
                <c:pt idx="1315">
                  <c:v>1918.5162312610598</c:v>
                </c:pt>
                <c:pt idx="1316">
                  <c:v>1922.9163691273093</c:v>
                </c:pt>
                <c:pt idx="1317">
                  <c:v>1921.7652827065567</c:v>
                </c:pt>
                <c:pt idx="1318">
                  <c:v>1914.6680287906688</c:v>
                </c:pt>
                <c:pt idx="1319">
                  <c:v>1895.755472940971</c:v>
                </c:pt>
                <c:pt idx="1320">
                  <c:v>1899.235680611836</c:v>
                </c:pt>
                <c:pt idx="1321">
                  <c:v>1904.2479143734527</c:v>
                </c:pt>
                <c:pt idx="1322">
                  <c:v>1901.764951692739</c:v>
                </c:pt>
                <c:pt idx="1323">
                  <c:v>1899.073405602277</c:v>
                </c:pt>
                <c:pt idx="1324">
                  <c:v>1867.5967526346215</c:v>
                </c:pt>
                <c:pt idx="1325">
                  <c:v>1851.3568680947999</c:v>
                </c:pt>
                <c:pt idx="1326">
                  <c:v>1815.9675061547973</c:v>
                </c:pt>
                <c:pt idx="1327">
                  <c:v>1863.9207208009886</c:v>
                </c:pt>
                <c:pt idx="1328">
                  <c:v>1866.2351275873555</c:v>
                </c:pt>
                <c:pt idx="1329">
                  <c:v>1864.7007459144832</c:v>
                </c:pt>
                <c:pt idx="1330">
                  <c:v>1893.0460092571009</c:v>
                </c:pt>
                <c:pt idx="1331">
                  <c:v>1890.5025205705449</c:v>
                </c:pt>
                <c:pt idx="1332">
                  <c:v>1899.0986510293326</c:v>
                </c:pt>
                <c:pt idx="1333">
                  <c:v>1900.7114797510164</c:v>
                </c:pt>
                <c:pt idx="1334">
                  <c:v>1890.5089052244732</c:v>
                </c:pt>
                <c:pt idx="1335">
                  <c:v>1897.8930782505911</c:v>
                </c:pt>
                <c:pt idx="1336">
                  <c:v>1895.6515571191753</c:v>
                </c:pt>
                <c:pt idx="1337">
                  <c:v>1899.52870162303</c:v>
                </c:pt>
                <c:pt idx="1338">
                  <c:v>1871.4327015441575</c:v>
                </c:pt>
                <c:pt idx="1339">
                  <c:v>1868.1362562034026</c:v>
                </c:pt>
                <c:pt idx="1340">
                  <c:v>1860.2342526183788</c:v>
                </c:pt>
                <c:pt idx="1341">
                  <c:v>1854.0827127208706</c:v>
                </c:pt>
                <c:pt idx="1342">
                  <c:v>1856.5296531912568</c:v>
                </c:pt>
                <c:pt idx="1343">
                  <c:v>1868.4496788817019</c:v>
                </c:pt>
                <c:pt idx="1344">
                  <c:v>1869.9348470012394</c:v>
                </c:pt>
                <c:pt idx="1345">
                  <c:v>1877.1695230409341</c:v>
                </c:pt>
                <c:pt idx="1346">
                  <c:v>1888.7101158543128</c:v>
                </c:pt>
                <c:pt idx="1347">
                  <c:v>1882.8853116873452</c:v>
                </c:pt>
                <c:pt idx="1348">
                  <c:v>1882.9632321305126</c:v>
                </c:pt>
                <c:pt idx="1349">
                  <c:v>1876.8254351359883</c:v>
                </c:pt>
                <c:pt idx="1350">
                  <c:v>1884.4640958772161</c:v>
                </c:pt>
                <c:pt idx="1351">
                  <c:v>1888.9848144793184</c:v>
                </c:pt>
                <c:pt idx="1352">
                  <c:v>1887.5702502149115</c:v>
                </c:pt>
                <c:pt idx="1353">
                  <c:v>1914.8083694925406</c:v>
                </c:pt>
                <c:pt idx="1354">
                  <c:v>1907.0000619094874</c:v>
                </c:pt>
                <c:pt idx="1355">
                  <c:v>1909.387690739813</c:v>
                </c:pt>
                <c:pt idx="1356">
                  <c:v>1902.5441498814328</c:v>
                </c:pt>
                <c:pt idx="1357">
                  <c:v>1906.9499919059183</c:v>
                </c:pt>
                <c:pt idx="1358">
                  <c:v>1909.9019761900702</c:v>
                </c:pt>
                <c:pt idx="1359">
                  <c:v>1905.8760564764693</c:v>
                </c:pt>
                <c:pt idx="1360">
                  <c:v>1913.3008851487418</c:v>
                </c:pt>
                <c:pt idx="1361">
                  <c:v>1918.870392611283</c:v>
                </c:pt>
                <c:pt idx="1362">
                  <c:v>1919.2646851219167</c:v>
                </c:pt>
                <c:pt idx="1363">
                  <c:v>1928.9367395636559</c:v>
                </c:pt>
                <c:pt idx="1364">
                  <c:v>1929.6270442006883</c:v>
                </c:pt>
                <c:pt idx="1365">
                  <c:v>1927.6982620864399</c:v>
                </c:pt>
                <c:pt idx="1366">
                  <c:v>1927.5678569389866</c:v>
                </c:pt>
                <c:pt idx="1367">
                  <c:v>1928.1295844042254</c:v>
                </c:pt>
                <c:pt idx="1368">
                  <c:v>1929.0868402765768</c:v>
                </c:pt>
                <c:pt idx="1369">
                  <c:v>1945.1338696421269</c:v>
                </c:pt>
                <c:pt idx="1370">
                  <c:v>1937.7500974770408</c:v>
                </c:pt>
                <c:pt idx="1371">
                  <c:v>1936.9033233816735</c:v>
                </c:pt>
                <c:pt idx="1372">
                  <c:v>1938.6964944243823</c:v>
                </c:pt>
                <c:pt idx="1373">
                  <c:v>1933.5178073537256</c:v>
                </c:pt>
                <c:pt idx="1374">
                  <c:v>1934.7544003068854</c:v>
                </c:pt>
                <c:pt idx="1375">
                  <c:v>1935.6011434500335</c:v>
                </c:pt>
                <c:pt idx="1376">
                  <c:v>1934.1129403091936</c:v>
                </c:pt>
                <c:pt idx="1377">
                  <c:v>1935.3745542374936</c:v>
                </c:pt>
                <c:pt idx="1378">
                  <c:v>1934.0161945414857</c:v>
                </c:pt>
                <c:pt idx="1379">
                  <c:v>1934.2864232391094</c:v>
                </c:pt>
                <c:pt idx="1380">
                  <c:v>1933.1880543109075</c:v>
                </c:pt>
                <c:pt idx="1381">
                  <c:v>1928.8437943728816</c:v>
                </c:pt>
                <c:pt idx="1382">
                  <c:v>1923.6373409854684</c:v>
                </c:pt>
                <c:pt idx="1383">
                  <c:v>1922.9385008179174</c:v>
                </c:pt>
                <c:pt idx="1384">
                  <c:v>1921.1283679769529</c:v>
                </c:pt>
                <c:pt idx="1385">
                  <c:v>1924.3138989487447</c:v>
                </c:pt>
                <c:pt idx="1386">
                  <c:v>1923.5853887689218</c:v>
                </c:pt>
                <c:pt idx="1387">
                  <c:v>1923.3825756132271</c:v>
                </c:pt>
                <c:pt idx="1388">
                  <c:v>1926.2990020737927</c:v>
                </c:pt>
                <c:pt idx="1389">
                  <c:v>1930.9730532088852</c:v>
                </c:pt>
                <c:pt idx="1390">
                  <c:v>1928.4775022262745</c:v>
                </c:pt>
                <c:pt idx="1391">
                  <c:v>1929.0072756461761</c:v>
                </c:pt>
                <c:pt idx="1392">
                  <c:v>1929.5659707164227</c:v>
                </c:pt>
                <c:pt idx="1393">
                  <c:v>1927.5925193682895</c:v>
                </c:pt>
                <c:pt idx="1394">
                  <c:v>1927.9948704426204</c:v>
                </c:pt>
                <c:pt idx="1395">
                  <c:v>1928.9205242543435</c:v>
                </c:pt>
                <c:pt idx="1396">
                  <c:v>1930.418118095115</c:v>
                </c:pt>
                <c:pt idx="1397">
                  <c:v>1929.2454729507344</c:v>
                </c:pt>
                <c:pt idx="1398">
                  <c:v>1929.8659002568161</c:v>
                </c:pt>
                <c:pt idx="1399">
                  <c:v>1929.4370344040428</c:v>
                </c:pt>
                <c:pt idx="1400">
                  <c:v>1926.8479512029492</c:v>
                </c:pt>
                <c:pt idx="1401">
                  <c:v>1928.69386407855</c:v>
                </c:pt>
                <c:pt idx="1402">
                  <c:v>1929.1422100268571</c:v>
                </c:pt>
                <c:pt idx="1403">
                  <c:v>1926.6274680860365</c:v>
                </c:pt>
                <c:pt idx="1404">
                  <c:v>1927.505462764781</c:v>
                </c:pt>
                <c:pt idx="1405">
                  <c:v>1927.542006880569</c:v>
                </c:pt>
                <c:pt idx="1406">
                  <c:v>1927.6471787213545</c:v>
                </c:pt>
                <c:pt idx="1407">
                  <c:v>1926.4733452360942</c:v>
                </c:pt>
                <c:pt idx="1408">
                  <c:v>1926.1076311265556</c:v>
                </c:pt>
                <c:pt idx="1409">
                  <c:v>1925.350472289525</c:v>
                </c:pt>
                <c:pt idx="1410">
                  <c:v>1925.9225172356548</c:v>
                </c:pt>
                <c:pt idx="1411">
                  <c:v>1922.9519442415042</c:v>
                </c:pt>
                <c:pt idx="1412">
                  <c:v>1919.1241802336824</c:v>
                </c:pt>
                <c:pt idx="1413">
                  <c:v>1920.6266598159443</c:v>
                </c:pt>
                <c:pt idx="1414">
                  <c:v>1920.212294651818</c:v>
                </c:pt>
                <c:pt idx="1415">
                  <c:v>1920.2458405334489</c:v>
                </c:pt>
                <c:pt idx="1416">
                  <c:v>1919.4734706968832</c:v>
                </c:pt>
                <c:pt idx="1417">
                  <c:v>1917.9826159598711</c:v>
                </c:pt>
                <c:pt idx="1418">
                  <c:v>1915.8312607175608</c:v>
                </c:pt>
                <c:pt idx="1419">
                  <c:v>1915.7938787377866</c:v>
                </c:pt>
                <c:pt idx="1420">
                  <c:v>1912.6816081398697</c:v>
                </c:pt>
                <c:pt idx="1421">
                  <c:v>1906.7820719458211</c:v>
                </c:pt>
                <c:pt idx="1422">
                  <c:v>1893.3595793891857</c:v>
                </c:pt>
                <c:pt idx="1423">
                  <c:v>1898.7127523018942</c:v>
                </c:pt>
                <c:pt idx="1424">
                  <c:v>1901.5707234081476</c:v>
                </c:pt>
                <c:pt idx="1425">
                  <c:v>1898.1389695866992</c:v>
                </c:pt>
                <c:pt idx="1426">
                  <c:v>1899.4873777583491</c:v>
                </c:pt>
                <c:pt idx="1427">
                  <c:v>1886.9236709856311</c:v>
                </c:pt>
                <c:pt idx="1428">
                  <c:v>1886.278226774361</c:v>
                </c:pt>
                <c:pt idx="1429">
                  <c:v>1880.9724427950871</c:v>
                </c:pt>
                <c:pt idx="1430">
                  <c:v>1862.4834338800035</c:v>
                </c:pt>
                <c:pt idx="1431">
                  <c:v>1870.6079610765919</c:v>
                </c:pt>
                <c:pt idx="1432">
                  <c:v>1855.5277095182548</c:v>
                </c:pt>
                <c:pt idx="1433">
                  <c:v>1841.5886131441848</c:v>
                </c:pt>
                <c:pt idx="1434">
                  <c:v>1820.2678646805994</c:v>
                </c:pt>
                <c:pt idx="1435">
                  <c:v>1807.1584140378786</c:v>
                </c:pt>
                <c:pt idx="1436">
                  <c:v>1799.7548466464748</c:v>
                </c:pt>
                <c:pt idx="1437">
                  <c:v>1812.7492704634833</c:v>
                </c:pt>
                <c:pt idx="1438">
                  <c:v>1787.6752220555829</c:v>
                </c:pt>
                <c:pt idx="1439">
                  <c:v>1705.2931157307489</c:v>
                </c:pt>
                <c:pt idx="1440">
                  <c:v>1595.1074702371866</c:v>
                </c:pt>
                <c:pt idx="1441">
                  <c:v>1769.8354292661338</c:v>
                </c:pt>
                <c:pt idx="1442">
                  <c:v>1803.688376741791</c:v>
                </c:pt>
                <c:pt idx="1443">
                  <c:v>1781.3288685210277</c:v>
                </c:pt>
                <c:pt idx="1444">
                  <c:v>1786.3167755934255</c:v>
                </c:pt>
                <c:pt idx="1445">
                  <c:v>1788.6838270829148</c:v>
                </c:pt>
                <c:pt idx="1446">
                  <c:v>1828.1488844314715</c:v>
                </c:pt>
                <c:pt idx="1447">
                  <c:v>1935.0195646027666</c:v>
                </c:pt>
                <c:pt idx="1448">
                  <c:v>1898.0921155527001</c:v>
                </c:pt>
                <c:pt idx="1449">
                  <c:v>1896.8592937237399</c:v>
                </c:pt>
                <c:pt idx="1450">
                  <c:v>1890.9776774030238</c:v>
                </c:pt>
                <c:pt idx="1451">
                  <c:v>1892.6321718574009</c:v>
                </c:pt>
                <c:pt idx="1452">
                  <c:v>1919.7554815722908</c:v>
                </c:pt>
                <c:pt idx="1453">
                  <c:v>1919.8804052258918</c:v>
                </c:pt>
                <c:pt idx="1454">
                  <c:v>1890.828917262493</c:v>
                </c:pt>
                <c:pt idx="1455">
                  <c:v>1892.3049637032286</c:v>
                </c:pt>
                <c:pt idx="1456">
                  <c:v>1908.7730497155051</c:v>
                </c:pt>
                <c:pt idx="1457">
                  <c:v>1919.5182237449521</c:v>
                </c:pt>
                <c:pt idx="1458">
                  <c:v>1909.9886564231599</c:v>
                </c:pt>
                <c:pt idx="1459">
                  <c:v>1918.8255266806159</c:v>
                </c:pt>
                <c:pt idx="1460">
                  <c:v>1915.8649412362322</c:v>
                </c:pt>
                <c:pt idx="1461">
                  <c:v>1921.9406133747318</c:v>
                </c:pt>
                <c:pt idx="1462">
                  <c:v>1910.8013128350835</c:v>
                </c:pt>
                <c:pt idx="1463">
                  <c:v>1858.1590044811787</c:v>
                </c:pt>
                <c:pt idx="1464">
                  <c:v>1830.0114671531189</c:v>
                </c:pt>
                <c:pt idx="1465">
                  <c:v>1839.8892486771349</c:v>
                </c:pt>
                <c:pt idx="1466">
                  <c:v>1817.6390895471534</c:v>
                </c:pt>
                <c:pt idx="1467">
                  <c:v>1789.1999371996149</c:v>
                </c:pt>
                <c:pt idx="1468">
                  <c:v>1827.1322975736196</c:v>
                </c:pt>
                <c:pt idx="1469">
                  <c:v>1831.567521507558</c:v>
                </c:pt>
                <c:pt idx="1470">
                  <c:v>1829.1207001404259</c:v>
                </c:pt>
                <c:pt idx="1471">
                  <c:v>1826.7903541360047</c:v>
                </c:pt>
                <c:pt idx="1472">
                  <c:v>1790.7015782351832</c:v>
                </c:pt>
                <c:pt idx="1473">
                  <c:v>1748.5645859404315</c:v>
                </c:pt>
                <c:pt idx="1474">
                  <c:v>1750.5915560152134</c:v>
                </c:pt>
                <c:pt idx="1475">
                  <c:v>1748.3192360967757</c:v>
                </c:pt>
                <c:pt idx="1476">
                  <c:v>1708.269885041813</c:v>
                </c:pt>
                <c:pt idx="1477">
                  <c:v>1703.3667024285187</c:v>
                </c:pt>
                <c:pt idx="1478">
                  <c:v>1640.2946445321547</c:v>
                </c:pt>
                <c:pt idx="1479">
                  <c:v>1693.4625748435892</c:v>
                </c:pt>
                <c:pt idx="1480">
                  <c:v>1672.5896538213913</c:v>
                </c:pt>
                <c:pt idx="1481">
                  <c:v>1654.732975122176</c:v>
                </c:pt>
                <c:pt idx="1482">
                  <c:v>1620.2777678218342</c:v>
                </c:pt>
                <c:pt idx="1483">
                  <c:v>1630.6105139488604</c:v>
                </c:pt>
                <c:pt idx="1484">
                  <c:v>1635.2200033082231</c:v>
                </c:pt>
                <c:pt idx="1485">
                  <c:v>1616.5936248811786</c:v>
                </c:pt>
                <c:pt idx="1486">
                  <c:v>1618.4666825500499</c:v>
                </c:pt>
                <c:pt idx="1487">
                  <c:v>1670.2686037565556</c:v>
                </c:pt>
                <c:pt idx="1488">
                  <c:v>1681.9732615297419</c:v>
                </c:pt>
                <c:pt idx="1489">
                  <c:v>1674.5920823646875</c:v>
                </c:pt>
                <c:pt idx="1490">
                  <c:v>1665.5362629504223</c:v>
                </c:pt>
                <c:pt idx="1491">
                  <c:v>1641.1559281635407</c:v>
                </c:pt>
                <c:pt idx="1492">
                  <c:v>1637.5569335901428</c:v>
                </c:pt>
                <c:pt idx="1493">
                  <c:v>1725.2903021708098</c:v>
                </c:pt>
                <c:pt idx="1494">
                  <c:v>1714.0265759816889</c:v>
                </c:pt>
                <c:pt idx="1495">
                  <c:v>1723.4130519272514</c:v>
                </c:pt>
                <c:pt idx="1496">
                  <c:v>1696.8668716779</c:v>
                </c:pt>
                <c:pt idx="1497">
                  <c:v>1704.1572237022965</c:v>
                </c:pt>
                <c:pt idx="1498">
                  <c:v>1695.8278959592112</c:v>
                </c:pt>
                <c:pt idx="1499">
                  <c:v>1687.6214489102874</c:v>
                </c:pt>
                <c:pt idx="1500">
                  <c:v>1689.4836624290517</c:v>
                </c:pt>
                <c:pt idx="1501">
                  <c:v>1703.7491285666238</c:v>
                </c:pt>
                <c:pt idx="1502">
                  <c:v>1688.4213092690634</c:v>
                </c:pt>
                <c:pt idx="1503">
                  <c:v>1692.1371795217651</c:v>
                </c:pt>
                <c:pt idx="1504">
                  <c:v>1695.5003445197733</c:v>
                </c:pt>
                <c:pt idx="1505">
                  <c:v>1642.5830164665454</c:v>
                </c:pt>
                <c:pt idx="1506">
                  <c:v>1643.686366999473</c:v>
                </c:pt>
                <c:pt idx="1507">
                  <c:v>1652.9774859842485</c:v>
                </c:pt>
                <c:pt idx="1508">
                  <c:v>1661.2330565883103</c:v>
                </c:pt>
                <c:pt idx="1509">
                  <c:v>1655.963001372708</c:v>
                </c:pt>
                <c:pt idx="1510">
                  <c:v>1661.1529976962127</c:v>
                </c:pt>
                <c:pt idx="1511">
                  <c:v>1694.8102241232264</c:v>
                </c:pt>
                <c:pt idx="1512">
                  <c:v>1698.5091972822061</c:v>
                </c:pt>
                <c:pt idx="1513">
                  <c:v>1848.9958560871398</c:v>
                </c:pt>
                <c:pt idx="1514">
                  <c:v>1832.1595588743801</c:v>
                </c:pt>
                <c:pt idx="1515">
                  <c:v>1821.9964006463806</c:v>
                </c:pt>
                <c:pt idx="1516">
                  <c:v>1822.6016893966323</c:v>
                </c:pt>
                <c:pt idx="1517">
                  <c:v>1834.2839420648531</c:v>
                </c:pt>
                <c:pt idx="1518">
                  <c:v>1771.5382837475977</c:v>
                </c:pt>
                <c:pt idx="1519">
                  <c:v>1787.2023880265529</c:v>
                </c:pt>
                <c:pt idx="1520">
                  <c:v>1865.3821970735107</c:v>
                </c:pt>
                <c:pt idx="1521">
                  <c:v>1841.0293929583868</c:v>
                </c:pt>
                <c:pt idx="1522">
                  <c:v>1811.2431784803641</c:v>
                </c:pt>
                <c:pt idx="1523">
                  <c:v>1840.2100660101501</c:v>
                </c:pt>
                <c:pt idx="1524">
                  <c:v>1842.2128348012093</c:v>
                </c:pt>
                <c:pt idx="1525">
                  <c:v>1834.4913043006918</c:v>
                </c:pt>
                <c:pt idx="1526">
                  <c:v>1869.7910293367117</c:v>
                </c:pt>
                <c:pt idx="1527">
                  <c:v>1870.8676412720827</c:v>
                </c:pt>
                <c:pt idx="1528">
                  <c:v>1875.1991214097848</c:v>
                </c:pt>
                <c:pt idx="1529">
                  <c:v>1899.4594566611734</c:v>
                </c:pt>
                <c:pt idx="1530">
                  <c:v>1888.1211245171844</c:v>
                </c:pt>
                <c:pt idx="1531">
                  <c:v>1884.209576624042</c:v>
                </c:pt>
                <c:pt idx="1532">
                  <c:v>1897.7613337949288</c:v>
                </c:pt>
                <c:pt idx="1533">
                  <c:v>1850.7252492616853</c:v>
                </c:pt>
                <c:pt idx="1534">
                  <c:v>1859.3919947967327</c:v>
                </c:pt>
                <c:pt idx="1535">
                  <c:v>1890.0842185153049</c:v>
                </c:pt>
                <c:pt idx="1536">
                  <c:v>1890.0539293946249</c:v>
                </c:pt>
                <c:pt idx="1537">
                  <c:v>1901.2513409583046</c:v>
                </c:pt>
                <c:pt idx="1538">
                  <c:v>1892.7929760839932</c:v>
                </c:pt>
                <c:pt idx="1539">
                  <c:v>1876.2415572488196</c:v>
                </c:pt>
                <c:pt idx="1540">
                  <c:v>1882.2405484118447</c:v>
                </c:pt>
                <c:pt idx="1541">
                  <c:v>1864.4501671672572</c:v>
                </c:pt>
                <c:pt idx="1542">
                  <c:v>1835.5411577508266</c:v>
                </c:pt>
                <c:pt idx="1543">
                  <c:v>1790.4809172040045</c:v>
                </c:pt>
                <c:pt idx="1544">
                  <c:v>1813.9185274729994</c:v>
                </c:pt>
                <c:pt idx="1545">
                  <c:v>1797.3016929350877</c:v>
                </c:pt>
                <c:pt idx="1546">
                  <c:v>1771.5184402255884</c:v>
                </c:pt>
                <c:pt idx="1547">
                  <c:v>1755.2741048057233</c:v>
                </c:pt>
                <c:pt idx="1548">
                  <c:v>1756.4483363472859</c:v>
                </c:pt>
                <c:pt idx="1549">
                  <c:v>1714.1918818598206</c:v>
                </c:pt>
                <c:pt idx="1550">
                  <c:v>1717.8573680610998</c:v>
                </c:pt>
                <c:pt idx="1551">
                  <c:v>1714.0282769289638</c:v>
                </c:pt>
                <c:pt idx="1552">
                  <c:v>1753.0678627242582</c:v>
                </c:pt>
                <c:pt idx="1553">
                  <c:v>1743.3324403873123</c:v>
                </c:pt>
                <c:pt idx="1554">
                  <c:v>1754.1775665136088</c:v>
                </c:pt>
                <c:pt idx="1555">
                  <c:v>1727.7240222586408</c:v>
                </c:pt>
                <c:pt idx="1556">
                  <c:v>1732.3118815916537</c:v>
                </c:pt>
                <c:pt idx="1557">
                  <c:v>1731.9433494530499</c:v>
                </c:pt>
                <c:pt idx="1558">
                  <c:v>1720.6407554987172</c:v>
                </c:pt>
                <c:pt idx="1559">
                  <c:v>1727.8208419374159</c:v>
                </c:pt>
                <c:pt idx="1560">
                  <c:v>1754.7296626415746</c:v>
                </c:pt>
                <c:pt idx="1561">
                  <c:v>1750.3962966203301</c:v>
                </c:pt>
                <c:pt idx="1562">
                  <c:v>1774.1435294857499</c:v>
                </c:pt>
                <c:pt idx="1563">
                  <c:v>1800.636038046375</c:v>
                </c:pt>
                <c:pt idx="1564">
                  <c:v>1784.7888835295148</c:v>
                </c:pt>
                <c:pt idx="1565">
                  <c:v>1774.6450393361906</c:v>
                </c:pt>
                <c:pt idx="1566">
                  <c:v>1777.9041396745738</c:v>
                </c:pt>
                <c:pt idx="1567">
                  <c:v>1775.057734018103</c:v>
                </c:pt>
                <c:pt idx="1568">
                  <c:v>1770.4984256868877</c:v>
                </c:pt>
                <c:pt idx="1569">
                  <c:v>1764.5266830618855</c:v>
                </c:pt>
                <c:pt idx="1570">
                  <c:v>1776.483185972045</c:v>
                </c:pt>
                <c:pt idx="1571">
                  <c:v>1774.8866739597636</c:v>
                </c:pt>
                <c:pt idx="1572">
                  <c:v>1772.9119194081386</c:v>
                </c:pt>
                <c:pt idx="1573">
                  <c:v>1772.7742778050044</c:v>
                </c:pt>
                <c:pt idx="1574">
                  <c:v>1771.1604196723918</c:v>
                </c:pt>
                <c:pt idx="1575">
                  <c:v>1769.7598663790254</c:v>
                </c:pt>
                <c:pt idx="1576">
                  <c:v>1779.1777078318692</c:v>
                </c:pt>
                <c:pt idx="1577">
                  <c:v>1775.9191865208447</c:v>
                </c:pt>
                <c:pt idx="1578">
                  <c:v>1776.3780406006354</c:v>
                </c:pt>
                <c:pt idx="1579">
                  <c:v>1773.2191120461505</c:v>
                </c:pt>
                <c:pt idx="1580">
                  <c:v>1769.9920511402092</c:v>
                </c:pt>
                <c:pt idx="1581">
                  <c:v>1771.2555820715781</c:v>
                </c:pt>
                <c:pt idx="1582">
                  <c:v>1772.0803198936787</c:v>
                </c:pt>
                <c:pt idx="1583">
                  <c:v>1770.1358646299723</c:v>
                </c:pt>
                <c:pt idx="1584">
                  <c:v>1770.4602911333345</c:v>
                </c:pt>
                <c:pt idx="1585">
                  <c:v>1761.9008097174435</c:v>
                </c:pt>
                <c:pt idx="1586">
                  <c:v>1761.7348151436584</c:v>
                </c:pt>
                <c:pt idx="1587">
                  <c:v>1774.2791379083983</c:v>
                </c:pt>
                <c:pt idx="1588">
                  <c:v>1773.4929713274721</c:v>
                </c:pt>
                <c:pt idx="1589">
                  <c:v>1772.6672945121018</c:v>
                </c:pt>
                <c:pt idx="1590">
                  <c:v>1767.7676679391402</c:v>
                </c:pt>
                <c:pt idx="1591">
                  <c:v>1767.8040307776191</c:v>
                </c:pt>
                <c:pt idx="1592">
                  <c:v>1766.7965601413705</c:v>
                </c:pt>
                <c:pt idx="1593">
                  <c:v>1764.7715579359085</c:v>
                </c:pt>
                <c:pt idx="1594">
                  <c:v>1763.4863054854688</c:v>
                </c:pt>
                <c:pt idx="1595">
                  <c:v>1766.2077949331483</c:v>
                </c:pt>
                <c:pt idx="1596">
                  <c:v>1763.9828845471056</c:v>
                </c:pt>
                <c:pt idx="1597">
                  <c:v>1771.3520329054288</c:v>
                </c:pt>
                <c:pt idx="1598">
                  <c:v>1769.6582845243524</c:v>
                </c:pt>
                <c:pt idx="1599">
                  <c:v>1766.3152032470653</c:v>
                </c:pt>
                <c:pt idx="1600">
                  <c:v>1759.6941719338397</c:v>
                </c:pt>
                <c:pt idx="1601">
                  <c:v>1760.4095000282107</c:v>
                </c:pt>
                <c:pt idx="1602">
                  <c:v>1762.7168247218835</c:v>
                </c:pt>
                <c:pt idx="1603">
                  <c:v>1760.8191463718852</c:v>
                </c:pt>
                <c:pt idx="1604">
                  <c:v>1756.8695366316999</c:v>
                </c:pt>
                <c:pt idx="1605">
                  <c:v>1755.9446337040074</c:v>
                </c:pt>
                <c:pt idx="1606">
                  <c:v>1757.7482559984619</c:v>
                </c:pt>
                <c:pt idx="1607">
                  <c:v>1758.2574478084966</c:v>
                </c:pt>
                <c:pt idx="1608">
                  <c:v>1750.2093359158823</c:v>
                </c:pt>
                <c:pt idx="1609">
                  <c:v>1738.6774118020719</c:v>
                </c:pt>
                <c:pt idx="1610">
                  <c:v>1735.6193958494457</c:v>
                </c:pt>
                <c:pt idx="1611">
                  <c:v>1736.8049768356746</c:v>
                </c:pt>
                <c:pt idx="1612">
                  <c:v>1725.5233130610679</c:v>
                </c:pt>
                <c:pt idx="1613">
                  <c:v>1720.7583390257039</c:v>
                </c:pt>
                <c:pt idx="1614">
                  <c:v>1714.5094694626537</c:v>
                </c:pt>
                <c:pt idx="1615">
                  <c:v>1711.4728749493149</c:v>
                </c:pt>
                <c:pt idx="1616">
                  <c:v>1743.9346818591134</c:v>
                </c:pt>
                <c:pt idx="1617">
                  <c:v>1739.5765025587179</c:v>
                </c:pt>
                <c:pt idx="1618">
                  <c:v>1733.1544630772437</c:v>
                </c:pt>
                <c:pt idx="1619">
                  <c:v>1740.6512066488076</c:v>
                </c:pt>
                <c:pt idx="1620">
                  <c:v>1736.7996703827846</c:v>
                </c:pt>
                <c:pt idx="1621">
                  <c:v>1748.432136625634</c:v>
                </c:pt>
                <c:pt idx="1622">
                  <c:v>1740.9231727342842</c:v>
                </c:pt>
                <c:pt idx="1623">
                  <c:v>1743.7888828964701</c:v>
                </c:pt>
                <c:pt idx="1624">
                  <c:v>1743.8164522954066</c:v>
                </c:pt>
                <c:pt idx="1625">
                  <c:v>1729.9245354751531</c:v>
                </c:pt>
                <c:pt idx="1626">
                  <c:v>1728.8666603689833</c:v>
                </c:pt>
                <c:pt idx="1627">
                  <c:v>1731.5333421591824</c:v>
                </c:pt>
                <c:pt idx="1628">
                  <c:v>1727.4411882398856</c:v>
                </c:pt>
                <c:pt idx="1629">
                  <c:v>1737.0843988837878</c:v>
                </c:pt>
                <c:pt idx="1630">
                  <c:v>1739.1933661597373</c:v>
                </c:pt>
                <c:pt idx="1631">
                  <c:v>1736.2165388198778</c:v>
                </c:pt>
                <c:pt idx="1632">
                  <c:v>1734.9540594369232</c:v>
                </c:pt>
                <c:pt idx="1633">
                  <c:v>1734.3936660123072</c:v>
                </c:pt>
                <c:pt idx="1634">
                  <c:v>1732.8094170001327</c:v>
                </c:pt>
                <c:pt idx="1635">
                  <c:v>1735.6413641292552</c:v>
                </c:pt>
                <c:pt idx="1636">
                  <c:v>1735.8358775779989</c:v>
                </c:pt>
                <c:pt idx="1637">
                  <c:v>1736.6658723787784</c:v>
                </c:pt>
                <c:pt idx="1638">
                  <c:v>1750.9791293726289</c:v>
                </c:pt>
                <c:pt idx="1639">
                  <c:v>1751.2690138514999</c:v>
                </c:pt>
                <c:pt idx="1640">
                  <c:v>1750.7419247856883</c:v>
                </c:pt>
                <c:pt idx="1641">
                  <c:v>1751.3584640198942</c:v>
                </c:pt>
                <c:pt idx="1642">
                  <c:v>1747.6902641881327</c:v>
                </c:pt>
                <c:pt idx="1643">
                  <c:v>1743.3807814262061</c:v>
                </c:pt>
                <c:pt idx="1644">
                  <c:v>1741.001653570044</c:v>
                </c:pt>
                <c:pt idx="1645">
                  <c:v>1706.3762892477221</c:v>
                </c:pt>
                <c:pt idx="1646">
                  <c:v>1677.7461615275863</c:v>
                </c:pt>
                <c:pt idx="1647">
                  <c:v>1656.6752594094849</c:v>
                </c:pt>
                <c:pt idx="1648">
                  <c:v>1644.9292847241577</c:v>
                </c:pt>
                <c:pt idx="1649">
                  <c:v>1637.5585078174056</c:v>
                </c:pt>
                <c:pt idx="1650">
                  <c:v>1647.5389477955043</c:v>
                </c:pt>
                <c:pt idx="1651">
                  <c:v>1644.4404173904377</c:v>
                </c:pt>
                <c:pt idx="1652">
                  <c:v>1632.851805225579</c:v>
                </c:pt>
                <c:pt idx="1653">
                  <c:v>1613.0065595206272</c:v>
                </c:pt>
                <c:pt idx="1654">
                  <c:v>1614.6957139233934</c:v>
                </c:pt>
                <c:pt idx="1655">
                  <c:v>1610.386636734499</c:v>
                </c:pt>
                <c:pt idx="1656">
                  <c:v>1610.8130279488569</c:v>
                </c:pt>
                <c:pt idx="1657">
                  <c:v>1615.5604405653489</c:v>
                </c:pt>
                <c:pt idx="1658">
                  <c:v>1614.2859415193136</c:v>
                </c:pt>
                <c:pt idx="1659">
                  <c:v>1615.2469007001087</c:v>
                </c:pt>
                <c:pt idx="1660">
                  <c:v>1611.5108023922007</c:v>
                </c:pt>
                <c:pt idx="1661">
                  <c:v>1591.5697438005207</c:v>
                </c:pt>
                <c:pt idx="1662">
                  <c:v>1565.2160071648138</c:v>
                </c:pt>
                <c:pt idx="1663">
                  <c:v>1564.7216346017724</c:v>
                </c:pt>
                <c:pt idx="1664">
                  <c:v>1574.3685264408152</c:v>
                </c:pt>
                <c:pt idx="1665">
                  <c:v>1546.4282786305466</c:v>
                </c:pt>
                <c:pt idx="1666">
                  <c:v>1544.0066849924945</c:v>
                </c:pt>
                <c:pt idx="1667">
                  <c:v>1535.2098640753904</c:v>
                </c:pt>
                <c:pt idx="1668">
                  <c:v>1535.6601417665188</c:v>
                </c:pt>
                <c:pt idx="1669">
                  <c:v>1527.7467057307224</c:v>
                </c:pt>
                <c:pt idx="1670">
                  <c:v>1571.4847582518432</c:v>
                </c:pt>
                <c:pt idx="1671">
                  <c:v>1610.1371626086402</c:v>
                </c:pt>
                <c:pt idx="1672">
                  <c:v>1700.4736358815896</c:v>
                </c:pt>
                <c:pt idx="1673">
                  <c:v>1655.3858086552627</c:v>
                </c:pt>
                <c:pt idx="1674">
                  <c:v>1639.3032614066151</c:v>
                </c:pt>
                <c:pt idx="1675">
                  <c:v>1658.2168916378944</c:v>
                </c:pt>
                <c:pt idx="1676">
                  <c:v>1669.3339273468578</c:v>
                </c:pt>
                <c:pt idx="1677">
                  <c:v>1664.3456177491064</c:v>
                </c:pt>
                <c:pt idx="1678">
                  <c:v>1676.1282689315979</c:v>
                </c:pt>
                <c:pt idx="1679">
                  <c:v>1674.0053586364625</c:v>
                </c:pt>
                <c:pt idx="1680">
                  <c:v>1643.1997196188929</c:v>
                </c:pt>
                <c:pt idx="1681">
                  <c:v>1641.380913507965</c:v>
                </c:pt>
                <c:pt idx="1682">
                  <c:v>1647.7404769132809</c:v>
                </c:pt>
                <c:pt idx="1683">
                  <c:v>1646.2509286151599</c:v>
                </c:pt>
                <c:pt idx="1684">
                  <c:v>1643.8705495424902</c:v>
                </c:pt>
                <c:pt idx="1685">
                  <c:v>1643.9353953715872</c:v>
                </c:pt>
                <c:pt idx="1686">
                  <c:v>1667.2557051138101</c:v>
                </c:pt>
                <c:pt idx="1687">
                  <c:v>1669.5670153157348</c:v>
                </c:pt>
                <c:pt idx="1688">
                  <c:v>1660.8471034001839</c:v>
                </c:pt>
                <c:pt idx="1689">
                  <c:v>1666.9296746670038</c:v>
                </c:pt>
                <c:pt idx="1690">
                  <c:v>1667.2055351350662</c:v>
                </c:pt>
                <c:pt idx="1691">
                  <c:v>1666.1235441837412</c:v>
                </c:pt>
                <c:pt idx="1692">
                  <c:v>1660.9944329278862</c:v>
                </c:pt>
                <c:pt idx="1693">
                  <c:v>1665.5862870538085</c:v>
                </c:pt>
                <c:pt idx="1694">
                  <c:v>1664.54832400839</c:v>
                </c:pt>
                <c:pt idx="1695">
                  <c:v>1664.5715615121978</c:v>
                </c:pt>
                <c:pt idx="1696">
                  <c:v>1664.7888182203189</c:v>
                </c:pt>
                <c:pt idx="1697">
                  <c:v>1672.5221096683165</c:v>
                </c:pt>
                <c:pt idx="1698">
                  <c:v>1667.7976098364998</c:v>
                </c:pt>
                <c:pt idx="1699">
                  <c:v>1665.9293522425176</c:v>
                </c:pt>
                <c:pt idx="1700">
                  <c:v>1645.474011246841</c:v>
                </c:pt>
                <c:pt idx="1701">
                  <c:v>1649.2625258309649</c:v>
                </c:pt>
                <c:pt idx="1702">
                  <c:v>1612.1701986780129</c:v>
                </c:pt>
                <c:pt idx="1703">
                  <c:v>1617.7107220041842</c:v>
                </c:pt>
                <c:pt idx="1704">
                  <c:v>1620.1936485672761</c:v>
                </c:pt>
                <c:pt idx="1705">
                  <c:v>1595.8209054244771</c:v>
                </c:pt>
                <c:pt idx="1706">
                  <c:v>1614.7880386164434</c:v>
                </c:pt>
                <c:pt idx="1707">
                  <c:v>1620.4872050071981</c:v>
                </c:pt>
                <c:pt idx="1708">
                  <c:v>1621.5583887114967</c:v>
                </c:pt>
                <c:pt idx="1709">
                  <c:v>1623.3441064791562</c:v>
                </c:pt>
                <c:pt idx="1710">
                  <c:v>1553.1343758559412</c:v>
                </c:pt>
                <c:pt idx="1711">
                  <c:v>1492.1245832013306</c:v>
                </c:pt>
                <c:pt idx="1712">
                  <c:v>1421.1573035876904</c:v>
                </c:pt>
                <c:pt idx="1713">
                  <c:v>1274.6638782556274</c:v>
                </c:pt>
                <c:pt idx="1714">
                  <c:v>1344.5413165759114</c:v>
                </c:pt>
                <c:pt idx="1715">
                  <c:v>1338.7277604240287</c:v>
                </c:pt>
                <c:pt idx="1716">
                  <c:v>1332.5176824998603</c:v>
                </c:pt>
                <c:pt idx="1717">
                  <c:v>1405.1643271758496</c:v>
                </c:pt>
                <c:pt idx="1718">
                  <c:v>1404.212453897105</c:v>
                </c:pt>
                <c:pt idx="1719">
                  <c:v>1395.151717974401</c:v>
                </c:pt>
                <c:pt idx="1720">
                  <c:v>1399.9861288645377</c:v>
                </c:pt>
                <c:pt idx="1721">
                  <c:v>1415.8785124053377</c:v>
                </c:pt>
                <c:pt idx="1722">
                  <c:v>1404.7623802289834</c:v>
                </c:pt>
                <c:pt idx="1723">
                  <c:v>1401.8506759055542</c:v>
                </c:pt>
                <c:pt idx="1724">
                  <c:v>1381.3314504044201</c:v>
                </c:pt>
                <c:pt idx="1725">
                  <c:v>1341.3118048787799</c:v>
                </c:pt>
                <c:pt idx="1726">
                  <c:v>1326.5556503155035</c:v>
                </c:pt>
                <c:pt idx="1727">
                  <c:v>1368.8854551188801</c:v>
                </c:pt>
                <c:pt idx="1728">
                  <c:v>1345.0655184926627</c:v>
                </c:pt>
                <c:pt idx="1729">
                  <c:v>1347.9627977255448</c:v>
                </c:pt>
                <c:pt idx="1730">
                  <c:v>1366.2328048120523</c:v>
                </c:pt>
                <c:pt idx="1731">
                  <c:v>1378.732907635987</c:v>
                </c:pt>
                <c:pt idx="1732">
                  <c:v>1370.0432904061188</c:v>
                </c:pt>
                <c:pt idx="1733">
                  <c:v>1378.6322932691842</c:v>
                </c:pt>
                <c:pt idx="1734">
                  <c:v>1376.879286789396</c:v>
                </c:pt>
                <c:pt idx="1735">
                  <c:v>1350.6868602280035</c:v>
                </c:pt>
                <c:pt idx="1736">
                  <c:v>1365.7725099755187</c:v>
                </c:pt>
                <c:pt idx="1737">
                  <c:v>1352.0454023932248</c:v>
                </c:pt>
                <c:pt idx="1738">
                  <c:v>1340.1437302193283</c:v>
                </c:pt>
                <c:pt idx="1739">
                  <c:v>1348.2878270634526</c:v>
                </c:pt>
                <c:pt idx="1740">
                  <c:v>1360.1583897993585</c:v>
                </c:pt>
                <c:pt idx="1741">
                  <c:v>1347.818813108343</c:v>
                </c:pt>
                <c:pt idx="1742">
                  <c:v>1338.5572643227754</c:v>
                </c:pt>
                <c:pt idx="1743">
                  <c:v>1336.3584951993637</c:v>
                </c:pt>
                <c:pt idx="1744">
                  <c:v>1347.3567802781572</c:v>
                </c:pt>
                <c:pt idx="1745">
                  <c:v>1455.107513275686</c:v>
                </c:pt>
                <c:pt idx="1746">
                  <c:v>1469.8352855266191</c:v>
                </c:pt>
                <c:pt idx="1747">
                  <c:v>1476.7210627335162</c:v>
                </c:pt>
                <c:pt idx="1748">
                  <c:v>1486.164267073292</c:v>
                </c:pt>
                <c:pt idx="1749">
                  <c:v>1559.2330011630791</c:v>
                </c:pt>
                <c:pt idx="1750">
                  <c:v>1540.8504341337259</c:v>
                </c:pt>
                <c:pt idx="1751">
                  <c:v>1545.7552991835425</c:v>
                </c:pt>
                <c:pt idx="1752">
                  <c:v>1542.9482828014497</c:v>
                </c:pt>
                <c:pt idx="1753">
                  <c:v>1469.7142044347847</c:v>
                </c:pt>
                <c:pt idx="1754">
                  <c:v>1477.9719797229025</c:v>
                </c:pt>
                <c:pt idx="1755">
                  <c:v>1488.41431576116</c:v>
                </c:pt>
                <c:pt idx="1756">
                  <c:v>1488.5471963411987</c:v>
                </c:pt>
                <c:pt idx="1757">
                  <c:v>1479.5234420930301</c:v>
                </c:pt>
                <c:pt idx="1758">
                  <c:v>1477.9411036138897</c:v>
                </c:pt>
                <c:pt idx="1759">
                  <c:v>1476.4091488253048</c:v>
                </c:pt>
                <c:pt idx="1760">
                  <c:v>1484.2642999311222</c:v>
                </c:pt>
                <c:pt idx="1761">
                  <c:v>1483.8246433814861</c:v>
                </c:pt>
                <c:pt idx="1762">
                  <c:v>1440.3081126228626</c:v>
                </c:pt>
                <c:pt idx="1763">
                  <c:v>1435.1249604397055</c:v>
                </c:pt>
                <c:pt idx="1764">
                  <c:v>1442.1285151568013</c:v>
                </c:pt>
                <c:pt idx="1765">
                  <c:v>1460.4303586587559</c:v>
                </c:pt>
                <c:pt idx="1766">
                  <c:v>1458.0164262802432</c:v>
                </c:pt>
                <c:pt idx="1767">
                  <c:v>1470.0308787315337</c:v>
                </c:pt>
                <c:pt idx="1768">
                  <c:v>1474.018194645412</c:v>
                </c:pt>
                <c:pt idx="1769">
                  <c:v>1468.5260622484384</c:v>
                </c:pt>
                <c:pt idx="1770">
                  <c:v>1469.6944818209633</c:v>
                </c:pt>
                <c:pt idx="1771">
                  <c:v>1468.1795274764938</c:v>
                </c:pt>
                <c:pt idx="1772">
                  <c:v>1496.3980281225677</c:v>
                </c:pt>
                <c:pt idx="1773">
                  <c:v>1498.0839697815265</c:v>
                </c:pt>
                <c:pt idx="1774">
                  <c:v>1494.5833294620381</c:v>
                </c:pt>
                <c:pt idx="1775">
                  <c:v>1487.4287742835872</c:v>
                </c:pt>
                <c:pt idx="1776">
                  <c:v>1487.8543495800866</c:v>
                </c:pt>
                <c:pt idx="1777">
                  <c:v>1494.107756278233</c:v>
                </c:pt>
                <c:pt idx="1778">
                  <c:v>1509.3004431473203</c:v>
                </c:pt>
                <c:pt idx="1779">
                  <c:v>1522.295423431475</c:v>
                </c:pt>
                <c:pt idx="1780">
                  <c:v>1516.4011921549131</c:v>
                </c:pt>
                <c:pt idx="1781">
                  <c:v>1519.6509211244404</c:v>
                </c:pt>
                <c:pt idx="1782">
                  <c:v>1585.4860107143136</c:v>
                </c:pt>
                <c:pt idx="1783">
                  <c:v>1612.3780636863901</c:v>
                </c:pt>
                <c:pt idx="1784">
                  <c:v>1599.6287448345613</c:v>
                </c:pt>
                <c:pt idx="1785">
                  <c:v>1607.1767897051</c:v>
                </c:pt>
                <c:pt idx="1786">
                  <c:v>1619.6847582107034</c:v>
                </c:pt>
                <c:pt idx="1787">
                  <c:v>1621.6107818111359</c:v>
                </c:pt>
                <c:pt idx="1788">
                  <c:v>1609.2207604872481</c:v>
                </c:pt>
                <c:pt idx="1789">
                  <c:v>1609.7778599593748</c:v>
                </c:pt>
                <c:pt idx="1790">
                  <c:v>1602.9667135677826</c:v>
                </c:pt>
                <c:pt idx="1791">
                  <c:v>1574.0379297491299</c:v>
                </c:pt>
                <c:pt idx="1792">
                  <c:v>1577.7345064824776</c:v>
                </c:pt>
                <c:pt idx="1793">
                  <c:v>1600.5344199213855</c:v>
                </c:pt>
                <c:pt idx="1794">
                  <c:v>1689.7171533204089</c:v>
                </c:pt>
                <c:pt idx="1795">
                  <c:v>1669.5749114006303</c:v>
                </c:pt>
                <c:pt idx="1796">
                  <c:v>1687.0744983460752</c:v>
                </c:pt>
                <c:pt idx="1797">
                  <c:v>1721.6172043949634</c:v>
                </c:pt>
                <c:pt idx="1798">
                  <c:v>1837.0658564422292</c:v>
                </c:pt>
                <c:pt idx="1799">
                  <c:v>1838.1732922534347</c:v>
                </c:pt>
                <c:pt idx="1800">
                  <c:v>1923.9394292606446</c:v>
                </c:pt>
                <c:pt idx="1801">
                  <c:v>1964.6113404096127</c:v>
                </c:pt>
                <c:pt idx="1802">
                  <c:v>1911.8320155834908</c:v>
                </c:pt>
                <c:pt idx="1803">
                  <c:v>2042.4524943340321</c:v>
                </c:pt>
                <c:pt idx="1804">
                  <c:v>2038.8665177007506</c:v>
                </c:pt>
                <c:pt idx="1805">
                  <c:v>2103.7986168373668</c:v>
                </c:pt>
                <c:pt idx="1806">
                  <c:v>1936.8714325178387</c:v>
                </c:pt>
                <c:pt idx="1807">
                  <c:v>1929.4885969922846</c:v>
                </c:pt>
                <c:pt idx="1808">
                  <c:v>1970.1171943028692</c:v>
                </c:pt>
                <c:pt idx="1809">
                  <c:v>1917.2119575441097</c:v>
                </c:pt>
                <c:pt idx="1810">
                  <c:v>1923.7271350552567</c:v>
                </c:pt>
                <c:pt idx="1811">
                  <c:v>2084.3672414617404</c:v>
                </c:pt>
                <c:pt idx="1812">
                  <c:v>1988.8771207043867</c:v>
                </c:pt>
                <c:pt idx="1813">
                  <c:v>1982.6924404399633</c:v>
                </c:pt>
                <c:pt idx="1814">
                  <c:v>1934.4832413209906</c:v>
                </c:pt>
                <c:pt idx="1815">
                  <c:v>1868.933452969839</c:v>
                </c:pt>
                <c:pt idx="1816">
                  <c:v>1906.5250743539586</c:v>
                </c:pt>
                <c:pt idx="1817">
                  <c:v>1944.647489084816</c:v>
                </c:pt>
                <c:pt idx="1818">
                  <c:v>1970.1240142218421</c:v>
                </c:pt>
                <c:pt idx="1819">
                  <c:v>2117.5628981870391</c:v>
                </c:pt>
                <c:pt idx="1820">
                  <c:v>2171.3605177724039</c:v>
                </c:pt>
                <c:pt idx="1821">
                  <c:v>2157.358072595764</c:v>
                </c:pt>
                <c:pt idx="1822">
                  <c:v>2178.2673503795513</c:v>
                </c:pt>
                <c:pt idx="1823">
                  <c:v>2072.9174374308982</c:v>
                </c:pt>
                <c:pt idx="1824">
                  <c:v>2110.0450013791337</c:v>
                </c:pt>
                <c:pt idx="1825">
                  <c:v>2123.2269940381198</c:v>
                </c:pt>
                <c:pt idx="1826">
                  <c:v>2109.4826261747144</c:v>
                </c:pt>
                <c:pt idx="1827">
                  <c:v>2095.0308434244062</c:v>
                </c:pt>
                <c:pt idx="1828">
                  <c:v>2077.0122319517995</c:v>
                </c:pt>
                <c:pt idx="1829">
                  <c:v>2087.8028702628535</c:v>
                </c:pt>
                <c:pt idx="1830">
                  <c:v>2087.82944824691</c:v>
                </c:pt>
                <c:pt idx="1831">
                  <c:v>2085.5171498892014</c:v>
                </c:pt>
                <c:pt idx="1832">
                  <c:v>2142.6465249404205</c:v>
                </c:pt>
                <c:pt idx="1833">
                  <c:v>2178.7093296763019</c:v>
                </c:pt>
                <c:pt idx="1834">
                  <c:v>2293.0608951219597</c:v>
                </c:pt>
                <c:pt idx="1835">
                  <c:v>2265.6715708240877</c:v>
                </c:pt>
                <c:pt idx="1836">
                  <c:v>2274.1315614070545</c:v>
                </c:pt>
                <c:pt idx="1837">
                  <c:v>2166.492682456957</c:v>
                </c:pt>
                <c:pt idx="1838">
                  <c:v>2237.8332537059669</c:v>
                </c:pt>
                <c:pt idx="1839">
                  <c:v>2250.1130162566983</c:v>
                </c:pt>
                <c:pt idx="1840">
                  <c:v>2285.7557587348779</c:v>
                </c:pt>
                <c:pt idx="1841">
                  <c:v>2288.220968741608</c:v>
                </c:pt>
                <c:pt idx="1842">
                  <c:v>2299.5657404454219</c:v>
                </c:pt>
                <c:pt idx="1843">
                  <c:v>2261.5930125460268</c:v>
                </c:pt>
                <c:pt idx="1844">
                  <c:v>2327.7669143537532</c:v>
                </c:pt>
                <c:pt idx="1845">
                  <c:v>2335.5244891560274</c:v>
                </c:pt>
                <c:pt idx="1846">
                  <c:v>2335.7403269585016</c:v>
                </c:pt>
                <c:pt idx="1847">
                  <c:v>2324.4579182671064</c:v>
                </c:pt>
                <c:pt idx="1848">
                  <c:v>2350.16459842827</c:v>
                </c:pt>
                <c:pt idx="1849">
                  <c:v>2386.746002079396</c:v>
                </c:pt>
                <c:pt idx="1850">
                  <c:v>2390.9607987990971</c:v>
                </c:pt>
                <c:pt idx="1851">
                  <c:v>2396.1051479930793</c:v>
                </c:pt>
                <c:pt idx="1852">
                  <c:v>2405.4619419835476</c:v>
                </c:pt>
                <c:pt idx="1853">
                  <c:v>2506.4023578393171</c:v>
                </c:pt>
                <c:pt idx="1854">
                  <c:v>2828.4646755243543</c:v>
                </c:pt>
                <c:pt idx="1855">
                  <c:v>3198.1017313406351</c:v>
                </c:pt>
                <c:pt idx="1856">
                  <c:v>3021.5850178843652</c:v>
                </c:pt>
                <c:pt idx="1857">
                  <c:v>2852.0251837993087</c:v>
                </c:pt>
                <c:pt idx="1858">
                  <c:v>3061.4196396296074</c:v>
                </c:pt>
                <c:pt idx="1859">
                  <c:v>3308.409174319976</c:v>
                </c:pt>
                <c:pt idx="1860">
                  <c:v>3548.8793837070034</c:v>
                </c:pt>
                <c:pt idx="1861">
                  <c:v>3659.4763437107213</c:v>
                </c:pt>
                <c:pt idx="1862">
                  <c:v>3456.2418155617693</c:v>
                </c:pt>
                <c:pt idx="1863">
                  <c:v>3480.1546030193608</c:v>
                </c:pt>
                <c:pt idx="1864">
                  <c:v>3649.8377676285413</c:v>
                </c:pt>
                <c:pt idx="1865">
                  <c:v>4110.7761446431214</c:v>
                </c:pt>
                <c:pt idx="1866">
                  <c:v>4152.765749987846</c:v>
                </c:pt>
                <c:pt idx="1867">
                  <c:v>4797.2496367742342</c:v>
                </c:pt>
                <c:pt idx="1868">
                  <c:v>4092.2384832282087</c:v>
                </c:pt>
                <c:pt idx="1869">
                  <c:v>2864.1403685417786</c:v>
                </c:pt>
                <c:pt idx="1870">
                  <c:v>2865.1445087807729</c:v>
                </c:pt>
                <c:pt idx="1871">
                  <c:v>2998.4755288119477</c:v>
                </c:pt>
                <c:pt idx="1872">
                  <c:v>2965.086677365352</c:v>
                </c:pt>
                <c:pt idx="1873">
                  <c:v>2976.9404466918204</c:v>
                </c:pt>
                <c:pt idx="1874">
                  <c:v>2348.0275605950624</c:v>
                </c:pt>
                <c:pt idx="1875">
                  <c:v>2078.7222249112706</c:v>
                </c:pt>
                <c:pt idx="1876">
                  <c:v>2227.4497028632559</c:v>
                </c:pt>
                <c:pt idx="1877">
                  <c:v>2432.3112050683403</c:v>
                </c:pt>
                <c:pt idx="1878">
                  <c:v>2363.9802138657592</c:v>
                </c:pt>
                <c:pt idx="1879">
                  <c:v>2388.3004891792671</c:v>
                </c:pt>
                <c:pt idx="1880">
                  <c:v>2723.776323101501</c:v>
                </c:pt>
                <c:pt idx="1881">
                  <c:v>2805.6746766810697</c:v>
                </c:pt>
                <c:pt idx="1882">
                  <c:v>2752.6063772697876</c:v>
                </c:pt>
                <c:pt idx="1883">
                  <c:v>2758.5364706147429</c:v>
                </c:pt>
                <c:pt idx="1884">
                  <c:v>2966.4354445397407</c:v>
                </c:pt>
                <c:pt idx="1885">
                  <c:v>2856.6398937460449</c:v>
                </c:pt>
                <c:pt idx="1886">
                  <c:v>2951.1714743430789</c:v>
                </c:pt>
                <c:pt idx="1887">
                  <c:v>2847.6089136111195</c:v>
                </c:pt>
                <c:pt idx="1888">
                  <c:v>2801.3771522573561</c:v>
                </c:pt>
                <c:pt idx="1889">
                  <c:v>2846.887897400371</c:v>
                </c:pt>
                <c:pt idx="1890">
                  <c:v>2926.0753888962408</c:v>
                </c:pt>
                <c:pt idx="1891">
                  <c:v>2943.1002418413677</c:v>
                </c:pt>
                <c:pt idx="1892">
                  <c:v>2940.4377537364312</c:v>
                </c:pt>
                <c:pt idx="1893">
                  <c:v>2932.2675165650576</c:v>
                </c:pt>
                <c:pt idx="1894">
                  <c:v>3141.8536857859162</c:v>
                </c:pt>
                <c:pt idx="1895">
                  <c:v>3271.5160520040649</c:v>
                </c:pt>
                <c:pt idx="1896">
                  <c:v>3436.5501131160131</c:v>
                </c:pt>
                <c:pt idx="1897">
                  <c:v>3609.5442929055966</c:v>
                </c:pt>
                <c:pt idx="1898">
                  <c:v>3654.762985795463</c:v>
                </c:pt>
                <c:pt idx="1899">
                  <c:v>3670.910586588006</c:v>
                </c:pt>
                <c:pt idx="1900">
                  <c:v>3768.4878303804835</c:v>
                </c:pt>
                <c:pt idx="1901">
                  <c:v>3922.2305480113946</c:v>
                </c:pt>
                <c:pt idx="1902">
                  <c:v>3861.0730870969096</c:v>
                </c:pt>
                <c:pt idx="1903">
                  <c:v>3313.8214195703827</c:v>
                </c:pt>
                <c:pt idx="1904">
                  <c:v>3188.250435293703</c:v>
                </c:pt>
                <c:pt idx="1905">
                  <c:v>3456.1925817160559</c:v>
                </c:pt>
                <c:pt idx="1906">
                  <c:v>3435.1748565468793</c:v>
                </c:pt>
                <c:pt idx="1907">
                  <c:v>3377.9420088160618</c:v>
                </c:pt>
                <c:pt idx="1908">
                  <c:v>3443.5870518320912</c:v>
                </c:pt>
                <c:pt idx="1909">
                  <c:v>3471.8493469684677</c:v>
                </c:pt>
                <c:pt idx="1910">
                  <c:v>3571.9596067043699</c:v>
                </c:pt>
                <c:pt idx="1911">
                  <c:v>3741.9008961276741</c:v>
                </c:pt>
                <c:pt idx="1912">
                  <c:v>3860.3551095169505</c:v>
                </c:pt>
                <c:pt idx="1913">
                  <c:v>3769.554513461424</c:v>
                </c:pt>
                <c:pt idx="1914">
                  <c:v>3867.8170818826775</c:v>
                </c:pt>
                <c:pt idx="1915">
                  <c:v>4246.9806272492488</c:v>
                </c:pt>
                <c:pt idx="1916">
                  <c:v>4332.0759309477635</c:v>
                </c:pt>
                <c:pt idx="1917">
                  <c:v>4603.3670455352139</c:v>
                </c:pt>
                <c:pt idx="1918">
                  <c:v>4924.7544115141609</c:v>
                </c:pt>
                <c:pt idx="1919">
                  <c:v>4792.2300617286755</c:v>
                </c:pt>
                <c:pt idx="1920">
                  <c:v>4734.6542515778947</c:v>
                </c:pt>
                <c:pt idx="1921">
                  <c:v>4818.9640804882474</c:v>
                </c:pt>
                <c:pt idx="1922">
                  <c:v>4926.8499312238928</c:v>
                </c:pt>
                <c:pt idx="1923">
                  <c:v>5194.5793190453014</c:v>
                </c:pt>
                <c:pt idx="1924">
                  <c:v>5431.0797257901304</c:v>
                </c:pt>
                <c:pt idx="1925">
                  <c:v>5842.7304576826791</c:v>
                </c:pt>
                <c:pt idx="1926">
                  <c:v>5866.1244142000432</c:v>
                </c:pt>
                <c:pt idx="1927">
                  <c:v>5708.8432010681199</c:v>
                </c:pt>
                <c:pt idx="1928">
                  <c:v>5881.2769319096551</c:v>
                </c:pt>
                <c:pt idx="1929">
                  <c:v>5392.8695037811094</c:v>
                </c:pt>
                <c:pt idx="1930">
                  <c:v>5148.2669859180432</c:v>
                </c:pt>
                <c:pt idx="1931">
                  <c:v>4872.7121230919365</c:v>
                </c:pt>
                <c:pt idx="1932">
                  <c:v>5518.4579697787303</c:v>
                </c:pt>
                <c:pt idx="1933">
                  <c:v>5055.0637570620647</c:v>
                </c:pt>
                <c:pt idx="1934">
                  <c:v>4964.3987985301947</c:v>
                </c:pt>
                <c:pt idx="1935">
                  <c:v>5456.7196671369029</c:v>
                </c:pt>
                <c:pt idx="1936">
                  <c:v>5502.5901157852104</c:v>
                </c:pt>
                <c:pt idx="1937">
                  <c:v>5641.6842692538403</c:v>
                </c:pt>
                <c:pt idx="1938">
                  <c:v>5355.8679501299257</c:v>
                </c:pt>
                <c:pt idx="1939">
                  <c:v>4773.5069025022331</c:v>
                </c:pt>
                <c:pt idx="1940">
                  <c:v>3992.2191627530738</c:v>
                </c:pt>
                <c:pt idx="1941">
                  <c:v>3542.2962256227006</c:v>
                </c:pt>
                <c:pt idx="1942">
                  <c:v>3934.3341573455014</c:v>
                </c:pt>
                <c:pt idx="1943">
                  <c:v>4210.447048594031</c:v>
                </c:pt>
                <c:pt idx="1944">
                  <c:v>3780.0190150368444</c:v>
                </c:pt>
                <c:pt idx="1945">
                  <c:v>3885.8012567187156</c:v>
                </c:pt>
                <c:pt idx="1946">
                  <c:v>3360.0182753818435</c:v>
                </c:pt>
                <c:pt idx="1947">
                  <c:v>3169.0027009111359</c:v>
                </c:pt>
                <c:pt idx="1948">
                  <c:v>3440.82784876595</c:v>
                </c:pt>
                <c:pt idx="1949">
                  <c:v>3676.2160470725098</c:v>
                </c:pt>
                <c:pt idx="1950">
                  <c:v>3900.925049048501</c:v>
                </c:pt>
                <c:pt idx="1951">
                  <c:v>3770.1855932655899</c:v>
                </c:pt>
                <c:pt idx="1952">
                  <c:v>3607.1750495837528</c:v>
                </c:pt>
                <c:pt idx="1953">
                  <c:v>3746.9891114400189</c:v>
                </c:pt>
                <c:pt idx="1954">
                  <c:v>4064.9620876672129</c:v>
                </c:pt>
                <c:pt idx="1955">
                  <c:v>4074.349777113152</c:v>
                </c:pt>
                <c:pt idx="1956">
                  <c:v>4438.2771105785714</c:v>
                </c:pt>
                <c:pt idx="1957">
                  <c:v>4467.0854789883697</c:v>
                </c:pt>
                <c:pt idx="1958">
                  <c:v>4379.949198790503</c:v>
                </c:pt>
                <c:pt idx="1959">
                  <c:v>4628.8360873728889</c:v>
                </c:pt>
                <c:pt idx="1960">
                  <c:v>4819.631282895406</c:v>
                </c:pt>
                <c:pt idx="1961">
                  <c:v>4907.4441916825153</c:v>
                </c:pt>
                <c:pt idx="1962">
                  <c:v>4849.7946569159058</c:v>
                </c:pt>
                <c:pt idx="1963">
                  <c:v>4937.2751948123723</c:v>
                </c:pt>
                <c:pt idx="1964">
                  <c:v>5014.476829555836</c:v>
                </c:pt>
                <c:pt idx="1965">
                  <c:v>5055.420028629881</c:v>
                </c:pt>
                <c:pt idx="1966">
                  <c:v>4866.6069705798391</c:v>
                </c:pt>
                <c:pt idx="1967">
                  <c:v>4760.1905936506055</c:v>
                </c:pt>
                <c:pt idx="1968">
                  <c:v>4918.6891309070397</c:v>
                </c:pt>
                <c:pt idx="1969">
                  <c:v>4830.9732804871064</c:v>
                </c:pt>
                <c:pt idx="1970">
                  <c:v>4806.2358818117482</c:v>
                </c:pt>
                <c:pt idx="1971">
                  <c:v>5161.6426323720661</c:v>
                </c:pt>
                <c:pt idx="1972">
                  <c:v>5118.7150927137563</c:v>
                </c:pt>
                <c:pt idx="1973">
                  <c:v>5209.3104189457044</c:v>
                </c:pt>
                <c:pt idx="1974">
                  <c:v>5251.9809504936748</c:v>
                </c:pt>
                <c:pt idx="1975">
                  <c:v>5118.5736229928689</c:v>
                </c:pt>
                <c:pt idx="1976">
                  <c:v>5217.4585528948464</c:v>
                </c:pt>
                <c:pt idx="1977">
                  <c:v>5261.5736643667606</c:v>
                </c:pt>
                <c:pt idx="1978">
                  <c:v>5597.0770070124709</c:v>
                </c:pt>
                <c:pt idx="1979">
                  <c:v>5809.1752860407978</c:v>
                </c:pt>
                <c:pt idx="1980">
                  <c:v>6052.4677412005776</c:v>
                </c:pt>
                <c:pt idx="1981">
                  <c:v>6142.3091354166681</c:v>
                </c:pt>
                <c:pt idx="1982">
                  <c:v>6209.5217744918245</c:v>
                </c:pt>
                <c:pt idx="1983">
                  <c:v>6220.3555985372368</c:v>
                </c:pt>
                <c:pt idx="1984">
                  <c:v>6935.6594066893822</c:v>
                </c:pt>
                <c:pt idx="1985">
                  <c:v>7918.4333750352635</c:v>
                </c:pt>
                <c:pt idx="1986">
                  <c:v>7838.3421925869652</c:v>
                </c:pt>
                <c:pt idx="1987">
                  <c:v>9075.8076162737198</c:v>
                </c:pt>
                <c:pt idx="1988">
                  <c:v>9783.2026126123528</c:v>
                </c:pt>
                <c:pt idx="1989">
                  <c:v>9191.2228615901695</c:v>
                </c:pt>
                <c:pt idx="1990">
                  <c:v>9156.9399474854163</c:v>
                </c:pt>
                <c:pt idx="1991">
                  <c:v>10489.944225982568</c:v>
                </c:pt>
                <c:pt idx="1992">
                  <c:v>12619.423090698327</c:v>
                </c:pt>
                <c:pt idx="1993">
                  <c:v>12079.611938936587</c:v>
                </c:pt>
                <c:pt idx="1994">
                  <c:v>13552.947296995926</c:v>
                </c:pt>
                <c:pt idx="1995">
                  <c:v>12408.296826049213</c:v>
                </c:pt>
                <c:pt idx="1996">
                  <c:v>12061.381864820491</c:v>
                </c:pt>
                <c:pt idx="1997">
                  <c:v>12860.154328455515</c:v>
                </c:pt>
                <c:pt idx="1998">
                  <c:v>11843.390339818432</c:v>
                </c:pt>
                <c:pt idx="1999">
                  <c:v>11735.731038510356</c:v>
                </c:pt>
                <c:pt idx="2000">
                  <c:v>12902.437095256346</c:v>
                </c:pt>
                <c:pt idx="2001">
                  <c:v>13028.917619610307</c:v>
                </c:pt>
                <c:pt idx="2002">
                  <c:v>15523.03501535911</c:v>
                </c:pt>
                <c:pt idx="2003">
                  <c:v>16083.85846199655</c:v>
                </c:pt>
                <c:pt idx="2004">
                  <c:v>17748.318125981932</c:v>
                </c:pt>
                <c:pt idx="2005">
                  <c:v>21358.984144138216</c:v>
                </c:pt>
                <c:pt idx="2006">
                  <c:v>21854.566583281783</c:v>
                </c:pt>
                <c:pt idx="2007">
                  <c:v>26049.87684786347</c:v>
                </c:pt>
                <c:pt idx="2008">
                  <c:v>34447.16334281789</c:v>
                </c:pt>
                <c:pt idx="2009">
                  <c:v>22589.685892573812</c:v>
                </c:pt>
                <c:pt idx="2010">
                  <c:v>14272.277040750163</c:v>
                </c:pt>
                <c:pt idx="2011">
                  <c:v>17310.073250263067</c:v>
                </c:pt>
                <c:pt idx="2012">
                  <c:v>17158.690993125776</c:v>
                </c:pt>
                <c:pt idx="2013">
                  <c:v>18509.676094783106</c:v>
                </c:pt>
                <c:pt idx="2014">
                  <c:v>17508.006485981186</c:v>
                </c:pt>
                <c:pt idx="2015">
                  <c:v>21936.951314815185</c:v>
                </c:pt>
                <c:pt idx="2016">
                  <c:v>21342.082009540231</c:v>
                </c:pt>
                <c:pt idx="2017">
                  <c:v>24124.786103803115</c:v>
                </c:pt>
                <c:pt idx="2018">
                  <c:v>24192.844843545856</c:v>
                </c:pt>
                <c:pt idx="2019">
                  <c:v>25340.37832387142</c:v>
                </c:pt>
                <c:pt idx="2020">
                  <c:v>32276.582163707502</c:v>
                </c:pt>
                <c:pt idx="2021">
                  <c:v>31734.123883436245</c:v>
                </c:pt>
                <c:pt idx="2022">
                  <c:v>28930.188106780271</c:v>
                </c:pt>
                <c:pt idx="2023">
                  <c:v>32645.386102492557</c:v>
                </c:pt>
                <c:pt idx="2024">
                  <c:v>32954.712620731974</c:v>
                </c:pt>
                <c:pt idx="2025">
                  <c:v>33986.739956136866</c:v>
                </c:pt>
                <c:pt idx="2026">
                  <c:v>29362.474512007062</c:v>
                </c:pt>
                <c:pt idx="2027">
                  <c:v>28287.924087505737</c:v>
                </c:pt>
                <c:pt idx="2028">
                  <c:v>26174.137634755185</c:v>
                </c:pt>
                <c:pt idx="2029">
                  <c:v>17692.845517631285</c:v>
                </c:pt>
                <c:pt idx="2030">
                  <c:v>21697.234952277493</c:v>
                </c:pt>
                <c:pt idx="2031">
                  <c:v>23991.593926446018</c:v>
                </c:pt>
                <c:pt idx="2032">
                  <c:v>23486.631377797192</c:v>
                </c:pt>
                <c:pt idx="2033">
                  <c:v>23687.459962590692</c:v>
                </c:pt>
                <c:pt idx="2034">
                  <c:v>25397.78612102682</c:v>
                </c:pt>
                <c:pt idx="2035">
                  <c:v>26603.337158573642</c:v>
                </c:pt>
                <c:pt idx="2036">
                  <c:v>26724.706011802584</c:v>
                </c:pt>
                <c:pt idx="2037">
                  <c:v>27823.706810941996</c:v>
                </c:pt>
                <c:pt idx="2038">
                  <c:v>26111.168210430656</c:v>
                </c:pt>
                <c:pt idx="2039">
                  <c:v>24770.134141454731</c:v>
                </c:pt>
                <c:pt idx="2040">
                  <c:v>21461.509374449666</c:v>
                </c:pt>
                <c:pt idx="2041">
                  <c:v>20121.881706734082</c:v>
                </c:pt>
                <c:pt idx="2042">
                  <c:v>22694.082849064573</c:v>
                </c:pt>
                <c:pt idx="2043">
                  <c:v>22634.328890812099</c:v>
                </c:pt>
                <c:pt idx="2044">
                  <c:v>22865.629377883306</c:v>
                </c:pt>
                <c:pt idx="2045">
                  <c:v>22044.924506087224</c:v>
                </c:pt>
                <c:pt idx="2046">
                  <c:v>20843.630383746779</c:v>
                </c:pt>
                <c:pt idx="2047">
                  <c:v>22268.118572120809</c:v>
                </c:pt>
                <c:pt idx="2048">
                  <c:v>24267.991842284704</c:v>
                </c:pt>
                <c:pt idx="2049">
                  <c:v>23056.225413491757</c:v>
                </c:pt>
                <c:pt idx="2050">
                  <c:v>23696.653777390966</c:v>
                </c:pt>
                <c:pt idx="2051">
                  <c:v>22763.340369798156</c:v>
                </c:pt>
                <c:pt idx="2052">
                  <c:v>22194.862846357693</c:v>
                </c:pt>
                <c:pt idx="2053">
                  <c:v>23566.654822720295</c:v>
                </c:pt>
                <c:pt idx="2054">
                  <c:v>21158.217199241175</c:v>
                </c:pt>
                <c:pt idx="2055">
                  <c:v>19387.417859790603</c:v>
                </c:pt>
                <c:pt idx="2056">
                  <c:v>18771.591939795337</c:v>
                </c:pt>
                <c:pt idx="2057">
                  <c:v>19390.210893325646</c:v>
                </c:pt>
                <c:pt idx="2058">
                  <c:v>18832.554149752792</c:v>
                </c:pt>
                <c:pt idx="2059">
                  <c:v>16529.029439884442</c:v>
                </c:pt>
                <c:pt idx="2060">
                  <c:v>14575.903122680846</c:v>
                </c:pt>
                <c:pt idx="2061">
                  <c:v>12707.286353106861</c:v>
                </c:pt>
                <c:pt idx="2062">
                  <c:v>16593.55035282208</c:v>
                </c:pt>
                <c:pt idx="2063">
                  <c:v>19661.819551263055</c:v>
                </c:pt>
                <c:pt idx="2064">
                  <c:v>18841.294428111702</c:v>
                </c:pt>
                <c:pt idx="2065">
                  <c:v>27069.153802004297</c:v>
                </c:pt>
                <c:pt idx="2066">
                  <c:v>25198.478342031907</c:v>
                </c:pt>
                <c:pt idx="2067">
                  <c:v>29104.085796338302</c:v>
                </c:pt>
                <c:pt idx="2068">
                  <c:v>27704.880096477616</c:v>
                </c:pt>
                <c:pt idx="2069">
                  <c:v>28038.875515251584</c:v>
                </c:pt>
                <c:pt idx="2070">
                  <c:v>24607.638889068334</c:v>
                </c:pt>
                <c:pt idx="2071">
                  <c:v>23560.007532391723</c:v>
                </c:pt>
                <c:pt idx="2072">
                  <c:v>27012.741945391102</c:v>
                </c:pt>
                <c:pt idx="2073">
                  <c:v>28646.926465370183</c:v>
                </c:pt>
                <c:pt idx="2074">
                  <c:v>26732.587612850642</c:v>
                </c:pt>
                <c:pt idx="2075">
                  <c:v>27644.115410734194</c:v>
                </c:pt>
                <c:pt idx="2076">
                  <c:v>29905.948122601287</c:v>
                </c:pt>
                <c:pt idx="2077">
                  <c:v>26773.843442932786</c:v>
                </c:pt>
                <c:pt idx="2078">
                  <c:v>27114.675806818603</c:v>
                </c:pt>
                <c:pt idx="2079">
                  <c:v>28988.506848794776</c:v>
                </c:pt>
                <c:pt idx="2080">
                  <c:v>30369.260239639239</c:v>
                </c:pt>
                <c:pt idx="2081">
                  <c:v>39210.600801441404</c:v>
                </c:pt>
                <c:pt idx="2082">
                  <c:v>37617.692948188713</c:v>
                </c:pt>
                <c:pt idx="2083">
                  <c:v>41298.077568150708</c:v>
                </c:pt>
                <c:pt idx="2084">
                  <c:v>42785.865966431469</c:v>
                </c:pt>
                <c:pt idx="2085">
                  <c:v>41090.95836721699</c:v>
                </c:pt>
                <c:pt idx="2086">
                  <c:v>43091.310807595211</c:v>
                </c:pt>
                <c:pt idx="2087">
                  <c:v>49543.161895154793</c:v>
                </c:pt>
                <c:pt idx="2088">
                  <c:v>58722.111188845622</c:v>
                </c:pt>
                <c:pt idx="2089">
                  <c:v>62975.794974885219</c:v>
                </c:pt>
                <c:pt idx="2090">
                  <c:v>73506.224227098282</c:v>
                </c:pt>
                <c:pt idx="2091">
                  <c:v>66412.842041225784</c:v>
                </c:pt>
                <c:pt idx="2092">
                  <c:v>73324.581018176032</c:v>
                </c:pt>
                <c:pt idx="2093">
                  <c:v>72398.232565476108</c:v>
                </c:pt>
                <c:pt idx="2094">
                  <c:v>67143.128294194044</c:v>
                </c:pt>
                <c:pt idx="2095">
                  <c:v>64346.22256450219</c:v>
                </c:pt>
                <c:pt idx="2096">
                  <c:v>63895.205764181628</c:v>
                </c:pt>
                <c:pt idx="2097">
                  <c:v>56728.311495813679</c:v>
                </c:pt>
                <c:pt idx="2098">
                  <c:v>63178.810896809795</c:v>
                </c:pt>
                <c:pt idx="2099">
                  <c:v>64937.698638101356</c:v>
                </c:pt>
                <c:pt idx="2100">
                  <c:v>73778.998630051574</c:v>
                </c:pt>
                <c:pt idx="2101">
                  <c:v>73113.457024855496</c:v>
                </c:pt>
                <c:pt idx="2102">
                  <c:v>71040.738579782628</c:v>
                </c:pt>
                <c:pt idx="2103">
                  <c:v>71091.805393589384</c:v>
                </c:pt>
                <c:pt idx="2104">
                  <c:v>73788.9211527015</c:v>
                </c:pt>
                <c:pt idx="2105">
                  <c:v>81382.577215637313</c:v>
                </c:pt>
                <c:pt idx="2106">
                  <c:v>80931.70421059418</c:v>
                </c:pt>
                <c:pt idx="2107">
                  <c:v>87726.966660725826</c:v>
                </c:pt>
                <c:pt idx="2108">
                  <c:v>95772.440312674793</c:v>
                </c:pt>
                <c:pt idx="2109">
                  <c:v>83274.951530294507</c:v>
                </c:pt>
                <c:pt idx="2110">
                  <c:v>79542.412991587655</c:v>
                </c:pt>
                <c:pt idx="2111">
                  <c:v>61460.148480196149</c:v>
                </c:pt>
                <c:pt idx="2112">
                  <c:v>75923.456908591746</c:v>
                </c:pt>
                <c:pt idx="2113">
                  <c:v>76549.078895427418</c:v>
                </c:pt>
                <c:pt idx="2114">
                  <c:v>79911.036052552532</c:v>
                </c:pt>
                <c:pt idx="2115">
                  <c:v>65273.358566547242</c:v>
                </c:pt>
                <c:pt idx="2116">
                  <c:v>63630.402207867759</c:v>
                </c:pt>
                <c:pt idx="2117">
                  <c:v>66281.914906576145</c:v>
                </c:pt>
                <c:pt idx="2118">
                  <c:v>67104.075443775466</c:v>
                </c:pt>
                <c:pt idx="2119">
                  <c:v>61177.047168547841</c:v>
                </c:pt>
                <c:pt idx="2120">
                  <c:v>57251.466866227245</c:v>
                </c:pt>
                <c:pt idx="2121">
                  <c:v>56004.464350646071</c:v>
                </c:pt>
                <c:pt idx="2122">
                  <c:v>64208.476692081065</c:v>
                </c:pt>
                <c:pt idx="2123">
                  <c:v>61057.75930385344</c:v>
                </c:pt>
                <c:pt idx="2124">
                  <c:v>64257.278236178412</c:v>
                </c:pt>
                <c:pt idx="2125">
                  <c:v>73283.031346742995</c:v>
                </c:pt>
                <c:pt idx="2126">
                  <c:v>71277.058502291591</c:v>
                </c:pt>
                <c:pt idx="2127">
                  <c:v>70668.463613344473</c:v>
                </c:pt>
                <c:pt idx="2128">
                  <c:v>64530.816947747226</c:v>
                </c:pt>
                <c:pt idx="2129">
                  <c:v>63642.00019753282</c:v>
                </c:pt>
                <c:pt idx="2130">
                  <c:v>67742.160289024861</c:v>
                </c:pt>
                <c:pt idx="2131">
                  <c:v>67531.607353121479</c:v>
                </c:pt>
                <c:pt idx="2132">
                  <c:v>72486.532223753005</c:v>
                </c:pt>
                <c:pt idx="2133">
                  <c:v>71390.392478506052</c:v>
                </c:pt>
                <c:pt idx="2134">
                  <c:v>79634.870872462125</c:v>
                </c:pt>
                <c:pt idx="2135">
                  <c:v>77524.889078212378</c:v>
                </c:pt>
                <c:pt idx="2136">
                  <c:v>80783.815300267961</c:v>
                </c:pt>
                <c:pt idx="2137">
                  <c:v>84358.528709697071</c:v>
                </c:pt>
                <c:pt idx="2138">
                  <c:v>87653.041326954975</c:v>
                </c:pt>
                <c:pt idx="2139">
                  <c:v>88141.826839080124</c:v>
                </c:pt>
                <c:pt idx="2140">
                  <c:v>83917.115255750992</c:v>
                </c:pt>
                <c:pt idx="2141">
                  <c:v>81999.043650044754</c:v>
                </c:pt>
                <c:pt idx="2142">
                  <c:v>85026.534029040078</c:v>
                </c:pt>
                <c:pt idx="2143">
                  <c:v>85924.95918792329</c:v>
                </c:pt>
                <c:pt idx="2144">
                  <c:v>88002.924021094892</c:v>
                </c:pt>
                <c:pt idx="2145">
                  <c:v>95365.367224062808</c:v>
                </c:pt>
                <c:pt idx="2146">
                  <c:v>103145.47685981305</c:v>
                </c:pt>
                <c:pt idx="2147">
                  <c:v>102191.59901766977</c:v>
                </c:pt>
                <c:pt idx="2148">
                  <c:v>104847.13845028581</c:v>
                </c:pt>
                <c:pt idx="2149">
                  <c:v>143313.68577489723</c:v>
                </c:pt>
                <c:pt idx="2150">
                  <c:v>141192.97461198308</c:v>
                </c:pt>
                <c:pt idx="2151">
                  <c:v>151137.00407203575</c:v>
                </c:pt>
                <c:pt idx="2152">
                  <c:v>142430.89788296694</c:v>
                </c:pt>
                <c:pt idx="2153">
                  <c:v>139233.84344082646</c:v>
                </c:pt>
                <c:pt idx="2154">
                  <c:v>133367.82662507982</c:v>
                </c:pt>
                <c:pt idx="2155">
                  <c:v>137921.97544284651</c:v>
                </c:pt>
                <c:pt idx="2156">
                  <c:v>141203.38775813489</c:v>
                </c:pt>
                <c:pt idx="2157">
                  <c:v>163293.34092610434</c:v>
                </c:pt>
                <c:pt idx="2158">
                  <c:v>157162.58768183441</c:v>
                </c:pt>
                <c:pt idx="2159">
                  <c:v>159639.15150934309</c:v>
                </c:pt>
                <c:pt idx="2160">
                  <c:v>139797.8389514114</c:v>
                </c:pt>
                <c:pt idx="2161">
                  <c:v>128819.39888445471</c:v>
                </c:pt>
                <c:pt idx="2162">
                  <c:v>143628.23280652851</c:v>
                </c:pt>
                <c:pt idx="2163">
                  <c:v>154545.30962677803</c:v>
                </c:pt>
                <c:pt idx="2164">
                  <c:v>147233.2052728126</c:v>
                </c:pt>
                <c:pt idx="2165">
                  <c:v>143493.04498841986</c:v>
                </c:pt>
                <c:pt idx="2166">
                  <c:v>163730.66801780919</c:v>
                </c:pt>
                <c:pt idx="2167">
                  <c:v>164386.08193071355</c:v>
                </c:pt>
                <c:pt idx="2168">
                  <c:v>181887.99906999824</c:v>
                </c:pt>
                <c:pt idx="2169">
                  <c:v>206551.92793721776</c:v>
                </c:pt>
                <c:pt idx="2170">
                  <c:v>220026.76264761161</c:v>
                </c:pt>
                <c:pt idx="2171">
                  <c:v>225847.87775539892</c:v>
                </c:pt>
                <c:pt idx="2172">
                  <c:v>240665.62118844298</c:v>
                </c:pt>
                <c:pt idx="2173">
                  <c:v>241019.69852403627</c:v>
                </c:pt>
                <c:pt idx="2174">
                  <c:v>224348.8626938269</c:v>
                </c:pt>
                <c:pt idx="2175">
                  <c:v>237046.83486751988</c:v>
                </c:pt>
                <c:pt idx="2176">
                  <c:v>241806.66827737974</c:v>
                </c:pt>
                <c:pt idx="2177">
                  <c:v>232421.60228507407</c:v>
                </c:pt>
                <c:pt idx="2178">
                  <c:v>205889.00256764129</c:v>
                </c:pt>
                <c:pt idx="2179">
                  <c:v>170894.76707210147</c:v>
                </c:pt>
                <c:pt idx="2180">
                  <c:v>163744.319746038</c:v>
                </c:pt>
                <c:pt idx="2181">
                  <c:v>197647.83530496317</c:v>
                </c:pt>
                <c:pt idx="2182">
                  <c:v>212468.19592818824</c:v>
                </c:pt>
                <c:pt idx="2183">
                  <c:v>231352.39455167667</c:v>
                </c:pt>
                <c:pt idx="2184">
                  <c:v>280080.9663426046</c:v>
                </c:pt>
                <c:pt idx="2185">
                  <c:v>248198.69533990722</c:v>
                </c:pt>
                <c:pt idx="2186">
                  <c:v>269680.42223338695</c:v>
                </c:pt>
                <c:pt idx="2187">
                  <c:v>282049.41897845408</c:v>
                </c:pt>
                <c:pt idx="2188">
                  <c:v>289309.81830816565</c:v>
                </c:pt>
                <c:pt idx="2189">
                  <c:v>295578.86905915814</c:v>
                </c:pt>
                <c:pt idx="2190">
                  <c:v>301963.39279707678</c:v>
                </c:pt>
                <c:pt idx="2191">
                  <c:v>289848.33031190856</c:v>
                </c:pt>
                <c:pt idx="2192">
                  <c:v>300506.49109243118</c:v>
                </c:pt>
                <c:pt idx="2193">
                  <c:v>350151.75785826595</c:v>
                </c:pt>
                <c:pt idx="2194">
                  <c:v>418851.9857407604</c:v>
                </c:pt>
                <c:pt idx="2195">
                  <c:v>429844.97794772947</c:v>
                </c:pt>
                <c:pt idx="2196">
                  <c:v>498279.96480802563</c:v>
                </c:pt>
                <c:pt idx="2197">
                  <c:v>520035.98391535983</c:v>
                </c:pt>
                <c:pt idx="2198">
                  <c:v>446943.32031657756</c:v>
                </c:pt>
                <c:pt idx="2199">
                  <c:v>561394.44163518306</c:v>
                </c:pt>
                <c:pt idx="2200">
                  <c:v>554444.62301915861</c:v>
                </c:pt>
                <c:pt idx="2201">
                  <c:v>595704.68242155167</c:v>
                </c:pt>
                <c:pt idx="2202">
                  <c:v>621409.51441362291</c:v>
                </c:pt>
                <c:pt idx="2203">
                  <c:v>705856.94038027374</c:v>
                </c:pt>
                <c:pt idx="2204">
                  <c:v>945013.70464002213</c:v>
                </c:pt>
                <c:pt idx="2205">
                  <c:v>1231280.1701192781</c:v>
                </c:pt>
                <c:pt idx="2206">
                  <c:v>1168063.1647278757</c:v>
                </c:pt>
                <c:pt idx="2207">
                  <c:v>877232.09779648832</c:v>
                </c:pt>
                <c:pt idx="2208">
                  <c:v>1332427.9739433043</c:v>
                </c:pt>
                <c:pt idx="2209">
                  <c:v>1281604.3314078646</c:v>
                </c:pt>
                <c:pt idx="2210">
                  <c:v>1297343.7724671925</c:v>
                </c:pt>
                <c:pt idx="2211">
                  <c:v>1317018.2008155994</c:v>
                </c:pt>
                <c:pt idx="2212">
                  <c:v>1269665.0053315908</c:v>
                </c:pt>
                <c:pt idx="2213">
                  <c:v>1269938.5275581949</c:v>
                </c:pt>
                <c:pt idx="2214">
                  <c:v>1337744.5428652507</c:v>
                </c:pt>
                <c:pt idx="2215">
                  <c:v>1344248.5488787864</c:v>
                </c:pt>
                <c:pt idx="2216">
                  <c:v>1342001.4048432168</c:v>
                </c:pt>
                <c:pt idx="2217">
                  <c:v>1397504.0852704628</c:v>
                </c:pt>
                <c:pt idx="2218">
                  <c:v>1429504.176483751</c:v>
                </c:pt>
                <c:pt idx="2219">
                  <c:v>1612330.1939830978</c:v>
                </c:pt>
                <c:pt idx="2220">
                  <c:v>1541776.9454771781</c:v>
                </c:pt>
                <c:pt idx="2221">
                  <c:v>1587090.674977547</c:v>
                </c:pt>
                <c:pt idx="2222">
                  <c:v>1645354.4211138603</c:v>
                </c:pt>
                <c:pt idx="2223">
                  <c:v>1544282.5269973688</c:v>
                </c:pt>
                <c:pt idx="2224">
                  <c:v>1419487.1825815968</c:v>
                </c:pt>
                <c:pt idx="2225">
                  <c:v>1528450.1525620429</c:v>
                </c:pt>
                <c:pt idx="2226">
                  <c:v>1503844.8141279188</c:v>
                </c:pt>
                <c:pt idx="2227">
                  <c:v>1622413.1065652166</c:v>
                </c:pt>
                <c:pt idx="2228">
                  <c:v>1652132.360144821</c:v>
                </c:pt>
                <c:pt idx="2229">
                  <c:v>1614416.920164604</c:v>
                </c:pt>
                <c:pt idx="2230">
                  <c:v>1626815.998159932</c:v>
                </c:pt>
                <c:pt idx="2231">
                  <c:v>1488790.1414500084</c:v>
                </c:pt>
                <c:pt idx="2232">
                  <c:v>1475548.3338152284</c:v>
                </c:pt>
                <c:pt idx="2233">
                  <c:v>1459957.5564379634</c:v>
                </c:pt>
                <c:pt idx="2234">
                  <c:v>1368079.373616532</c:v>
                </c:pt>
                <c:pt idx="2235">
                  <c:v>1363788.5646031634</c:v>
                </c:pt>
                <c:pt idx="2236">
                  <c:v>1444850.2921972587</c:v>
                </c:pt>
                <c:pt idx="2237">
                  <c:v>1488253.2489711975</c:v>
                </c:pt>
                <c:pt idx="2238">
                  <c:v>1581100.2363150602</c:v>
                </c:pt>
                <c:pt idx="2239">
                  <c:v>1647128.9336276713</c:v>
                </c:pt>
                <c:pt idx="2240">
                  <c:v>1622488.9283324119</c:v>
                </c:pt>
                <c:pt idx="2241">
                  <c:v>1579872.8377902738</c:v>
                </c:pt>
                <c:pt idx="2242">
                  <c:v>1564523.7196593264</c:v>
                </c:pt>
                <c:pt idx="2243">
                  <c:v>1630332.096105343</c:v>
                </c:pt>
                <c:pt idx="2244">
                  <c:v>1684013.1391921067</c:v>
                </c:pt>
                <c:pt idx="2245">
                  <c:v>1978122.1223426575</c:v>
                </c:pt>
                <c:pt idx="2246">
                  <c:v>1853228.4960924559</c:v>
                </c:pt>
                <c:pt idx="2247">
                  <c:v>1896337.1069356641</c:v>
                </c:pt>
                <c:pt idx="2248">
                  <c:v>1802393.6052403687</c:v>
                </c:pt>
                <c:pt idx="2249">
                  <c:v>1711264.9632533581</c:v>
                </c:pt>
                <c:pt idx="2250">
                  <c:v>1833064.2360248191</c:v>
                </c:pt>
                <c:pt idx="2251">
                  <c:v>1935965.1402875264</c:v>
                </c:pt>
                <c:pt idx="2252">
                  <c:v>1960243.2214202727</c:v>
                </c:pt>
                <c:pt idx="2253">
                  <c:v>1828090.0025252115</c:v>
                </c:pt>
                <c:pt idx="2254">
                  <c:v>1842429.2999689053</c:v>
                </c:pt>
                <c:pt idx="2255">
                  <c:v>1917718.905862242</c:v>
                </c:pt>
                <c:pt idx="2256">
                  <c:v>1844885.4341915627</c:v>
                </c:pt>
                <c:pt idx="2257">
                  <c:v>1848949.6323582802</c:v>
                </c:pt>
                <c:pt idx="2258">
                  <c:v>1922268.0069286411</c:v>
                </c:pt>
                <c:pt idx="2259">
                  <c:v>2117893.6782272053</c:v>
                </c:pt>
                <c:pt idx="2260">
                  <c:v>2106664.4061289383</c:v>
                </c:pt>
                <c:pt idx="2261">
                  <c:v>2372065.31231284</c:v>
                </c:pt>
                <c:pt idx="2262">
                  <c:v>2508323.0381458639</c:v>
                </c:pt>
                <c:pt idx="2263">
                  <c:v>2266792.1370924679</c:v>
                </c:pt>
                <c:pt idx="2264">
                  <c:v>2534515.3811010877</c:v>
                </c:pt>
                <c:pt idx="2265">
                  <c:v>3193892.594853383</c:v>
                </c:pt>
                <c:pt idx="2266">
                  <c:v>2694961.4641357502</c:v>
                </c:pt>
                <c:pt idx="2267">
                  <c:v>2426624.4013587763</c:v>
                </c:pt>
                <c:pt idx="2268">
                  <c:v>2475136.6488282895</c:v>
                </c:pt>
                <c:pt idx="2269">
                  <c:v>2224361.4383720858</c:v>
                </c:pt>
                <c:pt idx="2270">
                  <c:v>2406085.632314913</c:v>
                </c:pt>
                <c:pt idx="2271">
                  <c:v>2313715.2778728819</c:v>
                </c:pt>
                <c:pt idx="2272">
                  <c:v>2272494.0629385938</c:v>
                </c:pt>
                <c:pt idx="2273">
                  <c:v>2233501.9480180698</c:v>
                </c:pt>
                <c:pt idx="2274">
                  <c:v>2028779.4786859399</c:v>
                </c:pt>
                <c:pt idx="2275">
                  <c:v>1967204.1866184291</c:v>
                </c:pt>
                <c:pt idx="2276">
                  <c:v>1884001.854576586</c:v>
                </c:pt>
                <c:pt idx="2277">
                  <c:v>1822280.1909217262</c:v>
                </c:pt>
                <c:pt idx="2278">
                  <c:v>1873289.0040331269</c:v>
                </c:pt>
                <c:pt idx="2279">
                  <c:v>1738800.0490869179</c:v>
                </c:pt>
                <c:pt idx="2280">
                  <c:v>1819072.2392326163</c:v>
                </c:pt>
                <c:pt idx="2281">
                  <c:v>1833751.2769286912</c:v>
                </c:pt>
                <c:pt idx="2282">
                  <c:v>1973879.982618653</c:v>
                </c:pt>
                <c:pt idx="2283">
                  <c:v>1885852.27201262</c:v>
                </c:pt>
                <c:pt idx="2284">
                  <c:v>2008057.230105543</c:v>
                </c:pt>
                <c:pt idx="2285">
                  <c:v>2022272.59647994</c:v>
                </c:pt>
                <c:pt idx="2286">
                  <c:v>1912693.6070805814</c:v>
                </c:pt>
                <c:pt idx="2287">
                  <c:v>1821763.8809403752</c:v>
                </c:pt>
                <c:pt idx="2288">
                  <c:v>1895316.8010355218</c:v>
                </c:pt>
                <c:pt idx="2289">
                  <c:v>1815511.7160302021</c:v>
                </c:pt>
                <c:pt idx="2290">
                  <c:v>1766888.0188203589</c:v>
                </c:pt>
                <c:pt idx="2291">
                  <c:v>1785658.3667903354</c:v>
                </c:pt>
                <c:pt idx="2292">
                  <c:v>1746425.691316721</c:v>
                </c:pt>
                <c:pt idx="2293">
                  <c:v>1771273.8647853686</c:v>
                </c:pt>
                <c:pt idx="2294">
                  <c:v>1875477.2117302499</c:v>
                </c:pt>
                <c:pt idx="2295">
                  <c:v>1999019.5876389858</c:v>
                </c:pt>
                <c:pt idx="2296">
                  <c:v>2168082.2428159607</c:v>
                </c:pt>
                <c:pt idx="2297">
                  <c:v>2046108.8949969732</c:v>
                </c:pt>
                <c:pt idx="2298">
                  <c:v>2162495.3422157308</c:v>
                </c:pt>
                <c:pt idx="2299">
                  <c:v>2022105.5182145308</c:v>
                </c:pt>
                <c:pt idx="2300">
                  <c:v>2068009.4915991833</c:v>
                </c:pt>
                <c:pt idx="2301">
                  <c:v>2107514.9527416523</c:v>
                </c:pt>
                <c:pt idx="2302">
                  <c:v>2393378.7218341525</c:v>
                </c:pt>
                <c:pt idx="2303">
                  <c:v>2308533.0951755932</c:v>
                </c:pt>
                <c:pt idx="2304">
                  <c:v>2310626.3586129048</c:v>
                </c:pt>
                <c:pt idx="2305">
                  <c:v>2422370.2547229184</c:v>
                </c:pt>
                <c:pt idx="2306">
                  <c:v>2280751.8050054316</c:v>
                </c:pt>
                <c:pt idx="2307">
                  <c:v>2223262.468923287</c:v>
                </c:pt>
                <c:pt idx="2308">
                  <c:v>2107296.8907703003</c:v>
                </c:pt>
                <c:pt idx="2309">
                  <c:v>2118451.3622513269</c:v>
                </c:pt>
                <c:pt idx="2310">
                  <c:v>2240545.7120234529</c:v>
                </c:pt>
                <c:pt idx="2311">
                  <c:v>2138464.6919344254</c:v>
                </c:pt>
                <c:pt idx="2312">
                  <c:v>2212735.019712422</c:v>
                </c:pt>
                <c:pt idx="2313">
                  <c:v>2228524.9530619332</c:v>
                </c:pt>
                <c:pt idx="2314">
                  <c:v>2330860.0567015824</c:v>
                </c:pt>
                <c:pt idx="2315">
                  <c:v>2352270.7062025922</c:v>
                </c:pt>
                <c:pt idx="2316">
                  <c:v>2416497.9036960546</c:v>
                </c:pt>
                <c:pt idx="2317">
                  <c:v>2545331.4946318315</c:v>
                </c:pt>
                <c:pt idx="2318">
                  <c:v>2608772.2630257877</c:v>
                </c:pt>
                <c:pt idx="2319">
                  <c:v>2615293.4754436957</c:v>
                </c:pt>
                <c:pt idx="2320">
                  <c:v>2601086.2992678452</c:v>
                </c:pt>
                <c:pt idx="2321">
                  <c:v>2483382.6500603328</c:v>
                </c:pt>
                <c:pt idx="2322">
                  <c:v>2480318.3615690898</c:v>
                </c:pt>
                <c:pt idx="2323">
                  <c:v>2624573.8619321832</c:v>
                </c:pt>
                <c:pt idx="2324">
                  <c:v>2668921.2910145363</c:v>
                </c:pt>
                <c:pt idx="2325">
                  <c:v>2617112.4924101187</c:v>
                </c:pt>
                <c:pt idx="2326">
                  <c:v>2593114.9201961835</c:v>
                </c:pt>
                <c:pt idx="2327">
                  <c:v>2547903.2948618154</c:v>
                </c:pt>
                <c:pt idx="2328">
                  <c:v>2652848.7476947028</c:v>
                </c:pt>
                <c:pt idx="2329">
                  <c:v>2630402.5266857115</c:v>
                </c:pt>
                <c:pt idx="2330">
                  <c:v>2598511.0404604184</c:v>
                </c:pt>
                <c:pt idx="2331">
                  <c:v>2382828.673088864</c:v>
                </c:pt>
                <c:pt idx="2332">
                  <c:v>2340335.0047574053</c:v>
                </c:pt>
                <c:pt idx="2333">
                  <c:v>2319782.755560101</c:v>
                </c:pt>
                <c:pt idx="2334">
                  <c:v>2326731.4176041926</c:v>
                </c:pt>
                <c:pt idx="2335">
                  <c:v>2333865.3889499004</c:v>
                </c:pt>
                <c:pt idx="2336">
                  <c:v>2350351.4052650658</c:v>
                </c:pt>
                <c:pt idx="2337">
                  <c:v>2297092.4317999119</c:v>
                </c:pt>
                <c:pt idx="2338">
                  <c:v>2276865.4692055066</c:v>
                </c:pt>
                <c:pt idx="2339">
                  <c:v>2157539.1170560122</c:v>
                </c:pt>
                <c:pt idx="2340">
                  <c:v>2165452.1556035993</c:v>
                </c:pt>
                <c:pt idx="2341">
                  <c:v>2166384.1930045583</c:v>
                </c:pt>
                <c:pt idx="2342">
                  <c:v>2093242.4714398095</c:v>
                </c:pt>
                <c:pt idx="2343">
                  <c:v>2053314.5450529512</c:v>
                </c:pt>
                <c:pt idx="2344">
                  <c:v>2158067.9598646895</c:v>
                </c:pt>
                <c:pt idx="2345">
                  <c:v>2095612.429499707</c:v>
                </c:pt>
                <c:pt idx="2346">
                  <c:v>2108372.0773431519</c:v>
                </c:pt>
                <c:pt idx="2347">
                  <c:v>2060799.9429841859</c:v>
                </c:pt>
                <c:pt idx="2348">
                  <c:v>2085129.7992286796</c:v>
                </c:pt>
                <c:pt idx="2349">
                  <c:v>2141508.1737381755</c:v>
                </c:pt>
                <c:pt idx="2350">
                  <c:v>2117521.2335506608</c:v>
                </c:pt>
                <c:pt idx="2351">
                  <c:v>2098987.1604077476</c:v>
                </c:pt>
                <c:pt idx="2352">
                  <c:v>2032859.190020758</c:v>
                </c:pt>
                <c:pt idx="2353">
                  <c:v>2003187.5993615498</c:v>
                </c:pt>
                <c:pt idx="2354">
                  <c:v>2027774.271207033</c:v>
                </c:pt>
                <c:pt idx="2355">
                  <c:v>2076683.0039942069</c:v>
                </c:pt>
                <c:pt idx="2356">
                  <c:v>2077280.5066375383</c:v>
                </c:pt>
                <c:pt idx="2357">
                  <c:v>2126952.7977259443</c:v>
                </c:pt>
                <c:pt idx="2358">
                  <c:v>2083734.5346905489</c:v>
                </c:pt>
                <c:pt idx="2359">
                  <c:v>2140104.9423397002</c:v>
                </c:pt>
                <c:pt idx="2360">
                  <c:v>2280681.6976524787</c:v>
                </c:pt>
                <c:pt idx="2361">
                  <c:v>2242801.8923623837</c:v>
                </c:pt>
                <c:pt idx="2362">
                  <c:v>2247131.701889242</c:v>
                </c:pt>
                <c:pt idx="2363">
                  <c:v>2185124.9905613409</c:v>
                </c:pt>
                <c:pt idx="2364">
                  <c:v>2288091.6043301979</c:v>
                </c:pt>
                <c:pt idx="2365">
                  <c:v>2262722.8056586562</c:v>
                </c:pt>
                <c:pt idx="2366">
                  <c:v>2327981.0042230608</c:v>
                </c:pt>
                <c:pt idx="2367">
                  <c:v>2284721.9562840303</c:v>
                </c:pt>
                <c:pt idx="2368">
                  <c:v>2279872.4878400075</c:v>
                </c:pt>
                <c:pt idx="2369">
                  <c:v>2236531.6226903154</c:v>
                </c:pt>
                <c:pt idx="2370">
                  <c:v>2263010.2298889728</c:v>
                </c:pt>
                <c:pt idx="2371">
                  <c:v>2340613.4373664311</c:v>
                </c:pt>
                <c:pt idx="2372">
                  <c:v>2405501.4249608093</c:v>
                </c:pt>
                <c:pt idx="2373">
                  <c:v>2421355.7774177361</c:v>
                </c:pt>
                <c:pt idx="2374">
                  <c:v>2463550.7891684375</c:v>
                </c:pt>
                <c:pt idx="2375">
                  <c:v>2496001.6296900907</c:v>
                </c:pt>
                <c:pt idx="2376">
                  <c:v>2519699.2281459048</c:v>
                </c:pt>
                <c:pt idx="2377">
                  <c:v>2547131.1107204305</c:v>
                </c:pt>
                <c:pt idx="2378">
                  <c:v>2436737.7919238526</c:v>
                </c:pt>
                <c:pt idx="2379">
                  <c:v>2435957.1667959872</c:v>
                </c:pt>
                <c:pt idx="2380">
                  <c:v>2434254.2340283021</c:v>
                </c:pt>
                <c:pt idx="2381">
                  <c:v>2448714.636316488</c:v>
                </c:pt>
                <c:pt idx="2382">
                  <c:v>2409055.3124443311</c:v>
                </c:pt>
                <c:pt idx="2383">
                  <c:v>2417427.0863319808</c:v>
                </c:pt>
                <c:pt idx="2384">
                  <c:v>2465735.1260614325</c:v>
                </c:pt>
                <c:pt idx="2385">
                  <c:v>2413127.4069206081</c:v>
                </c:pt>
                <c:pt idx="2386">
                  <c:v>2393250.0779451742</c:v>
                </c:pt>
                <c:pt idx="2387">
                  <c:v>2408896.1215467509</c:v>
                </c:pt>
                <c:pt idx="2388">
                  <c:v>2402623.4185465984</c:v>
                </c:pt>
                <c:pt idx="2389">
                  <c:v>2485829.8041693079</c:v>
                </c:pt>
                <c:pt idx="2390">
                  <c:v>2654439.6892373995</c:v>
                </c:pt>
                <c:pt idx="2391">
                  <c:v>2622816.697736823</c:v>
                </c:pt>
                <c:pt idx="2392">
                  <c:v>2712709.474235476</c:v>
                </c:pt>
                <c:pt idx="2393">
                  <c:v>2742030.5451882537</c:v>
                </c:pt>
                <c:pt idx="2394">
                  <c:v>2709221.985301374</c:v>
                </c:pt>
                <c:pt idx="2395">
                  <c:v>2744157.2769926772</c:v>
                </c:pt>
                <c:pt idx="2396">
                  <c:v>2727167.3845279482</c:v>
                </c:pt>
                <c:pt idx="2397">
                  <c:v>2753466.4449005481</c:v>
                </c:pt>
                <c:pt idx="2398">
                  <c:v>2675896.6445167759</c:v>
                </c:pt>
                <c:pt idx="2399">
                  <c:v>2693656.5698069939</c:v>
                </c:pt>
                <c:pt idx="2400">
                  <c:v>2655613.3238831731</c:v>
                </c:pt>
                <c:pt idx="2401">
                  <c:v>2692116.0186685994</c:v>
                </c:pt>
                <c:pt idx="2402">
                  <c:v>2898768.9932933236</c:v>
                </c:pt>
                <c:pt idx="2403">
                  <c:v>2969819.9477188019</c:v>
                </c:pt>
                <c:pt idx="2404">
                  <c:v>2857363.564500588</c:v>
                </c:pt>
                <c:pt idx="2405">
                  <c:v>2831311.2209712933</c:v>
                </c:pt>
                <c:pt idx="2406">
                  <c:v>2886366.2444069334</c:v>
                </c:pt>
                <c:pt idx="2407">
                  <c:v>2875793.3054062189</c:v>
                </c:pt>
                <c:pt idx="2408">
                  <c:v>2959156.6458997759</c:v>
                </c:pt>
                <c:pt idx="2409">
                  <c:v>2755517.5726911919</c:v>
                </c:pt>
                <c:pt idx="2410">
                  <c:v>2773055.6627433109</c:v>
                </c:pt>
                <c:pt idx="2411">
                  <c:v>2785217.353627611</c:v>
                </c:pt>
                <c:pt idx="2412">
                  <c:v>2682261.7656494938</c:v>
                </c:pt>
                <c:pt idx="2413">
                  <c:v>2730178.4103656048</c:v>
                </c:pt>
                <c:pt idx="2414">
                  <c:v>2678368.8643493108</c:v>
                </c:pt>
                <c:pt idx="2415">
                  <c:v>2711547.305913859</c:v>
                </c:pt>
                <c:pt idx="2416">
                  <c:v>2689649.7850146941</c:v>
                </c:pt>
                <c:pt idx="2417">
                  <c:v>2633603.2717095357</c:v>
                </c:pt>
                <c:pt idx="2418">
                  <c:v>2653304.3228965919</c:v>
                </c:pt>
                <c:pt idx="2419">
                  <c:v>2677185.4828071552</c:v>
                </c:pt>
                <c:pt idx="2420">
                  <c:v>2775666.7961683413</c:v>
                </c:pt>
                <c:pt idx="2421">
                  <c:v>2817535.728271543</c:v>
                </c:pt>
                <c:pt idx="2422">
                  <c:v>2809121.3759587309</c:v>
                </c:pt>
                <c:pt idx="2423">
                  <c:v>2817654.6361658843</c:v>
                </c:pt>
                <c:pt idx="2424">
                  <c:v>2797347.962745619</c:v>
                </c:pt>
                <c:pt idx="2425">
                  <c:v>2769944.5140127079</c:v>
                </c:pt>
                <c:pt idx="2426">
                  <c:v>2688934.9565992216</c:v>
                </c:pt>
                <c:pt idx="2427">
                  <c:v>2530349.1480410555</c:v>
                </c:pt>
                <c:pt idx="2428">
                  <c:v>2549856.4486859441</c:v>
                </c:pt>
                <c:pt idx="2429">
                  <c:v>2542856.2938050334</c:v>
                </c:pt>
                <c:pt idx="2430">
                  <c:v>2549955.0668980284</c:v>
                </c:pt>
                <c:pt idx="2431">
                  <c:v>2538457.85940537</c:v>
                </c:pt>
                <c:pt idx="2432">
                  <c:v>2479930.41887763</c:v>
                </c:pt>
                <c:pt idx="2433">
                  <c:v>2411291.6711432762</c:v>
                </c:pt>
                <c:pt idx="2434">
                  <c:v>2359653.4241258968</c:v>
                </c:pt>
                <c:pt idx="2435">
                  <c:v>2364896.0431483672</c:v>
                </c:pt>
                <c:pt idx="2436">
                  <c:v>2439523.5984082972</c:v>
                </c:pt>
                <c:pt idx="2437">
                  <c:v>2381720.3006018023</c:v>
                </c:pt>
                <c:pt idx="2438">
                  <c:v>2376089.1328970329</c:v>
                </c:pt>
                <c:pt idx="2439">
                  <c:v>2390634.9165457007</c:v>
                </c:pt>
                <c:pt idx="2440">
                  <c:v>2392163.8334872066</c:v>
                </c:pt>
                <c:pt idx="2441">
                  <c:v>2516165.5050344956</c:v>
                </c:pt>
                <c:pt idx="2442">
                  <c:v>2483626.6236850903</c:v>
                </c:pt>
                <c:pt idx="2443">
                  <c:v>2575733.2809501244</c:v>
                </c:pt>
                <c:pt idx="2444">
                  <c:v>2543611.1098672198</c:v>
                </c:pt>
                <c:pt idx="2445">
                  <c:v>2683057.4723943216</c:v>
                </c:pt>
                <c:pt idx="2446">
                  <c:v>2676086.1435706671</c:v>
                </c:pt>
                <c:pt idx="2447">
                  <c:v>2668318.4777293187</c:v>
                </c:pt>
                <c:pt idx="2448">
                  <c:v>2829004.1958088605</c:v>
                </c:pt>
                <c:pt idx="2449">
                  <c:v>2880680.3963415134</c:v>
                </c:pt>
                <c:pt idx="2450">
                  <c:v>2835201.6592338998</c:v>
                </c:pt>
                <c:pt idx="2451">
                  <c:v>2952704.2598778079</c:v>
                </c:pt>
                <c:pt idx="2452">
                  <c:v>2881642.3512302232</c:v>
                </c:pt>
                <c:pt idx="2453">
                  <c:v>2829324.5147397215</c:v>
                </c:pt>
                <c:pt idx="2454">
                  <c:v>2985343.3734853524</c:v>
                </c:pt>
                <c:pt idx="2455">
                  <c:v>2837751.2618348943</c:v>
                </c:pt>
                <c:pt idx="2456">
                  <c:v>2849889.169521838</c:v>
                </c:pt>
                <c:pt idx="2457">
                  <c:v>2818623.3533238098</c:v>
                </c:pt>
                <c:pt idx="2458">
                  <c:v>2815463.3158752071</c:v>
                </c:pt>
                <c:pt idx="2459">
                  <c:v>2855373.0026860721</c:v>
                </c:pt>
                <c:pt idx="2460">
                  <c:v>2819686.9405157054</c:v>
                </c:pt>
                <c:pt idx="2461">
                  <c:v>2819638.8628986478</c:v>
                </c:pt>
                <c:pt idx="2462">
                  <c:v>2756228.8940134454</c:v>
                </c:pt>
                <c:pt idx="2463">
                  <c:v>2832102.1314856196</c:v>
                </c:pt>
                <c:pt idx="2464">
                  <c:v>2801967.9978096532</c:v>
                </c:pt>
                <c:pt idx="2465">
                  <c:v>2747373.8952187551</c:v>
                </c:pt>
                <c:pt idx="2466">
                  <c:v>2764405.9011440319</c:v>
                </c:pt>
                <c:pt idx="2467">
                  <c:v>2746115.5311972741</c:v>
                </c:pt>
                <c:pt idx="2468">
                  <c:v>2680173.0901532727</c:v>
                </c:pt>
                <c:pt idx="2469">
                  <c:v>2643527.140792591</c:v>
                </c:pt>
                <c:pt idx="2470">
                  <c:v>2662527.2727601035</c:v>
                </c:pt>
                <c:pt idx="2471">
                  <c:v>2669404.6340776226</c:v>
                </c:pt>
                <c:pt idx="2472">
                  <c:v>2645275.098995937</c:v>
                </c:pt>
                <c:pt idx="2473">
                  <c:v>2589247.582178961</c:v>
                </c:pt>
                <c:pt idx="2474">
                  <c:v>2588654.8178619463</c:v>
                </c:pt>
                <c:pt idx="2475">
                  <c:v>2576136.3953959905</c:v>
                </c:pt>
                <c:pt idx="2476">
                  <c:v>2558953.6676664208</c:v>
                </c:pt>
                <c:pt idx="2477">
                  <c:v>2814174.2718531615</c:v>
                </c:pt>
                <c:pt idx="2478">
                  <c:v>2786621.1080946308</c:v>
                </c:pt>
                <c:pt idx="2479">
                  <c:v>2790403.7065339992</c:v>
                </c:pt>
                <c:pt idx="2480">
                  <c:v>2885989.6904280884</c:v>
                </c:pt>
                <c:pt idx="2481">
                  <c:v>2846730.5016613994</c:v>
                </c:pt>
                <c:pt idx="2482">
                  <c:v>2845638.1409219792</c:v>
                </c:pt>
                <c:pt idx="2483">
                  <c:v>2870893.8902570345</c:v>
                </c:pt>
                <c:pt idx="2484">
                  <c:v>2825478.869763385</c:v>
                </c:pt>
                <c:pt idx="2485">
                  <c:v>2785577.8111429163</c:v>
                </c:pt>
                <c:pt idx="2486">
                  <c:v>2791112.2130869529</c:v>
                </c:pt>
                <c:pt idx="2487">
                  <c:v>2799946.6803529416</c:v>
                </c:pt>
                <c:pt idx="2488">
                  <c:v>2804175.8847446889</c:v>
                </c:pt>
                <c:pt idx="2489">
                  <c:v>2865568.295111503</c:v>
                </c:pt>
                <c:pt idx="2490">
                  <c:v>2846422.9334107558</c:v>
                </c:pt>
                <c:pt idx="2491">
                  <c:v>2826342.4992719018</c:v>
                </c:pt>
                <c:pt idx="2492">
                  <c:v>2740104.9389892034</c:v>
                </c:pt>
                <c:pt idx="2493">
                  <c:v>2744106.2848101351</c:v>
                </c:pt>
                <c:pt idx="2494">
                  <c:v>2726560.3162983675</c:v>
                </c:pt>
                <c:pt idx="2495">
                  <c:v>2761033.2521550003</c:v>
                </c:pt>
                <c:pt idx="2496">
                  <c:v>2810926.2930882983</c:v>
                </c:pt>
                <c:pt idx="2497">
                  <c:v>2803156.4791582245</c:v>
                </c:pt>
                <c:pt idx="2498">
                  <c:v>2793925.9388215342</c:v>
                </c:pt>
                <c:pt idx="2499">
                  <c:v>2751976.5037366198</c:v>
                </c:pt>
                <c:pt idx="2500">
                  <c:v>2772329.8787907511</c:v>
                </c:pt>
                <c:pt idx="2501">
                  <c:v>2765473.0070594102</c:v>
                </c:pt>
                <c:pt idx="2502">
                  <c:v>2759583.1091263383</c:v>
                </c:pt>
                <c:pt idx="2503">
                  <c:v>2768434.9278370352</c:v>
                </c:pt>
                <c:pt idx="2504">
                  <c:v>2802213.046590358</c:v>
                </c:pt>
                <c:pt idx="2505">
                  <c:v>2764484.6084361831</c:v>
                </c:pt>
                <c:pt idx="2506">
                  <c:v>2770821.4036414227</c:v>
                </c:pt>
                <c:pt idx="2507">
                  <c:v>2759579.1187676303</c:v>
                </c:pt>
                <c:pt idx="2508">
                  <c:v>2775452.2329526003</c:v>
                </c:pt>
                <c:pt idx="2509">
                  <c:v>2768784.4161210442</c:v>
                </c:pt>
                <c:pt idx="2510">
                  <c:v>2754725.7349184086</c:v>
                </c:pt>
                <c:pt idx="2511">
                  <c:v>2771745.3314595311</c:v>
                </c:pt>
                <c:pt idx="2512">
                  <c:v>2840659.1278861687</c:v>
                </c:pt>
                <c:pt idx="2513">
                  <c:v>2842232.771538611</c:v>
                </c:pt>
                <c:pt idx="2514">
                  <c:v>2834837.2512673275</c:v>
                </c:pt>
                <c:pt idx="2515">
                  <c:v>2833679.7138609597</c:v>
                </c:pt>
                <c:pt idx="2516">
                  <c:v>2754135.0053092763</c:v>
                </c:pt>
                <c:pt idx="2517">
                  <c:v>2754486.4885114622</c:v>
                </c:pt>
                <c:pt idx="2518">
                  <c:v>2769192.6451669596</c:v>
                </c:pt>
                <c:pt idx="2519">
                  <c:v>2769997.3619422968</c:v>
                </c:pt>
                <c:pt idx="2520">
                  <c:v>2785107.5331977988</c:v>
                </c:pt>
                <c:pt idx="2521">
                  <c:v>2780323.3398149298</c:v>
                </c:pt>
                <c:pt idx="2522">
                  <c:v>2772340.6620666669</c:v>
                </c:pt>
                <c:pt idx="2523">
                  <c:v>2783251.670650729</c:v>
                </c:pt>
                <c:pt idx="2524">
                  <c:v>2785974.7345041824</c:v>
                </c:pt>
                <c:pt idx="2525">
                  <c:v>2779921.9489446138</c:v>
                </c:pt>
                <c:pt idx="2526">
                  <c:v>2785543.8255503653</c:v>
                </c:pt>
                <c:pt idx="2527">
                  <c:v>2781839.3802524423</c:v>
                </c:pt>
                <c:pt idx="2528">
                  <c:v>2781002.8783633905</c:v>
                </c:pt>
                <c:pt idx="2529">
                  <c:v>2782952.8759731152</c:v>
                </c:pt>
                <c:pt idx="2530">
                  <c:v>2786104.2497869451</c:v>
                </c:pt>
                <c:pt idx="2531">
                  <c:v>2813309.8358537359</c:v>
                </c:pt>
                <c:pt idx="2532">
                  <c:v>2814752.4826680995</c:v>
                </c:pt>
                <c:pt idx="2533">
                  <c:v>2800665.0639145048</c:v>
                </c:pt>
                <c:pt idx="2534">
                  <c:v>2808226.5687462906</c:v>
                </c:pt>
                <c:pt idx="2535">
                  <c:v>2805055.4741299055</c:v>
                </c:pt>
                <c:pt idx="2536">
                  <c:v>2805784.6789687322</c:v>
                </c:pt>
                <c:pt idx="2537">
                  <c:v>2792435.9381946605</c:v>
                </c:pt>
                <c:pt idx="2538">
                  <c:v>2793676.9529617908</c:v>
                </c:pt>
                <c:pt idx="2539">
                  <c:v>2771163.1014186074</c:v>
                </c:pt>
                <c:pt idx="2540">
                  <c:v>2781246.3272181479</c:v>
                </c:pt>
                <c:pt idx="2541">
                  <c:v>2797088.1383962366</c:v>
                </c:pt>
                <c:pt idx="2542">
                  <c:v>2796767.2059894884</c:v>
                </c:pt>
                <c:pt idx="2543">
                  <c:v>2794378.4482210213</c:v>
                </c:pt>
                <c:pt idx="2544">
                  <c:v>2797626.9473914946</c:v>
                </c:pt>
                <c:pt idx="2545">
                  <c:v>2807874.428603143</c:v>
                </c:pt>
                <c:pt idx="2546">
                  <c:v>2808279.9713529036</c:v>
                </c:pt>
                <c:pt idx="2547">
                  <c:v>2986570.0331809223</c:v>
                </c:pt>
                <c:pt idx="2548">
                  <c:v>3008420.9560383251</c:v>
                </c:pt>
                <c:pt idx="2549">
                  <c:v>3009675.0536738671</c:v>
                </c:pt>
                <c:pt idx="2550">
                  <c:v>2999203.2097879932</c:v>
                </c:pt>
                <c:pt idx="2551">
                  <c:v>3065365.5553916465</c:v>
                </c:pt>
                <c:pt idx="2552">
                  <c:v>3229903.5577790365</c:v>
                </c:pt>
                <c:pt idx="2553">
                  <c:v>3208761.2829143852</c:v>
                </c:pt>
                <c:pt idx="2554">
                  <c:v>3223929.3540429114</c:v>
                </c:pt>
                <c:pt idx="2555">
                  <c:v>3236132.214864105</c:v>
                </c:pt>
                <c:pt idx="2556">
                  <c:v>3241875.8886928475</c:v>
                </c:pt>
                <c:pt idx="2557">
                  <c:v>3250882.0824573585</c:v>
                </c:pt>
                <c:pt idx="2558">
                  <c:v>3243776.6594637027</c:v>
                </c:pt>
                <c:pt idx="2559">
                  <c:v>3251215.1941865645</c:v>
                </c:pt>
                <c:pt idx="2560">
                  <c:v>3241281.6927063023</c:v>
                </c:pt>
                <c:pt idx="2561">
                  <c:v>3232098.0399032775</c:v>
                </c:pt>
                <c:pt idx="2562">
                  <c:v>3239630.8224850679</c:v>
                </c:pt>
                <c:pt idx="2563">
                  <c:v>3245138.3582861167</c:v>
                </c:pt>
                <c:pt idx="2564">
                  <c:v>3248114.8920357837</c:v>
                </c:pt>
                <c:pt idx="2565">
                  <c:v>3245529.906428759</c:v>
                </c:pt>
                <c:pt idx="2566">
                  <c:v>3244437.4754934227</c:v>
                </c:pt>
                <c:pt idx="2567">
                  <c:v>3244423.4014535039</c:v>
                </c:pt>
                <c:pt idx="2568">
                  <c:v>3244500.7258020001</c:v>
                </c:pt>
                <c:pt idx="2569">
                  <c:v>3224294.9567324319</c:v>
                </c:pt>
                <c:pt idx="2570">
                  <c:v>3226630.1044034376</c:v>
                </c:pt>
                <c:pt idx="2571">
                  <c:v>3235806.7790226433</c:v>
                </c:pt>
                <c:pt idx="2572">
                  <c:v>3241529.4790166067</c:v>
                </c:pt>
                <c:pt idx="2573">
                  <c:v>3233455.2877677451</c:v>
                </c:pt>
                <c:pt idx="2574">
                  <c:v>3230322.2071779193</c:v>
                </c:pt>
                <c:pt idx="2575">
                  <c:v>3226465.1812444115</c:v>
                </c:pt>
                <c:pt idx="2576">
                  <c:v>3203088.0755100958</c:v>
                </c:pt>
                <c:pt idx="2577">
                  <c:v>3181175.4506737217</c:v>
                </c:pt>
                <c:pt idx="2578">
                  <c:v>3196776.6231351099</c:v>
                </c:pt>
                <c:pt idx="2579">
                  <c:v>3197431.9116895325</c:v>
                </c:pt>
                <c:pt idx="2580">
                  <c:v>3245388.4321561232</c:v>
                </c:pt>
                <c:pt idx="2581">
                  <c:v>3286887.9401181606</c:v>
                </c:pt>
                <c:pt idx="2582">
                  <c:v>3303190.6347000524</c:v>
                </c:pt>
                <c:pt idx="2583">
                  <c:v>3302398.9808696005</c:v>
                </c:pt>
                <c:pt idx="2584">
                  <c:v>3301831.5584957204</c:v>
                </c:pt>
                <c:pt idx="2585">
                  <c:v>3303585.7778291916</c:v>
                </c:pt>
                <c:pt idx="2586">
                  <c:v>3300750.0461708577</c:v>
                </c:pt>
                <c:pt idx="2587">
                  <c:v>3311249.2786558243</c:v>
                </c:pt>
                <c:pt idx="2588">
                  <c:v>3311611.7931644022</c:v>
                </c:pt>
                <c:pt idx="2589">
                  <c:v>3311773.347139034</c:v>
                </c:pt>
                <c:pt idx="2590">
                  <c:v>3316147.5642320714</c:v>
                </c:pt>
                <c:pt idx="2591">
                  <c:v>3308899.565132895</c:v>
                </c:pt>
                <c:pt idx="2592">
                  <c:v>3309314.5616318285</c:v>
                </c:pt>
                <c:pt idx="2593">
                  <c:v>3313527.0573259662</c:v>
                </c:pt>
                <c:pt idx="2594">
                  <c:v>3314539.2890429199</c:v>
                </c:pt>
                <c:pt idx="2595">
                  <c:v>3308995.5816045254</c:v>
                </c:pt>
                <c:pt idx="2596">
                  <c:v>3305156.9213058138</c:v>
                </c:pt>
                <c:pt idx="2597">
                  <c:v>3308671.4265051987</c:v>
                </c:pt>
                <c:pt idx="2598">
                  <c:v>3306418.1618197095</c:v>
                </c:pt>
                <c:pt idx="2599">
                  <c:v>3307254.3882324626</c:v>
                </c:pt>
                <c:pt idx="2600">
                  <c:v>3281474.5337462425</c:v>
                </c:pt>
                <c:pt idx="2601">
                  <c:v>3280192.7459816015</c:v>
                </c:pt>
                <c:pt idx="2602">
                  <c:v>3275136.185352325</c:v>
                </c:pt>
                <c:pt idx="2603">
                  <c:v>3324242.9055156503</c:v>
                </c:pt>
                <c:pt idx="2604">
                  <c:v>3351126.235295557</c:v>
                </c:pt>
                <c:pt idx="2605">
                  <c:v>3353744.7982449443</c:v>
                </c:pt>
                <c:pt idx="2606">
                  <c:v>3353117.2687283126</c:v>
                </c:pt>
                <c:pt idx="2607">
                  <c:v>3361433.0259912154</c:v>
                </c:pt>
                <c:pt idx="2608">
                  <c:v>3351967.5659318464</c:v>
                </c:pt>
                <c:pt idx="2609">
                  <c:v>3356550.2670828463</c:v>
                </c:pt>
                <c:pt idx="2610">
                  <c:v>3358717.9565930287</c:v>
                </c:pt>
                <c:pt idx="2611">
                  <c:v>3356628.0284870891</c:v>
                </c:pt>
                <c:pt idx="2612">
                  <c:v>3347799.4065996441</c:v>
                </c:pt>
                <c:pt idx="2613">
                  <c:v>3350263.1223411686</c:v>
                </c:pt>
                <c:pt idx="2614">
                  <c:v>3381571.0249031959</c:v>
                </c:pt>
                <c:pt idx="2615">
                  <c:v>3382933.4863335751</c:v>
                </c:pt>
                <c:pt idx="2616">
                  <c:v>3379053.8365284707</c:v>
                </c:pt>
                <c:pt idx="2617">
                  <c:v>3381780.6681887321</c:v>
                </c:pt>
                <c:pt idx="2618">
                  <c:v>3381232.4344805828</c:v>
                </c:pt>
                <c:pt idx="2619">
                  <c:v>3380224.3489022497</c:v>
                </c:pt>
                <c:pt idx="2620">
                  <c:v>3381351.4106223308</c:v>
                </c:pt>
                <c:pt idx="2621">
                  <c:v>3383088.3686674568</c:v>
                </c:pt>
                <c:pt idx="2622">
                  <c:v>3385776.7823871723</c:v>
                </c:pt>
                <c:pt idx="2623">
                  <c:v>3383803.915666603</c:v>
                </c:pt>
                <c:pt idx="2624">
                  <c:v>3384218.586373772</c:v>
                </c:pt>
                <c:pt idx="2625">
                  <c:v>3384374.9090458052</c:v>
                </c:pt>
                <c:pt idx="2626">
                  <c:v>3383131.7933364841</c:v>
                </c:pt>
                <c:pt idx="2627">
                  <c:v>3383274.3746568705</c:v>
                </c:pt>
                <c:pt idx="2628">
                  <c:v>3384383.1202069921</c:v>
                </c:pt>
                <c:pt idx="2629">
                  <c:v>3383622.8104664111</c:v>
                </c:pt>
                <c:pt idx="2630">
                  <c:v>3386330.5380831924</c:v>
                </c:pt>
                <c:pt idx="2631">
                  <c:v>3385564.0458042156</c:v>
                </c:pt>
                <c:pt idx="2632">
                  <c:v>3384890.9462902974</c:v>
                </c:pt>
                <c:pt idx="2633">
                  <c:v>3372412.4207658926</c:v>
                </c:pt>
                <c:pt idx="2634">
                  <c:v>3373879.8537052558</c:v>
                </c:pt>
                <c:pt idx="2635">
                  <c:v>3373689.4022558024</c:v>
                </c:pt>
                <c:pt idx="2636">
                  <c:v>3374282.0693505635</c:v>
                </c:pt>
                <c:pt idx="2637">
                  <c:v>3374010.8373904373</c:v>
                </c:pt>
                <c:pt idx="2638">
                  <c:v>3374298.5652813683</c:v>
                </c:pt>
                <c:pt idx="2639">
                  <c:v>3374036.8284092136</c:v>
                </c:pt>
                <c:pt idx="2640">
                  <c:v>3374065.6718262606</c:v>
                </c:pt>
                <c:pt idx="2641">
                  <c:v>3373900.5000375677</c:v>
                </c:pt>
                <c:pt idx="2642">
                  <c:v>3366716.8409861792</c:v>
                </c:pt>
                <c:pt idx="2643">
                  <c:v>3336997.9189229337</c:v>
                </c:pt>
                <c:pt idx="2644">
                  <c:v>3328277.9119245913</c:v>
                </c:pt>
                <c:pt idx="2645">
                  <c:v>3333972.2900466928</c:v>
                </c:pt>
                <c:pt idx="2646">
                  <c:v>3329967.9863240453</c:v>
                </c:pt>
                <c:pt idx="2647">
                  <c:v>3327759.3660956118</c:v>
                </c:pt>
                <c:pt idx="2648">
                  <c:v>3289272.8654193524</c:v>
                </c:pt>
                <c:pt idx="2649">
                  <c:v>3336558.7592680668</c:v>
                </c:pt>
                <c:pt idx="2650">
                  <c:v>3333182.5071916869</c:v>
                </c:pt>
                <c:pt idx="2651">
                  <c:v>3331633.0681540058</c:v>
                </c:pt>
                <c:pt idx="2652">
                  <c:v>3332378.0017740498</c:v>
                </c:pt>
                <c:pt idx="2653">
                  <c:v>3332100.7082445272</c:v>
                </c:pt>
                <c:pt idx="2654">
                  <c:v>3333778.1034405017</c:v>
                </c:pt>
                <c:pt idx="2655">
                  <c:v>3332448.8057251023</c:v>
                </c:pt>
                <c:pt idx="2656">
                  <c:v>3351543.6651734659</c:v>
                </c:pt>
                <c:pt idx="2657">
                  <c:v>3349266.314309631</c:v>
                </c:pt>
                <c:pt idx="2658">
                  <c:v>3335387.7910113898</c:v>
                </c:pt>
                <c:pt idx="2659">
                  <c:v>3335492.9444192676</c:v>
                </c:pt>
                <c:pt idx="2660">
                  <c:v>3330629.3510456514</c:v>
                </c:pt>
                <c:pt idx="2661">
                  <c:v>3328748.9905445417</c:v>
                </c:pt>
                <c:pt idx="2662">
                  <c:v>3329657.2592016305</c:v>
                </c:pt>
                <c:pt idx="2663">
                  <c:v>3330582.9731001109</c:v>
                </c:pt>
                <c:pt idx="2664">
                  <c:v>3331063.1475919923</c:v>
                </c:pt>
                <c:pt idx="2665">
                  <c:v>3334592.8023737874</c:v>
                </c:pt>
                <c:pt idx="2666">
                  <c:v>3331611.0983110121</c:v>
                </c:pt>
                <c:pt idx="2667">
                  <c:v>3330482.7880983199</c:v>
                </c:pt>
                <c:pt idx="2668">
                  <c:v>3311570.2327793227</c:v>
                </c:pt>
                <c:pt idx="2669">
                  <c:v>3319241.6404220373</c:v>
                </c:pt>
                <c:pt idx="2670">
                  <c:v>3320943.6730826763</c:v>
                </c:pt>
                <c:pt idx="2671">
                  <c:v>3313407.7564212936</c:v>
                </c:pt>
                <c:pt idx="2672">
                  <c:v>3316967.8096260219</c:v>
                </c:pt>
                <c:pt idx="2673">
                  <c:v>3309647.4112507817</c:v>
                </c:pt>
                <c:pt idx="2674">
                  <c:v>3317447.7560619111</c:v>
                </c:pt>
                <c:pt idx="2675">
                  <c:v>3319135.7130036335</c:v>
                </c:pt>
                <c:pt idx="2676">
                  <c:v>3318746.9046809231</c:v>
                </c:pt>
                <c:pt idx="2677">
                  <c:v>3319182.6878731805</c:v>
                </c:pt>
                <c:pt idx="2678">
                  <c:v>3332745.2134881262</c:v>
                </c:pt>
                <c:pt idx="2679">
                  <c:v>3310945.9810177162</c:v>
                </c:pt>
                <c:pt idx="2680">
                  <c:v>3308707.7282711426</c:v>
                </c:pt>
                <c:pt idx="2681">
                  <c:v>3306145.7013627426</c:v>
                </c:pt>
                <c:pt idx="2682">
                  <c:v>3307655.3529245188</c:v>
                </c:pt>
                <c:pt idx="2683">
                  <c:v>3302912.5603968217</c:v>
                </c:pt>
                <c:pt idx="2684">
                  <c:v>3298838.0368914143</c:v>
                </c:pt>
                <c:pt idx="2685">
                  <c:v>3170438.2444573441</c:v>
                </c:pt>
                <c:pt idx="2686">
                  <c:v>3117688.7263603951</c:v>
                </c:pt>
                <c:pt idx="2687">
                  <c:v>3114302.768137191</c:v>
                </c:pt>
                <c:pt idx="2688">
                  <c:v>3113448.2013651961</c:v>
                </c:pt>
                <c:pt idx="2689">
                  <c:v>3107402.210647637</c:v>
                </c:pt>
                <c:pt idx="2690">
                  <c:v>3075473.6498486716</c:v>
                </c:pt>
                <c:pt idx="2691">
                  <c:v>3057294.4080619188</c:v>
                </c:pt>
                <c:pt idx="2692">
                  <c:v>3062109.0099180336</c:v>
                </c:pt>
                <c:pt idx="2693">
                  <c:v>3047285.2875129865</c:v>
                </c:pt>
                <c:pt idx="2694">
                  <c:v>3100559.512542468</c:v>
                </c:pt>
                <c:pt idx="2695">
                  <c:v>3095701.7955373367</c:v>
                </c:pt>
                <c:pt idx="2696">
                  <c:v>3088868.3115485734</c:v>
                </c:pt>
                <c:pt idx="2697">
                  <c:v>3089775.2176307691</c:v>
                </c:pt>
                <c:pt idx="2698">
                  <c:v>3073638.37938448</c:v>
                </c:pt>
                <c:pt idx="2699">
                  <c:v>3089859.4720718809</c:v>
                </c:pt>
                <c:pt idx="2700">
                  <c:v>3060018.4139311234</c:v>
                </c:pt>
                <c:pt idx="2701">
                  <c:v>3051415.2878576759</c:v>
                </c:pt>
                <c:pt idx="2702">
                  <c:v>3047942.4500940344</c:v>
                </c:pt>
                <c:pt idx="2703">
                  <c:v>3040673.9299732605</c:v>
                </c:pt>
                <c:pt idx="2704">
                  <c:v>3052703.4448500853</c:v>
                </c:pt>
                <c:pt idx="2705">
                  <c:v>3038814.2894616826</c:v>
                </c:pt>
                <c:pt idx="2706">
                  <c:v>2996907.4793289294</c:v>
                </c:pt>
                <c:pt idx="2707">
                  <c:v>3012434.6671641199</c:v>
                </c:pt>
                <c:pt idx="2708">
                  <c:v>3011788.0259073055</c:v>
                </c:pt>
                <c:pt idx="2709">
                  <c:v>3051870.2564394902</c:v>
                </c:pt>
                <c:pt idx="2710">
                  <c:v>3047134.6893175147</c:v>
                </c:pt>
                <c:pt idx="2711">
                  <c:v>3042502.2983119595</c:v>
                </c:pt>
                <c:pt idx="2712">
                  <c:v>3055234.5005276487</c:v>
                </c:pt>
                <c:pt idx="2713">
                  <c:v>3040300.5583348298</c:v>
                </c:pt>
                <c:pt idx="2714">
                  <c:v>3032821.521754452</c:v>
                </c:pt>
                <c:pt idx="2715">
                  <c:v>2996391.0569831436</c:v>
                </c:pt>
                <c:pt idx="2716">
                  <c:v>2935681.7995032934</c:v>
                </c:pt>
                <c:pt idx="2717">
                  <c:v>2963317.7387463739</c:v>
                </c:pt>
                <c:pt idx="2718">
                  <c:v>2944457.6417771494</c:v>
                </c:pt>
                <c:pt idx="2719">
                  <c:v>2953577.2163097779</c:v>
                </c:pt>
                <c:pt idx="2720">
                  <c:v>2917894.4838188118</c:v>
                </c:pt>
                <c:pt idx="2721">
                  <c:v>2908116.166733251</c:v>
                </c:pt>
                <c:pt idx="2722">
                  <c:v>2885526.5656718207</c:v>
                </c:pt>
                <c:pt idx="2723">
                  <c:v>2838923.2910031495</c:v>
                </c:pt>
                <c:pt idx="2724">
                  <c:v>2756765.2397559555</c:v>
                </c:pt>
                <c:pt idx="2725">
                  <c:v>2750592.704075811</c:v>
                </c:pt>
                <c:pt idx="2726">
                  <c:v>2642467.9996721372</c:v>
                </c:pt>
                <c:pt idx="2727">
                  <c:v>2597048.9189885547</c:v>
                </c:pt>
                <c:pt idx="2728">
                  <c:v>2604487.2174324403</c:v>
                </c:pt>
                <c:pt idx="2729">
                  <c:v>2605501.4044146133</c:v>
                </c:pt>
                <c:pt idx="2730">
                  <c:v>2716866.8893993413</c:v>
                </c:pt>
                <c:pt idx="2731">
                  <c:v>2683935.6934187966</c:v>
                </c:pt>
                <c:pt idx="2732">
                  <c:v>2600001.3090523938</c:v>
                </c:pt>
                <c:pt idx="2733">
                  <c:v>2614069.2140117683</c:v>
                </c:pt>
                <c:pt idx="2734">
                  <c:v>2591958.5590681266</c:v>
                </c:pt>
                <c:pt idx="2735">
                  <c:v>2589823.9215420042</c:v>
                </c:pt>
                <c:pt idx="2736">
                  <c:v>2622574.9709877972</c:v>
                </c:pt>
                <c:pt idx="2737">
                  <c:v>2569652.2453781427</c:v>
                </c:pt>
                <c:pt idx="2738">
                  <c:v>2574115.462762964</c:v>
                </c:pt>
                <c:pt idx="2739">
                  <c:v>2586131.4738988094</c:v>
                </c:pt>
                <c:pt idx="2740">
                  <c:v>2467581.2547681229</c:v>
                </c:pt>
                <c:pt idx="2741">
                  <c:v>2488053.451125789</c:v>
                </c:pt>
                <c:pt idx="2742">
                  <c:v>2486070.7937723761</c:v>
                </c:pt>
                <c:pt idx="2743">
                  <c:v>2478798.629136818</c:v>
                </c:pt>
                <c:pt idx="2744">
                  <c:v>2539575.1030196706</c:v>
                </c:pt>
                <c:pt idx="2745">
                  <c:v>2515786.5600920967</c:v>
                </c:pt>
                <c:pt idx="2746">
                  <c:v>2484770.8792075161</c:v>
                </c:pt>
                <c:pt idx="2747">
                  <c:v>2538761.5313719022</c:v>
                </c:pt>
                <c:pt idx="2748">
                  <c:v>2605973.3809458436</c:v>
                </c:pt>
                <c:pt idx="2749">
                  <c:v>2667382.2264344259</c:v>
                </c:pt>
                <c:pt idx="2750">
                  <c:v>2659827.1900988822</c:v>
                </c:pt>
                <c:pt idx="2751">
                  <c:v>2618539.4838792006</c:v>
                </c:pt>
                <c:pt idx="2752">
                  <c:v>2621961.7618005574</c:v>
                </c:pt>
                <c:pt idx="2753">
                  <c:v>2652608.7542410139</c:v>
                </c:pt>
                <c:pt idx="2754">
                  <c:v>2623539.8267094456</c:v>
                </c:pt>
                <c:pt idx="2755">
                  <c:v>2642999.8665156141</c:v>
                </c:pt>
                <c:pt idx="2756">
                  <c:v>2574708.8994763722</c:v>
                </c:pt>
                <c:pt idx="2757">
                  <c:v>2566379.9276371025</c:v>
                </c:pt>
                <c:pt idx="2758">
                  <c:v>2526982.5978817502</c:v>
                </c:pt>
                <c:pt idx="2759">
                  <c:v>2486124.4153906899</c:v>
                </c:pt>
                <c:pt idx="2760">
                  <c:v>2416385.5881755874</c:v>
                </c:pt>
                <c:pt idx="2761">
                  <c:v>2403303.7701622914</c:v>
                </c:pt>
                <c:pt idx="2762">
                  <c:v>2432033.3918741504</c:v>
                </c:pt>
                <c:pt idx="2763">
                  <c:v>2425749.1581911203</c:v>
                </c:pt>
                <c:pt idx="2764">
                  <c:v>2392296.5885245656</c:v>
                </c:pt>
                <c:pt idx="2765">
                  <c:v>2332871.1374131776</c:v>
                </c:pt>
                <c:pt idx="2766">
                  <c:v>2209086.211550009</c:v>
                </c:pt>
                <c:pt idx="2767">
                  <c:v>2213214.2043894129</c:v>
                </c:pt>
                <c:pt idx="2768">
                  <c:v>2198570.8374515451</c:v>
                </c:pt>
                <c:pt idx="2769">
                  <c:v>2146591.7050241278</c:v>
                </c:pt>
                <c:pt idx="2770">
                  <c:v>2030548.3263144463</c:v>
                </c:pt>
                <c:pt idx="2771">
                  <c:v>2129803.5345148128</c:v>
                </c:pt>
                <c:pt idx="2772">
                  <c:v>2102201.2506594206</c:v>
                </c:pt>
                <c:pt idx="2773">
                  <c:v>2099628.5694868141</c:v>
                </c:pt>
                <c:pt idx="2774">
                  <c:v>2186140.4123775531</c:v>
                </c:pt>
                <c:pt idx="2775">
                  <c:v>2298257.8947892976</c:v>
                </c:pt>
                <c:pt idx="2776">
                  <c:v>2262819.4120849734</c:v>
                </c:pt>
                <c:pt idx="2777">
                  <c:v>2146727.3605177826</c:v>
                </c:pt>
                <c:pt idx="2778">
                  <c:v>2102124.2721597343</c:v>
                </c:pt>
                <c:pt idx="2779">
                  <c:v>2163258.0047772774</c:v>
                </c:pt>
                <c:pt idx="2780">
                  <c:v>2142005.2674926911</c:v>
                </c:pt>
                <c:pt idx="2781">
                  <c:v>2158005.7188593289</c:v>
                </c:pt>
                <c:pt idx="2782">
                  <c:v>2098194.9028975056</c:v>
                </c:pt>
                <c:pt idx="2783">
                  <c:v>2045347.0253598334</c:v>
                </c:pt>
                <c:pt idx="2784">
                  <c:v>2043395.3294982696</c:v>
                </c:pt>
                <c:pt idx="2785">
                  <c:v>2115476.184920033</c:v>
                </c:pt>
                <c:pt idx="2786">
                  <c:v>2144001.0251444001</c:v>
                </c:pt>
                <c:pt idx="2787">
                  <c:v>2153648.913378044</c:v>
                </c:pt>
                <c:pt idx="2788">
                  <c:v>2267259.8746306673</c:v>
                </c:pt>
                <c:pt idx="2789">
                  <c:v>2281518.2444449649</c:v>
                </c:pt>
                <c:pt idx="2790">
                  <c:v>2291316.9635097836</c:v>
                </c:pt>
                <c:pt idx="2791">
                  <c:v>2411607.9980146447</c:v>
                </c:pt>
                <c:pt idx="2792">
                  <c:v>2311483.9453086723</c:v>
                </c:pt>
                <c:pt idx="2793">
                  <c:v>2305473.5773562659</c:v>
                </c:pt>
                <c:pt idx="2794">
                  <c:v>2280093.6980725736</c:v>
                </c:pt>
                <c:pt idx="2795">
                  <c:v>2297454.9732444668</c:v>
                </c:pt>
                <c:pt idx="2796">
                  <c:v>2315186.0135167525</c:v>
                </c:pt>
                <c:pt idx="2797">
                  <c:v>2367273.4221799145</c:v>
                </c:pt>
                <c:pt idx="2798">
                  <c:v>2380337.8685246124</c:v>
                </c:pt>
                <c:pt idx="2799">
                  <c:v>2359910.9221284427</c:v>
                </c:pt>
                <c:pt idx="2800">
                  <c:v>2395202.385919502</c:v>
                </c:pt>
                <c:pt idx="2801">
                  <c:v>2445295.7988540195</c:v>
                </c:pt>
                <c:pt idx="2802">
                  <c:v>2425002.1886309041</c:v>
                </c:pt>
                <c:pt idx="2803">
                  <c:v>2424943.9234783952</c:v>
                </c:pt>
                <c:pt idx="2804">
                  <c:v>2405020.4076340669</c:v>
                </c:pt>
                <c:pt idx="2805">
                  <c:v>2346162.0513707842</c:v>
                </c:pt>
                <c:pt idx="2806">
                  <c:v>2355578.6377847288</c:v>
                </c:pt>
                <c:pt idx="2807">
                  <c:v>2254136.6603237884</c:v>
                </c:pt>
                <c:pt idx="2808">
                  <c:v>2230208.2818195396</c:v>
                </c:pt>
                <c:pt idx="2809">
                  <c:v>2227034.9048030772</c:v>
                </c:pt>
                <c:pt idx="2810">
                  <c:v>2111164.6414760002</c:v>
                </c:pt>
                <c:pt idx="2811">
                  <c:v>2109749.3708440084</c:v>
                </c:pt>
                <c:pt idx="2812">
                  <c:v>2108602.1627665921</c:v>
                </c:pt>
                <c:pt idx="2813">
                  <c:v>2102188.2928354442</c:v>
                </c:pt>
                <c:pt idx="2814">
                  <c:v>2103139.8307546391</c:v>
                </c:pt>
                <c:pt idx="2815">
                  <c:v>2141664.7871952355</c:v>
                </c:pt>
                <c:pt idx="2816">
                  <c:v>2146755.0168215795</c:v>
                </c:pt>
                <c:pt idx="2817">
                  <c:v>2150609.7894176524</c:v>
                </c:pt>
                <c:pt idx="2818">
                  <c:v>2195127.4679317437</c:v>
                </c:pt>
                <c:pt idx="2819">
                  <c:v>2258161.470959594</c:v>
                </c:pt>
                <c:pt idx="2820">
                  <c:v>2335650.220831221</c:v>
                </c:pt>
                <c:pt idx="2821">
                  <c:v>2302570.8017725763</c:v>
                </c:pt>
                <c:pt idx="2822">
                  <c:v>2289812.4639637936</c:v>
                </c:pt>
                <c:pt idx="2823">
                  <c:v>2275919.4121219795</c:v>
                </c:pt>
                <c:pt idx="2824">
                  <c:v>2235098.8020877065</c:v>
                </c:pt>
                <c:pt idx="2825">
                  <c:v>2234608.7216786142</c:v>
                </c:pt>
                <c:pt idx="2826">
                  <c:v>2321500.5324439597</c:v>
                </c:pt>
                <c:pt idx="2827">
                  <c:v>2311086.1067297854</c:v>
                </c:pt>
                <c:pt idx="2828">
                  <c:v>2272178.4267496117</c:v>
                </c:pt>
                <c:pt idx="2829">
                  <c:v>2334547.3333710735</c:v>
                </c:pt>
                <c:pt idx="2830">
                  <c:v>2318969.3999491106</c:v>
                </c:pt>
                <c:pt idx="2831">
                  <c:v>2279366.3038059422</c:v>
                </c:pt>
                <c:pt idx="2832">
                  <c:v>2311350.6914997832</c:v>
                </c:pt>
                <c:pt idx="2833">
                  <c:v>2294413.0442887363</c:v>
                </c:pt>
                <c:pt idx="2834">
                  <c:v>2403719.9490883867</c:v>
                </c:pt>
                <c:pt idx="2835">
                  <c:v>2395426.2142593879</c:v>
                </c:pt>
                <c:pt idx="2836">
                  <c:v>2399686.9434781503</c:v>
                </c:pt>
                <c:pt idx="2837">
                  <c:v>2405105.627432147</c:v>
                </c:pt>
                <c:pt idx="2838">
                  <c:v>2352182.2520142272</c:v>
                </c:pt>
                <c:pt idx="2839">
                  <c:v>2260663.6070840941</c:v>
                </c:pt>
                <c:pt idx="2840">
                  <c:v>2282015.8125220789</c:v>
                </c:pt>
                <c:pt idx="2841">
                  <c:v>2270471.9373322455</c:v>
                </c:pt>
                <c:pt idx="2842">
                  <c:v>2226989.1250477019</c:v>
                </c:pt>
                <c:pt idx="2843">
                  <c:v>2281620.3395048585</c:v>
                </c:pt>
                <c:pt idx="2844">
                  <c:v>2289839.5930954842</c:v>
                </c:pt>
                <c:pt idx="2845">
                  <c:v>2295545.314585316</c:v>
                </c:pt>
                <c:pt idx="2846">
                  <c:v>2317220.5399939339</c:v>
                </c:pt>
                <c:pt idx="2847">
                  <c:v>2347184.1380772167</c:v>
                </c:pt>
                <c:pt idx="2848">
                  <c:v>2298185.7119178833</c:v>
                </c:pt>
                <c:pt idx="2849">
                  <c:v>2301191.4647706682</c:v>
                </c:pt>
                <c:pt idx="2850">
                  <c:v>2299321.6651864238</c:v>
                </c:pt>
                <c:pt idx="2851">
                  <c:v>2310350.2752973814</c:v>
                </c:pt>
                <c:pt idx="2852">
                  <c:v>2333792.2977078701</c:v>
                </c:pt>
                <c:pt idx="2853">
                  <c:v>2330378.8552283039</c:v>
                </c:pt>
                <c:pt idx="2854">
                  <c:v>2346609.1213896377</c:v>
                </c:pt>
                <c:pt idx="2855">
                  <c:v>2396851.1667279247</c:v>
                </c:pt>
                <c:pt idx="2856">
                  <c:v>2328370.8592351032</c:v>
                </c:pt>
                <c:pt idx="2857">
                  <c:v>2351193.6354330587</c:v>
                </c:pt>
                <c:pt idx="2858">
                  <c:v>2360461.8463117718</c:v>
                </c:pt>
                <c:pt idx="2859">
                  <c:v>2379088.4685299955</c:v>
                </c:pt>
                <c:pt idx="2860">
                  <c:v>2442458.3695913614</c:v>
                </c:pt>
                <c:pt idx="2861">
                  <c:v>2682679.5802695393</c:v>
                </c:pt>
                <c:pt idx="2862">
                  <c:v>2733164.9469187921</c:v>
                </c:pt>
                <c:pt idx="2863">
                  <c:v>2796401.8544807788</c:v>
                </c:pt>
                <c:pt idx="2864">
                  <c:v>2767445.9847145793</c:v>
                </c:pt>
                <c:pt idx="2865">
                  <c:v>2795577.7681430373</c:v>
                </c:pt>
                <c:pt idx="2866">
                  <c:v>2720999.5867096512</c:v>
                </c:pt>
                <c:pt idx="2867">
                  <c:v>2708774.7798583973</c:v>
                </c:pt>
                <c:pt idx="2868">
                  <c:v>2728353.3090091753</c:v>
                </c:pt>
                <c:pt idx="2869">
                  <c:v>2749761.3167496175</c:v>
                </c:pt>
                <c:pt idx="2870">
                  <c:v>2748256.6379928598</c:v>
                </c:pt>
                <c:pt idx="2871">
                  <c:v>2770885.3187692473</c:v>
                </c:pt>
                <c:pt idx="2872">
                  <c:v>2771921.0005443119</c:v>
                </c:pt>
                <c:pt idx="2873">
                  <c:v>2740240.4656159473</c:v>
                </c:pt>
                <c:pt idx="2874">
                  <c:v>2729756.2239400367</c:v>
                </c:pt>
                <c:pt idx="2875">
                  <c:v>2639202.1397954915</c:v>
                </c:pt>
                <c:pt idx="2876">
                  <c:v>2660716.8584044185</c:v>
                </c:pt>
                <c:pt idx="2877">
                  <c:v>2696116.0881155292</c:v>
                </c:pt>
                <c:pt idx="2878">
                  <c:v>2686052.2320008399</c:v>
                </c:pt>
                <c:pt idx="2879">
                  <c:v>2680389.6510531935</c:v>
                </c:pt>
                <c:pt idx="2880">
                  <c:v>2707728.9927058201</c:v>
                </c:pt>
                <c:pt idx="2881">
                  <c:v>2711148.5184738575</c:v>
                </c:pt>
                <c:pt idx="2882">
                  <c:v>2777436.6133660502</c:v>
                </c:pt>
                <c:pt idx="2883">
                  <c:v>2754345.6158859036</c:v>
                </c:pt>
                <c:pt idx="2884">
                  <c:v>2787108.1598833427</c:v>
                </c:pt>
                <c:pt idx="2885">
                  <c:v>2767010.511906995</c:v>
                </c:pt>
                <c:pt idx="2886">
                  <c:v>2770309.0541092325</c:v>
                </c:pt>
                <c:pt idx="2887">
                  <c:v>2724287.9984688321</c:v>
                </c:pt>
                <c:pt idx="2888">
                  <c:v>2727213.4817502303</c:v>
                </c:pt>
                <c:pt idx="2889">
                  <c:v>2890345.7070791903</c:v>
                </c:pt>
                <c:pt idx="2890">
                  <c:v>2894331.4725904046</c:v>
                </c:pt>
                <c:pt idx="2891">
                  <c:v>2827079.2771995859</c:v>
                </c:pt>
                <c:pt idx="2892">
                  <c:v>2511207.7792829387</c:v>
                </c:pt>
                <c:pt idx="2893">
                  <c:v>2465729.6841927455</c:v>
                </c:pt>
                <c:pt idx="2894">
                  <c:v>2490773.8229771797</c:v>
                </c:pt>
                <c:pt idx="2895">
                  <c:v>2492373.7001368329</c:v>
                </c:pt>
                <c:pt idx="2896">
                  <c:v>2534299.5222226502</c:v>
                </c:pt>
                <c:pt idx="2897">
                  <c:v>2510864.6045560972</c:v>
                </c:pt>
                <c:pt idx="2898">
                  <c:v>2522734.6191776809</c:v>
                </c:pt>
                <c:pt idx="2899">
                  <c:v>2497281.1381235728</c:v>
                </c:pt>
                <c:pt idx="2900">
                  <c:v>2515669.0663446863</c:v>
                </c:pt>
                <c:pt idx="2901">
                  <c:v>2495185.5597530613</c:v>
                </c:pt>
                <c:pt idx="2902">
                  <c:v>2486971.5648792312</c:v>
                </c:pt>
                <c:pt idx="2903">
                  <c:v>2488466.8599885106</c:v>
                </c:pt>
                <c:pt idx="2904">
                  <c:v>2507235.4152256474</c:v>
                </c:pt>
                <c:pt idx="2905">
                  <c:v>2570346.2762796544</c:v>
                </c:pt>
                <c:pt idx="2906">
                  <c:v>2565932.0503149503</c:v>
                </c:pt>
                <c:pt idx="2907">
                  <c:v>2563754.818513805</c:v>
                </c:pt>
                <c:pt idx="2908">
                  <c:v>2573037.4150327928</c:v>
                </c:pt>
                <c:pt idx="2909">
                  <c:v>2587076.8994709626</c:v>
                </c:pt>
                <c:pt idx="2910">
                  <c:v>2573842.6515897955</c:v>
                </c:pt>
                <c:pt idx="2911">
                  <c:v>2587501.4128604042</c:v>
                </c:pt>
                <c:pt idx="2912">
                  <c:v>2611597.1381391818</c:v>
                </c:pt>
                <c:pt idx="2913">
                  <c:v>2608120.4256292894</c:v>
                </c:pt>
                <c:pt idx="2914">
                  <c:v>2600099.2492358745</c:v>
                </c:pt>
                <c:pt idx="2915">
                  <c:v>2615915.495624017</c:v>
                </c:pt>
                <c:pt idx="2916">
                  <c:v>2668582.443446754</c:v>
                </c:pt>
                <c:pt idx="2917">
                  <c:v>2667201.9651633408</c:v>
                </c:pt>
                <c:pt idx="2918">
                  <c:v>2737146.6563840457</c:v>
                </c:pt>
                <c:pt idx="2919">
                  <c:v>2849909.067798201</c:v>
                </c:pt>
                <c:pt idx="2920">
                  <c:v>2820260.5700478656</c:v>
                </c:pt>
                <c:pt idx="2921">
                  <c:v>2853205.3520141002</c:v>
                </c:pt>
                <c:pt idx="2922">
                  <c:v>2822983.3073719628</c:v>
                </c:pt>
                <c:pt idx="2923">
                  <c:v>2851293.1801407584</c:v>
                </c:pt>
                <c:pt idx="2924">
                  <c:v>2816467.1708095483</c:v>
                </c:pt>
                <c:pt idx="2925">
                  <c:v>2764527.2031001383</c:v>
                </c:pt>
                <c:pt idx="2926">
                  <c:v>2729722.0402565659</c:v>
                </c:pt>
                <c:pt idx="2927">
                  <c:v>2758238.2609255309</c:v>
                </c:pt>
                <c:pt idx="2928">
                  <c:v>2797910.7857147544</c:v>
                </c:pt>
                <c:pt idx="2929">
                  <c:v>2811443.8992002583</c:v>
                </c:pt>
                <c:pt idx="2930">
                  <c:v>2803930.9088763911</c:v>
                </c:pt>
                <c:pt idx="2931">
                  <c:v>2780657.6877252236</c:v>
                </c:pt>
                <c:pt idx="2932">
                  <c:v>2802391.9851144566</c:v>
                </c:pt>
                <c:pt idx="2933">
                  <c:v>2786444.538749279</c:v>
                </c:pt>
                <c:pt idx="2934">
                  <c:v>2765620.3324234155</c:v>
                </c:pt>
                <c:pt idx="2935">
                  <c:v>2763545.1746933111</c:v>
                </c:pt>
                <c:pt idx="2936">
                  <c:v>2773440.2421994889</c:v>
                </c:pt>
                <c:pt idx="2937">
                  <c:v>2823678.9328060611</c:v>
                </c:pt>
                <c:pt idx="2938">
                  <c:v>2845041.2425764636</c:v>
                </c:pt>
                <c:pt idx="2939">
                  <c:v>2848895.8626924236</c:v>
                </c:pt>
                <c:pt idx="2940">
                  <c:v>2831152.2776636849</c:v>
                </c:pt>
                <c:pt idx="2941">
                  <c:v>2857680.1694311891</c:v>
                </c:pt>
                <c:pt idx="2942">
                  <c:v>2860899.0793180042</c:v>
                </c:pt>
                <c:pt idx="2943">
                  <c:v>2864550.3410276095</c:v>
                </c:pt>
                <c:pt idx="2944">
                  <c:v>2937439.8988374565</c:v>
                </c:pt>
                <c:pt idx="2945">
                  <c:v>2926174.6593261147</c:v>
                </c:pt>
                <c:pt idx="2946">
                  <c:v>2857462.5639071129</c:v>
                </c:pt>
                <c:pt idx="2947">
                  <c:v>2848750.91508637</c:v>
                </c:pt>
                <c:pt idx="2948">
                  <c:v>2857681.9614010081</c:v>
                </c:pt>
                <c:pt idx="2949">
                  <c:v>2851251.1610147799</c:v>
                </c:pt>
                <c:pt idx="2950">
                  <c:v>2767766.8184951674</c:v>
                </c:pt>
                <c:pt idx="2951">
                  <c:v>2825026.5275652413</c:v>
                </c:pt>
                <c:pt idx="2952">
                  <c:v>2843141.2426483785</c:v>
                </c:pt>
                <c:pt idx="2953">
                  <c:v>2839939.8973577423</c:v>
                </c:pt>
                <c:pt idx="2954">
                  <c:v>2832541.899921773</c:v>
                </c:pt>
                <c:pt idx="2955">
                  <c:v>2816766.8284562081</c:v>
                </c:pt>
                <c:pt idx="2956">
                  <c:v>2799389.7389046471</c:v>
                </c:pt>
                <c:pt idx="2957">
                  <c:v>2825061.4875767636</c:v>
                </c:pt>
                <c:pt idx="2958">
                  <c:v>2840510.7472636984</c:v>
                </c:pt>
                <c:pt idx="2959">
                  <c:v>2838778.2980366223</c:v>
                </c:pt>
                <c:pt idx="2960">
                  <c:v>2864033.3254396655</c:v>
                </c:pt>
                <c:pt idx="2961">
                  <c:v>2823558.7973116837</c:v>
                </c:pt>
                <c:pt idx="2962">
                  <c:v>2808866.4157258482</c:v>
                </c:pt>
                <c:pt idx="2963">
                  <c:v>2779970.8586499086</c:v>
                </c:pt>
                <c:pt idx="2964">
                  <c:v>2763418.5355194849</c:v>
                </c:pt>
                <c:pt idx="2965">
                  <c:v>2702765.4463390857</c:v>
                </c:pt>
                <c:pt idx="2966">
                  <c:v>2600557.0295302314</c:v>
                </c:pt>
                <c:pt idx="2967">
                  <c:v>2674072.0954298424</c:v>
                </c:pt>
                <c:pt idx="2968">
                  <c:v>2653543.628742124</c:v>
                </c:pt>
                <c:pt idx="2969">
                  <c:v>2642031.655147953</c:v>
                </c:pt>
                <c:pt idx="2970">
                  <c:v>2619101.4270080468</c:v>
                </c:pt>
                <c:pt idx="2971">
                  <c:v>2636036.8380501596</c:v>
                </c:pt>
                <c:pt idx="2972">
                  <c:v>2510723.2800729112</c:v>
                </c:pt>
                <c:pt idx="2973">
                  <c:v>2493353.2518102345</c:v>
                </c:pt>
                <c:pt idx="2974">
                  <c:v>2512863.3231936675</c:v>
                </c:pt>
                <c:pt idx="2975">
                  <c:v>2487980.0321512562</c:v>
                </c:pt>
                <c:pt idx="2976">
                  <c:v>2474074.1595340562</c:v>
                </c:pt>
                <c:pt idx="2977">
                  <c:v>2522154.7125649271</c:v>
                </c:pt>
                <c:pt idx="2978">
                  <c:v>2523505.1034042262</c:v>
                </c:pt>
                <c:pt idx="2979">
                  <c:v>2521470.5600186819</c:v>
                </c:pt>
                <c:pt idx="2980">
                  <c:v>2521598.6109233308</c:v>
                </c:pt>
                <c:pt idx="2981">
                  <c:v>2572945.2203599955</c:v>
                </c:pt>
                <c:pt idx="2982">
                  <c:v>2554400.1709636343</c:v>
                </c:pt>
                <c:pt idx="2983">
                  <c:v>2584049.1921790894</c:v>
                </c:pt>
                <c:pt idx="2984">
                  <c:v>2553577.8978489176</c:v>
                </c:pt>
                <c:pt idx="2985">
                  <c:v>2494200.1321815443</c:v>
                </c:pt>
                <c:pt idx="2986">
                  <c:v>2451750.5121341636</c:v>
                </c:pt>
                <c:pt idx="2987">
                  <c:v>2398543.016136277</c:v>
                </c:pt>
                <c:pt idx="2988">
                  <c:v>2387513.5920191896</c:v>
                </c:pt>
                <c:pt idx="2989">
                  <c:v>2399220.7981114485</c:v>
                </c:pt>
                <c:pt idx="2990">
                  <c:v>2387450.9135953272</c:v>
                </c:pt>
                <c:pt idx="2991">
                  <c:v>2371849.847603363</c:v>
                </c:pt>
                <c:pt idx="2992">
                  <c:v>2393252.1814184259</c:v>
                </c:pt>
                <c:pt idx="2993">
                  <c:v>2415213.340858432</c:v>
                </c:pt>
                <c:pt idx="2994">
                  <c:v>2374739.9388541053</c:v>
                </c:pt>
                <c:pt idx="2995">
                  <c:v>2324024.9341864334</c:v>
                </c:pt>
                <c:pt idx="2996">
                  <c:v>2319601.2440533438</c:v>
                </c:pt>
                <c:pt idx="2997">
                  <c:v>2318420.0797014441</c:v>
                </c:pt>
                <c:pt idx="2998">
                  <c:v>2289502.1090564341</c:v>
                </c:pt>
                <c:pt idx="2999">
                  <c:v>2304895.2614118364</c:v>
                </c:pt>
                <c:pt idx="3000">
                  <c:v>2294156.2485448308</c:v>
                </c:pt>
                <c:pt idx="3001">
                  <c:v>2257641.9551474666</c:v>
                </c:pt>
                <c:pt idx="3002">
                  <c:v>2259704.6816171277</c:v>
                </c:pt>
                <c:pt idx="3003">
                  <c:v>2257458.8629782563</c:v>
                </c:pt>
                <c:pt idx="3004">
                  <c:v>2263465.8849533061</c:v>
                </c:pt>
                <c:pt idx="3005">
                  <c:v>2302406.8304159069</c:v>
                </c:pt>
                <c:pt idx="3006">
                  <c:v>2343714.2780591473</c:v>
                </c:pt>
                <c:pt idx="3007">
                  <c:v>2302878.8749399008</c:v>
                </c:pt>
                <c:pt idx="3008">
                  <c:v>2266095.6808767761</c:v>
                </c:pt>
                <c:pt idx="3009">
                  <c:v>2336242.0300352401</c:v>
                </c:pt>
                <c:pt idx="3010">
                  <c:v>2319763.2781964722</c:v>
                </c:pt>
                <c:pt idx="3011">
                  <c:v>2330865.9875676455</c:v>
                </c:pt>
                <c:pt idx="3012">
                  <c:v>2296070.0938350861</c:v>
                </c:pt>
                <c:pt idx="3013">
                  <c:v>2313467.8888003197</c:v>
                </c:pt>
                <c:pt idx="3014">
                  <c:v>2350586.8933085352</c:v>
                </c:pt>
                <c:pt idx="3015">
                  <c:v>2403036.2830019901</c:v>
                </c:pt>
                <c:pt idx="3016">
                  <c:v>2420707.7394416751</c:v>
                </c:pt>
                <c:pt idx="3017">
                  <c:v>2457181.5967191821</c:v>
                </c:pt>
                <c:pt idx="3018">
                  <c:v>2458401.1509924135</c:v>
                </c:pt>
                <c:pt idx="3019">
                  <c:v>2466858.4181933333</c:v>
                </c:pt>
                <c:pt idx="3020">
                  <c:v>2436734.1248554206</c:v>
                </c:pt>
                <c:pt idx="3021">
                  <c:v>2446087.0724903778</c:v>
                </c:pt>
                <c:pt idx="3022">
                  <c:v>2441333.2301529837</c:v>
                </c:pt>
                <c:pt idx="3023">
                  <c:v>2396423.0948953815</c:v>
                </c:pt>
                <c:pt idx="3024">
                  <c:v>2391916.5570685575</c:v>
                </c:pt>
                <c:pt idx="3025">
                  <c:v>2385772.710699548</c:v>
                </c:pt>
                <c:pt idx="3026">
                  <c:v>2478107.3046495146</c:v>
                </c:pt>
                <c:pt idx="3027">
                  <c:v>2631426.4465151695</c:v>
                </c:pt>
                <c:pt idx="3028">
                  <c:v>2566992.4570820923</c:v>
                </c:pt>
                <c:pt idx="3029">
                  <c:v>2607908.3090519654</c:v>
                </c:pt>
                <c:pt idx="3030">
                  <c:v>2936243.0025335038</c:v>
                </c:pt>
                <c:pt idx="3031">
                  <c:v>3138117.8312683715</c:v>
                </c:pt>
                <c:pt idx="3032">
                  <c:v>3111664.1996193114</c:v>
                </c:pt>
                <c:pt idx="3033">
                  <c:v>3110362.4226184562</c:v>
                </c:pt>
                <c:pt idx="3034">
                  <c:v>3165861.6808214397</c:v>
                </c:pt>
                <c:pt idx="3035">
                  <c:v>3139974.5524716335</c:v>
                </c:pt>
                <c:pt idx="3036">
                  <c:v>3131143.6646028175</c:v>
                </c:pt>
                <c:pt idx="3037">
                  <c:v>3024402.4631254729</c:v>
                </c:pt>
                <c:pt idx="3038">
                  <c:v>2909590.5461135344</c:v>
                </c:pt>
                <c:pt idx="3039">
                  <c:v>2976118.2928584586</c:v>
                </c:pt>
                <c:pt idx="3040">
                  <c:v>3001950.4569413075</c:v>
                </c:pt>
                <c:pt idx="3041">
                  <c:v>2977566.4515833645</c:v>
                </c:pt>
                <c:pt idx="3042">
                  <c:v>2936342.3039538199</c:v>
                </c:pt>
                <c:pt idx="3043">
                  <c:v>2922775.2289268533</c:v>
                </c:pt>
                <c:pt idx="3044">
                  <c:v>2929450.050209946</c:v>
                </c:pt>
                <c:pt idx="3045">
                  <c:v>2923690.2641514526</c:v>
                </c:pt>
                <c:pt idx="3046">
                  <c:v>2986891.3060314832</c:v>
                </c:pt>
                <c:pt idx="3047">
                  <c:v>3003888.7810712205</c:v>
                </c:pt>
                <c:pt idx="3048">
                  <c:v>2960984.7160363733</c:v>
                </c:pt>
                <c:pt idx="3049">
                  <c:v>2953468.8625964625</c:v>
                </c:pt>
                <c:pt idx="3050">
                  <c:v>2977387.4314121027</c:v>
                </c:pt>
                <c:pt idx="3051">
                  <c:v>2909534.9145436063</c:v>
                </c:pt>
                <c:pt idx="3052">
                  <c:v>2919470.6946600745</c:v>
                </c:pt>
                <c:pt idx="3053">
                  <c:v>2919344.8901938293</c:v>
                </c:pt>
                <c:pt idx="3054">
                  <c:v>2913313.7168964273</c:v>
                </c:pt>
                <c:pt idx="3055">
                  <c:v>2866472.4513568953</c:v>
                </c:pt>
                <c:pt idx="3056">
                  <c:v>2850859.4129966116</c:v>
                </c:pt>
                <c:pt idx="3057">
                  <c:v>2855569.8458366445</c:v>
                </c:pt>
                <c:pt idx="3058">
                  <c:v>2855076.5621493412</c:v>
                </c:pt>
                <c:pt idx="3059">
                  <c:v>2896786.2453860259</c:v>
                </c:pt>
                <c:pt idx="3060">
                  <c:v>2889153.3639898701</c:v>
                </c:pt>
                <c:pt idx="3061">
                  <c:v>2864975.1161854127</c:v>
                </c:pt>
                <c:pt idx="3062">
                  <c:v>2901952.673559146</c:v>
                </c:pt>
                <c:pt idx="3063">
                  <c:v>2878764.6784053613</c:v>
                </c:pt>
                <c:pt idx="3064">
                  <c:v>2911481.2451385278</c:v>
                </c:pt>
                <c:pt idx="3065">
                  <c:v>2846137.1085595889</c:v>
                </c:pt>
                <c:pt idx="3066">
                  <c:v>2844871.261947019</c:v>
                </c:pt>
                <c:pt idx="3067">
                  <c:v>2810699.8855307451</c:v>
                </c:pt>
                <c:pt idx="3068">
                  <c:v>2834823.6164192846</c:v>
                </c:pt>
                <c:pt idx="3069">
                  <c:v>2844836.127195864</c:v>
                </c:pt>
                <c:pt idx="3070">
                  <c:v>2900045.2000697013</c:v>
                </c:pt>
                <c:pt idx="3071">
                  <c:v>2830502.1239805315</c:v>
                </c:pt>
                <c:pt idx="3072">
                  <c:v>2734622.9162483024</c:v>
                </c:pt>
                <c:pt idx="3073">
                  <c:v>2741548.5239152294</c:v>
                </c:pt>
                <c:pt idx="3074">
                  <c:v>2733233.8418781976</c:v>
                </c:pt>
                <c:pt idx="3075">
                  <c:v>2730868.2190816649</c:v>
                </c:pt>
                <c:pt idx="3076">
                  <c:v>2704169.1389662889</c:v>
                </c:pt>
                <c:pt idx="3077">
                  <c:v>2695797.9713661512</c:v>
                </c:pt>
                <c:pt idx="3078">
                  <c:v>2566115.8195621339</c:v>
                </c:pt>
                <c:pt idx="3079">
                  <c:v>2496061.574276641</c:v>
                </c:pt>
                <c:pt idx="3080">
                  <c:v>2509597.1316374382</c:v>
                </c:pt>
                <c:pt idx="3081">
                  <c:v>2481596.660650779</c:v>
                </c:pt>
                <c:pt idx="3082">
                  <c:v>2497595.9177829376</c:v>
                </c:pt>
                <c:pt idx="3083">
                  <c:v>2495036.0428968305</c:v>
                </c:pt>
                <c:pt idx="3084">
                  <c:v>2499779.5616239971</c:v>
                </c:pt>
                <c:pt idx="3085">
                  <c:v>2417938.0630125124</c:v>
                </c:pt>
                <c:pt idx="3086">
                  <c:v>2386136.3047546456</c:v>
                </c:pt>
                <c:pt idx="3087">
                  <c:v>2330883.94252337</c:v>
                </c:pt>
                <c:pt idx="3088">
                  <c:v>2369453.1440217197</c:v>
                </c:pt>
                <c:pt idx="3089">
                  <c:v>2516931.8874229076</c:v>
                </c:pt>
                <c:pt idx="3090">
                  <c:v>2477437.7614987078</c:v>
                </c:pt>
                <c:pt idx="3091">
                  <c:v>2476496.2638455033</c:v>
                </c:pt>
                <c:pt idx="3092">
                  <c:v>2439541.2056499971</c:v>
                </c:pt>
                <c:pt idx="3093">
                  <c:v>2378527.2479054718</c:v>
                </c:pt>
                <c:pt idx="3094">
                  <c:v>2399082.8532895949</c:v>
                </c:pt>
                <c:pt idx="3095">
                  <c:v>2406683.4478726811</c:v>
                </c:pt>
                <c:pt idx="3096">
                  <c:v>2388128.0115332948</c:v>
                </c:pt>
                <c:pt idx="3097">
                  <c:v>2391971.1954066083</c:v>
                </c:pt>
                <c:pt idx="3098">
                  <c:v>2392014.2940014498</c:v>
                </c:pt>
                <c:pt idx="3099">
                  <c:v>2391466.2682790239</c:v>
                </c:pt>
                <c:pt idx="3100">
                  <c:v>2377350.6755403182</c:v>
                </c:pt>
                <c:pt idx="3101">
                  <c:v>2383819.9334621984</c:v>
                </c:pt>
                <c:pt idx="3102">
                  <c:v>2383576.0039482703</c:v>
                </c:pt>
                <c:pt idx="3103">
                  <c:v>2371758.4044604572</c:v>
                </c:pt>
                <c:pt idx="3104">
                  <c:v>2343778.7273787041</c:v>
                </c:pt>
                <c:pt idx="3105">
                  <c:v>2330802.8572405656</c:v>
                </c:pt>
                <c:pt idx="3106">
                  <c:v>2442613.0334037826</c:v>
                </c:pt>
                <c:pt idx="3107">
                  <c:v>2545008.3043545182</c:v>
                </c:pt>
                <c:pt idx="3108">
                  <c:v>2511062.472648175</c:v>
                </c:pt>
                <c:pt idx="3109">
                  <c:v>2556200.2146455245</c:v>
                </c:pt>
                <c:pt idx="3110">
                  <c:v>2535438.3700547065</c:v>
                </c:pt>
                <c:pt idx="3111">
                  <c:v>2557174.663033566</c:v>
                </c:pt>
                <c:pt idx="3112">
                  <c:v>2531406.516484471</c:v>
                </c:pt>
                <c:pt idx="3113">
                  <c:v>2564410.9951746627</c:v>
                </c:pt>
                <c:pt idx="3114">
                  <c:v>2663057.8825325579</c:v>
                </c:pt>
                <c:pt idx="3115">
                  <c:v>2616406.5066536982</c:v>
                </c:pt>
                <c:pt idx="3116">
                  <c:v>2593405.1409697705</c:v>
                </c:pt>
                <c:pt idx="3117">
                  <c:v>2517144.1391795785</c:v>
                </c:pt>
                <c:pt idx="3118">
                  <c:v>2624456.8320438522</c:v>
                </c:pt>
                <c:pt idx="3119">
                  <c:v>2628014.5563931051</c:v>
                </c:pt>
                <c:pt idx="3120">
                  <c:v>2654575.52357603</c:v>
                </c:pt>
                <c:pt idx="3121">
                  <c:v>2535296.4969644272</c:v>
                </c:pt>
                <c:pt idx="3122">
                  <c:v>2488560.3842842109</c:v>
                </c:pt>
                <c:pt idx="3123">
                  <c:v>2496606.2154902909</c:v>
                </c:pt>
                <c:pt idx="3124">
                  <c:v>2494404.2610500441</c:v>
                </c:pt>
                <c:pt idx="3125">
                  <c:v>2441571.7109757815</c:v>
                </c:pt>
                <c:pt idx="3126">
                  <c:v>2507734.9302653391</c:v>
                </c:pt>
                <c:pt idx="3127">
                  <c:v>2481443.8745698328</c:v>
                </c:pt>
                <c:pt idx="3128">
                  <c:v>2478127.9252038104</c:v>
                </c:pt>
                <c:pt idx="3129">
                  <c:v>2473558.5841535213</c:v>
                </c:pt>
                <c:pt idx="3130">
                  <c:v>2424147.3627720792</c:v>
                </c:pt>
                <c:pt idx="3131">
                  <c:v>2470409.1367568416</c:v>
                </c:pt>
                <c:pt idx="3132">
                  <c:v>2519647.5650590193</c:v>
                </c:pt>
                <c:pt idx="3133">
                  <c:v>2591280.3238217505</c:v>
                </c:pt>
                <c:pt idx="3134">
                  <c:v>2385867.9105206234</c:v>
                </c:pt>
                <c:pt idx="3135">
                  <c:v>2392475.9393256903</c:v>
                </c:pt>
                <c:pt idx="3136">
                  <c:v>2357470.700749733</c:v>
                </c:pt>
                <c:pt idx="3137">
                  <c:v>2352341.4713217788</c:v>
                </c:pt>
                <c:pt idx="3138">
                  <c:v>2353075.8603618629</c:v>
                </c:pt>
                <c:pt idx="3139">
                  <c:v>2358762.2621879363</c:v>
                </c:pt>
                <c:pt idx="3140">
                  <c:v>2375603.6151705519</c:v>
                </c:pt>
                <c:pt idx="3141">
                  <c:v>2410105.0449056383</c:v>
                </c:pt>
                <c:pt idx="3142">
                  <c:v>2339126.224225611</c:v>
                </c:pt>
                <c:pt idx="3143">
                  <c:v>2350119.2831902592</c:v>
                </c:pt>
                <c:pt idx="3144">
                  <c:v>2341905.0757211731</c:v>
                </c:pt>
                <c:pt idx="3145">
                  <c:v>2322326.7871310278</c:v>
                </c:pt>
                <c:pt idx="3146">
                  <c:v>2427143.1792125129</c:v>
                </c:pt>
                <c:pt idx="3147">
                  <c:v>2411626.1610266343</c:v>
                </c:pt>
                <c:pt idx="3148">
                  <c:v>2464882.9198222687</c:v>
                </c:pt>
                <c:pt idx="3149">
                  <c:v>2397481.9677167092</c:v>
                </c:pt>
                <c:pt idx="3150">
                  <c:v>2401376.6121794088</c:v>
                </c:pt>
                <c:pt idx="3151">
                  <c:v>2401933.5357235093</c:v>
                </c:pt>
                <c:pt idx="3152">
                  <c:v>2393086.0784206367</c:v>
                </c:pt>
                <c:pt idx="3153">
                  <c:v>2418674.0509679583</c:v>
                </c:pt>
                <c:pt idx="3154">
                  <c:v>2402315.7743567685</c:v>
                </c:pt>
                <c:pt idx="3155">
                  <c:v>2397576.1603189413</c:v>
                </c:pt>
                <c:pt idx="3156">
                  <c:v>2356222.4386222605</c:v>
                </c:pt>
                <c:pt idx="3157">
                  <c:v>2360206.6813960271</c:v>
                </c:pt>
                <c:pt idx="3158">
                  <c:v>2374667.4031526991</c:v>
                </c:pt>
                <c:pt idx="3159">
                  <c:v>2360162.168559467</c:v>
                </c:pt>
                <c:pt idx="3160">
                  <c:v>2376094.8746886128</c:v>
                </c:pt>
                <c:pt idx="3161">
                  <c:v>2441618.8941912656</c:v>
                </c:pt>
                <c:pt idx="3162">
                  <c:v>2441531.7467929921</c:v>
                </c:pt>
                <c:pt idx="3163">
                  <c:v>2525013.9034057353</c:v>
                </c:pt>
                <c:pt idx="3164">
                  <c:v>2532423.0138518093</c:v>
                </c:pt>
                <c:pt idx="3165">
                  <c:v>2553171.1686440376</c:v>
                </c:pt>
                <c:pt idx="3166">
                  <c:v>2715613.6236418197</c:v>
                </c:pt>
                <c:pt idx="3167">
                  <c:v>2884853.4620120227</c:v>
                </c:pt>
                <c:pt idx="3168">
                  <c:v>3337024.6545508201</c:v>
                </c:pt>
                <c:pt idx="3169">
                  <c:v>3345872.6635910133</c:v>
                </c:pt>
                <c:pt idx="3170">
                  <c:v>3252109.03838195</c:v>
                </c:pt>
                <c:pt idx="3171">
                  <c:v>3431404.77732665</c:v>
                </c:pt>
                <c:pt idx="3172">
                  <c:v>3618031.0733440672</c:v>
                </c:pt>
                <c:pt idx="3173">
                  <c:v>3289478.5676485533</c:v>
                </c:pt>
                <c:pt idx="3174">
                  <c:v>3429259.5593532212</c:v>
                </c:pt>
                <c:pt idx="3175">
                  <c:v>3344024.4605713892</c:v>
                </c:pt>
                <c:pt idx="3176">
                  <c:v>3600790.4135796237</c:v>
                </c:pt>
                <c:pt idx="3177">
                  <c:v>3706234.8009252474</c:v>
                </c:pt>
                <c:pt idx="3178">
                  <c:v>3594311.7180100493</c:v>
                </c:pt>
                <c:pt idx="3179">
                  <c:v>3657851.8089627544</c:v>
                </c:pt>
                <c:pt idx="3180">
                  <c:v>3545609.9123505424</c:v>
                </c:pt>
                <c:pt idx="3181">
                  <c:v>3772804.804732448</c:v>
                </c:pt>
                <c:pt idx="3182">
                  <c:v>3497223.9595956281</c:v>
                </c:pt>
                <c:pt idx="3183">
                  <c:v>3548129.3341524396</c:v>
                </c:pt>
                <c:pt idx="3184">
                  <c:v>3496151.0143037434</c:v>
                </c:pt>
                <c:pt idx="3185">
                  <c:v>3646989.5795016224</c:v>
                </c:pt>
                <c:pt idx="3186">
                  <c:v>3728428.6463214923</c:v>
                </c:pt>
                <c:pt idx="3187">
                  <c:v>3730094.4063338437</c:v>
                </c:pt>
                <c:pt idx="3188">
                  <c:v>4073443.1131120515</c:v>
                </c:pt>
                <c:pt idx="3189">
                  <c:v>3760947.4092527688</c:v>
                </c:pt>
                <c:pt idx="3190">
                  <c:v>3614429.237061651</c:v>
                </c:pt>
                <c:pt idx="3191">
                  <c:v>3680715.013338577</c:v>
                </c:pt>
                <c:pt idx="3192">
                  <c:v>3621853.8652306586</c:v>
                </c:pt>
                <c:pt idx="3193">
                  <c:v>3537607.402903527</c:v>
                </c:pt>
                <c:pt idx="3194">
                  <c:v>3572746.1158025418</c:v>
                </c:pt>
                <c:pt idx="3195">
                  <c:v>3632742.631488218</c:v>
                </c:pt>
                <c:pt idx="3196">
                  <c:v>3428157.7311771093</c:v>
                </c:pt>
                <c:pt idx="3197">
                  <c:v>3461658.4106865749</c:v>
                </c:pt>
                <c:pt idx="3198">
                  <c:v>3373307.0353995678</c:v>
                </c:pt>
                <c:pt idx="3199">
                  <c:v>3481960.0680339909</c:v>
                </c:pt>
                <c:pt idx="3200">
                  <c:v>3462635.5902074073</c:v>
                </c:pt>
                <c:pt idx="3201">
                  <c:v>3517484.2686405662</c:v>
                </c:pt>
                <c:pt idx="3202">
                  <c:v>3605759.0392073481</c:v>
                </c:pt>
                <c:pt idx="3203">
                  <c:v>3780652.5471199267</c:v>
                </c:pt>
                <c:pt idx="3204">
                  <c:v>3333814.605814714</c:v>
                </c:pt>
                <c:pt idx="3205">
                  <c:v>2966507.0386334425</c:v>
                </c:pt>
                <c:pt idx="3206">
                  <c:v>2864713.032345566</c:v>
                </c:pt>
                <c:pt idx="3207">
                  <c:v>2791419.7849459667</c:v>
                </c:pt>
                <c:pt idx="3208">
                  <c:v>2753511.2263441849</c:v>
                </c:pt>
                <c:pt idx="3209">
                  <c:v>2738517.3093436859</c:v>
                </c:pt>
                <c:pt idx="3210">
                  <c:v>2706637.4727667901</c:v>
                </c:pt>
                <c:pt idx="3211">
                  <c:v>2787980.6569856554</c:v>
                </c:pt>
                <c:pt idx="3212">
                  <c:v>2863271.110338991</c:v>
                </c:pt>
                <c:pt idx="3213">
                  <c:v>2806464.74520138</c:v>
                </c:pt>
                <c:pt idx="3214">
                  <c:v>2833801.2505062423</c:v>
                </c:pt>
                <c:pt idx="3215">
                  <c:v>2798865.7473682584</c:v>
                </c:pt>
                <c:pt idx="3216">
                  <c:v>2976548.1775423256</c:v>
                </c:pt>
                <c:pt idx="3217">
                  <c:v>3029349.0295599774</c:v>
                </c:pt>
                <c:pt idx="3218">
                  <c:v>3129431.6644922164</c:v>
                </c:pt>
                <c:pt idx="3219">
                  <c:v>3049436.5616003843</c:v>
                </c:pt>
                <c:pt idx="3220">
                  <c:v>3080309.9000758748</c:v>
                </c:pt>
                <c:pt idx="3221">
                  <c:v>3169554.5647777859</c:v>
                </c:pt>
                <c:pt idx="3222">
                  <c:v>3040703.9788922775</c:v>
                </c:pt>
                <c:pt idx="3223">
                  <c:v>2840647.4118967801</c:v>
                </c:pt>
                <c:pt idx="3224">
                  <c:v>2854839.8288253886</c:v>
                </c:pt>
                <c:pt idx="3225">
                  <c:v>2855754.9579236303</c:v>
                </c:pt>
                <c:pt idx="3226">
                  <c:v>2893147.4497730252</c:v>
                </c:pt>
                <c:pt idx="3227">
                  <c:v>2945432.4482824733</c:v>
                </c:pt>
                <c:pt idx="3228">
                  <c:v>2977693.8015913381</c:v>
                </c:pt>
                <c:pt idx="3229">
                  <c:v>2983855.1025579404</c:v>
                </c:pt>
                <c:pt idx="3230">
                  <c:v>3063098.76736781</c:v>
                </c:pt>
                <c:pt idx="3231">
                  <c:v>2978901.0843216358</c:v>
                </c:pt>
                <c:pt idx="3232">
                  <c:v>3003813.1311957114</c:v>
                </c:pt>
                <c:pt idx="3233">
                  <c:v>2985635.0202375688</c:v>
                </c:pt>
                <c:pt idx="3234">
                  <c:v>2880993.058609636</c:v>
                </c:pt>
                <c:pt idx="3235">
                  <c:v>2894669.290629013</c:v>
                </c:pt>
                <c:pt idx="3236">
                  <c:v>2917049.8688688693</c:v>
                </c:pt>
                <c:pt idx="3237">
                  <c:v>2975999.671457361</c:v>
                </c:pt>
                <c:pt idx="3238">
                  <c:v>2974690.8818475544</c:v>
                </c:pt>
                <c:pt idx="3239">
                  <c:v>2931998.6188447131</c:v>
                </c:pt>
                <c:pt idx="3240">
                  <c:v>3066097.4199820585</c:v>
                </c:pt>
                <c:pt idx="3241">
                  <c:v>3149127.5266962321</c:v>
                </c:pt>
                <c:pt idx="3242">
                  <c:v>3278751.5657080011</c:v>
                </c:pt>
                <c:pt idx="3243">
                  <c:v>3311448.9861471942</c:v>
                </c:pt>
                <c:pt idx="3244">
                  <c:v>3373208.596668548</c:v>
                </c:pt>
                <c:pt idx="3245">
                  <c:v>3308135.1791429287</c:v>
                </c:pt>
                <c:pt idx="3246">
                  <c:v>3276498.8582232888</c:v>
                </c:pt>
                <c:pt idx="3247">
                  <c:v>3310830.3703366327</c:v>
                </c:pt>
                <c:pt idx="3248">
                  <c:v>3273858.6723411521</c:v>
                </c:pt>
                <c:pt idx="3249">
                  <c:v>3286557.7010720423</c:v>
                </c:pt>
                <c:pt idx="3250">
                  <c:v>3325115.1209127605</c:v>
                </c:pt>
                <c:pt idx="3251">
                  <c:v>3524497.8125825454</c:v>
                </c:pt>
                <c:pt idx="3252">
                  <c:v>3592978.5466467598</c:v>
                </c:pt>
                <c:pt idx="3253">
                  <c:v>4044350.3774614176</c:v>
                </c:pt>
                <c:pt idx="3254">
                  <c:v>4201419.665181214</c:v>
                </c:pt>
                <c:pt idx="3255">
                  <c:v>4211665.1671992065</c:v>
                </c:pt>
                <c:pt idx="3256">
                  <c:v>4335543.9419266935</c:v>
                </c:pt>
                <c:pt idx="3257">
                  <c:v>4204704.0248114942</c:v>
                </c:pt>
                <c:pt idx="3258">
                  <c:v>4255962.3514422942</c:v>
                </c:pt>
                <c:pt idx="3259">
                  <c:v>4672759.4514410719</c:v>
                </c:pt>
                <c:pt idx="3260">
                  <c:v>4397442.3223186592</c:v>
                </c:pt>
                <c:pt idx="3261">
                  <c:v>4530067.324414216</c:v>
                </c:pt>
                <c:pt idx="3262">
                  <c:v>4604215.9080566959</c:v>
                </c:pt>
                <c:pt idx="3263">
                  <c:v>4844351.2519187629</c:v>
                </c:pt>
                <c:pt idx="3264">
                  <c:v>4787864.1125645638</c:v>
                </c:pt>
                <c:pt idx="3265">
                  <c:v>4599220.7065344853</c:v>
                </c:pt>
                <c:pt idx="3266">
                  <c:v>4723990.5698342221</c:v>
                </c:pt>
                <c:pt idx="3267">
                  <c:v>4877931.9972130423</c:v>
                </c:pt>
                <c:pt idx="3268">
                  <c:v>5825122.0547503177</c:v>
                </c:pt>
                <c:pt idx="3269">
                  <c:v>6118191.4513103506</c:v>
                </c:pt>
                <c:pt idx="3270">
                  <c:v>6066975.8571194168</c:v>
                </c:pt>
                <c:pt idx="3271">
                  <c:v>6015620.5714429123</c:v>
                </c:pt>
                <c:pt idx="3272">
                  <c:v>5765079.6754225809</c:v>
                </c:pt>
                <c:pt idx="3273">
                  <c:v>5883708.285358415</c:v>
                </c:pt>
                <c:pt idx="3274">
                  <c:v>6335185.1951674614</c:v>
                </c:pt>
                <c:pt idx="3275">
                  <c:v>6767940.9209705619</c:v>
                </c:pt>
                <c:pt idx="3276">
                  <c:v>6738381.3799540699</c:v>
                </c:pt>
                <c:pt idx="3277">
                  <c:v>6579572.7999867285</c:v>
                </c:pt>
                <c:pt idx="3278">
                  <c:v>6647197.1771961544</c:v>
                </c:pt>
                <c:pt idx="3279">
                  <c:v>7058144.4684367832</c:v>
                </c:pt>
                <c:pt idx="3280">
                  <c:v>7970022.14024135</c:v>
                </c:pt>
                <c:pt idx="3281">
                  <c:v>8622917.5936365221</c:v>
                </c:pt>
                <c:pt idx="3282">
                  <c:v>8870308.404024072</c:v>
                </c:pt>
                <c:pt idx="3283">
                  <c:v>9556051.6475180369</c:v>
                </c:pt>
                <c:pt idx="3284">
                  <c:v>9664359.6175085586</c:v>
                </c:pt>
                <c:pt idx="3285">
                  <c:v>9056845.3063007556</c:v>
                </c:pt>
                <c:pt idx="3286">
                  <c:v>9065750.6609119158</c:v>
                </c:pt>
                <c:pt idx="3287">
                  <c:v>10333016.744282592</c:v>
                </c:pt>
                <c:pt idx="3288">
                  <c:v>10062621.154347533</c:v>
                </c:pt>
                <c:pt idx="3289">
                  <c:v>7267640.5428481586</c:v>
                </c:pt>
                <c:pt idx="3290">
                  <c:v>6912494.8611469623</c:v>
                </c:pt>
                <c:pt idx="3291">
                  <c:v>7833226.7740991581</c:v>
                </c:pt>
                <c:pt idx="3292">
                  <c:v>8452469.4613105692</c:v>
                </c:pt>
                <c:pt idx="3293">
                  <c:v>9716538.9526536539</c:v>
                </c:pt>
                <c:pt idx="3294">
                  <c:v>9678283.481910428</c:v>
                </c:pt>
                <c:pt idx="3295">
                  <c:v>9262231.9271542728</c:v>
                </c:pt>
                <c:pt idx="3296">
                  <c:v>9939673.8404597789</c:v>
                </c:pt>
                <c:pt idx="3297">
                  <c:v>9271612.8339358866</c:v>
                </c:pt>
                <c:pt idx="3298">
                  <c:v>9409770.2151776422</c:v>
                </c:pt>
                <c:pt idx="3299">
                  <c:v>9459363.9355202913</c:v>
                </c:pt>
                <c:pt idx="3300">
                  <c:v>9607830.7017989196</c:v>
                </c:pt>
                <c:pt idx="3301">
                  <c:v>9108906.7812613435</c:v>
                </c:pt>
                <c:pt idx="3302">
                  <c:v>8616972.2810887862</c:v>
                </c:pt>
                <c:pt idx="3303">
                  <c:v>8375077.9507240159</c:v>
                </c:pt>
                <c:pt idx="3304">
                  <c:v>8351275.8063309435</c:v>
                </c:pt>
                <c:pt idx="3305">
                  <c:v>8644717.0515487138</c:v>
                </c:pt>
                <c:pt idx="3306">
                  <c:v>9507843.6039705966</c:v>
                </c:pt>
                <c:pt idx="3307">
                  <c:v>9514927.6631180234</c:v>
                </c:pt>
                <c:pt idx="3308">
                  <c:v>9753675.0837929603</c:v>
                </c:pt>
                <c:pt idx="3309">
                  <c:v>11227308.457545649</c:v>
                </c:pt>
                <c:pt idx="3310">
                  <c:v>14703400.109465137</c:v>
                </c:pt>
                <c:pt idx="3311">
                  <c:v>13549876.45078565</c:v>
                </c:pt>
                <c:pt idx="3312">
                  <c:v>14985048.281950079</c:v>
                </c:pt>
                <c:pt idx="3313">
                  <c:v>15484594.686703509</c:v>
                </c:pt>
                <c:pt idx="3314">
                  <c:v>14051071.911977725</c:v>
                </c:pt>
                <c:pt idx="3315">
                  <c:v>14741570.992121616</c:v>
                </c:pt>
                <c:pt idx="3316">
                  <c:v>14689414.530657295</c:v>
                </c:pt>
                <c:pt idx="3317">
                  <c:v>15920136.835466763</c:v>
                </c:pt>
                <c:pt idx="3318">
                  <c:v>15650756.566981245</c:v>
                </c:pt>
                <c:pt idx="3319">
                  <c:v>18215999.250642147</c:v>
                </c:pt>
                <c:pt idx="3320">
                  <c:v>21439356.48238818</c:v>
                </c:pt>
                <c:pt idx="3321">
                  <c:v>20594554.846053179</c:v>
                </c:pt>
                <c:pt idx="3322">
                  <c:v>19966571.214448314</c:v>
                </c:pt>
                <c:pt idx="3323">
                  <c:v>22875855.374986179</c:v>
                </c:pt>
                <c:pt idx="3324">
                  <c:v>24195125.407781892</c:v>
                </c:pt>
                <c:pt idx="3325">
                  <c:v>25075430.855566125</c:v>
                </c:pt>
                <c:pt idx="3326">
                  <c:v>30259404.470623225</c:v>
                </c:pt>
                <c:pt idx="3327">
                  <c:v>35189827.265924089</c:v>
                </c:pt>
                <c:pt idx="3328">
                  <c:v>30197914.796085689</c:v>
                </c:pt>
                <c:pt idx="3329">
                  <c:v>31019803.431990333</c:v>
                </c:pt>
                <c:pt idx="3330">
                  <c:v>37273790.518000707</c:v>
                </c:pt>
                <c:pt idx="3331">
                  <c:v>49539839.572867751</c:v>
                </c:pt>
                <c:pt idx="3332">
                  <c:v>55439030.527803242</c:v>
                </c:pt>
                <c:pt idx="3333">
                  <c:v>55321922.582629442</c:v>
                </c:pt>
                <c:pt idx="3334">
                  <c:v>51948389.075164631</c:v>
                </c:pt>
                <c:pt idx="3335">
                  <c:v>25059365.999491896</c:v>
                </c:pt>
                <c:pt idx="3336">
                  <c:v>29273705.837574437</c:v>
                </c:pt>
                <c:pt idx="3337">
                  <c:v>30958879.642223001</c:v>
                </c:pt>
                <c:pt idx="3338">
                  <c:v>41606067.219899356</c:v>
                </c:pt>
                <c:pt idx="3339">
                  <c:v>31576568.338572551</c:v>
                </c:pt>
                <c:pt idx="3340">
                  <c:v>35346454.216511324</c:v>
                </c:pt>
                <c:pt idx="3341">
                  <c:v>31537999.975719243</c:v>
                </c:pt>
                <c:pt idx="3342">
                  <c:v>33147731.700329997</c:v>
                </c:pt>
                <c:pt idx="3343">
                  <c:v>34912641.625568159</c:v>
                </c:pt>
                <c:pt idx="3344">
                  <c:v>27809828.084360611</c:v>
                </c:pt>
                <c:pt idx="3345">
                  <c:v>22265154.991496723</c:v>
                </c:pt>
                <c:pt idx="3346">
                  <c:v>23840700.653557349</c:v>
                </c:pt>
                <c:pt idx="3347">
                  <c:v>23054009.398100648</c:v>
                </c:pt>
                <c:pt idx="3348">
                  <c:v>23139642.917595301</c:v>
                </c:pt>
                <c:pt idx="3349">
                  <c:v>27245261.643398236</c:v>
                </c:pt>
                <c:pt idx="3350">
                  <c:v>22450006.649668317</c:v>
                </c:pt>
                <c:pt idx="3351">
                  <c:v>20336143.545275263</c:v>
                </c:pt>
                <c:pt idx="3352">
                  <c:v>22520708.698817447</c:v>
                </c:pt>
                <c:pt idx="3353">
                  <c:v>30862136.983421236</c:v>
                </c:pt>
                <c:pt idx="3354">
                  <c:v>25522289.040788781</c:v>
                </c:pt>
                <c:pt idx="3355">
                  <c:v>23245473.80705696</c:v>
                </c:pt>
                <c:pt idx="3356">
                  <c:v>23840120.119805541</c:v>
                </c:pt>
                <c:pt idx="3357">
                  <c:v>25999805.335267078</c:v>
                </c:pt>
                <c:pt idx="3358">
                  <c:v>29968497.101656009</c:v>
                </c:pt>
                <c:pt idx="3359">
                  <c:v>29550582.029871654</c:v>
                </c:pt>
                <c:pt idx="3360">
                  <c:v>31978877.945602853</c:v>
                </c:pt>
                <c:pt idx="3361">
                  <c:v>37953050.681530856</c:v>
                </c:pt>
                <c:pt idx="3362">
                  <c:v>31639022.041174207</c:v>
                </c:pt>
                <c:pt idx="3363">
                  <c:v>43091565.606424034</c:v>
                </c:pt>
                <c:pt idx="3364">
                  <c:v>51117897.283164553</c:v>
                </c:pt>
                <c:pt idx="3365">
                  <c:v>44020943.216451056</c:v>
                </c:pt>
                <c:pt idx="3366">
                  <c:v>53106595.730345689</c:v>
                </c:pt>
                <c:pt idx="3367">
                  <c:v>50531741.066156819</c:v>
                </c:pt>
                <c:pt idx="3368">
                  <c:v>50894462.514664508</c:v>
                </c:pt>
                <c:pt idx="3369">
                  <c:v>54487718.614675738</c:v>
                </c:pt>
                <c:pt idx="3370">
                  <c:v>53026562.261352956</c:v>
                </c:pt>
                <c:pt idx="3371">
                  <c:v>56063323.569766574</c:v>
                </c:pt>
                <c:pt idx="3372">
                  <c:v>62250387.733244464</c:v>
                </c:pt>
                <c:pt idx="3373">
                  <c:v>63552397.158655673</c:v>
                </c:pt>
                <c:pt idx="3374">
                  <c:v>70329916.512218103</c:v>
                </c:pt>
                <c:pt idx="3375">
                  <c:v>79346496.528611258</c:v>
                </c:pt>
                <c:pt idx="3376">
                  <c:v>82199026.366600364</c:v>
                </c:pt>
                <c:pt idx="3377">
                  <c:v>67732146.99148789</c:v>
                </c:pt>
                <c:pt idx="3378">
                  <c:v>51493695.690716304</c:v>
                </c:pt>
                <c:pt idx="3379">
                  <c:v>55015286.560611248</c:v>
                </c:pt>
                <c:pt idx="3380">
                  <c:v>58081281.80595205</c:v>
                </c:pt>
                <c:pt idx="3381">
                  <c:v>49603651.645619497</c:v>
                </c:pt>
                <c:pt idx="3382">
                  <c:v>47092613.102075927</c:v>
                </c:pt>
                <c:pt idx="3383">
                  <c:v>39715020.052746743</c:v>
                </c:pt>
                <c:pt idx="3384">
                  <c:v>51845622.525852956</c:v>
                </c:pt>
                <c:pt idx="3385">
                  <c:v>50563223.599231176</c:v>
                </c:pt>
                <c:pt idx="3386">
                  <c:v>55951703.674948327</c:v>
                </c:pt>
                <c:pt idx="3387">
                  <c:v>52673134.737941973</c:v>
                </c:pt>
                <c:pt idx="3388">
                  <c:v>48887985.135518432</c:v>
                </c:pt>
                <c:pt idx="3389">
                  <c:v>47135843.044035546</c:v>
                </c:pt>
                <c:pt idx="3390">
                  <c:v>54739457.577328615</c:v>
                </c:pt>
                <c:pt idx="3391">
                  <c:v>56108349.393147387</c:v>
                </c:pt>
                <c:pt idx="3392">
                  <c:v>64192554.469678752</c:v>
                </c:pt>
                <c:pt idx="3393">
                  <c:v>71075325.414726019</c:v>
                </c:pt>
                <c:pt idx="3394">
                  <c:v>71370860.185750499</c:v>
                </c:pt>
                <c:pt idx="3395">
                  <c:v>73091077.389048383</c:v>
                </c:pt>
                <c:pt idx="3396">
                  <c:v>81832690.552854702</c:v>
                </c:pt>
                <c:pt idx="3397">
                  <c:v>81820878.095170245</c:v>
                </c:pt>
                <c:pt idx="3398">
                  <c:v>69914131.877764359</c:v>
                </c:pt>
                <c:pt idx="3399">
                  <c:v>68397891.612308085</c:v>
                </c:pt>
                <c:pt idx="3400">
                  <c:v>65990485.46092122</c:v>
                </c:pt>
                <c:pt idx="3401">
                  <c:v>79491058.565281555</c:v>
                </c:pt>
                <c:pt idx="3402">
                  <c:v>78170355.767033339</c:v>
                </c:pt>
                <c:pt idx="3403">
                  <c:v>78750480.344128475</c:v>
                </c:pt>
                <c:pt idx="3404">
                  <c:v>72126939.596304759</c:v>
                </c:pt>
                <c:pt idx="3405">
                  <c:v>71928487.882693708</c:v>
                </c:pt>
                <c:pt idx="3406">
                  <c:v>65922628.036646113</c:v>
                </c:pt>
                <c:pt idx="3407">
                  <c:v>68993675.921596184</c:v>
                </c:pt>
                <c:pt idx="3408">
                  <c:v>54330741.352031238</c:v>
                </c:pt>
                <c:pt idx="3409">
                  <c:v>59783753.443147711</c:v>
                </c:pt>
                <c:pt idx="3410">
                  <c:v>64154532.938036896</c:v>
                </c:pt>
                <c:pt idx="3411">
                  <c:v>67897052.192630261</c:v>
                </c:pt>
                <c:pt idx="3412">
                  <c:v>72079010.720928282</c:v>
                </c:pt>
                <c:pt idx="3413">
                  <c:v>74931567.507172421</c:v>
                </c:pt>
                <c:pt idx="3414">
                  <c:v>77017505.648728594</c:v>
                </c:pt>
                <c:pt idx="3415">
                  <c:v>75803410.616677508</c:v>
                </c:pt>
                <c:pt idx="3416">
                  <c:v>77413662.868184909</c:v>
                </c:pt>
                <c:pt idx="3417">
                  <c:v>75578661.447259441</c:v>
                </c:pt>
                <c:pt idx="3418">
                  <c:v>72657633.599510998</c:v>
                </c:pt>
                <c:pt idx="3419">
                  <c:v>75693297.557616994</c:v>
                </c:pt>
                <c:pt idx="3420">
                  <c:v>72765792.039928511</c:v>
                </c:pt>
                <c:pt idx="3421">
                  <c:v>68426629.312467083</c:v>
                </c:pt>
                <c:pt idx="3422">
                  <c:v>72067643.348096877</c:v>
                </c:pt>
                <c:pt idx="3423">
                  <c:v>73105580.69268024</c:v>
                </c:pt>
                <c:pt idx="3424">
                  <c:v>79398785.253348351</c:v>
                </c:pt>
                <c:pt idx="3425">
                  <c:v>77596291.224671647</c:v>
                </c:pt>
                <c:pt idx="3426">
                  <c:v>78201504.288697615</c:v>
                </c:pt>
                <c:pt idx="3427">
                  <c:v>88164061.434861153</c:v>
                </c:pt>
                <c:pt idx="3428">
                  <c:v>87442430.344263822</c:v>
                </c:pt>
                <c:pt idx="3429">
                  <c:v>86560366.184450269</c:v>
                </c:pt>
                <c:pt idx="3430">
                  <c:v>82494214.532941192</c:v>
                </c:pt>
                <c:pt idx="3431">
                  <c:v>78921283.707308501</c:v>
                </c:pt>
                <c:pt idx="3432">
                  <c:v>64018002.595702559</c:v>
                </c:pt>
                <c:pt idx="3433">
                  <c:v>61831905.792951517</c:v>
                </c:pt>
                <c:pt idx="3434">
                  <c:v>63621872.724113815</c:v>
                </c:pt>
                <c:pt idx="3435">
                  <c:v>65500879.488695487</c:v>
                </c:pt>
                <c:pt idx="3436">
                  <c:v>61780822.502240986</c:v>
                </c:pt>
                <c:pt idx="3437">
                  <c:v>50222194.230090946</c:v>
                </c:pt>
                <c:pt idx="3438">
                  <c:v>51022977.885906577</c:v>
                </c:pt>
                <c:pt idx="3439">
                  <c:v>51161494.40899004</c:v>
                </c:pt>
                <c:pt idx="3440">
                  <c:v>57766932.572676234</c:v>
                </c:pt>
                <c:pt idx="3441">
                  <c:v>61221156.7354647</c:v>
                </c:pt>
                <c:pt idx="3442">
                  <c:v>59610850.586134985</c:v>
                </c:pt>
                <c:pt idx="3443">
                  <c:v>58118681.41947794</c:v>
                </c:pt>
                <c:pt idx="3444">
                  <c:v>66151027.574848741</c:v>
                </c:pt>
                <c:pt idx="3445">
                  <c:v>66619096.679262109</c:v>
                </c:pt>
                <c:pt idx="3446">
                  <c:v>64583267.185441919</c:v>
                </c:pt>
                <c:pt idx="3447">
                  <c:v>67304482.765380085</c:v>
                </c:pt>
                <c:pt idx="3448">
                  <c:v>57841918.226201296</c:v>
                </c:pt>
                <c:pt idx="3449">
                  <c:v>65816495.826358207</c:v>
                </c:pt>
                <c:pt idx="3450">
                  <c:v>64791415.118889064</c:v>
                </c:pt>
                <c:pt idx="3451">
                  <c:v>65683845.734391466</c:v>
                </c:pt>
                <c:pt idx="3452">
                  <c:v>66010371.632808417</c:v>
                </c:pt>
                <c:pt idx="3453">
                  <c:v>65570293.815807745</c:v>
                </c:pt>
                <c:pt idx="3454">
                  <c:v>67354082.470552266</c:v>
                </c:pt>
                <c:pt idx="3455">
                  <c:v>62374305.076694071</c:v>
                </c:pt>
                <c:pt idx="3456">
                  <c:v>61281847.91894187</c:v>
                </c:pt>
                <c:pt idx="3457">
                  <c:v>49239518.010939725</c:v>
                </c:pt>
                <c:pt idx="3458">
                  <c:v>52108143.257367149</c:v>
                </c:pt>
                <c:pt idx="3459">
                  <c:v>47983185.47222466</c:v>
                </c:pt>
                <c:pt idx="3460">
                  <c:v>45887328.716642484</c:v>
                </c:pt>
                <c:pt idx="3461">
                  <c:v>38436420.609143913</c:v>
                </c:pt>
                <c:pt idx="3462">
                  <c:v>38118241.350940473</c:v>
                </c:pt>
                <c:pt idx="3463">
                  <c:v>30915048.456453219</c:v>
                </c:pt>
                <c:pt idx="3464">
                  <c:v>34797580.293504976</c:v>
                </c:pt>
                <c:pt idx="3465">
                  <c:v>29358099.319984194</c:v>
                </c:pt>
                <c:pt idx="3466">
                  <c:v>30792407.479541302</c:v>
                </c:pt>
                <c:pt idx="3467">
                  <c:v>25835241.990248367</c:v>
                </c:pt>
                <c:pt idx="3468">
                  <c:v>29585335.785464127</c:v>
                </c:pt>
                <c:pt idx="3469">
                  <c:v>30198660.957738254</c:v>
                </c:pt>
                <c:pt idx="3470">
                  <c:v>30866707.227456346</c:v>
                </c:pt>
                <c:pt idx="3471">
                  <c:v>31990413.255522612</c:v>
                </c:pt>
                <c:pt idx="3472">
                  <c:v>28762217.68110453</c:v>
                </c:pt>
                <c:pt idx="3473">
                  <c:v>26434782.717384383</c:v>
                </c:pt>
                <c:pt idx="3474">
                  <c:v>27492780.668126803</c:v>
                </c:pt>
                <c:pt idx="3475">
                  <c:v>28872005.437088624</c:v>
                </c:pt>
                <c:pt idx="3476">
                  <c:v>28198213.921599444</c:v>
                </c:pt>
                <c:pt idx="3477">
                  <c:v>30042048.285817314</c:v>
                </c:pt>
                <c:pt idx="3478">
                  <c:v>30691761.352802485</c:v>
                </c:pt>
                <c:pt idx="3479">
                  <c:v>28719704.820859466</c:v>
                </c:pt>
                <c:pt idx="3480">
                  <c:v>28056104.188448194</c:v>
                </c:pt>
                <c:pt idx="3481">
                  <c:v>27936840.175733663</c:v>
                </c:pt>
                <c:pt idx="3482">
                  <c:v>27850094.875745386</c:v>
                </c:pt>
                <c:pt idx="3483">
                  <c:v>23796077.563744891</c:v>
                </c:pt>
                <c:pt idx="3484">
                  <c:v>28388372.027270745</c:v>
                </c:pt>
                <c:pt idx="3485">
                  <c:v>28887410.20143592</c:v>
                </c:pt>
                <c:pt idx="3486">
                  <c:v>28889809.141654506</c:v>
                </c:pt>
                <c:pt idx="3487">
                  <c:v>27138779.892972924</c:v>
                </c:pt>
                <c:pt idx="3488">
                  <c:v>27782253.656346358</c:v>
                </c:pt>
                <c:pt idx="3489">
                  <c:v>33789442.431040458</c:v>
                </c:pt>
                <c:pt idx="3490">
                  <c:v>32919034.194734152</c:v>
                </c:pt>
                <c:pt idx="3491">
                  <c:v>31074301.839320038</c:v>
                </c:pt>
                <c:pt idx="3492">
                  <c:v>31405234.867334943</c:v>
                </c:pt>
                <c:pt idx="3493">
                  <c:v>28039574.715206672</c:v>
                </c:pt>
                <c:pt idx="3494">
                  <c:v>27745239.703528482</c:v>
                </c:pt>
                <c:pt idx="3495">
                  <c:v>25934816.941076163</c:v>
                </c:pt>
                <c:pt idx="3496">
                  <c:v>24021369.8501391</c:v>
                </c:pt>
                <c:pt idx="3497">
                  <c:v>23101005.240186103</c:v>
                </c:pt>
                <c:pt idx="3498">
                  <c:v>24951333.277955446</c:v>
                </c:pt>
                <c:pt idx="3499">
                  <c:v>25306136.801552542</c:v>
                </c:pt>
                <c:pt idx="3500">
                  <c:v>23781729.597288508</c:v>
                </c:pt>
                <c:pt idx="3501">
                  <c:v>22769871.929365437</c:v>
                </c:pt>
                <c:pt idx="3502">
                  <c:v>24369450.794826876</c:v>
                </c:pt>
                <c:pt idx="3503">
                  <c:v>26322489.49389391</c:v>
                </c:pt>
                <c:pt idx="3504">
                  <c:v>27786418.931272391</c:v>
                </c:pt>
                <c:pt idx="3505">
                  <c:v>25252445.987092748</c:v>
                </c:pt>
                <c:pt idx="3506">
                  <c:v>24376805.735109437</c:v>
                </c:pt>
                <c:pt idx="3507">
                  <c:v>24522037.158435866</c:v>
                </c:pt>
                <c:pt idx="3508">
                  <c:v>25728360.437843151</c:v>
                </c:pt>
                <c:pt idx="3509">
                  <c:v>26822973.35007434</c:v>
                </c:pt>
                <c:pt idx="3510">
                  <c:v>24461886.15026693</c:v>
                </c:pt>
                <c:pt idx="3511">
                  <c:v>24957951.351076864</c:v>
                </c:pt>
                <c:pt idx="3512">
                  <c:v>25537791.782465812</c:v>
                </c:pt>
                <c:pt idx="3513">
                  <c:v>23642934.879564341</c:v>
                </c:pt>
                <c:pt idx="3514">
                  <c:v>24457857.625838079</c:v>
                </c:pt>
                <c:pt idx="3515">
                  <c:v>24748696.325890113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9C-0E44-85EA-3DAC9A85DC15}"/>
            </c:ext>
          </c:extLst>
        </c:ser>
        <c:ser>
          <c:idx val="1"/>
          <c:order val="1"/>
          <c:tx>
            <c:v>比特币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回测实验室!$J$469:$J$3984</c:f>
              <c:numCache>
                <c:formatCode>General</c:formatCode>
                <c:ptCount val="3516"/>
                <c:pt idx="0">
                  <c:v>1</c:v>
                </c:pt>
                <c:pt idx="1">
                  <c:v>0.98559514783927227</c:v>
                </c:pt>
                <c:pt idx="2">
                  <c:v>0.98954550895814219</c:v>
                </c:pt>
                <c:pt idx="3">
                  <c:v>1.0175172578907465</c:v>
                </c:pt>
                <c:pt idx="4">
                  <c:v>1.0974023382945615</c:v>
                </c:pt>
                <c:pt idx="5">
                  <c:v>1.1851482382985516</c:v>
                </c:pt>
                <c:pt idx="6">
                  <c:v>1.2210207094688961</c:v>
                </c:pt>
                <c:pt idx="7">
                  <c:v>1.243007062766849</c:v>
                </c:pt>
                <c:pt idx="8">
                  <c:v>1.1148796935477436</c:v>
                </c:pt>
                <c:pt idx="9">
                  <c:v>1.1284864929571845</c:v>
                </c:pt>
                <c:pt idx="10">
                  <c:v>1.1491161565779497</c:v>
                </c:pt>
                <c:pt idx="11">
                  <c:v>1.2090499181995928</c:v>
                </c:pt>
                <c:pt idx="12">
                  <c:v>1.1930888631738559</c:v>
                </c:pt>
                <c:pt idx="13">
                  <c:v>1.1890985994174215</c:v>
                </c:pt>
                <c:pt idx="14">
                  <c:v>1.1851083356609873</c:v>
                </c:pt>
                <c:pt idx="15">
                  <c:v>1.2170304457124614</c:v>
                </c:pt>
                <c:pt idx="16">
                  <c:v>1.2972746498543553</c:v>
                </c:pt>
                <c:pt idx="17">
                  <c:v>1.2509476876421528</c:v>
                </c:pt>
                <c:pt idx="18">
                  <c:v>1.296795818203583</c:v>
                </c:pt>
                <c:pt idx="19">
                  <c:v>1.2569330832768044</c:v>
                </c:pt>
                <c:pt idx="20">
                  <c:v>1.276884402058976</c:v>
                </c:pt>
                <c:pt idx="21">
                  <c:v>1.276884402058976</c:v>
                </c:pt>
                <c:pt idx="22">
                  <c:v>1.2769243046965402</c:v>
                </c:pt>
                <c:pt idx="23">
                  <c:v>1.2740912174294718</c:v>
                </c:pt>
                <c:pt idx="24">
                  <c:v>1.4046526475400023</c:v>
                </c:pt>
                <c:pt idx="25">
                  <c:v>1.5761541837915487</c:v>
                </c:pt>
                <c:pt idx="26">
                  <c:v>1.5522126012529427</c:v>
                </c:pt>
                <c:pt idx="27">
                  <c:v>1.5522525038905068</c:v>
                </c:pt>
                <c:pt idx="28">
                  <c:v>1.5748772993894895</c:v>
                </c:pt>
                <c:pt idx="29">
                  <c:v>1.5721639200351143</c:v>
                </c:pt>
                <c:pt idx="30">
                  <c:v>1.6858864370934916</c:v>
                </c:pt>
                <c:pt idx="31">
                  <c:v>1.6032879773353017</c:v>
                </c:pt>
                <c:pt idx="32">
                  <c:v>1.6240373488687603</c:v>
                </c:pt>
                <c:pt idx="33">
                  <c:v>1.6701248952555763</c:v>
                </c:pt>
                <c:pt idx="34">
                  <c:v>1.6623438809305295</c:v>
                </c:pt>
                <c:pt idx="35">
                  <c:v>1.6950640437332909</c:v>
                </c:pt>
                <c:pt idx="36">
                  <c:v>1.8842025457882767</c:v>
                </c:pt>
                <c:pt idx="37">
                  <c:v>2.1019512389768962</c:v>
                </c:pt>
                <c:pt idx="38">
                  <c:v>2.0816407964566457</c:v>
                </c:pt>
                <c:pt idx="39">
                  <c:v>1.947567934240453</c:v>
                </c:pt>
                <c:pt idx="40">
                  <c:v>2.2240932125613502</c:v>
                </c:pt>
                <c:pt idx="41">
                  <c:v>2.7722756474202943</c:v>
                </c:pt>
                <c:pt idx="42">
                  <c:v>2.6722397350464866</c:v>
                </c:pt>
                <c:pt idx="43">
                  <c:v>2.7173696181317579</c:v>
                </c:pt>
                <c:pt idx="44">
                  <c:v>2.8385140257771031</c:v>
                </c:pt>
                <c:pt idx="45">
                  <c:v>2.5241211444076446</c:v>
                </c:pt>
                <c:pt idx="46">
                  <c:v>2.5378077490922144</c:v>
                </c:pt>
                <c:pt idx="47">
                  <c:v>2.7532819919396667</c:v>
                </c:pt>
                <c:pt idx="48">
                  <c:v>2.7133793543753235</c:v>
                </c:pt>
                <c:pt idx="49">
                  <c:v>2.5577590678743856</c:v>
                </c:pt>
                <c:pt idx="50">
                  <c:v>2.6934280355931515</c:v>
                </c:pt>
                <c:pt idx="51">
                  <c:v>2.7939028769801673</c:v>
                </c:pt>
                <c:pt idx="52">
                  <c:v>2.6664937552372203</c:v>
                </c:pt>
                <c:pt idx="53">
                  <c:v>2.2345477036032073</c:v>
                </c:pt>
                <c:pt idx="54">
                  <c:v>2.3622361438091048</c:v>
                </c:pt>
                <c:pt idx="55">
                  <c:v>2.5377279438170852</c:v>
                </c:pt>
                <c:pt idx="56">
                  <c:v>2.5896013726507312</c:v>
                </c:pt>
                <c:pt idx="57">
                  <c:v>2.4659830014763968</c:v>
                </c:pt>
                <c:pt idx="58">
                  <c:v>2.5177367223973501</c:v>
                </c:pt>
                <c:pt idx="59">
                  <c:v>2.5362116435896405</c:v>
                </c:pt>
                <c:pt idx="60">
                  <c:v>2.5097960975220452</c:v>
                </c:pt>
                <c:pt idx="61">
                  <c:v>2.2944016599497221</c:v>
                </c:pt>
                <c:pt idx="62">
                  <c:v>2.1308008459359158</c:v>
                </c:pt>
                <c:pt idx="63">
                  <c:v>2.1116475799050312</c:v>
                </c:pt>
                <c:pt idx="64">
                  <c:v>2.2452017078328872</c:v>
                </c:pt>
                <c:pt idx="65">
                  <c:v>2.1471210246997323</c:v>
                </c:pt>
                <c:pt idx="66">
                  <c:v>2.1908543154702524</c:v>
                </c:pt>
                <c:pt idx="67">
                  <c:v>2.1881808387534414</c:v>
                </c:pt>
                <c:pt idx="68">
                  <c:v>2.4243246478592235</c:v>
                </c:pt>
                <c:pt idx="69">
                  <c:v>2.4340608914249233</c:v>
                </c:pt>
                <c:pt idx="70">
                  <c:v>2.3779178803718928</c:v>
                </c:pt>
                <c:pt idx="71">
                  <c:v>2.3436415147041223</c:v>
                </c:pt>
                <c:pt idx="72">
                  <c:v>2.269981245760345</c:v>
                </c:pt>
                <c:pt idx="73">
                  <c:v>2.1760903395714459</c:v>
                </c:pt>
                <c:pt idx="74">
                  <c:v>2.2704600774111174</c:v>
                </c:pt>
                <c:pt idx="75">
                  <c:v>2.2345477036032086</c:v>
                </c:pt>
                <c:pt idx="76">
                  <c:v>2.3263237700011978</c:v>
                </c:pt>
                <c:pt idx="77">
                  <c:v>2.3592833486293454</c:v>
                </c:pt>
                <c:pt idx="78">
                  <c:v>2.2347472167910309</c:v>
                </c:pt>
                <c:pt idx="79">
                  <c:v>2.2005107537608248</c:v>
                </c:pt>
                <c:pt idx="80">
                  <c:v>2.0988787358844427</c:v>
                </c:pt>
                <c:pt idx="81">
                  <c:v>1.7808148118590648</c:v>
                </c:pt>
                <c:pt idx="82">
                  <c:v>1.7258289772953999</c:v>
                </c:pt>
                <c:pt idx="83">
                  <c:v>1.7053988268624565</c:v>
                </c:pt>
                <c:pt idx="84">
                  <c:v>1.7597063165875273</c:v>
                </c:pt>
                <c:pt idx="85">
                  <c:v>1.6846893579665625</c:v>
                </c:pt>
                <c:pt idx="86">
                  <c:v>1.7504090020350356</c:v>
                </c:pt>
                <c:pt idx="87">
                  <c:v>1.7403535373688213</c:v>
                </c:pt>
                <c:pt idx="88">
                  <c:v>1.7046406767487343</c:v>
                </c:pt>
                <c:pt idx="89">
                  <c:v>1.765572004309486</c:v>
                </c:pt>
                <c:pt idx="90">
                  <c:v>2.0011172738518033</c:v>
                </c:pt>
                <c:pt idx="91">
                  <c:v>2.0066238378356829</c:v>
                </c:pt>
                <c:pt idx="92">
                  <c:v>1.9045528909460934</c:v>
                </c:pt>
                <c:pt idx="93">
                  <c:v>1.9640078209169645</c:v>
                </c:pt>
                <c:pt idx="94">
                  <c:v>1.9775747176888412</c:v>
                </c:pt>
                <c:pt idx="95">
                  <c:v>1.9424603966322191</c:v>
                </c:pt>
                <c:pt idx="96">
                  <c:v>1.9392681856270717</c:v>
                </c:pt>
                <c:pt idx="97">
                  <c:v>1.9637285024540139</c:v>
                </c:pt>
                <c:pt idx="98">
                  <c:v>1.8774190974023399</c:v>
                </c:pt>
                <c:pt idx="99">
                  <c:v>1.8412673077690451</c:v>
                </c:pt>
                <c:pt idx="100">
                  <c:v>1.9233071306013345</c:v>
                </c:pt>
                <c:pt idx="101">
                  <c:v>1.9888671641195499</c:v>
                </c:pt>
                <c:pt idx="102">
                  <c:v>1.9911815170982818</c:v>
                </c:pt>
                <c:pt idx="103">
                  <c:v>1.9701927297394375</c:v>
                </c:pt>
                <c:pt idx="104">
                  <c:v>1.9672798371972404</c:v>
                </c:pt>
                <c:pt idx="105">
                  <c:v>1.9397071146402796</c:v>
                </c:pt>
                <c:pt idx="106">
                  <c:v>1.9285742787598275</c:v>
                </c:pt>
                <c:pt idx="107">
                  <c:v>1.9592195044092431</c:v>
                </c:pt>
                <c:pt idx="108">
                  <c:v>1.9512788795339389</c:v>
                </c:pt>
                <c:pt idx="109">
                  <c:v>2.1028689996408776</c:v>
                </c:pt>
                <c:pt idx="110">
                  <c:v>2.1467619009616552</c:v>
                </c:pt>
                <c:pt idx="111">
                  <c:v>2.1254538925022959</c:v>
                </c:pt>
                <c:pt idx="112">
                  <c:v>2.1323570488009271</c:v>
                </c:pt>
                <c:pt idx="113">
                  <c:v>2.0812816727185686</c:v>
                </c:pt>
                <c:pt idx="114">
                  <c:v>2.1066198475719262</c:v>
                </c:pt>
                <c:pt idx="115">
                  <c:v>1.8729899046326977</c:v>
                </c:pt>
                <c:pt idx="116">
                  <c:v>1.9304497027253515</c:v>
                </c:pt>
                <c:pt idx="117">
                  <c:v>1.9212720960855525</c:v>
                </c:pt>
                <c:pt idx="118">
                  <c:v>1.8771397789393891</c:v>
                </c:pt>
                <c:pt idx="119">
                  <c:v>1.8698375962651146</c:v>
                </c:pt>
                <c:pt idx="120">
                  <c:v>1.8658473325086802</c:v>
                </c:pt>
                <c:pt idx="121">
                  <c:v>1.8155700091776077</c:v>
                </c:pt>
                <c:pt idx="122">
                  <c:v>1.843142731734569</c:v>
                </c:pt>
                <c:pt idx="123">
                  <c:v>1.919835601133236</c:v>
                </c:pt>
                <c:pt idx="124">
                  <c:v>1.9105382865807441</c:v>
                </c:pt>
                <c:pt idx="125">
                  <c:v>1.91867842464387</c:v>
                </c:pt>
                <c:pt idx="126">
                  <c:v>1.9392681856270713</c:v>
                </c:pt>
                <c:pt idx="127">
                  <c:v>1.958700770120906</c:v>
                </c:pt>
                <c:pt idx="128">
                  <c:v>1.926100315230838</c:v>
                </c:pt>
                <c:pt idx="129">
                  <c:v>1.9847571924504224</c:v>
                </c:pt>
                <c:pt idx="130">
                  <c:v>1.9759786121862666</c:v>
                </c:pt>
                <c:pt idx="131">
                  <c:v>1.959259407046807</c:v>
                </c:pt>
                <c:pt idx="132">
                  <c:v>1.9628107417900336</c:v>
                </c:pt>
                <c:pt idx="133">
                  <c:v>1.9751406567974161</c:v>
                </c:pt>
                <c:pt idx="134">
                  <c:v>1.8703164279158868</c:v>
                </c:pt>
                <c:pt idx="135">
                  <c:v>1.9123339052711403</c:v>
                </c:pt>
                <c:pt idx="136">
                  <c:v>1.9440165994972287</c:v>
                </c:pt>
                <c:pt idx="137">
                  <c:v>1.92997087107458</c:v>
                </c:pt>
                <c:pt idx="138">
                  <c:v>1.9663620765332608</c:v>
                </c:pt>
                <c:pt idx="139">
                  <c:v>1.9630900602529844</c:v>
                </c:pt>
                <c:pt idx="140">
                  <c:v>1.9711902956785465</c:v>
                </c:pt>
                <c:pt idx="141">
                  <c:v>1.979051115278722</c:v>
                </c:pt>
                <c:pt idx="142">
                  <c:v>1.9827221579346417</c:v>
                </c:pt>
                <c:pt idx="143">
                  <c:v>1.9679980846733993</c:v>
                </c:pt>
                <c:pt idx="144">
                  <c:v>1.9855153425641459</c:v>
                </c:pt>
                <c:pt idx="145">
                  <c:v>2.0421371852679484</c:v>
                </c:pt>
                <c:pt idx="146">
                  <c:v>2.0500778101432524</c:v>
                </c:pt>
                <c:pt idx="147">
                  <c:v>2.1347911096923524</c:v>
                </c:pt>
                <c:pt idx="148">
                  <c:v>2.098918638522008</c:v>
                </c:pt>
                <c:pt idx="149">
                  <c:v>2.0763337456605897</c:v>
                </c:pt>
                <c:pt idx="150">
                  <c:v>1.9791708231914145</c:v>
                </c:pt>
                <c:pt idx="151">
                  <c:v>2.0343162683053366</c:v>
                </c:pt>
                <c:pt idx="152">
                  <c:v>2.0477235545269559</c:v>
                </c:pt>
                <c:pt idx="153">
                  <c:v>2.0340768524799504</c:v>
                </c:pt>
                <c:pt idx="154">
                  <c:v>2.038825266350107</c:v>
                </c:pt>
                <c:pt idx="155">
                  <c:v>1.9869119348788966</c:v>
                </c:pt>
                <c:pt idx="156">
                  <c:v>1.9569849567056392</c:v>
                </c:pt>
                <c:pt idx="157">
                  <c:v>1.9748214356969003</c:v>
                </c:pt>
                <c:pt idx="158">
                  <c:v>1.9951318782171508</c:v>
                </c:pt>
                <c:pt idx="159">
                  <c:v>2.0245401221020716</c:v>
                </c:pt>
                <c:pt idx="160">
                  <c:v>2.0487610231036277</c:v>
                </c:pt>
                <c:pt idx="161">
                  <c:v>2.0218666453852605</c:v>
                </c:pt>
                <c:pt idx="162">
                  <c:v>2.0258569091416945</c:v>
                </c:pt>
                <c:pt idx="163">
                  <c:v>2.0150432943617576</c:v>
                </c:pt>
                <c:pt idx="164">
                  <c:v>2.0190734607557559</c:v>
                </c:pt>
                <c:pt idx="165">
                  <c:v>2.0150831969993219</c:v>
                </c:pt>
                <c:pt idx="166">
                  <c:v>2.0125693308327688</c:v>
                </c:pt>
                <c:pt idx="167">
                  <c:v>1.9352779218706362</c:v>
                </c:pt>
                <c:pt idx="168">
                  <c:v>1.9791708231914136</c:v>
                </c:pt>
                <c:pt idx="169">
                  <c:v>1.9736642592075344</c:v>
                </c:pt>
                <c:pt idx="170">
                  <c:v>1.9672000319221106</c:v>
                </c:pt>
                <c:pt idx="171">
                  <c:v>1.9974861338334469</c:v>
                </c:pt>
                <c:pt idx="172">
                  <c:v>2.0090978013646712</c:v>
                </c:pt>
                <c:pt idx="173">
                  <c:v>2.0305255177367232</c:v>
                </c:pt>
                <c:pt idx="174">
                  <c:v>2.0349547105063652</c:v>
                </c:pt>
                <c:pt idx="175">
                  <c:v>2.0422169905430758</c:v>
                </c:pt>
                <c:pt idx="176">
                  <c:v>2.0348350025936721</c:v>
                </c:pt>
                <c:pt idx="177">
                  <c:v>2.0310442520250596</c:v>
                </c:pt>
                <c:pt idx="178">
                  <c:v>2.0349547105063652</c:v>
                </c:pt>
                <c:pt idx="179">
                  <c:v>2.0345556841307215</c:v>
                </c:pt>
                <c:pt idx="180">
                  <c:v>2.050875862894538</c:v>
                </c:pt>
                <c:pt idx="181">
                  <c:v>2.0426160169187186</c:v>
                </c:pt>
                <c:pt idx="182">
                  <c:v>2.0531902158732698</c:v>
                </c:pt>
                <c:pt idx="183">
                  <c:v>2.0363114001835525</c:v>
                </c:pt>
                <c:pt idx="184">
                  <c:v>2.0505965444315875</c:v>
                </c:pt>
                <c:pt idx="185">
                  <c:v>2.0493196600295285</c:v>
                </c:pt>
                <c:pt idx="186">
                  <c:v>2.0549858345636656</c:v>
                </c:pt>
                <c:pt idx="187">
                  <c:v>2.049000438929014</c:v>
                </c:pt>
                <c:pt idx="188">
                  <c:v>2.0669965284705332</c:v>
                </c:pt>
                <c:pt idx="189">
                  <c:v>2.1047843262439661</c:v>
                </c:pt>
                <c:pt idx="190">
                  <c:v>2.0944894457523655</c:v>
                </c:pt>
                <c:pt idx="191">
                  <c:v>2.0769721878616192</c:v>
                </c:pt>
                <c:pt idx="192">
                  <c:v>2.1012728941383041</c:v>
                </c:pt>
                <c:pt idx="193">
                  <c:v>2.1707034835002612</c:v>
                </c:pt>
                <c:pt idx="194">
                  <c:v>2.17868401101313</c:v>
                </c:pt>
                <c:pt idx="195">
                  <c:v>2.2309564662224197</c:v>
                </c:pt>
                <c:pt idx="196">
                  <c:v>2.2477155739994439</c:v>
                </c:pt>
                <c:pt idx="197">
                  <c:v>2.2185866485774732</c:v>
                </c:pt>
                <c:pt idx="198">
                  <c:v>2.181995929930971</c:v>
                </c:pt>
                <c:pt idx="199">
                  <c:v>2.2244523362994322</c:v>
                </c:pt>
                <c:pt idx="200">
                  <c:v>2.2744503411675541</c:v>
                </c:pt>
                <c:pt idx="201">
                  <c:v>2.3658273811898995</c:v>
                </c:pt>
                <c:pt idx="202">
                  <c:v>2.3758429432185499</c:v>
                </c:pt>
                <c:pt idx="203">
                  <c:v>2.5936714416822988</c:v>
                </c:pt>
                <c:pt idx="204">
                  <c:v>2.5537688041179556</c:v>
                </c:pt>
                <c:pt idx="205">
                  <c:v>2.4595187741909772</c:v>
                </c:pt>
                <c:pt idx="206">
                  <c:v>2.5178564303100464</c:v>
                </c:pt>
                <c:pt idx="207">
                  <c:v>2.5931926100315263</c:v>
                </c:pt>
                <c:pt idx="208">
                  <c:v>2.6615059255416815</c:v>
                </c:pt>
                <c:pt idx="209">
                  <c:v>2.6655360919356808</c:v>
                </c:pt>
                <c:pt idx="210">
                  <c:v>2.6127449024380547</c:v>
                </c:pt>
                <c:pt idx="211">
                  <c:v>2.5651410558237933</c:v>
                </c:pt>
                <c:pt idx="212">
                  <c:v>2.533817485335784</c:v>
                </c:pt>
                <c:pt idx="213">
                  <c:v>2.5157814931567013</c:v>
                </c:pt>
                <c:pt idx="214">
                  <c:v>2.5615498184430026</c:v>
                </c:pt>
                <c:pt idx="215">
                  <c:v>2.6523283189018829</c:v>
                </c:pt>
                <c:pt idx="216">
                  <c:v>2.6359283348629376</c:v>
                </c:pt>
                <c:pt idx="217">
                  <c:v>2.6535253980288127</c:v>
                </c:pt>
                <c:pt idx="218">
                  <c:v>2.6694864530545499</c:v>
                </c:pt>
                <c:pt idx="219">
                  <c:v>2.6451458441403002</c:v>
                </c:pt>
                <c:pt idx="220">
                  <c:v>2.6974182993495894</c:v>
                </c:pt>
                <c:pt idx="221">
                  <c:v>2.5736802202625619</c:v>
                </c:pt>
                <c:pt idx="222">
                  <c:v>2.5977016080762962</c:v>
                </c:pt>
                <c:pt idx="223">
                  <c:v>2.6615059255416806</c:v>
                </c:pt>
                <c:pt idx="224">
                  <c:v>2.6527672479150897</c:v>
                </c:pt>
                <c:pt idx="225">
                  <c:v>2.6982562547384403</c:v>
                </c:pt>
                <c:pt idx="226">
                  <c:v>2.7129803279996829</c:v>
                </c:pt>
                <c:pt idx="227">
                  <c:v>2.8017636965803461</c:v>
                </c:pt>
                <c:pt idx="228">
                  <c:v>2.8729500019951342</c:v>
                </c:pt>
                <c:pt idx="229">
                  <c:v>2.8530385858505269</c:v>
                </c:pt>
                <c:pt idx="230">
                  <c:v>3.0982003910458502</c:v>
                </c:pt>
                <c:pt idx="231">
                  <c:v>3.0585770719444572</c:v>
                </c:pt>
                <c:pt idx="232">
                  <c:v>3.0094968277403154</c:v>
                </c:pt>
                <c:pt idx="233">
                  <c:v>3.0409800087785825</c:v>
                </c:pt>
                <c:pt idx="234">
                  <c:v>3.3915645824189</c:v>
                </c:pt>
                <c:pt idx="235">
                  <c:v>3.5114321056621871</c:v>
                </c:pt>
                <c:pt idx="236">
                  <c:v>3.6350504768365215</c:v>
                </c:pt>
                <c:pt idx="237">
                  <c:v>3.5393639519572262</c:v>
                </c:pt>
                <c:pt idx="238">
                  <c:v>3.3997047204820254</c:v>
                </c:pt>
                <c:pt idx="239">
                  <c:v>3.529587805753962</c:v>
                </c:pt>
                <c:pt idx="240">
                  <c:v>3.3556522086109908</c:v>
                </c:pt>
                <c:pt idx="241">
                  <c:v>3.3700570607717193</c:v>
                </c:pt>
                <c:pt idx="242">
                  <c:v>3.4316268305335003</c:v>
                </c:pt>
                <c:pt idx="243">
                  <c:v>3.5114321056621867</c:v>
                </c:pt>
                <c:pt idx="244">
                  <c:v>3.5513347432265299</c:v>
                </c:pt>
                <c:pt idx="245">
                  <c:v>3.5513347432265299</c:v>
                </c:pt>
                <c:pt idx="246">
                  <c:v>3.5465863293563729</c:v>
                </c:pt>
                <c:pt idx="247">
                  <c:v>3.475639439766971</c:v>
                </c:pt>
                <c:pt idx="248">
                  <c:v>3.6303419656039293</c:v>
                </c:pt>
                <c:pt idx="249">
                  <c:v>3.7308966122660729</c:v>
                </c:pt>
                <c:pt idx="250">
                  <c:v>3.810821595307452</c:v>
                </c:pt>
                <c:pt idx="251">
                  <c:v>4.2017477355253208</c:v>
                </c:pt>
                <c:pt idx="252">
                  <c:v>4.3773193408084312</c:v>
                </c:pt>
                <c:pt idx="253">
                  <c:v>4.3829057100674396</c:v>
                </c:pt>
                <c:pt idx="254">
                  <c:v>4.337416703244088</c:v>
                </c:pt>
                <c:pt idx="255">
                  <c:v>4.3315111128845656</c:v>
                </c:pt>
                <c:pt idx="256">
                  <c:v>4.4291927696420768</c:v>
                </c:pt>
                <c:pt idx="257">
                  <c:v>4.4113562906508159</c:v>
                </c:pt>
                <c:pt idx="258">
                  <c:v>4.4136706436295476</c:v>
                </c:pt>
                <c:pt idx="259">
                  <c:v>4.5434739236263555</c:v>
                </c:pt>
                <c:pt idx="260">
                  <c:v>4.5928733889310118</c:v>
                </c:pt>
                <c:pt idx="261">
                  <c:v>4.6382825904792346</c:v>
                </c:pt>
                <c:pt idx="262">
                  <c:v>4.8032799968077926</c:v>
                </c:pt>
                <c:pt idx="263">
                  <c:v>4.8641315190934158</c:v>
                </c:pt>
                <c:pt idx="264">
                  <c:v>5.2870994772754525</c:v>
                </c:pt>
                <c:pt idx="265">
                  <c:v>5.3868560711863109</c:v>
                </c:pt>
                <c:pt idx="266">
                  <c:v>4.6221619249032413</c:v>
                </c:pt>
                <c:pt idx="267">
                  <c:v>4.6326962212202272</c:v>
                </c:pt>
                <c:pt idx="268">
                  <c:v>3.1922110051474437</c:v>
                </c:pt>
                <c:pt idx="269">
                  <c:v>4.0301663939986474</c:v>
                </c:pt>
                <c:pt idx="270">
                  <c:v>3.9563465145046126</c:v>
                </c:pt>
                <c:pt idx="271">
                  <c:v>3.9131718606599941</c:v>
                </c:pt>
                <c:pt idx="272">
                  <c:v>4.0301663939986474</c:v>
                </c:pt>
                <c:pt idx="273">
                  <c:v>4.2296795818203625</c:v>
                </c:pt>
                <c:pt idx="274">
                  <c:v>4.1993136746338973</c:v>
                </c:pt>
                <c:pt idx="275">
                  <c:v>4.233669845576796</c:v>
                </c:pt>
                <c:pt idx="276">
                  <c:v>4.3693388132955624</c:v>
                </c:pt>
                <c:pt idx="277">
                  <c:v>4.365348549539128</c:v>
                </c:pt>
                <c:pt idx="278">
                  <c:v>4.356131040261765</c:v>
                </c:pt>
                <c:pt idx="279">
                  <c:v>4.300307250309249</c:v>
                </c:pt>
                <c:pt idx="280">
                  <c:v>4.054107976537253</c:v>
                </c:pt>
                <c:pt idx="281">
                  <c:v>3.9764574438370417</c:v>
                </c:pt>
                <c:pt idx="282">
                  <c:v>4.0717050397031285</c:v>
                </c:pt>
                <c:pt idx="283">
                  <c:v>4.2017477355253225</c:v>
                </c:pt>
                <c:pt idx="284">
                  <c:v>4.1437692031443323</c:v>
                </c:pt>
                <c:pt idx="285">
                  <c:v>4.3891704241650427</c:v>
                </c:pt>
                <c:pt idx="286">
                  <c:v>4.4615139060691957</c:v>
                </c:pt>
                <c:pt idx="287">
                  <c:v>4.3892901320777353</c:v>
                </c:pt>
                <c:pt idx="288">
                  <c:v>4.4040541079765427</c:v>
                </c:pt>
                <c:pt idx="289">
                  <c:v>4.3972706595906041</c:v>
                </c:pt>
                <c:pt idx="290">
                  <c:v>4.4571246159371185</c:v>
                </c:pt>
                <c:pt idx="291">
                  <c:v>4.5212880571405822</c:v>
                </c:pt>
                <c:pt idx="292">
                  <c:v>4.5348948565500233</c:v>
                </c:pt>
                <c:pt idx="293">
                  <c:v>4.5485016559594644</c:v>
                </c:pt>
                <c:pt idx="294">
                  <c:v>4.6566378037588345</c:v>
                </c:pt>
                <c:pt idx="295">
                  <c:v>4.6885599138103089</c:v>
                </c:pt>
                <c:pt idx="296">
                  <c:v>4.73644307888752</c:v>
                </c:pt>
                <c:pt idx="297">
                  <c:v>4.7444236064003897</c:v>
                </c:pt>
                <c:pt idx="298">
                  <c:v>4.8880731016320249</c:v>
                </c:pt>
                <c:pt idx="299">
                  <c:v>5.0167591077770313</c:v>
                </c:pt>
                <c:pt idx="300">
                  <c:v>4.901041458840437</c:v>
                </c:pt>
                <c:pt idx="301">
                  <c:v>4.9351582139579495</c:v>
                </c:pt>
                <c:pt idx="302">
                  <c:v>4.8832049798491743</c:v>
                </c:pt>
                <c:pt idx="303">
                  <c:v>4.8654483061330422</c:v>
                </c:pt>
                <c:pt idx="304">
                  <c:v>4.8282191452855097</c:v>
                </c:pt>
                <c:pt idx="305">
                  <c:v>4.8669247037229217</c:v>
                </c:pt>
                <c:pt idx="306">
                  <c:v>4.8960536291448919</c:v>
                </c:pt>
                <c:pt idx="307">
                  <c:v>4.9115757551574211</c:v>
                </c:pt>
                <c:pt idx="308">
                  <c:v>4.9443358205977468</c:v>
                </c:pt>
                <c:pt idx="309">
                  <c:v>4.9332029847172949</c:v>
                </c:pt>
                <c:pt idx="310">
                  <c:v>4.9479270579785384</c:v>
                </c:pt>
                <c:pt idx="311">
                  <c:v>4.9479270579785384</c:v>
                </c:pt>
                <c:pt idx="312">
                  <c:v>5.1234986632616479</c:v>
                </c:pt>
                <c:pt idx="313">
                  <c:v>5.1434499820438191</c:v>
                </c:pt>
                <c:pt idx="314">
                  <c:v>5.1274889270180815</c:v>
                </c:pt>
                <c:pt idx="315">
                  <c:v>5.0628466541638462</c:v>
                </c:pt>
                <c:pt idx="316">
                  <c:v>4.9898248274210983</c:v>
                </c:pt>
                <c:pt idx="317">
                  <c:v>4.7085112325924801</c:v>
                </c:pt>
                <c:pt idx="318">
                  <c:v>4.6997725549658886</c:v>
                </c:pt>
                <c:pt idx="319">
                  <c:v>4.7464187382786056</c:v>
                </c:pt>
                <c:pt idx="320">
                  <c:v>4.8361996727983767</c:v>
                </c:pt>
                <c:pt idx="321">
                  <c:v>4.8002872989904679</c:v>
                </c:pt>
                <c:pt idx="322">
                  <c:v>4.7883165077211647</c:v>
                </c:pt>
                <c:pt idx="323">
                  <c:v>4.7328518415067284</c:v>
                </c:pt>
                <c:pt idx="324">
                  <c:v>4.6841307210406651</c:v>
                </c:pt>
                <c:pt idx="325">
                  <c:v>4.7237141375044933</c:v>
                </c:pt>
                <c:pt idx="326">
                  <c:v>4.7284226487370855</c:v>
                </c:pt>
                <c:pt idx="327">
                  <c:v>4.7125014963489127</c:v>
                </c:pt>
                <c:pt idx="328">
                  <c:v>4.7642951199074295</c:v>
                </c:pt>
                <c:pt idx="329">
                  <c:v>4.6846095526914366</c:v>
                </c:pt>
                <c:pt idx="330">
                  <c:v>4.6845297474163088</c:v>
                </c:pt>
                <c:pt idx="331">
                  <c:v>4.6411156777463036</c:v>
                </c:pt>
                <c:pt idx="332">
                  <c:v>4.6726387614221343</c:v>
                </c:pt>
                <c:pt idx="333">
                  <c:v>4.6486572762459639</c:v>
                </c:pt>
                <c:pt idx="334">
                  <c:v>4.6486572762459639</c:v>
                </c:pt>
                <c:pt idx="335">
                  <c:v>4.3340648816886835</c:v>
                </c:pt>
                <c:pt idx="336">
                  <c:v>4.0583376561190736</c:v>
                </c:pt>
                <c:pt idx="337">
                  <c:v>4.0942101272894176</c:v>
                </c:pt>
                <c:pt idx="338">
                  <c:v>4.2695822193847048</c:v>
                </c:pt>
                <c:pt idx="339">
                  <c:v>4.2296795818203625</c:v>
                </c:pt>
                <c:pt idx="340">
                  <c:v>4.3443996648178489</c:v>
                </c:pt>
                <c:pt idx="341">
                  <c:v>4.4694944335820654</c:v>
                </c:pt>
                <c:pt idx="342">
                  <c:v>4.2177087905510602</c:v>
                </c:pt>
                <c:pt idx="343">
                  <c:v>4.1773273213359445</c:v>
                </c:pt>
                <c:pt idx="344">
                  <c:v>4.2466382027852081</c:v>
                </c:pt>
                <c:pt idx="345">
                  <c:v>4.3095247595866129</c:v>
                </c:pt>
                <c:pt idx="346">
                  <c:v>4.2887354854155895</c:v>
                </c:pt>
                <c:pt idx="347">
                  <c:v>4.3489884681377475</c:v>
                </c:pt>
                <c:pt idx="348">
                  <c:v>4.3573680220262601</c:v>
                </c:pt>
                <c:pt idx="349">
                  <c:v>4.3593631539044777</c:v>
                </c:pt>
                <c:pt idx="350">
                  <c:v>4.3154702525837001</c:v>
                </c:pt>
                <c:pt idx="351">
                  <c:v>4.3453972307569577</c:v>
                </c:pt>
                <c:pt idx="352">
                  <c:v>4.3368979689557525</c:v>
                </c:pt>
                <c:pt idx="353">
                  <c:v>4.3924823430828814</c:v>
                </c:pt>
                <c:pt idx="354">
                  <c:v>4.3698176449463348</c:v>
                </c:pt>
                <c:pt idx="355">
                  <c:v>4.3693388132955624</c:v>
                </c:pt>
                <c:pt idx="356">
                  <c:v>4.4681776465424399</c:v>
                </c:pt>
                <c:pt idx="357">
                  <c:v>4.6881209847970995</c:v>
                </c:pt>
                <c:pt idx="358">
                  <c:v>4.7040820398228362</c:v>
                </c:pt>
                <c:pt idx="359">
                  <c:v>4.649255815809429</c:v>
                </c:pt>
                <c:pt idx="360">
                  <c:v>4.7084713299549135</c:v>
                </c:pt>
                <c:pt idx="361">
                  <c:v>4.6816966601492398</c:v>
                </c:pt>
                <c:pt idx="362">
                  <c:v>4.6965404413231759</c:v>
                </c:pt>
                <c:pt idx="363">
                  <c:v>4.956665735605128</c:v>
                </c:pt>
                <c:pt idx="364">
                  <c:v>4.9259806073181487</c:v>
                </c:pt>
                <c:pt idx="365">
                  <c:v>4.952515861298437</c:v>
                </c:pt>
                <c:pt idx="366">
                  <c:v>4.9806871234188632</c:v>
                </c:pt>
                <c:pt idx="367">
                  <c:v>4.8862774829416269</c:v>
                </c:pt>
                <c:pt idx="368">
                  <c:v>4.8681217828498511</c:v>
                </c:pt>
                <c:pt idx="369">
                  <c:v>4.9270579785323863</c:v>
                </c:pt>
                <c:pt idx="370">
                  <c:v>4.9678783767607086</c:v>
                </c:pt>
                <c:pt idx="371">
                  <c:v>5.013766409959703</c:v>
                </c:pt>
                <c:pt idx="372">
                  <c:v>5.0125693308327728</c:v>
                </c:pt>
                <c:pt idx="373">
                  <c:v>4.9878296955428798</c:v>
                </c:pt>
                <c:pt idx="374">
                  <c:v>5.0592554167830546</c:v>
                </c:pt>
                <c:pt idx="375">
                  <c:v>5.3509436973784021</c:v>
                </c:pt>
                <c:pt idx="376">
                  <c:v>5.3389729061090998</c:v>
                </c:pt>
                <c:pt idx="377">
                  <c:v>5.3066517696819817</c:v>
                </c:pt>
                <c:pt idx="378">
                  <c:v>5.3868161685487479</c:v>
                </c:pt>
                <c:pt idx="379">
                  <c:v>5.3549738637724014</c:v>
                </c:pt>
                <c:pt idx="380">
                  <c:v>5.3421651171142477</c:v>
                </c:pt>
                <c:pt idx="381">
                  <c:v>5.3602809145684596</c:v>
                </c:pt>
                <c:pt idx="382">
                  <c:v>5.4096005745979872</c:v>
                </c:pt>
                <c:pt idx="383">
                  <c:v>5.4662224173017897</c:v>
                </c:pt>
                <c:pt idx="384">
                  <c:v>5.4667012489525613</c:v>
                </c:pt>
                <c:pt idx="385">
                  <c:v>5.4267587087506532</c:v>
                </c:pt>
                <c:pt idx="386">
                  <c:v>5.3829057100674405</c:v>
                </c:pt>
                <c:pt idx="387">
                  <c:v>5.3070507960576254</c:v>
                </c:pt>
                <c:pt idx="388">
                  <c:v>5.2871393799130182</c:v>
                </c:pt>
                <c:pt idx="389">
                  <c:v>5.3066517696819817</c:v>
                </c:pt>
                <c:pt idx="390">
                  <c:v>5.4263596823750113</c:v>
                </c:pt>
                <c:pt idx="391">
                  <c:v>5.3966721200271399</c:v>
                </c:pt>
                <c:pt idx="392">
                  <c:v>5.3868560711863109</c:v>
                </c:pt>
                <c:pt idx="393">
                  <c:v>5.3355412792785657</c:v>
                </c:pt>
                <c:pt idx="394">
                  <c:v>5.3118391125653455</c:v>
                </c:pt>
                <c:pt idx="395">
                  <c:v>5.3389729061090989</c:v>
                </c:pt>
                <c:pt idx="396">
                  <c:v>5.3270021148397957</c:v>
                </c:pt>
                <c:pt idx="397">
                  <c:v>5.3740473245281564</c:v>
                </c:pt>
                <c:pt idx="398">
                  <c:v>5.3556123059734295</c:v>
                </c:pt>
                <c:pt idx="399">
                  <c:v>5.3554127927856081</c:v>
                </c:pt>
                <c:pt idx="400">
                  <c:v>5.3469534336219668</c:v>
                </c:pt>
                <c:pt idx="401">
                  <c:v>5.366904752404138</c:v>
                </c:pt>
                <c:pt idx="402">
                  <c:v>5.3908463349427436</c:v>
                </c:pt>
                <c:pt idx="403">
                  <c:v>5.3086868041977615</c:v>
                </c:pt>
                <c:pt idx="404">
                  <c:v>5.2990702685447548</c:v>
                </c:pt>
                <c:pt idx="405">
                  <c:v>5.3461154782331155</c:v>
                </c:pt>
                <c:pt idx="406">
                  <c:v>5.38685607118631</c:v>
                </c:pt>
                <c:pt idx="407">
                  <c:v>5.3629144886477036</c:v>
                </c:pt>
                <c:pt idx="408">
                  <c:v>5.3685008579067128</c:v>
                </c:pt>
                <c:pt idx="409">
                  <c:v>5.4218107816926748</c:v>
                </c:pt>
                <c:pt idx="410">
                  <c:v>5.4837396751925356</c:v>
                </c:pt>
                <c:pt idx="411">
                  <c:v>5.4945931926100364</c:v>
                </c:pt>
                <c:pt idx="412">
                  <c:v>5.642232951598106</c:v>
                </c:pt>
                <c:pt idx="413">
                  <c:v>5.6410358724711749</c:v>
                </c:pt>
                <c:pt idx="414">
                  <c:v>5.6809385100355181</c:v>
                </c:pt>
                <c:pt idx="415">
                  <c:v>5.6326563185826624</c:v>
                </c:pt>
                <c:pt idx="416">
                  <c:v>5.7060771717010539</c:v>
                </c:pt>
                <c:pt idx="417">
                  <c:v>5.6861258529188818</c:v>
                </c:pt>
                <c:pt idx="418">
                  <c:v>5.8776585132277281</c:v>
                </c:pt>
                <c:pt idx="419">
                  <c:v>6.1849088224731696</c:v>
                </c:pt>
                <c:pt idx="420">
                  <c:v>6.2667092294800737</c:v>
                </c:pt>
                <c:pt idx="421">
                  <c:v>6.2307968556721649</c:v>
                </c:pt>
                <c:pt idx="422">
                  <c:v>6.264714097601856</c:v>
                </c:pt>
                <c:pt idx="423">
                  <c:v>6.7036431108096295</c:v>
                </c:pt>
                <c:pt idx="424">
                  <c:v>6.8877538805315073</c:v>
                </c:pt>
                <c:pt idx="425">
                  <c:v>6.9829615737600301</c:v>
                </c:pt>
                <c:pt idx="426">
                  <c:v>6.7419496428713988</c:v>
                </c:pt>
                <c:pt idx="427">
                  <c:v>6.9430589361956869</c:v>
                </c:pt>
                <c:pt idx="428">
                  <c:v>7.1345915965045332</c:v>
                </c:pt>
                <c:pt idx="429">
                  <c:v>7.1099317664897699</c:v>
                </c:pt>
                <c:pt idx="430">
                  <c:v>7.4701727784206584</c:v>
                </c:pt>
                <c:pt idx="431">
                  <c:v>7.7911495949882337</c:v>
                </c:pt>
                <c:pt idx="432">
                  <c:v>7.8608196001755752</c:v>
                </c:pt>
                <c:pt idx="433">
                  <c:v>8.1441283268824112</c:v>
                </c:pt>
                <c:pt idx="434">
                  <c:v>8.1796416743146754</c:v>
                </c:pt>
                <c:pt idx="435">
                  <c:v>7.8328877538805344</c:v>
                </c:pt>
                <c:pt idx="436">
                  <c:v>8.215953074498227</c:v>
                </c:pt>
                <c:pt idx="437">
                  <c:v>8.1521487570328421</c:v>
                </c:pt>
                <c:pt idx="438">
                  <c:v>8.2199433382546605</c:v>
                </c:pt>
                <c:pt idx="439">
                  <c:v>8.4513786361278491</c:v>
                </c:pt>
                <c:pt idx="440">
                  <c:v>8.8384342205019752</c:v>
                </c:pt>
                <c:pt idx="441">
                  <c:v>9.0419376720801257</c:v>
                </c:pt>
                <c:pt idx="442">
                  <c:v>9.4369737839671206</c:v>
                </c:pt>
                <c:pt idx="443">
                  <c:v>9.5645824188978903</c:v>
                </c:pt>
                <c:pt idx="444">
                  <c:v>9.8360001596105509</c:v>
                </c:pt>
                <c:pt idx="445">
                  <c:v>10.043414069670007</c:v>
                </c:pt>
                <c:pt idx="446">
                  <c:v>9.6564382905710087</c:v>
                </c:pt>
                <c:pt idx="447">
                  <c:v>10.861697458201991</c:v>
                </c:pt>
                <c:pt idx="448">
                  <c:v>10.813614779936957</c:v>
                </c:pt>
                <c:pt idx="449">
                  <c:v>10.859822034236467</c:v>
                </c:pt>
                <c:pt idx="450">
                  <c:v>10.699732652328322</c:v>
                </c:pt>
                <c:pt idx="451">
                  <c:v>10.753760823590444</c:v>
                </c:pt>
                <c:pt idx="452">
                  <c:v>11.738398308128174</c:v>
                </c:pt>
                <c:pt idx="453">
                  <c:v>11.82913690594949</c:v>
                </c:pt>
                <c:pt idx="454">
                  <c:v>11.870116914728069</c:v>
                </c:pt>
                <c:pt idx="455">
                  <c:v>12.068712341885805</c:v>
                </c:pt>
                <c:pt idx="456">
                  <c:v>11.890985994174221</c:v>
                </c:pt>
                <c:pt idx="457">
                  <c:v>11.92689836798213</c:v>
                </c:pt>
                <c:pt idx="458">
                  <c:v>12.130401819560278</c:v>
                </c:pt>
                <c:pt idx="459">
                  <c:v>12.40972028251068</c:v>
                </c:pt>
                <c:pt idx="460">
                  <c:v>12.330393839032764</c:v>
                </c:pt>
                <c:pt idx="461">
                  <c:v>13.3195004189777</c:v>
                </c:pt>
                <c:pt idx="462">
                  <c:v>13.76640995969834</c:v>
                </c:pt>
                <c:pt idx="463">
                  <c:v>13.666653365787482</c:v>
                </c:pt>
                <c:pt idx="464">
                  <c:v>13.76640995969834</c:v>
                </c:pt>
                <c:pt idx="465">
                  <c:v>14.425601532261286</c:v>
                </c:pt>
                <c:pt idx="466">
                  <c:v>16.092733729699535</c:v>
                </c:pt>
                <c:pt idx="467">
                  <c:v>16.368101831531067</c:v>
                </c:pt>
                <c:pt idx="468">
                  <c:v>16.759107777024063</c:v>
                </c:pt>
                <c:pt idx="469">
                  <c:v>17.628985275926741</c:v>
                </c:pt>
                <c:pt idx="470">
                  <c:v>18.694385698894699</c:v>
                </c:pt>
                <c:pt idx="471">
                  <c:v>18.355213279597784</c:v>
                </c:pt>
                <c:pt idx="472">
                  <c:v>19.312876581142017</c:v>
                </c:pt>
                <c:pt idx="473">
                  <c:v>17.672838274609958</c:v>
                </c:pt>
                <c:pt idx="474">
                  <c:v>18.722317545189746</c:v>
                </c:pt>
                <c:pt idx="475">
                  <c:v>18.821914528550348</c:v>
                </c:pt>
                <c:pt idx="476">
                  <c:v>18.734288336459052</c:v>
                </c:pt>
                <c:pt idx="477">
                  <c:v>18.754319460516349</c:v>
                </c:pt>
                <c:pt idx="478">
                  <c:v>18.913850205498591</c:v>
                </c:pt>
                <c:pt idx="479">
                  <c:v>20.589760983201</c:v>
                </c:pt>
                <c:pt idx="480">
                  <c:v>23.598419855552461</c:v>
                </c:pt>
                <c:pt idx="481">
                  <c:v>25.732732133594038</c:v>
                </c:pt>
                <c:pt idx="482">
                  <c:v>28.271018714337025</c:v>
                </c:pt>
                <c:pt idx="483">
                  <c:v>27.877977734328248</c:v>
                </c:pt>
                <c:pt idx="484">
                  <c:v>25.677347272654728</c:v>
                </c:pt>
                <c:pt idx="485">
                  <c:v>28.530385858505255</c:v>
                </c:pt>
                <c:pt idx="486">
                  <c:v>29.368341247356454</c:v>
                </c:pt>
                <c:pt idx="487">
                  <c:v>31.323570488009263</c:v>
                </c:pt>
                <c:pt idx="488">
                  <c:v>35.481425322213802</c:v>
                </c:pt>
                <c:pt idx="489">
                  <c:v>34.388093052950808</c:v>
                </c:pt>
                <c:pt idx="490">
                  <c:v>36.111886995730423</c:v>
                </c:pt>
                <c:pt idx="491">
                  <c:v>36.786241570567817</c:v>
                </c:pt>
                <c:pt idx="492">
                  <c:v>37.121423726108297</c:v>
                </c:pt>
                <c:pt idx="493">
                  <c:v>41.498743066916724</c:v>
                </c:pt>
                <c:pt idx="494">
                  <c:v>47.077131798411877</c:v>
                </c:pt>
                <c:pt idx="495">
                  <c:v>53.868560711863054</c:v>
                </c:pt>
                <c:pt idx="496">
                  <c:v>52.71936475000998</c:v>
                </c:pt>
                <c:pt idx="497">
                  <c:v>56.790870276525283</c:v>
                </c:pt>
                <c:pt idx="498">
                  <c:v>56.91357088703564</c:v>
                </c:pt>
                <c:pt idx="499">
                  <c:v>64.762379793304333</c:v>
                </c:pt>
                <c:pt idx="500">
                  <c:v>74.817445433143121</c:v>
                </c:pt>
                <c:pt idx="501">
                  <c:v>91.776066397988899</c:v>
                </c:pt>
                <c:pt idx="502">
                  <c:v>65.839351981165947</c:v>
                </c:pt>
                <c:pt idx="503">
                  <c:v>49.838394317864413</c:v>
                </c:pt>
                <c:pt idx="504">
                  <c:v>46.68608595028131</c:v>
                </c:pt>
                <c:pt idx="505">
                  <c:v>37.109452934838984</c:v>
                </c:pt>
                <c:pt idx="506">
                  <c:v>35.912373807908693</c:v>
                </c:pt>
                <c:pt idx="507">
                  <c:v>32.874186983759614</c:v>
                </c:pt>
                <c:pt idx="508">
                  <c:v>27.275727225569604</c:v>
                </c:pt>
                <c:pt idx="509">
                  <c:v>37.137384781134017</c:v>
                </c:pt>
                <c:pt idx="510">
                  <c:v>43.497865208890296</c:v>
                </c:pt>
                <c:pt idx="511">
                  <c:v>47.276644986233578</c:v>
                </c:pt>
                <c:pt idx="512">
                  <c:v>50.522924065280698</c:v>
                </c:pt>
                <c:pt idx="513">
                  <c:v>47.563943976696848</c:v>
                </c:pt>
                <c:pt idx="514">
                  <c:v>50.835960256972974</c:v>
                </c:pt>
                <c:pt idx="515">
                  <c:v>57.250309245441102</c:v>
                </c:pt>
                <c:pt idx="516">
                  <c:v>61.529867124216878</c:v>
                </c:pt>
                <c:pt idx="517">
                  <c:v>56.546027692430449</c:v>
                </c:pt>
                <c:pt idx="518">
                  <c:v>54.626710825585548</c:v>
                </c:pt>
                <c:pt idx="519">
                  <c:v>51.075415984996582</c:v>
                </c:pt>
                <c:pt idx="520">
                  <c:v>53.646861657555533</c:v>
                </c:pt>
                <c:pt idx="521">
                  <c:v>53.988268624556056</c:v>
                </c:pt>
                <c:pt idx="522">
                  <c:v>56.645784286341296</c:v>
                </c:pt>
                <c:pt idx="523">
                  <c:v>53.988268624556056</c:v>
                </c:pt>
                <c:pt idx="524">
                  <c:v>46.686085950281289</c:v>
                </c:pt>
                <c:pt idx="525">
                  <c:v>41.271298032799947</c:v>
                </c:pt>
                <c:pt idx="526">
                  <c:v>36.315390447308552</c:v>
                </c:pt>
                <c:pt idx="527">
                  <c:v>44.391684290331568</c:v>
                </c:pt>
                <c:pt idx="528">
                  <c:v>46.602290411396169</c:v>
                </c:pt>
                <c:pt idx="529">
                  <c:v>47.216791029887048</c:v>
                </c:pt>
                <c:pt idx="530">
                  <c:v>42.456406368460932</c:v>
                </c:pt>
                <c:pt idx="531">
                  <c:v>44.946330952475932</c:v>
                </c:pt>
                <c:pt idx="532">
                  <c:v>45.089980447707568</c:v>
                </c:pt>
                <c:pt idx="533">
                  <c:v>47.396352898926594</c:v>
                </c:pt>
                <c:pt idx="534">
                  <c:v>45.093970711464003</c:v>
                </c:pt>
                <c:pt idx="535">
                  <c:v>45.773512629184758</c:v>
                </c:pt>
                <c:pt idx="536">
                  <c:v>46.757910697897103</c:v>
                </c:pt>
                <c:pt idx="537">
                  <c:v>45.688520011172706</c:v>
                </c:pt>
                <c:pt idx="538">
                  <c:v>45.551254937951363</c:v>
                </c:pt>
                <c:pt idx="539">
                  <c:v>46.087546386816129</c:v>
                </c:pt>
                <c:pt idx="540">
                  <c:v>49.120146841706188</c:v>
                </c:pt>
                <c:pt idx="541">
                  <c:v>49.431387414708063</c:v>
                </c:pt>
                <c:pt idx="542">
                  <c:v>48.08307729140892</c:v>
                </c:pt>
                <c:pt idx="543">
                  <c:v>48.912653126371609</c:v>
                </c:pt>
                <c:pt idx="544">
                  <c:v>49.04034156657751</c:v>
                </c:pt>
                <c:pt idx="545">
                  <c:v>49.080244204141856</c:v>
                </c:pt>
                <c:pt idx="546">
                  <c:v>50.17676868441</c:v>
                </c:pt>
                <c:pt idx="547">
                  <c:v>52.55177367223969</c:v>
                </c:pt>
                <c:pt idx="548">
                  <c:v>52.180679142891314</c:v>
                </c:pt>
                <c:pt idx="549">
                  <c:v>53.708950161605642</c:v>
                </c:pt>
                <c:pt idx="550">
                  <c:v>51.468417062367791</c:v>
                </c:pt>
                <c:pt idx="551">
                  <c:v>51.545828179242612</c:v>
                </c:pt>
                <c:pt idx="552">
                  <c:v>52.723355013766373</c:v>
                </c:pt>
                <c:pt idx="553">
                  <c:v>50.836359283348592</c:v>
                </c:pt>
                <c:pt idx="554">
                  <c:v>51.067395554846136</c:v>
                </c:pt>
                <c:pt idx="555">
                  <c:v>51.510314831810341</c:v>
                </c:pt>
                <c:pt idx="556">
                  <c:v>48.401899365548019</c:v>
                </c:pt>
                <c:pt idx="557">
                  <c:v>48.346035672957939</c:v>
                </c:pt>
                <c:pt idx="558">
                  <c:v>48.405490602928815</c:v>
                </c:pt>
                <c:pt idx="559">
                  <c:v>48.567096285064402</c:v>
                </c:pt>
                <c:pt idx="560">
                  <c:v>47.484138701568135</c:v>
                </c:pt>
                <c:pt idx="561">
                  <c:v>43.92881369458518</c:v>
                </c:pt>
                <c:pt idx="562">
                  <c:v>43.254858146123425</c:v>
                </c:pt>
                <c:pt idx="563">
                  <c:v>39.802761262519418</c:v>
                </c:pt>
                <c:pt idx="564">
                  <c:v>42.292805554447106</c:v>
                </c:pt>
                <c:pt idx="565">
                  <c:v>43.453972307569494</c:v>
                </c:pt>
                <c:pt idx="566">
                  <c:v>43.254459119747779</c:v>
                </c:pt>
                <c:pt idx="567">
                  <c:v>41.007541598499628</c:v>
                </c:pt>
                <c:pt idx="568">
                  <c:v>39.263796336937837</c:v>
                </c:pt>
                <c:pt idx="569">
                  <c:v>39.898647300586532</c:v>
                </c:pt>
                <c:pt idx="570">
                  <c:v>40.070228642113207</c:v>
                </c:pt>
                <c:pt idx="571">
                  <c:v>40.700690315629828</c:v>
                </c:pt>
                <c:pt idx="572">
                  <c:v>42.516260324807433</c:v>
                </c:pt>
                <c:pt idx="573">
                  <c:v>43.054945931926071</c:v>
                </c:pt>
                <c:pt idx="574">
                  <c:v>44.256015322612789</c:v>
                </c:pt>
                <c:pt idx="575">
                  <c:v>43.499860340768493</c:v>
                </c:pt>
                <c:pt idx="576">
                  <c:v>42.79557878775784</c:v>
                </c:pt>
                <c:pt idx="577">
                  <c:v>43.094848569490409</c:v>
                </c:pt>
                <c:pt idx="578">
                  <c:v>40.87745900003987</c:v>
                </c:pt>
                <c:pt idx="579">
                  <c:v>41.375443916842876</c:v>
                </c:pt>
                <c:pt idx="580">
                  <c:v>41.255336977774206</c:v>
                </c:pt>
                <c:pt idx="581">
                  <c:v>39.76696859662421</c:v>
                </c:pt>
                <c:pt idx="582">
                  <c:v>37.241570567814513</c:v>
                </c:pt>
                <c:pt idx="583">
                  <c:v>38.062567335700869</c:v>
                </c:pt>
                <c:pt idx="584">
                  <c:v>38.906667730736984</c:v>
                </c:pt>
                <c:pt idx="585">
                  <c:v>35.708471329954889</c:v>
                </c:pt>
                <c:pt idx="586">
                  <c:v>36.230397829296493</c:v>
                </c:pt>
                <c:pt idx="587">
                  <c:v>31.443278400702265</c:v>
                </c:pt>
                <c:pt idx="588">
                  <c:v>31.315589960496371</c:v>
                </c:pt>
                <c:pt idx="589">
                  <c:v>27.057579506005329</c:v>
                </c:pt>
                <c:pt idx="590">
                  <c:v>27.166952635569192</c:v>
                </c:pt>
                <c:pt idx="591">
                  <c:v>30.92534216511709</c:v>
                </c:pt>
                <c:pt idx="592">
                  <c:v>30.482223374965063</c:v>
                </c:pt>
                <c:pt idx="593">
                  <c:v>30.725030924544093</c:v>
                </c:pt>
                <c:pt idx="594">
                  <c:v>34.216511711424104</c:v>
                </c:pt>
                <c:pt idx="595">
                  <c:v>37.430270140856294</c:v>
                </c:pt>
                <c:pt idx="596">
                  <c:v>35.139140497186844</c:v>
                </c:pt>
                <c:pt idx="597">
                  <c:v>38.138940983999014</c:v>
                </c:pt>
                <c:pt idx="598">
                  <c:v>37.508479310482393</c:v>
                </c:pt>
                <c:pt idx="599">
                  <c:v>38.825665376481354</c:v>
                </c:pt>
                <c:pt idx="600">
                  <c:v>39.495471050636418</c:v>
                </c:pt>
                <c:pt idx="601">
                  <c:v>39.024779537927429</c:v>
                </c:pt>
                <c:pt idx="602">
                  <c:v>35.428314911615637</c:v>
                </c:pt>
                <c:pt idx="603">
                  <c:v>36.53964327042015</c:v>
                </c:pt>
                <c:pt idx="604">
                  <c:v>35.625074817445409</c:v>
                </c:pt>
                <c:pt idx="605">
                  <c:v>36.058896293044945</c:v>
                </c:pt>
                <c:pt idx="606">
                  <c:v>36.591676309804058</c:v>
                </c:pt>
                <c:pt idx="607">
                  <c:v>37.740154024180981</c:v>
                </c:pt>
                <c:pt idx="608">
                  <c:v>37.717968157695204</c:v>
                </c:pt>
                <c:pt idx="609">
                  <c:v>38.685567215992954</c:v>
                </c:pt>
                <c:pt idx="610">
                  <c:v>37.560352739316045</c:v>
                </c:pt>
                <c:pt idx="611">
                  <c:v>37.510474442360618</c:v>
                </c:pt>
                <c:pt idx="612">
                  <c:v>39.334384102789173</c:v>
                </c:pt>
                <c:pt idx="613">
                  <c:v>40.501177127808127</c:v>
                </c:pt>
                <c:pt idx="614">
                  <c:v>44.028570288496041</c:v>
                </c:pt>
                <c:pt idx="615">
                  <c:v>42.388571884601546</c:v>
                </c:pt>
                <c:pt idx="616">
                  <c:v>40.545070029128901</c:v>
                </c:pt>
                <c:pt idx="617">
                  <c:v>41.379035154223672</c:v>
                </c:pt>
                <c:pt idx="618">
                  <c:v>41.841905749970053</c:v>
                </c:pt>
                <c:pt idx="619">
                  <c:v>42.520250588563883</c:v>
                </c:pt>
                <c:pt idx="620">
                  <c:v>42.233350624476252</c:v>
                </c:pt>
                <c:pt idx="621">
                  <c:v>42.596065599936132</c:v>
                </c:pt>
                <c:pt idx="622">
                  <c:v>41.990343561709409</c:v>
                </c:pt>
                <c:pt idx="623">
                  <c:v>41.481983959139683</c:v>
                </c:pt>
                <c:pt idx="624">
                  <c:v>41.37584294321853</c:v>
                </c:pt>
                <c:pt idx="625">
                  <c:v>41.291249351582124</c:v>
                </c:pt>
                <c:pt idx="626">
                  <c:v>41.658353617174079</c:v>
                </c:pt>
                <c:pt idx="627">
                  <c:v>42.651929292526212</c:v>
                </c:pt>
                <c:pt idx="628">
                  <c:v>44.112365827381161</c:v>
                </c:pt>
                <c:pt idx="629">
                  <c:v>44.571645185746746</c:v>
                </c:pt>
                <c:pt idx="630">
                  <c:v>43.35421571365864</c:v>
                </c:pt>
                <c:pt idx="631">
                  <c:v>43.49387494513384</c:v>
                </c:pt>
                <c:pt idx="632">
                  <c:v>44.758788555923516</c:v>
                </c:pt>
                <c:pt idx="633">
                  <c:v>47.036830134471863</c:v>
                </c:pt>
                <c:pt idx="634">
                  <c:v>47.962970352340257</c:v>
                </c:pt>
                <c:pt idx="635">
                  <c:v>47.883165077211572</c:v>
                </c:pt>
                <c:pt idx="636">
                  <c:v>48.641315190934087</c:v>
                </c:pt>
                <c:pt idx="637">
                  <c:v>48.354016200470817</c:v>
                </c:pt>
                <c:pt idx="638">
                  <c:v>47.484138701568135</c:v>
                </c:pt>
                <c:pt idx="639">
                  <c:v>48.08267826503328</c:v>
                </c:pt>
                <c:pt idx="640">
                  <c:v>48.601412553369741</c:v>
                </c:pt>
                <c:pt idx="641">
                  <c:v>48.800925741191449</c:v>
                </c:pt>
                <c:pt idx="642">
                  <c:v>50.420972826303775</c:v>
                </c:pt>
                <c:pt idx="643">
                  <c:v>48.880731016320134</c:v>
                </c:pt>
                <c:pt idx="644">
                  <c:v>48.553529388292517</c:v>
                </c:pt>
                <c:pt idx="645">
                  <c:v>53.138342444435516</c:v>
                </c:pt>
                <c:pt idx="646">
                  <c:v>54.698535573201333</c:v>
                </c:pt>
                <c:pt idx="647">
                  <c:v>54.526954231674658</c:v>
                </c:pt>
                <c:pt idx="648">
                  <c:v>53.988268624556028</c:v>
                </c:pt>
                <c:pt idx="649">
                  <c:v>54.447148956545966</c:v>
                </c:pt>
                <c:pt idx="650">
                  <c:v>50.788077091895723</c:v>
                </c:pt>
                <c:pt idx="651">
                  <c:v>50.193527792187012</c:v>
                </c:pt>
                <c:pt idx="652">
                  <c:v>48.354016200470802</c:v>
                </c:pt>
                <c:pt idx="653">
                  <c:v>49.263796336937816</c:v>
                </c:pt>
                <c:pt idx="654">
                  <c:v>48.222337496508466</c:v>
                </c:pt>
                <c:pt idx="655">
                  <c:v>50.776106300626417</c:v>
                </c:pt>
                <c:pt idx="656">
                  <c:v>49.255815809424952</c:v>
                </c:pt>
                <c:pt idx="657">
                  <c:v>53.673037787797718</c:v>
                </c:pt>
                <c:pt idx="658">
                  <c:v>54.391285263955901</c:v>
                </c:pt>
                <c:pt idx="659">
                  <c:v>52.918877937831645</c:v>
                </c:pt>
                <c:pt idx="660">
                  <c:v>51.322772435257924</c:v>
                </c:pt>
                <c:pt idx="661">
                  <c:v>52.092893340249745</c:v>
                </c:pt>
                <c:pt idx="662">
                  <c:v>50.504768365188887</c:v>
                </c:pt>
                <c:pt idx="663">
                  <c:v>52.164718087865559</c:v>
                </c:pt>
                <c:pt idx="664">
                  <c:v>52.292406528071467</c:v>
                </c:pt>
                <c:pt idx="665">
                  <c:v>51.773672239734999</c:v>
                </c:pt>
                <c:pt idx="666">
                  <c:v>50.863892103267979</c:v>
                </c:pt>
                <c:pt idx="667">
                  <c:v>50.800047883165028</c:v>
                </c:pt>
                <c:pt idx="668">
                  <c:v>51.230996368859927</c:v>
                </c:pt>
                <c:pt idx="669">
                  <c:v>50.432943617573066</c:v>
                </c:pt>
                <c:pt idx="670">
                  <c:v>51.410558237899465</c:v>
                </c:pt>
                <c:pt idx="671">
                  <c:v>51.442480347950934</c:v>
                </c:pt>
                <c:pt idx="672">
                  <c:v>51.94525358126166</c:v>
                </c:pt>
                <c:pt idx="673">
                  <c:v>53.744862535413525</c:v>
                </c:pt>
                <c:pt idx="674">
                  <c:v>55.265153026614996</c:v>
                </c:pt>
                <c:pt idx="675">
                  <c:v>53.661066996528405</c:v>
                </c:pt>
                <c:pt idx="676">
                  <c:v>53.465544072463132</c:v>
                </c:pt>
                <c:pt idx="677">
                  <c:v>52.515861298431766</c:v>
                </c:pt>
                <c:pt idx="678">
                  <c:v>48.5176170144846</c:v>
                </c:pt>
                <c:pt idx="679">
                  <c:v>50.249391484777085</c:v>
                </c:pt>
                <c:pt idx="680">
                  <c:v>51.502334304297449</c:v>
                </c:pt>
                <c:pt idx="681">
                  <c:v>51.386616655360861</c:v>
                </c:pt>
                <c:pt idx="682">
                  <c:v>51.657954590798397</c:v>
                </c:pt>
                <c:pt idx="683">
                  <c:v>50.321216232392906</c:v>
                </c:pt>
                <c:pt idx="684">
                  <c:v>50.823989465703633</c:v>
                </c:pt>
                <c:pt idx="685">
                  <c:v>52.308367583097194</c:v>
                </c:pt>
                <c:pt idx="686">
                  <c:v>51.945253581261674</c:v>
                </c:pt>
                <c:pt idx="687">
                  <c:v>53.126371653166224</c:v>
                </c:pt>
                <c:pt idx="688">
                  <c:v>53.688998842823473</c:v>
                </c:pt>
                <c:pt idx="689">
                  <c:v>55.875663381349469</c:v>
                </c:pt>
                <c:pt idx="690">
                  <c:v>55.716052831092099</c:v>
                </c:pt>
                <c:pt idx="691">
                  <c:v>60.5562427676469</c:v>
                </c:pt>
                <c:pt idx="692">
                  <c:v>57.511671521487528</c:v>
                </c:pt>
                <c:pt idx="693">
                  <c:v>58.46534455927533</c:v>
                </c:pt>
                <c:pt idx="694">
                  <c:v>65.121104505007722</c:v>
                </c:pt>
                <c:pt idx="695">
                  <c:v>69.087426678903412</c:v>
                </c:pt>
                <c:pt idx="696">
                  <c:v>71.10250987590274</c:v>
                </c:pt>
                <c:pt idx="697">
                  <c:v>76.888392322732471</c:v>
                </c:pt>
                <c:pt idx="698">
                  <c:v>77.814133514225233</c:v>
                </c:pt>
                <c:pt idx="699">
                  <c:v>75.958660867483303</c:v>
                </c:pt>
                <c:pt idx="700">
                  <c:v>74.079246638202747</c:v>
                </c:pt>
                <c:pt idx="701">
                  <c:v>73.923626351701813</c:v>
                </c:pt>
                <c:pt idx="702">
                  <c:v>72.734527752284393</c:v>
                </c:pt>
                <c:pt idx="703">
                  <c:v>78.129364350983565</c:v>
                </c:pt>
                <c:pt idx="704">
                  <c:v>79.809265392442398</c:v>
                </c:pt>
                <c:pt idx="705">
                  <c:v>80.731016320178725</c:v>
                </c:pt>
                <c:pt idx="706">
                  <c:v>80.312038625753132</c:v>
                </c:pt>
                <c:pt idx="707">
                  <c:v>81.29364350983596</c:v>
                </c:pt>
                <c:pt idx="708">
                  <c:v>82.646342923267198</c:v>
                </c:pt>
                <c:pt idx="709">
                  <c:v>81.808387534415999</c:v>
                </c:pt>
                <c:pt idx="710">
                  <c:v>86.381229799289699</c:v>
                </c:pt>
                <c:pt idx="711">
                  <c:v>91.947647739515546</c:v>
                </c:pt>
                <c:pt idx="712">
                  <c:v>102.47795379274565</c:v>
                </c:pt>
                <c:pt idx="713">
                  <c:v>117.39754997805349</c:v>
                </c:pt>
                <c:pt idx="714">
                  <c:v>127.61262519452531</c:v>
                </c:pt>
                <c:pt idx="715">
                  <c:v>140.98798930609306</c:v>
                </c:pt>
                <c:pt idx="716">
                  <c:v>125.9965683731694</c:v>
                </c:pt>
                <c:pt idx="717">
                  <c:v>132.64035752763252</c:v>
                </c:pt>
                <c:pt idx="718">
                  <c:v>144.16822951997119</c:v>
                </c:pt>
                <c:pt idx="719">
                  <c:v>149.61493954750401</c:v>
                </c:pt>
                <c:pt idx="720">
                  <c:v>163.01025497785395</c:v>
                </c:pt>
                <c:pt idx="721">
                  <c:v>170.77929851163154</c:v>
                </c:pt>
                <c:pt idx="722">
                  <c:v>176.08235904393271</c:v>
                </c:pt>
                <c:pt idx="723">
                  <c:v>187.00770120904986</c:v>
                </c:pt>
                <c:pt idx="724">
                  <c:v>222.85224053309915</c:v>
                </c:pt>
                <c:pt idx="725">
                  <c:v>269.22708591037861</c:v>
                </c:pt>
                <c:pt idx="726">
                  <c:v>192.56613862176283</c:v>
                </c:pt>
                <c:pt idx="727">
                  <c:v>247.55197318542747</c:v>
                </c:pt>
                <c:pt idx="728">
                  <c:v>291.74813455169374</c:v>
                </c:pt>
                <c:pt idx="729">
                  <c:v>294.73644307888742</c:v>
                </c:pt>
                <c:pt idx="730">
                  <c:v>322.77642552172688</c:v>
                </c:pt>
                <c:pt idx="731">
                  <c:v>310.02753281991932</c:v>
                </c:pt>
                <c:pt idx="732">
                  <c:v>315.86528869558271</c:v>
                </c:pt>
                <c:pt idx="733">
                  <c:v>362.71497545987779</c:v>
                </c:pt>
                <c:pt idx="734">
                  <c:v>392.5541678304935</c:v>
                </c:pt>
                <c:pt idx="735">
                  <c:v>411.47599856350502</c:v>
                </c:pt>
                <c:pt idx="736">
                  <c:v>458.53716930689114</c:v>
                </c:pt>
                <c:pt idx="737">
                  <c:v>448.05474641873815</c:v>
                </c:pt>
                <c:pt idx="738">
                  <c:v>398.16447867204016</c:v>
                </c:pt>
                <c:pt idx="739">
                  <c:v>411.2525437931447</c:v>
                </c:pt>
                <c:pt idx="740">
                  <c:v>429.79928973305124</c:v>
                </c:pt>
                <c:pt idx="741">
                  <c:v>449.75060851522272</c:v>
                </c:pt>
                <c:pt idx="742">
                  <c:v>400.18754239655232</c:v>
                </c:pt>
                <c:pt idx="743">
                  <c:v>305.38286580742982</c:v>
                </c:pt>
                <c:pt idx="744">
                  <c:v>277.10785682933636</c:v>
                </c:pt>
                <c:pt idx="745">
                  <c:v>334.31227804157845</c:v>
                </c:pt>
                <c:pt idx="746">
                  <c:v>367.81453254060079</c:v>
                </c:pt>
                <c:pt idx="747">
                  <c:v>382.19544311879008</c:v>
                </c:pt>
                <c:pt idx="748">
                  <c:v>340.32560552252494</c:v>
                </c:pt>
                <c:pt idx="749">
                  <c:v>361.57775028929399</c:v>
                </c:pt>
                <c:pt idx="750">
                  <c:v>356.26271896572354</c:v>
                </c:pt>
                <c:pt idx="751">
                  <c:v>339.23227325326189</c:v>
                </c:pt>
                <c:pt idx="752">
                  <c:v>346.72598858784551</c:v>
                </c:pt>
                <c:pt idx="753">
                  <c:v>266.99253820677541</c:v>
                </c:pt>
                <c:pt idx="754">
                  <c:v>256.992937233151</c:v>
                </c:pt>
                <c:pt idx="755">
                  <c:v>223.51462431666724</c:v>
                </c:pt>
                <c:pt idx="756">
                  <c:v>284.08283787558349</c:v>
                </c:pt>
                <c:pt idx="757">
                  <c:v>254.69853557320127</c:v>
                </c:pt>
                <c:pt idx="758">
                  <c:v>243.28239096604275</c:v>
                </c:pt>
                <c:pt idx="759">
                  <c:v>257.4278759826023</c:v>
                </c:pt>
                <c:pt idx="760">
                  <c:v>267.91428913451165</c:v>
                </c:pt>
                <c:pt idx="761">
                  <c:v>261.25054866126635</c:v>
                </c:pt>
                <c:pt idx="762">
                  <c:v>276.88839232273233</c:v>
                </c:pt>
                <c:pt idx="763">
                  <c:v>293.81908144128312</c:v>
                </c:pt>
                <c:pt idx="764">
                  <c:v>291.20944894457506</c:v>
                </c:pt>
                <c:pt idx="765">
                  <c:v>287.09548701169132</c:v>
                </c:pt>
                <c:pt idx="766">
                  <c:v>300.37508479310463</c:v>
                </c:pt>
                <c:pt idx="767">
                  <c:v>298.36000159610535</c:v>
                </c:pt>
                <c:pt idx="768">
                  <c:v>306.88320497984898</c:v>
                </c:pt>
                <c:pt idx="769">
                  <c:v>307.70918957743089</c:v>
                </c:pt>
                <c:pt idx="770">
                  <c:v>320.05905590359504</c:v>
                </c:pt>
                <c:pt idx="771">
                  <c:v>323.17146163361377</c:v>
                </c:pt>
                <c:pt idx="772">
                  <c:v>344.79470092973128</c:v>
                </c:pt>
                <c:pt idx="773">
                  <c:v>389.38190814412815</c:v>
                </c:pt>
                <c:pt idx="774">
                  <c:v>366.74514185387636</c:v>
                </c:pt>
                <c:pt idx="775">
                  <c:v>342.18506843302322</c:v>
                </c:pt>
                <c:pt idx="776">
                  <c:v>335.57320138861161</c:v>
                </c:pt>
                <c:pt idx="777">
                  <c:v>333.6299429392281</c:v>
                </c:pt>
                <c:pt idx="778">
                  <c:v>362.32392961174713</c:v>
                </c:pt>
                <c:pt idx="779">
                  <c:v>344.5473045768324</c:v>
                </c:pt>
                <c:pt idx="780">
                  <c:v>333.23091656358474</c:v>
                </c:pt>
                <c:pt idx="781">
                  <c:v>333.80152428075485</c:v>
                </c:pt>
                <c:pt idx="782">
                  <c:v>344.41961613662653</c:v>
                </c:pt>
                <c:pt idx="783">
                  <c:v>340.37348868760216</c:v>
                </c:pt>
                <c:pt idx="784">
                  <c:v>328.93340249790504</c:v>
                </c:pt>
                <c:pt idx="785">
                  <c:v>334.50780096564375</c:v>
                </c:pt>
                <c:pt idx="786">
                  <c:v>332.66828937392756</c:v>
                </c:pt>
                <c:pt idx="787">
                  <c:v>345.34136706436288</c:v>
                </c:pt>
                <c:pt idx="788">
                  <c:v>346.04365348549527</c:v>
                </c:pt>
                <c:pt idx="789">
                  <c:v>340.14923586449049</c:v>
                </c:pt>
                <c:pt idx="790">
                  <c:v>337.68804117952186</c:v>
                </c:pt>
                <c:pt idx="791">
                  <c:v>330.59335222058166</c:v>
                </c:pt>
                <c:pt idx="792">
                  <c:v>320.19871513507036</c:v>
                </c:pt>
                <c:pt idx="793">
                  <c:v>339.3120785283906</c:v>
                </c:pt>
                <c:pt idx="794">
                  <c:v>355.33298751047431</c:v>
                </c:pt>
                <c:pt idx="795">
                  <c:v>320.55384860939296</c:v>
                </c:pt>
                <c:pt idx="796">
                  <c:v>324.77155739994396</c:v>
                </c:pt>
                <c:pt idx="797">
                  <c:v>329.34040940106127</c:v>
                </c:pt>
                <c:pt idx="798">
                  <c:v>326.99812457603434</c:v>
                </c:pt>
                <c:pt idx="799">
                  <c:v>328.4306292645943</c:v>
                </c:pt>
                <c:pt idx="800">
                  <c:v>336.0001596105501</c:v>
                </c:pt>
                <c:pt idx="801">
                  <c:v>331.02430070627656</c:v>
                </c:pt>
                <c:pt idx="802">
                  <c:v>326.87841666334134</c:v>
                </c:pt>
                <c:pt idx="803">
                  <c:v>331.65875264354958</c:v>
                </c:pt>
                <c:pt idx="804">
                  <c:v>327.79617732732117</c:v>
                </c:pt>
                <c:pt idx="805">
                  <c:v>312.52144766769067</c:v>
                </c:pt>
                <c:pt idx="806">
                  <c:v>289.66122660707856</c:v>
                </c:pt>
                <c:pt idx="807">
                  <c:v>274.25880850724218</c:v>
                </c:pt>
                <c:pt idx="808">
                  <c:v>276.2858624955108</c:v>
                </c:pt>
                <c:pt idx="809">
                  <c:v>266.68927816128632</c:v>
                </c:pt>
                <c:pt idx="810">
                  <c:v>254.65065240812402</c:v>
                </c:pt>
                <c:pt idx="811">
                  <c:v>260.99916204461101</c:v>
                </c:pt>
                <c:pt idx="812">
                  <c:v>224.79948924623903</c:v>
                </c:pt>
                <c:pt idx="813">
                  <c:v>257.19644068472911</c:v>
                </c:pt>
                <c:pt idx="814">
                  <c:v>262.74689756992927</c:v>
                </c:pt>
                <c:pt idx="815">
                  <c:v>245.88803319899435</c:v>
                </c:pt>
                <c:pt idx="816">
                  <c:v>256.03527393160675</c:v>
                </c:pt>
                <c:pt idx="817">
                  <c:v>249.51917321734956</c:v>
                </c:pt>
                <c:pt idx="818">
                  <c:v>249.48326084354161</c:v>
                </c:pt>
                <c:pt idx="819">
                  <c:v>219.16922708591025</c:v>
                </c:pt>
                <c:pt idx="820">
                  <c:v>226.44746817764641</c:v>
                </c:pt>
                <c:pt idx="821">
                  <c:v>244.89046725988575</c:v>
                </c:pt>
                <c:pt idx="822">
                  <c:v>230.85271936474987</c:v>
                </c:pt>
                <c:pt idx="823">
                  <c:v>198.70715454291519</c:v>
                </c:pt>
                <c:pt idx="824">
                  <c:v>224.85934320258556</c:v>
                </c:pt>
                <c:pt idx="825">
                  <c:v>232.02585690914159</c:v>
                </c:pt>
                <c:pt idx="826">
                  <c:v>227.96775866884786</c:v>
                </c:pt>
                <c:pt idx="827">
                  <c:v>222.74051314791896</c:v>
                </c:pt>
                <c:pt idx="828">
                  <c:v>223.8657675272334</c:v>
                </c:pt>
                <c:pt idx="829">
                  <c:v>228.85359722277627</c:v>
                </c:pt>
                <c:pt idx="830">
                  <c:v>264.19536331351486</c:v>
                </c:pt>
                <c:pt idx="831">
                  <c:v>264.84178604205721</c:v>
                </c:pt>
                <c:pt idx="832">
                  <c:v>264.35497386377222</c:v>
                </c:pt>
                <c:pt idx="833">
                  <c:v>261.44607158533159</c:v>
                </c:pt>
                <c:pt idx="834">
                  <c:v>248.17046406767471</c:v>
                </c:pt>
                <c:pt idx="835">
                  <c:v>248.35002593671425</c:v>
                </c:pt>
                <c:pt idx="836">
                  <c:v>255.06164957503677</c:v>
                </c:pt>
                <c:pt idx="837">
                  <c:v>251.65396432704182</c:v>
                </c:pt>
                <c:pt idx="838">
                  <c:v>253.64510594150255</c:v>
                </c:pt>
                <c:pt idx="839">
                  <c:v>255.31303619169211</c:v>
                </c:pt>
                <c:pt idx="840">
                  <c:v>252.69143290371474</c:v>
                </c:pt>
                <c:pt idx="841">
                  <c:v>252.1248154503011</c:v>
                </c:pt>
                <c:pt idx="842">
                  <c:v>253.17026455448686</c:v>
                </c:pt>
                <c:pt idx="843">
                  <c:v>248.31810382666274</c:v>
                </c:pt>
                <c:pt idx="844">
                  <c:v>246.19408642911279</c:v>
                </c:pt>
                <c:pt idx="845">
                  <c:v>246.18850005985379</c:v>
                </c:pt>
                <c:pt idx="846">
                  <c:v>240.89342005506546</c:v>
                </c:pt>
                <c:pt idx="847">
                  <c:v>239.65085192131184</c:v>
                </c:pt>
                <c:pt idx="848">
                  <c:v>225.72004309484839</c:v>
                </c:pt>
                <c:pt idx="849">
                  <c:v>226.25274330633235</c:v>
                </c:pt>
                <c:pt idx="850">
                  <c:v>221.94405650213466</c:v>
                </c:pt>
                <c:pt idx="851">
                  <c:v>228.65847332508665</c:v>
                </c:pt>
                <c:pt idx="852">
                  <c:v>233.20777303379739</c:v>
                </c:pt>
                <c:pt idx="853">
                  <c:v>216.74993017038415</c:v>
                </c:pt>
                <c:pt idx="854">
                  <c:v>208.40509157655308</c:v>
                </c:pt>
                <c:pt idx="855">
                  <c:v>196.03607198435805</c:v>
                </c:pt>
                <c:pt idx="856">
                  <c:v>193.75324208930198</c:v>
                </c:pt>
                <c:pt idx="857">
                  <c:v>190.13447188859172</c:v>
                </c:pt>
                <c:pt idx="858">
                  <c:v>182.99549100195512</c:v>
                </c:pt>
                <c:pt idx="859">
                  <c:v>192.11045050077797</c:v>
                </c:pt>
                <c:pt idx="860">
                  <c:v>170.45768325286292</c:v>
                </c:pt>
                <c:pt idx="861">
                  <c:v>174.32784007022852</c:v>
                </c:pt>
                <c:pt idx="862">
                  <c:v>180.36630621284056</c:v>
                </c:pt>
                <c:pt idx="863">
                  <c:v>185.30864690156008</c:v>
                </c:pt>
                <c:pt idx="864">
                  <c:v>181.78085471449651</c:v>
                </c:pt>
                <c:pt idx="865">
                  <c:v>180.83436415147031</c:v>
                </c:pt>
                <c:pt idx="866">
                  <c:v>181.42612026654953</c:v>
                </c:pt>
                <c:pt idx="867">
                  <c:v>170.6827341287258</c:v>
                </c:pt>
                <c:pt idx="868">
                  <c:v>152.38218746259119</c:v>
                </c:pt>
                <c:pt idx="869">
                  <c:v>174.81944056502124</c:v>
                </c:pt>
                <c:pt idx="870">
                  <c:v>169.55708072303568</c:v>
                </c:pt>
                <c:pt idx="871">
                  <c:v>163.38533977095875</c:v>
                </c:pt>
                <c:pt idx="872">
                  <c:v>181.70583775587554</c:v>
                </c:pt>
                <c:pt idx="873">
                  <c:v>205.75435936315372</c:v>
                </c:pt>
                <c:pt idx="874">
                  <c:v>207.3021826742746</c:v>
                </c:pt>
                <c:pt idx="875">
                  <c:v>197.05358924224879</c:v>
                </c:pt>
                <c:pt idx="876">
                  <c:v>188.28618171661134</c:v>
                </c:pt>
                <c:pt idx="877">
                  <c:v>201.3638721519491</c:v>
                </c:pt>
                <c:pt idx="878">
                  <c:v>202.62838673636315</c:v>
                </c:pt>
                <c:pt idx="879">
                  <c:v>198.98926619049507</c:v>
                </c:pt>
                <c:pt idx="880">
                  <c:v>195.91197478153296</c:v>
                </c:pt>
                <c:pt idx="881">
                  <c:v>194.88647699612935</c:v>
                </c:pt>
                <c:pt idx="882">
                  <c:v>182.07852839072655</c:v>
                </c:pt>
                <c:pt idx="883">
                  <c:v>180.22305574398459</c:v>
                </c:pt>
                <c:pt idx="884">
                  <c:v>181.89417820517929</c:v>
                </c:pt>
                <c:pt idx="885">
                  <c:v>169.86393200590553</c:v>
                </c:pt>
                <c:pt idx="886">
                  <c:v>178.53956346514497</c:v>
                </c:pt>
                <c:pt idx="887">
                  <c:v>178.08307729140887</c:v>
                </c:pt>
                <c:pt idx="888">
                  <c:v>179.86592713778373</c:v>
                </c:pt>
                <c:pt idx="889">
                  <c:v>177.77622600853906</c:v>
                </c:pt>
                <c:pt idx="890">
                  <c:v>175.95347352459987</c:v>
                </c:pt>
                <c:pt idx="891">
                  <c:v>172.98950560632048</c:v>
                </c:pt>
                <c:pt idx="892">
                  <c:v>171.57376002553758</c:v>
                </c:pt>
                <c:pt idx="893">
                  <c:v>170.52033039383895</c:v>
                </c:pt>
                <c:pt idx="894">
                  <c:v>171.95083995052062</c:v>
                </c:pt>
                <c:pt idx="895">
                  <c:v>175.65579984836987</c:v>
                </c:pt>
                <c:pt idx="896">
                  <c:v>176.17573121583325</c:v>
                </c:pt>
                <c:pt idx="897">
                  <c:v>179.70910977215581</c:v>
                </c:pt>
                <c:pt idx="898">
                  <c:v>180.06943058936182</c:v>
                </c:pt>
                <c:pt idx="899">
                  <c:v>172.93843023023811</c:v>
                </c:pt>
                <c:pt idx="900">
                  <c:v>176.08315709668398</c:v>
                </c:pt>
                <c:pt idx="901">
                  <c:v>175.51294840588955</c:v>
                </c:pt>
                <c:pt idx="902">
                  <c:v>177.31455249191961</c:v>
                </c:pt>
                <c:pt idx="903">
                  <c:v>178.84721280076604</c:v>
                </c:pt>
                <c:pt idx="904">
                  <c:v>178.97131000359116</c:v>
                </c:pt>
                <c:pt idx="905">
                  <c:v>178.72870196719992</c:v>
                </c:pt>
                <c:pt idx="906">
                  <c:v>178.41347113044162</c:v>
                </c:pt>
                <c:pt idx="907">
                  <c:v>177.59067874386486</c:v>
                </c:pt>
                <c:pt idx="908">
                  <c:v>192.85024540122089</c:v>
                </c:pt>
                <c:pt idx="909">
                  <c:v>196.3712541398985</c:v>
                </c:pt>
                <c:pt idx="910">
                  <c:v>206.01532261282452</c:v>
                </c:pt>
                <c:pt idx="911">
                  <c:v>208.7678065520129</c:v>
                </c:pt>
                <c:pt idx="912">
                  <c:v>221.58732692230942</c:v>
                </c:pt>
                <c:pt idx="913">
                  <c:v>234.15945093970694</c:v>
                </c:pt>
                <c:pt idx="914">
                  <c:v>233.34783129164819</c:v>
                </c:pt>
                <c:pt idx="915">
                  <c:v>229.68636526874405</c:v>
                </c:pt>
                <c:pt idx="916">
                  <c:v>226.11627628586228</c:v>
                </c:pt>
                <c:pt idx="917">
                  <c:v>227.17648936594688</c:v>
                </c:pt>
                <c:pt idx="918">
                  <c:v>246.22999880292065</c:v>
                </c:pt>
                <c:pt idx="919">
                  <c:v>258.73269223095622</c:v>
                </c:pt>
                <c:pt idx="920">
                  <c:v>248.66086748334044</c:v>
                </c:pt>
                <c:pt idx="921">
                  <c:v>262.21818762220158</c:v>
                </c:pt>
                <c:pt idx="922">
                  <c:v>255.00179561869015</c:v>
                </c:pt>
                <c:pt idx="923">
                  <c:v>257.77024061290433</c:v>
                </c:pt>
                <c:pt idx="924">
                  <c:v>262.27006105103527</c:v>
                </c:pt>
                <c:pt idx="925">
                  <c:v>260.47045209688343</c:v>
                </c:pt>
                <c:pt idx="926">
                  <c:v>262.37181277682441</c:v>
                </c:pt>
                <c:pt idx="927">
                  <c:v>258.30294082438837</c:v>
                </c:pt>
                <c:pt idx="928">
                  <c:v>262.55696101512302</c:v>
                </c:pt>
                <c:pt idx="929">
                  <c:v>259.4333825465863</c:v>
                </c:pt>
                <c:pt idx="930">
                  <c:v>254.02976736762298</c:v>
                </c:pt>
                <c:pt idx="931">
                  <c:v>243.78915446310998</c:v>
                </c:pt>
                <c:pt idx="932">
                  <c:v>233.35900403016635</c:v>
                </c:pt>
                <c:pt idx="933">
                  <c:v>223.22892143170657</c:v>
                </c:pt>
                <c:pt idx="934">
                  <c:v>239.30409800087784</c:v>
                </c:pt>
                <c:pt idx="935">
                  <c:v>238.00446909540716</c:v>
                </c:pt>
                <c:pt idx="936">
                  <c:v>244.36375244403649</c:v>
                </c:pt>
                <c:pt idx="937">
                  <c:v>243.43920833167064</c:v>
                </c:pt>
                <c:pt idx="938">
                  <c:v>235.20170783288768</c:v>
                </c:pt>
                <c:pt idx="939">
                  <c:v>236.12984318263429</c:v>
                </c:pt>
                <c:pt idx="940">
                  <c:v>241.22780415785479</c:v>
                </c:pt>
                <c:pt idx="941">
                  <c:v>236.8903874546107</c:v>
                </c:pt>
                <c:pt idx="942">
                  <c:v>237.12820717449421</c:v>
                </c:pt>
                <c:pt idx="943">
                  <c:v>228.07190455289094</c:v>
                </c:pt>
                <c:pt idx="944">
                  <c:v>227.3795937911496</c:v>
                </c:pt>
                <c:pt idx="945">
                  <c:v>228.76142213000279</c:v>
                </c:pt>
                <c:pt idx="946">
                  <c:v>233.40249790511149</c:v>
                </c:pt>
                <c:pt idx="947">
                  <c:v>239.77135788675625</c:v>
                </c:pt>
                <c:pt idx="948">
                  <c:v>249.98763018235502</c:v>
                </c:pt>
                <c:pt idx="949">
                  <c:v>261.13084074857341</c:v>
                </c:pt>
                <c:pt idx="950">
                  <c:v>257.54918000079795</c:v>
                </c:pt>
                <c:pt idx="951">
                  <c:v>256.83133155101541</c:v>
                </c:pt>
                <c:pt idx="952">
                  <c:v>257.44383703762804</c:v>
                </c:pt>
                <c:pt idx="953">
                  <c:v>252.05498583456352</c:v>
                </c:pt>
                <c:pt idx="954">
                  <c:v>252.49870316427902</c:v>
                </c:pt>
                <c:pt idx="955">
                  <c:v>253.29954910019538</c:v>
                </c:pt>
                <c:pt idx="956">
                  <c:v>248.20118909859931</c:v>
                </c:pt>
                <c:pt idx="957">
                  <c:v>249.17202027053975</c:v>
                </c:pt>
                <c:pt idx="958">
                  <c:v>245.108335660987</c:v>
                </c:pt>
                <c:pt idx="959">
                  <c:v>251.05702086907925</c:v>
                </c:pt>
                <c:pt idx="960">
                  <c:v>250.80643230517521</c:v>
                </c:pt>
                <c:pt idx="961">
                  <c:v>251.01432504688543</c:v>
                </c:pt>
                <c:pt idx="962">
                  <c:v>247.37680060651991</c:v>
                </c:pt>
                <c:pt idx="963">
                  <c:v>248.91863852200612</c:v>
                </c:pt>
                <c:pt idx="964">
                  <c:v>246.07238338454152</c:v>
                </c:pt>
                <c:pt idx="965">
                  <c:v>247.41829934958679</c:v>
                </c:pt>
                <c:pt idx="966">
                  <c:v>247.76664937552354</c:v>
                </c:pt>
                <c:pt idx="967">
                  <c:v>250.62288017237921</c:v>
                </c:pt>
                <c:pt idx="968">
                  <c:v>249.39786919915389</c:v>
                </c:pt>
                <c:pt idx="969">
                  <c:v>247.57391963608779</c:v>
                </c:pt>
                <c:pt idx="970">
                  <c:v>248.19280954471074</c:v>
                </c:pt>
                <c:pt idx="971">
                  <c:v>248.55632257292191</c:v>
                </c:pt>
                <c:pt idx="972">
                  <c:v>239.87789792905295</c:v>
                </c:pt>
                <c:pt idx="973">
                  <c:v>240.11811180719027</c:v>
                </c:pt>
                <c:pt idx="974">
                  <c:v>238.54395275527699</c:v>
                </c:pt>
                <c:pt idx="975">
                  <c:v>238.44858545149819</c:v>
                </c:pt>
                <c:pt idx="976">
                  <c:v>232.37141375044877</c:v>
                </c:pt>
                <c:pt idx="977">
                  <c:v>232.89653246079556</c:v>
                </c:pt>
                <c:pt idx="978">
                  <c:v>229.4377718367183</c:v>
                </c:pt>
                <c:pt idx="979">
                  <c:v>230.16280276126241</c:v>
                </c:pt>
                <c:pt idx="980">
                  <c:v>233.61637604245627</c:v>
                </c:pt>
                <c:pt idx="981">
                  <c:v>238.26583137145354</c:v>
                </c:pt>
                <c:pt idx="982">
                  <c:v>235.05885639040727</c:v>
                </c:pt>
                <c:pt idx="983">
                  <c:v>234.06607876780637</c:v>
                </c:pt>
                <c:pt idx="984">
                  <c:v>235.31782450819983</c:v>
                </c:pt>
                <c:pt idx="985">
                  <c:v>234.00861896971369</c:v>
                </c:pt>
                <c:pt idx="986">
                  <c:v>234.09361158772577</c:v>
                </c:pt>
                <c:pt idx="987">
                  <c:v>235.29907026854454</c:v>
                </c:pt>
                <c:pt idx="988">
                  <c:v>236.65855313036175</c:v>
                </c:pt>
                <c:pt idx="989">
                  <c:v>235.23043773193388</c:v>
                </c:pt>
                <c:pt idx="990">
                  <c:v>235.58197996887577</c:v>
                </c:pt>
                <c:pt idx="991">
                  <c:v>231.63441203463529</c:v>
                </c:pt>
                <c:pt idx="992">
                  <c:v>227.25709269382688</c:v>
                </c:pt>
                <c:pt idx="993">
                  <c:v>215.34655440724615</c:v>
                </c:pt>
                <c:pt idx="994">
                  <c:v>206.13662663102019</c:v>
                </c:pt>
                <c:pt idx="995">
                  <c:v>196.91313195802229</c:v>
                </c:pt>
                <c:pt idx="996">
                  <c:v>202.04580822792371</c:v>
                </c:pt>
                <c:pt idx="997">
                  <c:v>196.37165316627417</c:v>
                </c:pt>
                <c:pt idx="998">
                  <c:v>183.56450261362264</c:v>
                </c:pt>
                <c:pt idx="999">
                  <c:v>190.51514305095554</c:v>
                </c:pt>
                <c:pt idx="1000">
                  <c:v>201.13523003870543</c:v>
                </c:pt>
                <c:pt idx="1001">
                  <c:v>209.50480826782638</c:v>
                </c:pt>
                <c:pt idx="1002">
                  <c:v>206.55321016719193</c:v>
                </c:pt>
                <c:pt idx="1003">
                  <c:v>200.00598539563453</c:v>
                </c:pt>
                <c:pt idx="1004">
                  <c:v>204.06009337217176</c:v>
                </c:pt>
                <c:pt idx="1005">
                  <c:v>200.46526475400015</c:v>
                </c:pt>
                <c:pt idx="1006">
                  <c:v>204.23606400383053</c:v>
                </c:pt>
                <c:pt idx="1007">
                  <c:v>204.38849207932628</c:v>
                </c:pt>
                <c:pt idx="1008">
                  <c:v>202.73851801604073</c:v>
                </c:pt>
                <c:pt idx="1009">
                  <c:v>203.64750009975643</c:v>
                </c:pt>
                <c:pt idx="1010">
                  <c:v>201.33115198914632</c:v>
                </c:pt>
                <c:pt idx="1011">
                  <c:v>189.61414149475266</c:v>
                </c:pt>
                <c:pt idx="1012">
                  <c:v>192.26926299828403</c:v>
                </c:pt>
                <c:pt idx="1013">
                  <c:v>192.59047923067698</c:v>
                </c:pt>
                <c:pt idx="1014">
                  <c:v>190.403814692151</c:v>
                </c:pt>
                <c:pt idx="1015">
                  <c:v>194.79509995610695</c:v>
                </c:pt>
                <c:pt idx="1016">
                  <c:v>193.40608914249216</c:v>
                </c:pt>
                <c:pt idx="1017">
                  <c:v>194.56366465823373</c:v>
                </c:pt>
                <c:pt idx="1018">
                  <c:v>193.7476557200429</c:v>
                </c:pt>
                <c:pt idx="1019">
                  <c:v>191.13842224971052</c:v>
                </c:pt>
                <c:pt idx="1020">
                  <c:v>188.35760743785144</c:v>
                </c:pt>
                <c:pt idx="1021">
                  <c:v>193.38972906109072</c:v>
                </c:pt>
                <c:pt idx="1022">
                  <c:v>189.38190814412812</c:v>
                </c:pt>
                <c:pt idx="1023">
                  <c:v>189.98403894497406</c:v>
                </c:pt>
                <c:pt idx="1024">
                  <c:v>191.83991061809164</c:v>
                </c:pt>
                <c:pt idx="1025">
                  <c:v>190.61729380312019</c:v>
                </c:pt>
                <c:pt idx="1026">
                  <c:v>190.25856909141675</c:v>
                </c:pt>
                <c:pt idx="1027">
                  <c:v>187.4677786201666</c:v>
                </c:pt>
                <c:pt idx="1028">
                  <c:v>181.10091377040004</c:v>
                </c:pt>
                <c:pt idx="1029">
                  <c:v>169.67838474123118</c:v>
                </c:pt>
                <c:pt idx="1030">
                  <c:v>159.19356769482442</c:v>
                </c:pt>
                <c:pt idx="1031">
                  <c:v>164.74522165915147</c:v>
                </c:pt>
                <c:pt idx="1032">
                  <c:v>160.53509436973766</c:v>
                </c:pt>
                <c:pt idx="1033">
                  <c:v>160.47843262439631</c:v>
                </c:pt>
                <c:pt idx="1034">
                  <c:v>173.53776784645447</c:v>
                </c:pt>
                <c:pt idx="1035">
                  <c:v>171.13802322333487</c:v>
                </c:pt>
                <c:pt idx="1036">
                  <c:v>163.84222497107041</c:v>
                </c:pt>
                <c:pt idx="1037">
                  <c:v>161.48038785363693</c:v>
                </c:pt>
                <c:pt idx="1038">
                  <c:v>158.96931487171284</c:v>
                </c:pt>
                <c:pt idx="1039">
                  <c:v>152.08491281273675</c:v>
                </c:pt>
                <c:pt idx="1040">
                  <c:v>152.13678624157038</c:v>
                </c:pt>
                <c:pt idx="1041">
                  <c:v>153.23610390646803</c:v>
                </c:pt>
                <c:pt idx="1042">
                  <c:v>153.41007940624857</c:v>
                </c:pt>
                <c:pt idx="1043">
                  <c:v>150.13965923147501</c:v>
                </c:pt>
                <c:pt idx="1044">
                  <c:v>143.09644467499282</c:v>
                </c:pt>
                <c:pt idx="1045">
                  <c:v>130.91177526834505</c:v>
                </c:pt>
                <c:pt idx="1046">
                  <c:v>128.24707713179825</c:v>
                </c:pt>
                <c:pt idx="1047">
                  <c:v>130.45010175172564</c:v>
                </c:pt>
                <c:pt idx="1048">
                  <c:v>132.96077570727411</c:v>
                </c:pt>
                <c:pt idx="1049">
                  <c:v>142.48473724113148</c:v>
                </c:pt>
                <c:pt idx="1050">
                  <c:v>148.12297992897314</c:v>
                </c:pt>
                <c:pt idx="1051">
                  <c:v>144.48784964686149</c:v>
                </c:pt>
                <c:pt idx="1052">
                  <c:v>144.0533099237858</c:v>
                </c:pt>
                <c:pt idx="1053">
                  <c:v>148.71034675392028</c:v>
                </c:pt>
                <c:pt idx="1054">
                  <c:v>161.5909181596902</c:v>
                </c:pt>
                <c:pt idx="1055">
                  <c:v>158.8603806711622</c:v>
                </c:pt>
                <c:pt idx="1056">
                  <c:v>156.93228522405315</c:v>
                </c:pt>
                <c:pt idx="1057">
                  <c:v>153.08447388372355</c:v>
                </c:pt>
                <c:pt idx="1058">
                  <c:v>152.06296636207637</c:v>
                </c:pt>
                <c:pt idx="1059">
                  <c:v>156.75711264514567</c:v>
                </c:pt>
                <c:pt idx="1060">
                  <c:v>152.84904832209392</c:v>
                </c:pt>
                <c:pt idx="1061">
                  <c:v>153.45756354495015</c:v>
                </c:pt>
                <c:pt idx="1062">
                  <c:v>154.37652128805698</c:v>
                </c:pt>
                <c:pt idx="1063">
                  <c:v>148.7306970990781</c:v>
                </c:pt>
                <c:pt idx="1064">
                  <c:v>143.37975340169973</c:v>
                </c:pt>
                <c:pt idx="1065">
                  <c:v>141.16675312238127</c:v>
                </c:pt>
                <c:pt idx="1066">
                  <c:v>140.90379474083224</c:v>
                </c:pt>
                <c:pt idx="1067">
                  <c:v>140.63684609552678</c:v>
                </c:pt>
                <c:pt idx="1068">
                  <c:v>142.61402178683997</c:v>
                </c:pt>
                <c:pt idx="1069">
                  <c:v>142.54698535573189</c:v>
                </c:pt>
                <c:pt idx="1070">
                  <c:v>135.664578428634</c:v>
                </c:pt>
                <c:pt idx="1071">
                  <c:v>137.85323809903821</c:v>
                </c:pt>
                <c:pt idx="1072">
                  <c:v>131.3590838354414</c:v>
                </c:pt>
                <c:pt idx="1073">
                  <c:v>129.67080324009405</c:v>
                </c:pt>
                <c:pt idx="1074">
                  <c:v>131.91612465583964</c:v>
                </c:pt>
                <c:pt idx="1075">
                  <c:v>130.16320178763803</c:v>
                </c:pt>
                <c:pt idx="1076">
                  <c:v>134.34020988787344</c:v>
                </c:pt>
                <c:pt idx="1077">
                  <c:v>135.82219384701312</c:v>
                </c:pt>
                <c:pt idx="1078">
                  <c:v>138.71553409680362</c:v>
                </c:pt>
                <c:pt idx="1079">
                  <c:v>137.0623678225129</c:v>
                </c:pt>
                <c:pt idx="1080">
                  <c:v>139.31407366026878</c:v>
                </c:pt>
                <c:pt idx="1081">
                  <c:v>143.62714975459861</c:v>
                </c:pt>
                <c:pt idx="1082">
                  <c:v>146.77506883204964</c:v>
                </c:pt>
                <c:pt idx="1083">
                  <c:v>151.0829575834961</c:v>
                </c:pt>
                <c:pt idx="1084">
                  <c:v>174.88767407525614</c:v>
                </c:pt>
                <c:pt idx="1085">
                  <c:v>153.61557798970492</c:v>
                </c:pt>
                <c:pt idx="1086">
                  <c:v>157.67886357288197</c:v>
                </c:pt>
                <c:pt idx="1087">
                  <c:v>154.36494952316326</c:v>
                </c:pt>
                <c:pt idx="1088">
                  <c:v>163.49986034076829</c:v>
                </c:pt>
                <c:pt idx="1089">
                  <c:v>153.155500578588</c:v>
                </c:pt>
                <c:pt idx="1090">
                  <c:v>153.02342284825005</c:v>
                </c:pt>
                <c:pt idx="1091">
                  <c:v>145.61629623718105</c:v>
                </c:pt>
                <c:pt idx="1092">
                  <c:v>140.89741031882187</c:v>
                </c:pt>
                <c:pt idx="1093">
                  <c:v>143.11240573001854</c:v>
                </c:pt>
                <c:pt idx="1094">
                  <c:v>142.47595866086726</c:v>
                </c:pt>
                <c:pt idx="1095">
                  <c:v>149.46410757751065</c:v>
                </c:pt>
                <c:pt idx="1096">
                  <c:v>156.88759426998101</c:v>
                </c:pt>
                <c:pt idx="1097">
                  <c:v>147.27903914448723</c:v>
                </c:pt>
                <c:pt idx="1098">
                  <c:v>148.57148557519628</c:v>
                </c:pt>
                <c:pt idx="1099">
                  <c:v>144.93835042496286</c:v>
                </c:pt>
                <c:pt idx="1100">
                  <c:v>151.19588204780311</c:v>
                </c:pt>
                <c:pt idx="1101">
                  <c:v>152.03503451578123</c:v>
                </c:pt>
                <c:pt idx="1102">
                  <c:v>151.61725390048258</c:v>
                </c:pt>
                <c:pt idx="1103">
                  <c:v>152.01907346075552</c:v>
                </c:pt>
                <c:pt idx="1104">
                  <c:v>150.1528271018712</c:v>
                </c:pt>
                <c:pt idx="1105">
                  <c:v>149.9074258808505</c:v>
                </c:pt>
                <c:pt idx="1106">
                  <c:v>148.81409361158751</c:v>
                </c:pt>
                <c:pt idx="1107">
                  <c:v>149.41702246518474</c:v>
                </c:pt>
                <c:pt idx="1108">
                  <c:v>149.57982522644727</c:v>
                </c:pt>
                <c:pt idx="1109">
                  <c:v>146.30661186704421</c:v>
                </c:pt>
                <c:pt idx="1110">
                  <c:v>139.95211683492261</c:v>
                </c:pt>
                <c:pt idx="1111">
                  <c:v>139.67399545109913</c:v>
                </c:pt>
                <c:pt idx="1112">
                  <c:v>140.40620885040482</c:v>
                </c:pt>
                <c:pt idx="1113">
                  <c:v>142.29160847532</c:v>
                </c:pt>
                <c:pt idx="1114">
                  <c:v>138.66166553609173</c:v>
                </c:pt>
                <c:pt idx="1115">
                  <c:v>138.28937392761642</c:v>
                </c:pt>
                <c:pt idx="1116">
                  <c:v>140.1149195961851</c:v>
                </c:pt>
                <c:pt idx="1117">
                  <c:v>137.83169067475342</c:v>
                </c:pt>
                <c:pt idx="1118">
                  <c:v>133.25645425162585</c:v>
                </c:pt>
                <c:pt idx="1119">
                  <c:v>128.25386058018418</c:v>
                </c:pt>
                <c:pt idx="1120">
                  <c:v>124.26399585012555</c:v>
                </c:pt>
                <c:pt idx="1121">
                  <c:v>126.34451937273039</c:v>
                </c:pt>
                <c:pt idx="1122">
                  <c:v>131.23618371174319</c:v>
                </c:pt>
                <c:pt idx="1123">
                  <c:v>128.49527153744847</c:v>
                </c:pt>
                <c:pt idx="1124">
                  <c:v>132.93164678185212</c:v>
                </c:pt>
                <c:pt idx="1125">
                  <c:v>133.37456605881633</c:v>
                </c:pt>
                <c:pt idx="1126">
                  <c:v>126.92031443278384</c:v>
                </c:pt>
                <c:pt idx="1127">
                  <c:v>126.81497146961398</c:v>
                </c:pt>
                <c:pt idx="1128">
                  <c:v>129.6376840509156</c:v>
                </c:pt>
                <c:pt idx="1129">
                  <c:v>126.31618850005968</c:v>
                </c:pt>
                <c:pt idx="1130">
                  <c:v>127.63018235505351</c:v>
                </c:pt>
                <c:pt idx="1131">
                  <c:v>125.30306053230102</c:v>
                </c:pt>
                <c:pt idx="1132">
                  <c:v>123.93759227484921</c:v>
                </c:pt>
                <c:pt idx="1133">
                  <c:v>126.8297354455128</c:v>
                </c:pt>
                <c:pt idx="1134">
                  <c:v>125.15023343042959</c:v>
                </c:pt>
                <c:pt idx="1135">
                  <c:v>125.64143489884665</c:v>
                </c:pt>
                <c:pt idx="1136">
                  <c:v>112.22457204421197</c:v>
                </c:pt>
                <c:pt idx="1137">
                  <c:v>106.42951199074245</c:v>
                </c:pt>
                <c:pt idx="1138">
                  <c:v>109.40026335740778</c:v>
                </c:pt>
                <c:pt idx="1139">
                  <c:v>113.01943258449369</c:v>
                </c:pt>
                <c:pt idx="1140">
                  <c:v>117.21559395076</c:v>
                </c:pt>
                <c:pt idx="1141">
                  <c:v>112.72774430389833</c:v>
                </c:pt>
                <c:pt idx="1142">
                  <c:v>110.87386776265896</c:v>
                </c:pt>
                <c:pt idx="1143">
                  <c:v>109.61454052112829</c:v>
                </c:pt>
                <c:pt idx="1144">
                  <c:v>106.93428035593138</c:v>
                </c:pt>
                <c:pt idx="1145">
                  <c:v>97.588284585610978</c:v>
                </c:pt>
                <c:pt idx="1146">
                  <c:v>82.921272096085445</c:v>
                </c:pt>
                <c:pt idx="1147">
                  <c:v>81.77885958261831</c:v>
                </c:pt>
                <c:pt idx="1148">
                  <c:v>87.024061290451201</c:v>
                </c:pt>
                <c:pt idx="1149">
                  <c:v>78.70555843741262</c:v>
                </c:pt>
                <c:pt idx="1150">
                  <c:v>84.003032600454802</c:v>
                </c:pt>
                <c:pt idx="1151">
                  <c:v>83.108016439886583</c:v>
                </c:pt>
                <c:pt idx="1152">
                  <c:v>83.555325006982869</c:v>
                </c:pt>
                <c:pt idx="1153">
                  <c:v>85.269143290371403</c:v>
                </c:pt>
                <c:pt idx="1154">
                  <c:v>92.145165795458979</c:v>
                </c:pt>
                <c:pt idx="1155">
                  <c:v>90.43773193408073</c:v>
                </c:pt>
                <c:pt idx="1156">
                  <c:v>92.943617573121472</c:v>
                </c:pt>
                <c:pt idx="1157">
                  <c:v>98.299349587007598</c:v>
                </c:pt>
                <c:pt idx="1158">
                  <c:v>119.47368421052619</c:v>
                </c:pt>
                <c:pt idx="1159">
                  <c:v>103.03778779777332</c:v>
                </c:pt>
                <c:pt idx="1160">
                  <c:v>104.62112445632643</c:v>
                </c:pt>
                <c:pt idx="1161">
                  <c:v>91.948844818642399</c:v>
                </c:pt>
                <c:pt idx="1162">
                  <c:v>92.899325645425051</c:v>
                </c:pt>
                <c:pt idx="1163">
                  <c:v>92.584094808666748</c:v>
                </c:pt>
                <c:pt idx="1164">
                  <c:v>84.882885758748557</c:v>
                </c:pt>
                <c:pt idx="1165">
                  <c:v>89.666812976337638</c:v>
                </c:pt>
                <c:pt idx="1166">
                  <c:v>95.584773153505338</c:v>
                </c:pt>
                <c:pt idx="1167">
                  <c:v>89.193966721200169</c:v>
                </c:pt>
                <c:pt idx="1168">
                  <c:v>90.149634890866182</c:v>
                </c:pt>
                <c:pt idx="1169">
                  <c:v>87.343681417341571</c:v>
                </c:pt>
                <c:pt idx="1170">
                  <c:v>91.343920833166948</c:v>
                </c:pt>
                <c:pt idx="1171">
                  <c:v>90.761342324727536</c:v>
                </c:pt>
                <c:pt idx="1172">
                  <c:v>88.794142292805418</c:v>
                </c:pt>
                <c:pt idx="1173">
                  <c:v>86.359283348629219</c:v>
                </c:pt>
                <c:pt idx="1174">
                  <c:v>88.019233071305877</c:v>
                </c:pt>
                <c:pt idx="1175">
                  <c:v>87.442240932125472</c:v>
                </c:pt>
                <c:pt idx="1176">
                  <c:v>93.710147240732454</c:v>
                </c:pt>
                <c:pt idx="1177">
                  <c:v>98.899086229599604</c:v>
                </c:pt>
                <c:pt idx="1178">
                  <c:v>104.84098798930592</c:v>
                </c:pt>
                <c:pt idx="1179">
                  <c:v>94.781932085710693</c:v>
                </c:pt>
                <c:pt idx="1180">
                  <c:v>94.852559754199589</c:v>
                </c:pt>
                <c:pt idx="1181">
                  <c:v>96.417940225848767</c:v>
                </c:pt>
                <c:pt idx="1182">
                  <c:v>94.501017517257722</c:v>
                </c:pt>
                <c:pt idx="1183">
                  <c:v>98.230318024021201</c:v>
                </c:pt>
                <c:pt idx="1184">
                  <c:v>97.294601173137366</c:v>
                </c:pt>
                <c:pt idx="1185">
                  <c:v>97.845656597900941</c:v>
                </c:pt>
                <c:pt idx="1186">
                  <c:v>93.598020829176633</c:v>
                </c:pt>
                <c:pt idx="1187">
                  <c:v>94.409640477235371</c:v>
                </c:pt>
                <c:pt idx="1188">
                  <c:v>94.098798930609135</c:v>
                </c:pt>
                <c:pt idx="1189">
                  <c:v>94.234068871952246</c:v>
                </c:pt>
                <c:pt idx="1190">
                  <c:v>100.47563943976677</c:v>
                </c:pt>
                <c:pt idx="1191">
                  <c:v>100.89780934519752</c:v>
                </c:pt>
                <c:pt idx="1192">
                  <c:v>98.199592993096644</c:v>
                </c:pt>
                <c:pt idx="1193">
                  <c:v>103.28159291329135</c:v>
                </c:pt>
                <c:pt idx="1194">
                  <c:v>107.85483420454069</c:v>
                </c:pt>
                <c:pt idx="1195">
                  <c:v>111.30202306372429</c:v>
                </c:pt>
                <c:pt idx="1196">
                  <c:v>112.53700969634069</c:v>
                </c:pt>
                <c:pt idx="1197">
                  <c:v>106.60189138502031</c:v>
                </c:pt>
                <c:pt idx="1198">
                  <c:v>108.16846893579644</c:v>
                </c:pt>
                <c:pt idx="1199">
                  <c:v>110.19073460755733</c:v>
                </c:pt>
                <c:pt idx="1200">
                  <c:v>109.63608794541297</c:v>
                </c:pt>
                <c:pt idx="1201">
                  <c:v>114.3709349187979</c:v>
                </c:pt>
                <c:pt idx="1202">
                  <c:v>117.7758269821633</c:v>
                </c:pt>
                <c:pt idx="1203">
                  <c:v>118.16966601492335</c:v>
                </c:pt>
                <c:pt idx="1204">
                  <c:v>118.32408922229736</c:v>
                </c:pt>
                <c:pt idx="1205">
                  <c:v>114.79629703523379</c:v>
                </c:pt>
                <c:pt idx="1206">
                  <c:v>112.91847891145584</c:v>
                </c:pt>
                <c:pt idx="1207">
                  <c:v>113.40289693148695</c:v>
                </c:pt>
                <c:pt idx="1208">
                  <c:v>116.12385778699948</c:v>
                </c:pt>
                <c:pt idx="1209">
                  <c:v>114.90483220940884</c:v>
                </c:pt>
                <c:pt idx="1210">
                  <c:v>106.48058736682475</c:v>
                </c:pt>
                <c:pt idx="1211">
                  <c:v>103.67343681417321</c:v>
                </c:pt>
                <c:pt idx="1212">
                  <c:v>104.009417022465</c:v>
                </c:pt>
                <c:pt idx="1213">
                  <c:v>103.93639519572226</c:v>
                </c:pt>
                <c:pt idx="1214">
                  <c:v>104.83859383105204</c:v>
                </c:pt>
                <c:pt idx="1215">
                  <c:v>104.9842384581619</c:v>
                </c:pt>
                <c:pt idx="1216">
                  <c:v>98.465743585650841</c:v>
                </c:pt>
                <c:pt idx="1217">
                  <c:v>97.796177327321175</c:v>
                </c:pt>
                <c:pt idx="1218">
                  <c:v>101.05183352619592</c:v>
                </c:pt>
                <c:pt idx="1219">
                  <c:v>99.122540999959938</c:v>
                </c:pt>
                <c:pt idx="1220">
                  <c:v>100.42975140656782</c:v>
                </c:pt>
                <c:pt idx="1221">
                  <c:v>97.681656757511519</c:v>
                </c:pt>
                <c:pt idx="1222">
                  <c:v>98.893898886716258</c:v>
                </c:pt>
                <c:pt idx="1223">
                  <c:v>97.992897330513401</c:v>
                </c:pt>
                <c:pt idx="1224">
                  <c:v>98.925820996767726</c:v>
                </c:pt>
                <c:pt idx="1225">
                  <c:v>101.02669486453037</c:v>
                </c:pt>
                <c:pt idx="1226">
                  <c:v>101.77925860899389</c:v>
                </c:pt>
                <c:pt idx="1227">
                  <c:v>101.0350744184189</c:v>
                </c:pt>
                <c:pt idx="1228">
                  <c:v>104.37731934080826</c:v>
                </c:pt>
                <c:pt idx="1229">
                  <c:v>100.82917680858688</c:v>
                </c:pt>
                <c:pt idx="1230">
                  <c:v>100.9708311719403</c:v>
                </c:pt>
                <c:pt idx="1231">
                  <c:v>97.700810023542402</c:v>
                </c:pt>
                <c:pt idx="1232">
                  <c:v>96.870436135828427</c:v>
                </c:pt>
                <c:pt idx="1233">
                  <c:v>94.276365667770477</c:v>
                </c:pt>
                <c:pt idx="1234">
                  <c:v>94.696141414947377</c:v>
                </c:pt>
                <c:pt idx="1235">
                  <c:v>94.099596983360456</c:v>
                </c:pt>
                <c:pt idx="1236">
                  <c:v>89.463708551135099</c:v>
                </c:pt>
                <c:pt idx="1237">
                  <c:v>88.612585291887655</c:v>
                </c:pt>
                <c:pt idx="1238">
                  <c:v>90.166393998643173</c:v>
                </c:pt>
                <c:pt idx="1239">
                  <c:v>91.196680100554502</c:v>
                </c:pt>
                <c:pt idx="1240">
                  <c:v>89.124935158213816</c:v>
                </c:pt>
                <c:pt idx="1241">
                  <c:v>89.253421651170996</c:v>
                </c:pt>
                <c:pt idx="1242">
                  <c:v>89.223095646622099</c:v>
                </c:pt>
                <c:pt idx="1243">
                  <c:v>89.93655480627254</c:v>
                </c:pt>
                <c:pt idx="1244">
                  <c:v>93.611188699572892</c:v>
                </c:pt>
                <c:pt idx="1245">
                  <c:v>93.313515023342902</c:v>
                </c:pt>
                <c:pt idx="1246">
                  <c:v>92.489924584014858</c:v>
                </c:pt>
                <c:pt idx="1247">
                  <c:v>91.728582259287208</c:v>
                </c:pt>
                <c:pt idx="1248">
                  <c:v>87.277842065360389</c:v>
                </c:pt>
                <c:pt idx="1249">
                  <c:v>87.9669606160966</c:v>
                </c:pt>
                <c:pt idx="1250">
                  <c:v>89.759786121862533</c:v>
                </c:pt>
                <c:pt idx="1251">
                  <c:v>89.64726068393108</c:v>
                </c:pt>
                <c:pt idx="1252">
                  <c:v>93.438809305294953</c:v>
                </c:pt>
                <c:pt idx="1253">
                  <c:v>93.827860021547295</c:v>
                </c:pt>
                <c:pt idx="1254">
                  <c:v>93.696979370336251</c:v>
                </c:pt>
                <c:pt idx="1255">
                  <c:v>96.521687083516085</c:v>
                </c:pt>
                <c:pt idx="1256">
                  <c:v>96.54243645504954</c:v>
                </c:pt>
                <c:pt idx="1257">
                  <c:v>93.740473245281379</c:v>
                </c:pt>
                <c:pt idx="1258">
                  <c:v>93.619169227085777</c:v>
                </c:pt>
                <c:pt idx="1259">
                  <c:v>93.757631379434045</c:v>
                </c:pt>
                <c:pt idx="1260">
                  <c:v>92.580104544910284</c:v>
                </c:pt>
                <c:pt idx="1261">
                  <c:v>98.122979928973166</c:v>
                </c:pt>
                <c:pt idx="1262">
                  <c:v>96.24635888432212</c:v>
                </c:pt>
                <c:pt idx="1263">
                  <c:v>95.968636526874292</c:v>
                </c:pt>
                <c:pt idx="1264">
                  <c:v>97.227963768404962</c:v>
                </c:pt>
                <c:pt idx="1265">
                  <c:v>96.599896253142205</c:v>
                </c:pt>
                <c:pt idx="1266">
                  <c:v>96.912732931646644</c:v>
                </c:pt>
                <c:pt idx="1267">
                  <c:v>94.337017676868314</c:v>
                </c:pt>
                <c:pt idx="1268">
                  <c:v>94.767966162563212</c:v>
                </c:pt>
                <c:pt idx="1269">
                  <c:v>94.722477155739853</c:v>
                </c:pt>
                <c:pt idx="1270">
                  <c:v>94.720082997485989</c:v>
                </c:pt>
                <c:pt idx="1271">
                  <c:v>94.472686644587085</c:v>
                </c:pt>
                <c:pt idx="1272">
                  <c:v>93.105622281632691</c:v>
                </c:pt>
                <c:pt idx="1273">
                  <c:v>93.633135150233301</c:v>
                </c:pt>
                <c:pt idx="1274">
                  <c:v>94.244443557719038</c:v>
                </c:pt>
                <c:pt idx="1275">
                  <c:v>94.50780096564371</c:v>
                </c:pt>
                <c:pt idx="1276">
                  <c:v>95.846534455927411</c:v>
                </c:pt>
                <c:pt idx="1277">
                  <c:v>96.409959698335939</c:v>
                </c:pt>
                <c:pt idx="1278">
                  <c:v>94.694146283069188</c:v>
                </c:pt>
                <c:pt idx="1279">
                  <c:v>94.76237979330422</c:v>
                </c:pt>
                <c:pt idx="1280">
                  <c:v>94.478672040221738</c:v>
                </c:pt>
                <c:pt idx="1281">
                  <c:v>94.73125573600403</c:v>
                </c:pt>
                <c:pt idx="1282">
                  <c:v>94.606759506803272</c:v>
                </c:pt>
                <c:pt idx="1283">
                  <c:v>92.814732053788632</c:v>
                </c:pt>
                <c:pt idx="1284">
                  <c:v>92.532221379833089</c:v>
                </c:pt>
                <c:pt idx="1285">
                  <c:v>88.822074139100479</c:v>
                </c:pt>
                <c:pt idx="1286">
                  <c:v>90.058257850843816</c:v>
                </c:pt>
                <c:pt idx="1287">
                  <c:v>90.21667132197426</c:v>
                </c:pt>
                <c:pt idx="1288">
                  <c:v>89.608156099118034</c:v>
                </c:pt>
                <c:pt idx="1289">
                  <c:v>89.871114480667046</c:v>
                </c:pt>
                <c:pt idx="1290">
                  <c:v>89.791309205538354</c:v>
                </c:pt>
                <c:pt idx="1291">
                  <c:v>89.170025138661515</c:v>
                </c:pt>
                <c:pt idx="1292">
                  <c:v>91.16236383224917</c:v>
                </c:pt>
                <c:pt idx="1293">
                  <c:v>91.487570328398576</c:v>
                </c:pt>
                <c:pt idx="1294">
                  <c:v>91.29124935158201</c:v>
                </c:pt>
                <c:pt idx="1295">
                  <c:v>91.643988667650802</c:v>
                </c:pt>
                <c:pt idx="1296">
                  <c:v>91.879414229280414</c:v>
                </c:pt>
                <c:pt idx="1297">
                  <c:v>92.766848888711408</c:v>
                </c:pt>
                <c:pt idx="1298">
                  <c:v>93.169865528111274</c:v>
                </c:pt>
                <c:pt idx="1299">
                  <c:v>94.407246318981549</c:v>
                </c:pt>
                <c:pt idx="1300">
                  <c:v>100.7114640277721</c:v>
                </c:pt>
                <c:pt idx="1301">
                  <c:v>99.332827899924041</c:v>
                </c:pt>
                <c:pt idx="1302">
                  <c:v>99.687562347871051</c:v>
                </c:pt>
                <c:pt idx="1303">
                  <c:v>97.360440525118577</c:v>
                </c:pt>
                <c:pt idx="1304">
                  <c:v>97.667690834364009</c:v>
                </c:pt>
                <c:pt idx="1305">
                  <c:v>97.318941782051652</c:v>
                </c:pt>
                <c:pt idx="1306">
                  <c:v>98.439008818482762</c:v>
                </c:pt>
                <c:pt idx="1307">
                  <c:v>97.425082797972806</c:v>
                </c:pt>
                <c:pt idx="1308">
                  <c:v>96.094728861577607</c:v>
                </c:pt>
                <c:pt idx="1309">
                  <c:v>96.834124735644878</c:v>
                </c:pt>
                <c:pt idx="1310">
                  <c:v>97.158533179043005</c:v>
                </c:pt>
                <c:pt idx="1311">
                  <c:v>100.01795618690382</c:v>
                </c:pt>
                <c:pt idx="1312">
                  <c:v>99.261003152308234</c:v>
                </c:pt>
                <c:pt idx="1313">
                  <c:v>102.52543793144713</c:v>
                </c:pt>
                <c:pt idx="1314">
                  <c:v>105.36570767327706</c:v>
                </c:pt>
                <c:pt idx="1315">
                  <c:v>103.38374366545612</c:v>
                </c:pt>
                <c:pt idx="1316">
                  <c:v>102.07533617972133</c:v>
                </c:pt>
                <c:pt idx="1317">
                  <c:v>102.41251346714003</c:v>
                </c:pt>
                <c:pt idx="1318">
                  <c:v>104.08084274370519</c:v>
                </c:pt>
                <c:pt idx="1319">
                  <c:v>108.11579745421156</c:v>
                </c:pt>
                <c:pt idx="1320">
                  <c:v>107.52882965564008</c:v>
                </c:pt>
                <c:pt idx="1321">
                  <c:v>106.27708391524664</c:v>
                </c:pt>
                <c:pt idx="1322">
                  <c:v>106.82095686524863</c:v>
                </c:pt>
                <c:pt idx="1323">
                  <c:v>107.4143090858304</c:v>
                </c:pt>
                <c:pt idx="1324">
                  <c:v>114.14229280555428</c:v>
                </c:pt>
                <c:pt idx="1325">
                  <c:v>116.96021707034815</c:v>
                </c:pt>
                <c:pt idx="1326">
                  <c:v>123.64191373049739</c:v>
                </c:pt>
                <c:pt idx="1327">
                  <c:v>116.32855831770463</c:v>
                </c:pt>
                <c:pt idx="1328">
                  <c:v>115.92035433542141</c:v>
                </c:pt>
                <c:pt idx="1329">
                  <c:v>116.18969713898073</c:v>
                </c:pt>
                <c:pt idx="1330">
                  <c:v>110.96644188180825</c:v>
                </c:pt>
                <c:pt idx="1331">
                  <c:v>111.52986712421676</c:v>
                </c:pt>
                <c:pt idx="1332">
                  <c:v>109.53952356250733</c:v>
                </c:pt>
                <c:pt idx="1333">
                  <c:v>109.17441442879358</c:v>
                </c:pt>
                <c:pt idx="1334">
                  <c:v>111.47440245800232</c:v>
                </c:pt>
                <c:pt idx="1335">
                  <c:v>110.18674434380098</c:v>
                </c:pt>
                <c:pt idx="1336">
                  <c:v>110.69749810462456</c:v>
                </c:pt>
                <c:pt idx="1337">
                  <c:v>110.02793184629488</c:v>
                </c:pt>
                <c:pt idx="1338">
                  <c:v>114.62710985196105</c:v>
                </c:pt>
                <c:pt idx="1339">
                  <c:v>115.19771756913116</c:v>
                </c:pt>
                <c:pt idx="1340">
                  <c:v>116.58114201348691</c:v>
                </c:pt>
                <c:pt idx="1341">
                  <c:v>117.67567136187684</c:v>
                </c:pt>
                <c:pt idx="1342">
                  <c:v>117.23474721679086</c:v>
                </c:pt>
                <c:pt idx="1343">
                  <c:v>115.10753760823573</c:v>
                </c:pt>
                <c:pt idx="1344">
                  <c:v>114.84896851681877</c:v>
                </c:pt>
                <c:pt idx="1345">
                  <c:v>113.59323251266891</c:v>
                </c:pt>
                <c:pt idx="1346">
                  <c:v>111.61964805873652</c:v>
                </c:pt>
                <c:pt idx="1347">
                  <c:v>112.59247436255519</c:v>
                </c:pt>
                <c:pt idx="1348">
                  <c:v>112.57930649215895</c:v>
                </c:pt>
                <c:pt idx="1349">
                  <c:v>113.61637604245621</c:v>
                </c:pt>
                <c:pt idx="1350">
                  <c:v>112.30956466222399</c:v>
                </c:pt>
                <c:pt idx="1351">
                  <c:v>111.25214476676891</c:v>
                </c:pt>
                <c:pt idx="1352">
                  <c:v>111.56697657715156</c:v>
                </c:pt>
                <c:pt idx="1353">
                  <c:v>104.46550416982545</c:v>
                </c:pt>
                <c:pt idx="1354">
                  <c:v>106.13742468377141</c:v>
                </c:pt>
                <c:pt idx="1355">
                  <c:v>105.55125493795123</c:v>
                </c:pt>
                <c:pt idx="1356">
                  <c:v>107.03603208172042</c:v>
                </c:pt>
                <c:pt idx="1357">
                  <c:v>106.06320577790174</c:v>
                </c:pt>
                <c:pt idx="1358">
                  <c:v>105.33897290610891</c:v>
                </c:pt>
                <c:pt idx="1359">
                  <c:v>106.21044651051415</c:v>
                </c:pt>
                <c:pt idx="1360">
                  <c:v>104.38529986832111</c:v>
                </c:pt>
                <c:pt idx="1361">
                  <c:v>103.04497027253481</c:v>
                </c:pt>
                <c:pt idx="1362">
                  <c:v>102.9124935158212</c:v>
                </c:pt>
                <c:pt idx="1363">
                  <c:v>92.414907625393866</c:v>
                </c:pt>
                <c:pt idx="1364">
                  <c:v>91.495151829535757</c:v>
                </c:pt>
                <c:pt idx="1365">
                  <c:v>93.170264554486877</c:v>
                </c:pt>
                <c:pt idx="1366">
                  <c:v>93.250468855991201</c:v>
                </c:pt>
                <c:pt idx="1367">
                  <c:v>91.845097960975039</c:v>
                </c:pt>
                <c:pt idx="1368">
                  <c:v>90.57699213918022</c:v>
                </c:pt>
                <c:pt idx="1369">
                  <c:v>81.346714017796401</c:v>
                </c:pt>
                <c:pt idx="1370">
                  <c:v>89.636885998164288</c:v>
                </c:pt>
                <c:pt idx="1371">
                  <c:v>90.726228003670855</c:v>
                </c:pt>
                <c:pt idx="1372">
                  <c:v>88.390327600654217</c:v>
                </c:pt>
                <c:pt idx="1373">
                  <c:v>92.714975459877721</c:v>
                </c:pt>
                <c:pt idx="1374">
                  <c:v>91.960416583535988</c:v>
                </c:pt>
                <c:pt idx="1375">
                  <c:v>90.841147599856171</c:v>
                </c:pt>
                <c:pt idx="1376">
                  <c:v>92.120426160169004</c:v>
                </c:pt>
                <c:pt idx="1377">
                  <c:v>90.449303698974333</c:v>
                </c:pt>
                <c:pt idx="1378">
                  <c:v>91.612066557599277</c:v>
                </c:pt>
                <c:pt idx="1379">
                  <c:v>90.950081800406835</c:v>
                </c:pt>
                <c:pt idx="1380">
                  <c:v>91.607278241091564</c:v>
                </c:pt>
                <c:pt idx="1381">
                  <c:v>94.226886397190668</c:v>
                </c:pt>
                <c:pt idx="1382">
                  <c:v>96.22999880292069</c:v>
                </c:pt>
                <c:pt idx="1383">
                  <c:v>96.505327002114655</c:v>
                </c:pt>
                <c:pt idx="1384">
                  <c:v>97.220781293643313</c:v>
                </c:pt>
                <c:pt idx="1385">
                  <c:v>95.169386696460435</c:v>
                </c:pt>
                <c:pt idx="1386">
                  <c:v>95.627868002074734</c:v>
                </c:pt>
                <c:pt idx="1387">
                  <c:v>95.70727425082778</c:v>
                </c:pt>
                <c:pt idx="1388">
                  <c:v>93.860580184349985</c:v>
                </c:pt>
                <c:pt idx="1389">
                  <c:v>90.962451618051773</c:v>
                </c:pt>
                <c:pt idx="1390">
                  <c:v>92.458401500338994</c:v>
                </c:pt>
                <c:pt idx="1391">
                  <c:v>92.13519013606782</c:v>
                </c:pt>
                <c:pt idx="1392">
                  <c:v>91.795618690395258</c:v>
                </c:pt>
                <c:pt idx="1393">
                  <c:v>92.990303659071685</c:v>
                </c:pt>
                <c:pt idx="1394">
                  <c:v>92.7433063325484</c:v>
                </c:pt>
                <c:pt idx="1395">
                  <c:v>92.17668887913473</c:v>
                </c:pt>
                <c:pt idx="1396">
                  <c:v>90.865887235146062</c:v>
                </c:pt>
                <c:pt idx="1397">
                  <c:v>92.400941702246342</c:v>
                </c:pt>
                <c:pt idx="1398">
                  <c:v>91.856669725868699</c:v>
                </c:pt>
                <c:pt idx="1399">
                  <c:v>92.230557439846592</c:v>
                </c:pt>
                <c:pt idx="1400">
                  <c:v>94.497426279876905</c:v>
                </c:pt>
                <c:pt idx="1401">
                  <c:v>93.345437133394313</c:v>
                </c:pt>
                <c:pt idx="1402">
                  <c:v>93.06931088144907</c:v>
                </c:pt>
                <c:pt idx="1403">
                  <c:v>94.6131439288135</c:v>
                </c:pt>
                <c:pt idx="1404">
                  <c:v>94.273572483140939</c:v>
                </c:pt>
                <c:pt idx="1405">
                  <c:v>94.250827979729266</c:v>
                </c:pt>
                <c:pt idx="1406">
                  <c:v>94.185387654123744</c:v>
                </c:pt>
                <c:pt idx="1407">
                  <c:v>94.637085511352097</c:v>
                </c:pt>
                <c:pt idx="1408">
                  <c:v>94.860939308088064</c:v>
                </c:pt>
                <c:pt idx="1409">
                  <c:v>95.154622720561633</c:v>
                </c:pt>
                <c:pt idx="1410">
                  <c:v>94.931966002952592</c:v>
                </c:pt>
                <c:pt idx="1411">
                  <c:v>96.085152228562094</c:v>
                </c:pt>
                <c:pt idx="1412">
                  <c:v>97.591476796616035</c:v>
                </c:pt>
                <c:pt idx="1413">
                  <c:v>96.98974502214574</c:v>
                </c:pt>
                <c:pt idx="1414">
                  <c:v>97.15454291528647</c:v>
                </c:pt>
                <c:pt idx="1415">
                  <c:v>97.133394517377354</c:v>
                </c:pt>
                <c:pt idx="1416">
                  <c:v>97.620206695662333</c:v>
                </c:pt>
                <c:pt idx="1417">
                  <c:v>98.412673077690187</c:v>
                </c:pt>
                <c:pt idx="1418">
                  <c:v>99.788116994533084</c:v>
                </c:pt>
                <c:pt idx="1419">
                  <c:v>99.808467339690893</c:v>
                </c:pt>
                <c:pt idx="1420">
                  <c:v>101.50313235704853</c:v>
                </c:pt>
                <c:pt idx="1421">
                  <c:v>103.46195283508213</c:v>
                </c:pt>
                <c:pt idx="1422">
                  <c:v>107.59786121862628</c:v>
                </c:pt>
                <c:pt idx="1423">
                  <c:v>105.87366824947101</c:v>
                </c:pt>
                <c:pt idx="1424">
                  <c:v>104.96867642951172</c:v>
                </c:pt>
                <c:pt idx="1425">
                  <c:v>106.04445153824639</c:v>
                </c:pt>
                <c:pt idx="1426">
                  <c:v>105.61749331630793</c:v>
                </c:pt>
                <c:pt idx="1427">
                  <c:v>109.5846135429549</c:v>
                </c:pt>
                <c:pt idx="1428">
                  <c:v>109.72626790630832</c:v>
                </c:pt>
                <c:pt idx="1429">
                  <c:v>110.89262200231407</c:v>
                </c:pt>
                <c:pt idx="1430">
                  <c:v>115.12349866326136</c:v>
                </c:pt>
                <c:pt idx="1431">
                  <c:v>113.17425481824318</c:v>
                </c:pt>
                <c:pt idx="1432">
                  <c:v>116.71561390207862</c:v>
                </c:pt>
                <c:pt idx="1433">
                  <c:v>120.43453972307539</c:v>
                </c:pt>
                <c:pt idx="1434">
                  <c:v>124.60157216391973</c:v>
                </c:pt>
                <c:pt idx="1435">
                  <c:v>127.56593910857474</c:v>
                </c:pt>
                <c:pt idx="1436">
                  <c:v>129.59139699134079</c:v>
                </c:pt>
                <c:pt idx="1437">
                  <c:v>126.5005386856068</c:v>
                </c:pt>
                <c:pt idx="1438">
                  <c:v>133.28199193966685</c:v>
                </c:pt>
                <c:pt idx="1439">
                  <c:v>156.45385259965644</c:v>
                </c:pt>
                <c:pt idx="1440">
                  <c:v>194.1398986473001</c:v>
                </c:pt>
                <c:pt idx="1441">
                  <c:v>156.90355532500661</c:v>
                </c:pt>
                <c:pt idx="1442">
                  <c:v>149.83161086947811</c:v>
                </c:pt>
                <c:pt idx="1443">
                  <c:v>154.87969354774313</c:v>
                </c:pt>
                <c:pt idx="1444">
                  <c:v>153.8577869997203</c:v>
                </c:pt>
                <c:pt idx="1445">
                  <c:v>153.42205019751768</c:v>
                </c:pt>
                <c:pt idx="1446">
                  <c:v>142.86820158812463</c:v>
                </c:pt>
                <c:pt idx="1447">
                  <c:v>124.57004908024392</c:v>
                </c:pt>
                <c:pt idx="1448">
                  <c:v>131.67471369857518</c:v>
                </c:pt>
                <c:pt idx="1449">
                  <c:v>131.91333147120997</c:v>
                </c:pt>
                <c:pt idx="1450">
                  <c:v>133.05454690555015</c:v>
                </c:pt>
                <c:pt idx="1451">
                  <c:v>132.72973943577642</c:v>
                </c:pt>
                <c:pt idx="1452">
                  <c:v>127.99090219863504</c:v>
                </c:pt>
                <c:pt idx="1453">
                  <c:v>127.97015282710161</c:v>
                </c:pt>
                <c:pt idx="1454">
                  <c:v>133.37296995331363</c:v>
                </c:pt>
                <c:pt idx="1455">
                  <c:v>133.0824787518452</c:v>
                </c:pt>
                <c:pt idx="1456">
                  <c:v>130.19711902956757</c:v>
                </c:pt>
                <c:pt idx="1457">
                  <c:v>128.37117433462325</c:v>
                </c:pt>
                <c:pt idx="1458">
                  <c:v>129.95890028330845</c:v>
                </c:pt>
                <c:pt idx="1459">
                  <c:v>128.74625912772808</c:v>
                </c:pt>
                <c:pt idx="1460">
                  <c:v>129.14688160887405</c:v>
                </c:pt>
                <c:pt idx="1461">
                  <c:v>128.32089701129215</c:v>
                </c:pt>
                <c:pt idx="1462">
                  <c:v>129.8208371573358</c:v>
                </c:pt>
                <c:pt idx="1463">
                  <c:v>138.39232273253231</c:v>
                </c:pt>
                <c:pt idx="1464">
                  <c:v>143.41646382825871</c:v>
                </c:pt>
                <c:pt idx="1465">
                  <c:v>141.91053828658039</c:v>
                </c:pt>
                <c:pt idx="1466">
                  <c:v>145.57838873149478</c:v>
                </c:pt>
                <c:pt idx="1467">
                  <c:v>150.44651051434462</c:v>
                </c:pt>
                <c:pt idx="1468">
                  <c:v>144.2416503730893</c:v>
                </c:pt>
                <c:pt idx="1469">
                  <c:v>143.56051234986597</c:v>
                </c:pt>
                <c:pt idx="1470">
                  <c:v>143.93360201109257</c:v>
                </c:pt>
                <c:pt idx="1471">
                  <c:v>144.29033159091779</c:v>
                </c:pt>
                <c:pt idx="1472">
                  <c:v>151.00714257212366</c:v>
                </c:pt>
                <c:pt idx="1473">
                  <c:v>157.81213838234669</c:v>
                </c:pt>
                <c:pt idx="1474">
                  <c:v>157.46179322453176</c:v>
                </c:pt>
                <c:pt idx="1475">
                  <c:v>157.8939387893536</c:v>
                </c:pt>
                <c:pt idx="1476">
                  <c:v>165.54127927855993</c:v>
                </c:pt>
                <c:pt idx="1477">
                  <c:v>166.37324927177644</c:v>
                </c:pt>
                <c:pt idx="1478">
                  <c:v>179.33761621643146</c:v>
                </c:pt>
                <c:pt idx="1479">
                  <c:v>169.91101711823111</c:v>
                </c:pt>
                <c:pt idx="1480">
                  <c:v>173.89449742627946</c:v>
                </c:pt>
                <c:pt idx="1481">
                  <c:v>177.13139938549895</c:v>
                </c:pt>
                <c:pt idx="1482">
                  <c:v>184.12633175052827</c:v>
                </c:pt>
                <c:pt idx="1483">
                  <c:v>182.35944295917915</c:v>
                </c:pt>
                <c:pt idx="1484">
                  <c:v>181.58373568492834</c:v>
                </c:pt>
                <c:pt idx="1485">
                  <c:v>184.69614141494708</c:v>
                </c:pt>
                <c:pt idx="1486">
                  <c:v>184.37412712980284</c:v>
                </c:pt>
                <c:pt idx="1487">
                  <c:v>175.98858784565618</c:v>
                </c:pt>
                <c:pt idx="1488">
                  <c:v>173.98866765093132</c:v>
                </c:pt>
                <c:pt idx="1489">
                  <c:v>175.22684649455286</c:v>
                </c:pt>
                <c:pt idx="1490">
                  <c:v>176.7634970671557</c:v>
                </c:pt>
                <c:pt idx="1491">
                  <c:v>181.2748892701803</c:v>
                </c:pt>
                <c:pt idx="1492">
                  <c:v>181.96799808467293</c:v>
                </c:pt>
                <c:pt idx="1493">
                  <c:v>167.24272774430349</c:v>
                </c:pt>
                <c:pt idx="1494">
                  <c:v>168.89190375483778</c:v>
                </c:pt>
                <c:pt idx="1495">
                  <c:v>167.49491241371015</c:v>
                </c:pt>
                <c:pt idx="1496">
                  <c:v>171.67870396233153</c:v>
                </c:pt>
                <c:pt idx="1497">
                  <c:v>170.56462232153507</c:v>
                </c:pt>
                <c:pt idx="1498">
                  <c:v>171.91652368221497</c:v>
                </c:pt>
                <c:pt idx="1499">
                  <c:v>173.26563185826544</c:v>
                </c:pt>
                <c:pt idx="1500">
                  <c:v>172.95558836439048</c:v>
                </c:pt>
                <c:pt idx="1501">
                  <c:v>170.58736682494671</c:v>
                </c:pt>
                <c:pt idx="1502">
                  <c:v>173.07609432983477</c:v>
                </c:pt>
                <c:pt idx="1503">
                  <c:v>172.45840150033877</c:v>
                </c:pt>
                <c:pt idx="1504">
                  <c:v>171.90255775906749</c:v>
                </c:pt>
                <c:pt idx="1505">
                  <c:v>181.25693308327638</c:v>
                </c:pt>
                <c:pt idx="1506">
                  <c:v>181.04465105143407</c:v>
                </c:pt>
                <c:pt idx="1507">
                  <c:v>179.38510035513306</c:v>
                </c:pt>
                <c:pt idx="1508">
                  <c:v>177.93224532141534</c:v>
                </c:pt>
                <c:pt idx="1509">
                  <c:v>178.84761182714135</c:v>
                </c:pt>
                <c:pt idx="1510">
                  <c:v>177.93862974342562</c:v>
                </c:pt>
                <c:pt idx="1511">
                  <c:v>172.49311679501974</c:v>
                </c:pt>
                <c:pt idx="1512">
                  <c:v>171.83392522245677</c:v>
                </c:pt>
                <c:pt idx="1513">
                  <c:v>149.82163521008701</c:v>
                </c:pt>
                <c:pt idx="1514">
                  <c:v>152.73732093691353</c:v>
                </c:pt>
                <c:pt idx="1515">
                  <c:v>154.54810262958341</c:v>
                </c:pt>
                <c:pt idx="1516">
                  <c:v>154.43837037628148</c:v>
                </c:pt>
                <c:pt idx="1517">
                  <c:v>152.51266908742627</c:v>
                </c:pt>
                <c:pt idx="1518">
                  <c:v>166.52966761102866</c:v>
                </c:pt>
                <c:pt idx="1519">
                  <c:v>163.70974821435655</c:v>
                </c:pt>
                <c:pt idx="1520">
                  <c:v>151.04664618331233</c:v>
                </c:pt>
                <c:pt idx="1521">
                  <c:v>155.26116276285825</c:v>
                </c:pt>
                <c:pt idx="1522">
                  <c:v>161.18032001915287</c:v>
                </c:pt>
                <c:pt idx="1523">
                  <c:v>156.62224173017799</c:v>
                </c:pt>
                <c:pt idx="1524">
                  <c:v>156.25793064921555</c:v>
                </c:pt>
                <c:pt idx="1525">
                  <c:v>157.65771517497268</c:v>
                </c:pt>
                <c:pt idx="1526">
                  <c:v>151.75611507920635</c:v>
                </c:pt>
                <c:pt idx="1527">
                  <c:v>151.58612984318225</c:v>
                </c:pt>
                <c:pt idx="1528">
                  <c:v>150.90339571445634</c:v>
                </c:pt>
                <c:pt idx="1529">
                  <c:v>147.10546267108219</c:v>
                </c:pt>
                <c:pt idx="1530">
                  <c:v>148.81369458521172</c:v>
                </c:pt>
                <c:pt idx="1531">
                  <c:v>149.41343122780378</c:v>
                </c:pt>
                <c:pt idx="1532">
                  <c:v>147.63536969793665</c:v>
                </c:pt>
                <c:pt idx="1533">
                  <c:v>155.45588763417226</c:v>
                </c:pt>
                <c:pt idx="1534">
                  <c:v>154.16862854634655</c:v>
                </c:pt>
                <c:pt idx="1535">
                  <c:v>150.4892063365385</c:v>
                </c:pt>
                <c:pt idx="1536">
                  <c:v>150.49319660029494</c:v>
                </c:pt>
                <c:pt idx="1537">
                  <c:v>149.01799608954119</c:v>
                </c:pt>
                <c:pt idx="1538">
                  <c:v>150.11491959618496</c:v>
                </c:pt>
                <c:pt idx="1539">
                  <c:v>152.4360560233028</c:v>
                </c:pt>
                <c:pt idx="1540">
                  <c:v>151.62962371812745</c:v>
                </c:pt>
                <c:pt idx="1541">
                  <c:v>153.81309604564828</c:v>
                </c:pt>
                <c:pt idx="1542">
                  <c:v>157.44663022225734</c:v>
                </c:pt>
                <c:pt idx="1543">
                  <c:v>163.75284306292608</c:v>
                </c:pt>
                <c:pt idx="1544">
                  <c:v>160.69071465623841</c:v>
                </c:pt>
                <c:pt idx="1545">
                  <c:v>162.7935836558793</c:v>
                </c:pt>
                <c:pt idx="1546">
                  <c:v>166.32097681656722</c:v>
                </c:pt>
                <c:pt idx="1547">
                  <c:v>168.6245560831567</c:v>
                </c:pt>
                <c:pt idx="1548">
                  <c:v>168.45417182075695</c:v>
                </c:pt>
                <c:pt idx="1549">
                  <c:v>175.02613622760424</c:v>
                </c:pt>
                <c:pt idx="1550">
                  <c:v>174.4192171102506</c:v>
                </c:pt>
                <c:pt idx="1551">
                  <c:v>175.04967878376723</c:v>
                </c:pt>
                <c:pt idx="1552">
                  <c:v>169.02757272255661</c:v>
                </c:pt>
                <c:pt idx="1553">
                  <c:v>170.67116236383188</c:v>
                </c:pt>
                <c:pt idx="1554">
                  <c:v>168.81209847970914</c:v>
                </c:pt>
                <c:pt idx="1555">
                  <c:v>173.26962212202187</c:v>
                </c:pt>
                <c:pt idx="1556">
                  <c:v>172.46398786959779</c:v>
                </c:pt>
                <c:pt idx="1557">
                  <c:v>172.5282311160764</c:v>
                </c:pt>
                <c:pt idx="1558">
                  <c:v>175.16180519532304</c:v>
                </c:pt>
                <c:pt idx="1559">
                  <c:v>173.61637604245604</c:v>
                </c:pt>
                <c:pt idx="1560">
                  <c:v>167.89952515861262</c:v>
                </c:pt>
                <c:pt idx="1561">
                  <c:v>168.69358764614302</c:v>
                </c:pt>
                <c:pt idx="1562">
                  <c:v>163.30074617932206</c:v>
                </c:pt>
                <c:pt idx="1563">
                  <c:v>158.08906268704322</c:v>
                </c:pt>
                <c:pt idx="1564">
                  <c:v>162.42687841666293</c:v>
                </c:pt>
                <c:pt idx="1565">
                  <c:v>165.30505566417901</c:v>
                </c:pt>
                <c:pt idx="1566">
                  <c:v>164.35856510115281</c:v>
                </c:pt>
                <c:pt idx="1567">
                  <c:v>165.17896332947569</c:v>
                </c:pt>
                <c:pt idx="1568">
                  <c:v>166.50173576473367</c:v>
                </c:pt>
                <c:pt idx="1569">
                  <c:v>168.25266350105704</c:v>
                </c:pt>
                <c:pt idx="1570">
                  <c:v>164.6981365468254</c:v>
                </c:pt>
                <c:pt idx="1571">
                  <c:v>165.39363951957188</c:v>
                </c:pt>
                <c:pt idx="1572">
                  <c:v>166.2583296755912</c:v>
                </c:pt>
                <c:pt idx="1573">
                  <c:v>166.31898168468896</c:v>
                </c:pt>
                <c:pt idx="1574">
                  <c:v>167.03044571246122</c:v>
                </c:pt>
                <c:pt idx="1575">
                  <c:v>167.4422409321252</c:v>
                </c:pt>
                <c:pt idx="1576">
                  <c:v>163.25525717249869</c:v>
                </c:pt>
                <c:pt idx="1577">
                  <c:v>164.66022904113919</c:v>
                </c:pt>
                <c:pt idx="1578">
                  <c:v>164.46031682694186</c:v>
                </c:pt>
                <c:pt idx="1579">
                  <c:v>165.83456366465785</c:v>
                </c:pt>
                <c:pt idx="1580">
                  <c:v>167.2527034036946</c:v>
                </c:pt>
                <c:pt idx="1581">
                  <c:v>166.69167231953995</c:v>
                </c:pt>
                <c:pt idx="1582">
                  <c:v>166.32696221220186</c:v>
                </c:pt>
                <c:pt idx="1583">
                  <c:v>166.89597382386938</c:v>
                </c:pt>
                <c:pt idx="1584">
                  <c:v>166.80060652009061</c:v>
                </c:pt>
                <c:pt idx="1585">
                  <c:v>169.80687123418818</c:v>
                </c:pt>
                <c:pt idx="1586">
                  <c:v>169.85674953114361</c:v>
                </c:pt>
                <c:pt idx="1587">
                  <c:v>166.08595028131322</c:v>
                </c:pt>
                <c:pt idx="1588">
                  <c:v>166.31539044730818</c:v>
                </c:pt>
                <c:pt idx="1589">
                  <c:v>166.55680140457244</c:v>
                </c:pt>
                <c:pt idx="1590">
                  <c:v>167.99209927776187</c:v>
                </c:pt>
                <c:pt idx="1591">
                  <c:v>167.98132556561953</c:v>
                </c:pt>
                <c:pt idx="1592">
                  <c:v>168.27979729460083</c:v>
                </c:pt>
                <c:pt idx="1593">
                  <c:v>168.88113004269547</c:v>
                </c:pt>
                <c:pt idx="1594">
                  <c:v>169.26459438968882</c:v>
                </c:pt>
                <c:pt idx="1595">
                  <c:v>168.45018155700058</c:v>
                </c:pt>
                <c:pt idx="1596">
                  <c:v>169.11176728781737</c:v>
                </c:pt>
                <c:pt idx="1597">
                  <c:v>166.90914169426563</c:v>
                </c:pt>
                <c:pt idx="1598">
                  <c:v>167.40672758469299</c:v>
                </c:pt>
                <c:pt idx="1599">
                  <c:v>168.39272175890792</c:v>
                </c:pt>
                <c:pt idx="1600">
                  <c:v>170.36071984358128</c:v>
                </c:pt>
                <c:pt idx="1601">
                  <c:v>170.10254977853998</c:v>
                </c:pt>
                <c:pt idx="1602">
                  <c:v>169.40744583216915</c:v>
                </c:pt>
                <c:pt idx="1603">
                  <c:v>169.97605841746102</c:v>
                </c:pt>
                <c:pt idx="1604">
                  <c:v>171.39739036750291</c:v>
                </c:pt>
                <c:pt idx="1605">
                  <c:v>171.73376960217033</c:v>
                </c:pt>
                <c:pt idx="1606">
                  <c:v>171.07617413510994</c:v>
                </c:pt>
                <c:pt idx="1607">
                  <c:v>170.89142492318703</c:v>
                </c:pt>
                <c:pt idx="1608">
                  <c:v>173.80750967638923</c:v>
                </c:pt>
                <c:pt idx="1609">
                  <c:v>176.8844020589757</c:v>
                </c:pt>
                <c:pt idx="1610">
                  <c:v>177.84685367702764</c:v>
                </c:pt>
                <c:pt idx="1611">
                  <c:v>177.52045010175132</c:v>
                </c:pt>
                <c:pt idx="1612">
                  <c:v>181.08774590000357</c:v>
                </c:pt>
                <c:pt idx="1613">
                  <c:v>182.63477115837313</c:v>
                </c:pt>
                <c:pt idx="1614">
                  <c:v>184.68656478193162</c:v>
                </c:pt>
                <c:pt idx="1615">
                  <c:v>185.69849567056337</c:v>
                </c:pt>
                <c:pt idx="1616">
                  <c:v>176.23518614580379</c:v>
                </c:pt>
                <c:pt idx="1617">
                  <c:v>178.28817684848923</c:v>
                </c:pt>
                <c:pt idx="1618">
                  <c:v>181.35629065081156</c:v>
                </c:pt>
                <c:pt idx="1619">
                  <c:v>179.24863333466294</c:v>
                </c:pt>
                <c:pt idx="1620">
                  <c:v>180.47563943976652</c:v>
                </c:pt>
                <c:pt idx="1621">
                  <c:v>177.22796376840466</c:v>
                </c:pt>
                <c:pt idx="1622">
                  <c:v>179.27297394357723</c:v>
                </c:pt>
                <c:pt idx="1623">
                  <c:v>178.48010853517374</c:v>
                </c:pt>
                <c:pt idx="1624">
                  <c:v>178.47252703403652</c:v>
                </c:pt>
                <c:pt idx="1625">
                  <c:v>182.87099477275405</c:v>
                </c:pt>
                <c:pt idx="1626">
                  <c:v>183.21695064043692</c:v>
                </c:pt>
                <c:pt idx="1627">
                  <c:v>182.34268385140214</c:v>
                </c:pt>
                <c:pt idx="1628">
                  <c:v>183.67583097242684</c:v>
                </c:pt>
                <c:pt idx="1629">
                  <c:v>180.92095287498461</c:v>
                </c:pt>
                <c:pt idx="1630">
                  <c:v>180.33079286540797</c:v>
                </c:pt>
                <c:pt idx="1631">
                  <c:v>181.28566298232269</c:v>
                </c:pt>
                <c:pt idx="1632">
                  <c:v>181.69346793823027</c:v>
                </c:pt>
                <c:pt idx="1633">
                  <c:v>181.87502493914803</c:v>
                </c:pt>
                <c:pt idx="1634">
                  <c:v>182.38897091097675</c:v>
                </c:pt>
                <c:pt idx="1635">
                  <c:v>181.46682095686481</c:v>
                </c:pt>
                <c:pt idx="1636">
                  <c:v>181.39100594549257</c:v>
                </c:pt>
                <c:pt idx="1637">
                  <c:v>181.15797454211679</c:v>
                </c:pt>
                <c:pt idx="1638">
                  <c:v>176.50293284386055</c:v>
                </c:pt>
                <c:pt idx="1639">
                  <c:v>176.39399864330989</c:v>
                </c:pt>
                <c:pt idx="1640">
                  <c:v>176.59191572562904</c:v>
                </c:pt>
                <c:pt idx="1641">
                  <c:v>176.3600814013802</c:v>
                </c:pt>
                <c:pt idx="1642">
                  <c:v>177.73712142372568</c:v>
                </c:pt>
                <c:pt idx="1643">
                  <c:v>178.91464825824943</c:v>
                </c:pt>
                <c:pt idx="1644">
                  <c:v>179.57064761980723</c:v>
                </c:pt>
                <c:pt idx="1645">
                  <c:v>189.1660348749048</c:v>
                </c:pt>
                <c:pt idx="1646">
                  <c:v>198.98487690036265</c:v>
                </c:pt>
                <c:pt idx="1647">
                  <c:v>208.23151510314784</c:v>
                </c:pt>
                <c:pt idx="1648">
                  <c:v>213.69418618570637</c:v>
                </c:pt>
                <c:pt idx="1649">
                  <c:v>217.23714137504439</c:v>
                </c:pt>
                <c:pt idx="1650">
                  <c:v>212.33829456127</c:v>
                </c:pt>
                <c:pt idx="1651">
                  <c:v>213.81588923027766</c:v>
                </c:pt>
                <c:pt idx="1652">
                  <c:v>219.39108575076764</c:v>
                </c:pt>
                <c:pt idx="1653">
                  <c:v>231.75811021108441</c:v>
                </c:pt>
                <c:pt idx="1654">
                  <c:v>230.63245680539436</c:v>
                </c:pt>
                <c:pt idx="1655">
                  <c:v>233.48709149674744</c:v>
                </c:pt>
                <c:pt idx="1656">
                  <c:v>233.29675591556548</c:v>
                </c:pt>
                <c:pt idx="1657">
                  <c:v>230.10773712142321</c:v>
                </c:pt>
                <c:pt idx="1658">
                  <c:v>230.94968277403086</c:v>
                </c:pt>
                <c:pt idx="1659">
                  <c:v>230.31203862575262</c:v>
                </c:pt>
                <c:pt idx="1660">
                  <c:v>232.78280994373677</c:v>
                </c:pt>
                <c:pt idx="1661">
                  <c:v>250.64163441203414</c:v>
                </c:pt>
                <c:pt idx="1662">
                  <c:v>276.36486971788781</c:v>
                </c:pt>
                <c:pt idx="1663">
                  <c:v>276.76948246279028</c:v>
                </c:pt>
                <c:pt idx="1664">
                  <c:v>270.46326962212152</c:v>
                </c:pt>
                <c:pt idx="1665">
                  <c:v>292.71218227524787</c:v>
                </c:pt>
                <c:pt idx="1666">
                  <c:v>294.8377957783004</c:v>
                </c:pt>
                <c:pt idx="1667">
                  <c:v>301.04744423606348</c:v>
                </c:pt>
                <c:pt idx="1668">
                  <c:v>300.72104066078708</c:v>
                </c:pt>
                <c:pt idx="1669">
                  <c:v>304.85216072782356</c:v>
                </c:pt>
                <c:pt idx="1670">
                  <c:v>284.53573281193837</c:v>
                </c:pt>
                <c:pt idx="1671">
                  <c:v>268.24667810542229</c:v>
                </c:pt>
                <c:pt idx="1672">
                  <c:v>236.637803758828</c:v>
                </c:pt>
                <c:pt idx="1673">
                  <c:v>259.83200989585362</c:v>
                </c:pt>
                <c:pt idx="1674">
                  <c:v>271.53345836159718</c:v>
                </c:pt>
                <c:pt idx="1675">
                  <c:v>261.89298112605195</c:v>
                </c:pt>
                <c:pt idx="1676">
                  <c:v>257.2131997925058</c:v>
                </c:pt>
                <c:pt idx="1677">
                  <c:v>259.26180120505916</c:v>
                </c:pt>
                <c:pt idx="1678">
                  <c:v>254.36973783967071</c:v>
                </c:pt>
                <c:pt idx="1679">
                  <c:v>255.22844260005539</c:v>
                </c:pt>
                <c:pt idx="1680">
                  <c:v>269.68157695223601</c:v>
                </c:pt>
                <c:pt idx="1681">
                  <c:v>270.60013566896714</c:v>
                </c:pt>
                <c:pt idx="1682">
                  <c:v>267.80615298671188</c:v>
                </c:pt>
                <c:pt idx="1683">
                  <c:v>268.55113523003814</c:v>
                </c:pt>
                <c:pt idx="1684">
                  <c:v>269.45492997087052</c:v>
                </c:pt>
                <c:pt idx="1685">
                  <c:v>269.43019033558068</c:v>
                </c:pt>
                <c:pt idx="1686">
                  <c:v>257.66888791349061</c:v>
                </c:pt>
                <c:pt idx="1687">
                  <c:v>256.71681098120536</c:v>
                </c:pt>
                <c:pt idx="1688">
                  <c:v>260.84274370535843</c:v>
                </c:pt>
                <c:pt idx="1689">
                  <c:v>258.29655640237775</c:v>
                </c:pt>
                <c:pt idx="1690">
                  <c:v>258.13854195762298</c:v>
                </c:pt>
                <c:pt idx="1691">
                  <c:v>258.75783089262154</c:v>
                </c:pt>
                <c:pt idx="1692">
                  <c:v>266.42352659510749</c:v>
                </c:pt>
                <c:pt idx="1693">
                  <c:v>261.85706875224412</c:v>
                </c:pt>
                <c:pt idx="1694">
                  <c:v>265.15382466781011</c:v>
                </c:pt>
                <c:pt idx="1695">
                  <c:v>265.21288057140532</c:v>
                </c:pt>
                <c:pt idx="1696">
                  <c:v>265.76513307529586</c:v>
                </c:pt>
                <c:pt idx="1697">
                  <c:v>271.24855352938789</c:v>
                </c:pt>
                <c:pt idx="1698">
                  <c:v>267.84525757152505</c:v>
                </c:pt>
                <c:pt idx="1699">
                  <c:v>267.59826024500177</c:v>
                </c:pt>
                <c:pt idx="1700">
                  <c:v>264.7743505845732</c:v>
                </c:pt>
                <c:pt idx="1701">
                  <c:v>265.27632576513258</c:v>
                </c:pt>
                <c:pt idx="1702">
                  <c:v>260.55903595227596</c:v>
                </c:pt>
                <c:pt idx="1703">
                  <c:v>261.23897689637238</c:v>
                </c:pt>
                <c:pt idx="1704">
                  <c:v>261.54343402098829</c:v>
                </c:pt>
                <c:pt idx="1705">
                  <c:v>258.6768285383659</c:v>
                </c:pt>
                <c:pt idx="1706">
                  <c:v>260.83476317784556</c:v>
                </c:pt>
                <c:pt idx="1707">
                  <c:v>261.45524919197106</c:v>
                </c:pt>
                <c:pt idx="1708">
                  <c:v>261.56777462990249</c:v>
                </c:pt>
                <c:pt idx="1709">
                  <c:v>261.75531702645492</c:v>
                </c:pt>
                <c:pt idx="1710">
                  <c:v>254.66222417301731</c:v>
                </c:pt>
                <c:pt idx="1711">
                  <c:v>248.39312078528343</c:v>
                </c:pt>
                <c:pt idx="1712">
                  <c:v>240.69749810462426</c:v>
                </c:pt>
                <c:pt idx="1713">
                  <c:v>220.95127887953353</c:v>
                </c:pt>
                <c:pt idx="1714">
                  <c:v>228.81648776984116</c:v>
                </c:pt>
                <c:pt idx="1715">
                  <c:v>228.17405530505522</c:v>
                </c:pt>
                <c:pt idx="1716">
                  <c:v>227.49890267746653</c:v>
                </c:pt>
                <c:pt idx="1717">
                  <c:v>235.29468097841223</c:v>
                </c:pt>
                <c:pt idx="1718">
                  <c:v>235.20210685926298</c:v>
                </c:pt>
                <c:pt idx="1719">
                  <c:v>234.3206575954666</c:v>
                </c:pt>
                <c:pt idx="1720">
                  <c:v>234.81983959139649</c:v>
                </c:pt>
                <c:pt idx="1721">
                  <c:v>236.45864091616406</c:v>
                </c:pt>
                <c:pt idx="1722">
                  <c:v>235.30585371693019</c:v>
                </c:pt>
                <c:pt idx="1723">
                  <c:v>235.00299269781681</c:v>
                </c:pt>
                <c:pt idx="1724">
                  <c:v>232.86700450899752</c:v>
                </c:pt>
                <c:pt idx="1725">
                  <c:v>228.67762659111719</c:v>
                </c:pt>
                <c:pt idx="1726">
                  <c:v>227.11543833047315</c:v>
                </c:pt>
                <c:pt idx="1727">
                  <c:v>231.61565779497974</c:v>
                </c:pt>
                <c:pt idx="1728">
                  <c:v>229.11296436694411</c:v>
                </c:pt>
                <c:pt idx="1729">
                  <c:v>229.41941662343828</c:v>
                </c:pt>
                <c:pt idx="1730">
                  <c:v>231.35030525517686</c:v>
                </c:pt>
                <c:pt idx="1731">
                  <c:v>232.66469813654632</c:v>
                </c:pt>
                <c:pt idx="1732">
                  <c:v>231.75411994732798</c:v>
                </c:pt>
                <c:pt idx="1733">
                  <c:v>232.65631858265775</c:v>
                </c:pt>
                <c:pt idx="1734">
                  <c:v>232.47037229160796</c:v>
                </c:pt>
                <c:pt idx="1735">
                  <c:v>229.69075455887585</c:v>
                </c:pt>
                <c:pt idx="1736">
                  <c:v>231.3032201428509</c:v>
                </c:pt>
                <c:pt idx="1737">
                  <c:v>229.84198555524469</c:v>
                </c:pt>
                <c:pt idx="1738">
                  <c:v>228.57028849606914</c:v>
                </c:pt>
                <c:pt idx="1739">
                  <c:v>229.44335820597698</c:v>
                </c:pt>
                <c:pt idx="1740">
                  <c:v>230.71306013327438</c:v>
                </c:pt>
                <c:pt idx="1741">
                  <c:v>229.39747017277799</c:v>
                </c:pt>
                <c:pt idx="1742">
                  <c:v>228.40668768205535</c:v>
                </c:pt>
                <c:pt idx="1743">
                  <c:v>228.17086309405008</c:v>
                </c:pt>
                <c:pt idx="1744">
                  <c:v>229.35118311320338</c:v>
                </c:pt>
                <c:pt idx="1745">
                  <c:v>240.00399026375601</c:v>
                </c:pt>
                <c:pt idx="1746">
                  <c:v>241.43090858305686</c:v>
                </c:pt>
                <c:pt idx="1747">
                  <c:v>242.09528749850321</c:v>
                </c:pt>
                <c:pt idx="1748">
                  <c:v>243.00466860859461</c:v>
                </c:pt>
                <c:pt idx="1749">
                  <c:v>250.02274450341125</c:v>
                </c:pt>
                <c:pt idx="1750">
                  <c:v>248.39870715454248</c:v>
                </c:pt>
                <c:pt idx="1751">
                  <c:v>248.86317385579147</c:v>
                </c:pt>
                <c:pt idx="1752">
                  <c:v>248.61418139738996</c:v>
                </c:pt>
                <c:pt idx="1753">
                  <c:v>241.68269422608796</c:v>
                </c:pt>
                <c:pt idx="1754">
                  <c:v>242.48034795099912</c:v>
                </c:pt>
                <c:pt idx="1755">
                  <c:v>243.48669247037188</c:v>
                </c:pt>
                <c:pt idx="1756">
                  <c:v>243.49946131439251</c:v>
                </c:pt>
                <c:pt idx="1757">
                  <c:v>242.63237700011936</c:v>
                </c:pt>
                <c:pt idx="1758">
                  <c:v>242.47994892462353</c:v>
                </c:pt>
                <c:pt idx="1759">
                  <c:v>242.33230916563545</c:v>
                </c:pt>
                <c:pt idx="1760">
                  <c:v>243.08966122660667</c:v>
                </c:pt>
                <c:pt idx="1761">
                  <c:v>243.04736443078846</c:v>
                </c:pt>
                <c:pt idx="1762">
                  <c:v>238.86038067116195</c:v>
                </c:pt>
                <c:pt idx="1763">
                  <c:v>238.32009895854077</c:v>
                </c:pt>
                <c:pt idx="1764">
                  <c:v>239.05111527871952</c:v>
                </c:pt>
                <c:pt idx="1765">
                  <c:v>240.83316707234309</c:v>
                </c:pt>
                <c:pt idx="1766">
                  <c:v>240.59933761621602</c:v>
                </c:pt>
                <c:pt idx="1767">
                  <c:v>241.84549698735049</c:v>
                </c:pt>
                <c:pt idx="1768">
                  <c:v>242.23614380910536</c:v>
                </c:pt>
                <c:pt idx="1769">
                  <c:v>241.69865528111367</c:v>
                </c:pt>
                <c:pt idx="1770">
                  <c:v>241.81317585092333</c:v>
                </c:pt>
                <c:pt idx="1771">
                  <c:v>241.66473803918393</c:v>
                </c:pt>
                <c:pt idx="1772">
                  <c:v>244.4307888751442</c:v>
                </c:pt>
                <c:pt idx="1773">
                  <c:v>244.59478871553367</c:v>
                </c:pt>
                <c:pt idx="1774">
                  <c:v>244.25441921710981</c:v>
                </c:pt>
                <c:pt idx="1775">
                  <c:v>243.55811819161201</c:v>
                </c:pt>
                <c:pt idx="1776">
                  <c:v>243.59961693467892</c:v>
                </c:pt>
                <c:pt idx="1777">
                  <c:v>244.20932923666211</c:v>
                </c:pt>
                <c:pt idx="1778">
                  <c:v>245.68812098479668</c:v>
                </c:pt>
                <c:pt idx="1779">
                  <c:v>246.94784725270296</c:v>
                </c:pt>
                <c:pt idx="1780">
                  <c:v>246.37843661465979</c:v>
                </c:pt>
                <c:pt idx="1781">
                  <c:v>246.69286939866683</c:v>
                </c:pt>
                <c:pt idx="1782">
                  <c:v>253.05734009017954</c:v>
                </c:pt>
                <c:pt idx="1783">
                  <c:v>255.45269542316706</c:v>
                </c:pt>
                <c:pt idx="1784">
                  <c:v>254.32544591197433</c:v>
                </c:pt>
                <c:pt idx="1785">
                  <c:v>255.04010215075166</c:v>
                </c:pt>
                <c:pt idx="1786">
                  <c:v>256.14779936953789</c:v>
                </c:pt>
                <c:pt idx="1787">
                  <c:v>256.31778460556194</c:v>
                </c:pt>
                <c:pt idx="1788">
                  <c:v>255.22485136267463</c:v>
                </c:pt>
                <c:pt idx="1789">
                  <c:v>255.27353258050312</c:v>
                </c:pt>
                <c:pt idx="1790">
                  <c:v>254.63908064323005</c:v>
                </c:pt>
                <c:pt idx="1791">
                  <c:v>251.93966721200223</c:v>
                </c:pt>
                <c:pt idx="1792">
                  <c:v>252.28721918518767</c:v>
                </c:pt>
                <c:pt idx="1793">
                  <c:v>254.42879374326597</c:v>
                </c:pt>
                <c:pt idx="1794">
                  <c:v>262.23973504648609</c:v>
                </c:pt>
                <c:pt idx="1795">
                  <c:v>260.49519173217305</c:v>
                </c:pt>
                <c:pt idx="1796">
                  <c:v>261.99952116834879</c:v>
                </c:pt>
                <c:pt idx="1797">
                  <c:v>264.9551095327397</c:v>
                </c:pt>
                <c:pt idx="1798">
                  <c:v>274.17740712661066</c:v>
                </c:pt>
                <c:pt idx="1799">
                  <c:v>274.263197797374</c:v>
                </c:pt>
                <c:pt idx="1800">
                  <c:v>280.90539084633451</c:v>
                </c:pt>
                <c:pt idx="1801">
                  <c:v>283.85698894696895</c:v>
                </c:pt>
                <c:pt idx="1802">
                  <c:v>279.85076413550888</c:v>
                </c:pt>
                <c:pt idx="1803">
                  <c:v>289.89545508958093</c:v>
                </c:pt>
                <c:pt idx="1804">
                  <c:v>289.64247236742307</c:v>
                </c:pt>
                <c:pt idx="1805">
                  <c:v>294.00343162683009</c:v>
                </c:pt>
                <c:pt idx="1806">
                  <c:v>281.74813455169345</c:v>
                </c:pt>
                <c:pt idx="1807">
                  <c:v>281.19069470491957</c:v>
                </c:pt>
                <c:pt idx="1808">
                  <c:v>284.26399585012524</c:v>
                </c:pt>
                <c:pt idx="1809">
                  <c:v>280.51274889270138</c:v>
                </c:pt>
                <c:pt idx="1810">
                  <c:v>281.00754159849919</c:v>
                </c:pt>
                <c:pt idx="1811">
                  <c:v>293.18742268863923</c:v>
                </c:pt>
                <c:pt idx="1812">
                  <c:v>286.51131239774901</c:v>
                </c:pt>
                <c:pt idx="1813">
                  <c:v>286.04325445911928</c:v>
                </c:pt>
                <c:pt idx="1814">
                  <c:v>282.38936993735246</c:v>
                </c:pt>
                <c:pt idx="1815">
                  <c:v>277.36243565699647</c:v>
                </c:pt>
                <c:pt idx="1816">
                  <c:v>280.29328438609747</c:v>
                </c:pt>
                <c:pt idx="1817">
                  <c:v>283.23770001197033</c:v>
                </c:pt>
                <c:pt idx="1818">
                  <c:v>285.21567375603485</c:v>
                </c:pt>
                <c:pt idx="1819">
                  <c:v>295.97182873787915</c:v>
                </c:pt>
                <c:pt idx="1820">
                  <c:v>299.76098320098919</c:v>
                </c:pt>
                <c:pt idx="1821">
                  <c:v>298.77059973664223</c:v>
                </c:pt>
                <c:pt idx="1822">
                  <c:v>300.25417980128447</c:v>
                </c:pt>
                <c:pt idx="1823">
                  <c:v>292.93643509835965</c:v>
                </c:pt>
                <c:pt idx="1824">
                  <c:v>295.58038386337302</c:v>
                </c:pt>
                <c:pt idx="1825">
                  <c:v>296.51091337137348</c:v>
                </c:pt>
                <c:pt idx="1826">
                  <c:v>295.54367343681383</c:v>
                </c:pt>
                <c:pt idx="1827">
                  <c:v>294.52336299429356</c:v>
                </c:pt>
                <c:pt idx="1828">
                  <c:v>293.2468776186102</c:v>
                </c:pt>
                <c:pt idx="1829">
                  <c:v>294.01460436534819</c:v>
                </c:pt>
                <c:pt idx="1830">
                  <c:v>294.01659949722642</c:v>
                </c:pt>
                <c:pt idx="1831">
                  <c:v>293.8430230238215</c:v>
                </c:pt>
                <c:pt idx="1832">
                  <c:v>298.13375364111533</c:v>
                </c:pt>
                <c:pt idx="1833">
                  <c:v>300.66238378356775</c:v>
                </c:pt>
                <c:pt idx="1834">
                  <c:v>308.61458042376563</c:v>
                </c:pt>
                <c:pt idx="1835">
                  <c:v>306.82095686524843</c:v>
                </c:pt>
                <c:pt idx="1836">
                  <c:v>307.40792466381993</c:v>
                </c:pt>
                <c:pt idx="1837">
                  <c:v>299.95331391404937</c:v>
                </c:pt>
                <c:pt idx="1838">
                  <c:v>305.01376640995937</c:v>
                </c:pt>
                <c:pt idx="1839">
                  <c:v>305.87127409121712</c:v>
                </c:pt>
                <c:pt idx="1840">
                  <c:v>308.35361717409489</c:v>
                </c:pt>
                <c:pt idx="1841">
                  <c:v>308.52400143649464</c:v>
                </c:pt>
                <c:pt idx="1842">
                  <c:v>309.30768923825832</c:v>
                </c:pt>
                <c:pt idx="1843">
                  <c:v>306.69087426678868</c:v>
                </c:pt>
                <c:pt idx="1844">
                  <c:v>311.2884561669523</c:v>
                </c:pt>
                <c:pt idx="1845">
                  <c:v>311.81995929930935</c:v>
                </c:pt>
                <c:pt idx="1846">
                  <c:v>311.83472327520815</c:v>
                </c:pt>
                <c:pt idx="1847">
                  <c:v>311.06300626471369</c:v>
                </c:pt>
                <c:pt idx="1848">
                  <c:v>312.82550576593076</c:v>
                </c:pt>
                <c:pt idx="1849">
                  <c:v>315.32021866645351</c:v>
                </c:pt>
                <c:pt idx="1850">
                  <c:v>315.59115757551541</c:v>
                </c:pt>
                <c:pt idx="1851">
                  <c:v>315.92155141454816</c:v>
                </c:pt>
                <c:pt idx="1852">
                  <c:v>316.55360919356735</c:v>
                </c:pt>
                <c:pt idx="1853">
                  <c:v>323.01703842623959</c:v>
                </c:pt>
                <c:pt idx="1854">
                  <c:v>343.21296037668048</c:v>
                </c:pt>
                <c:pt idx="1855">
                  <c:v>364.43517816527634</c:v>
                </c:pt>
                <c:pt idx="1856">
                  <c:v>355.62427676469372</c:v>
                </c:pt>
                <c:pt idx="1857">
                  <c:v>346.56318582658275</c:v>
                </c:pt>
                <c:pt idx="1858">
                  <c:v>358.11619648058701</c:v>
                </c:pt>
                <c:pt idx="1859">
                  <c:v>371.23458760624038</c:v>
                </c:pt>
                <c:pt idx="1860">
                  <c:v>383.27600654403221</c:v>
                </c:pt>
                <c:pt idx="1861">
                  <c:v>388.42145165795426</c:v>
                </c:pt>
                <c:pt idx="1862">
                  <c:v>378.79494034555654</c:v>
                </c:pt>
                <c:pt idx="1863">
                  <c:v>379.96448665256742</c:v>
                </c:pt>
                <c:pt idx="1864">
                  <c:v>388.23191412952366</c:v>
                </c:pt>
                <c:pt idx="1865">
                  <c:v>409.35317824508172</c:v>
                </c:pt>
                <c:pt idx="1866">
                  <c:v>411.18470930928498</c:v>
                </c:pt>
                <c:pt idx="1867">
                  <c:v>439.13650692310722</c:v>
                </c:pt>
                <c:pt idx="1868">
                  <c:v>412.17030445712425</c:v>
                </c:pt>
                <c:pt idx="1869">
                  <c:v>356.00893819081404</c:v>
                </c:pt>
                <c:pt idx="1870">
                  <c:v>356.06799409440924</c:v>
                </c:pt>
                <c:pt idx="1871">
                  <c:v>363.90806432305135</c:v>
                </c:pt>
                <c:pt idx="1872">
                  <c:v>361.99074258808469</c:v>
                </c:pt>
                <c:pt idx="1873">
                  <c:v>362.6754718486888</c:v>
                </c:pt>
                <c:pt idx="1874">
                  <c:v>326.42272854235631</c:v>
                </c:pt>
                <c:pt idx="1875">
                  <c:v>306.11268504848141</c:v>
                </c:pt>
                <c:pt idx="1876">
                  <c:v>317.7873987470569</c:v>
                </c:pt>
                <c:pt idx="1877">
                  <c:v>332.76166154582785</c:v>
                </c:pt>
                <c:pt idx="1878">
                  <c:v>327.87598260244971</c:v>
                </c:pt>
                <c:pt idx="1879">
                  <c:v>329.63888113004236</c:v>
                </c:pt>
                <c:pt idx="1880">
                  <c:v>353.83823470731386</c:v>
                </c:pt>
                <c:pt idx="1881">
                  <c:v>358.98168468935768</c:v>
                </c:pt>
                <c:pt idx="1882">
                  <c:v>355.53808706755484</c:v>
                </c:pt>
                <c:pt idx="1883">
                  <c:v>355.90838354415195</c:v>
                </c:pt>
                <c:pt idx="1884">
                  <c:v>369.51199074258773</c:v>
                </c:pt>
                <c:pt idx="1885">
                  <c:v>362.73093651490325</c:v>
                </c:pt>
                <c:pt idx="1886">
                  <c:v>368.682414907625</c:v>
                </c:pt>
                <c:pt idx="1887">
                  <c:v>362.26766689278122</c:v>
                </c:pt>
                <c:pt idx="1888">
                  <c:v>359.20354335421536</c:v>
                </c:pt>
                <c:pt idx="1889">
                  <c:v>362.24372531024261</c:v>
                </c:pt>
                <c:pt idx="1890">
                  <c:v>367.23953553329835</c:v>
                </c:pt>
                <c:pt idx="1891">
                  <c:v>368.29895056063168</c:v>
                </c:pt>
                <c:pt idx="1892">
                  <c:v>368.13375364111528</c:v>
                </c:pt>
                <c:pt idx="1893">
                  <c:v>367.62659111767243</c:v>
                </c:pt>
                <c:pt idx="1894">
                  <c:v>380.65480228243035</c:v>
                </c:pt>
                <c:pt idx="1895">
                  <c:v>388.08746658154058</c:v>
                </c:pt>
                <c:pt idx="1896">
                  <c:v>397.55157415905143</c:v>
                </c:pt>
                <c:pt idx="1897">
                  <c:v>406.82734128725861</c:v>
                </c:pt>
                <c:pt idx="1898">
                  <c:v>409.18957743106773</c:v>
                </c:pt>
                <c:pt idx="1899">
                  <c:v>410.02753281991892</c:v>
                </c:pt>
                <c:pt idx="1900">
                  <c:v>415.07920673556475</c:v>
                </c:pt>
                <c:pt idx="1901">
                  <c:v>422.92805554447102</c:v>
                </c:pt>
                <c:pt idx="1902">
                  <c:v>419.87151350704232</c:v>
                </c:pt>
                <c:pt idx="1903">
                  <c:v>392.28841626431461</c:v>
                </c:pt>
                <c:pt idx="1904">
                  <c:v>385.10235026535207</c:v>
                </c:pt>
                <c:pt idx="1905">
                  <c:v>400.41498743066865</c:v>
                </c:pt>
                <c:pt idx="1906">
                  <c:v>399.23785962252055</c:v>
                </c:pt>
                <c:pt idx="1907">
                  <c:v>396.09073859782086</c:v>
                </c:pt>
                <c:pt idx="1908">
                  <c:v>399.73265232831841</c:v>
                </c:pt>
                <c:pt idx="1909">
                  <c:v>401.28486492957131</c:v>
                </c:pt>
                <c:pt idx="1910">
                  <c:v>406.75950680339918</c:v>
                </c:pt>
                <c:pt idx="1911">
                  <c:v>415.54606759506754</c:v>
                </c:pt>
                <c:pt idx="1912">
                  <c:v>421.64319061489914</c:v>
                </c:pt>
                <c:pt idx="1913">
                  <c:v>417.04640676748681</c:v>
                </c:pt>
                <c:pt idx="1914">
                  <c:v>421.982363034196</c:v>
                </c:pt>
                <c:pt idx="1915">
                  <c:v>440.10215075216416</c:v>
                </c:pt>
                <c:pt idx="1916">
                  <c:v>443.96472606839251</c:v>
                </c:pt>
                <c:pt idx="1917">
                  <c:v>456.14301105303008</c:v>
                </c:pt>
                <c:pt idx="1918">
                  <c:v>469.86153784765116</c:v>
                </c:pt>
                <c:pt idx="1919">
                  <c:v>464.41482782011832</c:v>
                </c:pt>
                <c:pt idx="1920">
                  <c:v>461.92490323610343</c:v>
                </c:pt>
                <c:pt idx="1921">
                  <c:v>465.46825745181701</c:v>
                </c:pt>
                <c:pt idx="1922">
                  <c:v>469.95730417780555</c:v>
                </c:pt>
                <c:pt idx="1923">
                  <c:v>480.95846135429491</c:v>
                </c:pt>
                <c:pt idx="1924">
                  <c:v>490.10813614779875</c:v>
                </c:pt>
                <c:pt idx="1925">
                  <c:v>505.63026216032819</c:v>
                </c:pt>
                <c:pt idx="1926">
                  <c:v>506.47619807669219</c:v>
                </c:pt>
                <c:pt idx="1927">
                  <c:v>500.80204301504256</c:v>
                </c:pt>
                <c:pt idx="1928">
                  <c:v>507.12262080523453</c:v>
                </c:pt>
                <c:pt idx="1929">
                  <c:v>489.52555763935925</c:v>
                </c:pt>
                <c:pt idx="1930">
                  <c:v>479.9608954151862</c:v>
                </c:pt>
                <c:pt idx="1931">
                  <c:v>468.05394836598634</c:v>
                </c:pt>
                <c:pt idx="1932">
                  <c:v>495.22365428354738</c:v>
                </c:pt>
                <c:pt idx="1933">
                  <c:v>475.12070547863141</c:v>
                </c:pt>
                <c:pt idx="1934">
                  <c:v>471.31798411874956</c:v>
                </c:pt>
                <c:pt idx="1935">
                  <c:v>491.45285503371701</c:v>
                </c:pt>
                <c:pt idx="1936">
                  <c:v>493.23251266908665</c:v>
                </c:pt>
                <c:pt idx="1937">
                  <c:v>498.60340768524725</c:v>
                </c:pt>
                <c:pt idx="1938">
                  <c:v>487.72195842145095</c:v>
                </c:pt>
                <c:pt idx="1939">
                  <c:v>463.14193368181571</c:v>
                </c:pt>
                <c:pt idx="1940">
                  <c:v>425.55763935996106</c:v>
                </c:pt>
                <c:pt idx="1941">
                  <c:v>399.88827261481924</c:v>
                </c:pt>
                <c:pt idx="1942">
                  <c:v>422.33350624476219</c:v>
                </c:pt>
                <c:pt idx="1943">
                  <c:v>436.66254339411768</c:v>
                </c:pt>
                <c:pt idx="1944">
                  <c:v>415.54207733131102</c:v>
                </c:pt>
                <c:pt idx="1945">
                  <c:v>421.43968716332091</c:v>
                </c:pt>
                <c:pt idx="1946">
                  <c:v>391.73137544391625</c:v>
                </c:pt>
                <c:pt idx="1947">
                  <c:v>379.07705199313614</c:v>
                </c:pt>
                <c:pt idx="1948">
                  <c:v>396.48018834044871</c:v>
                </c:pt>
                <c:pt idx="1949">
                  <c:v>410.99716691273233</c:v>
                </c:pt>
                <c:pt idx="1950">
                  <c:v>423.73807908702707</c:v>
                </c:pt>
                <c:pt idx="1951">
                  <c:v>416.53565300666321</c:v>
                </c:pt>
                <c:pt idx="1952">
                  <c:v>407.40193926818506</c:v>
                </c:pt>
                <c:pt idx="1953">
                  <c:v>415.41039862734863</c:v>
                </c:pt>
                <c:pt idx="1954">
                  <c:v>432.45281513107949</c:v>
                </c:pt>
                <c:pt idx="1955">
                  <c:v>432.93563704560802</c:v>
                </c:pt>
                <c:pt idx="1956">
                  <c:v>450.85990183951094</c:v>
                </c:pt>
                <c:pt idx="1957">
                  <c:v>452.24452336299356</c:v>
                </c:pt>
                <c:pt idx="1958">
                  <c:v>448.07070747376338</c:v>
                </c:pt>
                <c:pt idx="1959">
                  <c:v>460.11731375443844</c:v>
                </c:pt>
                <c:pt idx="1960">
                  <c:v>468.72830294082377</c:v>
                </c:pt>
                <c:pt idx="1961">
                  <c:v>472.68664458720656</c:v>
                </c:pt>
                <c:pt idx="1962">
                  <c:v>470.11292446430656</c:v>
                </c:pt>
                <c:pt idx="1963">
                  <c:v>474.04333426439428</c:v>
                </c:pt>
                <c:pt idx="1964">
                  <c:v>477.47895135868418</c:v>
                </c:pt>
                <c:pt idx="1965">
                  <c:v>479.21870635648958</c:v>
                </c:pt>
                <c:pt idx="1966">
                  <c:v>470.92294800686267</c:v>
                </c:pt>
                <c:pt idx="1967">
                  <c:v>466.05083596025645</c:v>
                </c:pt>
                <c:pt idx="1968">
                  <c:v>473.39292127209546</c:v>
                </c:pt>
                <c:pt idx="1969">
                  <c:v>469.39866725190473</c:v>
                </c:pt>
                <c:pt idx="1970">
                  <c:v>468.26144208132104</c:v>
                </c:pt>
                <c:pt idx="1971">
                  <c:v>483.98308128167218</c:v>
                </c:pt>
                <c:pt idx="1972">
                  <c:v>482.15554048122522</c:v>
                </c:pt>
                <c:pt idx="1973">
                  <c:v>486.03008658872295</c:v>
                </c:pt>
                <c:pt idx="1974">
                  <c:v>487.83767607038766</c:v>
                </c:pt>
                <c:pt idx="1975">
                  <c:v>482.21140417381537</c:v>
                </c:pt>
                <c:pt idx="1976">
                  <c:v>486.4410837556357</c:v>
                </c:pt>
                <c:pt idx="1977">
                  <c:v>488.30852719364702</c:v>
                </c:pt>
                <c:pt idx="1978">
                  <c:v>501.94724871313946</c:v>
                </c:pt>
                <c:pt idx="1979">
                  <c:v>510.2789194365742</c:v>
                </c:pt>
                <c:pt idx="1980">
                  <c:v>519.81564981445217</c:v>
                </c:pt>
                <c:pt idx="1981">
                  <c:v>523.13953952356189</c:v>
                </c:pt>
                <c:pt idx="1982">
                  <c:v>525.60552252503828</c:v>
                </c:pt>
                <c:pt idx="1983">
                  <c:v>526.00055863692523</c:v>
                </c:pt>
                <c:pt idx="1984">
                  <c:v>552.05698096644119</c:v>
                </c:pt>
                <c:pt idx="1985">
                  <c:v>585.27592673875665</c:v>
                </c:pt>
                <c:pt idx="1986">
                  <c:v>582.76206057220304</c:v>
                </c:pt>
                <c:pt idx="1987">
                  <c:v>620.68951757711102</c:v>
                </c:pt>
                <c:pt idx="1988">
                  <c:v>640.90419376720718</c:v>
                </c:pt>
                <c:pt idx="1989">
                  <c:v>624.6997326523275</c:v>
                </c:pt>
                <c:pt idx="1990">
                  <c:v>623.72610829575751</c:v>
                </c:pt>
                <c:pt idx="1991">
                  <c:v>661.66553609193488</c:v>
                </c:pt>
                <c:pt idx="1992">
                  <c:v>715.62986313395231</c:v>
                </c:pt>
                <c:pt idx="1993">
                  <c:v>703.16826942260798</c:v>
                </c:pt>
                <c:pt idx="1994">
                  <c:v>736.87801763696484</c:v>
                </c:pt>
                <c:pt idx="1995">
                  <c:v>712.14636287458507</c:v>
                </c:pt>
                <c:pt idx="1996">
                  <c:v>703.93839032759979</c:v>
                </c:pt>
                <c:pt idx="1997">
                  <c:v>722.91608475320118</c:v>
                </c:pt>
                <c:pt idx="1998">
                  <c:v>699.64885678943278</c:v>
                </c:pt>
                <c:pt idx="1999">
                  <c:v>696.9913411276475</c:v>
                </c:pt>
                <c:pt idx="2000">
                  <c:v>725.94469494433474</c:v>
                </c:pt>
                <c:pt idx="2001">
                  <c:v>728.84162643150603</c:v>
                </c:pt>
                <c:pt idx="2002">
                  <c:v>784.28634132716059</c:v>
                </c:pt>
                <c:pt idx="2003">
                  <c:v>795.67056382426767</c:v>
                </c:pt>
                <c:pt idx="2004">
                  <c:v>828.03559315270627</c:v>
                </c:pt>
                <c:pt idx="2005">
                  <c:v>894.98024819440445</c:v>
                </c:pt>
                <c:pt idx="2006">
                  <c:v>903.3238897091087</c:v>
                </c:pt>
                <c:pt idx="2007">
                  <c:v>970.16479789313951</c:v>
                </c:pt>
                <c:pt idx="2008">
                  <c:v>1089.5854115957052</c:v>
                </c:pt>
                <c:pt idx="2009">
                  <c:v>938.86516898766888</c:v>
                </c:pt>
                <c:pt idx="2010">
                  <c:v>802.98072702605543</c:v>
                </c:pt>
                <c:pt idx="2011">
                  <c:v>874.39846773871636</c:v>
                </c:pt>
                <c:pt idx="2012">
                  <c:v>871.32596464626204</c:v>
                </c:pt>
                <c:pt idx="2013">
                  <c:v>898.89070667571013</c:v>
                </c:pt>
                <c:pt idx="2014">
                  <c:v>878.83564103587128</c:v>
                </c:pt>
                <c:pt idx="2015">
                  <c:v>968.1616854874095</c:v>
                </c:pt>
                <c:pt idx="2016">
                  <c:v>957.72714576433373</c:v>
                </c:pt>
                <c:pt idx="2017">
                  <c:v>1007.3580463668635</c:v>
                </c:pt>
                <c:pt idx="2018">
                  <c:v>1008.475320218665</c:v>
                </c:pt>
                <c:pt idx="2019">
                  <c:v>1027.2814333027397</c:v>
                </c:pt>
                <c:pt idx="2020">
                  <c:v>1135.6849287737903</c:v>
                </c:pt>
                <c:pt idx="2021">
                  <c:v>1128.3947168907848</c:v>
                </c:pt>
                <c:pt idx="2022">
                  <c:v>1088.759426998123</c:v>
                </c:pt>
                <c:pt idx="2023">
                  <c:v>1143.150712262079</c:v>
                </c:pt>
                <c:pt idx="2024">
                  <c:v>1147.3644307888735</c:v>
                </c:pt>
                <c:pt idx="2025">
                  <c:v>1161.342324727663</c:v>
                </c:pt>
                <c:pt idx="2026">
                  <c:v>1100.9895854115944</c:v>
                </c:pt>
                <c:pt idx="2027">
                  <c:v>1084.5816208451365</c:v>
                </c:pt>
                <c:pt idx="2028">
                  <c:v>1051.5781493156685</c:v>
                </c:pt>
                <c:pt idx="2029">
                  <c:v>902.29839192370503</c:v>
                </c:pt>
                <c:pt idx="2030">
                  <c:v>990.27971748932475</c:v>
                </c:pt>
                <c:pt idx="2031">
                  <c:v>1034.0409401061397</c:v>
                </c:pt>
                <c:pt idx="2032">
                  <c:v>1025.0668369179191</c:v>
                </c:pt>
                <c:pt idx="2033">
                  <c:v>1028.7897530026721</c:v>
                </c:pt>
                <c:pt idx="2034">
                  <c:v>1060.3407685247982</c:v>
                </c:pt>
                <c:pt idx="2035">
                  <c:v>1081.0941303220129</c:v>
                </c:pt>
                <c:pt idx="2036">
                  <c:v>1083.189018794141</c:v>
                </c:pt>
                <c:pt idx="2037">
                  <c:v>1101.5562028650081</c:v>
                </c:pt>
                <c:pt idx="2038">
                  <c:v>1072.7584693348217</c:v>
                </c:pt>
                <c:pt idx="2039">
                  <c:v>1048.6213638721506</c:v>
                </c:pt>
                <c:pt idx="2040">
                  <c:v>988.27660508359475</c:v>
                </c:pt>
                <c:pt idx="2041">
                  <c:v>961.25453892502185</c:v>
                </c:pt>
                <c:pt idx="2042">
                  <c:v>1013.4392083316696</c:v>
                </c:pt>
                <c:pt idx="2043">
                  <c:v>1012.3059734248423</c:v>
                </c:pt>
                <c:pt idx="2044">
                  <c:v>1016.6992538206763</c:v>
                </c:pt>
                <c:pt idx="2045">
                  <c:v>1000.7142572124004</c:v>
                </c:pt>
                <c:pt idx="2046">
                  <c:v>975.95467060372584</c:v>
                </c:pt>
                <c:pt idx="2047">
                  <c:v>1005.1713818283376</c:v>
                </c:pt>
                <c:pt idx="2048">
                  <c:v>1044.7148956546014</c:v>
                </c:pt>
                <c:pt idx="2049">
                  <c:v>1022.5609512788782</c:v>
                </c:pt>
                <c:pt idx="2050">
                  <c:v>1034.6235186145791</c:v>
                </c:pt>
                <c:pt idx="2051">
                  <c:v>1017.3177447029236</c:v>
                </c:pt>
                <c:pt idx="2052">
                  <c:v>1006.1888990862285</c:v>
                </c:pt>
                <c:pt idx="2053">
                  <c:v>1033.4304297514054</c:v>
                </c:pt>
                <c:pt idx="2054">
                  <c:v>987.16731175930624</c:v>
                </c:pt>
                <c:pt idx="2055">
                  <c:v>948.07868800127596</c:v>
                </c:pt>
                <c:pt idx="2056">
                  <c:v>934.12074538126865</c:v>
                </c:pt>
                <c:pt idx="2057">
                  <c:v>948.6852080922539</c:v>
                </c:pt>
                <c:pt idx="2058">
                  <c:v>935.77670484018893</c:v>
                </c:pt>
                <c:pt idx="2059">
                  <c:v>879.03116395993675</c:v>
                </c:pt>
                <c:pt idx="2060">
                  <c:v>820.03511432105574</c:v>
                </c:pt>
                <c:pt idx="2061">
                  <c:v>758.49327640556953</c:v>
                </c:pt>
                <c:pt idx="2062">
                  <c:v>866.00694305893535</c:v>
                </c:pt>
                <c:pt idx="2063">
                  <c:v>940.22584892861323</c:v>
                </c:pt>
                <c:pt idx="2064">
                  <c:v>920.77331311599607</c:v>
                </c:pt>
                <c:pt idx="2065">
                  <c:v>1086.5488208770589</c:v>
                </c:pt>
                <c:pt idx="2066">
                  <c:v>1052.452017078328</c:v>
                </c:pt>
                <c:pt idx="2067">
                  <c:v>1120.6216830932515</c:v>
                </c:pt>
                <c:pt idx="2068">
                  <c:v>1097.0192729739426</c:v>
                </c:pt>
                <c:pt idx="2069">
                  <c:v>1102.8131359482854</c:v>
                </c:pt>
                <c:pt idx="2070">
                  <c:v>1038.9569450540673</c:v>
                </c:pt>
                <c:pt idx="2071">
                  <c:v>1018.0280116515695</c:v>
                </c:pt>
                <c:pt idx="2072">
                  <c:v>1085.7747097083109</c:v>
                </c:pt>
                <c:pt idx="2073">
                  <c:v>1115.6019312876572</c:v>
                </c:pt>
                <c:pt idx="2074">
                  <c:v>1079.5578787757863</c:v>
                </c:pt>
                <c:pt idx="2075">
                  <c:v>1096.9753800726221</c:v>
                </c:pt>
                <c:pt idx="2076">
                  <c:v>1139.4437572323523</c:v>
                </c:pt>
                <c:pt idx="2077">
                  <c:v>1078.9234268385133</c:v>
                </c:pt>
                <c:pt idx="2078">
                  <c:v>1086.0779697538001</c:v>
                </c:pt>
                <c:pt idx="2079">
                  <c:v>1123.291169546306</c:v>
                </c:pt>
                <c:pt idx="2080">
                  <c:v>1149.8184429990813</c:v>
                </c:pt>
                <c:pt idx="2081">
                  <c:v>1305.0037907505675</c:v>
                </c:pt>
                <c:pt idx="2082">
                  <c:v>1279.9130122501087</c:v>
                </c:pt>
                <c:pt idx="2083">
                  <c:v>1336.7902318343231</c:v>
                </c:pt>
                <c:pt idx="2084">
                  <c:v>1359.5826184110756</c:v>
                </c:pt>
                <c:pt idx="2085">
                  <c:v>1334.0928135349734</c:v>
                </c:pt>
                <c:pt idx="2086">
                  <c:v>1364.8298152507869</c:v>
                </c:pt>
                <c:pt idx="2087">
                  <c:v>1457.6473404892051</c:v>
                </c:pt>
                <c:pt idx="2088">
                  <c:v>1575.9945732412898</c:v>
                </c:pt>
                <c:pt idx="2089">
                  <c:v>1625.2104864131504</c:v>
                </c:pt>
                <c:pt idx="2090">
                  <c:v>1740.7565540082182</c:v>
                </c:pt>
                <c:pt idx="2091">
                  <c:v>1667.0922948006846</c:v>
                </c:pt>
                <c:pt idx="2092">
                  <c:v>1740.8603008658858</c:v>
                </c:pt>
                <c:pt idx="2093">
                  <c:v>1731.2158333665841</c:v>
                </c:pt>
                <c:pt idx="2094">
                  <c:v>1674.1031882207399</c:v>
                </c:pt>
                <c:pt idx="2095">
                  <c:v>1642.4085232033819</c:v>
                </c:pt>
                <c:pt idx="2096">
                  <c:v>1637.0695502972728</c:v>
                </c:pt>
                <c:pt idx="2097">
                  <c:v>1551.9093412074521</c:v>
                </c:pt>
                <c:pt idx="2098">
                  <c:v>1632.061769282948</c:v>
                </c:pt>
                <c:pt idx="2099">
                  <c:v>1652.6994134312263</c:v>
                </c:pt>
                <c:pt idx="2100">
                  <c:v>1751.3068113802306</c:v>
                </c:pt>
                <c:pt idx="2101">
                  <c:v>1744.3837037628173</c:v>
                </c:pt>
                <c:pt idx="2102">
                  <c:v>1722.7125813016225</c:v>
                </c:pt>
                <c:pt idx="2103">
                  <c:v>1723.2552571724973</c:v>
                </c:pt>
                <c:pt idx="2104">
                  <c:v>1751.9053509436956</c:v>
                </c:pt>
                <c:pt idx="2105">
                  <c:v>1830.9125733210947</c:v>
                </c:pt>
                <c:pt idx="2106">
                  <c:v>1826.4674194964271</c:v>
                </c:pt>
                <c:pt idx="2107">
                  <c:v>1891.6244363752428</c:v>
                </c:pt>
                <c:pt idx="2108">
                  <c:v>1966.4139499620906</c:v>
                </c:pt>
                <c:pt idx="2109">
                  <c:v>1844.9024380511535</c:v>
                </c:pt>
                <c:pt idx="2110">
                  <c:v>1806.5520130880632</c:v>
                </c:pt>
                <c:pt idx="2111">
                  <c:v>1612.1862655121488</c:v>
                </c:pt>
                <c:pt idx="2112">
                  <c:v>1791.7441442879358</c:v>
                </c:pt>
                <c:pt idx="2113">
                  <c:v>1798.5914368939771</c:v>
                </c:pt>
                <c:pt idx="2114">
                  <c:v>1835.2260484418005</c:v>
                </c:pt>
                <c:pt idx="2115">
                  <c:v>1664.6901560193116</c:v>
                </c:pt>
                <c:pt idx="2116">
                  <c:v>1643.434020988786</c:v>
                </c:pt>
                <c:pt idx="2117">
                  <c:v>1677.3951558197984</c:v>
                </c:pt>
                <c:pt idx="2118">
                  <c:v>1688.5319819640065</c:v>
                </c:pt>
                <c:pt idx="2119">
                  <c:v>1608.702765252782</c:v>
                </c:pt>
                <c:pt idx="2120">
                  <c:v>1546.0995171780842</c:v>
                </c:pt>
                <c:pt idx="2121">
                  <c:v>1351.5542077331299</c:v>
                </c:pt>
                <c:pt idx="2122">
                  <c:v>1475.5436734368129</c:v>
                </c:pt>
                <c:pt idx="2123">
                  <c:v>1428.4226487370802</c:v>
                </c:pt>
                <c:pt idx="2124">
                  <c:v>1477.13578867563</c:v>
                </c:pt>
                <c:pt idx="2125">
                  <c:v>1588.1928095447095</c:v>
                </c:pt>
                <c:pt idx="2126">
                  <c:v>1562.7349267786585</c:v>
                </c:pt>
                <c:pt idx="2127">
                  <c:v>1554.6426718806099</c:v>
                </c:pt>
                <c:pt idx="2128">
                  <c:v>1463.6686484976642</c:v>
                </c:pt>
                <c:pt idx="2129">
                  <c:v>1450.5486612665081</c:v>
                </c:pt>
                <c:pt idx="2130">
                  <c:v>1509.0858305733993</c:v>
                </c:pt>
                <c:pt idx="2131">
                  <c:v>1505.9255416783033</c:v>
                </c:pt>
                <c:pt idx="2132">
                  <c:v>1575.1366665336561</c:v>
                </c:pt>
                <c:pt idx="2133">
                  <c:v>1559.6305015761525</c:v>
                </c:pt>
                <c:pt idx="2134">
                  <c:v>1662.0086987749871</c:v>
                </c:pt>
                <c:pt idx="2135">
                  <c:v>1636.2036630621267</c:v>
                </c:pt>
                <c:pt idx="2136">
                  <c:v>1677.9338414269166</c:v>
                </c:pt>
                <c:pt idx="2137">
                  <c:v>1721.4436774270762</c:v>
                </c:pt>
                <c:pt idx="2138">
                  <c:v>1760.8395514943522</c:v>
                </c:pt>
                <c:pt idx="2139">
                  <c:v>1766.5935118311304</c:v>
                </c:pt>
                <c:pt idx="2140">
                  <c:v>1716.9745820198698</c:v>
                </c:pt>
                <c:pt idx="2141">
                  <c:v>1693.1646781852264</c:v>
                </c:pt>
                <c:pt idx="2142">
                  <c:v>1728.697976936274</c:v>
                </c:pt>
                <c:pt idx="2143">
                  <c:v>1739.0806432305162</c:v>
                </c:pt>
                <c:pt idx="2144">
                  <c:v>1762.986313395314</c:v>
                </c:pt>
                <c:pt idx="2145">
                  <c:v>1841.9815649814436</c:v>
                </c:pt>
                <c:pt idx="2146">
                  <c:v>1922.4651849487236</c:v>
                </c:pt>
                <c:pt idx="2147">
                  <c:v>1912.6650971629208</c:v>
                </c:pt>
                <c:pt idx="2148">
                  <c:v>1940.0622481145988</c:v>
                </c:pt>
                <c:pt idx="2149">
                  <c:v>2277.5587566338118</c:v>
                </c:pt>
                <c:pt idx="2150">
                  <c:v>2261.2146362874569</c:v>
                </c:pt>
                <c:pt idx="2151">
                  <c:v>2335.2938829256595</c:v>
                </c:pt>
                <c:pt idx="2152">
                  <c:v>2270.057060771715</c:v>
                </c:pt>
                <c:pt idx="2153">
                  <c:v>2246.3548940584951</c:v>
                </c:pt>
                <c:pt idx="2154">
                  <c:v>2200.4588803319875</c:v>
                </c:pt>
                <c:pt idx="2155">
                  <c:v>2236.8979689557459</c:v>
                </c:pt>
                <c:pt idx="2156">
                  <c:v>2262.7069949323627</c:v>
                </c:pt>
                <c:pt idx="2157">
                  <c:v>2427.3652288416242</c:v>
                </c:pt>
                <c:pt idx="2158">
                  <c:v>2384.0229839192348</c:v>
                </c:pt>
                <c:pt idx="2159">
                  <c:v>2402.7333306731548</c:v>
                </c:pt>
                <c:pt idx="2160">
                  <c:v>2254.0002394158228</c:v>
                </c:pt>
                <c:pt idx="2161">
                  <c:v>2156.2427676469392</c:v>
                </c:pt>
                <c:pt idx="2162">
                  <c:v>2285.8664857747071</c:v>
                </c:pt>
                <c:pt idx="2163">
                  <c:v>2376.7247915087164</c:v>
                </c:pt>
                <c:pt idx="2164">
                  <c:v>2316.2244124336594</c:v>
                </c:pt>
                <c:pt idx="2165">
                  <c:v>2285.4554886077945</c:v>
                </c:pt>
                <c:pt idx="2166">
                  <c:v>2441.7700810023516</c:v>
                </c:pt>
                <c:pt idx="2167">
                  <c:v>2446.6382027852019</c:v>
                </c:pt>
                <c:pt idx="2168">
                  <c:v>2570.5239216312175</c:v>
                </c:pt>
                <c:pt idx="2169">
                  <c:v>2740.2857028849585</c:v>
                </c:pt>
                <c:pt idx="2170">
                  <c:v>2823.8418259446926</c:v>
                </c:pt>
                <c:pt idx="2171">
                  <c:v>2858.7606240772493</c:v>
                </c:pt>
                <c:pt idx="2172">
                  <c:v>2945.0660388651668</c:v>
                </c:pt>
                <c:pt idx="2173">
                  <c:v>2947.1409760185124</c:v>
                </c:pt>
                <c:pt idx="2174">
                  <c:v>2844.9982043813075</c:v>
                </c:pt>
                <c:pt idx="2175">
                  <c:v>2923.4228482502672</c:v>
                </c:pt>
                <c:pt idx="2176">
                  <c:v>2950.8599018395093</c:v>
                </c:pt>
                <c:pt idx="2177">
                  <c:v>2895.0800047883145</c:v>
                </c:pt>
                <c:pt idx="2178">
                  <c:v>2717.2698615378458</c:v>
                </c:pt>
                <c:pt idx="2179">
                  <c:v>2462.2042216990526</c:v>
                </c:pt>
                <c:pt idx="2180">
                  <c:v>2397.6377638561894</c:v>
                </c:pt>
                <c:pt idx="2181">
                  <c:v>2656.649774550096</c:v>
                </c:pt>
                <c:pt idx="2182">
                  <c:v>2763.4890866286246</c:v>
                </c:pt>
                <c:pt idx="2183">
                  <c:v>2882.6024500219446</c:v>
                </c:pt>
                <c:pt idx="2184">
                  <c:v>3165.0253381748512</c:v>
                </c:pt>
                <c:pt idx="2185">
                  <c:v>2993.679422209806</c:v>
                </c:pt>
                <c:pt idx="2186">
                  <c:v>3114.205338972904</c:v>
                </c:pt>
                <c:pt idx="2187">
                  <c:v>3182.1355891624416</c:v>
                </c:pt>
                <c:pt idx="2188">
                  <c:v>3221.0925342165096</c:v>
                </c:pt>
                <c:pt idx="2189">
                  <c:v>3254.2875384062868</c:v>
                </c:pt>
                <c:pt idx="2190">
                  <c:v>3287.7179681576936</c:v>
                </c:pt>
                <c:pt idx="2191">
                  <c:v>3222.0222656717592</c:v>
                </c:pt>
                <c:pt idx="2192">
                  <c:v>3281.0302861019095</c:v>
                </c:pt>
                <c:pt idx="2193">
                  <c:v>3528.5583177047979</c:v>
                </c:pt>
                <c:pt idx="2194">
                  <c:v>3840.3455568413046</c:v>
                </c:pt>
                <c:pt idx="2195">
                  <c:v>3886.7243924823401</c:v>
                </c:pt>
                <c:pt idx="2196">
                  <c:v>4171.4616336139788</c:v>
                </c:pt>
                <c:pt idx="2197">
                  <c:v>4261.0430549459288</c:v>
                </c:pt>
                <c:pt idx="2198">
                  <c:v>3969.6660149235831</c:v>
                </c:pt>
                <c:pt idx="2199">
                  <c:v>4432.9835202106824</c:v>
                </c:pt>
                <c:pt idx="2200">
                  <c:v>4407.2862216192461</c:v>
                </c:pt>
                <c:pt idx="2201">
                  <c:v>4566.2583296755884</c:v>
                </c:pt>
                <c:pt idx="2202">
                  <c:v>4662.3039782929618</c:v>
                </c:pt>
                <c:pt idx="2203">
                  <c:v>4971.1503930409763</c:v>
                </c:pt>
                <c:pt idx="2204">
                  <c:v>5762.6591117672833</c:v>
                </c:pt>
                <c:pt idx="2205">
                  <c:v>6651.4105582378943</c:v>
                </c:pt>
                <c:pt idx="2206">
                  <c:v>6436.1358285782644</c:v>
                </c:pt>
                <c:pt idx="2207">
                  <c:v>5373.1295638641677</c:v>
                </c:pt>
                <c:pt idx="2208">
                  <c:v>6824.2288815290649</c:v>
                </c:pt>
                <c:pt idx="2209">
                  <c:v>6613.4631499142051</c:v>
                </c:pt>
                <c:pt idx="2210">
                  <c:v>6705.7579506005304</c:v>
                </c:pt>
                <c:pt idx="2211">
                  <c:v>6458.6010135269898</c:v>
                </c:pt>
                <c:pt idx="2212">
                  <c:v>7022.9839192370564</c:v>
                </c:pt>
                <c:pt idx="2213">
                  <c:v>7017.5970631658702</c:v>
                </c:pt>
                <c:pt idx="2214">
                  <c:v>7795.2595666573507</c:v>
                </c:pt>
                <c:pt idx="2215">
                  <c:v>7476.7966162563289</c:v>
                </c:pt>
                <c:pt idx="2216">
                  <c:v>7581.82035832568</c:v>
                </c:pt>
                <c:pt idx="2217">
                  <c:v>6879.2546187302933</c:v>
                </c:pt>
                <c:pt idx="2218">
                  <c:v>6641.9935357727109</c:v>
                </c:pt>
                <c:pt idx="2219">
                  <c:v>5562.0685527313326</c:v>
                </c:pt>
                <c:pt idx="2220">
                  <c:v>5874.0672758469309</c:v>
                </c:pt>
                <c:pt idx="2221">
                  <c:v>5656.3983879334401</c:v>
                </c:pt>
                <c:pt idx="2222">
                  <c:v>5424.0453293962719</c:v>
                </c:pt>
                <c:pt idx="2223">
                  <c:v>5851.1631618849997</c:v>
                </c:pt>
                <c:pt idx="2224">
                  <c:v>6501.6160568213554</c:v>
                </c:pt>
                <c:pt idx="2225">
                  <c:v>5914.5684529747405</c:v>
                </c:pt>
                <c:pt idx="2226">
                  <c:v>6021.1084952715364</c:v>
                </c:pt>
                <c:pt idx="2227">
                  <c:v>5460.8355612305968</c:v>
                </c:pt>
                <c:pt idx="2228">
                  <c:v>5351.3427237540391</c:v>
                </c:pt>
                <c:pt idx="2229">
                  <c:v>5503.2121623239291</c:v>
                </c:pt>
                <c:pt idx="2230">
                  <c:v>5454.9299708710741</c:v>
                </c:pt>
                <c:pt idx="2231">
                  <c:v>6061.5298671242163</c:v>
                </c:pt>
                <c:pt idx="2232">
                  <c:v>6130.6412353856585</c:v>
                </c:pt>
                <c:pt idx="2233">
                  <c:v>6213.6786241570562</c:v>
                </c:pt>
                <c:pt idx="2234">
                  <c:v>6797.6537249112152</c:v>
                </c:pt>
                <c:pt idx="2235">
                  <c:v>6826.9821635210074</c:v>
                </c:pt>
                <c:pt idx="2236">
                  <c:v>6348.0707074737629</c:v>
                </c:pt>
                <c:pt idx="2237">
                  <c:v>6144.8465743585639</c:v>
                </c:pt>
                <c:pt idx="2238">
                  <c:v>5725.2304377319333</c:v>
                </c:pt>
                <c:pt idx="2239">
                  <c:v>5427.995690515143</c:v>
                </c:pt>
                <c:pt idx="2240">
                  <c:v>5516.0209089820837</c:v>
                </c:pt>
                <c:pt idx="2241">
                  <c:v>5679.1827939826817</c:v>
                </c:pt>
                <c:pt idx="2242">
                  <c:v>5744.1043852998673</c:v>
                </c:pt>
                <c:pt idx="2243">
                  <c:v>5472.0082997486124</c:v>
                </c:pt>
                <c:pt idx="2244">
                  <c:v>5269.1033877339278</c:v>
                </c:pt>
                <c:pt idx="2245">
                  <c:v>4311.8391125653397</c:v>
                </c:pt>
                <c:pt idx="2246">
                  <c:v>4627.468975699293</c:v>
                </c:pt>
                <c:pt idx="2247">
                  <c:v>4507.322133993056</c:v>
                </c:pt>
                <c:pt idx="2248">
                  <c:v>4756.5540082199423</c:v>
                </c:pt>
                <c:pt idx="2249">
                  <c:v>5036.9498423845807</c:v>
                </c:pt>
                <c:pt idx="2250">
                  <c:v>4664.0197917082305</c:v>
                </c:pt>
                <c:pt idx="2251">
                  <c:v>4399.7446231195872</c:v>
                </c:pt>
                <c:pt idx="2252">
                  <c:v>4340.2896931487157</c:v>
                </c:pt>
                <c:pt idx="2253">
                  <c:v>4666.8927816128635</c:v>
                </c:pt>
                <c:pt idx="2254">
                  <c:v>4629.9429392282818</c:v>
                </c:pt>
                <c:pt idx="2255">
                  <c:v>4438.9689158453357</c:v>
                </c:pt>
                <c:pt idx="2256">
                  <c:v>4614.3410079406231</c:v>
                </c:pt>
                <c:pt idx="2257">
                  <c:v>4603.7668089860726</c:v>
                </c:pt>
                <c:pt idx="2258">
                  <c:v>4419.4964287139364</c:v>
                </c:pt>
                <c:pt idx="2259">
                  <c:v>3990.6627828099417</c:v>
                </c:pt>
                <c:pt idx="2260">
                  <c:v>4013.447188859182</c:v>
                </c:pt>
                <c:pt idx="2261">
                  <c:v>3503.5433542157116</c:v>
                </c:pt>
                <c:pt idx="2262">
                  <c:v>3294.4934360161187</c:v>
                </c:pt>
                <c:pt idx="2263">
                  <c:v>3662.0645624675772</c:v>
                </c:pt>
                <c:pt idx="2264">
                  <c:v>3249.6747935038488</c:v>
                </c:pt>
                <c:pt idx="2265">
                  <c:v>2494.8884721280065</c:v>
                </c:pt>
                <c:pt idx="2266">
                  <c:v>2947.4601971190286</c:v>
                </c:pt>
                <c:pt idx="2267">
                  <c:v>3264.0078209169615</c:v>
                </c:pt>
                <c:pt idx="2268">
                  <c:v>3193.715334583615</c:v>
                </c:pt>
                <c:pt idx="2269">
                  <c:v>3554.4591197478144</c:v>
                </c:pt>
                <c:pt idx="2270">
                  <c:v>3252.81912134392</c:v>
                </c:pt>
                <c:pt idx="2271">
                  <c:v>3397.597861218625</c:v>
                </c:pt>
                <c:pt idx="2272">
                  <c:v>3467.7347272654711</c:v>
                </c:pt>
                <c:pt idx="2273">
                  <c:v>3534.0688719524346</c:v>
                </c:pt>
                <c:pt idx="2274">
                  <c:v>3895.1238976896361</c:v>
                </c:pt>
                <c:pt idx="2275">
                  <c:v>4026.9342803559307</c:v>
                </c:pt>
                <c:pt idx="2276">
                  <c:v>4216.8309325246391</c:v>
                </c:pt>
                <c:pt idx="2277">
                  <c:v>4384.9008419456522</c:v>
                </c:pt>
                <c:pt idx="2278">
                  <c:v>4257.3720122900113</c:v>
                </c:pt>
                <c:pt idx="2279">
                  <c:v>4629.2246917521234</c:v>
                </c:pt>
                <c:pt idx="2280">
                  <c:v>4390.6867243924808</c:v>
                </c:pt>
                <c:pt idx="2281">
                  <c:v>4351.1831132037814</c:v>
                </c:pt>
                <c:pt idx="2282">
                  <c:v>3993.136746338932</c:v>
                </c:pt>
                <c:pt idx="2283">
                  <c:v>4199.4732851841491</c:v>
                </c:pt>
                <c:pt idx="2284">
                  <c:v>3896.1573760025522</c:v>
                </c:pt>
                <c:pt idx="2285">
                  <c:v>3862.6431507122606</c:v>
                </c:pt>
                <c:pt idx="2286">
                  <c:v>4142.2130002793165</c:v>
                </c:pt>
                <c:pt idx="2287">
                  <c:v>4381.5490203902464</c:v>
                </c:pt>
                <c:pt idx="2288">
                  <c:v>4184.3102829096988</c:v>
                </c:pt>
                <c:pt idx="2289">
                  <c:v>4407.76505327002</c:v>
                </c:pt>
                <c:pt idx="2290">
                  <c:v>4544.6311001157164</c:v>
                </c:pt>
                <c:pt idx="2291">
                  <c:v>4485.8944176210034</c:v>
                </c:pt>
                <c:pt idx="2292">
                  <c:v>4605.8018435018548</c:v>
                </c:pt>
                <c:pt idx="2293">
                  <c:v>4526.0763736482968</c:v>
                </c:pt>
                <c:pt idx="2294">
                  <c:v>4229.2007501695853</c:v>
                </c:pt>
                <c:pt idx="2295">
                  <c:v>3918.6864051713819</c:v>
                </c:pt>
                <c:pt idx="2296">
                  <c:v>3534.6833725709271</c:v>
                </c:pt>
                <c:pt idx="2297">
                  <c:v>3786.7802561749331</c:v>
                </c:pt>
                <c:pt idx="2298">
                  <c:v>3546.6421930489605</c:v>
                </c:pt>
                <c:pt idx="2299">
                  <c:v>3854.1438889110573</c:v>
                </c:pt>
                <c:pt idx="2300">
                  <c:v>3752.767247915087</c:v>
                </c:pt>
                <c:pt idx="2301">
                  <c:v>3669.7019272973939</c:v>
                </c:pt>
                <c:pt idx="2302">
                  <c:v>3152.2924065280713</c:v>
                </c:pt>
                <c:pt idx="2303">
                  <c:v>3288.2766050835958</c:v>
                </c:pt>
                <c:pt idx="2304">
                  <c:v>3284.4938350424959</c:v>
                </c:pt>
                <c:pt idx="2305">
                  <c:v>3100.0438929013203</c:v>
                </c:pt>
                <c:pt idx="2306">
                  <c:v>3320.5857707194436</c:v>
                </c:pt>
                <c:pt idx="2307">
                  <c:v>3417.6249950121692</c:v>
                </c:pt>
                <c:pt idx="2308">
                  <c:v>3634.3042975140647</c:v>
                </c:pt>
                <c:pt idx="2309">
                  <c:v>3610.9213519013597</c:v>
                </c:pt>
                <c:pt idx="2310">
                  <c:v>3357.9625713259634</c:v>
                </c:pt>
                <c:pt idx="2311">
                  <c:v>3562.3758030405797</c:v>
                </c:pt>
                <c:pt idx="2312">
                  <c:v>3418.9338015242797</c:v>
                </c:pt>
                <c:pt idx="2313">
                  <c:v>3387.981325565619</c:v>
                </c:pt>
                <c:pt idx="2314">
                  <c:v>3198.6632616415932</c:v>
                </c:pt>
                <c:pt idx="2315">
                  <c:v>3161.3143928813679</c:v>
                </c:pt>
                <c:pt idx="2316">
                  <c:v>3045.8281792426465</c:v>
                </c:pt>
                <c:pt idx="2317">
                  <c:v>2856.573959538724</c:v>
                </c:pt>
                <c:pt idx="2318">
                  <c:v>2769.1752124815439</c:v>
                </c:pt>
                <c:pt idx="2319">
                  <c:v>2760.3367782610421</c:v>
                </c:pt>
                <c:pt idx="2320">
                  <c:v>2778.7438649694732</c:v>
                </c:pt>
                <c:pt idx="2321">
                  <c:v>2939.2961174733632</c:v>
                </c:pt>
                <c:pt idx="2322">
                  <c:v>2944.1642392562126</c:v>
                </c:pt>
                <c:pt idx="2323">
                  <c:v>2733.9691153585236</c:v>
                </c:pt>
                <c:pt idx="2324">
                  <c:v>2671.505526515301</c:v>
                </c:pt>
                <c:pt idx="2325">
                  <c:v>2741.6264315071207</c:v>
                </c:pt>
                <c:pt idx="2326">
                  <c:v>2777.5388053150295</c:v>
                </c:pt>
                <c:pt idx="2327">
                  <c:v>2839.3719324847352</c:v>
                </c:pt>
                <c:pt idx="2328">
                  <c:v>2695.810223055742</c:v>
                </c:pt>
                <c:pt idx="2329">
                  <c:v>2728.3947168907844</c:v>
                </c:pt>
                <c:pt idx="2330">
                  <c:v>2770.6316587526412</c:v>
                </c:pt>
                <c:pt idx="2331">
                  <c:v>3116.6793025018933</c:v>
                </c:pt>
                <c:pt idx="2332">
                  <c:v>3191.0418578668027</c:v>
                </c:pt>
                <c:pt idx="2333">
                  <c:v>3228.5343761222593</c:v>
                </c:pt>
                <c:pt idx="2334">
                  <c:v>3214.8238298551514</c:v>
                </c:pt>
                <c:pt idx="2335">
                  <c:v>3201.6360081401363</c:v>
                </c:pt>
                <c:pt idx="2336">
                  <c:v>3171.377838075095</c:v>
                </c:pt>
                <c:pt idx="2337">
                  <c:v>3273.2612425681323</c:v>
                </c:pt>
                <c:pt idx="2338">
                  <c:v>3309.8280196320961</c:v>
                </c:pt>
                <c:pt idx="2339">
                  <c:v>3555.528510434538</c:v>
                </c:pt>
                <c:pt idx="2340">
                  <c:v>3538.9968476916306</c:v>
                </c:pt>
                <c:pt idx="2341">
                  <c:v>3537.1453653086451</c:v>
                </c:pt>
                <c:pt idx="2342">
                  <c:v>3688.5399624915185</c:v>
                </c:pt>
                <c:pt idx="2343">
                  <c:v>3774.0313634731233</c:v>
                </c:pt>
                <c:pt idx="2344">
                  <c:v>3559.3791149594967</c:v>
                </c:pt>
                <c:pt idx="2345">
                  <c:v>3689.9684769163223</c:v>
                </c:pt>
                <c:pt idx="2346">
                  <c:v>3661.4859742228941</c:v>
                </c:pt>
                <c:pt idx="2347">
                  <c:v>3771.820757352059</c:v>
                </c:pt>
                <c:pt idx="2348">
                  <c:v>3712.3498663261626</c:v>
                </c:pt>
                <c:pt idx="2349">
                  <c:v>3585.1003551334729</c:v>
                </c:pt>
                <c:pt idx="2350">
                  <c:v>3636.0081401380617</c:v>
                </c:pt>
                <c:pt idx="2351">
                  <c:v>3676.3536969793686</c:v>
                </c:pt>
                <c:pt idx="2352">
                  <c:v>3840.3814692151132</c:v>
                </c:pt>
                <c:pt idx="2353">
                  <c:v>3915.2428075495773</c:v>
                </c:pt>
                <c:pt idx="2354">
                  <c:v>3854.3274410438512</c:v>
                </c:pt>
                <c:pt idx="2355">
                  <c:v>3741.3670643629525</c:v>
                </c:pt>
                <c:pt idx="2356">
                  <c:v>3740.0023941582517</c:v>
                </c:pt>
                <c:pt idx="2357">
                  <c:v>3626.6270300466845</c:v>
                </c:pt>
                <c:pt idx="2358">
                  <c:v>3720.0470851123241</c:v>
                </c:pt>
                <c:pt idx="2359">
                  <c:v>3592.4663820278502</c:v>
                </c:pt>
                <c:pt idx="2360">
                  <c:v>3293.0848729100976</c:v>
                </c:pt>
                <c:pt idx="2361">
                  <c:v>3370.6276684888853</c:v>
                </c:pt>
                <c:pt idx="2362">
                  <c:v>3360.8515222856213</c:v>
                </c:pt>
                <c:pt idx="2363">
                  <c:v>3500.1795618690376</c:v>
                </c:pt>
                <c:pt idx="2364">
                  <c:v>3290.9301304816231</c:v>
                </c:pt>
                <c:pt idx="2365">
                  <c:v>3342.6599098200381</c:v>
                </c:pt>
                <c:pt idx="2366">
                  <c:v>3213.6786241570553</c:v>
                </c:pt>
                <c:pt idx="2367">
                  <c:v>3293.5756753521396</c:v>
                </c:pt>
                <c:pt idx="2368">
                  <c:v>3302.928853597221</c:v>
                </c:pt>
                <c:pt idx="2369">
                  <c:v>3391.9476477395137</c:v>
                </c:pt>
                <c:pt idx="2370">
                  <c:v>3335.0145644627091</c:v>
                </c:pt>
                <c:pt idx="2371">
                  <c:v>3182.0039104584798</c:v>
                </c:pt>
                <c:pt idx="2372">
                  <c:v>3074.3705358924212</c:v>
                </c:pt>
                <c:pt idx="2373">
                  <c:v>3047.1728981285651</c:v>
                </c:pt>
                <c:pt idx="2374">
                  <c:v>2975.8988069111351</c:v>
                </c:pt>
                <c:pt idx="2375">
                  <c:v>2923.2831890187922</c:v>
                </c:pt>
                <c:pt idx="2376">
                  <c:v>2886.0300865887216</c:v>
                </c:pt>
                <c:pt idx="2377">
                  <c:v>2845.9119747815312</c:v>
                </c:pt>
                <c:pt idx="2378">
                  <c:v>3011.4680180359901</c:v>
                </c:pt>
                <c:pt idx="2379">
                  <c:v>3012.6451458441384</c:v>
                </c:pt>
                <c:pt idx="2380">
                  <c:v>3015.2148757032824</c:v>
                </c:pt>
                <c:pt idx="2381">
                  <c:v>2993.3602011092917</c:v>
                </c:pt>
                <c:pt idx="2382">
                  <c:v>3054.985834563663</c:v>
                </c:pt>
                <c:pt idx="2383">
                  <c:v>3041.4907625394017</c:v>
                </c:pt>
                <c:pt idx="2384">
                  <c:v>2967.3317106260706</c:v>
                </c:pt>
                <c:pt idx="2385">
                  <c:v>3047.8073500658375</c:v>
                </c:pt>
                <c:pt idx="2386">
                  <c:v>3076.960217070347</c:v>
                </c:pt>
                <c:pt idx="2387">
                  <c:v>3053.6012130401809</c:v>
                </c:pt>
                <c:pt idx="2388">
                  <c:v>3062.83468337257</c:v>
                </c:pt>
                <c:pt idx="2389">
                  <c:v>2928.0036710426548</c:v>
                </c:pt>
                <c:pt idx="2390">
                  <c:v>2704.8361996727976</c:v>
                </c:pt>
                <c:pt idx="2391">
                  <c:v>2744.3916842903309</c:v>
                </c:pt>
                <c:pt idx="2392">
                  <c:v>2633.8893100833957</c:v>
                </c:pt>
                <c:pt idx="2393">
                  <c:v>2601.5681736562778</c:v>
                </c:pt>
                <c:pt idx="2394">
                  <c:v>2639.7789393878925</c:v>
                </c:pt>
                <c:pt idx="2395">
                  <c:v>2599.7885160209075</c:v>
                </c:pt>
                <c:pt idx="2396">
                  <c:v>2618.6983759626496</c:v>
                </c:pt>
                <c:pt idx="2397">
                  <c:v>2589.0307649335605</c:v>
                </c:pt>
                <c:pt idx="2398">
                  <c:v>2678.5643031004333</c:v>
                </c:pt>
                <c:pt idx="2399">
                  <c:v>2656.7415506164939</c:v>
                </c:pt>
                <c:pt idx="2400">
                  <c:v>2702.8011651570146</c:v>
                </c:pt>
                <c:pt idx="2401">
                  <c:v>2657.1964406847269</c:v>
                </c:pt>
                <c:pt idx="2402">
                  <c:v>2425.6254738438188</c:v>
                </c:pt>
                <c:pt idx="2403">
                  <c:v>2351.6699253820657</c:v>
                </c:pt>
                <c:pt idx="2404">
                  <c:v>2462.4396472606818</c:v>
                </c:pt>
                <c:pt idx="2405">
                  <c:v>2490.367503291965</c:v>
                </c:pt>
                <c:pt idx="2406">
                  <c:v>2430.130481624833</c:v>
                </c:pt>
                <c:pt idx="2407">
                  <c:v>2441.2034635489381</c:v>
                </c:pt>
                <c:pt idx="2408">
                  <c:v>2356.6378037588261</c:v>
                </c:pt>
                <c:pt idx="2409">
                  <c:v>2565.7874785523295</c:v>
                </c:pt>
                <c:pt idx="2410">
                  <c:v>2544.7268664458693</c:v>
                </c:pt>
                <c:pt idx="2411">
                  <c:v>2530.333985076411</c:v>
                </c:pt>
                <c:pt idx="2412">
                  <c:v>2656.805394836596</c:v>
                </c:pt>
                <c:pt idx="2413">
                  <c:v>2592.6299828418632</c:v>
                </c:pt>
                <c:pt idx="2414">
                  <c:v>2667.5870875064811</c:v>
                </c:pt>
                <c:pt idx="2415">
                  <c:v>2617.2419296915496</c:v>
                </c:pt>
                <c:pt idx="2416">
                  <c:v>2649.4433582059742</c:v>
                </c:pt>
                <c:pt idx="2417">
                  <c:v>2728.3109213518974</c:v>
                </c:pt>
                <c:pt idx="2418">
                  <c:v>2700.7142572123976</c:v>
                </c:pt>
                <c:pt idx="2419">
                  <c:v>2667.8464546506484</c:v>
                </c:pt>
                <c:pt idx="2420">
                  <c:v>2541.2832688240651</c:v>
                </c:pt>
                <c:pt idx="2421">
                  <c:v>2485.8585052471926</c:v>
                </c:pt>
                <c:pt idx="2422">
                  <c:v>2496.5923147520007</c:v>
                </c:pt>
                <c:pt idx="2423">
                  <c:v>2485.6270699493193</c:v>
                </c:pt>
                <c:pt idx="2424">
                  <c:v>2511.5278719923349</c:v>
                </c:pt>
                <c:pt idx="2425">
                  <c:v>2547.1010733809467</c:v>
                </c:pt>
                <c:pt idx="2426">
                  <c:v>2668.6405171381793</c:v>
                </c:pt>
                <c:pt idx="2427">
                  <c:v>2968.0100554646624</c:v>
                </c:pt>
                <c:pt idx="2428">
                  <c:v>2930.9045927935804</c:v>
                </c:pt>
                <c:pt idx="2429">
                  <c:v>2943.9527552771206</c:v>
                </c:pt>
                <c:pt idx="2430">
                  <c:v>2930.62527433063</c:v>
                </c:pt>
                <c:pt idx="2431">
                  <c:v>2952.0529907026826</c:v>
                </c:pt>
                <c:pt idx="2432">
                  <c:v>3062.4276764694118</c:v>
                </c:pt>
                <c:pt idx="2433">
                  <c:v>3189.9724671800777</c:v>
                </c:pt>
                <c:pt idx="2434">
                  <c:v>3308.8663660667939</c:v>
                </c:pt>
                <c:pt idx="2435">
                  <c:v>3298.4437971349871</c:v>
                </c:pt>
                <c:pt idx="2436">
                  <c:v>3159.1835920354301</c:v>
                </c:pt>
                <c:pt idx="2437">
                  <c:v>3265.3086469015566</c:v>
                </c:pt>
                <c:pt idx="2438">
                  <c:v>3276.2539403854566</c:v>
                </c:pt>
                <c:pt idx="2439">
                  <c:v>3247.8193208571051</c:v>
                </c:pt>
                <c:pt idx="2440">
                  <c:v>3244.8745062048565</c:v>
                </c:pt>
                <c:pt idx="2441">
                  <c:v>3019.8316108694753</c:v>
                </c:pt>
                <c:pt idx="2442">
                  <c:v>3075.3242089302071</c:v>
                </c:pt>
                <c:pt idx="2443">
                  <c:v>2930.3499461314364</c:v>
                </c:pt>
                <c:pt idx="2444">
                  <c:v>2982.2792386576725</c:v>
                </c:pt>
                <c:pt idx="2445">
                  <c:v>2791.7321734966654</c:v>
                </c:pt>
                <c:pt idx="2446">
                  <c:v>2801.4684170623655</c:v>
                </c:pt>
                <c:pt idx="2447">
                  <c:v>2811.851083356607</c:v>
                </c:pt>
                <c:pt idx="2448">
                  <c:v>2595.6466222417271</c:v>
                </c:pt>
                <c:pt idx="2449">
                  <c:v>2534.4998204381282</c:v>
                </c:pt>
                <c:pt idx="2450">
                  <c:v>2588.603806711621</c:v>
                </c:pt>
                <c:pt idx="2451">
                  <c:v>2455.153425641432</c:v>
                </c:pt>
                <c:pt idx="2452">
                  <c:v>2531.3554925980579</c:v>
                </c:pt>
                <c:pt idx="2453">
                  <c:v>2585.3477514863707</c:v>
                </c:pt>
                <c:pt idx="2454">
                  <c:v>2417.860420573797</c:v>
                </c:pt>
                <c:pt idx="2455">
                  <c:v>2572.0202705398797</c:v>
                </c:pt>
                <c:pt idx="2456">
                  <c:v>2559.0958062327891</c:v>
                </c:pt>
                <c:pt idx="2457">
                  <c:v>2592.0793264434751</c:v>
                </c:pt>
                <c:pt idx="2458">
                  <c:v>2595.6466222417271</c:v>
                </c:pt>
                <c:pt idx="2459">
                  <c:v>2550.4808267826475</c:v>
                </c:pt>
                <c:pt idx="2460">
                  <c:v>2589.6093531782421</c:v>
                </c:pt>
                <c:pt idx="2461">
                  <c:v>2589.6612266070756</c:v>
                </c:pt>
                <c:pt idx="2462">
                  <c:v>2661.1507920673525</c:v>
                </c:pt>
                <c:pt idx="2463">
                  <c:v>2575.0887833685774</c:v>
                </c:pt>
                <c:pt idx="2464">
                  <c:v>2608.7227165715622</c:v>
                </c:pt>
                <c:pt idx="2465">
                  <c:v>2681.3335461473966</c:v>
                </c:pt>
                <c:pt idx="2466">
                  <c:v>2660.1093332269224</c:v>
                </c:pt>
                <c:pt idx="2467">
                  <c:v>2685.2519851562151</c:v>
                </c:pt>
                <c:pt idx="2468">
                  <c:v>2767.5830972427239</c:v>
                </c:pt>
                <c:pt idx="2469">
                  <c:v>2818.3751645983757</c:v>
                </c:pt>
                <c:pt idx="2470">
                  <c:v>2791.1855073620322</c:v>
                </c:pt>
                <c:pt idx="2471">
                  <c:v>2781.9799688759385</c:v>
                </c:pt>
                <c:pt idx="2472">
                  <c:v>2815.733609991616</c:v>
                </c:pt>
                <c:pt idx="2473">
                  <c:v>2895.7822912094443</c:v>
                </c:pt>
                <c:pt idx="2474">
                  <c:v>2896.6721200271295</c:v>
                </c:pt>
                <c:pt idx="2475">
                  <c:v>2915.4742428474478</c:v>
                </c:pt>
                <c:pt idx="2476">
                  <c:v>2943.1068193607553</c:v>
                </c:pt>
                <c:pt idx="2477">
                  <c:v>2568.3133155101514</c:v>
                </c:pt>
                <c:pt idx="2478">
                  <c:v>2602.314352978728</c:v>
                </c:pt>
                <c:pt idx="2479">
                  <c:v>2597.5380072622761</c:v>
                </c:pt>
                <c:pt idx="2480">
                  <c:v>2482.7860021547385</c:v>
                </c:pt>
                <c:pt idx="2481">
                  <c:v>2531.6188500059811</c:v>
                </c:pt>
                <c:pt idx="2482">
                  <c:v>2533.0234228482464</c:v>
                </c:pt>
                <c:pt idx="2483">
                  <c:v>2500.5187342883328</c:v>
                </c:pt>
                <c:pt idx="2484">
                  <c:v>2557.7111847093056</c:v>
                </c:pt>
                <c:pt idx="2485">
                  <c:v>2612.7409121742908</c:v>
                </c:pt>
                <c:pt idx="2486">
                  <c:v>2604.8322094090381</c:v>
                </c:pt>
                <c:pt idx="2487">
                  <c:v>2592.2708591037826</c:v>
                </c:pt>
                <c:pt idx="2488">
                  <c:v>2586.3054147879134</c:v>
                </c:pt>
                <c:pt idx="2489">
                  <c:v>2504.4371732971508</c:v>
                </c:pt>
                <c:pt idx="2490">
                  <c:v>2528.6301424524122</c:v>
                </c:pt>
                <c:pt idx="2491">
                  <c:v>2555.8078288974862</c:v>
                </c:pt>
                <c:pt idx="2492">
                  <c:v>2674.6179322453172</c:v>
                </c:pt>
                <c:pt idx="2493">
                  <c:v>2668.2454810262916</c:v>
                </c:pt>
                <c:pt idx="2494">
                  <c:v>2696.081560991177</c:v>
                </c:pt>
                <c:pt idx="2495">
                  <c:v>2640.4652647539965</c:v>
                </c:pt>
                <c:pt idx="2496">
                  <c:v>2567.7706396392764</c:v>
                </c:pt>
                <c:pt idx="2497">
                  <c:v>2578.5842544192133</c:v>
                </c:pt>
                <c:pt idx="2498">
                  <c:v>2591.5206895175734</c:v>
                </c:pt>
                <c:pt idx="2499">
                  <c:v>2655.005785882443</c:v>
                </c:pt>
                <c:pt idx="2500">
                  <c:v>2622.9679581820324</c:v>
                </c:pt>
                <c:pt idx="2501">
                  <c:v>2632.8518415067197</c:v>
                </c:pt>
                <c:pt idx="2502">
                  <c:v>2641.3949962092461</c:v>
                </c:pt>
                <c:pt idx="2503">
                  <c:v>2628.4864929571813</c:v>
                </c:pt>
                <c:pt idx="2504">
                  <c:v>2579.6257132596434</c:v>
                </c:pt>
                <c:pt idx="2505">
                  <c:v>2632.540600933718</c:v>
                </c:pt>
                <c:pt idx="2506">
                  <c:v>2623.3470332388933</c:v>
                </c:pt>
                <c:pt idx="2507">
                  <c:v>2639.5634651450423</c:v>
                </c:pt>
                <c:pt idx="2508">
                  <c:v>2616.4319061489928</c:v>
                </c:pt>
                <c:pt idx="2509">
                  <c:v>2626.0085391644352</c:v>
                </c:pt>
                <c:pt idx="2510">
                  <c:v>2647.7634571645153</c:v>
                </c:pt>
                <c:pt idx="2511">
                  <c:v>2622.8402697418269</c:v>
                </c:pt>
                <c:pt idx="2512">
                  <c:v>2507.5296277083885</c:v>
                </c:pt>
                <c:pt idx="2513">
                  <c:v>2505.2312357846822</c:v>
                </c:pt>
                <c:pt idx="2514">
                  <c:v>2516.0169187183242</c:v>
                </c:pt>
                <c:pt idx="2515">
                  <c:v>2517.7167710785648</c:v>
                </c:pt>
                <c:pt idx="2516">
                  <c:v>2634.6554407246285</c:v>
                </c:pt>
                <c:pt idx="2517">
                  <c:v>2634.0608914249196</c:v>
                </c:pt>
                <c:pt idx="2518">
                  <c:v>2609.193567694821</c:v>
                </c:pt>
                <c:pt idx="2519">
                  <c:v>2607.8528390726597</c:v>
                </c:pt>
                <c:pt idx="2520">
                  <c:v>2582.6982163520979</c:v>
                </c:pt>
                <c:pt idx="2521">
                  <c:v>2590.5430748972476</c:v>
                </c:pt>
                <c:pt idx="2522">
                  <c:v>2603.6949842384552</c:v>
                </c:pt>
                <c:pt idx="2523">
                  <c:v>2585.5751965204868</c:v>
                </c:pt>
                <c:pt idx="2524">
                  <c:v>2581.1021108495238</c:v>
                </c:pt>
                <c:pt idx="2525">
                  <c:v>2591.0179162842633</c:v>
                </c:pt>
                <c:pt idx="2526">
                  <c:v>2581.7525238418229</c:v>
                </c:pt>
                <c:pt idx="2527">
                  <c:v>2589.0906188899057</c:v>
                </c:pt>
                <c:pt idx="2528">
                  <c:v>2590.7545588763387</c:v>
                </c:pt>
                <c:pt idx="2529">
                  <c:v>2586.8720322413283</c:v>
                </c:pt>
                <c:pt idx="2530">
                  <c:v>2580.6113084074832</c:v>
                </c:pt>
                <c:pt idx="2531">
                  <c:v>2526.7547184868895</c:v>
                </c:pt>
                <c:pt idx="2532">
                  <c:v>2523.9854754399239</c:v>
                </c:pt>
                <c:pt idx="2533">
                  <c:v>2550.9836000159585</c:v>
                </c:pt>
                <c:pt idx="2534">
                  <c:v>2536.2635170184722</c:v>
                </c:pt>
                <c:pt idx="2535">
                  <c:v>2542.3845816208427</c:v>
                </c:pt>
                <c:pt idx="2536">
                  <c:v>2540.9720282510648</c:v>
                </c:pt>
                <c:pt idx="2537">
                  <c:v>2566.8089860739769</c:v>
                </c:pt>
                <c:pt idx="2538">
                  <c:v>2564.3709349187952</c:v>
                </c:pt>
                <c:pt idx="2539">
                  <c:v>2608.5391644387669</c:v>
                </c:pt>
                <c:pt idx="2540">
                  <c:v>2586.1737360839525</c:v>
                </c:pt>
                <c:pt idx="2541">
                  <c:v>2554.6905550456859</c:v>
                </c:pt>
                <c:pt idx="2542">
                  <c:v>2555.317026455446</c:v>
                </c:pt>
                <c:pt idx="2543">
                  <c:v>2559.9816447867179</c:v>
                </c:pt>
                <c:pt idx="2544">
                  <c:v>2553.6211643589618</c:v>
                </c:pt>
                <c:pt idx="2545">
                  <c:v>2533.6299429392257</c:v>
                </c:pt>
                <c:pt idx="2546">
                  <c:v>2532.8478512429647</c:v>
                </c:pt>
                <c:pt idx="2547">
                  <c:v>2258.1181916124633</c:v>
                </c:pt>
                <c:pt idx="2548">
                  <c:v>2216.9586209648437</c:v>
                </c:pt>
                <c:pt idx="2549">
                  <c:v>2214.6562387773811</c:v>
                </c:pt>
                <c:pt idx="2550">
                  <c:v>2233.8533977095867</c:v>
                </c:pt>
                <c:pt idx="2551">
                  <c:v>2111.0849527153728</c:v>
                </c:pt>
                <c:pt idx="2552">
                  <c:v>1790.8503252064945</c:v>
                </c:pt>
                <c:pt idx="2553">
                  <c:v>1855.5364909620507</c:v>
                </c:pt>
                <c:pt idx="2554">
                  <c:v>1805.7260284904814</c:v>
                </c:pt>
                <c:pt idx="2555">
                  <c:v>1751.8973704161829</c:v>
                </c:pt>
                <c:pt idx="2556">
                  <c:v>1727.4091217429457</c:v>
                </c:pt>
                <c:pt idx="2557">
                  <c:v>1479.2306771477579</c:v>
                </c:pt>
                <c:pt idx="2558">
                  <c:v>1570.8192011491942</c:v>
                </c:pt>
                <c:pt idx="2559">
                  <c:v>1485.124296716011</c:v>
                </c:pt>
                <c:pt idx="2560">
                  <c:v>1606.9430589361937</c:v>
                </c:pt>
                <c:pt idx="2561">
                  <c:v>1732.6019432584474</c:v>
                </c:pt>
                <c:pt idx="2562">
                  <c:v>1682.2873345038086</c:v>
                </c:pt>
                <c:pt idx="2563">
                  <c:v>1601.269913012248</c:v>
                </c:pt>
                <c:pt idx="2564">
                  <c:v>1684.0955963449162</c:v>
                </c:pt>
                <c:pt idx="2565">
                  <c:v>1608.5139447747476</c:v>
                </c:pt>
                <c:pt idx="2566">
                  <c:v>1600.2019723873727</c:v>
                </c:pt>
                <c:pt idx="2567">
                  <c:v>1543.483049758587</c:v>
                </c:pt>
                <c:pt idx="2568">
                  <c:v>1544.1198020829156</c:v>
                </c:pt>
                <c:pt idx="2569">
                  <c:v>1361.1909181596884</c:v>
                </c:pt>
                <c:pt idx="2570">
                  <c:v>1368.9108395514922</c:v>
                </c:pt>
                <c:pt idx="2571">
                  <c:v>1398.6684350185526</c:v>
                </c:pt>
                <c:pt idx="2572">
                  <c:v>1416.7298208371551</c:v>
                </c:pt>
                <c:pt idx="2573">
                  <c:v>1389.7572331511089</c:v>
                </c:pt>
                <c:pt idx="2574">
                  <c:v>1379.2119584214493</c:v>
                </c:pt>
                <c:pt idx="2575">
                  <c:v>1371.5287833685784</c:v>
                </c:pt>
                <c:pt idx="2576">
                  <c:v>1324.2182774031344</c:v>
                </c:pt>
                <c:pt idx="2577">
                  <c:v>1280.7778332867783</c:v>
                </c:pt>
                <c:pt idx="2578">
                  <c:v>1310.8976672918061</c:v>
                </c:pt>
                <c:pt idx="2579">
                  <c:v>1312.1769837596246</c:v>
                </c:pt>
                <c:pt idx="2580">
                  <c:v>1401.0542017477335</c:v>
                </c:pt>
                <c:pt idx="2581">
                  <c:v>1524.1778791748111</c:v>
                </c:pt>
                <c:pt idx="2582">
                  <c:v>1640.2374701727761</c:v>
                </c:pt>
                <c:pt idx="2583">
                  <c:v>1618.0692258888287</c:v>
                </c:pt>
                <c:pt idx="2584">
                  <c:v>1580.7273317106235</c:v>
                </c:pt>
                <c:pt idx="2585">
                  <c:v>1628.0870196719977</c:v>
                </c:pt>
                <c:pt idx="2586">
                  <c:v>1666.6571573360973</c:v>
                </c:pt>
                <c:pt idx="2587">
                  <c:v>1520.3433817485311</c:v>
                </c:pt>
                <c:pt idx="2588">
                  <c:v>1515.6282738118966</c:v>
                </c:pt>
                <c:pt idx="2589">
                  <c:v>1513.5337400742164</c:v>
                </c:pt>
                <c:pt idx="2590">
                  <c:v>1465.9756745540856</c:v>
                </c:pt>
                <c:pt idx="2591">
                  <c:v>1556.742570128883</c:v>
                </c:pt>
                <c:pt idx="2592">
                  <c:v>1553.1664358964101</c:v>
                </c:pt>
                <c:pt idx="2593">
                  <c:v>1528.0079749411409</c:v>
                </c:pt>
                <c:pt idx="2594">
                  <c:v>1503.8678791748107</c:v>
                </c:pt>
                <c:pt idx="2595">
                  <c:v>1535.8753581261692</c:v>
                </c:pt>
                <c:pt idx="2596">
                  <c:v>1549.9075340169954</c:v>
                </c:pt>
                <c:pt idx="2597">
                  <c:v>1528.935403615176</c:v>
                </c:pt>
                <c:pt idx="2598">
                  <c:v>1542.1852962770809</c:v>
                </c:pt>
                <c:pt idx="2599">
                  <c:v>1539.1321212242099</c:v>
                </c:pt>
                <c:pt idx="2600">
                  <c:v>1605.335281513105</c:v>
                </c:pt>
                <c:pt idx="2601">
                  <c:v>1608.7954941941632</c:v>
                </c:pt>
                <c:pt idx="2602">
                  <c:v>1618.1882099676757</c:v>
                </c:pt>
                <c:pt idx="2603">
                  <c:v>1526.2967646941433</c:v>
                </c:pt>
                <c:pt idx="2604">
                  <c:v>1471.4972032241303</c:v>
                </c:pt>
                <c:pt idx="2605">
                  <c:v>1460.2205430748945</c:v>
                </c:pt>
                <c:pt idx="2606">
                  <c:v>1462.9001520290462</c:v>
                </c:pt>
                <c:pt idx="2607">
                  <c:v>1430.3955161406141</c:v>
                </c:pt>
                <c:pt idx="2608">
                  <c:v>1469.8978017636937</c:v>
                </c:pt>
                <c:pt idx="2609">
                  <c:v>1460.9759159650425</c:v>
                </c:pt>
                <c:pt idx="2610">
                  <c:v>1451.7226339731028</c:v>
                </c:pt>
                <c:pt idx="2611">
                  <c:v>1460.5817477355226</c:v>
                </c:pt>
                <c:pt idx="2612">
                  <c:v>1498.2577131798384</c:v>
                </c:pt>
                <c:pt idx="2613">
                  <c:v>1489.6266014923558</c:v>
                </c:pt>
                <c:pt idx="2614">
                  <c:v>1427.8249235864466</c:v>
                </c:pt>
                <c:pt idx="2615">
                  <c:v>1422.1829703523379</c:v>
                </c:pt>
                <c:pt idx="2616">
                  <c:v>1438.1786744343776</c:v>
                </c:pt>
                <c:pt idx="2617">
                  <c:v>1426.7965093172634</c:v>
                </c:pt>
                <c:pt idx="2618">
                  <c:v>1429.0649694744798</c:v>
                </c:pt>
                <c:pt idx="2619">
                  <c:v>1451.0992207014858</c:v>
                </c:pt>
                <c:pt idx="2620">
                  <c:v>1426.0771509516755</c:v>
                </c:pt>
                <c:pt idx="2621">
                  <c:v>1388.1922644746794</c:v>
                </c:pt>
                <c:pt idx="2622">
                  <c:v>1365.8632345077988</c:v>
                </c:pt>
                <c:pt idx="2623">
                  <c:v>1383.8146482582476</c:v>
                </c:pt>
                <c:pt idx="2624">
                  <c:v>1379.9896775866862</c:v>
                </c:pt>
                <c:pt idx="2625">
                  <c:v>1378.5519009616512</c:v>
                </c:pt>
                <c:pt idx="2626">
                  <c:v>1389.9730086588697</c:v>
                </c:pt>
                <c:pt idx="2627">
                  <c:v>1388.651706635806</c:v>
                </c:pt>
                <c:pt idx="2628">
                  <c:v>1378.3871541438864</c:v>
                </c:pt>
                <c:pt idx="2629">
                  <c:v>1385.3716372052165</c:v>
                </c:pt>
                <c:pt idx="2630">
                  <c:v>1360.3658034396049</c:v>
                </c:pt>
                <c:pt idx="2631">
                  <c:v>1367.3110258968093</c:v>
                </c:pt>
                <c:pt idx="2632">
                  <c:v>1373.4425378077465</c:v>
                </c:pt>
                <c:pt idx="2633">
                  <c:v>1466.1821439687135</c:v>
                </c:pt>
                <c:pt idx="2634">
                  <c:v>1458.0637492518229</c:v>
                </c:pt>
                <c:pt idx="2635">
                  <c:v>1459.1111088942953</c:v>
                </c:pt>
                <c:pt idx="2636">
                  <c:v>1445.8549399465278</c:v>
                </c:pt>
                <c:pt idx="2637">
                  <c:v>1451.8654060093345</c:v>
                </c:pt>
                <c:pt idx="2638">
                  <c:v>1445.4623722118006</c:v>
                </c:pt>
                <c:pt idx="2639">
                  <c:v>1451.2608251865422</c:v>
                </c:pt>
                <c:pt idx="2640">
                  <c:v>1450.6192222975913</c:v>
                </c:pt>
                <c:pt idx="2641">
                  <c:v>1454.2917046406742</c:v>
                </c:pt>
                <c:pt idx="2642">
                  <c:v>1493.6947348469707</c:v>
                </c:pt>
                <c:pt idx="2643">
                  <c:v>1566.4523191412925</c:v>
                </c:pt>
                <c:pt idx="2644">
                  <c:v>1589.0398124576004</c:v>
                </c:pt>
                <c:pt idx="2645">
                  <c:v>1577.0475743186594</c:v>
                </c:pt>
                <c:pt idx="2646">
                  <c:v>1587.4995834164606</c:v>
                </c:pt>
                <c:pt idx="2647">
                  <c:v>1592.1440233829424</c:v>
                </c:pt>
                <c:pt idx="2648">
                  <c:v>1664.4126810582145</c:v>
                </c:pt>
                <c:pt idx="2649">
                  <c:v>1532.3796249152035</c:v>
                </c:pt>
                <c:pt idx="2650">
                  <c:v>1540.9360512349833</c:v>
                </c:pt>
                <c:pt idx="2651">
                  <c:v>1544.88871593312</c:v>
                </c:pt>
                <c:pt idx="2652">
                  <c:v>1542.9826076373615</c:v>
                </c:pt>
                <c:pt idx="2653">
                  <c:v>1543.6911021108463</c:v>
                </c:pt>
                <c:pt idx="2654">
                  <c:v>1539.4029751406536</c:v>
                </c:pt>
                <c:pt idx="2655">
                  <c:v>1542.7900738198762</c:v>
                </c:pt>
                <c:pt idx="2656">
                  <c:v>1494.0091776066365</c:v>
                </c:pt>
                <c:pt idx="2657">
                  <c:v>1506.9274067275812</c:v>
                </c:pt>
                <c:pt idx="2658">
                  <c:v>1556.1054746418704</c:v>
                </c:pt>
                <c:pt idx="2659">
                  <c:v>1555.8347635768691</c:v>
                </c:pt>
                <c:pt idx="2660">
                  <c:v>1568.3532165516106</c:v>
                </c:pt>
                <c:pt idx="2661">
                  <c:v>1573.2391624436341</c:v>
                </c:pt>
                <c:pt idx="2662">
                  <c:v>1570.5533973105589</c:v>
                </c:pt>
                <c:pt idx="2663">
                  <c:v>1567.8214648258217</c:v>
                </c:pt>
                <c:pt idx="2664">
                  <c:v>1566.0412968357177</c:v>
                </c:pt>
                <c:pt idx="2665">
                  <c:v>1552.9724240852288</c:v>
                </c:pt>
                <c:pt idx="2666">
                  <c:v>1563.9087394756762</c:v>
                </c:pt>
                <c:pt idx="2667">
                  <c:v>1568.0800371094497</c:v>
                </c:pt>
                <c:pt idx="2668">
                  <c:v>1623.7923574478239</c:v>
                </c:pt>
                <c:pt idx="2669">
                  <c:v>1607.1999146083522</c:v>
                </c:pt>
                <c:pt idx="2670">
                  <c:v>1603.564636287455</c:v>
                </c:pt>
                <c:pt idx="2671">
                  <c:v>1619.6155512549342</c:v>
                </c:pt>
                <c:pt idx="2672">
                  <c:v>1611.9395985794624</c:v>
                </c:pt>
                <c:pt idx="2673">
                  <c:v>1627.6316950640398</c:v>
                </c:pt>
                <c:pt idx="2674">
                  <c:v>1610.7106587925425</c:v>
                </c:pt>
                <c:pt idx="2675">
                  <c:v>1607.0956150991542</c:v>
                </c:pt>
                <c:pt idx="2676">
                  <c:v>1607.9260221060574</c:v>
                </c:pt>
                <c:pt idx="2677">
                  <c:v>1606.9946973384904</c:v>
                </c:pt>
                <c:pt idx="2678">
                  <c:v>1578.0304261601655</c:v>
                </c:pt>
                <c:pt idx="2679">
                  <c:v>1623.559960496385</c:v>
                </c:pt>
                <c:pt idx="2680">
                  <c:v>1628.4012840668731</c:v>
                </c:pt>
                <c:pt idx="2681">
                  <c:v>1633.9632133593991</c:v>
                </c:pt>
                <c:pt idx="2682">
                  <c:v>1631.0349634890827</c:v>
                </c:pt>
                <c:pt idx="2683">
                  <c:v>1640.2138134950678</c:v>
                </c:pt>
                <c:pt idx="2684">
                  <c:v>1648.1551087346832</c:v>
                </c:pt>
                <c:pt idx="2685">
                  <c:v>1899.9300686325319</c:v>
                </c:pt>
                <c:pt idx="2686">
                  <c:v>1978.6824871313943</c:v>
                </c:pt>
                <c:pt idx="2687">
                  <c:v>1984.0361625633402</c:v>
                </c:pt>
                <c:pt idx="2688">
                  <c:v>1985.3924815450248</c:v>
                </c:pt>
                <c:pt idx="2689">
                  <c:v>1996.1494421611214</c:v>
                </c:pt>
                <c:pt idx="2690">
                  <c:v>2053.3752982722099</c:v>
                </c:pt>
                <c:pt idx="2691">
                  <c:v>2079.9676497346413</c:v>
                </c:pt>
                <c:pt idx="2692">
                  <c:v>2072.1176074378454</c:v>
                </c:pt>
                <c:pt idx="2693">
                  <c:v>2094.0949754598714</c:v>
                </c:pt>
                <c:pt idx="2694">
                  <c:v>2006.3559714297053</c:v>
                </c:pt>
                <c:pt idx="2695">
                  <c:v>2013.2428873548477</c:v>
                </c:pt>
                <c:pt idx="2696">
                  <c:v>2022.9794102390101</c:v>
                </c:pt>
                <c:pt idx="2697">
                  <c:v>2021.6781054227617</c:v>
                </c:pt>
                <c:pt idx="2698">
                  <c:v>2051.1373049758522</c:v>
                </c:pt>
                <c:pt idx="2699">
                  <c:v>2020.9350448904604</c:v>
                </c:pt>
                <c:pt idx="2700">
                  <c:v>2075.3909800087717</c:v>
                </c:pt>
                <c:pt idx="2701">
                  <c:v>2091.6707980527444</c:v>
                </c:pt>
                <c:pt idx="2702">
                  <c:v>2099.2253589242177</c:v>
                </c:pt>
                <c:pt idx="2703">
                  <c:v>2115.1119608156032</c:v>
                </c:pt>
                <c:pt idx="2704">
                  <c:v>2088.5570811220555</c:v>
                </c:pt>
                <c:pt idx="2705">
                  <c:v>2118.7128414668141</c:v>
                </c:pt>
                <c:pt idx="2706">
                  <c:v>2211.4353681018242</c:v>
                </c:pt>
                <c:pt idx="2707">
                  <c:v>2168.2099816447794</c:v>
                </c:pt>
                <c:pt idx="2708">
                  <c:v>2169.686979370329</c:v>
                </c:pt>
                <c:pt idx="2709">
                  <c:v>2089.1228095447036</c:v>
                </c:pt>
                <c:pt idx="2710">
                  <c:v>2098.1673660268871</c:v>
                </c:pt>
                <c:pt idx="2711">
                  <c:v>2107.0669777742237</c:v>
                </c:pt>
                <c:pt idx="2712">
                  <c:v>2082.4650959658361</c:v>
                </c:pt>
                <c:pt idx="2713">
                  <c:v>2110.8655328997174</c:v>
                </c:pt>
                <c:pt idx="2714">
                  <c:v>2127.3442129204668</c:v>
                </c:pt>
                <c:pt idx="2715">
                  <c:v>2188.5860097362361</c:v>
                </c:pt>
                <c:pt idx="2716">
                  <c:v>2294.8564175411916</c:v>
                </c:pt>
                <c:pt idx="2717">
                  <c:v>2248.684671401772</c:v>
                </c:pt>
                <c:pt idx="2718">
                  <c:v>2293.305556442273</c:v>
                </c:pt>
                <c:pt idx="2719">
                  <c:v>2271.1605857707114</c:v>
                </c:pt>
                <c:pt idx="2720">
                  <c:v>2345.7332891744063</c:v>
                </c:pt>
                <c:pt idx="2721">
                  <c:v>2364.2564722078046</c:v>
                </c:pt>
                <c:pt idx="2722">
                  <c:v>2407.5311507920587</c:v>
                </c:pt>
                <c:pt idx="2723">
                  <c:v>2512.002033039375</c:v>
                </c:pt>
                <c:pt idx="2724">
                  <c:v>2736.8997737520353</c:v>
                </c:pt>
                <c:pt idx="2725">
                  <c:v>2759.5738518015946</c:v>
                </c:pt>
                <c:pt idx="2726">
                  <c:v>3094.0304505007675</c:v>
                </c:pt>
                <c:pt idx="2727">
                  <c:v>3217.8629679581709</c:v>
                </c:pt>
                <c:pt idx="2728">
                  <c:v>3193.2980651210933</c:v>
                </c:pt>
                <c:pt idx="2729">
                  <c:v>3189.9837843661353</c:v>
                </c:pt>
                <c:pt idx="2730">
                  <c:v>2872.4943390127987</c:v>
                </c:pt>
                <c:pt idx="2731">
                  <c:v>2953.6755380870572</c:v>
                </c:pt>
                <c:pt idx="2732">
                  <c:v>3169.0467874386386</c:v>
                </c:pt>
                <c:pt idx="2733">
                  <c:v>3123.344435976207</c:v>
                </c:pt>
                <c:pt idx="2734">
                  <c:v>3184.8601288855079</c:v>
                </c:pt>
                <c:pt idx="2735">
                  <c:v>3190.9676920314319</c:v>
                </c:pt>
                <c:pt idx="2736">
                  <c:v>3120.7367846454545</c:v>
                </c:pt>
                <c:pt idx="2737">
                  <c:v>3240.0286413151794</c:v>
                </c:pt>
                <c:pt idx="2738">
                  <c:v>3229.3685259965573</c:v>
                </c:pt>
                <c:pt idx="2739">
                  <c:v>3200.8130585371587</c:v>
                </c:pt>
                <c:pt idx="2740">
                  <c:v>3542.3241383025302</c:v>
                </c:pt>
                <c:pt idx="2741">
                  <c:v>3486.673948765002</c:v>
                </c:pt>
                <c:pt idx="2742">
                  <c:v>3491.9351470412075</c:v>
                </c:pt>
                <c:pt idx="2743">
                  <c:v>3511.2771637205101</c:v>
                </c:pt>
                <c:pt idx="2744">
                  <c:v>3372.1810526315676</c:v>
                </c:pt>
                <c:pt idx="2745">
                  <c:v>3427.1200071824633</c:v>
                </c:pt>
                <c:pt idx="2746">
                  <c:v>3500.6051538246566</c:v>
                </c:pt>
                <c:pt idx="2747">
                  <c:v>3356.5725785084283</c:v>
                </c:pt>
                <c:pt idx="2748">
                  <c:v>3188.2434220501873</c:v>
                </c:pt>
                <c:pt idx="2749">
                  <c:v>3057.4869123338954</c:v>
                </c:pt>
                <c:pt idx="2750">
                  <c:v>3075.6751378636027</c:v>
                </c:pt>
                <c:pt idx="2751">
                  <c:v>3158.7670372291504</c:v>
                </c:pt>
                <c:pt idx="2752">
                  <c:v>3150.9469227085806</c:v>
                </c:pt>
                <c:pt idx="2753">
                  <c:v>3086.8475934719186</c:v>
                </c:pt>
                <c:pt idx="2754">
                  <c:v>3145.7213690594845</c:v>
                </c:pt>
                <c:pt idx="2755">
                  <c:v>3101.5220394237954</c:v>
                </c:pt>
                <c:pt idx="2756">
                  <c:v>3240.9955983400391</c:v>
                </c:pt>
                <c:pt idx="2757">
                  <c:v>3260.8556817365516</c:v>
                </c:pt>
                <c:pt idx="2758">
                  <c:v>3355.6793567694708</c:v>
                </c:pt>
                <c:pt idx="2759">
                  <c:v>3469.5469470491885</c:v>
                </c:pt>
                <c:pt idx="2760">
                  <c:v>3653.8404066078647</c:v>
                </c:pt>
                <c:pt idx="2761">
                  <c:v>3691.2977363233585</c:v>
                </c:pt>
                <c:pt idx="2762">
                  <c:v>3598.700007581489</c:v>
                </c:pt>
                <c:pt idx="2763">
                  <c:v>3616.3081608874222</c:v>
                </c:pt>
                <c:pt idx="2764">
                  <c:v>3720.9605251186977</c:v>
                </c:pt>
                <c:pt idx="2765">
                  <c:v>3914.9206911136689</c:v>
                </c:pt>
                <c:pt idx="2766">
                  <c:v>4308.3657276245813</c:v>
                </c:pt>
                <c:pt idx="2767">
                  <c:v>4289.610346753906</c:v>
                </c:pt>
                <c:pt idx="2768">
                  <c:v>4343.4171661146647</c:v>
                </c:pt>
                <c:pt idx="2769">
                  <c:v>4538.0975020948727</c:v>
                </c:pt>
                <c:pt idx="2770">
                  <c:v>5110.7238537967187</c:v>
                </c:pt>
                <c:pt idx="2771">
                  <c:v>4673.5267906308445</c:v>
                </c:pt>
                <c:pt idx="2772">
                  <c:v>4788.3559514783765</c:v>
                </c:pt>
                <c:pt idx="2773">
                  <c:v>4799.4918678424474</c:v>
                </c:pt>
                <c:pt idx="2774">
                  <c:v>4454.7603367782458</c:v>
                </c:pt>
                <c:pt idx="2775">
                  <c:v>4057.1634890866144</c:v>
                </c:pt>
                <c:pt idx="2776">
                  <c:v>4175.6538326483242</c:v>
                </c:pt>
                <c:pt idx="2777">
                  <c:v>4548.4748453772645</c:v>
                </c:pt>
                <c:pt idx="2778">
                  <c:v>4713.2176648976347</c:v>
                </c:pt>
                <c:pt idx="2779">
                  <c:v>4507.2334384102642</c:v>
                </c:pt>
                <c:pt idx="2780">
                  <c:v>4573.7776904353232</c:v>
                </c:pt>
                <c:pt idx="2781">
                  <c:v>4522.4347551973042</c:v>
                </c:pt>
                <c:pt idx="2782">
                  <c:v>4725.1946809783976</c:v>
                </c:pt>
                <c:pt idx="2783">
                  <c:v>4918.259135708854</c:v>
                </c:pt>
                <c:pt idx="2784">
                  <c:v>4925.8721639200194</c:v>
                </c:pt>
                <c:pt idx="2785">
                  <c:v>4664.2353976297682</c:v>
                </c:pt>
                <c:pt idx="2786">
                  <c:v>4580.1550257371864</c:v>
                </c:pt>
                <c:pt idx="2787">
                  <c:v>4550.9148038785215</c:v>
                </c:pt>
                <c:pt idx="2788">
                  <c:v>4229.9605642232818</c:v>
                </c:pt>
                <c:pt idx="2789">
                  <c:v>4194.4282869797562</c:v>
                </c:pt>
                <c:pt idx="2790">
                  <c:v>4168.9054945931794</c:v>
                </c:pt>
                <c:pt idx="2791">
                  <c:v>3902.9672104065953</c:v>
                </c:pt>
                <c:pt idx="2792">
                  <c:v>4132.4506204860008</c:v>
                </c:pt>
                <c:pt idx="2793">
                  <c:v>4149.8126012529283</c:v>
                </c:pt>
                <c:pt idx="2794">
                  <c:v>4218.4130202306224</c:v>
                </c:pt>
                <c:pt idx="2795">
                  <c:v>4166.5139659231327</c:v>
                </c:pt>
                <c:pt idx="2796">
                  <c:v>4118.2271098519459</c:v>
                </c:pt>
                <c:pt idx="2797">
                  <c:v>3979.0954279557732</c:v>
                </c:pt>
                <c:pt idx="2798">
                  <c:v>3947.9960552252355</c:v>
                </c:pt>
                <c:pt idx="2799">
                  <c:v>4002.7204501017368</c:v>
                </c:pt>
                <c:pt idx="2800">
                  <c:v>3906.0333051354551</c:v>
                </c:pt>
                <c:pt idx="2801">
                  <c:v>3774.0819779737299</c:v>
                </c:pt>
                <c:pt idx="2802">
                  <c:v>3821.1122197837135</c:v>
                </c:pt>
                <c:pt idx="2803">
                  <c:v>3821.2500754159705</c:v>
                </c:pt>
                <c:pt idx="2804">
                  <c:v>3865.7205067634823</c:v>
                </c:pt>
                <c:pt idx="2805">
                  <c:v>4007.7759187582151</c:v>
                </c:pt>
                <c:pt idx="2806">
                  <c:v>3984.9954000239268</c:v>
                </c:pt>
                <c:pt idx="2807">
                  <c:v>4228.0325206496</c:v>
                </c:pt>
                <c:pt idx="2808">
                  <c:v>4295.4294680978255</c:v>
                </c:pt>
                <c:pt idx="2809">
                  <c:v>4304.6075455887485</c:v>
                </c:pt>
                <c:pt idx="2810">
                  <c:v>4666.4836878017468</c:v>
                </c:pt>
                <c:pt idx="2811">
                  <c:v>4671.1848050755989</c:v>
                </c:pt>
                <c:pt idx="2812">
                  <c:v>4674.7835281911966</c:v>
                </c:pt>
                <c:pt idx="2813">
                  <c:v>4696.152368221522</c:v>
                </c:pt>
                <c:pt idx="2814">
                  <c:v>4692.9579585810452</c:v>
                </c:pt>
                <c:pt idx="2815">
                  <c:v>4563.7722078129191</c:v>
                </c:pt>
                <c:pt idx="2816">
                  <c:v>4548.4041179521791</c:v>
                </c:pt>
                <c:pt idx="2817">
                  <c:v>4536.8327321335764</c:v>
                </c:pt>
                <c:pt idx="2818">
                  <c:v>4385.0909859941576</c:v>
                </c:pt>
                <c:pt idx="2819">
                  <c:v>4196.003567295782</c:v>
                </c:pt>
                <c:pt idx="2820">
                  <c:v>4003.7080324009257</c:v>
                </c:pt>
                <c:pt idx="2821">
                  <c:v>4095.298838833231</c:v>
                </c:pt>
                <c:pt idx="2822">
                  <c:v>4127.4348070707319</c:v>
                </c:pt>
                <c:pt idx="2823">
                  <c:v>4160.8795339371773</c:v>
                </c:pt>
                <c:pt idx="2824">
                  <c:v>4266.5691792027292</c:v>
                </c:pt>
                <c:pt idx="2825">
                  <c:v>4267.9739914608199</c:v>
                </c:pt>
                <c:pt idx="2826">
                  <c:v>4018.7625354135762</c:v>
                </c:pt>
                <c:pt idx="2827">
                  <c:v>4045.8330713059986</c:v>
                </c:pt>
                <c:pt idx="2828">
                  <c:v>4148.1070468057787</c:v>
                </c:pt>
                <c:pt idx="2829">
                  <c:v>3986.8568173656131</c:v>
                </c:pt>
                <c:pt idx="2830">
                  <c:v>4026.8030445712316</c:v>
                </c:pt>
                <c:pt idx="2831">
                  <c:v>4130.0631299628758</c:v>
                </c:pt>
                <c:pt idx="2832">
                  <c:v>4036.4536091935533</c:v>
                </c:pt>
                <c:pt idx="2833">
                  <c:v>4080.8681497146808</c:v>
                </c:pt>
                <c:pt idx="2834">
                  <c:v>3805.4895678544208</c:v>
                </c:pt>
                <c:pt idx="2835">
                  <c:v>3826.7040501176989</c:v>
                </c:pt>
                <c:pt idx="2836">
                  <c:v>3815.7068624555941</c:v>
                </c:pt>
                <c:pt idx="2837">
                  <c:v>3801.7858808507103</c:v>
                </c:pt>
                <c:pt idx="2838">
                  <c:v>3936.9485184150526</c:v>
                </c:pt>
                <c:pt idx="2839">
                  <c:v>4227.0057659311124</c:v>
                </c:pt>
                <c:pt idx="2840">
                  <c:v>4162.5177447029091</c:v>
                </c:pt>
                <c:pt idx="2841">
                  <c:v>4196.5294561270348</c:v>
                </c:pt>
                <c:pt idx="2842">
                  <c:v>4326.3463389329881</c:v>
                </c:pt>
                <c:pt idx="2843">
                  <c:v>4166.985351741735</c:v>
                </c:pt>
                <c:pt idx="2844">
                  <c:v>4142.7387773831706</c:v>
                </c:pt>
                <c:pt idx="2845">
                  <c:v>4127.2388013247537</c:v>
                </c:pt>
                <c:pt idx="2846">
                  <c:v>4068.7227085910245</c:v>
                </c:pt>
                <c:pt idx="2847">
                  <c:v>3989.7235154223563</c:v>
                </c:pt>
                <c:pt idx="2848">
                  <c:v>4114.7827421092397</c:v>
                </c:pt>
                <c:pt idx="2849">
                  <c:v>4107.5954590798319</c:v>
                </c:pt>
                <c:pt idx="2850">
                  <c:v>4112.0528390726495</c:v>
                </c:pt>
                <c:pt idx="2851">
                  <c:v>4085.7120106938928</c:v>
                </c:pt>
                <c:pt idx="2852">
                  <c:v>4030.3470891025759</c:v>
                </c:pt>
                <c:pt idx="2853">
                  <c:v>4038.219767766635</c:v>
                </c:pt>
                <c:pt idx="2854">
                  <c:v>4000.6586289453594</c:v>
                </c:pt>
                <c:pt idx="2855">
                  <c:v>3886.2634447946875</c:v>
                </c:pt>
                <c:pt idx="2856">
                  <c:v>4052.9861857068609</c:v>
                </c:pt>
                <c:pt idx="2857">
                  <c:v>3999.9293763217606</c:v>
                </c:pt>
                <c:pt idx="2858">
                  <c:v>3979.9405358924082</c:v>
                </c:pt>
                <c:pt idx="2859">
                  <c:v>3940.1260169187044</c:v>
                </c:pt>
                <c:pt idx="2860">
                  <c:v>3807.077414309073</c:v>
                </c:pt>
                <c:pt idx="2861">
                  <c:v>3351.4395542875268</c:v>
                </c:pt>
                <c:pt idx="2862">
                  <c:v>3271.2674302701298</c:v>
                </c:pt>
                <c:pt idx="2863">
                  <c:v>3178.9183727704294</c:v>
                </c:pt>
                <c:pt idx="2864">
                  <c:v>3220.7603016639291</c:v>
                </c:pt>
                <c:pt idx="2865">
                  <c:v>3179.1432025856802</c:v>
                </c:pt>
                <c:pt idx="2866">
                  <c:v>3292.9799261801095</c:v>
                </c:pt>
                <c:pt idx="2867">
                  <c:v>3314.0027732333001</c:v>
                </c:pt>
                <c:pt idx="2868">
                  <c:v>3279.9659554686459</c:v>
                </c:pt>
                <c:pt idx="2869">
                  <c:v>3243.3952029049015</c:v>
                </c:pt>
                <c:pt idx="2870">
                  <c:v>3245.9171593312212</c:v>
                </c:pt>
                <c:pt idx="2871">
                  <c:v>3207.9394908423342</c:v>
                </c:pt>
                <c:pt idx="2872">
                  <c:v>3206.2356741550507</c:v>
                </c:pt>
                <c:pt idx="2873">
                  <c:v>3255.4214113562794</c:v>
                </c:pt>
                <c:pt idx="2874">
                  <c:v>3273.1202382187348</c:v>
                </c:pt>
                <c:pt idx="2875">
                  <c:v>3427.4092701807472</c:v>
                </c:pt>
                <c:pt idx="2876">
                  <c:v>3390.0275084792988</c:v>
                </c:pt>
                <c:pt idx="2877">
                  <c:v>3322.1594537328806</c:v>
                </c:pt>
                <c:pt idx="2878">
                  <c:v>3339.7806432305056</c:v>
                </c:pt>
                <c:pt idx="2879">
                  <c:v>3349.7854068073784</c:v>
                </c:pt>
                <c:pt idx="2880">
                  <c:v>3301.2346478592121</c:v>
                </c:pt>
                <c:pt idx="2881">
                  <c:v>3294.4739296117359</c:v>
                </c:pt>
                <c:pt idx="2882">
                  <c:v>3180.0130126491249</c:v>
                </c:pt>
                <c:pt idx="2883">
                  <c:v>3219.9455859702211</c:v>
                </c:pt>
                <c:pt idx="2884">
                  <c:v>3162.0950245401104</c:v>
                </c:pt>
                <c:pt idx="2885">
                  <c:v>3196.5352663500939</c:v>
                </c:pt>
                <c:pt idx="2886">
                  <c:v>3190.7796664139382</c:v>
                </c:pt>
                <c:pt idx="2887">
                  <c:v>3276.7366026894251</c:v>
                </c:pt>
                <c:pt idx="2888">
                  <c:v>3271.030469654032</c:v>
                </c:pt>
                <c:pt idx="2889">
                  <c:v>2975.4980850724123</c:v>
                </c:pt>
                <c:pt idx="2890">
                  <c:v>2968.8034408044264</c:v>
                </c:pt>
                <c:pt idx="2891">
                  <c:v>3081.3534459917687</c:v>
                </c:pt>
                <c:pt idx="2892">
                  <c:v>3681.6231116076638</c:v>
                </c:pt>
                <c:pt idx="2893">
                  <c:v>3797.6636766290112</c:v>
                </c:pt>
                <c:pt idx="2894">
                  <c:v>3730.5319173217208</c:v>
                </c:pt>
                <c:pt idx="2895">
                  <c:v>3726.3615530106399</c:v>
                </c:pt>
                <c:pt idx="2896">
                  <c:v>3617.2666884800942</c:v>
                </c:pt>
                <c:pt idx="2897">
                  <c:v>3671.3672511072837</c:v>
                </c:pt>
                <c:pt idx="2898">
                  <c:v>3643.2953677027904</c:v>
                </c:pt>
                <c:pt idx="2899">
                  <c:v>3707.2719284944592</c:v>
                </c:pt>
                <c:pt idx="2900">
                  <c:v>3659.7634966681148</c:v>
                </c:pt>
                <c:pt idx="2901">
                  <c:v>3707.9604493036836</c:v>
                </c:pt>
                <c:pt idx="2902">
                  <c:v>3729.2045113921881</c:v>
                </c:pt>
                <c:pt idx="2903">
                  <c:v>3725.3021886596557</c:v>
                </c:pt>
                <c:pt idx="2904">
                  <c:v>3676.4019049519025</c:v>
                </c:pt>
                <c:pt idx="2905">
                  <c:v>3500.8954902038881</c:v>
                </c:pt>
                <c:pt idx="2906">
                  <c:v>3513.5481269701786</c:v>
                </c:pt>
                <c:pt idx="2907">
                  <c:v>3519.8221252144631</c:v>
                </c:pt>
                <c:pt idx="2908">
                  <c:v>3490.1074601971054</c:v>
                </c:pt>
                <c:pt idx="2909">
                  <c:v>3450.0316024899107</c:v>
                </c:pt>
                <c:pt idx="2910">
                  <c:v>3487.1724635888295</c:v>
                </c:pt>
                <c:pt idx="2911">
                  <c:v>3448.2283596025559</c:v>
                </c:pt>
                <c:pt idx="2912">
                  <c:v>3380.6520617692695</c:v>
                </c:pt>
                <c:pt idx="2913">
                  <c:v>3389.2125114719952</c:v>
                </c:pt>
                <c:pt idx="2914">
                  <c:v>3409.038859981632</c:v>
                </c:pt>
                <c:pt idx="2915">
                  <c:v>3365.3988927017945</c:v>
                </c:pt>
                <c:pt idx="2916">
                  <c:v>3236.5191987550252</c:v>
                </c:pt>
                <c:pt idx="2917">
                  <c:v>3239.4508136147674</c:v>
                </c:pt>
                <c:pt idx="2918">
                  <c:v>3059.8366972586768</c:v>
                </c:pt>
                <c:pt idx="2919">
                  <c:v>2818.4270663580751</c:v>
                </c:pt>
                <c:pt idx="2920">
                  <c:v>2898.1165037308851</c:v>
                </c:pt>
                <c:pt idx="2921">
                  <c:v>2825.7614660228928</c:v>
                </c:pt>
                <c:pt idx="2922">
                  <c:v>2883.9885706875107</c:v>
                </c:pt>
                <c:pt idx="2923">
                  <c:v>2822.1757340090066</c:v>
                </c:pt>
                <c:pt idx="2924">
                  <c:v>2895.8475579585693</c:v>
                </c:pt>
                <c:pt idx="2925">
                  <c:v>3021.6865212880452</c:v>
                </c:pt>
                <c:pt idx="2926">
                  <c:v>3094.5420082997366</c:v>
                </c:pt>
                <c:pt idx="2927">
                  <c:v>3026.19175252383</c:v>
                </c:pt>
                <c:pt idx="2928">
                  <c:v>2942.834275567604</c:v>
                </c:pt>
                <c:pt idx="2929">
                  <c:v>2909.2935756753409</c:v>
                </c:pt>
                <c:pt idx="2930">
                  <c:v>2925.9095758349513</c:v>
                </c:pt>
                <c:pt idx="2931">
                  <c:v>2968.8528135349629</c:v>
                </c:pt>
                <c:pt idx="2932">
                  <c:v>2927.8199864330918</c:v>
                </c:pt>
                <c:pt idx="2933">
                  <c:v>2959.7277742308647</c:v>
                </c:pt>
                <c:pt idx="2934">
                  <c:v>3002.0881572961853</c:v>
                </c:pt>
                <c:pt idx="2935">
                  <c:v>3006.4020769322733</c:v>
                </c:pt>
                <c:pt idx="2936">
                  <c:v>2988.8388168867841</c:v>
                </c:pt>
                <c:pt idx="2937">
                  <c:v>2906.3537181277561</c:v>
                </c:pt>
                <c:pt idx="2938">
                  <c:v>2867.4737356849168</c:v>
                </c:pt>
                <c:pt idx="2939">
                  <c:v>2860.604045329384</c:v>
                </c:pt>
                <c:pt idx="2940">
                  <c:v>2892.1081572961848</c:v>
                </c:pt>
                <c:pt idx="2941">
                  <c:v>2844.1901516300104</c:v>
                </c:pt>
                <c:pt idx="2942">
                  <c:v>2838.5251697857107</c:v>
                </c:pt>
                <c:pt idx="2943">
                  <c:v>2830.7825362116314</c:v>
                </c:pt>
                <c:pt idx="2944">
                  <c:v>2690.6579805275014</c:v>
                </c:pt>
                <c:pt idx="2945">
                  <c:v>2709.3207409919683</c:v>
                </c:pt>
                <c:pt idx="2946">
                  <c:v>2845.2925581580821</c:v>
                </c:pt>
                <c:pt idx="2947">
                  <c:v>2863.8322397350348</c:v>
                </c:pt>
                <c:pt idx="2948">
                  <c:v>2847.956274689745</c:v>
                </c:pt>
                <c:pt idx="2949">
                  <c:v>2859.2888639718972</c:v>
                </c:pt>
                <c:pt idx="2950">
                  <c:v>3019.619917002502</c:v>
                </c:pt>
                <c:pt idx="2951">
                  <c:v>2899.9838917042302</c:v>
                </c:pt>
                <c:pt idx="2952">
                  <c:v>2867.1025705279008</c:v>
                </c:pt>
                <c:pt idx="2953">
                  <c:v>2872.8110705877548</c:v>
                </c:pt>
                <c:pt idx="2954">
                  <c:v>2886.044024180987</c:v>
                </c:pt>
                <c:pt idx="2955">
                  <c:v>2914.4652392163007</c:v>
                </c:pt>
                <c:pt idx="2956">
                  <c:v>2948.8982562547267</c:v>
                </c:pt>
                <c:pt idx="2957">
                  <c:v>2904.775996169335</c:v>
                </c:pt>
                <c:pt idx="2958">
                  <c:v>2880.5742935237899</c:v>
                </c:pt>
                <c:pt idx="2959">
                  <c:v>2883.2509748214238</c:v>
                </c:pt>
                <c:pt idx="2960">
                  <c:v>2844.1711759307173</c:v>
                </c:pt>
                <c:pt idx="2961">
                  <c:v>2902.2858325685206</c:v>
                </c:pt>
                <c:pt idx="2962">
                  <c:v>2926.925873269211</c:v>
                </c:pt>
                <c:pt idx="2963">
                  <c:v>2976.0525725230314</c:v>
                </c:pt>
                <c:pt idx="2964">
                  <c:v>3004.9637105462543</c:v>
                </c:pt>
                <c:pt idx="2965">
                  <c:v>3120.4486265512014</c:v>
                </c:pt>
                <c:pt idx="2966">
                  <c:v>3311.8085978213016</c:v>
                </c:pt>
                <c:pt idx="2967">
                  <c:v>3159.9879098998304</c:v>
                </c:pt>
                <c:pt idx="2968">
                  <c:v>3196.6290251785504</c:v>
                </c:pt>
                <c:pt idx="2969">
                  <c:v>3219.1180978412531</c:v>
                </c:pt>
                <c:pt idx="2970">
                  <c:v>3258.8186169745677</c:v>
                </c:pt>
                <c:pt idx="2971">
                  <c:v>3228.8758086269359</c:v>
                </c:pt>
                <c:pt idx="2972">
                  <c:v>3477.7923075695148</c:v>
                </c:pt>
                <c:pt idx="2973">
                  <c:v>3516.7076700849766</c:v>
                </c:pt>
                <c:pt idx="2974">
                  <c:v>3472.2007976537097</c:v>
                </c:pt>
                <c:pt idx="2975">
                  <c:v>3523.9389377917719</c:v>
                </c:pt>
                <c:pt idx="2976">
                  <c:v>3551.8627816128487</c:v>
                </c:pt>
                <c:pt idx="2977">
                  <c:v>3454.0020653605052</c:v>
                </c:pt>
                <c:pt idx="2978">
                  <c:v>3451.2192949203786</c:v>
                </c:pt>
                <c:pt idx="2979">
                  <c:v>3455.4062890546907</c:v>
                </c:pt>
                <c:pt idx="2980">
                  <c:v>3455.1422337496356</c:v>
                </c:pt>
                <c:pt idx="2981">
                  <c:v>3349.2732428873401</c:v>
                </c:pt>
                <c:pt idx="2982">
                  <c:v>3383.5766258329527</c:v>
                </c:pt>
                <c:pt idx="2983">
                  <c:v>3324.4797569929224</c:v>
                </c:pt>
                <c:pt idx="2984">
                  <c:v>3380.185854514968</c:v>
                </c:pt>
                <c:pt idx="2985">
                  <c:v>3498.4579657635213</c:v>
                </c:pt>
                <c:pt idx="2986">
                  <c:v>3594.7598826862295</c:v>
                </c:pt>
                <c:pt idx="2987">
                  <c:v>3711.9646997326354</c:v>
                </c:pt>
                <c:pt idx="2988">
                  <c:v>3737.6088428234939</c:v>
                </c:pt>
                <c:pt idx="2989">
                  <c:v>3710.0741466820787</c:v>
                </c:pt>
                <c:pt idx="2990">
                  <c:v>3737.4182446829568</c:v>
                </c:pt>
                <c:pt idx="2991">
                  <c:v>3774.1101743745089</c:v>
                </c:pt>
                <c:pt idx="2992">
                  <c:v>3722.9458146123297</c:v>
                </c:pt>
                <c:pt idx="2993">
                  <c:v>3671.6203906468058</c:v>
                </c:pt>
                <c:pt idx="2994">
                  <c:v>3771.135207294185</c:v>
                </c:pt>
                <c:pt idx="2995">
                  <c:v>3901.2564315071058</c:v>
                </c:pt>
                <c:pt idx="2996">
                  <c:v>3913.2542983121011</c:v>
                </c:pt>
                <c:pt idx="2997">
                  <c:v>3916.4738150911603</c:v>
                </c:pt>
                <c:pt idx="2998">
                  <c:v>3995.4009855951308</c:v>
                </c:pt>
                <c:pt idx="2999">
                  <c:v>3948.6802557758892</c:v>
                </c:pt>
                <c:pt idx="3000">
                  <c:v>3983.5303938390148</c:v>
                </c:pt>
                <c:pt idx="3001">
                  <c:v>4093.8037947408143</c:v>
                </c:pt>
                <c:pt idx="3002">
                  <c:v>4087.2983600015777</c:v>
                </c:pt>
                <c:pt idx="3003">
                  <c:v>4094.36352100872</c:v>
                </c:pt>
                <c:pt idx="3004">
                  <c:v>4075.4144248034609</c:v>
                </c:pt>
                <c:pt idx="3005">
                  <c:v>3942.600477634554</c:v>
                </c:pt>
                <c:pt idx="3006">
                  <c:v>3808.6116974581846</c:v>
                </c:pt>
                <c:pt idx="3007">
                  <c:v>3924.1031299628717</c:v>
                </c:pt>
                <c:pt idx="3008">
                  <c:v>4042.8324887274862</c:v>
                </c:pt>
                <c:pt idx="3009">
                  <c:v>3825.0296847691448</c:v>
                </c:pt>
                <c:pt idx="3010">
                  <c:v>3871.9858022425101</c:v>
                </c:pt>
                <c:pt idx="3011">
                  <c:v>3839.7328147320359</c:v>
                </c:pt>
                <c:pt idx="3012">
                  <c:v>3939.4942264873521</c:v>
                </c:pt>
                <c:pt idx="3013">
                  <c:v>3882.9499174015218</c:v>
                </c:pt>
                <c:pt idx="3014">
                  <c:v>3752.1013255656017</c:v>
                </c:pt>
                <c:pt idx="3015">
                  <c:v>3593.3198962531251</c:v>
                </c:pt>
                <c:pt idx="3016">
                  <c:v>3547.2475503770629</c:v>
                </c:pt>
                <c:pt idx="3017">
                  <c:v>3454.0588488088897</c:v>
                </c:pt>
                <c:pt idx="3018">
                  <c:v>3450.4511308407323</c:v>
                </c:pt>
                <c:pt idx="3019">
                  <c:v>3427.8730673157334</c:v>
                </c:pt>
                <c:pt idx="3020">
                  <c:v>3507.4946642192881</c:v>
                </c:pt>
                <c:pt idx="3021">
                  <c:v>3479.1627221579183</c:v>
                </c:pt>
                <c:pt idx="3022">
                  <c:v>3493.3921216232225</c:v>
                </c:pt>
                <c:pt idx="3023">
                  <c:v>3605.438304137886</c:v>
                </c:pt>
                <c:pt idx="3024">
                  <c:v>3618.2970499979879</c:v>
                </c:pt>
                <c:pt idx="3025">
                  <c:v>3635.923285184133</c:v>
                </c:pt>
                <c:pt idx="3026">
                  <c:v>3390.575288695567</c:v>
                </c:pt>
                <c:pt idx="3027">
                  <c:v>3073.7283412473416</c:v>
                </c:pt>
                <c:pt idx="3028">
                  <c:v>3196.5274298710992</c:v>
                </c:pt>
                <c:pt idx="3029">
                  <c:v>3107.3150317225823</c:v>
                </c:pt>
                <c:pt idx="3030">
                  <c:v>2422.3166980567303</c:v>
                </c:pt>
                <c:pt idx="3031">
                  <c:v>2095.5115182953496</c:v>
                </c:pt>
                <c:pt idx="3032">
                  <c:v>2135.0938717529129</c:v>
                </c:pt>
                <c:pt idx="3033">
                  <c:v>2137.2980754957803</c:v>
                </c:pt>
                <c:pt idx="3034">
                  <c:v>2048.8424085231941</c:v>
                </c:pt>
                <c:pt idx="3035">
                  <c:v>2103.6166386018017</c:v>
                </c:pt>
                <c:pt idx="3036">
                  <c:v>2120.3361458042273</c:v>
                </c:pt>
                <c:pt idx="3037">
                  <c:v>2334.1008942180965</c:v>
                </c:pt>
                <c:pt idx="3038">
                  <c:v>2626.8032780016629</c:v>
                </c:pt>
                <c:pt idx="3039">
                  <c:v>2477.1709017995968</c:v>
                </c:pt>
                <c:pt idx="3040">
                  <c:v>2423.604354175799</c:v>
                </c:pt>
                <c:pt idx="3041">
                  <c:v>2479.4959031961889</c:v>
                </c:pt>
                <c:pt idx="3042">
                  <c:v>2612.5405159410911</c:v>
                </c:pt>
                <c:pt idx="3043">
                  <c:v>2650.8472646741825</c:v>
                </c:pt>
                <c:pt idx="3044">
                  <c:v>2631.6357483739553</c:v>
                </c:pt>
                <c:pt idx="3045">
                  <c:v>2648.0559598579343</c:v>
                </c:pt>
                <c:pt idx="3046">
                  <c:v>2488.3440110131164</c:v>
                </c:pt>
                <c:pt idx="3047">
                  <c:v>2441.5667634970555</c:v>
                </c:pt>
                <c:pt idx="3048">
                  <c:v>2545.7863141933562</c:v>
                </c:pt>
                <c:pt idx="3049">
                  <c:v>2570.8305486612544</c:v>
                </c:pt>
                <c:pt idx="3050">
                  <c:v>2490.1405103547227</c:v>
                </c:pt>
                <c:pt idx="3051">
                  <c:v>2710.0774314672071</c:v>
                </c:pt>
                <c:pt idx="3052">
                  <c:v>2680.7081844299782</c:v>
                </c:pt>
                <c:pt idx="3053">
                  <c:v>2681.2608838434098</c:v>
                </c:pt>
                <c:pt idx="3054">
                  <c:v>2707.7643697378271</c:v>
                </c:pt>
                <c:pt idx="3055">
                  <c:v>2845.9252049000311</c:v>
                </c:pt>
                <c:pt idx="3056">
                  <c:v>2918.763932803945</c:v>
                </c:pt>
                <c:pt idx="3057">
                  <c:v>2900.5698926618916</c:v>
                </c:pt>
                <c:pt idx="3058">
                  <c:v>2902.9243266429776</c:v>
                </c:pt>
                <c:pt idx="3059">
                  <c:v>2703.6487550376951</c:v>
                </c:pt>
                <c:pt idx="3060">
                  <c:v>2726.2563856190768</c:v>
                </c:pt>
                <c:pt idx="3061">
                  <c:v>2798.658898288164</c:v>
                </c:pt>
                <c:pt idx="3062">
                  <c:v>2700.4864538525871</c:v>
                </c:pt>
                <c:pt idx="3063">
                  <c:v>2752.2003403694857</c:v>
                </c:pt>
                <c:pt idx="3064">
                  <c:v>2677.2395941901636</c:v>
                </c:pt>
                <c:pt idx="3065">
                  <c:v>2808.8846398786832</c:v>
                </c:pt>
                <c:pt idx="3066">
                  <c:v>2811.5546610270812</c:v>
                </c:pt>
                <c:pt idx="3067">
                  <c:v>2883.7321746937341</c:v>
                </c:pt>
                <c:pt idx="3068">
                  <c:v>2836.332541798</c:v>
                </c:pt>
                <c:pt idx="3069">
                  <c:v>2818.6184537727813</c:v>
                </c:pt>
                <c:pt idx="3070">
                  <c:v>2728.1118574677662</c:v>
                </c:pt>
                <c:pt idx="3071">
                  <c:v>2836.3554119947203</c:v>
                </c:pt>
                <c:pt idx="3072">
                  <c:v>3006.2448178444461</c:v>
                </c:pt>
                <c:pt idx="3073">
                  <c:v>2993.8228426638866</c:v>
                </c:pt>
                <c:pt idx="3074">
                  <c:v>3008.6371613263505</c:v>
                </c:pt>
                <c:pt idx="3075">
                  <c:v>3012.8857471768752</c:v>
                </c:pt>
                <c:pt idx="3076">
                  <c:v>3064.4629743425908</c:v>
                </c:pt>
                <c:pt idx="3077">
                  <c:v>3081.073613183818</c:v>
                </c:pt>
                <c:pt idx="3078">
                  <c:v>3340.5959319260855</c:v>
                </c:pt>
                <c:pt idx="3079">
                  <c:v>3513.5549347591723</c:v>
                </c:pt>
                <c:pt idx="3080">
                  <c:v>3484.8844770759197</c:v>
                </c:pt>
                <c:pt idx="3081">
                  <c:v>3558.6257675272182</c:v>
                </c:pt>
                <c:pt idx="3082">
                  <c:v>3521.5178396711872</c:v>
                </c:pt>
                <c:pt idx="3083">
                  <c:v>3527.3555456685531</c:v>
                </c:pt>
                <c:pt idx="3084">
                  <c:v>3516.5090662782654</c:v>
                </c:pt>
                <c:pt idx="3085">
                  <c:v>3702.7175072822147</c:v>
                </c:pt>
                <c:pt idx="3086">
                  <c:v>3787.4748689198182</c:v>
                </c:pt>
                <c:pt idx="3087">
                  <c:v>3971.5301328757646</c:v>
                </c:pt>
                <c:pt idx="3088">
                  <c:v>3865.352391365052</c:v>
                </c:pt>
                <c:pt idx="3089">
                  <c:v>3446.6347232751923</c:v>
                </c:pt>
                <c:pt idx="3090">
                  <c:v>3540.9297374406287</c:v>
                </c:pt>
                <c:pt idx="3091">
                  <c:v>3543.2759438968751</c:v>
                </c:pt>
                <c:pt idx="3092">
                  <c:v>3643.5531463229549</c:v>
                </c:pt>
                <c:pt idx="3093">
                  <c:v>3886.6445955867498</c:v>
                </c:pt>
                <c:pt idx="3094">
                  <c:v>3783.2313930010591</c:v>
                </c:pt>
                <c:pt idx="3095">
                  <c:v>3738.8835864490461</c:v>
                </c:pt>
                <c:pt idx="3096">
                  <c:v>3917.7820190734419</c:v>
                </c:pt>
                <c:pt idx="3097">
                  <c:v>3857.071668329258</c:v>
                </c:pt>
                <c:pt idx="3098">
                  <c:v>3865.4612429671424</c:v>
                </c:pt>
                <c:pt idx="3099">
                  <c:v>3758.5524161046865</c:v>
                </c:pt>
                <c:pt idx="3100">
                  <c:v>3630.2010015561859</c:v>
                </c:pt>
                <c:pt idx="3101">
                  <c:v>3674.179938948947</c:v>
                </c:pt>
                <c:pt idx="3102">
                  <c:v>3672.5061366266136</c:v>
                </c:pt>
                <c:pt idx="3103">
                  <c:v>3616.5106324567882</c:v>
                </c:pt>
                <c:pt idx="3104">
                  <c:v>3501.6088851202899</c:v>
                </c:pt>
                <c:pt idx="3105">
                  <c:v>3482.8275272335341</c:v>
                </c:pt>
                <c:pt idx="3106">
                  <c:v>3651.1570891025722</c:v>
                </c:pt>
                <c:pt idx="3107">
                  <c:v>3793.7506631818183</c:v>
                </c:pt>
                <c:pt idx="3108">
                  <c:v>3752.0406827341103</c:v>
                </c:pt>
                <c:pt idx="3109">
                  <c:v>3805.4204927975552</c:v>
                </c:pt>
                <c:pt idx="3110">
                  <c:v>3782.8922832289031</c:v>
                </c:pt>
                <c:pt idx="3111">
                  <c:v>3807.5402701408384</c:v>
                </c:pt>
                <c:pt idx="3112">
                  <c:v>3783.5010314831629</c:v>
                </c:pt>
                <c:pt idx="3113">
                  <c:v>3818.1497557958396</c:v>
                </c:pt>
                <c:pt idx="3114">
                  <c:v>3917.2075447906923</c:v>
                </c:pt>
                <c:pt idx="3115">
                  <c:v>3875.5698711144623</c:v>
                </c:pt>
                <c:pt idx="3116">
                  <c:v>3854.0099756593731</c:v>
                </c:pt>
                <c:pt idx="3117">
                  <c:v>3784.0043114799705</c:v>
                </c:pt>
                <c:pt idx="3118">
                  <c:v>3875.4396205258986</c:v>
                </c:pt>
                <c:pt idx="3119">
                  <c:v>3878.4172670683351</c:v>
                </c:pt>
                <c:pt idx="3120">
                  <c:v>3900.2928741869659</c:v>
                </c:pt>
                <c:pt idx="3121">
                  <c:v>3803.7350269342624</c:v>
                </c:pt>
                <c:pt idx="3122">
                  <c:v>3759.662121623222</c:v>
                </c:pt>
                <c:pt idx="3123">
                  <c:v>3766.8023191412776</c:v>
                </c:pt>
                <c:pt idx="3124">
                  <c:v>3764.850813614762</c:v>
                </c:pt>
                <c:pt idx="3125">
                  <c:v>3713.986472207795</c:v>
                </c:pt>
                <c:pt idx="3126">
                  <c:v>3773.9213415266568</c:v>
                </c:pt>
                <c:pt idx="3127">
                  <c:v>3750.3593854993633</c:v>
                </c:pt>
                <c:pt idx="3128">
                  <c:v>3747.3749072263495</c:v>
                </c:pt>
                <c:pt idx="3129">
                  <c:v>3743.2601037468398</c:v>
                </c:pt>
                <c:pt idx="3130">
                  <c:v>3695.5638450181377</c:v>
                </c:pt>
                <c:pt idx="3131">
                  <c:v>3740.5495878057354</c:v>
                </c:pt>
                <c:pt idx="3132">
                  <c:v>3788.9604880092384</c:v>
                </c:pt>
                <c:pt idx="3133">
                  <c:v>3854.1812102469776</c:v>
                </c:pt>
                <c:pt idx="3134">
                  <c:v>3669.1955492597881</c:v>
                </c:pt>
                <c:pt idx="3135">
                  <c:v>3675.7944080443535</c:v>
                </c:pt>
                <c:pt idx="3136">
                  <c:v>3640.871602888933</c:v>
                </c:pt>
                <c:pt idx="3137">
                  <c:v>3635.7278081481013</c:v>
                </c:pt>
                <c:pt idx="3138">
                  <c:v>3636.5206009337044</c:v>
                </c:pt>
                <c:pt idx="3139">
                  <c:v>3642.2269733849234</c:v>
                </c:pt>
                <c:pt idx="3140">
                  <c:v>3659.113186225592</c:v>
                </c:pt>
                <c:pt idx="3141">
                  <c:v>3693.6205199313499</c:v>
                </c:pt>
                <c:pt idx="3142">
                  <c:v>3621.4475324208761</c:v>
                </c:pt>
                <c:pt idx="3143">
                  <c:v>3632.7396839710937</c:v>
                </c:pt>
                <c:pt idx="3144">
                  <c:v>3624.3152711384046</c:v>
                </c:pt>
                <c:pt idx="3145">
                  <c:v>3604.2122648736909</c:v>
                </c:pt>
                <c:pt idx="3146">
                  <c:v>3712.1431742548002</c:v>
                </c:pt>
                <c:pt idx="3147">
                  <c:v>3696.3972850245218</c:v>
                </c:pt>
                <c:pt idx="3148">
                  <c:v>3750.5565783488105</c:v>
                </c:pt>
                <c:pt idx="3149">
                  <c:v>3682.5117601053253</c:v>
                </c:pt>
                <c:pt idx="3150">
                  <c:v>3686.4808068313127</c:v>
                </c:pt>
                <c:pt idx="3151">
                  <c:v>3687.0480599337434</c:v>
                </c:pt>
                <c:pt idx="3152">
                  <c:v>3678.2292753680836</c:v>
                </c:pt>
                <c:pt idx="3153">
                  <c:v>3703.767387973327</c:v>
                </c:pt>
                <c:pt idx="3154">
                  <c:v>3687.5015534096628</c:v>
                </c:pt>
                <c:pt idx="3155">
                  <c:v>3682.7774701727603</c:v>
                </c:pt>
                <c:pt idx="3156">
                  <c:v>3641.5306843302169</c:v>
                </c:pt>
                <c:pt idx="3157">
                  <c:v>3645.5290814412656</c:v>
                </c:pt>
                <c:pt idx="3158">
                  <c:v>3660.0325856908962</c:v>
                </c:pt>
                <c:pt idx="3159">
                  <c:v>3645.5155025737017</c:v>
                </c:pt>
                <c:pt idx="3160">
                  <c:v>3661.4955879653462</c:v>
                </c:pt>
                <c:pt idx="3161">
                  <c:v>3727.0599309684185</c:v>
                </c:pt>
                <c:pt idx="3162">
                  <c:v>3726.9735505366716</c:v>
                </c:pt>
                <c:pt idx="3163">
                  <c:v>3804.1316004947735</c:v>
                </c:pt>
                <c:pt idx="3164">
                  <c:v>3810.8901185108143</c:v>
                </c:pt>
                <c:pt idx="3165">
                  <c:v>3829.7945361318189</c:v>
                </c:pt>
                <c:pt idx="3166">
                  <c:v>3977.327387574298</c:v>
                </c:pt>
                <c:pt idx="3167">
                  <c:v>4117.8173416862637</c:v>
                </c:pt>
                <c:pt idx="3168">
                  <c:v>4448.4932404931724</c:v>
                </c:pt>
                <c:pt idx="3169">
                  <c:v>4454.6576593112559</c:v>
                </c:pt>
                <c:pt idx="3170">
                  <c:v>4389.4148916643144</c:v>
                </c:pt>
                <c:pt idx="3171">
                  <c:v>4513.3995171780607</c:v>
                </c:pt>
                <c:pt idx="3172">
                  <c:v>4641.6909700330934</c:v>
                </c:pt>
                <c:pt idx="3173">
                  <c:v>4432.6885559235216</c:v>
                </c:pt>
                <c:pt idx="3174">
                  <c:v>4529.1923985475187</c:v>
                </c:pt>
                <c:pt idx="3175">
                  <c:v>4471.5163880132231</c:v>
                </c:pt>
                <c:pt idx="3176">
                  <c:v>4647.421778859557</c:v>
                </c:pt>
                <c:pt idx="3177">
                  <c:v>4713.6414229280299</c:v>
                </c:pt>
                <c:pt idx="3178">
                  <c:v>4644.3798411874768</c:v>
                </c:pt>
                <c:pt idx="3179">
                  <c:v>4684.3291209448689</c:v>
                </c:pt>
                <c:pt idx="3180">
                  <c:v>4614.3891544630851</c:v>
                </c:pt>
                <c:pt idx="3181">
                  <c:v>4758.2593910857249</c:v>
                </c:pt>
                <c:pt idx="3182">
                  <c:v>4589.1444674992772</c:v>
                </c:pt>
                <c:pt idx="3183">
                  <c:v>4623.3682694225836</c:v>
                </c:pt>
                <c:pt idx="3184">
                  <c:v>4588.6676190095914</c:v>
                </c:pt>
                <c:pt idx="3185">
                  <c:v>4684.9968157694966</c:v>
                </c:pt>
                <c:pt idx="3186">
                  <c:v>4735.9013766409698</c:v>
                </c:pt>
                <c:pt idx="3187">
                  <c:v>4736.9505127488665</c:v>
                </c:pt>
                <c:pt idx="3188">
                  <c:v>4953.1511791229132</c:v>
                </c:pt>
                <c:pt idx="3189">
                  <c:v>4773.3608515222604</c:v>
                </c:pt>
                <c:pt idx="3190">
                  <c:v>4681.1544471489315</c:v>
                </c:pt>
                <c:pt idx="3191">
                  <c:v>4726.021407765028</c:v>
                </c:pt>
                <c:pt idx="3192">
                  <c:v>4688.5469973264981</c:v>
                </c:pt>
                <c:pt idx="3193">
                  <c:v>4631.5499860340524</c:v>
                </c:pt>
                <c:pt idx="3194">
                  <c:v>4655.5933721718757</c:v>
                </c:pt>
                <c:pt idx="3195">
                  <c:v>4696.4527712381541</c:v>
                </c:pt>
                <c:pt idx="3196">
                  <c:v>4558.222880172355</c:v>
                </c:pt>
                <c:pt idx="3197">
                  <c:v>4581.0444076453205</c:v>
                </c:pt>
                <c:pt idx="3198">
                  <c:v>4521.1412194245795</c:v>
                </c:pt>
                <c:pt idx="3199">
                  <c:v>4600.1404293523547</c:v>
                </c:pt>
                <c:pt idx="3200">
                  <c:v>4586.7975938709296</c:v>
                </c:pt>
                <c:pt idx="3201">
                  <c:v>4624.7694665017107</c:v>
                </c:pt>
                <c:pt idx="3202">
                  <c:v>4684.2330194325586</c:v>
                </c:pt>
                <c:pt idx="3203">
                  <c:v>4802.976162164292</c:v>
                </c:pt>
                <c:pt idx="3204">
                  <c:v>4521.5034515781235</c:v>
                </c:pt>
                <c:pt idx="3205">
                  <c:v>4251.2570049080005</c:v>
                </c:pt>
                <c:pt idx="3206">
                  <c:v>4161.1450540680507</c:v>
                </c:pt>
                <c:pt idx="3207">
                  <c:v>4096.6851961214406</c:v>
                </c:pt>
                <c:pt idx="3208">
                  <c:v>4063.0000558636693</c:v>
                </c:pt>
                <c:pt idx="3209">
                  <c:v>4049.6042536211412</c:v>
                </c:pt>
                <c:pt idx="3210">
                  <c:v>4021.0607796975155</c:v>
                </c:pt>
                <c:pt idx="3211">
                  <c:v>4094.2294840588734</c:v>
                </c:pt>
                <c:pt idx="3212">
                  <c:v>4161.1741510713618</c:v>
                </c:pt>
                <c:pt idx="3213">
                  <c:v>4111.1886476995896</c:v>
                </c:pt>
                <c:pt idx="3214">
                  <c:v>4135.4348908662623</c:v>
                </c:pt>
                <c:pt idx="3215">
                  <c:v>4104.5666094728622</c:v>
                </c:pt>
                <c:pt idx="3216">
                  <c:v>4262.33622760462</c:v>
                </c:pt>
                <c:pt idx="3217">
                  <c:v>4305.9990942101031</c:v>
                </c:pt>
                <c:pt idx="3218">
                  <c:v>4388.1514225290048</c:v>
                </c:pt>
                <c:pt idx="3219">
                  <c:v>4327.3003511431862</c:v>
                </c:pt>
                <c:pt idx="3220">
                  <c:v>4353.1756354494792</c:v>
                </c:pt>
                <c:pt idx="3221">
                  <c:v>4427.6656637803517</c:v>
                </c:pt>
                <c:pt idx="3222">
                  <c:v>4327.9393280395598</c:v>
                </c:pt>
                <c:pt idx="3223">
                  <c:v>4159.7633613981652</c:v>
                </c:pt>
                <c:pt idx="3224">
                  <c:v>4172.601316787016</c:v>
                </c:pt>
                <c:pt idx="3225">
                  <c:v>4173.4275368101598</c:v>
                </c:pt>
                <c:pt idx="3226">
                  <c:v>4207.1830373887469</c:v>
                </c:pt>
                <c:pt idx="3227">
                  <c:v>4251.0901081361235</c:v>
                </c:pt>
                <c:pt idx="3228">
                  <c:v>4278.5904393280152</c:v>
                </c:pt>
                <c:pt idx="3229">
                  <c:v>4283.8191811978522</c:v>
                </c:pt>
                <c:pt idx="3230">
                  <c:v>4351.0118750249139</c:v>
                </c:pt>
                <c:pt idx="3231">
                  <c:v>4280.3746698056493</c:v>
                </c:pt>
                <c:pt idx="3232">
                  <c:v>4301.5163361397945</c:v>
                </c:pt>
                <c:pt idx="3233">
                  <c:v>4286.1418179641432</c:v>
                </c:pt>
                <c:pt idx="3234">
                  <c:v>4197.4180878655843</c:v>
                </c:pt>
                <c:pt idx="3235">
                  <c:v>4209.7262918478673</c:v>
                </c:pt>
                <c:pt idx="3236">
                  <c:v>4229.8317704800056</c:v>
                </c:pt>
                <c:pt idx="3237">
                  <c:v>4280.3171581341294</c:v>
                </c:pt>
                <c:pt idx="3238">
                  <c:v>4279.2053828657836</c:v>
                </c:pt>
                <c:pt idx="3239">
                  <c:v>4242.9331271696828</c:v>
                </c:pt>
                <c:pt idx="3240">
                  <c:v>4354.9965404412987</c:v>
                </c:pt>
                <c:pt idx="3241">
                  <c:v>4424.6498184429747</c:v>
                </c:pt>
                <c:pt idx="3242">
                  <c:v>4525.5567694824376</c:v>
                </c:pt>
                <c:pt idx="3243">
                  <c:v>4550.5615977015823</c:v>
                </c:pt>
                <c:pt idx="3244">
                  <c:v>4597.5833007461533</c:v>
                </c:pt>
                <c:pt idx="3245">
                  <c:v>4548.443102829071</c:v>
                </c:pt>
                <c:pt idx="3246">
                  <c:v>4524.3433621962149</c:v>
                </c:pt>
                <c:pt idx="3247">
                  <c:v>4550.6088424244581</c:v>
                </c:pt>
                <c:pt idx="3248">
                  <c:v>4522.4542755675884</c:v>
                </c:pt>
                <c:pt idx="3249">
                  <c:v>4532.1735006583667</c:v>
                </c:pt>
                <c:pt idx="3250">
                  <c:v>4561.0179282550307</c:v>
                </c:pt>
                <c:pt idx="3251">
                  <c:v>4709.3828538366115</c:v>
                </c:pt>
                <c:pt idx="3252">
                  <c:v>4756.2632736123578</c:v>
                </c:pt>
                <c:pt idx="3253">
                  <c:v>5062.3905630261861</c:v>
                </c:pt>
                <c:pt idx="3254">
                  <c:v>5155.4157376002249</c:v>
                </c:pt>
                <c:pt idx="3255">
                  <c:v>5161.3641794022278</c:v>
                </c:pt>
                <c:pt idx="3256">
                  <c:v>5233.1948485694584</c:v>
                </c:pt>
                <c:pt idx="3257">
                  <c:v>5158.4698495670245</c:v>
                </c:pt>
                <c:pt idx="3258">
                  <c:v>5188.224320657564</c:v>
                </c:pt>
                <c:pt idx="3259">
                  <c:v>5428.6318143728977</c:v>
                </c:pt>
                <c:pt idx="3260">
                  <c:v>5283.4035593152403</c:v>
                </c:pt>
                <c:pt idx="3261">
                  <c:v>5357.4531303618851</c:v>
                </c:pt>
                <c:pt idx="3262">
                  <c:v>5398.2043015042973</c:v>
                </c:pt>
                <c:pt idx="3263">
                  <c:v>5529.0421012728611</c:v>
                </c:pt>
                <c:pt idx="3264">
                  <c:v>5500.2707034834675</c:v>
                </c:pt>
                <c:pt idx="3265">
                  <c:v>5403.5585651011215</c:v>
                </c:pt>
                <c:pt idx="3266">
                  <c:v>5470.6657874785196</c:v>
                </c:pt>
                <c:pt idx="3267">
                  <c:v>5549.0851442480025</c:v>
                </c:pt>
                <c:pt idx="3268">
                  <c:v>6029.9465105143099</c:v>
                </c:pt>
                <c:pt idx="3269">
                  <c:v>6158.7786281472845</c:v>
                </c:pt>
                <c:pt idx="3270">
                  <c:v>6136.8849367542834</c:v>
                </c:pt>
                <c:pt idx="3271">
                  <c:v>6114.1304337416341</c:v>
                </c:pt>
                <c:pt idx="3272">
                  <c:v>6002.5881888192453</c:v>
                </c:pt>
                <c:pt idx="3273">
                  <c:v>6056.6921631219466</c:v>
                </c:pt>
                <c:pt idx="3274">
                  <c:v>6260.2680818801755</c:v>
                </c:pt>
                <c:pt idx="3275">
                  <c:v>6441.8705239215933</c:v>
                </c:pt>
                <c:pt idx="3276">
                  <c:v>6429.9224372530643</c:v>
                </c:pt>
                <c:pt idx="3277">
                  <c:v>6365.5693547743131</c:v>
                </c:pt>
                <c:pt idx="3278">
                  <c:v>6393.3529268584271</c:v>
                </c:pt>
                <c:pt idx="3279">
                  <c:v>6561.2029807269873</c:v>
                </c:pt>
                <c:pt idx="3280">
                  <c:v>6910.6556442280416</c:v>
                </c:pt>
                <c:pt idx="3281">
                  <c:v>7141.1082039822404</c:v>
                </c:pt>
                <c:pt idx="3282">
                  <c:v>7225.5680339970049</c:v>
                </c:pt>
                <c:pt idx="3283">
                  <c:v>7455.8447747495666</c:v>
                </c:pt>
                <c:pt idx="3284">
                  <c:v>7490.244495431104</c:v>
                </c:pt>
                <c:pt idx="3285">
                  <c:v>7298.5738717528802</c:v>
                </c:pt>
                <c:pt idx="3286">
                  <c:v>7301.5725429950498</c:v>
                </c:pt>
                <c:pt idx="3287">
                  <c:v>7728.0509277362789</c:v>
                </c:pt>
                <c:pt idx="3288">
                  <c:v>7644.6835680938066</c:v>
                </c:pt>
                <c:pt idx="3289">
                  <c:v>6742.9811300426563</c:v>
                </c:pt>
                <c:pt idx="3290">
                  <c:v>6595.938669646026</c:v>
                </c:pt>
                <c:pt idx="3291">
                  <c:v>6987.9988188818879</c:v>
                </c:pt>
                <c:pt idx="3292">
                  <c:v>7229.9706356489742</c:v>
                </c:pt>
                <c:pt idx="3293">
                  <c:v>7712.4684090817946</c:v>
                </c:pt>
                <c:pt idx="3294">
                  <c:v>7699.780471649131</c:v>
                </c:pt>
                <c:pt idx="3295">
                  <c:v>7554.7975579585382</c:v>
                </c:pt>
                <c:pt idx="3296">
                  <c:v>7796.827397150907</c:v>
                </c:pt>
                <c:pt idx="3297">
                  <c:v>7567.2909899843935</c:v>
                </c:pt>
                <c:pt idx="3298">
                  <c:v>7618.4865288695137</c:v>
                </c:pt>
                <c:pt idx="3299">
                  <c:v>7636.0741071784396</c:v>
                </c:pt>
                <c:pt idx="3300">
                  <c:v>7688.5702166712763</c:v>
                </c:pt>
                <c:pt idx="3301">
                  <c:v>7513.6885678942926</c:v>
                </c:pt>
                <c:pt idx="3302">
                  <c:v>7332.6105821794372</c:v>
                </c:pt>
                <c:pt idx="3303">
                  <c:v>7240.7559514783488</c:v>
                </c:pt>
                <c:pt idx="3304">
                  <c:v>7231.5729938948534</c:v>
                </c:pt>
                <c:pt idx="3305">
                  <c:v>7349.3438649694308</c:v>
                </c:pt>
                <c:pt idx="3306">
                  <c:v>7670.7573081680239</c:v>
                </c:pt>
                <c:pt idx="3307">
                  <c:v>7673.3077171700579</c:v>
                </c:pt>
                <c:pt idx="3308">
                  <c:v>7756.2480826782175</c:v>
                </c:pt>
                <c:pt idx="3309">
                  <c:v>8261.0523163480593</c:v>
                </c:pt>
                <c:pt idx="3310">
                  <c:v>9315.4555165395868</c:v>
                </c:pt>
                <c:pt idx="3311">
                  <c:v>9017.9495989784373</c:v>
                </c:pt>
                <c:pt idx="3312">
                  <c:v>9401.6961334343632</c:v>
                </c:pt>
                <c:pt idx="3313">
                  <c:v>9529.2832089700551</c:v>
                </c:pt>
                <c:pt idx="3314">
                  <c:v>9170.156446271043</c:v>
                </c:pt>
                <c:pt idx="3315">
                  <c:v>9355.930976417485</c:v>
                </c:pt>
                <c:pt idx="3316">
                  <c:v>9342.6319620126324</c:v>
                </c:pt>
                <c:pt idx="3317">
                  <c:v>9665.3183193008463</c:v>
                </c:pt>
                <c:pt idx="3318">
                  <c:v>9596.9814093611003</c:v>
                </c:pt>
                <c:pt idx="3319">
                  <c:v>10228.950548661205</c:v>
                </c:pt>
                <c:pt idx="3320">
                  <c:v>10932.812704999735</c:v>
                </c:pt>
                <c:pt idx="3321">
                  <c:v>10759.729827221516</c:v>
                </c:pt>
                <c:pt idx="3322">
                  <c:v>10627.911292446366</c:v>
                </c:pt>
                <c:pt idx="3323">
                  <c:v>11243.2992657914</c:v>
                </c:pt>
                <c:pt idx="3324">
                  <c:v>11498.164035752694</c:v>
                </c:pt>
                <c:pt idx="3325">
                  <c:v>11664.417537209141</c:v>
                </c:pt>
                <c:pt idx="3326">
                  <c:v>12622.745640636771</c:v>
                </c:pt>
                <c:pt idx="3327">
                  <c:v>13415.529093012969</c:v>
                </c:pt>
                <c:pt idx="3328">
                  <c:v>12675.374019392606</c:v>
                </c:pt>
                <c:pt idx="3329">
                  <c:v>12810.982063764337</c:v>
                </c:pt>
                <c:pt idx="3330">
                  <c:v>13806.564718087784</c:v>
                </c:pt>
                <c:pt idx="3331">
                  <c:v>15541.51590519124</c:v>
                </c:pt>
                <c:pt idx="3332">
                  <c:v>16248.378045568716</c:v>
                </c:pt>
                <c:pt idx="3333">
                  <c:v>16235.476166154489</c:v>
                </c:pt>
                <c:pt idx="3334">
                  <c:v>15857.332979529852</c:v>
                </c:pt>
                <c:pt idx="3335">
                  <c:v>12664.326706835245</c:v>
                </c:pt>
                <c:pt idx="3336">
                  <c:v>13531.454080044608</c:v>
                </c:pt>
                <c:pt idx="3337">
                  <c:v>13862.309101791547</c:v>
                </c:pt>
                <c:pt idx="3338">
                  <c:v>15778.137955388756</c:v>
                </c:pt>
                <c:pt idx="3339">
                  <c:v>14266.117166114595</c:v>
                </c:pt>
                <c:pt idx="3340">
                  <c:v>14950.565264753912</c:v>
                </c:pt>
                <c:pt idx="3341">
                  <c:v>14277.237233151027</c:v>
                </c:pt>
                <c:pt idx="3342">
                  <c:v>14577.718075894732</c:v>
                </c:pt>
                <c:pt idx="3343">
                  <c:v>14902.150664378829</c:v>
                </c:pt>
                <c:pt idx="3344">
                  <c:v>13634.899066278203</c:v>
                </c:pt>
                <c:pt idx="3345">
                  <c:v>12513.957878775715</c:v>
                </c:pt>
                <c:pt idx="3346">
                  <c:v>12924.413578867488</c:v>
                </c:pt>
                <c:pt idx="3347">
                  <c:v>12740.676058417388</c:v>
                </c:pt>
                <c:pt idx="3348">
                  <c:v>12761.796512509403</c:v>
                </c:pt>
                <c:pt idx="3349">
                  <c:v>13772.321898567414</c:v>
                </c:pt>
                <c:pt idx="3350">
                  <c:v>12671.622967958108</c:v>
                </c:pt>
                <c:pt idx="3351">
                  <c:v>12139.139563465074</c:v>
                </c:pt>
                <c:pt idx="3352">
                  <c:v>12743.576002553695</c:v>
                </c:pt>
                <c:pt idx="3353">
                  <c:v>14777.109716292161</c:v>
                </c:pt>
                <c:pt idx="3354">
                  <c:v>13656.99598579458</c:v>
                </c:pt>
                <c:pt idx="3355">
                  <c:v>13132.109919795621</c:v>
                </c:pt>
                <c:pt idx="3356">
                  <c:v>13282.032927656443</c:v>
                </c:pt>
                <c:pt idx="3357">
                  <c:v>13819.015286700371</c:v>
                </c:pt>
                <c:pt idx="3358">
                  <c:v>14700.528765811334</c:v>
                </c:pt>
                <c:pt idx="3359">
                  <c:v>14615.999074258722</c:v>
                </c:pt>
                <c:pt idx="3360">
                  <c:v>15126.140209887784</c:v>
                </c:pt>
                <c:pt idx="3361">
                  <c:v>16291.328023622267</c:v>
                </c:pt>
                <c:pt idx="3362">
                  <c:v>15158.451598100546</c:v>
                </c:pt>
                <c:pt idx="3363">
                  <c:v>17420.943330274033</c:v>
                </c:pt>
                <c:pt idx="3364">
                  <c:v>18672.340616894671</c:v>
                </c:pt>
                <c:pt idx="3365">
                  <c:v>17652.800107737025</c:v>
                </c:pt>
                <c:pt idx="3366">
                  <c:v>19117.435641035765</c:v>
                </c:pt>
                <c:pt idx="3367">
                  <c:v>18759.97139778929</c:v>
                </c:pt>
                <c:pt idx="3368">
                  <c:v>18812.93138342434</c:v>
                </c:pt>
                <c:pt idx="3369">
                  <c:v>19335.304505007673</c:v>
                </c:pt>
                <c:pt idx="3370">
                  <c:v>19135.342356649668</c:v>
                </c:pt>
                <c:pt idx="3371">
                  <c:v>19566.325350145533</c:v>
                </c:pt>
                <c:pt idx="3372">
                  <c:v>20415.548377957664</c:v>
                </c:pt>
                <c:pt idx="3373">
                  <c:v>20578.72859422996</c:v>
                </c:pt>
                <c:pt idx="3374">
                  <c:v>21432.915845337255</c:v>
                </c:pt>
                <c:pt idx="3375">
                  <c:v>22482.983751645854</c:v>
                </c:pt>
                <c:pt idx="3376">
                  <c:v>22794.944208132027</c:v>
                </c:pt>
                <c:pt idx="3377">
                  <c:v>21274.405231235665</c:v>
                </c:pt>
                <c:pt idx="3378">
                  <c:v>19289.211440086081</c:v>
                </c:pt>
                <c:pt idx="3379">
                  <c:v>19833.331862255985</c:v>
                </c:pt>
                <c:pt idx="3380">
                  <c:v>20277.659123737965</c:v>
                </c:pt>
                <c:pt idx="3381">
                  <c:v>19001.680551454345</c:v>
                </c:pt>
                <c:pt idx="3382">
                  <c:v>18592.991073779875</c:v>
                </c:pt>
                <c:pt idx="3383">
                  <c:v>17316.530046685992</c:v>
                </c:pt>
                <c:pt idx="3384">
                  <c:v>19595.697023263128</c:v>
                </c:pt>
                <c:pt idx="3385">
                  <c:v>19395.771848689092</c:v>
                </c:pt>
                <c:pt idx="3386">
                  <c:v>20273.985750768014</c:v>
                </c:pt>
                <c:pt idx="3387">
                  <c:v>19777.179330433632</c:v>
                </c:pt>
                <c:pt idx="3388">
                  <c:v>19173.342013486985</c:v>
                </c:pt>
                <c:pt idx="3389">
                  <c:v>18881.379753401594</c:v>
                </c:pt>
                <c:pt idx="3390">
                  <c:v>20175.469075455771</c:v>
                </c:pt>
                <c:pt idx="3391">
                  <c:v>20383.576700849808</c:v>
                </c:pt>
                <c:pt idx="3392">
                  <c:v>21564.194712900397</c:v>
                </c:pt>
                <c:pt idx="3393">
                  <c:v>22483.832261282339</c:v>
                </c:pt>
                <c:pt idx="3394">
                  <c:v>22521.017010494263</c:v>
                </c:pt>
                <c:pt idx="3395">
                  <c:v>22732.291017916155</c:v>
                </c:pt>
                <c:pt idx="3396">
                  <c:v>23813.663265631723</c:v>
                </c:pt>
                <c:pt idx="3397">
                  <c:v>23812.336534854821</c:v>
                </c:pt>
                <c:pt idx="3398">
                  <c:v>22448.447559953587</c:v>
                </c:pt>
                <c:pt idx="3399">
                  <c:v>22250.091205458553</c:v>
                </c:pt>
                <c:pt idx="3400">
                  <c:v>21931.01442879362</c:v>
                </c:pt>
                <c:pt idx="3401">
                  <c:v>23715.587741909607</c:v>
                </c:pt>
                <c:pt idx="3402">
                  <c:v>23557.071006743412</c:v>
                </c:pt>
                <c:pt idx="3403">
                  <c:v>23627.40331590905</c:v>
                </c:pt>
                <c:pt idx="3404">
                  <c:v>22827.923682215271</c:v>
                </c:pt>
                <c:pt idx="3405">
                  <c:v>22801.997123019708</c:v>
                </c:pt>
                <c:pt idx="3406">
                  <c:v>21992.490722636645</c:v>
                </c:pt>
                <c:pt idx="3407">
                  <c:v>22428.102517856303</c:v>
                </c:pt>
                <c:pt idx="3408">
                  <c:v>20337.87439447736</c:v>
                </c:pt>
                <c:pt idx="3409">
                  <c:v>21249.41221419724</c:v>
                </c:pt>
                <c:pt idx="3410">
                  <c:v>21899.092514265074</c:v>
                </c:pt>
                <c:pt idx="3411">
                  <c:v>22442.262734926659</c:v>
                </c:pt>
                <c:pt idx="3412">
                  <c:v>23029.980180359798</c:v>
                </c:pt>
                <c:pt idx="3413">
                  <c:v>23406.198699173889</c:v>
                </c:pt>
                <c:pt idx="3414">
                  <c:v>23678.987454610622</c:v>
                </c:pt>
                <c:pt idx="3415">
                  <c:v>23522.713957942495</c:v>
                </c:pt>
                <c:pt idx="3416">
                  <c:v>23731.909085830448</c:v>
                </c:pt>
                <c:pt idx="3417">
                  <c:v>23496.398499660703</c:v>
                </c:pt>
                <c:pt idx="3418">
                  <c:v>23104.49071066585</c:v>
                </c:pt>
                <c:pt idx="3419">
                  <c:v>23521.086560791544</c:v>
                </c:pt>
                <c:pt idx="3420">
                  <c:v>23128.492458401375</c:v>
                </c:pt>
                <c:pt idx="3421">
                  <c:v>22533.279885080283</c:v>
                </c:pt>
                <c:pt idx="3422">
                  <c:v>23059.068476916204</c:v>
                </c:pt>
                <c:pt idx="3423">
                  <c:v>23202.392394557159</c:v>
                </c:pt>
                <c:pt idx="3424">
                  <c:v>24064.378328877414</c:v>
                </c:pt>
                <c:pt idx="3425">
                  <c:v>23828.612577311236</c:v>
                </c:pt>
                <c:pt idx="3426">
                  <c:v>23908.819560272808</c:v>
                </c:pt>
                <c:pt idx="3427">
                  <c:v>25223.31761302409</c:v>
                </c:pt>
                <c:pt idx="3428">
                  <c:v>25135.392809544581</c:v>
                </c:pt>
                <c:pt idx="3429">
                  <c:v>25029.242173097511</c:v>
                </c:pt>
                <c:pt idx="3430">
                  <c:v>24528.518945772186</c:v>
                </c:pt>
                <c:pt idx="3431">
                  <c:v>24070.040908183903</c:v>
                </c:pt>
                <c:pt idx="3432">
                  <c:v>22137.459849965966</c:v>
                </c:pt>
                <c:pt idx="3433">
                  <c:v>21799.882454810147</c:v>
                </c:pt>
                <c:pt idx="3434">
                  <c:v>22092.562687043493</c:v>
                </c:pt>
                <c:pt idx="3435">
                  <c:v>22383.933665855191</c:v>
                </c:pt>
                <c:pt idx="3436">
                  <c:v>21794.349602968636</c:v>
                </c:pt>
                <c:pt idx="3437">
                  <c:v>19864.552140776395</c:v>
                </c:pt>
                <c:pt idx="3438">
                  <c:v>20017.689753002564</c:v>
                </c:pt>
                <c:pt idx="3439">
                  <c:v>20043.964183392411</c:v>
                </c:pt>
                <c:pt idx="3440">
                  <c:v>21356.380834763058</c:v>
                </c:pt>
                <c:pt idx="3441">
                  <c:v>21948.400869877376</c:v>
                </c:pt>
                <c:pt idx="3442">
                  <c:v>21686.180359921666</c:v>
                </c:pt>
                <c:pt idx="3443">
                  <c:v>21443.871976377515</c:v>
                </c:pt>
                <c:pt idx="3444">
                  <c:v>22817.810833565967</c:v>
                </c:pt>
                <c:pt idx="3445">
                  <c:v>22888.563652687306</c:v>
                </c:pt>
                <c:pt idx="3446">
                  <c:v>22582.044515382331</c:v>
                </c:pt>
                <c:pt idx="3447">
                  <c:v>23014.222908104086</c:v>
                </c:pt>
                <c:pt idx="3448">
                  <c:v>21544.55898806898</c:v>
                </c:pt>
                <c:pt idx="3449">
                  <c:v>22950.340465264613</c:v>
                </c:pt>
                <c:pt idx="3450">
                  <c:v>22784.565364510454</c:v>
                </c:pt>
                <c:pt idx="3451">
                  <c:v>22930.112816727047</c:v>
                </c:pt>
                <c:pt idx="3452">
                  <c:v>22982.978288974762</c:v>
                </c:pt>
                <c:pt idx="3453">
                  <c:v>22914.555321016582</c:v>
                </c:pt>
                <c:pt idx="3454">
                  <c:v>23203.659630501435</c:v>
                </c:pt>
                <c:pt idx="3455">
                  <c:v>22352.482219384565</c:v>
                </c:pt>
                <c:pt idx="3456">
                  <c:v>22170.917561150658</c:v>
                </c:pt>
                <c:pt idx="3457">
                  <c:v>19771.385998164355</c:v>
                </c:pt>
                <c:pt idx="3458">
                  <c:v>20425.783951159043</c:v>
                </c:pt>
                <c:pt idx="3459">
                  <c:v>19560.303786760182</c:v>
                </c:pt>
                <c:pt idx="3460">
                  <c:v>19060.13084473872</c:v>
                </c:pt>
                <c:pt idx="3461">
                  <c:v>17248.313610789566</c:v>
                </c:pt>
                <c:pt idx="3462">
                  <c:v>17155.399988029101</c:v>
                </c:pt>
                <c:pt idx="3463">
                  <c:v>15045.815789473589</c:v>
                </c:pt>
                <c:pt idx="3464">
                  <c:v>16539.449818442892</c:v>
                </c:pt>
                <c:pt idx="3465">
                  <c:v>14725.733717728648</c:v>
                </c:pt>
                <c:pt idx="3466">
                  <c:v>15271.86642592066</c:v>
                </c:pt>
                <c:pt idx="3467">
                  <c:v>13328.452751286779</c:v>
                </c:pt>
                <c:pt idx="3468">
                  <c:v>14991.899541119576</c:v>
                </c:pt>
                <c:pt idx="3469">
                  <c:v>15209.943350225356</c:v>
                </c:pt>
                <c:pt idx="3470">
                  <c:v>15446.001643988573</c:v>
                </c:pt>
                <c:pt idx="3471">
                  <c:v>15840.505538485999</c:v>
                </c:pt>
                <c:pt idx="3472">
                  <c:v>14676.362994293833</c:v>
                </c:pt>
                <c:pt idx="3473">
                  <c:v>13698.44592394549</c:v>
                </c:pt>
                <c:pt idx="3474">
                  <c:v>14169.8354854155</c:v>
                </c:pt>
                <c:pt idx="3475">
                  <c:v>14731.893264434691</c:v>
                </c:pt>
                <c:pt idx="3476">
                  <c:v>14470.909277363147</c:v>
                </c:pt>
                <c:pt idx="3477">
                  <c:v>15160.139383903184</c:v>
                </c:pt>
                <c:pt idx="3478">
                  <c:v>15398.955356929</c:v>
                </c:pt>
                <c:pt idx="3479">
                  <c:v>14732.344491440796</c:v>
                </c:pt>
                <c:pt idx="3480">
                  <c:v>14484.392957184382</c:v>
                </c:pt>
                <c:pt idx="3481">
                  <c:v>14437.64016998515</c:v>
                </c:pt>
                <c:pt idx="3482">
                  <c:v>14403.600131678617</c:v>
                </c:pt>
                <c:pt idx="3483">
                  <c:v>12676.405390846259</c:v>
                </c:pt>
                <c:pt idx="3484">
                  <c:v>14534.728191213353</c:v>
                </c:pt>
                <c:pt idx="3485">
                  <c:v>14706.899038346346</c:v>
                </c:pt>
                <c:pt idx="3486">
                  <c:v>14707.722022265583</c:v>
                </c:pt>
                <c:pt idx="3487">
                  <c:v>14127.458616974496</c:v>
                </c:pt>
                <c:pt idx="3488">
                  <c:v>14362.566820956778</c:v>
                </c:pt>
                <c:pt idx="3489">
                  <c:v>16245.930429751306</c:v>
                </c:pt>
                <c:pt idx="3490">
                  <c:v>16000.945257571429</c:v>
                </c:pt>
                <c:pt idx="3491">
                  <c:v>15476.034874905137</c:v>
                </c:pt>
                <c:pt idx="3492">
                  <c:v>15579.259674394381</c:v>
                </c:pt>
                <c:pt idx="3493">
                  <c:v>14533.575232432775</c:v>
                </c:pt>
                <c:pt idx="3494">
                  <c:v>14426.495770320329</c:v>
                </c:pt>
                <c:pt idx="3495">
                  <c:v>13765.778608195918</c:v>
                </c:pt>
                <c:pt idx="3496">
                  <c:v>13081.229256613782</c:v>
                </c:pt>
                <c:pt idx="3497">
                  <c:v>12649.664634292249</c:v>
                </c:pt>
                <c:pt idx="3498">
                  <c:v>13419.719947328435</c:v>
                </c:pt>
                <c:pt idx="3499">
                  <c:v>13558.808239894573</c:v>
                </c:pt>
                <c:pt idx="3500">
                  <c:v>13008.295502972665</c:v>
                </c:pt>
                <c:pt idx="3501">
                  <c:v>12587.644970272455</c:v>
                </c:pt>
                <c:pt idx="3502">
                  <c:v>13259.71513108008</c:v>
                </c:pt>
                <c:pt idx="3503">
                  <c:v>13951.600738198707</c:v>
                </c:pt>
                <c:pt idx="3504">
                  <c:v>14456.787797773341</c:v>
                </c:pt>
                <c:pt idx="3505">
                  <c:v>13657.120881050152</c:v>
                </c:pt>
                <c:pt idx="3506">
                  <c:v>13360.409069869434</c:v>
                </c:pt>
                <c:pt idx="3507">
                  <c:v>13412.248054746335</c:v>
                </c:pt>
                <c:pt idx="3508">
                  <c:v>13825.732452815048</c:v>
                </c:pt>
                <c:pt idx="3509">
                  <c:v>14182.583763616687</c:v>
                </c:pt>
                <c:pt idx="3510">
                  <c:v>13425.20842743697</c:v>
                </c:pt>
                <c:pt idx="3511">
                  <c:v>13595.824619927293</c:v>
                </c:pt>
                <c:pt idx="3512">
                  <c:v>13780.811017118147</c:v>
                </c:pt>
                <c:pt idx="3513">
                  <c:v>13140.01730577383</c:v>
                </c:pt>
                <c:pt idx="3514">
                  <c:v>13423.849319659945</c:v>
                </c:pt>
                <c:pt idx="3515">
                  <c:v>13523.886453054463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9C-0E44-85EA-3DAC9A85DC15}"/>
            </c:ext>
          </c:extLst>
        </c:ser>
        <c:ser>
          <c:idx val="2"/>
          <c:order val="2"/>
          <c:tx>
            <c:v>币本位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回测实验室!$K$469:$K$3984</c:f>
              <c:numCache>
                <c:formatCode>General</c:formatCode>
                <c:ptCount val="3516"/>
                <c:pt idx="0">
                  <c:v>1</c:v>
                </c:pt>
                <c:pt idx="1">
                  <c:v>1.0104234067314308</c:v>
                </c:pt>
                <c:pt idx="2">
                  <c:v>1.0075466452157278</c:v>
                </c:pt>
                <c:pt idx="3">
                  <c:v>0.98779321898364558</c:v>
                </c:pt>
                <c:pt idx="4">
                  <c:v>0.93698634413351822</c:v>
                </c:pt>
                <c:pt idx="5">
                  <c:v>0.88253530751295584</c:v>
                </c:pt>
                <c:pt idx="6">
                  <c:v>0.86002892990556401</c:v>
                </c:pt>
                <c:pt idx="7">
                  <c:v>0.84553690017243099</c:v>
                </c:pt>
                <c:pt idx="8">
                  <c:v>0.93810961903931045</c:v>
                </c:pt>
                <c:pt idx="9">
                  <c:v>0.9283033945471344</c:v>
                </c:pt>
                <c:pt idx="10">
                  <c:v>0.91385542627533267</c:v>
                </c:pt>
                <c:pt idx="11">
                  <c:v>0.87453302364136876</c:v>
                </c:pt>
                <c:pt idx="12">
                  <c:v>0.88567857523681748</c:v>
                </c:pt>
                <c:pt idx="13">
                  <c:v>0.88850994392536842</c:v>
                </c:pt>
                <c:pt idx="14">
                  <c:v>0.89135992773785377</c:v>
                </c:pt>
                <c:pt idx="15">
                  <c:v>0.86906658006875415</c:v>
                </c:pt>
                <c:pt idx="16">
                  <c:v>0.81785462663575226</c:v>
                </c:pt>
                <c:pt idx="17">
                  <c:v>0.84887610609496256</c:v>
                </c:pt>
                <c:pt idx="18">
                  <c:v>0.82030405962062147</c:v>
                </c:pt>
                <c:pt idx="19">
                  <c:v>0.84505593881908991</c:v>
                </c:pt>
                <c:pt idx="20">
                  <c:v>0.83248544056998841</c:v>
                </c:pt>
                <c:pt idx="21">
                  <c:v>0.83248544056998841</c:v>
                </c:pt>
                <c:pt idx="22">
                  <c:v>0.8324606743284203</c:v>
                </c:pt>
                <c:pt idx="23">
                  <c:v>0.83422293506149903</c:v>
                </c:pt>
                <c:pt idx="24">
                  <c:v>0.76040275678508229</c:v>
                </c:pt>
                <c:pt idx="25">
                  <c:v>0.67672826142091747</c:v>
                </c:pt>
                <c:pt idx="26">
                  <c:v>0.68755502496246657</c:v>
                </c:pt>
                <c:pt idx="27">
                  <c:v>0.68753669213784552</c:v>
                </c:pt>
                <c:pt idx="28">
                  <c:v>0.67729158489895391</c:v>
                </c:pt>
                <c:pt idx="29">
                  <c:v>0.67850405506035871</c:v>
                </c:pt>
                <c:pt idx="30">
                  <c:v>0.63108939612062753</c:v>
                </c:pt>
                <c:pt idx="31">
                  <c:v>0.66773021345780947</c:v>
                </c:pt>
                <c:pt idx="32">
                  <c:v>0.65889225412749386</c:v>
                </c:pt>
                <c:pt idx="33">
                  <c:v>0.63928110229229829</c:v>
                </c:pt>
                <c:pt idx="34">
                  <c:v>0.64265336243061155</c:v>
                </c:pt>
                <c:pt idx="35">
                  <c:v>0.62927323681876179</c:v>
                </c:pt>
                <c:pt idx="36">
                  <c:v>0.55808545230672413</c:v>
                </c:pt>
                <c:pt idx="37">
                  <c:v>0.48554070206643635</c:v>
                </c:pt>
                <c:pt idx="38">
                  <c:v>0.49186325362395167</c:v>
                </c:pt>
                <c:pt idx="39">
                  <c:v>0.53765010754359854</c:v>
                </c:pt>
                <c:pt idx="40">
                  <c:v>0.45311406442917507</c:v>
                </c:pt>
                <c:pt idx="41">
                  <c:v>0.32755239373724548</c:v>
                </c:pt>
                <c:pt idx="42">
                  <c:v>0.34437822174717225</c:v>
                </c:pt>
                <c:pt idx="43">
                  <c:v>0.33623159488139159</c:v>
                </c:pt>
                <c:pt idx="44">
                  <c:v>0.31579175451072783</c:v>
                </c:pt>
                <c:pt idx="45">
                  <c:v>0.3737287502588128</c:v>
                </c:pt>
                <c:pt idx="46">
                  <c:v>0.37087219044820097</c:v>
                </c:pt>
                <c:pt idx="47">
                  <c:v>0.33116801487025466</c:v>
                </c:pt>
                <c:pt idx="48">
                  <c:v>0.33810492590867125</c:v>
                </c:pt>
                <c:pt idx="49">
                  <c:v>0.36740608014837856</c:v>
                </c:pt>
                <c:pt idx="50">
                  <c:v>0.34024073547229922</c:v>
                </c:pt>
                <c:pt idx="51">
                  <c:v>0.32281227660479012</c:v>
                </c:pt>
                <c:pt idx="52">
                  <c:v>0.3455319806690359</c:v>
                </c:pt>
                <c:pt idx="53">
                  <c:v>0.4435761709402497</c:v>
                </c:pt>
                <c:pt idx="54">
                  <c:v>0.40701145765273161</c:v>
                </c:pt>
                <c:pt idx="55">
                  <c:v>0.36490938305203319</c:v>
                </c:pt>
                <c:pt idx="56">
                  <c:v>0.35384223180234603</c:v>
                </c:pt>
                <c:pt idx="57">
                  <c:v>0.37987955538621249</c:v>
                </c:pt>
                <c:pt idx="58">
                  <c:v>0.36775339427614301</c:v>
                </c:pt>
                <c:pt idx="59">
                  <c:v>0.36369744450805952</c:v>
                </c:pt>
                <c:pt idx="60">
                  <c:v>0.36949306818767258</c:v>
                </c:pt>
                <c:pt idx="61">
                  <c:v>0.42201130126009762</c:v>
                </c:pt>
                <c:pt idx="62">
                  <c:v>0.46741879361271721</c:v>
                </c:pt>
                <c:pt idx="63">
                  <c:v>0.47355113939082466</c:v>
                </c:pt>
                <c:pt idx="64">
                  <c:v>0.43546061095609329</c:v>
                </c:pt>
                <c:pt idx="65">
                  <c:v>0.46392887187586895</c:v>
                </c:pt>
                <c:pt idx="66">
                  <c:v>0.45053367434750341</c:v>
                </c:pt>
                <c:pt idx="67">
                  <c:v>0.45132145544371854</c:v>
                </c:pt>
                <c:pt idx="68">
                  <c:v>0.38840606878637374</c:v>
                </c:pt>
                <c:pt idx="69">
                  <c:v>0.38614332188134748</c:v>
                </c:pt>
                <c:pt idx="70">
                  <c:v>0.39942146538399498</c:v>
                </c:pt>
                <c:pt idx="71">
                  <c:v>0.40792941612430683</c:v>
                </c:pt>
                <c:pt idx="72">
                  <c:v>0.42773014374001872</c:v>
                </c:pt>
                <c:pt idx="73">
                  <c:v>0.45414216085208403</c:v>
                </c:pt>
                <c:pt idx="74">
                  <c:v>0.42895009150460695</c:v>
                </c:pt>
                <c:pt idx="75">
                  <c:v>0.43815065421201149</c:v>
                </c:pt>
                <c:pt idx="76">
                  <c:v>0.41508127605313405</c:v>
                </c:pt>
                <c:pt idx="77">
                  <c:v>0.40695492594892829</c:v>
                </c:pt>
                <c:pt idx="78">
                  <c:v>0.43776159963014027</c:v>
                </c:pt>
                <c:pt idx="79">
                  <c:v>0.4468514388421268</c:v>
                </c:pt>
                <c:pt idx="80">
                  <c:v>0.47572893294957191</c:v>
                </c:pt>
                <c:pt idx="81">
                  <c:v>0.58258755067442702</c:v>
                </c:pt>
                <c:pt idx="82">
                  <c:v>0.60263877103501839</c:v>
                </c:pt>
                <c:pt idx="83">
                  <c:v>0.61043759681923582</c:v>
                </c:pt>
                <c:pt idx="84">
                  <c:v>0.59056992006789899</c:v>
                </c:pt>
                <c:pt idx="85">
                  <c:v>0.61897771267864365</c:v>
                </c:pt>
                <c:pt idx="86">
                  <c:v>0.59446920025284988</c:v>
                </c:pt>
                <c:pt idx="87">
                  <c:v>0.59817959885787242</c:v>
                </c:pt>
                <c:pt idx="88">
                  <c:v>0.61171745622078533</c:v>
                </c:pt>
                <c:pt idx="89">
                  <c:v>0.58891232234288637</c:v>
                </c:pt>
                <c:pt idx="90">
                  <c:v>0.51403004687806952</c:v>
                </c:pt>
                <c:pt idx="91">
                  <c:v>0.51237056373755863</c:v>
                </c:pt>
                <c:pt idx="92">
                  <c:v>0.5446750540204286</c:v>
                </c:pt>
                <c:pt idx="93">
                  <c:v>0.52528300159832764</c:v>
                </c:pt>
                <c:pt idx="94">
                  <c:v>0.52104354120336327</c:v>
                </c:pt>
                <c:pt idx="95">
                  <c:v>0.5321244590598273</c:v>
                </c:pt>
                <c:pt idx="96">
                  <c:v>0.5331546282848133</c:v>
                </c:pt>
                <c:pt idx="97">
                  <c:v>0.52534188716376928</c:v>
                </c:pt>
                <c:pt idx="98">
                  <c:v>0.55375432755355203</c:v>
                </c:pt>
                <c:pt idx="99">
                  <c:v>0.56654141763029719</c:v>
                </c:pt>
                <c:pt idx="100">
                  <c:v>0.53999785439599679</c:v>
                </c:pt>
                <c:pt idx="101">
                  <c:v>0.52062208682588929</c:v>
                </c:pt>
                <c:pt idx="102">
                  <c:v>0.51991020001080124</c:v>
                </c:pt>
                <c:pt idx="103">
                  <c:v>0.52642613270145366</c:v>
                </c:pt>
                <c:pt idx="104">
                  <c:v>0.52727458856555021</c:v>
                </c:pt>
                <c:pt idx="105">
                  <c:v>0.53609217955028099</c:v>
                </c:pt>
                <c:pt idx="106">
                  <c:v>0.53973282615543505</c:v>
                </c:pt>
                <c:pt idx="107">
                  <c:v>0.52980102133339613</c:v>
                </c:pt>
                <c:pt idx="108">
                  <c:v>0.5323374213264378</c:v>
                </c:pt>
                <c:pt idx="109">
                  <c:v>0.48719183571425878</c:v>
                </c:pt>
                <c:pt idx="110">
                  <c:v>0.47588260670706517</c:v>
                </c:pt>
                <c:pt idx="111">
                  <c:v>0.48177818971710418</c:v>
                </c:pt>
                <c:pt idx="112">
                  <c:v>0.48000743868730467</c:v>
                </c:pt>
                <c:pt idx="113">
                  <c:v>0.49456418908969108</c:v>
                </c:pt>
                <c:pt idx="114">
                  <c:v>0.48764994515483806</c:v>
                </c:pt>
                <c:pt idx="115">
                  <c:v>0.56281863843289959</c:v>
                </c:pt>
                <c:pt idx="116">
                  <c:v>0.54441831056292378</c:v>
                </c:pt>
                <c:pt idx="117">
                  <c:v>0.54724909487672402</c:v>
                </c:pt>
                <c:pt idx="118">
                  <c:v>0.56238522265683655</c:v>
                </c:pt>
                <c:pt idx="119">
                  <c:v>0.56479753862468673</c:v>
                </c:pt>
                <c:pt idx="120">
                  <c:v>0.56612422961086473</c:v>
                </c:pt>
                <c:pt idx="121">
                  <c:v>0.5833438025637584</c:v>
                </c:pt>
                <c:pt idx="122">
                  <c:v>0.57378225448955378</c:v>
                </c:pt>
                <c:pt idx="123">
                  <c:v>0.54860609135287663</c:v>
                </c:pt>
                <c:pt idx="124">
                  <c:v>0.55151209327558448</c:v>
                </c:pt>
                <c:pt idx="125">
                  <c:v>0.54896515681011016</c:v>
                </c:pt>
                <c:pt idx="126">
                  <c:v>0.54262074002668492</c:v>
                </c:pt>
                <c:pt idx="127">
                  <c:v>0.53676081104675932</c:v>
                </c:pt>
                <c:pt idx="128">
                  <c:v>0.54664996301366664</c:v>
                </c:pt>
                <c:pt idx="129">
                  <c:v>0.52906447724409467</c:v>
                </c:pt>
                <c:pt idx="130">
                  <c:v>0.53157232504098517</c:v>
                </c:pt>
                <c:pt idx="131">
                  <c:v>0.53641222712911807</c:v>
                </c:pt>
                <c:pt idx="132">
                  <c:v>0.535376697855799</c:v>
                </c:pt>
                <c:pt idx="133">
                  <c:v>0.53181077415417533</c:v>
                </c:pt>
                <c:pt idx="134">
                  <c:v>0.56361276051970455</c:v>
                </c:pt>
                <c:pt idx="135">
                  <c:v>0.55120540201039359</c:v>
                </c:pt>
                <c:pt idx="136">
                  <c:v>0.54220487651217331</c:v>
                </c:pt>
                <c:pt idx="137">
                  <c:v>0.54615844436170213</c:v>
                </c:pt>
                <c:pt idx="138">
                  <c:v>0.5360313730227283</c:v>
                </c:pt>
                <c:pt idx="139">
                  <c:v>0.53690070668225376</c:v>
                </c:pt>
                <c:pt idx="140">
                  <c:v>0.53469018220099018</c:v>
                </c:pt>
                <c:pt idx="141">
                  <c:v>0.53262368851523922</c:v>
                </c:pt>
                <c:pt idx="142">
                  <c:v>0.53166413521571787</c:v>
                </c:pt>
                <c:pt idx="143">
                  <c:v>0.53553458749869642</c:v>
                </c:pt>
                <c:pt idx="144">
                  <c:v>0.53137109238613056</c:v>
                </c:pt>
                <c:pt idx="145">
                  <c:v>0.51838810403198987</c:v>
                </c:pt>
                <c:pt idx="146">
                  <c:v>0.51661874071303604</c:v>
                </c:pt>
                <c:pt idx="147">
                  <c:v>0.49855348861830162</c:v>
                </c:pt>
                <c:pt idx="148">
                  <c:v>0.50652479072537016</c:v>
                </c:pt>
                <c:pt idx="149">
                  <c:v>0.5116791346826336</c:v>
                </c:pt>
                <c:pt idx="150">
                  <c:v>0.53517907800939157</c:v>
                </c:pt>
                <c:pt idx="151">
                  <c:v>0.52239504276727655</c:v>
                </c:pt>
                <c:pt idx="152">
                  <c:v>0.51938102186497714</c:v>
                </c:pt>
                <c:pt idx="153">
                  <c:v>0.5224516278084943</c:v>
                </c:pt>
                <c:pt idx="154">
                  <c:v>0.52137938707337228</c:v>
                </c:pt>
                <c:pt idx="155">
                  <c:v>0.53216079151438156</c:v>
                </c:pt>
                <c:pt idx="156">
                  <c:v>0.5386015861558584</c:v>
                </c:pt>
                <c:pt idx="157">
                  <c:v>0.53456035245973776</c:v>
                </c:pt>
                <c:pt idx="158">
                  <c:v>0.53025344320073975</c:v>
                </c:pt>
                <c:pt idx="159">
                  <c:v>0.52346603672531822</c:v>
                </c:pt>
                <c:pt idx="160">
                  <c:v>0.51801266429354509</c:v>
                </c:pt>
                <c:pt idx="161">
                  <c:v>0.52408459808648078</c:v>
                </c:pt>
                <c:pt idx="162">
                  <c:v>0.52317495318193752</c:v>
                </c:pt>
                <c:pt idx="163">
                  <c:v>0.52590678847454109</c:v>
                </c:pt>
                <c:pt idx="164">
                  <c:v>0.52488537710385152</c:v>
                </c:pt>
                <c:pt idx="165">
                  <c:v>0.52589671003785232</c:v>
                </c:pt>
                <c:pt idx="166">
                  <c:v>0.52653587478130082</c:v>
                </c:pt>
                <c:pt idx="167">
                  <c:v>0.54699734817316004</c:v>
                </c:pt>
                <c:pt idx="168">
                  <c:v>0.5348430889679282</c:v>
                </c:pt>
                <c:pt idx="169">
                  <c:v>0.53629504965012542</c:v>
                </c:pt>
                <c:pt idx="170">
                  <c:v>0.53800976856273974</c:v>
                </c:pt>
                <c:pt idx="171">
                  <c:v>0.53007250462965616</c:v>
                </c:pt>
                <c:pt idx="172">
                  <c:v>0.52709158788795929</c:v>
                </c:pt>
                <c:pt idx="173">
                  <c:v>0.52167937866259251</c:v>
                </c:pt>
                <c:pt idx="174">
                  <c:v>0.52057455095137684</c:v>
                </c:pt>
                <c:pt idx="175">
                  <c:v>0.5187732963877757</c:v>
                </c:pt>
                <c:pt idx="176">
                  <c:v>0.52060452598793661</c:v>
                </c:pt>
                <c:pt idx="177">
                  <c:v>0.52154996782588214</c:v>
                </c:pt>
                <c:pt idx="178">
                  <c:v>0.52057477632284577</c:v>
                </c:pt>
                <c:pt idx="179">
                  <c:v>0.52067411907756855</c:v>
                </c:pt>
                <c:pt idx="180">
                  <c:v>0.51702297318891777</c:v>
                </c:pt>
                <c:pt idx="181">
                  <c:v>0.51877738440144261</c:v>
                </c:pt>
                <c:pt idx="182">
                  <c:v>0.51653538411287281</c:v>
                </c:pt>
                <c:pt idx="183">
                  <c:v>0.52012819363492202</c:v>
                </c:pt>
                <c:pt idx="184">
                  <c:v>0.51708765068896756</c:v>
                </c:pt>
                <c:pt idx="185">
                  <c:v>0.51735801065227816</c:v>
                </c:pt>
                <c:pt idx="186">
                  <c:v>0.51616097074052092</c:v>
                </c:pt>
                <c:pt idx="187">
                  <c:v>0.51742620898582736</c:v>
                </c:pt>
                <c:pt idx="188">
                  <c:v>0.5140646615702279</c:v>
                </c:pt>
                <c:pt idx="189">
                  <c:v>0.50717791419995362</c:v>
                </c:pt>
                <c:pt idx="190">
                  <c:v>0.50903809812365131</c:v>
                </c:pt>
                <c:pt idx="191">
                  <c:v>0.51224169713188683</c:v>
                </c:pt>
                <c:pt idx="192">
                  <c:v>0.50782127458096893</c:v>
                </c:pt>
                <c:pt idx="193">
                  <c:v>0.49570096647501538</c:v>
                </c:pt>
                <c:pt idx="194">
                  <c:v>0.49443970900010875</c:v>
                </c:pt>
                <c:pt idx="195">
                  <c:v>0.48639256486753302</c:v>
                </c:pt>
                <c:pt idx="196">
                  <c:v>0.48405904432441588</c:v>
                </c:pt>
                <c:pt idx="197">
                  <c:v>0.4881484629378276</c:v>
                </c:pt>
                <c:pt idx="198">
                  <c:v>0.49341571486829167</c:v>
                </c:pt>
                <c:pt idx="199">
                  <c:v>0.4868741788234735</c:v>
                </c:pt>
                <c:pt idx="200">
                  <c:v>0.47998752710700426</c:v>
                </c:pt>
                <c:pt idx="201">
                  <c:v>0.46638532288835444</c:v>
                </c:pt>
                <c:pt idx="202">
                  <c:v>0.46504031456177575</c:v>
                </c:pt>
                <c:pt idx="203">
                  <c:v>0.43832176720933308</c:v>
                </c:pt>
                <c:pt idx="204">
                  <c:v>0.44365015958381077</c:v>
                </c:pt>
                <c:pt idx="205">
                  <c:v>0.45687697005549316</c:v>
                </c:pt>
                <c:pt idx="206">
                  <c:v>0.4491828395353139</c:v>
                </c:pt>
                <c:pt idx="207">
                  <c:v>0.43834428364354128</c:v>
                </c:pt>
                <c:pt idx="208">
                  <c:v>0.42959089104413639</c:v>
                </c:pt>
                <c:pt idx="209">
                  <c:v>0.42912092837283827</c:v>
                </c:pt>
                <c:pt idx="210">
                  <c:v>0.43677690657673474</c:v>
                </c:pt>
                <c:pt idx="211">
                  <c:v>0.44308319162493742</c:v>
                </c:pt>
                <c:pt idx="212">
                  <c:v>0.44734470975577489</c:v>
                </c:pt>
                <c:pt idx="213">
                  <c:v>0.45000843160611809</c:v>
                </c:pt>
                <c:pt idx="214">
                  <c:v>0.44333018714152994</c:v>
                </c:pt>
                <c:pt idx="215">
                  <c:v>0.43152518255640954</c:v>
                </c:pt>
                <c:pt idx="216">
                  <c:v>0.43389586031809474</c:v>
                </c:pt>
                <c:pt idx="217">
                  <c:v>0.4313551274558865</c:v>
                </c:pt>
                <c:pt idx="218">
                  <c:v>0.42907780047052324</c:v>
                </c:pt>
                <c:pt idx="219">
                  <c:v>0.43256417801540492</c:v>
                </c:pt>
                <c:pt idx="220">
                  <c:v>0.4251624741564296</c:v>
                </c:pt>
                <c:pt idx="221">
                  <c:v>0.44321177004783557</c:v>
                </c:pt>
                <c:pt idx="222">
                  <c:v>0.43936485248910345</c:v>
                </c:pt>
                <c:pt idx="223">
                  <c:v>0.43006439106136191</c:v>
                </c:pt>
                <c:pt idx="224">
                  <c:v>0.43131533143742734</c:v>
                </c:pt>
                <c:pt idx="225">
                  <c:v>0.42489474477679012</c:v>
                </c:pt>
                <c:pt idx="226">
                  <c:v>0.42298418043911223</c:v>
                </c:pt>
                <c:pt idx="227">
                  <c:v>0.41187906128785645</c:v>
                </c:pt>
                <c:pt idx="228">
                  <c:v>0.4034236043485534</c:v>
                </c:pt>
                <c:pt idx="229">
                  <c:v>0.40590698016811771</c:v>
                </c:pt>
                <c:pt idx="230">
                  <c:v>0.38097584132674245</c:v>
                </c:pt>
                <c:pt idx="231">
                  <c:v>0.38506032243783195</c:v>
                </c:pt>
                <c:pt idx="232">
                  <c:v>0.39025728546348193</c:v>
                </c:pt>
                <c:pt idx="233">
                  <c:v>0.3869136101965725</c:v>
                </c:pt>
                <c:pt idx="234">
                  <c:v>0.35381461958325688</c:v>
                </c:pt>
                <c:pt idx="235">
                  <c:v>0.34445401823319433</c:v>
                </c:pt>
                <c:pt idx="236">
                  <c:v>0.33537550886338197</c:v>
                </c:pt>
                <c:pt idx="237">
                  <c:v>0.34287354571009865</c:v>
                </c:pt>
                <c:pt idx="238">
                  <c:v>0.35378978753419538</c:v>
                </c:pt>
                <c:pt idx="239">
                  <c:v>0.34302113863093714</c:v>
                </c:pt>
                <c:pt idx="240">
                  <c:v>0.35680094559523617</c:v>
                </c:pt>
                <c:pt idx="241">
                  <c:v>0.35553945253148472</c:v>
                </c:pt>
                <c:pt idx="242">
                  <c:v>0.35026299322275661</c:v>
                </c:pt>
                <c:pt idx="243">
                  <c:v>0.34367840080899897</c:v>
                </c:pt>
                <c:pt idx="244">
                  <c:v>0.34068563349536068</c:v>
                </c:pt>
                <c:pt idx="245">
                  <c:v>0.34068563349536068</c:v>
                </c:pt>
                <c:pt idx="246">
                  <c:v>0.34103914419981313</c:v>
                </c:pt>
                <c:pt idx="247">
                  <c:v>0.34717511145874064</c:v>
                </c:pt>
                <c:pt idx="248">
                  <c:v>0.33493780683095814</c:v>
                </c:pt>
                <c:pt idx="249">
                  <c:v>0.32698110172307993</c:v>
                </c:pt>
                <c:pt idx="250">
                  <c:v>0.32130987180159626</c:v>
                </c:pt>
                <c:pt idx="251">
                  <c:v>0.29658810687839826</c:v>
                </c:pt>
                <c:pt idx="252">
                  <c:v>0.28675133261910268</c:v>
                </c:pt>
                <c:pt idx="253">
                  <c:v>0.28642922419547223</c:v>
                </c:pt>
                <c:pt idx="254">
                  <c:v>0.28907663757916924</c:v>
                </c:pt>
                <c:pt idx="255">
                  <c:v>0.2894460518041474</c:v>
                </c:pt>
                <c:pt idx="256">
                  <c:v>0.28346286174175683</c:v>
                </c:pt>
                <c:pt idx="257">
                  <c:v>0.28453712294727834</c:v>
                </c:pt>
                <c:pt idx="258">
                  <c:v>0.28440563142994357</c:v>
                </c:pt>
                <c:pt idx="259">
                  <c:v>0.27724477536267272</c:v>
                </c:pt>
                <c:pt idx="260">
                  <c:v>0.27461674564726113</c:v>
                </c:pt>
                <c:pt idx="261">
                  <c:v>0.27195051197775194</c:v>
                </c:pt>
                <c:pt idx="262">
                  <c:v>0.26268619030733459</c:v>
                </c:pt>
                <c:pt idx="263">
                  <c:v>0.2596059827424152</c:v>
                </c:pt>
                <c:pt idx="264">
                  <c:v>0.24013977800580616</c:v>
                </c:pt>
                <c:pt idx="265">
                  <c:v>0.24229027013404494</c:v>
                </c:pt>
                <c:pt idx="266">
                  <c:v>0.22290614984060253</c:v>
                </c:pt>
                <c:pt idx="267">
                  <c:v>0.22245944271122431</c:v>
                </c:pt>
                <c:pt idx="268">
                  <c:v>0.31654972989612185</c:v>
                </c:pt>
                <c:pt idx="269">
                  <c:v>0.24750335047051256</c:v>
                </c:pt>
                <c:pt idx="270">
                  <c:v>0.25208316129161229</c:v>
                </c:pt>
                <c:pt idx="271">
                  <c:v>0.25484139604102374</c:v>
                </c:pt>
                <c:pt idx="272">
                  <c:v>0.24707761089637809</c:v>
                </c:pt>
                <c:pt idx="273">
                  <c:v>0.23421266317136924</c:v>
                </c:pt>
                <c:pt idx="274">
                  <c:v>0.2359901244528155</c:v>
                </c:pt>
                <c:pt idx="275">
                  <c:v>0.23398027545485436</c:v>
                </c:pt>
                <c:pt idx="276">
                  <c:v>0.22635552071537393</c:v>
                </c:pt>
                <c:pt idx="277">
                  <c:v>0.22657266859951702</c:v>
                </c:pt>
                <c:pt idx="278">
                  <c:v>0.22707582384008995</c:v>
                </c:pt>
                <c:pt idx="279">
                  <c:v>0.23016948370374049</c:v>
                </c:pt>
                <c:pt idx="280">
                  <c:v>0.24483917694642707</c:v>
                </c:pt>
                <c:pt idx="281">
                  <c:v>0.24985670664624396</c:v>
                </c:pt>
                <c:pt idx="282">
                  <c:v>0.24372290589005202</c:v>
                </c:pt>
                <c:pt idx="283">
                  <c:v>0.23624224817730466</c:v>
                </c:pt>
                <c:pt idx="284">
                  <c:v>0.23952030647576922</c:v>
                </c:pt>
                <c:pt idx="285">
                  <c:v>0.22623951185874822</c:v>
                </c:pt>
                <c:pt idx="286">
                  <c:v>0.22238945233030588</c:v>
                </c:pt>
                <c:pt idx="287">
                  <c:v>0.22622990049591793</c:v>
                </c:pt>
                <c:pt idx="288">
                  <c:v>0.22543395648580222</c:v>
                </c:pt>
                <c:pt idx="289">
                  <c:v>0.22579893600342388</c:v>
                </c:pt>
                <c:pt idx="290">
                  <c:v>0.22261663093961886</c:v>
                </c:pt>
                <c:pt idx="291">
                  <c:v>0.21930100972910926</c:v>
                </c:pt>
                <c:pt idx="292">
                  <c:v>0.21861043413712505</c:v>
                </c:pt>
                <c:pt idx="293">
                  <c:v>0.21792409250230579</c:v>
                </c:pt>
                <c:pt idx="294">
                  <c:v>0.21261297984310945</c:v>
                </c:pt>
                <c:pt idx="295">
                  <c:v>0.21117740119508815</c:v>
                </c:pt>
                <c:pt idx="296">
                  <c:v>0.20906019545046342</c:v>
                </c:pt>
                <c:pt idx="297">
                  <c:v>0.20871145318158513</c:v>
                </c:pt>
                <c:pt idx="298">
                  <c:v>0.20262873368449075</c:v>
                </c:pt>
                <c:pt idx="299">
                  <c:v>0.19775697420049568</c:v>
                </c:pt>
                <c:pt idx="300">
                  <c:v>0.20265737978961659</c:v>
                </c:pt>
                <c:pt idx="301">
                  <c:v>0.20134425561835126</c:v>
                </c:pt>
                <c:pt idx="302">
                  <c:v>0.20346863448355812</c:v>
                </c:pt>
                <c:pt idx="303">
                  <c:v>0.20420504726529037</c:v>
                </c:pt>
                <c:pt idx="304">
                  <c:v>0.20576656830845391</c:v>
                </c:pt>
                <c:pt idx="305">
                  <c:v>0.20414371740857379</c:v>
                </c:pt>
                <c:pt idx="306">
                  <c:v>0.2029392379111378</c:v>
                </c:pt>
                <c:pt idx="307">
                  <c:v>0.20230320223189188</c:v>
                </c:pt>
                <c:pt idx="308">
                  <c:v>0.2009738971871016</c:v>
                </c:pt>
                <c:pt idx="309">
                  <c:v>0.20142367866898547</c:v>
                </c:pt>
                <c:pt idx="310">
                  <c:v>0.20082924924325768</c:v>
                </c:pt>
                <c:pt idx="311">
                  <c:v>0.20082924924325768</c:v>
                </c:pt>
                <c:pt idx="312">
                  <c:v>0.19400429548717701</c:v>
                </c:pt>
                <c:pt idx="313">
                  <c:v>0.19329894468095821</c:v>
                </c:pt>
                <c:pt idx="314">
                  <c:v>0.19386292387286069</c:v>
                </c:pt>
                <c:pt idx="315">
                  <c:v>0.19618295246603351</c:v>
                </c:pt>
                <c:pt idx="316">
                  <c:v>0.19871323745806282</c:v>
                </c:pt>
                <c:pt idx="317">
                  <c:v>0.20917668227845751</c:v>
                </c:pt>
                <c:pt idx="318">
                  <c:v>0.209498324323458</c:v>
                </c:pt>
                <c:pt idx="319">
                  <c:v>0.20768359950501417</c:v>
                </c:pt>
                <c:pt idx="320">
                  <c:v>0.20428529523753558</c:v>
                </c:pt>
                <c:pt idx="321">
                  <c:v>0.2055491717858092</c:v>
                </c:pt>
                <c:pt idx="322">
                  <c:v>0.20597413017448268</c:v>
                </c:pt>
                <c:pt idx="323">
                  <c:v>0.20797029702233519</c:v>
                </c:pt>
                <c:pt idx="324">
                  <c:v>0.20975917303151501</c:v>
                </c:pt>
                <c:pt idx="325">
                  <c:v>0.20820988990691902</c:v>
                </c:pt>
                <c:pt idx="326">
                  <c:v>0.20803843127933466</c:v>
                </c:pt>
                <c:pt idx="327">
                  <c:v>0.20865793900791926</c:v>
                </c:pt>
                <c:pt idx="328">
                  <c:v>0.20665857111308172</c:v>
                </c:pt>
                <c:pt idx="329">
                  <c:v>0.20975698800239709</c:v>
                </c:pt>
                <c:pt idx="330">
                  <c:v>0.20975975744746894</c:v>
                </c:pt>
                <c:pt idx="331">
                  <c:v>0.21128044852441066</c:v>
                </c:pt>
                <c:pt idx="332">
                  <c:v>0.21017576845797678</c:v>
                </c:pt>
                <c:pt idx="333">
                  <c:v>0.2110160830601775</c:v>
                </c:pt>
                <c:pt idx="334">
                  <c:v>0.2110160830601775</c:v>
                </c:pt>
                <c:pt idx="335">
                  <c:v>0.22288685844938641</c:v>
                </c:pt>
                <c:pt idx="336">
                  <c:v>0.23462855620499998</c:v>
                </c:pt>
                <c:pt idx="337">
                  <c:v>0.23292725947613691</c:v>
                </c:pt>
                <c:pt idx="338">
                  <c:v>0.22500947911097208</c:v>
                </c:pt>
                <c:pt idx="339">
                  <c:v>0.22665540361114517</c:v>
                </c:pt>
                <c:pt idx="340">
                  <c:v>0.22201462640590139</c:v>
                </c:pt>
                <c:pt idx="341">
                  <c:v>0.21719650991859879</c:v>
                </c:pt>
                <c:pt idx="342">
                  <c:v>0.22792144157683752</c:v>
                </c:pt>
                <c:pt idx="343">
                  <c:v>0.22962981872508231</c:v>
                </c:pt>
                <c:pt idx="344">
                  <c:v>0.22652817097281402</c:v>
                </c:pt>
                <c:pt idx="345">
                  <c:v>0.22396507058837367</c:v>
                </c:pt>
                <c:pt idx="346">
                  <c:v>0.22480686360351707</c:v>
                </c:pt>
                <c:pt idx="347">
                  <c:v>0.22239187646488673</c:v>
                </c:pt>
                <c:pt idx="348">
                  <c:v>0.22201483426598173</c:v>
                </c:pt>
                <c:pt idx="349">
                  <c:v>0.22193604890793106</c:v>
                </c:pt>
                <c:pt idx="350">
                  <c:v>0.2239261191029345</c:v>
                </c:pt>
                <c:pt idx="351">
                  <c:v>0.22273033411239004</c:v>
                </c:pt>
                <c:pt idx="352">
                  <c:v>0.22311515244584895</c:v>
                </c:pt>
                <c:pt idx="353">
                  <c:v>0.22092594598083254</c:v>
                </c:pt>
                <c:pt idx="354">
                  <c:v>0.22181442731727374</c:v>
                </c:pt>
                <c:pt idx="355">
                  <c:v>0.22183327560392249</c:v>
                </c:pt>
                <c:pt idx="356">
                  <c:v>0.21802841428981143</c:v>
                </c:pt>
                <c:pt idx="357">
                  <c:v>0.21064968630502706</c:v>
                </c:pt>
                <c:pt idx="358">
                  <c:v>0.21009575202261854</c:v>
                </c:pt>
                <c:pt idx="359">
                  <c:v>0.21201589197616835</c:v>
                </c:pt>
                <c:pt idx="360">
                  <c:v>0.2098103704110108</c:v>
                </c:pt>
                <c:pt idx="361">
                  <c:v>0.21080288093880584</c:v>
                </c:pt>
                <c:pt idx="362">
                  <c:v>0.21025178103144965</c:v>
                </c:pt>
                <c:pt idx="363">
                  <c:v>0.20229222144270809</c:v>
                </c:pt>
                <c:pt idx="364">
                  <c:v>0.20326884039698423</c:v>
                </c:pt>
                <c:pt idx="365">
                  <c:v>0.20242476954525085</c:v>
                </c:pt>
                <c:pt idx="366">
                  <c:v>0.2015991938692048</c:v>
                </c:pt>
                <c:pt idx="367">
                  <c:v>0.20440787994154921</c:v>
                </c:pt>
                <c:pt idx="368">
                  <c:v>0.20499870637810608</c:v>
                </c:pt>
                <c:pt idx="369">
                  <c:v>0.20334522253543891</c:v>
                </c:pt>
                <c:pt idx="370">
                  <c:v>0.20221855789463034</c:v>
                </c:pt>
                <c:pt idx="371">
                  <c:v>0.20252124204788216</c:v>
                </c:pt>
                <c:pt idx="372">
                  <c:v>0.20251333223197268</c:v>
                </c:pt>
                <c:pt idx="373">
                  <c:v>0.2022979470434613</c:v>
                </c:pt>
                <c:pt idx="374">
                  <c:v>0.20263538646226026</c:v>
                </c:pt>
                <c:pt idx="375">
                  <c:v>0.20555966366499046</c:v>
                </c:pt>
                <c:pt idx="376">
                  <c:v>0.20538780573490387</c:v>
                </c:pt>
                <c:pt idx="377">
                  <c:v>0.20485599481244332</c:v>
                </c:pt>
                <c:pt idx="378">
                  <c:v>0.20633157868156268</c:v>
                </c:pt>
                <c:pt idx="379">
                  <c:v>0.20573772606189961</c:v>
                </c:pt>
                <c:pt idx="380">
                  <c:v>0.20547318639528489</c:v>
                </c:pt>
                <c:pt idx="381">
                  <c:v>0.20580903967152553</c:v>
                </c:pt>
                <c:pt idx="382">
                  <c:v>0.20692810331736375</c:v>
                </c:pt>
                <c:pt idx="383">
                  <c:v>0.20831849051838675</c:v>
                </c:pt>
                <c:pt idx="384">
                  <c:v>0.20833140542770873</c:v>
                </c:pt>
                <c:pt idx="385">
                  <c:v>0.20724609007836614</c:v>
                </c:pt>
                <c:pt idx="386">
                  <c:v>0.20596278805585752</c:v>
                </c:pt>
                <c:pt idx="387">
                  <c:v>0.20387994376756013</c:v>
                </c:pt>
                <c:pt idx="388">
                  <c:v>0.20329651763521944</c:v>
                </c:pt>
                <c:pt idx="389">
                  <c:v>0.20389819225154865</c:v>
                </c:pt>
                <c:pt idx="390">
                  <c:v>0.20769171907786696</c:v>
                </c:pt>
                <c:pt idx="391">
                  <c:v>0.20669087739341135</c:v>
                </c:pt>
                <c:pt idx="392">
                  <c:v>0.20635058847375484</c:v>
                </c:pt>
                <c:pt idx="393">
                  <c:v>0.20451172546019084</c:v>
                </c:pt>
                <c:pt idx="394">
                  <c:v>0.20364857511083787</c:v>
                </c:pt>
                <c:pt idx="395">
                  <c:v>0.20464413888532815</c:v>
                </c:pt>
                <c:pt idx="396">
                  <c:v>0.20419565176078908</c:v>
                </c:pt>
                <c:pt idx="397">
                  <c:v>0.20595867341926494</c:v>
                </c:pt>
                <c:pt idx="398">
                  <c:v>0.20524766062896857</c:v>
                </c:pt>
                <c:pt idx="399">
                  <c:v>0.20523994459879261</c:v>
                </c:pt>
                <c:pt idx="400">
                  <c:v>0.20491062495600332</c:v>
                </c:pt>
                <c:pt idx="401">
                  <c:v>0.20568319325245182</c:v>
                </c:pt>
                <c:pt idx="402">
                  <c:v>0.20660498274426248</c:v>
                </c:pt>
                <c:pt idx="403">
                  <c:v>0.20337835634482002</c:v>
                </c:pt>
                <c:pt idx="404">
                  <c:v>0.20300591254732289</c:v>
                </c:pt>
                <c:pt idx="405">
                  <c:v>0.20480860983587429</c:v>
                </c:pt>
                <c:pt idx="406">
                  <c:v>0.20637167552069008</c:v>
                </c:pt>
                <c:pt idx="407">
                  <c:v>0.20544198347051923</c:v>
                </c:pt>
                <c:pt idx="408">
                  <c:v>0.20565770965247246</c:v>
                </c:pt>
                <c:pt idx="409">
                  <c:v>0.20769825262472799</c:v>
                </c:pt>
                <c:pt idx="410">
                  <c:v>0.21005065826832373</c:v>
                </c:pt>
                <c:pt idx="411">
                  <c:v>0.21046678143021585</c:v>
                </c:pt>
                <c:pt idx="412">
                  <c:v>0.21599008296471559</c:v>
                </c:pt>
                <c:pt idx="413">
                  <c:v>0.21593915243043998</c:v>
                </c:pt>
                <c:pt idx="414">
                  <c:v>0.2176245149497954</c:v>
                </c:pt>
                <c:pt idx="415">
                  <c:v>0.21555169318153644</c:v>
                </c:pt>
                <c:pt idx="416">
                  <c:v>0.21863355844811286</c:v>
                </c:pt>
                <c:pt idx="417">
                  <c:v>0.21778690249972224</c:v>
                </c:pt>
                <c:pt idx="418">
                  <c:v>0.22561948989319583</c:v>
                </c:pt>
                <c:pt idx="419">
                  <c:v>0.23798951669520818</c:v>
                </c:pt>
                <c:pt idx="420">
                  <c:v>0.24203863843282963</c:v>
                </c:pt>
                <c:pt idx="421">
                  <c:v>0.24022031008776054</c:v>
                </c:pt>
                <c:pt idx="422">
                  <c:v>0.24177806329433929</c:v>
                </c:pt>
                <c:pt idx="423">
                  <c:v>0.26226843080365386</c:v>
                </c:pt>
                <c:pt idx="424">
                  <c:v>0.27196528926470431</c:v>
                </c:pt>
                <c:pt idx="425">
                  <c:v>0.27705351358064495</c:v>
                </c:pt>
                <c:pt idx="426">
                  <c:v>0.26266601054070005</c:v>
                </c:pt>
                <c:pt idx="427">
                  <c:v>0.27310613186537919</c:v>
                </c:pt>
                <c:pt idx="428">
                  <c:v>0.28316677058461481</c:v>
                </c:pt>
                <c:pt idx="429">
                  <c:v>0.28181908894058355</c:v>
                </c:pt>
                <c:pt idx="430">
                  <c:v>0.30156156600368272</c:v>
                </c:pt>
                <c:pt idx="431">
                  <c:v>0.32050147218513786</c:v>
                </c:pt>
                <c:pt idx="432">
                  <c:v>0.324794314117474</c:v>
                </c:pt>
                <c:pt idx="433">
                  <c:v>0.34186931038463036</c:v>
                </c:pt>
                <c:pt idx="434">
                  <c:v>0.34420641642958438</c:v>
                </c:pt>
                <c:pt idx="435">
                  <c:v>0.321178465556755</c:v>
                </c:pt>
                <c:pt idx="436">
                  <c:v>0.3427334274198417</c:v>
                </c:pt>
                <c:pt idx="437">
                  <c:v>0.33872239099521245</c:v>
                </c:pt>
                <c:pt idx="438">
                  <c:v>0.34289965799692657</c:v>
                </c:pt>
                <c:pt idx="439">
                  <c:v>0.35694043882590598</c:v>
                </c:pt>
                <c:pt idx="440">
                  <c:v>0.38031351785078421</c:v>
                </c:pt>
                <c:pt idx="441">
                  <c:v>0.3934901982481564</c:v>
                </c:pt>
                <c:pt idx="442">
                  <c:v>0.41975581999505107</c:v>
                </c:pt>
                <c:pt idx="443">
                  <c:v>0.42868600575633448</c:v>
                </c:pt>
                <c:pt idx="444">
                  <c:v>0.44727714446603917</c:v>
                </c:pt>
                <c:pt idx="445">
                  <c:v>0.46223415433218884</c:v>
                </c:pt>
                <c:pt idx="446">
                  <c:v>0.43269617932848808</c:v>
                </c:pt>
                <c:pt idx="447">
                  <c:v>0.5104420560245021</c:v>
                </c:pt>
                <c:pt idx="448">
                  <c:v>0.50667119884182299</c:v>
                </c:pt>
                <c:pt idx="449">
                  <c:v>0.51016201494102209</c:v>
                </c:pt>
                <c:pt idx="450">
                  <c:v>0.49799030718165727</c:v>
                </c:pt>
                <c:pt idx="451">
                  <c:v>0.50197995518201155</c:v>
                </c:pt>
                <c:pt idx="452">
                  <c:v>0.56700276869074362</c:v>
                </c:pt>
                <c:pt idx="453">
                  <c:v>0.57404545665095352</c:v>
                </c:pt>
                <c:pt idx="454">
                  <c:v>0.5772545148678323</c:v>
                </c:pt>
                <c:pt idx="455">
                  <c:v>0.59240163532365508</c:v>
                </c:pt>
                <c:pt idx="456">
                  <c:v>0.57828261283859084</c:v>
                </c:pt>
                <c:pt idx="457">
                  <c:v>0.58105919904307979</c:v>
                </c:pt>
                <c:pt idx="458">
                  <c:v>0.5961124629838449</c:v>
                </c:pt>
                <c:pt idx="459">
                  <c:v>0.61645932350801769</c:v>
                </c:pt>
                <c:pt idx="460">
                  <c:v>0.61022632434903235</c:v>
                </c:pt>
                <c:pt idx="461">
                  <c:v>0.68144562446942658</c:v>
                </c:pt>
                <c:pt idx="462">
                  <c:v>0.71672186996965226</c:v>
                </c:pt>
                <c:pt idx="463">
                  <c:v>0.70837963705815843</c:v>
                </c:pt>
                <c:pt idx="464">
                  <c:v>0.71656502379824427</c:v>
                </c:pt>
                <c:pt idx="465">
                  <c:v>0.7687788527541729</c:v>
                </c:pt>
                <c:pt idx="466">
                  <c:v>0.89773734242600511</c:v>
                </c:pt>
                <c:pt idx="467">
                  <c:v>0.92315451466435716</c:v>
                </c:pt>
                <c:pt idx="468">
                  <c:v>0.95940129984573319</c:v>
                </c:pt>
                <c:pt idx="469">
                  <c:v>1.0371425476363818</c:v>
                </c:pt>
                <c:pt idx="470">
                  <c:v>1.135338824270248</c:v>
                </c:pt>
                <c:pt idx="471">
                  <c:v>1.099631106164018</c:v>
                </c:pt>
                <c:pt idx="472">
                  <c:v>1.1902185072538547</c:v>
                </c:pt>
                <c:pt idx="473">
                  <c:v>1.004345916940393</c:v>
                </c:pt>
                <c:pt idx="474">
                  <c:v>1.0955033979573958</c:v>
                </c:pt>
                <c:pt idx="475">
                  <c:v>1.105133946397673</c:v>
                </c:pt>
                <c:pt idx="476">
                  <c:v>1.0968919011647669</c:v>
                </c:pt>
                <c:pt idx="477">
                  <c:v>1.0987599626917777</c:v>
                </c:pt>
                <c:pt idx="478">
                  <c:v>1.1135371102209424</c:v>
                </c:pt>
                <c:pt idx="479">
                  <c:v>1.2580569991060668</c:v>
                </c:pt>
                <c:pt idx="480">
                  <c:v>1.5177455570358613</c:v>
                </c:pt>
                <c:pt idx="481">
                  <c:v>1.7339863334408303</c:v>
                </c:pt>
                <c:pt idx="482">
                  <c:v>2.0042923427162496</c:v>
                </c:pt>
                <c:pt idx="483">
                  <c:v>1.955248479758821</c:v>
                </c:pt>
                <c:pt idx="484">
                  <c:v>1.6702105275961727</c:v>
                </c:pt>
                <c:pt idx="485">
                  <c:v>1.9443743238926641</c:v>
                </c:pt>
                <c:pt idx="486">
                  <c:v>2.0387424051008405</c:v>
                </c:pt>
                <c:pt idx="487">
                  <c:v>2.2552098277228398</c:v>
                </c:pt>
                <c:pt idx="488">
                  <c:v>2.7088026485594905</c:v>
                </c:pt>
                <c:pt idx="489">
                  <c:v>2.556938815445112</c:v>
                </c:pt>
                <c:pt idx="490">
                  <c:v>2.7643784563028162</c:v>
                </c:pt>
                <c:pt idx="491">
                  <c:v>2.8522570144363342</c:v>
                </c:pt>
                <c:pt idx="492">
                  <c:v>2.8960274804244905</c:v>
                </c:pt>
                <c:pt idx="493">
                  <c:v>3.4089581287110309</c:v>
                </c:pt>
                <c:pt idx="494">
                  <c:v>4.0941921770345244</c:v>
                </c:pt>
                <c:pt idx="495">
                  <c:v>4.9943796216782443</c:v>
                </c:pt>
                <c:pt idx="496">
                  <c:v>4.8094180976178551</c:v>
                </c:pt>
                <c:pt idx="497">
                  <c:v>5.3952121535808546</c:v>
                </c:pt>
                <c:pt idx="498">
                  <c:v>5.4149734456993208</c:v>
                </c:pt>
                <c:pt idx="499">
                  <c:v>6.5069384644483277</c:v>
                </c:pt>
                <c:pt idx="500">
                  <c:v>7.9731067466229799</c:v>
                </c:pt>
                <c:pt idx="501">
                  <c:v>10.492872809221955</c:v>
                </c:pt>
                <c:pt idx="502">
                  <c:v>3.6059251559030527</c:v>
                </c:pt>
                <c:pt idx="503">
                  <c:v>1.9987328907555324</c:v>
                </c:pt>
                <c:pt idx="504">
                  <c:v>2.1554609457741787</c:v>
                </c:pt>
                <c:pt idx="505">
                  <c:v>1.6177756228765676</c:v>
                </c:pt>
                <c:pt idx="506">
                  <c:v>1.5737901580921541</c:v>
                </c:pt>
                <c:pt idx="507">
                  <c:v>1.4870367858407894</c:v>
                </c:pt>
                <c:pt idx="508">
                  <c:v>1.3571876500816815</c:v>
                </c:pt>
                <c:pt idx="509">
                  <c:v>1.4161278802410848</c:v>
                </c:pt>
                <c:pt idx="510">
                  <c:v>1.5626664341287475</c:v>
                </c:pt>
                <c:pt idx="511">
                  <c:v>1.6838019580534109</c:v>
                </c:pt>
                <c:pt idx="512">
                  <c:v>1.8037831393909471</c:v>
                </c:pt>
                <c:pt idx="513">
                  <c:v>1.669452677524377</c:v>
                </c:pt>
                <c:pt idx="514">
                  <c:v>1.7839888763504388</c:v>
                </c:pt>
                <c:pt idx="515">
                  <c:v>2.0312666090676772</c:v>
                </c:pt>
                <c:pt idx="516">
                  <c:v>2.2217241794922318</c:v>
                </c:pt>
                <c:pt idx="517">
                  <c:v>1.9509945959631136</c:v>
                </c:pt>
                <c:pt idx="518">
                  <c:v>1.8689360729534776</c:v>
                </c:pt>
                <c:pt idx="519">
                  <c:v>1.71337702892293</c:v>
                </c:pt>
                <c:pt idx="520">
                  <c:v>1.8009177664166229</c:v>
                </c:pt>
                <c:pt idx="521">
                  <c:v>1.8135474249926469</c:v>
                </c:pt>
                <c:pt idx="522">
                  <c:v>1.9153979229333775</c:v>
                </c:pt>
                <c:pt idx="523">
                  <c:v>1.8108392185557787</c:v>
                </c:pt>
                <c:pt idx="524">
                  <c:v>1.5957823507017992</c:v>
                </c:pt>
                <c:pt idx="525">
                  <c:v>1.4709040253780128</c:v>
                </c:pt>
                <c:pt idx="526">
                  <c:v>1.3736677771006831</c:v>
                </c:pt>
                <c:pt idx="527">
                  <c:v>1.5907754434938834</c:v>
                </c:pt>
                <c:pt idx="528">
                  <c:v>1.6562931861046795</c:v>
                </c:pt>
                <c:pt idx="529">
                  <c:v>1.6726792697256523</c:v>
                </c:pt>
                <c:pt idx="530">
                  <c:v>1.530110768010629</c:v>
                </c:pt>
                <c:pt idx="531">
                  <c:v>1.5993057098721792</c:v>
                </c:pt>
                <c:pt idx="532">
                  <c:v>1.603178889513039</c:v>
                </c:pt>
                <c:pt idx="533">
                  <c:v>1.670913781716695</c:v>
                </c:pt>
                <c:pt idx="534">
                  <c:v>1.5968409546348066</c:v>
                </c:pt>
                <c:pt idx="535">
                  <c:v>1.6148618252319973</c:v>
                </c:pt>
                <c:pt idx="536">
                  <c:v>1.6443805073991853</c:v>
                </c:pt>
                <c:pt idx="537">
                  <c:v>1.6194052859918091</c:v>
                </c:pt>
                <c:pt idx="538">
                  <c:v>1.616238687708708</c:v>
                </c:pt>
                <c:pt idx="539">
                  <c:v>1.6305353572217329</c:v>
                </c:pt>
                <c:pt idx="540">
                  <c:v>1.7179394362519769</c:v>
                </c:pt>
                <c:pt idx="541">
                  <c:v>1.7273312008009498</c:v>
                </c:pt>
                <c:pt idx="542">
                  <c:v>1.6878231765547924</c:v>
                </c:pt>
                <c:pt idx="543">
                  <c:v>1.7126778327161418</c:v>
                </c:pt>
                <c:pt idx="544">
                  <c:v>1.7165496933185191</c:v>
                </c:pt>
                <c:pt idx="545">
                  <c:v>1.7177613991839358</c:v>
                </c:pt>
                <c:pt idx="546">
                  <c:v>1.7542203682425008</c:v>
                </c:pt>
                <c:pt idx="547">
                  <c:v>1.8312197431834751</c:v>
                </c:pt>
                <c:pt idx="548">
                  <c:v>1.8192572010406163</c:v>
                </c:pt>
                <c:pt idx="549">
                  <c:v>1.8668078020650829</c:v>
                </c:pt>
                <c:pt idx="550">
                  <c:v>1.7921597715729543</c:v>
                </c:pt>
                <c:pt idx="551">
                  <c:v>1.7943550958965624</c:v>
                </c:pt>
                <c:pt idx="552">
                  <c:v>1.8311666676347793</c:v>
                </c:pt>
                <c:pt idx="553">
                  <c:v>1.7757249719667039</c:v>
                </c:pt>
                <c:pt idx="554">
                  <c:v>1.7831043601089305</c:v>
                </c:pt>
                <c:pt idx="555">
                  <c:v>1.7971880136833476</c:v>
                </c:pt>
                <c:pt idx="556">
                  <c:v>1.7223700108336215</c:v>
                </c:pt>
                <c:pt idx="557">
                  <c:v>1.7209616216630463</c:v>
                </c:pt>
                <c:pt idx="558">
                  <c:v>1.7223318734343958</c:v>
                </c:pt>
                <c:pt idx="559">
                  <c:v>1.7260469457132299</c:v>
                </c:pt>
                <c:pt idx="560">
                  <c:v>1.7049427037614957</c:v>
                </c:pt>
                <c:pt idx="561">
                  <c:v>1.6462806578423008</c:v>
                </c:pt>
                <c:pt idx="562">
                  <c:v>1.6367107999721739</c:v>
                </c:pt>
                <c:pt idx="563">
                  <c:v>1.7697618959971724</c:v>
                </c:pt>
                <c:pt idx="564">
                  <c:v>1.8028524532106955</c:v>
                </c:pt>
                <c:pt idx="565">
                  <c:v>1.8233475712294014</c:v>
                </c:pt>
                <c:pt idx="566">
                  <c:v>1.8202098421971253</c:v>
                </c:pt>
                <c:pt idx="567">
                  <c:v>1.9081068277658368</c:v>
                </c:pt>
                <c:pt idx="568">
                  <c:v>1.9875341958516695</c:v>
                </c:pt>
                <c:pt idx="569">
                  <c:v>1.9613836267304305</c:v>
                </c:pt>
                <c:pt idx="570">
                  <c:v>1.953511582630816</c:v>
                </c:pt>
                <c:pt idx="571">
                  <c:v>1.9251487475304871</c:v>
                </c:pt>
                <c:pt idx="572">
                  <c:v>1.8526965838093328</c:v>
                </c:pt>
                <c:pt idx="573">
                  <c:v>1.8322676476787785</c:v>
                </c:pt>
                <c:pt idx="574">
                  <c:v>1.788443464545401</c:v>
                </c:pt>
                <c:pt idx="575">
                  <c:v>1.8192741160785679</c:v>
                </c:pt>
                <c:pt idx="576">
                  <c:v>1.8506961680348553</c:v>
                </c:pt>
                <c:pt idx="577">
                  <c:v>1.8386499874919282</c:v>
                </c:pt>
                <c:pt idx="578">
                  <c:v>1.9321332597880259</c:v>
                </c:pt>
                <c:pt idx="579">
                  <c:v>1.9103367311075592</c:v>
                </c:pt>
                <c:pt idx="580">
                  <c:v>1.9155495738151465</c:v>
                </c:pt>
                <c:pt idx="581">
                  <c:v>1.9827478417557955</c:v>
                </c:pt>
                <c:pt idx="582">
                  <c:v>2.1087730166404244</c:v>
                </c:pt>
                <c:pt idx="583">
                  <c:v>2.0661385161910926</c:v>
                </c:pt>
                <c:pt idx="584">
                  <c:v>2.0241222481498338</c:v>
                </c:pt>
                <c:pt idx="585">
                  <c:v>2.2143752643222099</c:v>
                </c:pt>
                <c:pt idx="586">
                  <c:v>2.1896524341318893</c:v>
                </c:pt>
                <c:pt idx="587">
                  <c:v>2.4835500138087387</c:v>
                </c:pt>
                <c:pt idx="588">
                  <c:v>2.4914019878490512</c:v>
                </c:pt>
                <c:pt idx="589">
                  <c:v>2.8802655351744946</c:v>
                </c:pt>
                <c:pt idx="590">
                  <c:v>2.8712438976280148</c:v>
                </c:pt>
                <c:pt idx="591">
                  <c:v>2.6353525331856642</c:v>
                </c:pt>
                <c:pt idx="592">
                  <c:v>2.6670569870301288</c:v>
                </c:pt>
                <c:pt idx="593">
                  <c:v>2.649614428678007</c:v>
                </c:pt>
                <c:pt idx="594">
                  <c:v>2.4673042094179571</c:v>
                </c:pt>
                <c:pt idx="595">
                  <c:v>2.3145514167692109</c:v>
                </c:pt>
                <c:pt idx="596">
                  <c:v>2.4393518318013565</c:v>
                </c:pt>
                <c:pt idx="597">
                  <c:v>2.3010033564882484</c:v>
                </c:pt>
                <c:pt idx="598">
                  <c:v>2.3288916973176446</c:v>
                </c:pt>
                <c:pt idx="599">
                  <c:v>2.3458585215527119</c:v>
                </c:pt>
                <c:pt idx="600">
                  <c:v>2.3171718915092638</c:v>
                </c:pt>
                <c:pt idx="601">
                  <c:v>2.3402842799261161</c:v>
                </c:pt>
                <c:pt idx="602">
                  <c:v>2.5496830239724027</c:v>
                </c:pt>
                <c:pt idx="603">
                  <c:v>2.4895829500992086</c:v>
                </c:pt>
                <c:pt idx="604">
                  <c:v>2.5459165095493503</c:v>
                </c:pt>
                <c:pt idx="605">
                  <c:v>2.5221779974288716</c:v>
                </c:pt>
                <c:pt idx="606">
                  <c:v>2.4937168716789424</c:v>
                </c:pt>
                <c:pt idx="607">
                  <c:v>2.4349034065746413</c:v>
                </c:pt>
                <c:pt idx="608">
                  <c:v>2.4360878123313139</c:v>
                </c:pt>
                <c:pt idx="609">
                  <c:v>2.3856994697008815</c:v>
                </c:pt>
                <c:pt idx="610">
                  <c:v>2.444802813174586</c:v>
                </c:pt>
                <c:pt idx="611">
                  <c:v>2.4474912111681975</c:v>
                </c:pt>
                <c:pt idx="612">
                  <c:v>2.3595534030071894</c:v>
                </c:pt>
                <c:pt idx="613">
                  <c:v>2.3068814385560903</c:v>
                </c:pt>
                <c:pt idx="614">
                  <c:v>2.1540553547961152</c:v>
                </c:pt>
                <c:pt idx="615">
                  <c:v>2.2321692391177983</c:v>
                </c:pt>
                <c:pt idx="616">
                  <c:v>2.3272974606339027</c:v>
                </c:pt>
                <c:pt idx="617">
                  <c:v>2.2859584379475213</c:v>
                </c:pt>
                <c:pt idx="618">
                  <c:v>2.2636711488981227</c:v>
                </c:pt>
                <c:pt idx="619">
                  <c:v>2.2318431873333702</c:v>
                </c:pt>
                <c:pt idx="620">
                  <c:v>2.2460538839338748</c:v>
                </c:pt>
                <c:pt idx="621">
                  <c:v>2.228127491282569</c:v>
                </c:pt>
                <c:pt idx="622">
                  <c:v>2.2600024095420173</c:v>
                </c:pt>
                <c:pt idx="623">
                  <c:v>2.2874690479416508</c:v>
                </c:pt>
                <c:pt idx="624">
                  <c:v>2.29296926192051</c:v>
                </c:pt>
                <c:pt idx="625">
                  <c:v>2.2978994048103698</c:v>
                </c:pt>
                <c:pt idx="626">
                  <c:v>2.2778175678465575</c:v>
                </c:pt>
                <c:pt idx="627">
                  <c:v>2.2251956946480793</c:v>
                </c:pt>
                <c:pt idx="628">
                  <c:v>2.1438703237769512</c:v>
                </c:pt>
                <c:pt idx="629">
                  <c:v>2.1206853948942586</c:v>
                </c:pt>
                <c:pt idx="630">
                  <c:v>2.1864245662404898</c:v>
                </c:pt>
                <c:pt idx="631">
                  <c:v>2.1786743905490762</c:v>
                </c:pt>
                <c:pt idx="632">
                  <c:v>2.1140548503066277</c:v>
                </c:pt>
                <c:pt idx="633">
                  <c:v>2.0065993021085298</c:v>
                </c:pt>
                <c:pt idx="634">
                  <c:v>1.9616015306326726</c:v>
                </c:pt>
                <c:pt idx="635">
                  <c:v>1.9652106325907599</c:v>
                </c:pt>
                <c:pt idx="636">
                  <c:v>1.9330631714962505</c:v>
                </c:pt>
                <c:pt idx="637">
                  <c:v>1.9464014060542232</c:v>
                </c:pt>
                <c:pt idx="638">
                  <c:v>1.9897506322410727</c:v>
                </c:pt>
                <c:pt idx="639">
                  <c:v>1.9596384471610104</c:v>
                </c:pt>
                <c:pt idx="640">
                  <c:v>1.9353487124872797</c:v>
                </c:pt>
                <c:pt idx="641">
                  <c:v>1.9261600239556171</c:v>
                </c:pt>
                <c:pt idx="642">
                  <c:v>1.8578419843560796</c:v>
                </c:pt>
                <c:pt idx="643">
                  <c:v>1.9224649081339755</c:v>
                </c:pt>
                <c:pt idx="644">
                  <c:v>1.9367663454413788</c:v>
                </c:pt>
                <c:pt idx="645">
                  <c:v>1.7613909910129655</c:v>
                </c:pt>
                <c:pt idx="646">
                  <c:v>1.7059350222954457</c:v>
                </c:pt>
                <c:pt idx="647">
                  <c:v>1.7118603335477054</c:v>
                </c:pt>
                <c:pt idx="648">
                  <c:v>1.7326198513476256</c:v>
                </c:pt>
                <c:pt idx="649">
                  <c:v>1.7148722139438928</c:v>
                </c:pt>
                <c:pt idx="650">
                  <c:v>1.8785453179719365</c:v>
                </c:pt>
                <c:pt idx="651">
                  <c:v>1.9055952745067501</c:v>
                </c:pt>
                <c:pt idx="652">
                  <c:v>1.9976997495593978</c:v>
                </c:pt>
                <c:pt idx="653">
                  <c:v>1.9569743453266275</c:v>
                </c:pt>
                <c:pt idx="654">
                  <c:v>2.006057191729405</c:v>
                </c:pt>
                <c:pt idx="655">
                  <c:v>1.8946810657755515</c:v>
                </c:pt>
                <c:pt idx="656">
                  <c:v>1.9592363491544409</c:v>
                </c:pt>
                <c:pt idx="657">
                  <c:v>1.7900140541810405</c:v>
                </c:pt>
                <c:pt idx="658">
                  <c:v>1.7625659805897989</c:v>
                </c:pt>
                <c:pt idx="659">
                  <c:v>1.8195133106681665</c:v>
                </c:pt>
                <c:pt idx="660">
                  <c:v>1.888301118126928</c:v>
                </c:pt>
                <c:pt idx="661">
                  <c:v>1.854365448202679</c:v>
                </c:pt>
                <c:pt idx="662">
                  <c:v>1.9252501248306411</c:v>
                </c:pt>
                <c:pt idx="663">
                  <c:v>1.8576212995332007</c:v>
                </c:pt>
                <c:pt idx="664">
                  <c:v>1.8526140786562426</c:v>
                </c:pt>
                <c:pt idx="665">
                  <c:v>1.8731043429440346</c:v>
                </c:pt>
                <c:pt idx="666">
                  <c:v>1.912012403876592</c:v>
                </c:pt>
                <c:pt idx="667">
                  <c:v>1.9146650223148882</c:v>
                </c:pt>
                <c:pt idx="668">
                  <c:v>1.895960952472886</c:v>
                </c:pt>
                <c:pt idx="669">
                  <c:v>1.9308024991540675</c:v>
                </c:pt>
                <c:pt idx="670">
                  <c:v>1.8881637971214933</c:v>
                </c:pt>
                <c:pt idx="671">
                  <c:v>1.8866751579461776</c:v>
                </c:pt>
                <c:pt idx="672">
                  <c:v>1.8644764267242555</c:v>
                </c:pt>
                <c:pt idx="673">
                  <c:v>1.7885832329118367</c:v>
                </c:pt>
                <c:pt idx="674">
                  <c:v>1.7287711259499157</c:v>
                </c:pt>
                <c:pt idx="675">
                  <c:v>1.7915929579176892</c:v>
                </c:pt>
                <c:pt idx="676">
                  <c:v>1.7995576278647849</c:v>
                </c:pt>
                <c:pt idx="677">
                  <c:v>1.8354812765779571</c:v>
                </c:pt>
                <c:pt idx="678">
                  <c:v>2.0434897774685274</c:v>
                </c:pt>
                <c:pt idx="679">
                  <c:v>1.9657447528376799</c:v>
                </c:pt>
                <c:pt idx="680">
                  <c:v>1.9102077781420344</c:v>
                </c:pt>
                <c:pt idx="681">
                  <c:v>1.9152033008976155</c:v>
                </c:pt>
                <c:pt idx="682">
                  <c:v>1.9035207159675958</c:v>
                </c:pt>
                <c:pt idx="683">
                  <c:v>1.962243095317074</c:v>
                </c:pt>
                <c:pt idx="684">
                  <c:v>1.9397003418651577</c:v>
                </c:pt>
                <c:pt idx="685">
                  <c:v>1.8757771026495804</c:v>
                </c:pt>
                <c:pt idx="686">
                  <c:v>1.8910046202672124</c:v>
                </c:pt>
                <c:pt idx="687">
                  <c:v>1.8421813907094036</c:v>
                </c:pt>
                <c:pt idx="688">
                  <c:v>1.8197622709590313</c:v>
                </c:pt>
                <c:pt idx="689">
                  <c:v>1.7411481178119772</c:v>
                </c:pt>
                <c:pt idx="690">
                  <c:v>1.7469401052640217</c:v>
                </c:pt>
                <c:pt idx="691">
                  <c:v>1.592815718400258</c:v>
                </c:pt>
                <c:pt idx="692">
                  <c:v>1.6999268572516166</c:v>
                </c:pt>
                <c:pt idx="693">
                  <c:v>1.6662257486538481</c:v>
                </c:pt>
                <c:pt idx="694">
                  <c:v>1.4685164971399927</c:v>
                </c:pt>
                <c:pt idx="695">
                  <c:v>1.5273688916029577</c:v>
                </c:pt>
                <c:pt idx="696">
                  <c:v>1.4724573400279684</c:v>
                </c:pt>
                <c:pt idx="697">
                  <c:v>1.5547731777298357</c:v>
                </c:pt>
                <c:pt idx="698">
                  <c:v>1.5693163004347137</c:v>
                </c:pt>
                <c:pt idx="699">
                  <c:v>1.53798275174528</c:v>
                </c:pt>
                <c:pt idx="700">
                  <c:v>1.5073040523109338</c:v>
                </c:pt>
                <c:pt idx="701">
                  <c:v>1.5116563081177994</c:v>
                </c:pt>
                <c:pt idx="702">
                  <c:v>1.5469114946794027</c:v>
                </c:pt>
                <c:pt idx="703">
                  <c:v>1.4058270589887492</c:v>
                </c:pt>
                <c:pt idx="704">
                  <c:v>1.3637314162943819</c:v>
                </c:pt>
                <c:pt idx="705">
                  <c:v>1.3415812562125158</c:v>
                </c:pt>
                <c:pt idx="706">
                  <c:v>1.3515376506764487</c:v>
                </c:pt>
                <c:pt idx="707">
                  <c:v>1.3283218786309279</c:v>
                </c:pt>
                <c:pt idx="708">
                  <c:v>1.2953361974393867</c:v>
                </c:pt>
                <c:pt idx="709">
                  <c:v>1.3154664877361677</c:v>
                </c:pt>
                <c:pt idx="710">
                  <c:v>1.2098112339537177</c:v>
                </c:pt>
                <c:pt idx="711">
                  <c:v>1.1062260548263054</c:v>
                </c:pt>
                <c:pt idx="712">
                  <c:v>0.94157099404298006</c:v>
                </c:pt>
                <c:pt idx="713">
                  <c:v>0.76478382737686335</c:v>
                </c:pt>
                <c:pt idx="714">
                  <c:v>0.80655551610737142</c:v>
                </c:pt>
                <c:pt idx="715">
                  <c:v>0.84538961104893651</c:v>
                </c:pt>
                <c:pt idx="716">
                  <c:v>0.98796475038551723</c:v>
                </c:pt>
                <c:pt idx="717">
                  <c:v>1.0226572977775727</c:v>
                </c:pt>
                <c:pt idx="718">
                  <c:v>1.0639681996356003</c:v>
                </c:pt>
                <c:pt idx="719">
                  <c:v>1.0836263823336982</c:v>
                </c:pt>
                <c:pt idx="720">
                  <c:v>1.1316921577539936</c:v>
                </c:pt>
                <c:pt idx="721">
                  <c:v>1.1458624691547048</c:v>
                </c:pt>
                <c:pt idx="722">
                  <c:v>1.1539731379523499</c:v>
                </c:pt>
                <c:pt idx="723">
                  <c:v>1.1473375233138543</c:v>
                </c:pt>
                <c:pt idx="724">
                  <c:v>1.1869371224895833</c:v>
                </c:pt>
                <c:pt idx="725">
                  <c:v>1.4668373221005404</c:v>
                </c:pt>
                <c:pt idx="726">
                  <c:v>1.4631036076988169</c:v>
                </c:pt>
                <c:pt idx="727">
                  <c:v>1.630488462422975</c:v>
                </c:pt>
                <c:pt idx="728">
                  <c:v>1.9279512733335533</c:v>
                </c:pt>
                <c:pt idx="729">
                  <c:v>1.9511289281198645</c:v>
                </c:pt>
                <c:pt idx="730">
                  <c:v>2.1521047151964559</c:v>
                </c:pt>
                <c:pt idx="731">
                  <c:v>2.0895301345083892</c:v>
                </c:pt>
                <c:pt idx="732">
                  <c:v>2.1168359413016518</c:v>
                </c:pt>
                <c:pt idx="733">
                  <c:v>2.3101621583243244</c:v>
                </c:pt>
                <c:pt idx="734">
                  <c:v>2.3833209944789782</c:v>
                </c:pt>
                <c:pt idx="735">
                  <c:v>2.2093774197346976</c:v>
                </c:pt>
                <c:pt idx="736">
                  <c:v>1.8192271224226828</c:v>
                </c:pt>
                <c:pt idx="737">
                  <c:v>1.8961141125686471</c:v>
                </c:pt>
                <c:pt idx="738">
                  <c:v>2.2968813435301443</c:v>
                </c:pt>
                <c:pt idx="739">
                  <c:v>2.1860329587789957</c:v>
                </c:pt>
                <c:pt idx="740">
                  <c:v>2.0429846611100322</c:v>
                </c:pt>
                <c:pt idx="741">
                  <c:v>1.8911210085872836</c:v>
                </c:pt>
                <c:pt idx="742">
                  <c:v>2.2901320154616487</c:v>
                </c:pt>
                <c:pt idx="743">
                  <c:v>3.6773719145859962</c:v>
                </c:pt>
                <c:pt idx="744">
                  <c:v>4.4485871384282305</c:v>
                </c:pt>
                <c:pt idx="745">
                  <c:v>2.9578529266805864</c:v>
                </c:pt>
                <c:pt idx="746">
                  <c:v>2.4723551759268898</c:v>
                </c:pt>
                <c:pt idx="747">
                  <c:v>2.3182303920381453</c:v>
                </c:pt>
                <c:pt idx="748">
                  <c:v>2.8747355629556091</c:v>
                </c:pt>
                <c:pt idx="749">
                  <c:v>2.5532882529957766</c:v>
                </c:pt>
                <c:pt idx="750">
                  <c:v>2.6257562277244793</c:v>
                </c:pt>
                <c:pt idx="751">
                  <c:v>2.8872228387136296</c:v>
                </c:pt>
                <c:pt idx="752">
                  <c:v>2.7685088417105348</c:v>
                </c:pt>
                <c:pt idx="753">
                  <c:v>4.587794038186737</c:v>
                </c:pt>
                <c:pt idx="754">
                  <c:v>4.9667528933941467</c:v>
                </c:pt>
                <c:pt idx="755">
                  <c:v>6.6186321385512352</c:v>
                </c:pt>
                <c:pt idx="756">
                  <c:v>3.7529637300091427</c:v>
                </c:pt>
                <c:pt idx="757">
                  <c:v>4.719593088804853</c:v>
                </c:pt>
                <c:pt idx="758">
                  <c:v>5.206041830381861</c:v>
                </c:pt>
                <c:pt idx="759">
                  <c:v>4.5954865437576951</c:v>
                </c:pt>
                <c:pt idx="760">
                  <c:v>4.2084317791308932</c:v>
                </c:pt>
                <c:pt idx="761">
                  <c:v>4.4420721220906412</c:v>
                </c:pt>
                <c:pt idx="762">
                  <c:v>3.9022290220577629</c:v>
                </c:pt>
                <c:pt idx="763">
                  <c:v>3.4304891293939703</c:v>
                </c:pt>
                <c:pt idx="764">
                  <c:v>3.4961115347950833</c:v>
                </c:pt>
                <c:pt idx="765">
                  <c:v>3.6045596950593604</c:v>
                </c:pt>
                <c:pt idx="766">
                  <c:v>3.264390137070345</c:v>
                </c:pt>
                <c:pt idx="767">
                  <c:v>3.3114528162007462</c:v>
                </c:pt>
                <c:pt idx="768">
                  <c:v>3.1151301195729024</c:v>
                </c:pt>
                <c:pt idx="769">
                  <c:v>3.0969774865112814</c:v>
                </c:pt>
                <c:pt idx="770">
                  <c:v>2.8462711007715171</c:v>
                </c:pt>
                <c:pt idx="771">
                  <c:v>2.7887623102868928</c:v>
                </c:pt>
                <c:pt idx="772">
                  <c:v>2.4218464888648623</c:v>
                </c:pt>
                <c:pt idx="773">
                  <c:v>1.8717813839784905</c:v>
                </c:pt>
                <c:pt idx="774">
                  <c:v>2.1060269057763854</c:v>
                </c:pt>
                <c:pt idx="775">
                  <c:v>2.434831899375578</c:v>
                </c:pt>
                <c:pt idx="776">
                  <c:v>2.5374603533164999</c:v>
                </c:pt>
                <c:pt idx="777">
                  <c:v>2.5690777983046797</c:v>
                </c:pt>
                <c:pt idx="778">
                  <c:v>2.1422370259322117</c:v>
                </c:pt>
                <c:pt idx="779">
                  <c:v>2.3730553154173575</c:v>
                </c:pt>
                <c:pt idx="780">
                  <c:v>2.5483530434225172</c:v>
                </c:pt>
                <c:pt idx="781">
                  <c:v>2.5390340097223656</c:v>
                </c:pt>
                <c:pt idx="782">
                  <c:v>2.3691083079134025</c:v>
                </c:pt>
                <c:pt idx="783">
                  <c:v>2.4293546538136375</c:v>
                </c:pt>
                <c:pt idx="784">
                  <c:v>2.6127736000991986</c:v>
                </c:pt>
                <c:pt idx="785">
                  <c:v>2.5198308010909374</c:v>
                </c:pt>
                <c:pt idx="786">
                  <c:v>2.5495737971004564</c:v>
                </c:pt>
                <c:pt idx="787">
                  <c:v>2.3532846485345957</c:v>
                </c:pt>
                <c:pt idx="788">
                  <c:v>2.3429167724276412</c:v>
                </c:pt>
                <c:pt idx="789">
                  <c:v>2.431054169118088</c:v>
                </c:pt>
                <c:pt idx="790">
                  <c:v>2.4695183845176136</c:v>
                </c:pt>
                <c:pt idx="791">
                  <c:v>2.5845675471161789</c:v>
                </c:pt>
                <c:pt idx="792">
                  <c:v>2.76919278582896</c:v>
                </c:pt>
                <c:pt idx="793">
                  <c:v>2.4315216058378311</c:v>
                </c:pt>
                <c:pt idx="794">
                  <c:v>2.1975021487433941</c:v>
                </c:pt>
                <c:pt idx="795">
                  <c:v>2.7278231424855082</c:v>
                </c:pt>
                <c:pt idx="796">
                  <c:v>2.651136836339731</c:v>
                </c:pt>
                <c:pt idx="797">
                  <c:v>2.5715214109712203</c:v>
                </c:pt>
                <c:pt idx="798">
                  <c:v>2.6113952080282896</c:v>
                </c:pt>
                <c:pt idx="799">
                  <c:v>2.5867389021527725</c:v>
                </c:pt>
                <c:pt idx="800">
                  <c:v>2.4605895420800481</c:v>
                </c:pt>
                <c:pt idx="801">
                  <c:v>2.5419776197373083</c:v>
                </c:pt>
                <c:pt idx="802">
                  <c:v>2.6129216839863716</c:v>
                </c:pt>
                <c:pt idx="803">
                  <c:v>2.5313956420305237</c:v>
                </c:pt>
                <c:pt idx="804">
                  <c:v>2.5966725078798931</c:v>
                </c:pt>
                <c:pt idx="805">
                  <c:v>2.8774716646936609</c:v>
                </c:pt>
                <c:pt idx="806">
                  <c:v>3.3881286136751152</c:v>
                </c:pt>
                <c:pt idx="807">
                  <c:v>3.8136414624009483</c:v>
                </c:pt>
                <c:pt idx="808">
                  <c:v>3.752592371348598</c:v>
                </c:pt>
                <c:pt idx="809">
                  <c:v>4.0414920298205601</c:v>
                </c:pt>
                <c:pt idx="810">
                  <c:v>4.4547960043933674</c:v>
                </c:pt>
                <c:pt idx="811">
                  <c:v>4.2227188743875868</c:v>
                </c:pt>
                <c:pt idx="812">
                  <c:v>5.7198599665203869</c:v>
                </c:pt>
                <c:pt idx="813">
                  <c:v>4.2275807018482174</c:v>
                </c:pt>
                <c:pt idx="814">
                  <c:v>4.0325097657575526</c:v>
                </c:pt>
                <c:pt idx="815">
                  <c:v>4.6412438056039491</c:v>
                </c:pt>
                <c:pt idx="816">
                  <c:v>4.2472817474134255</c:v>
                </c:pt>
                <c:pt idx="817">
                  <c:v>4.4914876591412911</c:v>
                </c:pt>
                <c:pt idx="818">
                  <c:v>4.492887250812502</c:v>
                </c:pt>
                <c:pt idx="819">
                  <c:v>5.8615132972473312</c:v>
                </c:pt>
                <c:pt idx="820">
                  <c:v>5.4578305271677419</c:v>
                </c:pt>
                <c:pt idx="821">
                  <c:v>4.5855280767513404</c:v>
                </c:pt>
                <c:pt idx="822">
                  <c:v>5.1891433752134128</c:v>
                </c:pt>
                <c:pt idx="823">
                  <c:v>7.0239767891065847</c:v>
                </c:pt>
                <c:pt idx="824">
                  <c:v>5.2732412889451474</c:v>
                </c:pt>
                <c:pt idx="825">
                  <c:v>4.9242450994844207</c:v>
                </c:pt>
                <c:pt idx="826">
                  <c:v>5.1158052327271069</c:v>
                </c:pt>
                <c:pt idx="827">
                  <c:v>5.380218237819272</c:v>
                </c:pt>
                <c:pt idx="828">
                  <c:v>5.3216585043653586</c:v>
                </c:pt>
                <c:pt idx="829">
                  <c:v>5.070506267289038</c:v>
                </c:pt>
                <c:pt idx="830">
                  <c:v>3.6827850635088382</c:v>
                </c:pt>
                <c:pt idx="831">
                  <c:v>3.6637221071693449</c:v>
                </c:pt>
                <c:pt idx="832">
                  <c:v>3.6780301503850454</c:v>
                </c:pt>
                <c:pt idx="833">
                  <c:v>3.7648154298440808</c:v>
                </c:pt>
                <c:pt idx="834">
                  <c:v>4.2007852624431123</c:v>
                </c:pt>
                <c:pt idx="835">
                  <c:v>4.1943395968405852</c:v>
                </c:pt>
                <c:pt idx="836">
                  <c:v>3.9601145131171065</c:v>
                </c:pt>
                <c:pt idx="837">
                  <c:v>4.0750184563747984</c:v>
                </c:pt>
                <c:pt idx="838">
                  <c:v>4.0057694287335694</c:v>
                </c:pt>
                <c:pt idx="839">
                  <c:v>3.9491195114233029</c:v>
                </c:pt>
                <c:pt idx="840">
                  <c:v>4.0378116586746797</c:v>
                </c:pt>
                <c:pt idx="841">
                  <c:v>4.057255940310287</c:v>
                </c:pt>
                <c:pt idx="842">
                  <c:v>4.0217001786991009</c:v>
                </c:pt>
                <c:pt idx="843">
                  <c:v>4.1884724590683877</c:v>
                </c:pt>
                <c:pt idx="844">
                  <c:v>4.2659021645691526</c:v>
                </c:pt>
                <c:pt idx="845">
                  <c:v>4.2661052925010541</c:v>
                </c:pt>
                <c:pt idx="846">
                  <c:v>4.4628830640647879</c:v>
                </c:pt>
                <c:pt idx="847">
                  <c:v>4.5120036728054185</c:v>
                </c:pt>
                <c:pt idx="848">
                  <c:v>5.1087860911486231</c:v>
                </c:pt>
                <c:pt idx="849">
                  <c:v>5.0835418474505287</c:v>
                </c:pt>
                <c:pt idx="850">
                  <c:v>5.2972570605181613</c:v>
                </c:pt>
                <c:pt idx="851">
                  <c:v>4.9670555578746303</c:v>
                </c:pt>
                <c:pt idx="852">
                  <c:v>4.7594012654951481</c:v>
                </c:pt>
                <c:pt idx="853">
                  <c:v>5.533874894588469</c:v>
                </c:pt>
                <c:pt idx="854">
                  <c:v>6.0181282442738704</c:v>
                </c:pt>
                <c:pt idx="855">
                  <c:v>6.8403523980523708</c:v>
                </c:pt>
                <c:pt idx="856">
                  <c:v>7.0130323607856084</c:v>
                </c:pt>
                <c:pt idx="857">
                  <c:v>7.301977333258904</c:v>
                </c:pt>
                <c:pt idx="858">
                  <c:v>7.9186368916867167</c:v>
                </c:pt>
                <c:pt idx="859">
                  <c:v>7.1304001876911958</c:v>
                </c:pt>
                <c:pt idx="860">
                  <c:v>9.1091653507566175</c:v>
                </c:pt>
                <c:pt idx="861">
                  <c:v>8.6800818146156775</c:v>
                </c:pt>
                <c:pt idx="862">
                  <c:v>8.0510042457891036</c:v>
                </c:pt>
                <c:pt idx="863">
                  <c:v>7.5861720439650364</c:v>
                </c:pt>
                <c:pt idx="864">
                  <c:v>7.904875444534154</c:v>
                </c:pt>
                <c:pt idx="865">
                  <c:v>7.9944406884084298</c:v>
                </c:pt>
                <c:pt idx="866">
                  <c:v>7.9379937771394014</c:v>
                </c:pt>
                <c:pt idx="867">
                  <c:v>9.0295494052505241</c:v>
                </c:pt>
                <c:pt idx="868">
                  <c:v>11.435230056778131</c:v>
                </c:pt>
                <c:pt idx="869">
                  <c:v>8.3236555638860406</c:v>
                </c:pt>
                <c:pt idx="870">
                  <c:v>8.8825589480649949</c:v>
                </c:pt>
                <c:pt idx="871">
                  <c:v>9.6084822362145008</c:v>
                </c:pt>
                <c:pt idx="872">
                  <c:v>7.5529483644560749</c:v>
                </c:pt>
                <c:pt idx="873">
                  <c:v>5.7003414864498652</c:v>
                </c:pt>
                <c:pt idx="874">
                  <c:v>5.6099878928229998</c:v>
                </c:pt>
                <c:pt idx="875">
                  <c:v>6.2417758535490897</c:v>
                </c:pt>
                <c:pt idx="876">
                  <c:v>6.8769526069589979</c:v>
                </c:pt>
                <c:pt idx="877">
                  <c:v>5.9289429800915512</c:v>
                </c:pt>
                <c:pt idx="878">
                  <c:v>5.8488249363614884</c:v>
                </c:pt>
                <c:pt idx="879">
                  <c:v>6.080438997005019</c:v>
                </c:pt>
                <c:pt idx="880">
                  <c:v>6.2831651574195231</c:v>
                </c:pt>
                <c:pt idx="881">
                  <c:v>6.3533427902382797</c:v>
                </c:pt>
                <c:pt idx="882">
                  <c:v>7.3019585747605227</c:v>
                </c:pt>
                <c:pt idx="883">
                  <c:v>7.4596783117640033</c:v>
                </c:pt>
                <c:pt idx="884">
                  <c:v>7.3142627019259319</c:v>
                </c:pt>
                <c:pt idx="885">
                  <c:v>8.4236284637110668</c:v>
                </c:pt>
                <c:pt idx="886">
                  <c:v>7.5470381024340396</c:v>
                </c:pt>
                <c:pt idx="887">
                  <c:v>7.5880852488808515</c:v>
                </c:pt>
                <c:pt idx="888">
                  <c:v>7.4284975103167499</c:v>
                </c:pt>
                <c:pt idx="889">
                  <c:v>7.6137708496079668</c:v>
                </c:pt>
                <c:pt idx="890">
                  <c:v>7.7811229270014994</c:v>
                </c:pt>
                <c:pt idx="891">
                  <c:v>8.0606450989502303</c:v>
                </c:pt>
                <c:pt idx="892">
                  <c:v>8.2000969844281784</c:v>
                </c:pt>
                <c:pt idx="893">
                  <c:v>8.3037560513584729</c:v>
                </c:pt>
                <c:pt idx="894">
                  <c:v>8.1589184617824273</c:v>
                </c:pt>
                <c:pt idx="895">
                  <c:v>7.798112375198051</c:v>
                </c:pt>
                <c:pt idx="896">
                  <c:v>7.7498610027759955</c:v>
                </c:pt>
                <c:pt idx="897">
                  <c:v>7.4341877563815881</c:v>
                </c:pt>
                <c:pt idx="898">
                  <c:v>7.4026243156279543</c:v>
                </c:pt>
                <c:pt idx="899">
                  <c:v>8.042602102075957</c:v>
                </c:pt>
                <c:pt idx="900">
                  <c:v>7.741452743526624</c:v>
                </c:pt>
                <c:pt idx="901">
                  <c:v>7.7941839104430954</c:v>
                </c:pt>
                <c:pt idx="902">
                  <c:v>7.630121376841819</c:v>
                </c:pt>
                <c:pt idx="903">
                  <c:v>7.4946589137842432</c:v>
                </c:pt>
                <c:pt idx="904">
                  <c:v>7.4838929172602695</c:v>
                </c:pt>
                <c:pt idx="905">
                  <c:v>7.5049385619194249</c:v>
                </c:pt>
                <c:pt idx="906">
                  <c:v>7.5324094045130439</c:v>
                </c:pt>
                <c:pt idx="907">
                  <c:v>7.6047076572027796</c:v>
                </c:pt>
                <c:pt idx="908">
                  <c:v>6.3894274275663081</c:v>
                </c:pt>
                <c:pt idx="909">
                  <c:v>6.1519640085933505</c:v>
                </c:pt>
                <c:pt idx="910">
                  <c:v>5.5619341085662004</c:v>
                </c:pt>
                <c:pt idx="911">
                  <c:v>5.4080426472591441</c:v>
                </c:pt>
                <c:pt idx="912">
                  <c:v>4.7514524646371123</c:v>
                </c:pt>
                <c:pt idx="913">
                  <c:v>4.2287301286153971</c:v>
                </c:pt>
                <c:pt idx="914">
                  <c:v>4.2592219984538096</c:v>
                </c:pt>
                <c:pt idx="915">
                  <c:v>4.3983446268078552</c:v>
                </c:pt>
                <c:pt idx="916">
                  <c:v>4.5406378361733459</c:v>
                </c:pt>
                <c:pt idx="917">
                  <c:v>4.4972173840315124</c:v>
                </c:pt>
                <c:pt idx="918">
                  <c:v>3.804194412011209</c:v>
                </c:pt>
                <c:pt idx="919">
                  <c:v>3.4275633257249867</c:v>
                </c:pt>
                <c:pt idx="920">
                  <c:v>3.7188918992034683</c:v>
                </c:pt>
                <c:pt idx="921">
                  <c:v>3.3305392983676496</c:v>
                </c:pt>
                <c:pt idx="922">
                  <c:v>3.5258866665973989</c:v>
                </c:pt>
                <c:pt idx="923">
                  <c:v>3.4464230458600751</c:v>
                </c:pt>
                <c:pt idx="924">
                  <c:v>3.3238680057309975</c:v>
                </c:pt>
                <c:pt idx="925">
                  <c:v>3.3714650051343926</c:v>
                </c:pt>
                <c:pt idx="926">
                  <c:v>3.3208263558533395</c:v>
                </c:pt>
                <c:pt idx="927">
                  <c:v>3.4292457468483848</c:v>
                </c:pt>
                <c:pt idx="928">
                  <c:v>3.3154107490513387</c:v>
                </c:pt>
                <c:pt idx="929">
                  <c:v>3.3991753999017957</c:v>
                </c:pt>
                <c:pt idx="930">
                  <c:v>3.5473161578846075</c:v>
                </c:pt>
                <c:pt idx="931">
                  <c:v>3.8600443943896758</c:v>
                </c:pt>
                <c:pt idx="932">
                  <c:v>4.2221322333912106</c:v>
                </c:pt>
                <c:pt idx="933">
                  <c:v>4.6288764674565313</c:v>
                </c:pt>
                <c:pt idx="934">
                  <c:v>3.9917452118776215</c:v>
                </c:pt>
                <c:pt idx="935">
                  <c:v>4.0374911662831545</c:v>
                </c:pt>
                <c:pt idx="936">
                  <c:v>3.8169759282273747</c:v>
                </c:pt>
                <c:pt idx="937">
                  <c:v>3.8473996374125567</c:v>
                </c:pt>
                <c:pt idx="938">
                  <c:v>4.1301986654354543</c:v>
                </c:pt>
                <c:pt idx="939">
                  <c:v>4.0961274986119882</c:v>
                </c:pt>
                <c:pt idx="940">
                  <c:v>3.9144512142641279</c:v>
                </c:pt>
                <c:pt idx="941">
                  <c:v>4.064872821199998</c:v>
                </c:pt>
                <c:pt idx="942">
                  <c:v>4.0563168909109093</c:v>
                </c:pt>
                <c:pt idx="943">
                  <c:v>4.3982475643871295</c:v>
                </c:pt>
                <c:pt idx="944">
                  <c:v>4.4266762195683826</c:v>
                </c:pt>
                <c:pt idx="945">
                  <c:v>4.3699118114939974</c:v>
                </c:pt>
                <c:pt idx="946">
                  <c:v>4.1875468236733591</c:v>
                </c:pt>
                <c:pt idx="947">
                  <c:v>3.9491697730202491</c:v>
                </c:pt>
                <c:pt idx="948">
                  <c:v>3.603294024489248</c:v>
                </c:pt>
                <c:pt idx="949">
                  <c:v>3.2768874710635978</c:v>
                </c:pt>
                <c:pt idx="950">
                  <c:v>3.3755658438647083</c:v>
                </c:pt>
                <c:pt idx="951">
                  <c:v>3.3953641587037855</c:v>
                </c:pt>
                <c:pt idx="952">
                  <c:v>3.378412557663049</c:v>
                </c:pt>
                <c:pt idx="953">
                  <c:v>3.5317402432609377</c:v>
                </c:pt>
                <c:pt idx="954">
                  <c:v>3.5188737174078848</c:v>
                </c:pt>
                <c:pt idx="955">
                  <c:v>3.4958092439295059</c:v>
                </c:pt>
                <c:pt idx="956">
                  <c:v>3.6446766671054953</c:v>
                </c:pt>
                <c:pt idx="957">
                  <c:v>3.6152372809955362</c:v>
                </c:pt>
                <c:pt idx="958">
                  <c:v>3.7410296655279085</c:v>
                </c:pt>
                <c:pt idx="959">
                  <c:v>3.5549943486494824</c:v>
                </c:pt>
                <c:pt idx="960">
                  <c:v>3.5623578911121778</c:v>
                </c:pt>
                <c:pt idx="961">
                  <c:v>3.556241381357625</c:v>
                </c:pt>
                <c:pt idx="962">
                  <c:v>3.6646499192064081</c:v>
                </c:pt>
                <c:pt idx="963">
                  <c:v>3.6170101743087222</c:v>
                </c:pt>
                <c:pt idx="964">
                  <c:v>3.7048145808536752</c:v>
                </c:pt>
                <c:pt idx="965">
                  <c:v>3.663519311011711</c:v>
                </c:pt>
                <c:pt idx="966">
                  <c:v>3.6529652600137745</c:v>
                </c:pt>
                <c:pt idx="967">
                  <c:v>3.5688613337746418</c:v>
                </c:pt>
                <c:pt idx="968">
                  <c:v>3.6052027810172036</c:v>
                </c:pt>
                <c:pt idx="969">
                  <c:v>3.6596261388435183</c:v>
                </c:pt>
                <c:pt idx="970">
                  <c:v>3.6409275586727801</c:v>
                </c:pt>
                <c:pt idx="971">
                  <c:v>3.6300168010662075</c:v>
                </c:pt>
                <c:pt idx="972">
                  <c:v>3.8991126517995056</c:v>
                </c:pt>
                <c:pt idx="973">
                  <c:v>3.8913440837156736</c:v>
                </c:pt>
                <c:pt idx="974">
                  <c:v>3.94248657171579</c:v>
                </c:pt>
                <c:pt idx="975">
                  <c:v>3.9455813489789522</c:v>
                </c:pt>
                <c:pt idx="976">
                  <c:v>4.148108955047479</c:v>
                </c:pt>
                <c:pt idx="977">
                  <c:v>4.1297520675573427</c:v>
                </c:pt>
                <c:pt idx="978">
                  <c:v>4.2519415962677565</c:v>
                </c:pt>
                <c:pt idx="979">
                  <c:v>4.2252705637829306</c:v>
                </c:pt>
                <c:pt idx="980">
                  <c:v>4.1026751178217227</c:v>
                </c:pt>
                <c:pt idx="981">
                  <c:v>3.9455441226700385</c:v>
                </c:pt>
                <c:pt idx="982">
                  <c:v>4.0511967443211709</c:v>
                </c:pt>
                <c:pt idx="983">
                  <c:v>4.0849216897494935</c:v>
                </c:pt>
                <c:pt idx="984">
                  <c:v>4.0422736127670289</c:v>
                </c:pt>
                <c:pt idx="985">
                  <c:v>4.0866606449036178</c:v>
                </c:pt>
                <c:pt idx="986">
                  <c:v>4.0837484888674522</c:v>
                </c:pt>
                <c:pt idx="987">
                  <c:v>4.0426859758027511</c:v>
                </c:pt>
                <c:pt idx="988">
                  <c:v>3.9971058037032416</c:v>
                </c:pt>
                <c:pt idx="989">
                  <c:v>4.0447346267769779</c:v>
                </c:pt>
                <c:pt idx="990">
                  <c:v>4.0328884039322634</c:v>
                </c:pt>
                <c:pt idx="991">
                  <c:v>4.1737012282986106</c:v>
                </c:pt>
                <c:pt idx="992">
                  <c:v>4.338408060131532</c:v>
                </c:pt>
                <c:pt idx="993">
                  <c:v>4.8230218466575625</c:v>
                </c:pt>
                <c:pt idx="994">
                  <c:v>5.269442291651508</c:v>
                </c:pt>
                <c:pt idx="995">
                  <c:v>5.7807816960305169</c:v>
                </c:pt>
                <c:pt idx="996">
                  <c:v>5.488502921354157</c:v>
                </c:pt>
                <c:pt idx="997">
                  <c:v>5.8085835774033727</c:v>
                </c:pt>
                <c:pt idx="998">
                  <c:v>6.6472528796751718</c:v>
                </c:pt>
                <c:pt idx="999">
                  <c:v>6.1510075142680876</c:v>
                </c:pt>
                <c:pt idx="1000">
                  <c:v>5.504605255271664</c:v>
                </c:pt>
                <c:pt idx="1001">
                  <c:v>5.0542361691864022</c:v>
                </c:pt>
                <c:pt idx="1002">
                  <c:v>5.2021516461244559</c:v>
                </c:pt>
                <c:pt idx="1003">
                  <c:v>5.5549455347651211</c:v>
                </c:pt>
                <c:pt idx="1004">
                  <c:v>5.3263115304941948</c:v>
                </c:pt>
                <c:pt idx="1005">
                  <c:v>5.5241858388561864</c:v>
                </c:pt>
                <c:pt idx="1006">
                  <c:v>5.3153033306873692</c:v>
                </c:pt>
                <c:pt idx="1007">
                  <c:v>5.3070911146161919</c:v>
                </c:pt>
                <c:pt idx="1008">
                  <c:v>5.3965701267534838</c:v>
                </c:pt>
                <c:pt idx="1009">
                  <c:v>5.347238336236094</c:v>
                </c:pt>
                <c:pt idx="1010">
                  <c:v>5.4746901962735643</c:v>
                </c:pt>
                <c:pt idx="1011">
                  <c:v>6.1991870507753912</c:v>
                </c:pt>
                <c:pt idx="1012">
                  <c:v>6.0197014868475698</c:v>
                </c:pt>
                <c:pt idx="1013">
                  <c:v>5.9986512071770957</c:v>
                </c:pt>
                <c:pt idx="1014">
                  <c:v>6.1430888433061721</c:v>
                </c:pt>
                <c:pt idx="1015">
                  <c:v>5.8561930332574841</c:v>
                </c:pt>
                <c:pt idx="1016">
                  <c:v>5.9443732398472582</c:v>
                </c:pt>
                <c:pt idx="1017">
                  <c:v>5.870222769572508</c:v>
                </c:pt>
                <c:pt idx="1018">
                  <c:v>5.9220589850871894</c:v>
                </c:pt>
                <c:pt idx="1019">
                  <c:v>6.0915543856046872</c:v>
                </c:pt>
                <c:pt idx="1020">
                  <c:v>6.2801090470175902</c:v>
                </c:pt>
                <c:pt idx="1021">
                  <c:v>5.9457263082682212</c:v>
                </c:pt>
                <c:pt idx="1022">
                  <c:v>6.2095385706181636</c:v>
                </c:pt>
                <c:pt idx="1023">
                  <c:v>6.1692676092416479</c:v>
                </c:pt>
                <c:pt idx="1024">
                  <c:v>6.0471434658614305</c:v>
                </c:pt>
                <c:pt idx="1025">
                  <c:v>6.1265099749698075</c:v>
                </c:pt>
                <c:pt idx="1026">
                  <c:v>6.1501468008222862</c:v>
                </c:pt>
                <c:pt idx="1027">
                  <c:v>6.3396178114980177</c:v>
                </c:pt>
                <c:pt idx="1028">
                  <c:v>6.8008554688855929</c:v>
                </c:pt>
                <c:pt idx="1029">
                  <c:v>7.7594920409338703</c:v>
                </c:pt>
                <c:pt idx="1030">
                  <c:v>8.826979087676321</c:v>
                </c:pt>
                <c:pt idx="1031">
                  <c:v>8.2291907187718518</c:v>
                </c:pt>
                <c:pt idx="1032">
                  <c:v>8.6799828716067964</c:v>
                </c:pt>
                <c:pt idx="1033">
                  <c:v>8.6863844360686642</c:v>
                </c:pt>
                <c:pt idx="1034">
                  <c:v>7.3511406918675988</c:v>
                </c:pt>
                <c:pt idx="1035">
                  <c:v>7.5616967267170878</c:v>
                </c:pt>
                <c:pt idx="1036">
                  <c:v>8.2570526720157513</c:v>
                </c:pt>
                <c:pt idx="1037">
                  <c:v>8.50645250161209</c:v>
                </c:pt>
                <c:pt idx="1038">
                  <c:v>8.7799882968355689</c:v>
                </c:pt>
                <c:pt idx="1039">
                  <c:v>9.597569132275213</c:v>
                </c:pt>
                <c:pt idx="1040">
                  <c:v>9.5910281582652619</c:v>
                </c:pt>
                <c:pt idx="1041">
                  <c:v>9.4551813121330088</c:v>
                </c:pt>
                <c:pt idx="1042">
                  <c:v>9.4337487290539173</c:v>
                </c:pt>
                <c:pt idx="1043">
                  <c:v>9.8444848416699333</c:v>
                </c:pt>
                <c:pt idx="1044">
                  <c:v>10.824882668326355</c:v>
                </c:pt>
                <c:pt idx="1045">
                  <c:v>12.843212547598998</c:v>
                </c:pt>
                <c:pt idx="1046">
                  <c:v>13.362698490085377</c:v>
                </c:pt>
                <c:pt idx="1047">
                  <c:v>12.927318592888305</c:v>
                </c:pt>
                <c:pt idx="1048">
                  <c:v>12.4563689150804</c:v>
                </c:pt>
                <c:pt idx="1049">
                  <c:v>10.887172005630665</c:v>
                </c:pt>
                <c:pt idx="1050">
                  <c:v>10.075974769718025</c:v>
                </c:pt>
                <c:pt idx="1051">
                  <c:v>10.572185072395907</c:v>
                </c:pt>
                <c:pt idx="1052">
                  <c:v>10.634610431863228</c:v>
                </c:pt>
                <c:pt idx="1053">
                  <c:v>9.9901825140532754</c:v>
                </c:pt>
                <c:pt idx="1054">
                  <c:v>8.4715360239081186</c:v>
                </c:pt>
                <c:pt idx="1055">
                  <c:v>8.7553939644653305</c:v>
                </c:pt>
                <c:pt idx="1056">
                  <c:v>8.9577141831959288</c:v>
                </c:pt>
                <c:pt idx="1057">
                  <c:v>9.3870972491453291</c:v>
                </c:pt>
                <c:pt idx="1058">
                  <c:v>9.5029253398456976</c:v>
                </c:pt>
                <c:pt idx="1059">
                  <c:v>8.9802269637018828</c:v>
                </c:pt>
                <c:pt idx="1060">
                  <c:v>9.4019727449383428</c:v>
                </c:pt>
                <c:pt idx="1061">
                  <c:v>9.3334922948179528</c:v>
                </c:pt>
                <c:pt idx="1062">
                  <c:v>9.2314399625866912</c:v>
                </c:pt>
                <c:pt idx="1063">
                  <c:v>9.8751060911423441</c:v>
                </c:pt>
                <c:pt idx="1064">
                  <c:v>10.541483557770551</c:v>
                </c:pt>
                <c:pt idx="1065">
                  <c:v>10.840287800188968</c:v>
                </c:pt>
                <c:pt idx="1066">
                  <c:v>10.876867582946449</c:v>
                </c:pt>
                <c:pt idx="1067">
                  <c:v>10.912456705967198</c:v>
                </c:pt>
                <c:pt idx="1068">
                  <c:v>10.638903663472238</c:v>
                </c:pt>
                <c:pt idx="1069">
                  <c:v>10.647950270076295</c:v>
                </c:pt>
                <c:pt idx="1070">
                  <c:v>11.635422940805435</c:v>
                </c:pt>
                <c:pt idx="1071">
                  <c:v>11.301397597872917</c:v>
                </c:pt>
                <c:pt idx="1072">
                  <c:v>12.322759931296444</c:v>
                </c:pt>
                <c:pt idx="1073">
                  <c:v>12.618529779210373</c:v>
                </c:pt>
                <c:pt idx="1074">
                  <c:v>12.243383358085923</c:v>
                </c:pt>
                <c:pt idx="1075">
                  <c:v>12.54734551277204</c:v>
                </c:pt>
                <c:pt idx="1076">
                  <c:v>11.834170127217265</c:v>
                </c:pt>
                <c:pt idx="1077">
                  <c:v>11.598124606452462</c:v>
                </c:pt>
                <c:pt idx="1078">
                  <c:v>11.16070508473865</c:v>
                </c:pt>
                <c:pt idx="1079">
                  <c:v>11.406784412822418</c:v>
                </c:pt>
                <c:pt idx="1080">
                  <c:v>11.073422579002951</c:v>
                </c:pt>
                <c:pt idx="1081">
                  <c:v>10.481017482888729</c:v>
                </c:pt>
                <c:pt idx="1082">
                  <c:v>10.062367287306591</c:v>
                </c:pt>
                <c:pt idx="1083">
                  <c:v>9.5280173618705515</c:v>
                </c:pt>
                <c:pt idx="1084">
                  <c:v>7.2254948771111716</c:v>
                </c:pt>
                <c:pt idx="1085">
                  <c:v>9.1453045924357799</c:v>
                </c:pt>
                <c:pt idx="1086">
                  <c:v>8.7201785244457763</c:v>
                </c:pt>
                <c:pt idx="1087">
                  <c:v>9.064039104145925</c:v>
                </c:pt>
                <c:pt idx="1088">
                  <c:v>8.1505057857935537</c:v>
                </c:pt>
                <c:pt idx="1089">
                  <c:v>9.2003398600463484</c:v>
                </c:pt>
                <c:pt idx="1090">
                  <c:v>9.2149259882166508</c:v>
                </c:pt>
                <c:pt idx="1091">
                  <c:v>10.075912026239132</c:v>
                </c:pt>
                <c:pt idx="1092">
                  <c:v>10.686090405514483</c:v>
                </c:pt>
                <c:pt idx="1093">
                  <c:v>10.387035883796226</c:v>
                </c:pt>
                <c:pt idx="1094">
                  <c:v>10.470933247797047</c:v>
                </c:pt>
                <c:pt idx="1095">
                  <c:v>9.5987716450374112</c:v>
                </c:pt>
                <c:pt idx="1096">
                  <c:v>8.8000543704961203</c:v>
                </c:pt>
                <c:pt idx="1097">
                  <c:v>9.8546038682020516</c:v>
                </c:pt>
                <c:pt idx="1098">
                  <c:v>9.7018815207114351</c:v>
                </c:pt>
                <c:pt idx="1099">
                  <c:v>10.135133484752579</c:v>
                </c:pt>
                <c:pt idx="1100">
                  <c:v>9.3974829701969362</c:v>
                </c:pt>
                <c:pt idx="1101">
                  <c:v>9.3062678503297001</c:v>
                </c:pt>
                <c:pt idx="1102">
                  <c:v>9.3513633593625638</c:v>
                </c:pt>
                <c:pt idx="1103">
                  <c:v>9.3078957243339335</c:v>
                </c:pt>
                <c:pt idx="1104">
                  <c:v>9.5113398038158152</c:v>
                </c:pt>
                <c:pt idx="1105">
                  <c:v>9.5373904614027651</c:v>
                </c:pt>
                <c:pt idx="1106">
                  <c:v>9.6546264867755838</c:v>
                </c:pt>
                <c:pt idx="1107">
                  <c:v>9.589444906223509</c:v>
                </c:pt>
                <c:pt idx="1108">
                  <c:v>9.5719824377966702</c:v>
                </c:pt>
                <c:pt idx="1109">
                  <c:v>9.9302732532115208</c:v>
                </c:pt>
                <c:pt idx="1110">
                  <c:v>10.697440123001272</c:v>
                </c:pt>
                <c:pt idx="1111">
                  <c:v>10.731851347317566</c:v>
                </c:pt>
                <c:pt idx="1112">
                  <c:v>10.641439062845434</c:v>
                </c:pt>
                <c:pt idx="1113">
                  <c:v>10.413653641309123</c:v>
                </c:pt>
                <c:pt idx="1114">
                  <c:v>10.854054290039988</c:v>
                </c:pt>
                <c:pt idx="1115">
                  <c:v>10.901259274785554</c:v>
                </c:pt>
                <c:pt idx="1116">
                  <c:v>10.671810140037728</c:v>
                </c:pt>
                <c:pt idx="1117">
                  <c:v>10.957398103281843</c:v>
                </c:pt>
                <c:pt idx="1118">
                  <c:v>11.574909431594069</c:v>
                </c:pt>
                <c:pt idx="1119">
                  <c:v>12.271462149869402</c:v>
                </c:pt>
                <c:pt idx="1120">
                  <c:v>12.875929440399371</c:v>
                </c:pt>
                <c:pt idx="1121">
                  <c:v>12.569277097285889</c:v>
                </c:pt>
                <c:pt idx="1122">
                  <c:v>11.846465747187368</c:v>
                </c:pt>
                <c:pt idx="1123">
                  <c:v>12.236325482538026</c:v>
                </c:pt>
                <c:pt idx="1124">
                  <c:v>11.607216028721695</c:v>
                </c:pt>
                <c:pt idx="1125">
                  <c:v>11.547834013370551</c:v>
                </c:pt>
                <c:pt idx="1126">
                  <c:v>12.453831292583759</c:v>
                </c:pt>
                <c:pt idx="1127">
                  <c:v>12.469791906323342</c:v>
                </c:pt>
                <c:pt idx="1128">
                  <c:v>12.051509205199709</c:v>
                </c:pt>
                <c:pt idx="1129">
                  <c:v>12.540417838657081</c:v>
                </c:pt>
                <c:pt idx="1130">
                  <c:v>12.341229660783819</c:v>
                </c:pt>
                <c:pt idx="1131">
                  <c:v>12.692854470279338</c:v>
                </c:pt>
                <c:pt idx="1132">
                  <c:v>12.907391117939536</c:v>
                </c:pt>
                <c:pt idx="1133">
                  <c:v>12.453293965022402</c:v>
                </c:pt>
                <c:pt idx="1134">
                  <c:v>12.727606280411427</c:v>
                </c:pt>
                <c:pt idx="1135">
                  <c:v>12.645931927607061</c:v>
                </c:pt>
                <c:pt idx="1136">
                  <c:v>15.124920943043971</c:v>
                </c:pt>
                <c:pt idx="1137">
                  <c:v>16.366955363222868</c:v>
                </c:pt>
                <c:pt idx="1138">
                  <c:v>15.754072683206525</c:v>
                </c:pt>
                <c:pt idx="1139">
                  <c:v>14.987113062414561</c:v>
                </c:pt>
                <c:pt idx="1140">
                  <c:v>14.164021011247828</c:v>
                </c:pt>
                <c:pt idx="1141">
                  <c:v>15.021291613465829</c:v>
                </c:pt>
                <c:pt idx="1142">
                  <c:v>15.403132803839656</c:v>
                </c:pt>
                <c:pt idx="1143">
                  <c:v>15.670274885131327</c:v>
                </c:pt>
                <c:pt idx="1144">
                  <c:v>16.262628800887018</c:v>
                </c:pt>
                <c:pt idx="1145">
                  <c:v>18.611522124488943</c:v>
                </c:pt>
                <c:pt idx="1146">
                  <c:v>22.961317691021357</c:v>
                </c:pt>
                <c:pt idx="1147">
                  <c:v>23.426447581565302</c:v>
                </c:pt>
                <c:pt idx="1148">
                  <c:v>21.585924279628909</c:v>
                </c:pt>
                <c:pt idx="1149">
                  <c:v>24.559797509511597</c:v>
                </c:pt>
                <c:pt idx="1150">
                  <c:v>22.588325442031103</c:v>
                </c:pt>
                <c:pt idx="1151">
                  <c:v>22.90541652796097</c:v>
                </c:pt>
                <c:pt idx="1152">
                  <c:v>22.753540576178917</c:v>
                </c:pt>
                <c:pt idx="1153">
                  <c:v>22.157420300045267</c:v>
                </c:pt>
                <c:pt idx="1154">
                  <c:v>20.228052235730132</c:v>
                </c:pt>
                <c:pt idx="1155">
                  <c:v>20.698684259187974</c:v>
                </c:pt>
                <c:pt idx="1156">
                  <c:v>20.078331381730553</c:v>
                </c:pt>
                <c:pt idx="1157">
                  <c:v>18.73798141433064</c:v>
                </c:pt>
                <c:pt idx="1158">
                  <c:v>14.648309005530537</c:v>
                </c:pt>
                <c:pt idx="1159">
                  <c:v>18.175647820832388</c:v>
                </c:pt>
                <c:pt idx="1160">
                  <c:v>17.827948597409844</c:v>
                </c:pt>
                <c:pt idx="1161">
                  <c:v>20.855859029424835</c:v>
                </c:pt>
                <c:pt idx="1162">
                  <c:v>20.61865980319023</c:v>
                </c:pt>
                <c:pt idx="1163">
                  <c:v>20.700578663041238</c:v>
                </c:pt>
                <c:pt idx="1164">
                  <c:v>23.026735528355669</c:v>
                </c:pt>
                <c:pt idx="1165">
                  <c:v>21.655201573530455</c:v>
                </c:pt>
                <c:pt idx="1166">
                  <c:v>20.248220388395954</c:v>
                </c:pt>
                <c:pt idx="1167">
                  <c:v>21.94114726660677</c:v>
                </c:pt>
                <c:pt idx="1168">
                  <c:v>21.681476032127485</c:v>
                </c:pt>
                <c:pt idx="1169">
                  <c:v>22.501985287385718</c:v>
                </c:pt>
                <c:pt idx="1170">
                  <c:v>21.401843824358938</c:v>
                </c:pt>
                <c:pt idx="1171">
                  <c:v>21.56214470036592</c:v>
                </c:pt>
                <c:pt idx="1172">
                  <c:v>22.09545199440527</c:v>
                </c:pt>
                <c:pt idx="1173">
                  <c:v>22.790939013207097</c:v>
                </c:pt>
                <c:pt idx="1174">
                  <c:v>22.311094057100018</c:v>
                </c:pt>
                <c:pt idx="1175">
                  <c:v>22.475452056252671</c:v>
                </c:pt>
                <c:pt idx="1176">
                  <c:v>20.797167212544753</c:v>
                </c:pt>
                <c:pt idx="1177">
                  <c:v>19.58421174875668</c:v>
                </c:pt>
                <c:pt idx="1178">
                  <c:v>18.332477409055002</c:v>
                </c:pt>
                <c:pt idx="1179">
                  <c:v>20.730128605840182</c:v>
                </c:pt>
                <c:pt idx="1180">
                  <c:v>20.712969992140646</c:v>
                </c:pt>
                <c:pt idx="1181">
                  <c:v>20.342398296851407</c:v>
                </c:pt>
                <c:pt idx="1182">
                  <c:v>20.801093984368915</c:v>
                </c:pt>
                <c:pt idx="1183">
                  <c:v>19.833506141681742</c:v>
                </c:pt>
                <c:pt idx="1184">
                  <c:v>20.067216305621614</c:v>
                </c:pt>
                <c:pt idx="1185">
                  <c:v>19.928743893083361</c:v>
                </c:pt>
                <c:pt idx="1186">
                  <c:v>21.043278890764931</c:v>
                </c:pt>
                <c:pt idx="1187">
                  <c:v>20.821626706211415</c:v>
                </c:pt>
                <c:pt idx="1188">
                  <c:v>20.905900400762206</c:v>
                </c:pt>
                <c:pt idx="1189">
                  <c:v>20.869131162591476</c:v>
                </c:pt>
                <c:pt idx="1190">
                  <c:v>19.271521584971072</c:v>
                </c:pt>
                <c:pt idx="1191">
                  <c:v>19.161409172163179</c:v>
                </c:pt>
                <c:pt idx="1192">
                  <c:v>19.880376684030541</c:v>
                </c:pt>
                <c:pt idx="1193">
                  <c:v>18.643870554535081</c:v>
                </c:pt>
                <c:pt idx="1194">
                  <c:v>17.532982847613503</c:v>
                </c:pt>
                <c:pt idx="1195">
                  <c:v>16.755843079511518</c:v>
                </c:pt>
                <c:pt idx="1196">
                  <c:v>16.497448885044715</c:v>
                </c:pt>
                <c:pt idx="1197">
                  <c:v>17.893833800633487</c:v>
                </c:pt>
                <c:pt idx="1198">
                  <c:v>17.529663774790759</c:v>
                </c:pt>
                <c:pt idx="1199">
                  <c:v>17.077582728864105</c:v>
                </c:pt>
                <c:pt idx="1200">
                  <c:v>17.198988366016707</c:v>
                </c:pt>
                <c:pt idx="1201">
                  <c:v>16.179987659198861</c:v>
                </c:pt>
                <c:pt idx="1202">
                  <c:v>15.510555334733207</c:v>
                </c:pt>
                <c:pt idx="1203">
                  <c:v>15.430801476369208</c:v>
                </c:pt>
                <c:pt idx="1204">
                  <c:v>15.399731602559161</c:v>
                </c:pt>
                <c:pt idx="1205">
                  <c:v>16.125757148460846</c:v>
                </c:pt>
                <c:pt idx="1206">
                  <c:v>16.509543855621388</c:v>
                </c:pt>
                <c:pt idx="1207">
                  <c:v>16.40861565704413</c:v>
                </c:pt>
                <c:pt idx="1208">
                  <c:v>15.858373212985498</c:v>
                </c:pt>
                <c:pt idx="1209">
                  <c:v>16.0991499173929</c:v>
                </c:pt>
                <c:pt idx="1210">
                  <c:v>17.838464853549777</c:v>
                </c:pt>
                <c:pt idx="1211">
                  <c:v>18.449006965521431</c:v>
                </c:pt>
                <c:pt idx="1212">
                  <c:v>18.373675925069001</c:v>
                </c:pt>
                <c:pt idx="1213">
                  <c:v>18.38892391116541</c:v>
                </c:pt>
                <c:pt idx="1214">
                  <c:v>18.194800703701528</c:v>
                </c:pt>
                <c:pt idx="1215">
                  <c:v>18.164984725594987</c:v>
                </c:pt>
                <c:pt idx="1216">
                  <c:v>19.64588359710223</c:v>
                </c:pt>
                <c:pt idx="1217">
                  <c:v>19.79757289999753</c:v>
                </c:pt>
                <c:pt idx="1218">
                  <c:v>19.078259753294692</c:v>
                </c:pt>
                <c:pt idx="1219">
                  <c:v>19.535550711756546</c:v>
                </c:pt>
                <c:pt idx="1220">
                  <c:v>19.248789454477361</c:v>
                </c:pt>
                <c:pt idx="1221">
                  <c:v>19.845535978258184</c:v>
                </c:pt>
                <c:pt idx="1222">
                  <c:v>19.571192642647222</c:v>
                </c:pt>
                <c:pt idx="1223">
                  <c:v>19.76948959542726</c:v>
                </c:pt>
                <c:pt idx="1224">
                  <c:v>19.55923591225935</c:v>
                </c:pt>
                <c:pt idx="1225">
                  <c:v>19.10053729894635</c:v>
                </c:pt>
                <c:pt idx="1226">
                  <c:v>18.941264613959188</c:v>
                </c:pt>
                <c:pt idx="1227">
                  <c:v>19.113073430814936</c:v>
                </c:pt>
                <c:pt idx="1228">
                  <c:v>18.33946249612314</c:v>
                </c:pt>
                <c:pt idx="1229">
                  <c:v>19.15522056293845</c:v>
                </c:pt>
                <c:pt idx="1230">
                  <c:v>19.123477226321619</c:v>
                </c:pt>
                <c:pt idx="1231">
                  <c:v>19.845300645374412</c:v>
                </c:pt>
                <c:pt idx="1232">
                  <c:v>20.037146235023208</c:v>
                </c:pt>
                <c:pt idx="1233">
                  <c:v>20.644697054793721</c:v>
                </c:pt>
                <c:pt idx="1234">
                  <c:v>20.551412205214088</c:v>
                </c:pt>
                <c:pt idx="1235">
                  <c:v>20.684217149493691</c:v>
                </c:pt>
                <c:pt idx="1236">
                  <c:v>21.80899796851639</c:v>
                </c:pt>
                <c:pt idx="1237">
                  <c:v>22.042856988142855</c:v>
                </c:pt>
                <c:pt idx="1238">
                  <c:v>21.644232965973554</c:v>
                </c:pt>
                <c:pt idx="1239">
                  <c:v>21.387628773831125</c:v>
                </c:pt>
                <c:pt idx="1240">
                  <c:v>21.909354716533016</c:v>
                </c:pt>
                <c:pt idx="1241">
                  <c:v>21.876256474900906</c:v>
                </c:pt>
                <c:pt idx="1242">
                  <c:v>21.884059331930825</c:v>
                </c:pt>
                <c:pt idx="1243">
                  <c:v>21.701878160995211</c:v>
                </c:pt>
                <c:pt idx="1244">
                  <c:v>20.833515424775388</c:v>
                </c:pt>
                <c:pt idx="1245">
                  <c:v>20.901260227343418</c:v>
                </c:pt>
                <c:pt idx="1246">
                  <c:v>21.090977505218213</c:v>
                </c:pt>
                <c:pt idx="1247">
                  <c:v>21.269416407247785</c:v>
                </c:pt>
                <c:pt idx="1248">
                  <c:v>22.407637297924158</c:v>
                </c:pt>
                <c:pt idx="1249">
                  <c:v>22.217770574162863</c:v>
                </c:pt>
                <c:pt idx="1250">
                  <c:v>21.754327306105512</c:v>
                </c:pt>
                <c:pt idx="1251">
                  <c:v>21.782844003945133</c:v>
                </c:pt>
                <c:pt idx="1252">
                  <c:v>20.859754521918351</c:v>
                </c:pt>
                <c:pt idx="1253">
                  <c:v>20.770150884923144</c:v>
                </c:pt>
                <c:pt idx="1254">
                  <c:v>20.800206910053731</c:v>
                </c:pt>
                <c:pt idx="1255">
                  <c:v>20.169600612674234</c:v>
                </c:pt>
                <c:pt idx="1256">
                  <c:v>20.164925005106252</c:v>
                </c:pt>
                <c:pt idx="1257">
                  <c:v>20.789340878458493</c:v>
                </c:pt>
                <c:pt idx="1258">
                  <c:v>20.817246593892644</c:v>
                </c:pt>
                <c:pt idx="1259">
                  <c:v>20.785140488641815</c:v>
                </c:pt>
                <c:pt idx="1260">
                  <c:v>21.05901281264314</c:v>
                </c:pt>
                <c:pt idx="1261">
                  <c:v>19.804460803274274</c:v>
                </c:pt>
                <c:pt idx="1262">
                  <c:v>20.220955387493415</c:v>
                </c:pt>
                <c:pt idx="1263">
                  <c:v>20.28407106546269</c:v>
                </c:pt>
                <c:pt idx="1264">
                  <c:v>20.000699288787612</c:v>
                </c:pt>
                <c:pt idx="1265">
                  <c:v>20.140957699619598</c:v>
                </c:pt>
                <c:pt idx="1266">
                  <c:v>20.074685027181431</c:v>
                </c:pt>
                <c:pt idx="1267">
                  <c:v>20.633389294608097</c:v>
                </c:pt>
                <c:pt idx="1268">
                  <c:v>20.537746576051294</c:v>
                </c:pt>
                <c:pt idx="1269">
                  <c:v>20.547800225530715</c:v>
                </c:pt>
                <c:pt idx="1270">
                  <c:v>20.548329637382793</c:v>
                </c:pt>
                <c:pt idx="1271">
                  <c:v>20.60318020068647</c:v>
                </c:pt>
                <c:pt idx="1272">
                  <c:v>20.91154504318688</c:v>
                </c:pt>
                <c:pt idx="1273">
                  <c:v>20.7914549570826</c:v>
                </c:pt>
                <c:pt idx="1274">
                  <c:v>20.653985240587787</c:v>
                </c:pt>
                <c:pt idx="1275">
                  <c:v>20.591907513756944</c:v>
                </c:pt>
                <c:pt idx="1276">
                  <c:v>20.281688541663371</c:v>
                </c:pt>
                <c:pt idx="1277">
                  <c:v>20.153846831942342</c:v>
                </c:pt>
                <c:pt idx="1278">
                  <c:v>20.526086301621888</c:v>
                </c:pt>
                <c:pt idx="1279">
                  <c:v>20.511020735814988</c:v>
                </c:pt>
                <c:pt idx="1280">
                  <c:v>20.57380376105905</c:v>
                </c:pt>
                <c:pt idx="1281">
                  <c:v>20.516974939665683</c:v>
                </c:pt>
                <c:pt idx="1282">
                  <c:v>20.544495983333679</c:v>
                </c:pt>
                <c:pt idx="1283">
                  <c:v>20.948830461332278</c:v>
                </c:pt>
                <c:pt idx="1284">
                  <c:v>21.015089280481302</c:v>
                </c:pt>
                <c:pt idx="1285">
                  <c:v>21.931819106568202</c:v>
                </c:pt>
                <c:pt idx="1286">
                  <c:v>21.617425274067102</c:v>
                </c:pt>
                <c:pt idx="1287">
                  <c:v>21.57778385756167</c:v>
                </c:pt>
                <c:pt idx="1288">
                  <c:v>21.730811762355685</c:v>
                </c:pt>
                <c:pt idx="1289">
                  <c:v>21.664409522701185</c:v>
                </c:pt>
                <c:pt idx="1290">
                  <c:v>21.684518224742238</c:v>
                </c:pt>
                <c:pt idx="1291">
                  <c:v>21.842301509062356</c:v>
                </c:pt>
                <c:pt idx="1292">
                  <c:v>21.347776765810146</c:v>
                </c:pt>
                <c:pt idx="1293">
                  <c:v>21.270425520130939</c:v>
                </c:pt>
                <c:pt idx="1294">
                  <c:v>21.317051854623898</c:v>
                </c:pt>
                <c:pt idx="1295">
                  <c:v>21.233415601505026</c:v>
                </c:pt>
                <c:pt idx="1296">
                  <c:v>21.177052187061268</c:v>
                </c:pt>
                <c:pt idx="1297">
                  <c:v>20.970549061360348</c:v>
                </c:pt>
                <c:pt idx="1298">
                  <c:v>20.878084598475834</c:v>
                </c:pt>
                <c:pt idx="1299">
                  <c:v>20.58293462086813</c:v>
                </c:pt>
                <c:pt idx="1300">
                  <c:v>19.191104812534252</c:v>
                </c:pt>
                <c:pt idx="1301">
                  <c:v>19.491277165647432</c:v>
                </c:pt>
                <c:pt idx="1302">
                  <c:v>19.413111407952204</c:v>
                </c:pt>
                <c:pt idx="1303">
                  <c:v>19.913590336785479</c:v>
                </c:pt>
                <c:pt idx="1304">
                  <c:v>19.846021718271952</c:v>
                </c:pt>
                <c:pt idx="1305">
                  <c:v>19.922730163913887</c:v>
                </c:pt>
                <c:pt idx="1306">
                  <c:v>19.667260407680487</c:v>
                </c:pt>
                <c:pt idx="1307">
                  <c:v>19.888027031115033</c:v>
                </c:pt>
                <c:pt idx="1308">
                  <c:v>20.184997590455598</c:v>
                </c:pt>
                <c:pt idx="1309">
                  <c:v>20.018759188478612</c:v>
                </c:pt>
                <c:pt idx="1310">
                  <c:v>19.946664641532113</c:v>
                </c:pt>
                <c:pt idx="1311">
                  <c:v>19.303999751283495</c:v>
                </c:pt>
                <c:pt idx="1312">
                  <c:v>19.469901679803243</c:v>
                </c:pt>
                <c:pt idx="1313">
                  <c:v>18.750892072434379</c:v>
                </c:pt>
                <c:pt idx="1314">
                  <c:v>18.130848232831749</c:v>
                </c:pt>
                <c:pt idx="1315">
                  <c:v>18.557233112676482</c:v>
                </c:pt>
                <c:pt idx="1316">
                  <c:v>18.838207554287958</c:v>
                </c:pt>
                <c:pt idx="1317">
                  <c:v>18.764945978238998</c:v>
                </c:pt>
                <c:pt idx="1318">
                  <c:v>18.395969693533903</c:v>
                </c:pt>
                <c:pt idx="1319">
                  <c:v>17.534490958583994</c:v>
                </c:pt>
                <c:pt idx="1320">
                  <c:v>17.662571858115797</c:v>
                </c:pt>
                <c:pt idx="1321">
                  <c:v>17.917765939946598</c:v>
                </c:pt>
                <c:pt idx="1322">
                  <c:v>17.80329447986276</c:v>
                </c:pt>
                <c:pt idx="1323">
                  <c:v>17.679892202116246</c:v>
                </c:pt>
                <c:pt idx="1324">
                  <c:v>16.362004886445931</c:v>
                </c:pt>
                <c:pt idx="1325">
                  <c:v>15.828945212894594</c:v>
                </c:pt>
                <c:pt idx="1326">
                  <c:v>14.6873131559017</c:v>
                </c:pt>
                <c:pt idx="1327">
                  <c:v>16.022898828595807</c:v>
                </c:pt>
                <c:pt idx="1328">
                  <c:v>16.099287638366853</c:v>
                </c:pt>
                <c:pt idx="1329">
                  <c:v>16.048761566905664</c:v>
                </c:pt>
                <c:pt idx="1330">
                  <c:v>17.059626109967624</c:v>
                </c:pt>
                <c:pt idx="1331">
                  <c:v>16.950639046893073</c:v>
                </c:pt>
                <c:pt idx="1332">
                  <c:v>17.337108919828708</c:v>
                </c:pt>
                <c:pt idx="1333">
                  <c:v>17.409861914035822</c:v>
                </c:pt>
                <c:pt idx="1334">
                  <c:v>16.959130199748927</c:v>
                </c:pt>
                <c:pt idx="1335">
                  <c:v>17.224332105945965</c:v>
                </c:pt>
                <c:pt idx="1336">
                  <c:v>17.124610669407545</c:v>
                </c:pt>
                <c:pt idx="1337">
                  <c:v>17.264058950745383</c:v>
                </c:pt>
                <c:pt idx="1338">
                  <c:v>16.326266133387474</c:v>
                </c:pt>
                <c:pt idx="1339">
                  <c:v>16.216781856657168</c:v>
                </c:pt>
                <c:pt idx="1340">
                  <c:v>15.956562274910414</c:v>
                </c:pt>
                <c:pt idx="1341">
                  <c:v>15.755871126659526</c:v>
                </c:pt>
                <c:pt idx="1342">
                  <c:v>15.836001674129568</c:v>
                </c:pt>
                <c:pt idx="1343">
                  <c:v>16.232209616375442</c:v>
                </c:pt>
                <c:pt idx="1344">
                  <c:v>16.281686036452314</c:v>
                </c:pt>
                <c:pt idx="1345">
                  <c:v>16.525364068951696</c:v>
                </c:pt>
                <c:pt idx="1346">
                  <c:v>16.920946703401494</c:v>
                </c:pt>
                <c:pt idx="1347">
                  <c:v>16.723012104915025</c:v>
                </c:pt>
                <c:pt idx="1348">
                  <c:v>16.725660254992416</c:v>
                </c:pt>
                <c:pt idx="1349">
                  <c:v>16.51896936436923</c:v>
                </c:pt>
                <c:pt idx="1350">
                  <c:v>16.779195089437177</c:v>
                </c:pt>
                <c:pt idx="1351">
                  <c:v>16.979311441046118</c:v>
                </c:pt>
                <c:pt idx="1352">
                  <c:v>16.918718317239744</c:v>
                </c:pt>
                <c:pt idx="1353">
                  <c:v>18.329575726545215</c:v>
                </c:pt>
                <c:pt idx="1354">
                  <c:v>17.967272784234709</c:v>
                </c:pt>
                <c:pt idx="1355">
                  <c:v>18.089673039531885</c:v>
                </c:pt>
                <c:pt idx="1356">
                  <c:v>17.774800811271373</c:v>
                </c:pt>
                <c:pt idx="1357">
                  <c:v>17.979373505823553</c:v>
                </c:pt>
                <c:pt idx="1358">
                  <c:v>18.131010047842508</c:v>
                </c:pt>
                <c:pt idx="1359">
                  <c:v>17.944337107064133</c:v>
                </c:pt>
                <c:pt idx="1360">
                  <c:v>18.329217692168463</c:v>
                </c:pt>
                <c:pt idx="1361">
                  <c:v>18.621679326377862</c:v>
                </c:pt>
                <c:pt idx="1362">
                  <c:v>18.649481900143247</c:v>
                </c:pt>
                <c:pt idx="1363">
                  <c:v>20.872571202285339</c:v>
                </c:pt>
                <c:pt idx="1364">
                  <c:v>21.08993761544621</c:v>
                </c:pt>
                <c:pt idx="1365">
                  <c:v>20.690058907787076</c:v>
                </c:pt>
                <c:pt idx="1366">
                  <c:v>20.670865043217884</c:v>
                </c:pt>
                <c:pt idx="1367">
                  <c:v>20.993277019787026</c:v>
                </c:pt>
                <c:pt idx="1368">
                  <c:v>21.297757793859507</c:v>
                </c:pt>
                <c:pt idx="1369">
                  <c:v>23.911646501376634</c:v>
                </c:pt>
                <c:pt idx="1370">
                  <c:v>21.617775716982457</c:v>
                </c:pt>
                <c:pt idx="1371">
                  <c:v>21.348879656975324</c:v>
                </c:pt>
                <c:pt idx="1372">
                  <c:v>21.933355685515448</c:v>
                </c:pt>
                <c:pt idx="1373">
                  <c:v>20.854428292336149</c:v>
                </c:pt>
                <c:pt idx="1374">
                  <c:v>21.038991254996898</c:v>
                </c:pt>
                <c:pt idx="1375">
                  <c:v>21.307537328525537</c:v>
                </c:pt>
                <c:pt idx="1376">
                  <c:v>20.995484073709861</c:v>
                </c:pt>
                <c:pt idx="1377">
                  <c:v>21.397340555308666</c:v>
                </c:pt>
                <c:pt idx="1378">
                  <c:v>21.110932950360979</c:v>
                </c:pt>
                <c:pt idx="1379">
                  <c:v>21.267561116481119</c:v>
                </c:pt>
                <c:pt idx="1380">
                  <c:v>21.102996305851956</c:v>
                </c:pt>
                <c:pt idx="1381">
                  <c:v>20.470206202530207</c:v>
                </c:pt>
                <c:pt idx="1382">
                  <c:v>19.989996517874673</c:v>
                </c:pt>
                <c:pt idx="1383">
                  <c:v>19.925723900979907</c:v>
                </c:pt>
                <c:pt idx="1384">
                  <c:v>19.760470368721094</c:v>
                </c:pt>
                <c:pt idx="1385">
                  <c:v>20.219883365291398</c:v>
                </c:pt>
                <c:pt idx="1386">
                  <c:v>20.115322331845647</c:v>
                </c:pt>
                <c:pt idx="1387">
                  <c:v>20.096513986726475</c:v>
                </c:pt>
                <c:pt idx="1388">
                  <c:v>20.522982047312954</c:v>
                </c:pt>
                <c:pt idx="1389">
                  <c:v>21.228243290066271</c:v>
                </c:pt>
                <c:pt idx="1390">
                  <c:v>20.857785457378949</c:v>
                </c:pt>
                <c:pt idx="1391">
                  <c:v>20.936704779111697</c:v>
                </c:pt>
                <c:pt idx="1392">
                  <c:v>21.020240380146998</c:v>
                </c:pt>
                <c:pt idx="1393">
                  <c:v>20.728962521032081</c:v>
                </c:pt>
                <c:pt idx="1394">
                  <c:v>20.788506973532254</c:v>
                </c:pt>
                <c:pt idx="1395">
                  <c:v>20.926337751007861</c:v>
                </c:pt>
                <c:pt idx="1396">
                  <c:v>21.244695636983199</c:v>
                </c:pt>
                <c:pt idx="1397">
                  <c:v>20.879067219547967</c:v>
                </c:pt>
                <c:pt idx="1398">
                  <c:v>21.009534811311877</c:v>
                </c:pt>
                <c:pt idx="1399">
                  <c:v>20.919715633969091</c:v>
                </c:pt>
                <c:pt idx="1400">
                  <c:v>20.390480747021876</c:v>
                </c:pt>
                <c:pt idx="1401">
                  <c:v>20.661897606439727</c:v>
                </c:pt>
                <c:pt idx="1402">
                  <c:v>20.728016483158264</c:v>
                </c:pt>
                <c:pt idx="1403">
                  <c:v>20.36321158015447</c:v>
                </c:pt>
                <c:pt idx="1404">
                  <c:v>20.445872708488682</c:v>
                </c:pt>
                <c:pt idx="1405">
                  <c:v>20.451194415980407</c:v>
                </c:pt>
                <c:pt idx="1406">
                  <c:v>20.466520622076093</c:v>
                </c:pt>
                <c:pt idx="1407">
                  <c:v>20.356431464756024</c:v>
                </c:pt>
                <c:pt idx="1408">
                  <c:v>20.304538887929095</c:v>
                </c:pt>
                <c:pt idx="1409">
                  <c:v>20.233914204501204</c:v>
                </c:pt>
                <c:pt idx="1410">
                  <c:v>20.287397368087316</c:v>
                </c:pt>
                <c:pt idx="1411">
                  <c:v>20.012997842448033</c:v>
                </c:pt>
                <c:pt idx="1412">
                  <c:v>19.664874876657546</c:v>
                </c:pt>
                <c:pt idx="1413">
                  <c:v>19.802368377990955</c:v>
                </c:pt>
                <c:pt idx="1414">
                  <c:v>19.764513701908307</c:v>
                </c:pt>
                <c:pt idx="1415">
                  <c:v>19.769162295567806</c:v>
                </c:pt>
                <c:pt idx="1416">
                  <c:v>19.662665504089464</c:v>
                </c:pt>
                <c:pt idx="1417">
                  <c:v>19.489183211655604</c:v>
                </c:pt>
                <c:pt idx="1418">
                  <c:v>19.19899200846249</c:v>
                </c:pt>
                <c:pt idx="1419">
                  <c:v>19.194702912504617</c:v>
                </c:pt>
                <c:pt idx="1420">
                  <c:v>18.843572249689792</c:v>
                </c:pt>
                <c:pt idx="1421">
                  <c:v>18.429790079307924</c:v>
                </c:pt>
                <c:pt idx="1422">
                  <c:v>17.596628389686114</c:v>
                </c:pt>
                <c:pt idx="1423">
                  <c:v>17.933758069361886</c:v>
                </c:pt>
                <c:pt idx="1424">
                  <c:v>18.11560160697163</c:v>
                </c:pt>
                <c:pt idx="1425">
                  <c:v>17.899465196461591</c:v>
                </c:pt>
                <c:pt idx="1426">
                  <c:v>17.984590602521504</c:v>
                </c:pt>
                <c:pt idx="1427">
                  <c:v>17.21887416472018</c:v>
                </c:pt>
                <c:pt idx="1428">
                  <c:v>17.19076263839569</c:v>
                </c:pt>
                <c:pt idx="1429">
                  <c:v>16.962106304564028</c:v>
                </c:pt>
                <c:pt idx="1430">
                  <c:v>16.178134399196871</c:v>
                </c:pt>
                <c:pt idx="1431">
                  <c:v>16.52856441671095</c:v>
                </c:pt>
                <c:pt idx="1432">
                  <c:v>15.897853316138102</c:v>
                </c:pt>
                <c:pt idx="1433">
                  <c:v>15.291199828377261</c:v>
                </c:pt>
                <c:pt idx="1434">
                  <c:v>14.608707041721305</c:v>
                </c:pt>
                <c:pt idx="1435">
                  <c:v>14.166465019316469</c:v>
                </c:pt>
                <c:pt idx="1436">
                  <c:v>13.887919170797527</c:v>
                </c:pt>
                <c:pt idx="1437">
                  <c:v>14.329972736074502</c:v>
                </c:pt>
                <c:pt idx="1438">
                  <c:v>13.41272887686744</c:v>
                </c:pt>
                <c:pt idx="1439">
                  <c:v>10.899655632605967</c:v>
                </c:pt>
                <c:pt idx="1440">
                  <c:v>8.2162784741897248</c:v>
                </c:pt>
                <c:pt idx="1441">
                  <c:v>11.279766258961661</c:v>
                </c:pt>
                <c:pt idx="1442">
                  <c:v>12.038103083020491</c:v>
                </c:pt>
                <c:pt idx="1443">
                  <c:v>11.501371340019576</c:v>
                </c:pt>
                <c:pt idx="1444">
                  <c:v>11.610181131727007</c:v>
                </c:pt>
                <c:pt idx="1445">
                  <c:v>11.658583787533399</c:v>
                </c:pt>
                <c:pt idx="1446">
                  <c:v>12.796051634371727</c:v>
                </c:pt>
                <c:pt idx="1447">
                  <c:v>15.533585953364206</c:v>
                </c:pt>
                <c:pt idx="1448">
                  <c:v>14.415008487489416</c:v>
                </c:pt>
                <c:pt idx="1449">
                  <c:v>14.379587510741692</c:v>
                </c:pt>
                <c:pt idx="1450">
                  <c:v>14.212048527325786</c:v>
                </c:pt>
                <c:pt idx="1451">
                  <c:v>14.259292453242431</c:v>
                </c:pt>
                <c:pt idx="1452">
                  <c:v>14.999155788377308</c:v>
                </c:pt>
                <c:pt idx="1453">
                  <c:v>15.002563979272658</c:v>
                </c:pt>
                <c:pt idx="1454">
                  <c:v>14.177002416039516</c:v>
                </c:pt>
                <c:pt idx="1455">
                  <c:v>14.219039060970237</c:v>
                </c:pt>
                <c:pt idx="1456">
                  <c:v>14.660639681912052</c:v>
                </c:pt>
                <c:pt idx="1457">
                  <c:v>14.952875781453649</c:v>
                </c:pt>
                <c:pt idx="1458">
                  <c:v>14.696866872983792</c:v>
                </c:pt>
                <c:pt idx="1459">
                  <c:v>14.903932274855189</c:v>
                </c:pt>
                <c:pt idx="1460">
                  <c:v>14.834775082208315</c:v>
                </c:pt>
                <c:pt idx="1461">
                  <c:v>14.977612050246208</c:v>
                </c:pt>
                <c:pt idx="1462">
                  <c:v>14.718756670158397</c:v>
                </c:pt>
                <c:pt idx="1463">
                  <c:v>13.426749170706531</c:v>
                </c:pt>
                <c:pt idx="1464">
                  <c:v>12.760121246222878</c:v>
                </c:pt>
                <c:pt idx="1465">
                  <c:v>12.965134731302205</c:v>
                </c:pt>
                <c:pt idx="1466">
                  <c:v>12.485638186994997</c:v>
                </c:pt>
                <c:pt idx="1467">
                  <c:v>11.892598446336315</c:v>
                </c:pt>
                <c:pt idx="1468">
                  <c:v>12.667161619737691</c:v>
                </c:pt>
                <c:pt idx="1469">
                  <c:v>12.758156762800574</c:v>
                </c:pt>
                <c:pt idx="1470">
                  <c:v>12.708086746828309</c:v>
                </c:pt>
                <c:pt idx="1471">
                  <c:v>12.66051809566283</c:v>
                </c:pt>
                <c:pt idx="1472">
                  <c:v>11.858389926025604</c:v>
                </c:pt>
                <c:pt idx="1473">
                  <c:v>11.08003860706846</c:v>
                </c:pt>
                <c:pt idx="1474">
                  <c:v>11.11756395101488</c:v>
                </c:pt>
                <c:pt idx="1475">
                  <c:v>11.072744460629419</c:v>
                </c:pt>
                <c:pt idx="1476">
                  <c:v>10.319298560978678</c:v>
                </c:pt>
                <c:pt idx="1477">
                  <c:v>10.238224653808441</c:v>
                </c:pt>
                <c:pt idx="1478">
                  <c:v>9.1464059751557354</c:v>
                </c:pt>
                <c:pt idx="1479">
                  <c:v>9.9667614470532406</c:v>
                </c:pt>
                <c:pt idx="1480">
                  <c:v>9.6184162154438848</c:v>
                </c:pt>
                <c:pt idx="1481">
                  <c:v>9.3418387754104906</c:v>
                </c:pt>
                <c:pt idx="1482">
                  <c:v>8.7998156071296716</c:v>
                </c:pt>
                <c:pt idx="1483">
                  <c:v>8.9417388400000206</c:v>
                </c:pt>
                <c:pt idx="1484">
                  <c:v>9.0053219642179005</c:v>
                </c:pt>
                <c:pt idx="1485">
                  <c:v>8.7527200757771269</c:v>
                </c:pt>
                <c:pt idx="1486">
                  <c:v>8.778165937624312</c:v>
                </c:pt>
                <c:pt idx="1487">
                  <c:v>9.4907779203353719</c:v>
                </c:pt>
                <c:pt idx="1488">
                  <c:v>9.6671426032426346</c:v>
                </c:pt>
                <c:pt idx="1489">
                  <c:v>9.5567095788415291</c:v>
                </c:pt>
                <c:pt idx="1490">
                  <c:v>9.4223993674307902</c:v>
                </c:pt>
                <c:pt idx="1491">
                  <c:v>9.053410181470241</c:v>
                </c:pt>
                <c:pt idx="1492">
                  <c:v>8.9991479316498193</c:v>
                </c:pt>
                <c:pt idx="1493">
                  <c:v>10.316085640558295</c:v>
                </c:pt>
                <c:pt idx="1494">
                  <c:v>10.148660402749423</c:v>
                </c:pt>
                <c:pt idx="1495">
                  <c:v>10.28934567081324</c:v>
                </c:pt>
                <c:pt idx="1496">
                  <c:v>9.8839683228865365</c:v>
                </c:pt>
                <c:pt idx="1497">
                  <c:v>9.9912701737746801</c:v>
                </c:pt>
                <c:pt idx="1498">
                  <c:v>9.8642519034058811</c:v>
                </c:pt>
                <c:pt idx="1499">
                  <c:v>9.7400819239835954</c:v>
                </c:pt>
                <c:pt idx="1500">
                  <c:v>9.7683091850699437</c:v>
                </c:pt>
                <c:pt idx="1501">
                  <c:v>9.987545738454223</c:v>
                </c:pt>
                <c:pt idx="1502">
                  <c:v>9.7553698320196851</c:v>
                </c:pt>
                <c:pt idx="1503">
                  <c:v>9.8118570321924334</c:v>
                </c:pt>
                <c:pt idx="1504">
                  <c:v>9.8631478590104873</c:v>
                </c:pt>
                <c:pt idx="1505">
                  <c:v>9.0621803454650749</c:v>
                </c:pt>
                <c:pt idx="1506">
                  <c:v>9.0789004671146465</c:v>
                </c:pt>
                <c:pt idx="1507">
                  <c:v>9.2146866306722721</c:v>
                </c:pt>
                <c:pt idx="1508">
                  <c:v>9.3363237989127423</c:v>
                </c:pt>
                <c:pt idx="1509">
                  <c:v>9.2590724833005815</c:v>
                </c:pt>
                <c:pt idx="1510">
                  <c:v>9.3355388882755399</c:v>
                </c:pt>
                <c:pt idx="1511">
                  <c:v>9.8253788650432643</c:v>
                </c:pt>
                <c:pt idx="1512">
                  <c:v>9.884597555944266</c:v>
                </c:pt>
                <c:pt idx="1513">
                  <c:v>12.341314079868305</c:v>
                </c:pt>
                <c:pt idx="1514">
                  <c:v>11.995493620260195</c:v>
                </c:pt>
                <c:pt idx="1515">
                  <c:v>11.78918647104514</c:v>
                </c:pt>
                <c:pt idx="1516">
                  <c:v>11.801482267366284</c:v>
                </c:pt>
                <c:pt idx="1517">
                  <c:v>12.027092260862403</c:v>
                </c:pt>
                <c:pt idx="1518">
                  <c:v>10.637974056883754</c:v>
                </c:pt>
                <c:pt idx="1519">
                  <c:v>10.916896565538934</c:v>
                </c:pt>
                <c:pt idx="1520">
                  <c:v>12.349709471931318</c:v>
                </c:pt>
                <c:pt idx="1521">
                  <c:v>11.85762981673869</c:v>
                </c:pt>
                <c:pt idx="1522">
                  <c:v>11.2373717725907</c:v>
                </c:pt>
                <c:pt idx="1523">
                  <c:v>11.749353384817363</c:v>
                </c:pt>
                <c:pt idx="1524">
                  <c:v>11.789563749802912</c:v>
                </c:pt>
                <c:pt idx="1525">
                  <c:v>11.635912027931681</c:v>
                </c:pt>
                <c:pt idx="1526">
                  <c:v>12.321025932700032</c:v>
                </c:pt>
                <c:pt idx="1527">
                  <c:v>12.341944762410114</c:v>
                </c:pt>
                <c:pt idx="1528">
                  <c:v>12.426487240605834</c:v>
                </c:pt>
                <c:pt idx="1529">
                  <c:v>12.91222924133168</c:v>
                </c:pt>
                <c:pt idx="1530">
                  <c:v>12.687818347497808</c:v>
                </c:pt>
                <c:pt idx="1531">
                  <c:v>12.610710838647929</c:v>
                </c:pt>
                <c:pt idx="1532">
                  <c:v>12.854381288696375</c:v>
                </c:pt>
                <c:pt idx="1533">
                  <c:v>11.905147353549699</c:v>
                </c:pt>
                <c:pt idx="1534">
                  <c:v>12.060767565547602</c:v>
                </c:pt>
                <c:pt idx="1535">
                  <c:v>12.559599884449627</c:v>
                </c:pt>
                <c:pt idx="1536">
                  <c:v>12.55906560623167</c:v>
                </c:pt>
                <c:pt idx="1537">
                  <c:v>12.75853514910971</c:v>
                </c:pt>
                <c:pt idx="1538">
                  <c:v>12.608959730156608</c:v>
                </c:pt>
                <c:pt idx="1539">
                  <c:v>12.308384290406988</c:v>
                </c:pt>
                <c:pt idx="1540">
                  <c:v>12.413409083642151</c:v>
                </c:pt>
                <c:pt idx="1541">
                  <c:v>12.121530709023178</c:v>
                </c:pt>
                <c:pt idx="1542">
                  <c:v>11.658180014140097</c:v>
                </c:pt>
                <c:pt idx="1543">
                  <c:v>10.934044769628629</c:v>
                </c:pt>
                <c:pt idx="1544">
                  <c:v>11.288259756349142</c:v>
                </c:pt>
                <c:pt idx="1545">
                  <c:v>11.040371816706905</c:v>
                </c:pt>
                <c:pt idx="1546">
                  <c:v>10.651202717378025</c:v>
                </c:pt>
                <c:pt idx="1547">
                  <c:v>10.409362346609322</c:v>
                </c:pt>
                <c:pt idx="1548">
                  <c:v>10.426861604924978</c:v>
                </c:pt>
                <c:pt idx="1549">
                  <c:v>9.7939194614379357</c:v>
                </c:pt>
                <c:pt idx="1550">
                  <c:v>9.849014326071881</c:v>
                </c:pt>
                <c:pt idx="1551">
                  <c:v>9.7916676502231308</c:v>
                </c:pt>
                <c:pt idx="1552">
                  <c:v>10.371490488133317</c:v>
                </c:pt>
                <c:pt idx="1553">
                  <c:v>10.214569445955529</c:v>
                </c:pt>
                <c:pt idx="1554">
                  <c:v>10.391302414408747</c:v>
                </c:pt>
                <c:pt idx="1555">
                  <c:v>9.9713036890097424</c:v>
                </c:pt>
                <c:pt idx="1556">
                  <c:v>10.044484665989961</c:v>
                </c:pt>
                <c:pt idx="1557">
                  <c:v>10.038608396140134</c:v>
                </c:pt>
                <c:pt idx="1558">
                  <c:v>9.8231503927470349</c:v>
                </c:pt>
                <c:pt idx="1559">
                  <c:v>9.9519462467923869</c:v>
                </c:pt>
                <c:pt idx="1560">
                  <c:v>10.451069834675845</c:v>
                </c:pt>
                <c:pt idx="1561">
                  <c:v>10.37618750685424</c:v>
                </c:pt>
                <c:pt idx="1562">
                  <c:v>10.864270807051589</c:v>
                </c:pt>
                <c:pt idx="1563">
                  <c:v>11.390010209693987</c:v>
                </c:pt>
                <c:pt idx="1564">
                  <c:v>10.98826069261218</c:v>
                </c:pt>
                <c:pt idx="1565">
                  <c:v>10.735576308938926</c:v>
                </c:pt>
                <c:pt idx="1566">
                  <c:v>10.817228408999439</c:v>
                </c:pt>
                <c:pt idx="1567">
                  <c:v>10.746269974327593</c:v>
                </c:pt>
                <c:pt idx="1568">
                  <c:v>10.633513323780573</c:v>
                </c:pt>
                <c:pt idx="1569">
                  <c:v>10.487362555486676</c:v>
                </c:pt>
                <c:pt idx="1570">
                  <c:v>10.786298031167902</c:v>
                </c:pt>
                <c:pt idx="1571">
                  <c:v>10.731287364588963</c:v>
                </c:pt>
                <c:pt idx="1572">
                  <c:v>10.663597564510022</c:v>
                </c:pt>
                <c:pt idx="1573">
                  <c:v>10.65888126447207</c:v>
                </c:pt>
                <c:pt idx="1574">
                  <c:v>10.603817837625845</c:v>
                </c:pt>
                <c:pt idx="1575">
                  <c:v>10.569375185897206</c:v>
                </c:pt>
                <c:pt idx="1576">
                  <c:v>10.898134238653983</c:v>
                </c:pt>
                <c:pt idx="1577">
                  <c:v>10.78535598342417</c:v>
                </c:pt>
                <c:pt idx="1578">
                  <c:v>10.801256344835336</c:v>
                </c:pt>
                <c:pt idx="1579">
                  <c:v>10.692699235075406</c:v>
                </c:pt>
                <c:pt idx="1580">
                  <c:v>10.582741056615474</c:v>
                </c:pt>
                <c:pt idx="1581">
                  <c:v>10.62593924114077</c:v>
                </c:pt>
                <c:pt idx="1582">
                  <c:v>10.65419758964177</c:v>
                </c:pt>
                <c:pt idx="1583">
                  <c:v>10.606222691136054</c:v>
                </c:pt>
                <c:pt idx="1584">
                  <c:v>10.61423173494329</c:v>
                </c:pt>
                <c:pt idx="1585">
                  <c:v>10.375909978857852</c:v>
                </c:pt>
                <c:pt idx="1586">
                  <c:v>10.371885839135526</c:v>
                </c:pt>
                <c:pt idx="1587">
                  <c:v>10.682897228231274</c:v>
                </c:pt>
                <c:pt idx="1588">
                  <c:v>10.66343268988896</c:v>
                </c:pt>
                <c:pt idx="1589">
                  <c:v>10.643019555870488</c:v>
                </c:pt>
                <c:pt idx="1590">
                  <c:v>10.522921467969002</c:v>
                </c:pt>
                <c:pt idx="1591">
                  <c:v>10.523812839463822</c:v>
                </c:pt>
                <c:pt idx="1592">
                  <c:v>10.499160258960314</c:v>
                </c:pt>
                <c:pt idx="1593">
                  <c:v>10.449785345998988</c:v>
                </c:pt>
                <c:pt idx="1594">
                  <c:v>10.41851848488461</c:v>
                </c:pt>
                <c:pt idx="1595">
                  <c:v>10.485045362420667</c:v>
                </c:pt>
                <c:pt idx="1596">
                  <c:v>10.430870144860588</c:v>
                </c:pt>
                <c:pt idx="1597">
                  <c:v>10.61267234930779</c:v>
                </c:pt>
                <c:pt idx="1598">
                  <c:v>10.571010556484726</c:v>
                </c:pt>
                <c:pt idx="1599">
                  <c:v>10.489260965660636</c:v>
                </c:pt>
                <c:pt idx="1600">
                  <c:v>10.329224797532692</c:v>
                </c:pt>
                <c:pt idx="1601">
                  <c:v>10.349107067002372</c:v>
                </c:pt>
                <c:pt idx="1602">
                  <c:v>10.405190964676935</c:v>
                </c:pt>
                <c:pt idx="1603">
                  <c:v>10.359218602700594</c:v>
                </c:pt>
                <c:pt idx="1604">
                  <c:v>10.25027004708004</c:v>
                </c:pt>
                <c:pt idx="1605">
                  <c:v>10.224806907643959</c:v>
                </c:pt>
                <c:pt idx="1606">
                  <c:v>10.274652591951549</c:v>
                </c:pt>
                <c:pt idx="1607">
                  <c:v>10.288740049998443</c:v>
                </c:pt>
                <c:pt idx="1608">
                  <c:v>10.069814239756283</c:v>
                </c:pt>
                <c:pt idx="1609">
                  <c:v>9.8294558003049524</c:v>
                </c:pt>
                <c:pt idx="1610">
                  <c:v>9.759067197226635</c:v>
                </c:pt>
                <c:pt idx="1611">
                  <c:v>9.783689574019057</c:v>
                </c:pt>
                <c:pt idx="1612">
                  <c:v>9.5286586316773736</c:v>
                </c:pt>
                <c:pt idx="1613">
                  <c:v>9.4218550394959308</c:v>
                </c:pt>
                <c:pt idx="1614">
                  <c:v>9.283347012745935</c:v>
                </c:pt>
                <c:pt idx="1615">
                  <c:v>9.2164067822366036</c:v>
                </c:pt>
                <c:pt idx="1616">
                  <c:v>9.8954965804405965</c:v>
                </c:pt>
                <c:pt idx="1617">
                  <c:v>9.7571052287837592</c:v>
                </c:pt>
                <c:pt idx="1618">
                  <c:v>9.5566272162806172</c:v>
                </c:pt>
                <c:pt idx="1619">
                  <c:v>9.710819961449614</c:v>
                </c:pt>
                <c:pt idx="1620">
                  <c:v>9.6234576354690731</c:v>
                </c:pt>
                <c:pt idx="1621">
                  <c:v>9.8654416574487325</c:v>
                </c:pt>
                <c:pt idx="1622">
                  <c:v>9.711018534685584</c:v>
                </c:pt>
                <c:pt idx="1623">
                  <c:v>9.7702141555612911</c:v>
                </c:pt>
                <c:pt idx="1624">
                  <c:v>9.7707836678013926</c:v>
                </c:pt>
                <c:pt idx="1625">
                  <c:v>9.4598081977125794</c:v>
                </c:pt>
                <c:pt idx="1626">
                  <c:v>9.4361720044226818</c:v>
                </c:pt>
                <c:pt idx="1627">
                  <c:v>9.4960395755185534</c:v>
                </c:pt>
                <c:pt idx="1628">
                  <c:v>9.4048366575742168</c:v>
                </c:pt>
                <c:pt idx="1629">
                  <c:v>9.6013445169289131</c:v>
                </c:pt>
                <c:pt idx="1630">
                  <c:v>9.6444613730379647</c:v>
                </c:pt>
                <c:pt idx="1631">
                  <c:v>9.5772413011456816</c:v>
                </c:pt>
                <c:pt idx="1632">
                  <c:v>9.5487970983456041</c:v>
                </c:pt>
                <c:pt idx="1633">
                  <c:v>9.5361837975972943</c:v>
                </c:pt>
                <c:pt idx="1634">
                  <c:v>9.500626097868107</c:v>
                </c:pt>
                <c:pt idx="1635">
                  <c:v>9.5645107738004747</c:v>
                </c:pt>
                <c:pt idx="1636">
                  <c:v>9.5695807437090465</c:v>
                </c:pt>
                <c:pt idx="1637">
                  <c:v>9.5864721206353902</c:v>
                </c:pt>
                <c:pt idx="1638">
                  <c:v>9.9203967954549181</c:v>
                </c:pt>
                <c:pt idx="1639">
                  <c:v>9.9281666458096396</c:v>
                </c:pt>
                <c:pt idx="1640">
                  <c:v>9.9140547719399397</c:v>
                </c:pt>
                <c:pt idx="1641">
                  <c:v>9.9305832142022812</c:v>
                </c:pt>
                <c:pt idx="1642">
                  <c:v>9.8330064658897864</c:v>
                </c:pt>
                <c:pt idx="1643">
                  <c:v>9.7442037217085264</c:v>
                </c:pt>
                <c:pt idx="1644">
                  <c:v>9.6953576580964889</c:v>
                </c:pt>
                <c:pt idx="1645">
                  <c:v>9.0205215242585499</c:v>
                </c:pt>
                <c:pt idx="1646">
                  <c:v>8.4315259916344356</c:v>
                </c:pt>
                <c:pt idx="1647">
                  <c:v>7.9559295267522208</c:v>
                </c:pt>
                <c:pt idx="1648">
                  <c:v>7.6975855735011294</c:v>
                </c:pt>
                <c:pt idx="1649">
                  <c:v>7.5381147876102732</c:v>
                </c:pt>
                <c:pt idx="1650">
                  <c:v>7.7590288233199907</c:v>
                </c:pt>
                <c:pt idx="1651">
                  <c:v>7.6909177484905769</c:v>
                </c:pt>
                <c:pt idx="1652">
                  <c:v>7.4426533769039693</c:v>
                </c:pt>
                <c:pt idx="1653">
                  <c:v>6.9598710399023656</c:v>
                </c:pt>
                <c:pt idx="1654">
                  <c:v>7.0011642606134119</c:v>
                </c:pt>
                <c:pt idx="1655">
                  <c:v>6.8971120690709888</c:v>
                </c:pt>
                <c:pt idx="1656">
                  <c:v>6.9045667678801355</c:v>
                </c:pt>
                <c:pt idx="1657">
                  <c:v>7.0208870886981529</c:v>
                </c:pt>
                <c:pt idx="1658">
                  <c:v>6.9897733659101267</c:v>
                </c:pt>
                <c:pt idx="1659">
                  <c:v>7.0132977430885273</c:v>
                </c:pt>
                <c:pt idx="1660">
                  <c:v>6.9228084444109097</c:v>
                </c:pt>
                <c:pt idx="1661">
                  <c:v>6.3499815085953015</c:v>
                </c:pt>
                <c:pt idx="1662">
                  <c:v>5.6635852768211103</c:v>
                </c:pt>
                <c:pt idx="1663">
                  <c:v>5.6535193861633148</c:v>
                </c:pt>
                <c:pt idx="1664">
                  <c:v>5.821006780848462</c:v>
                </c:pt>
                <c:pt idx="1665">
                  <c:v>5.2831018736910105</c:v>
                </c:pt>
                <c:pt idx="1666">
                  <c:v>5.2368003936425129</c:v>
                </c:pt>
                <c:pt idx="1667">
                  <c:v>5.099561193655477</c:v>
                </c:pt>
                <c:pt idx="1668">
                  <c:v>5.1065936004748709</c:v>
                </c:pt>
                <c:pt idx="1669">
                  <c:v>5.0114347298155346</c:v>
                </c:pt>
                <c:pt idx="1670">
                  <c:v>5.5229785824141233</c:v>
                </c:pt>
                <c:pt idx="1671">
                  <c:v>6.0024495884934996</c:v>
                </c:pt>
                <c:pt idx="1672">
                  <c:v>7.185976242471579</c:v>
                </c:pt>
                <c:pt idx="1673">
                  <c:v>6.3709848887316758</c:v>
                </c:pt>
                <c:pt idx="1674">
                  <c:v>6.0372054011243748</c:v>
                </c:pt>
                <c:pt idx="1675">
                  <c:v>6.331658391561767</c:v>
                </c:pt>
                <c:pt idx="1676">
                  <c:v>6.4900787700378961</c:v>
                </c:pt>
                <c:pt idx="1677">
                  <c:v>6.4195558698318145</c:v>
                </c:pt>
                <c:pt idx="1678">
                  <c:v>6.5893383511998653</c:v>
                </c:pt>
                <c:pt idx="1679">
                  <c:v>6.558851127966328</c:v>
                </c:pt>
                <c:pt idx="1680">
                  <c:v>6.0931107648852265</c:v>
                </c:pt>
                <c:pt idx="1681">
                  <c:v>6.065706173613723</c:v>
                </c:pt>
                <c:pt idx="1682">
                  <c:v>6.1527356953409473</c:v>
                </c:pt>
                <c:pt idx="1683">
                  <c:v>6.1301209067874476</c:v>
                </c:pt>
                <c:pt idx="1684">
                  <c:v>6.1007254523797396</c:v>
                </c:pt>
                <c:pt idx="1685">
                  <c:v>6.1015263112275315</c:v>
                </c:pt>
                <c:pt idx="1686">
                  <c:v>6.4705355722789948</c:v>
                </c:pt>
                <c:pt idx="1687">
                  <c:v>6.5035359738788845</c:v>
                </c:pt>
                <c:pt idx="1688">
                  <c:v>6.3672352153918306</c:v>
                </c:pt>
                <c:pt idx="1689">
                  <c:v>6.4535497409815985</c:v>
                </c:pt>
                <c:pt idx="1690">
                  <c:v>6.4585688076318375</c:v>
                </c:pt>
                <c:pt idx="1691">
                  <c:v>6.4389299386079006</c:v>
                </c:pt>
                <c:pt idx="1692">
                  <c:v>6.2344135075283855</c:v>
                </c:pt>
                <c:pt idx="1693">
                  <c:v>6.3606695629427588</c:v>
                </c:pt>
                <c:pt idx="1694">
                  <c:v>6.277670428076112</c:v>
                </c:pt>
                <c:pt idx="1695">
                  <c:v>6.2763601749879276</c:v>
                </c:pt>
                <c:pt idx="1696">
                  <c:v>6.2641355506504892</c:v>
                </c:pt>
                <c:pt idx="1697">
                  <c:v>6.1660130087554936</c:v>
                </c:pt>
                <c:pt idx="1698">
                  <c:v>6.226720700444484</c:v>
                </c:pt>
                <c:pt idx="1699">
                  <c:v>6.2254864837957555</c:v>
                </c:pt>
                <c:pt idx="1700">
                  <c:v>6.2146276918966512</c:v>
                </c:pt>
                <c:pt idx="1701">
                  <c:v>6.2171493105312789</c:v>
                </c:pt>
                <c:pt idx="1702">
                  <c:v>6.1873509501827382</c:v>
                </c:pt>
                <c:pt idx="1703">
                  <c:v>6.1924554338072362</c:v>
                </c:pt>
                <c:pt idx="1704">
                  <c:v>6.1947402909654352</c:v>
                </c:pt>
                <c:pt idx="1705">
                  <c:v>6.1691683574502747</c:v>
                </c:pt>
                <c:pt idx="1706">
                  <c:v>6.1908467220507291</c:v>
                </c:pt>
                <c:pt idx="1707">
                  <c:v>6.1979524603744736</c:v>
                </c:pt>
                <c:pt idx="1708">
                  <c:v>6.1993813687709514</c:v>
                </c:pt>
                <c:pt idx="1709">
                  <c:v>6.2017617251117354</c:v>
                </c:pt>
                <c:pt idx="1710">
                  <c:v>6.0988015827614186</c:v>
                </c:pt>
                <c:pt idx="1711">
                  <c:v>6.0071091279985822</c:v>
                </c:pt>
                <c:pt idx="1712">
                  <c:v>5.9043293543913542</c:v>
                </c:pt>
                <c:pt idx="1713">
                  <c:v>5.7689816719757312</c:v>
                </c:pt>
                <c:pt idx="1714">
                  <c:v>5.8760683274202705</c:v>
                </c:pt>
                <c:pt idx="1715">
                  <c:v>5.8671340115081394</c:v>
                </c:pt>
                <c:pt idx="1716">
                  <c:v>5.8572488342461106</c:v>
                </c:pt>
                <c:pt idx="1717">
                  <c:v>5.9719340927420728</c:v>
                </c:pt>
                <c:pt idx="1718">
                  <c:v>5.9702375656751174</c:v>
                </c:pt>
                <c:pt idx="1719">
                  <c:v>5.9540278364317505</c:v>
                </c:pt>
                <c:pt idx="1720">
                  <c:v>5.9619584584531484</c:v>
                </c:pt>
                <c:pt idx="1721">
                  <c:v>5.9878484749784828</c:v>
                </c:pt>
                <c:pt idx="1722">
                  <c:v>5.9699423454160803</c:v>
                </c:pt>
                <c:pt idx="1723">
                  <c:v>5.9652460584114833</c:v>
                </c:pt>
                <c:pt idx="1724">
                  <c:v>5.93184703568018</c:v>
                </c:pt>
                <c:pt idx="1725">
                  <c:v>5.8655139327516626</c:v>
                </c:pt>
                <c:pt idx="1726">
                  <c:v>5.8408871720347211</c:v>
                </c:pt>
                <c:pt idx="1727">
                  <c:v>5.9101593914284614</c:v>
                </c:pt>
                <c:pt idx="1728">
                  <c:v>5.8707525443144482</c:v>
                </c:pt>
                <c:pt idx="1729">
                  <c:v>5.8755392963885349</c:v>
                </c:pt>
                <c:pt idx="1730">
                  <c:v>5.9054722374587421</c:v>
                </c:pt>
                <c:pt idx="1731">
                  <c:v>5.92583627287899</c:v>
                </c:pt>
                <c:pt idx="1732">
                  <c:v>5.9116243142408686</c:v>
                </c:pt>
                <c:pt idx="1733">
                  <c:v>5.9256172437860783</c:v>
                </c:pt>
                <c:pt idx="1734">
                  <c:v>5.9228161989703176</c:v>
                </c:pt>
                <c:pt idx="1735">
                  <c:v>5.8804581090867831</c:v>
                </c:pt>
                <c:pt idx="1736">
                  <c:v>5.9046843754792055</c:v>
                </c:pt>
                <c:pt idx="1737">
                  <c:v>5.8824996622222789</c:v>
                </c:pt>
                <c:pt idx="1738">
                  <c:v>5.8631580641434748</c:v>
                </c:pt>
                <c:pt idx="1739">
                  <c:v>5.8763428046283268</c:v>
                </c:pt>
                <c:pt idx="1740">
                  <c:v>5.8954546786976225</c:v>
                </c:pt>
                <c:pt idx="1741">
                  <c:v>5.8754737447330632</c:v>
                </c:pt>
                <c:pt idx="1742">
                  <c:v>5.8604118728172354</c:v>
                </c:pt>
                <c:pt idx="1743">
                  <c:v>5.8568323627216508</c:v>
                </c:pt>
                <c:pt idx="1744">
                  <c:v>5.8746449963291774</c:v>
                </c:pt>
                <c:pt idx="1745">
                  <c:v>6.0628471704848472</c:v>
                </c:pt>
                <c:pt idx="1746">
                  <c:v>6.0880162119796175</c:v>
                </c:pt>
                <c:pt idx="1747">
                  <c:v>6.0997513747253187</c:v>
                </c:pt>
                <c:pt idx="1748">
                  <c:v>6.1157848348462931</c:v>
                </c:pt>
                <c:pt idx="1749">
                  <c:v>6.2363646325856781</c:v>
                </c:pt>
                <c:pt idx="1750">
                  <c:v>6.2031338720900759</c:v>
                </c:pt>
                <c:pt idx="1751">
                  <c:v>6.2112657137422032</c:v>
                </c:pt>
                <c:pt idx="1752">
                  <c:v>6.2061957774450924</c:v>
                </c:pt>
                <c:pt idx="1753">
                  <c:v>6.0811727092875953</c:v>
                </c:pt>
                <c:pt idx="1754">
                  <c:v>6.0952237664289965</c:v>
                </c:pt>
                <c:pt idx="1755">
                  <c:v>6.1129185363683654</c:v>
                </c:pt>
                <c:pt idx="1756">
                  <c:v>6.1131436936497865</c:v>
                </c:pt>
                <c:pt idx="1757">
                  <c:v>6.0977989021321015</c:v>
                </c:pt>
                <c:pt idx="1758">
                  <c:v>6.0951064620741793</c:v>
                </c:pt>
                <c:pt idx="1759">
                  <c:v>6.0924981646428797</c:v>
                </c:pt>
                <c:pt idx="1760">
                  <c:v>6.1058306323751887</c:v>
                </c:pt>
                <c:pt idx="1761">
                  <c:v>6.1050842779413408</c:v>
                </c:pt>
                <c:pt idx="1762">
                  <c:v>6.0299163409846885</c:v>
                </c:pt>
                <c:pt idx="1763">
                  <c:v>6.0218377162111132</c:v>
                </c:pt>
                <c:pt idx="1764">
                  <c:v>6.0327202969765041</c:v>
                </c:pt>
                <c:pt idx="1765">
                  <c:v>6.0640748797696213</c:v>
                </c:pt>
                <c:pt idx="1766">
                  <c:v>6.0599353295225997</c:v>
                </c:pt>
                <c:pt idx="1767">
                  <c:v>6.0783884630625247</c:v>
                </c:pt>
                <c:pt idx="1768">
                  <c:v>6.0850464817794272</c:v>
                </c:pt>
                <c:pt idx="1769">
                  <c:v>6.0758553271239029</c:v>
                </c:pt>
                <c:pt idx="1770">
                  <c:v>6.0778097663587323</c:v>
                </c:pt>
                <c:pt idx="1771">
                  <c:v>6.0752741148294493</c:v>
                </c:pt>
                <c:pt idx="1772">
                  <c:v>6.1219702927315396</c:v>
                </c:pt>
                <c:pt idx="1773">
                  <c:v>6.1247583304966247</c:v>
                </c:pt>
                <c:pt idx="1774">
                  <c:v>6.1189612628197798</c:v>
                </c:pt>
                <c:pt idx="1775">
                  <c:v>6.1070794327348086</c:v>
                </c:pt>
                <c:pt idx="1776">
                  <c:v>6.1077860807106843</c:v>
                </c:pt>
                <c:pt idx="1777">
                  <c:v>6.1181436472899859</c:v>
                </c:pt>
                <c:pt idx="1778">
                  <c:v>6.14315595356243</c:v>
                </c:pt>
                <c:pt idx="1779">
                  <c:v>6.164440955315162</c:v>
                </c:pt>
                <c:pt idx="1780">
                  <c:v>6.1547642439447383</c:v>
                </c:pt>
                <c:pt idx="1781">
                  <c:v>6.1600926075760052</c:v>
                </c:pt>
                <c:pt idx="1782">
                  <c:v>6.2653231483003404</c:v>
                </c:pt>
                <c:pt idx="1783">
                  <c:v>6.3118459604249813</c:v>
                </c:pt>
                <c:pt idx="1784">
                  <c:v>6.2896920876262445</c:v>
                </c:pt>
                <c:pt idx="1785">
                  <c:v>6.3016630567184837</c:v>
                </c:pt>
                <c:pt idx="1786">
                  <c:v>6.3232429175548983</c:v>
                </c:pt>
                <c:pt idx="1787">
                  <c:v>6.3265636612245748</c:v>
                </c:pt>
                <c:pt idx="1788">
                  <c:v>6.3051099918187221</c:v>
                </c:pt>
                <c:pt idx="1789">
                  <c:v>6.3060899564733175</c:v>
                </c:pt>
                <c:pt idx="1790">
                  <c:v>6.2950538052470772</c:v>
                </c:pt>
                <c:pt idx="1791">
                  <c:v>6.24767805390728</c:v>
                </c:pt>
                <c:pt idx="1792">
                  <c:v>6.2537234806348438</c:v>
                </c:pt>
                <c:pt idx="1793">
                  <c:v>6.2906968836884927</c:v>
                </c:pt>
                <c:pt idx="1794">
                  <c:v>6.4434062710629272</c:v>
                </c:pt>
                <c:pt idx="1795">
                  <c:v>6.4092350430682661</c:v>
                </c:pt>
                <c:pt idx="1796">
                  <c:v>6.4392274108853771</c:v>
                </c:pt>
                <c:pt idx="1797">
                  <c:v>6.4977694049045258</c:v>
                </c:pt>
                <c:pt idx="1798">
                  <c:v>6.7002816741712863</c:v>
                </c:pt>
                <c:pt idx="1799">
                  <c:v>6.7022236560206645</c:v>
                </c:pt>
                <c:pt idx="1800">
                  <c:v>6.8490655286608924</c:v>
                </c:pt>
                <c:pt idx="1801">
                  <c:v>6.9211307697505644</c:v>
                </c:pt>
                <c:pt idx="1802">
                  <c:v>6.8316126328593718</c:v>
                </c:pt>
                <c:pt idx="1803">
                  <c:v>7.0454795288283885</c:v>
                </c:pt>
                <c:pt idx="1804">
                  <c:v>7.0392525689891459</c:v>
                </c:pt>
                <c:pt idx="1805">
                  <c:v>7.1556940855971254</c:v>
                </c:pt>
                <c:pt idx="1806">
                  <c:v>6.8744782839457388</c:v>
                </c:pt>
                <c:pt idx="1807">
                  <c:v>6.861850812727222</c:v>
                </c:pt>
                <c:pt idx="1808">
                  <c:v>6.9305899553371146</c:v>
                </c:pt>
                <c:pt idx="1809">
                  <c:v>6.8346696009793853</c:v>
                </c:pt>
                <c:pt idx="1810">
                  <c:v>6.845820308281473</c:v>
                </c:pt>
                <c:pt idx="1811">
                  <c:v>7.1093337577284412</c:v>
                </c:pt>
                <c:pt idx="1812">
                  <c:v>6.9417053869877581</c:v>
                </c:pt>
                <c:pt idx="1813">
                  <c:v>6.9314427434726511</c:v>
                </c:pt>
                <c:pt idx="1814">
                  <c:v>6.8504109830697661</c:v>
                </c:pt>
                <c:pt idx="1815">
                  <c:v>6.7382356538038106</c:v>
                </c:pt>
                <c:pt idx="1816">
                  <c:v>6.8018935185324123</c:v>
                </c:pt>
                <c:pt idx="1817">
                  <c:v>6.8657791282821119</c:v>
                </c:pt>
                <c:pt idx="1818">
                  <c:v>6.9074885972326632</c:v>
                </c:pt>
                <c:pt idx="1819">
                  <c:v>7.1546096370624905</c:v>
                </c:pt>
                <c:pt idx="1820">
                  <c:v>7.2436395643809011</c:v>
                </c:pt>
                <c:pt idx="1821">
                  <c:v>7.2207843559487239</c:v>
                </c:pt>
                <c:pt idx="1822">
                  <c:v>7.2547444695730192</c:v>
                </c:pt>
                <c:pt idx="1823">
                  <c:v>7.0763387174247274</c:v>
                </c:pt>
                <c:pt idx="1824">
                  <c:v>7.1386503184002423</c:v>
                </c:pt>
                <c:pt idx="1825">
                  <c:v>7.1607043730590245</c:v>
                </c:pt>
                <c:pt idx="1826">
                  <c:v>7.1376341832799008</c:v>
                </c:pt>
                <c:pt idx="1827">
                  <c:v>7.1132925487646208</c:v>
                </c:pt>
                <c:pt idx="1828">
                  <c:v>7.0828110731092302</c:v>
                </c:pt>
                <c:pt idx="1829">
                  <c:v>7.101017566013522</c:v>
                </c:pt>
                <c:pt idx="1830">
                  <c:v>7.1010597762749965</c:v>
                </c:pt>
                <c:pt idx="1831">
                  <c:v>7.0973852924189762</c:v>
                </c:pt>
                <c:pt idx="1832">
                  <c:v>7.186863274527699</c:v>
                </c:pt>
                <c:pt idx="1833">
                  <c:v>7.2463648503653486</c:v>
                </c:pt>
                <c:pt idx="1834">
                  <c:v>7.4301767984302822</c:v>
                </c:pt>
                <c:pt idx="1835">
                  <c:v>7.3843442572247096</c:v>
                </c:pt>
                <c:pt idx="1836">
                  <c:v>7.3977649206474938</c:v>
                </c:pt>
                <c:pt idx="1837">
                  <c:v>7.2227662838149485</c:v>
                </c:pt>
                <c:pt idx="1838">
                  <c:v>7.3368270555308834</c:v>
                </c:pt>
                <c:pt idx="1839">
                  <c:v>7.3564051509644814</c:v>
                </c:pt>
                <c:pt idx="1840">
                  <c:v>7.4127742676822619</c:v>
                </c:pt>
                <c:pt idx="1841">
                  <c:v>7.4166708524704728</c:v>
                </c:pt>
                <c:pt idx="1842">
                  <c:v>7.4345573047622384</c:v>
                </c:pt>
                <c:pt idx="1843">
                  <c:v>7.3741777219581683</c:v>
                </c:pt>
                <c:pt idx="1844">
                  <c:v>7.4778452854201243</c:v>
                </c:pt>
                <c:pt idx="1845">
                  <c:v>7.4899775319199726</c:v>
                </c:pt>
                <c:pt idx="1846">
                  <c:v>7.4903150695540273</c:v>
                </c:pt>
                <c:pt idx="1847">
                  <c:v>7.472627318109951</c:v>
                </c:pt>
                <c:pt idx="1848">
                  <c:v>7.5127013466311228</c:v>
                </c:pt>
                <c:pt idx="1849">
                  <c:v>7.5692767567312318</c:v>
                </c:pt>
                <c:pt idx="1850">
                  <c:v>7.5761336824748717</c:v>
                </c:pt>
                <c:pt idx="1851">
                  <c:v>7.5844941165439552</c:v>
                </c:pt>
                <c:pt idx="1852">
                  <c:v>7.5989085959612197</c:v>
                </c:pt>
                <c:pt idx="1853">
                  <c:v>7.7593503118308416</c:v>
                </c:pt>
                <c:pt idx="1854">
                  <c:v>8.2411359769749932</c:v>
                </c:pt>
                <c:pt idx="1855">
                  <c:v>8.7755022647408971</c:v>
                </c:pt>
                <c:pt idx="1856">
                  <c:v>8.4965656601775272</c:v>
                </c:pt>
                <c:pt idx="1857">
                  <c:v>8.2294522339324221</c:v>
                </c:pt>
                <c:pt idx="1858">
                  <c:v>8.5486768532558202</c:v>
                </c:pt>
                <c:pt idx="1859">
                  <c:v>8.9119098402251424</c:v>
                </c:pt>
                <c:pt idx="1860">
                  <c:v>9.2593309341405234</c:v>
                </c:pt>
                <c:pt idx="1861">
                  <c:v>9.42140638239845</c:v>
                </c:pt>
                <c:pt idx="1862">
                  <c:v>9.1243082930537689</c:v>
                </c:pt>
                <c:pt idx="1863">
                  <c:v>9.1591575667479432</c:v>
                </c:pt>
                <c:pt idx="1864">
                  <c:v>9.4011791272029903</c:v>
                </c:pt>
                <c:pt idx="1865">
                  <c:v>10.042125878358222</c:v>
                </c:pt>
                <c:pt idx="1866">
                  <c:v>10.099514052854087</c:v>
                </c:pt>
                <c:pt idx="1867">
                  <c:v>10.924278808853924</c:v>
                </c:pt>
                <c:pt idx="1868">
                  <c:v>9.9285136240422709</c:v>
                </c:pt>
                <c:pt idx="1869">
                  <c:v>8.0451361224157072</c:v>
                </c:pt>
                <c:pt idx="1870">
                  <c:v>8.0466218708247546</c:v>
                </c:pt>
                <c:pt idx="1871">
                  <c:v>8.2396512272674372</c:v>
                </c:pt>
                <c:pt idx="1872">
                  <c:v>8.1910566446152835</c:v>
                </c:pt>
                <c:pt idx="1873">
                  <c:v>8.2082762076996065</c:v>
                </c:pt>
                <c:pt idx="1874">
                  <c:v>7.1932109969186309</c:v>
                </c:pt>
                <c:pt idx="1875">
                  <c:v>6.7907091944982527</c:v>
                </c:pt>
                <c:pt idx="1876">
                  <c:v>7.0092448965737502</c:v>
                </c:pt>
                <c:pt idx="1877">
                  <c:v>7.3094694676338579</c:v>
                </c:pt>
                <c:pt idx="1878">
                  <c:v>7.2099828572441975</c:v>
                </c:pt>
                <c:pt idx="1879">
                  <c:v>7.2452026320192608</c:v>
                </c:pt>
                <c:pt idx="1880">
                  <c:v>7.6978010173336431</c:v>
                </c:pt>
                <c:pt idx="1881">
                  <c:v>7.8156485312306136</c:v>
                </c:pt>
                <c:pt idx="1882">
                  <c:v>7.7420858056953321</c:v>
                </c:pt>
                <c:pt idx="1883">
                  <c:v>7.7506925887643074</c:v>
                </c:pt>
                <c:pt idx="1884">
                  <c:v>8.0279815509593071</c:v>
                </c:pt>
                <c:pt idx="1885">
                  <c:v>7.8753687821404679</c:v>
                </c:pt>
                <c:pt idx="1886">
                  <c:v>8.0046439835827474</c:v>
                </c:pt>
                <c:pt idx="1887">
                  <c:v>7.8605108152086727</c:v>
                </c:pt>
                <c:pt idx="1888">
                  <c:v>7.7988572331394881</c:v>
                </c:pt>
                <c:pt idx="1889">
                  <c:v>7.8590399183924085</c:v>
                </c:pt>
                <c:pt idx="1890">
                  <c:v>7.9677570244365139</c:v>
                </c:pt>
                <c:pt idx="1891">
                  <c:v>7.991063339608556</c:v>
                </c:pt>
                <c:pt idx="1892">
                  <c:v>7.9874168686063847</c:v>
                </c:pt>
                <c:pt idx="1893">
                  <c:v>7.9762116979902506</c:v>
                </c:pt>
                <c:pt idx="1894">
                  <c:v>8.2538133420284261</c:v>
                </c:pt>
                <c:pt idx="1895">
                  <c:v>8.4298420683902471</c:v>
                </c:pt>
                <c:pt idx="1896">
                  <c:v>8.6442875251730911</c:v>
                </c:pt>
                <c:pt idx="1897">
                  <c:v>8.8724230812130127</c:v>
                </c:pt>
                <c:pt idx="1898">
                  <c:v>8.9317108435176262</c:v>
                </c:pt>
                <c:pt idx="1899">
                  <c:v>8.9528392431155179</c:v>
                </c:pt>
                <c:pt idx="1900">
                  <c:v>9.0789607603285241</c:v>
                </c:pt>
                <c:pt idx="1901">
                  <c:v>9.2739899767632483</c:v>
                </c:pt>
                <c:pt idx="1902">
                  <c:v>9.1958443544947706</c:v>
                </c:pt>
                <c:pt idx="1903">
                  <c:v>8.4474108390129174</c:v>
                </c:pt>
                <c:pt idx="1904">
                  <c:v>8.2789690405598968</c:v>
                </c:pt>
                <c:pt idx="1905">
                  <c:v>8.6315265167602924</c:v>
                </c:pt>
                <c:pt idx="1906">
                  <c:v>8.604331412343603</c:v>
                </c:pt>
                <c:pt idx="1907">
                  <c:v>8.528202453746152</c:v>
                </c:pt>
                <c:pt idx="1908">
                  <c:v>8.6147254465560099</c:v>
                </c:pt>
                <c:pt idx="1909">
                  <c:v>8.6518322777456476</c:v>
                </c:pt>
                <c:pt idx="1910">
                  <c:v>8.7815024528260643</c:v>
                </c:pt>
                <c:pt idx="1911">
                  <c:v>9.0047799460203333</c:v>
                </c:pt>
                <c:pt idx="1912">
                  <c:v>9.1555020819552198</c:v>
                </c:pt>
                <c:pt idx="1913">
                  <c:v>9.0386931820828256</c:v>
                </c:pt>
                <c:pt idx="1914">
                  <c:v>9.1658263963255795</c:v>
                </c:pt>
                <c:pt idx="1915">
                  <c:v>9.6499883492749881</c:v>
                </c:pt>
                <c:pt idx="1916">
                  <c:v>9.7577029808453961</c:v>
                </c:pt>
                <c:pt idx="1917">
                  <c:v>10.091938129026902</c:v>
                </c:pt>
                <c:pt idx="1918">
                  <c:v>10.481288666600697</c:v>
                </c:pt>
                <c:pt idx="1919">
                  <c:v>10.318856708823365</c:v>
                </c:pt>
                <c:pt idx="1920">
                  <c:v>10.249835456820723</c:v>
                </c:pt>
                <c:pt idx="1921">
                  <c:v>10.352938150647326</c:v>
                </c:pt>
                <c:pt idx="1922">
                  <c:v>10.483611782230856</c:v>
                </c:pt>
                <c:pt idx="1923">
                  <c:v>10.800473921216136</c:v>
                </c:pt>
                <c:pt idx="1924">
                  <c:v>11.081390667124765</c:v>
                </c:pt>
                <c:pt idx="1925">
                  <c:v>11.555341709017473</c:v>
                </c:pt>
                <c:pt idx="1926">
                  <c:v>11.582231181793418</c:v>
                </c:pt>
                <c:pt idx="1927">
                  <c:v>11.399400782589547</c:v>
                </c:pt>
                <c:pt idx="1928">
                  <c:v>11.597346855817772</c:v>
                </c:pt>
                <c:pt idx="1929">
                  <c:v>11.016522875306373</c:v>
                </c:pt>
                <c:pt idx="1930">
                  <c:v>10.726430080235136</c:v>
                </c:pt>
                <c:pt idx="1931">
                  <c:v>10.410577968849452</c:v>
                </c:pt>
                <c:pt idx="1932">
                  <c:v>11.143365067572192</c:v>
                </c:pt>
                <c:pt idx="1933">
                  <c:v>10.639535803790425</c:v>
                </c:pt>
                <c:pt idx="1934">
                  <c:v>10.533013731297391</c:v>
                </c:pt>
                <c:pt idx="1935">
                  <c:v>11.103241361295042</c:v>
                </c:pt>
                <c:pt idx="1936">
                  <c:v>11.156178829348459</c:v>
                </c:pt>
                <c:pt idx="1937">
                  <c:v>11.314973348146989</c:v>
                </c:pt>
                <c:pt idx="1938">
                  <c:v>10.981395972952701</c:v>
                </c:pt>
                <c:pt idx="1939">
                  <c:v>10.306790543785421</c:v>
                </c:pt>
                <c:pt idx="1940">
                  <c:v>9.3811479186635527</c:v>
                </c:pt>
                <c:pt idx="1941">
                  <c:v>8.8582148270067282</c:v>
                </c:pt>
                <c:pt idx="1942">
                  <c:v>9.3157045301193069</c:v>
                </c:pt>
                <c:pt idx="1943">
                  <c:v>9.6423361982614928</c:v>
                </c:pt>
                <c:pt idx="1944">
                  <c:v>9.0965974837321735</c:v>
                </c:pt>
                <c:pt idx="1945">
                  <c:v>9.2203021572879234</c:v>
                </c:pt>
                <c:pt idx="1946">
                  <c:v>8.5773529668748569</c:v>
                </c:pt>
                <c:pt idx="1947">
                  <c:v>8.3597851261345042</c:v>
                </c:pt>
                <c:pt idx="1948">
                  <c:v>8.67843577044356</c:v>
                </c:pt>
                <c:pt idx="1949">
                  <c:v>8.9446262481246901</c:v>
                </c:pt>
                <c:pt idx="1950">
                  <c:v>9.2059818118147732</c:v>
                </c:pt>
                <c:pt idx="1951">
                  <c:v>9.0512914466058429</c:v>
                </c:pt>
                <c:pt idx="1952">
                  <c:v>8.8540939595508821</c:v>
                </c:pt>
                <c:pt idx="1953">
                  <c:v>9.0199694659095968</c:v>
                </c:pt>
                <c:pt idx="1954">
                  <c:v>9.3997817691049015</c:v>
                </c:pt>
                <c:pt idx="1955">
                  <c:v>9.4109826691950875</c:v>
                </c:pt>
                <c:pt idx="1956">
                  <c:v>9.8440271411814972</c:v>
                </c:pt>
                <c:pt idx="1957">
                  <c:v>9.8775888887942784</c:v>
                </c:pt>
                <c:pt idx="1958">
                  <c:v>9.7751295180280664</c:v>
                </c:pt>
                <c:pt idx="1959">
                  <c:v>10.060121514669339</c:v>
                </c:pt>
                <c:pt idx="1960">
                  <c:v>10.282356010202092</c:v>
                </c:pt>
                <c:pt idx="1961">
                  <c:v>10.382024218112079</c:v>
                </c:pt>
                <c:pt idx="1962">
                  <c:v>10.316233408052426</c:v>
                </c:pt>
                <c:pt idx="1963">
                  <c:v>10.415240206834429</c:v>
                </c:pt>
                <c:pt idx="1964">
                  <c:v>10.501985093346953</c:v>
                </c:pt>
                <c:pt idx="1965">
                  <c:v>10.549296097112634</c:v>
                </c:pt>
                <c:pt idx="1966">
                  <c:v>10.334189470225008</c:v>
                </c:pt>
                <c:pt idx="1967">
                  <c:v>10.2138870405471</c:v>
                </c:pt>
                <c:pt idx="1968">
                  <c:v>10.390288721871043</c:v>
                </c:pt>
                <c:pt idx="1969">
                  <c:v>10.291834249913933</c:v>
                </c:pt>
                <c:pt idx="1970">
                  <c:v>10.264000940263344</c:v>
                </c:pt>
                <c:pt idx="1971">
                  <c:v>10.664923696719171</c:v>
                </c:pt>
                <c:pt idx="1972">
                  <c:v>10.616314991641323</c:v>
                </c:pt>
                <c:pt idx="1973">
                  <c:v>10.718082198384161</c:v>
                </c:pt>
                <c:pt idx="1974">
                  <c:v>10.765837097288674</c:v>
                </c:pt>
                <c:pt idx="1975">
                  <c:v>10.61479172555582</c:v>
                </c:pt>
                <c:pt idx="1976">
                  <c:v>10.725776927830058</c:v>
                </c:pt>
                <c:pt idx="1977">
                  <c:v>10.775100927697284</c:v>
                </c:pt>
                <c:pt idx="1978">
                  <c:v>11.150727534341312</c:v>
                </c:pt>
                <c:pt idx="1979">
                  <c:v>11.384313685650612</c:v>
                </c:pt>
                <c:pt idx="1980">
                  <c:v>11.643488885648214</c:v>
                </c:pt>
                <c:pt idx="1981">
                  <c:v>11.741244297861034</c:v>
                </c:pt>
                <c:pt idx="1982">
                  <c:v>11.814034496176781</c:v>
                </c:pt>
                <c:pt idx="1983">
                  <c:v>11.825758540364729</c:v>
                </c:pt>
                <c:pt idx="1984">
                  <c:v>12.563303509988566</c:v>
                </c:pt>
                <c:pt idx="1985">
                  <c:v>13.529402138847459</c:v>
                </c:pt>
                <c:pt idx="1986">
                  <c:v>13.450330285555387</c:v>
                </c:pt>
                <c:pt idx="1987">
                  <c:v>14.622137734340248</c:v>
                </c:pt>
                <c:pt idx="1988">
                  <c:v>15.26468808872526</c:v>
                </c:pt>
                <c:pt idx="1989">
                  <c:v>14.71302512419272</c:v>
                </c:pt>
                <c:pt idx="1990">
                  <c:v>14.68102717794746</c:v>
                </c:pt>
                <c:pt idx="1991">
                  <c:v>15.853847077997193</c:v>
                </c:pt>
                <c:pt idx="1992">
                  <c:v>17.634008501873002</c:v>
                </c:pt>
                <c:pt idx="1993">
                  <c:v>17.17883537158966</c:v>
                </c:pt>
                <c:pt idx="1994">
                  <c:v>18.392389205010875</c:v>
                </c:pt>
                <c:pt idx="1995">
                  <c:v>17.423801444359011</c:v>
                </c:pt>
                <c:pt idx="1996">
                  <c:v>17.134144167371449</c:v>
                </c:pt>
                <c:pt idx="1997">
                  <c:v>17.789276791158809</c:v>
                </c:pt>
                <c:pt idx="1998">
                  <c:v>16.927620512617853</c:v>
                </c:pt>
                <c:pt idx="1999">
                  <c:v>16.837699905314985</c:v>
                </c:pt>
                <c:pt idx="2000">
                  <c:v>17.77330585251498</c:v>
                </c:pt>
                <c:pt idx="2001">
                  <c:v>17.876198541789407</c:v>
                </c:pt>
                <c:pt idx="2002">
                  <c:v>19.792560698036898</c:v>
                </c:pt>
                <c:pt idx="2003">
                  <c:v>20.214218287392672</c:v>
                </c:pt>
                <c:pt idx="2004">
                  <c:v>21.434245427066791</c:v>
                </c:pt>
                <c:pt idx="2005">
                  <c:v>23.865313438178461</c:v>
                </c:pt>
                <c:pt idx="2006">
                  <c:v>24.193500063769445</c:v>
                </c:pt>
                <c:pt idx="2007">
                  <c:v>26.850981301769288</c:v>
                </c:pt>
                <c:pt idx="2008">
                  <c:v>31.614927087147567</c:v>
                </c:pt>
                <c:pt idx="2009">
                  <c:v>24.060628340202605</c:v>
                </c:pt>
                <c:pt idx="2010">
                  <c:v>17.774121545369358</c:v>
                </c:pt>
                <c:pt idx="2011">
                  <c:v>19.796550301636145</c:v>
                </c:pt>
                <c:pt idx="2012">
                  <c:v>19.69261985678552</c:v>
                </c:pt>
                <c:pt idx="2013">
                  <c:v>20.591687017474953</c:v>
                </c:pt>
                <c:pt idx="2014">
                  <c:v>19.921821178468303</c:v>
                </c:pt>
                <c:pt idx="2015">
                  <c:v>22.658355152498405</c:v>
                </c:pt>
                <c:pt idx="2016">
                  <c:v>22.284094278760101</c:v>
                </c:pt>
                <c:pt idx="2017">
                  <c:v>23.948571404985092</c:v>
                </c:pt>
                <c:pt idx="2018">
                  <c:v>23.989525929400219</c:v>
                </c:pt>
                <c:pt idx="2019">
                  <c:v>24.667415863247296</c:v>
                </c:pt>
                <c:pt idx="2020">
                  <c:v>28.420366728434825</c:v>
                </c:pt>
                <c:pt idx="2021">
                  <c:v>28.123247484601375</c:v>
                </c:pt>
                <c:pt idx="2022">
                  <c:v>26.571699302338299</c:v>
                </c:pt>
                <c:pt idx="2023">
                  <c:v>28.557377213975151</c:v>
                </c:pt>
                <c:pt idx="2024">
                  <c:v>28.722097126606823</c:v>
                </c:pt>
                <c:pt idx="2025">
                  <c:v>29.265048928709991</c:v>
                </c:pt>
                <c:pt idx="2026">
                  <c:v>26.669166449045186</c:v>
                </c:pt>
                <c:pt idx="2027">
                  <c:v>26.081876682976603</c:v>
                </c:pt>
                <c:pt idx="2028">
                  <c:v>24.890339963595125</c:v>
                </c:pt>
                <c:pt idx="2029">
                  <c:v>19.608641305355807</c:v>
                </c:pt>
                <c:pt idx="2030">
                  <c:v>21.910208367477132</c:v>
                </c:pt>
                <c:pt idx="2031">
                  <c:v>23.201783407128335</c:v>
                </c:pt>
                <c:pt idx="2032">
                  <c:v>22.912292673924298</c:v>
                </c:pt>
                <c:pt idx="2033">
                  <c:v>23.024587767768296</c:v>
                </c:pt>
                <c:pt idx="2034">
                  <c:v>23.952475350317382</c:v>
                </c:pt>
                <c:pt idx="2035">
                  <c:v>24.607789842175553</c:v>
                </c:pt>
                <c:pt idx="2036">
                  <c:v>24.672246069807681</c:v>
                </c:pt>
                <c:pt idx="2037">
                  <c:v>25.258544900910241</c:v>
                </c:pt>
                <c:pt idx="2038">
                  <c:v>24.340211666304754</c:v>
                </c:pt>
                <c:pt idx="2039">
                  <c:v>23.621618817671486</c:v>
                </c:pt>
                <c:pt idx="2040">
                  <c:v>21.716095740862261</c:v>
                </c:pt>
                <c:pt idx="2041">
                  <c:v>20.932938042858588</c:v>
                </c:pt>
                <c:pt idx="2042">
                  <c:v>22.393136818165662</c:v>
                </c:pt>
                <c:pt idx="2043">
                  <c:v>22.359177447343754</c:v>
                </c:pt>
                <c:pt idx="2044">
                  <c:v>22.490062122064177</c:v>
                </c:pt>
                <c:pt idx="2045">
                  <c:v>22.029189998247634</c:v>
                </c:pt>
                <c:pt idx="2046">
                  <c:v>21.357170585446251</c:v>
                </c:pt>
                <c:pt idx="2047">
                  <c:v>22.153554085092068</c:v>
                </c:pt>
                <c:pt idx="2048">
                  <c:v>23.229296282866507</c:v>
                </c:pt>
                <c:pt idx="2049">
                  <c:v>22.547531650466617</c:v>
                </c:pt>
                <c:pt idx="2050">
                  <c:v>22.903648864586184</c:v>
                </c:pt>
                <c:pt idx="2051">
                  <c:v>22.375841263287402</c:v>
                </c:pt>
                <c:pt idx="2052">
                  <c:v>22.058345969145535</c:v>
                </c:pt>
                <c:pt idx="2053">
                  <c:v>22.804297361738534</c:v>
                </c:pt>
                <c:pt idx="2054">
                  <c:v>21.433263588857596</c:v>
                </c:pt>
                <c:pt idx="2055">
                  <c:v>20.449165354262778</c:v>
                </c:pt>
                <c:pt idx="2056">
                  <c:v>20.095466279504976</c:v>
                </c:pt>
                <c:pt idx="2057">
                  <c:v>20.439035760152873</c:v>
                </c:pt>
                <c:pt idx="2058">
                  <c:v>20.125051256719409</c:v>
                </c:pt>
                <c:pt idx="2059">
                  <c:v>18.803689923145637</c:v>
                </c:pt>
                <c:pt idx="2060">
                  <c:v>17.77473045742547</c:v>
                </c:pt>
                <c:pt idx="2061">
                  <c:v>16.753327614617142</c:v>
                </c:pt>
                <c:pt idx="2062">
                  <c:v>19.160989973371173</c:v>
                </c:pt>
                <c:pt idx="2063">
                  <c:v>20.911804938853454</c:v>
                </c:pt>
                <c:pt idx="2064">
                  <c:v>20.462467970917544</c:v>
                </c:pt>
                <c:pt idx="2065">
                  <c:v>24.912965972531413</c:v>
                </c:pt>
                <c:pt idx="2066">
                  <c:v>23.942638650628883</c:v>
                </c:pt>
                <c:pt idx="2067">
                  <c:v>25.971374849719407</c:v>
                </c:pt>
                <c:pt idx="2068">
                  <c:v>25.254688572035406</c:v>
                </c:pt>
                <c:pt idx="2069">
                  <c:v>25.424865374986265</c:v>
                </c:pt>
                <c:pt idx="2070">
                  <c:v>23.684945758544163</c:v>
                </c:pt>
                <c:pt idx="2071">
                  <c:v>23.142789061540455</c:v>
                </c:pt>
                <c:pt idx="2072">
                  <c:v>24.87877245975638</c:v>
                </c:pt>
                <c:pt idx="2073">
                  <c:v>25.678448254661181</c:v>
                </c:pt>
                <c:pt idx="2074">
                  <c:v>24.762533013204695</c:v>
                </c:pt>
                <c:pt idx="2075">
                  <c:v>25.200306144431515</c:v>
                </c:pt>
                <c:pt idx="2076">
                  <c:v>26.246094142672938</c:v>
                </c:pt>
                <c:pt idx="2077">
                  <c:v>24.81533237385171</c:v>
                </c:pt>
                <c:pt idx="2078">
                  <c:v>24.965680698748685</c:v>
                </c:pt>
                <c:pt idx="2079">
                  <c:v>25.806761091608283</c:v>
                </c:pt>
                <c:pt idx="2080">
                  <c:v>26.412222229125877</c:v>
                </c:pt>
                <c:pt idx="2081">
                  <c:v>30.046350117411986</c:v>
                </c:pt>
                <c:pt idx="2082">
                  <c:v>29.39081999178692</c:v>
                </c:pt>
                <c:pt idx="2083">
                  <c:v>30.893461505536376</c:v>
                </c:pt>
                <c:pt idx="2084">
                  <c:v>31.46985360583286</c:v>
                </c:pt>
                <c:pt idx="2085">
                  <c:v>30.800674398610564</c:v>
                </c:pt>
                <c:pt idx="2086">
                  <c:v>31.572662266084219</c:v>
                </c:pt>
                <c:pt idx="2087">
                  <c:v>33.988441867240311</c:v>
                </c:pt>
                <c:pt idx="2088">
                  <c:v>37.26035113691669</c:v>
                </c:pt>
                <c:pt idx="2089">
                  <c:v>38.749316166346667</c:v>
                </c:pt>
                <c:pt idx="2090">
                  <c:v>42.226596279557221</c:v>
                </c:pt>
                <c:pt idx="2091">
                  <c:v>39.837531640181936</c:v>
                </c:pt>
                <c:pt idx="2092">
                  <c:v>42.119738718669815</c:v>
                </c:pt>
                <c:pt idx="2093">
                  <c:v>41.81929899791173</c:v>
                </c:pt>
                <c:pt idx="2094">
                  <c:v>40.106923376422628</c:v>
                </c:pt>
                <c:pt idx="2095">
                  <c:v>39.177964346531887</c:v>
                </c:pt>
                <c:pt idx="2096">
                  <c:v>39.030232864925622</c:v>
                </c:pt>
                <c:pt idx="2097">
                  <c:v>36.553882362533251</c:v>
                </c:pt>
                <c:pt idx="2098">
                  <c:v>38.711041509518125</c:v>
                </c:pt>
                <c:pt idx="2099">
                  <c:v>39.291899125977153</c:v>
                </c:pt>
                <c:pt idx="2100">
                  <c:v>42.127968754889537</c:v>
                </c:pt>
                <c:pt idx="2101">
                  <c:v>41.91363222847253</c:v>
                </c:pt>
                <c:pt idx="2102">
                  <c:v>41.237719716487284</c:v>
                </c:pt>
                <c:pt idx="2103">
                  <c:v>41.254367336291331</c:v>
                </c:pt>
                <c:pt idx="2104">
                  <c:v>42.119239554210942</c:v>
                </c:pt>
                <c:pt idx="2105">
                  <c:v>44.449188017763923</c:v>
                </c:pt>
                <c:pt idx="2106">
                  <c:v>44.310510741498888</c:v>
                </c:pt>
                <c:pt idx="2107">
                  <c:v>46.376524310940638</c:v>
                </c:pt>
                <c:pt idx="2108">
                  <c:v>48.704109485452513</c:v>
                </c:pt>
                <c:pt idx="2109">
                  <c:v>45.137861933914117</c:v>
                </c:pt>
                <c:pt idx="2110">
                  <c:v>44.029960064986092</c:v>
                </c:pt>
                <c:pt idx="2111">
                  <c:v>38.12223797891734</c:v>
                </c:pt>
                <c:pt idx="2112">
                  <c:v>42.374050530950548</c:v>
                </c:pt>
                <c:pt idx="2113">
                  <c:v>42.560571192099928</c:v>
                </c:pt>
                <c:pt idx="2114">
                  <c:v>43.542884605632658</c:v>
                </c:pt>
                <c:pt idx="2115">
                  <c:v>39.210515140326223</c:v>
                </c:pt>
                <c:pt idx="2116">
                  <c:v>38.717953623464595</c:v>
                </c:pt>
                <c:pt idx="2117">
                  <c:v>39.514788555700811</c:v>
                </c:pt>
                <c:pt idx="2118">
                  <c:v>39.741074590558682</c:v>
                </c:pt>
                <c:pt idx="2119">
                  <c:v>38.02880711710273</c:v>
                </c:pt>
                <c:pt idx="2120">
                  <c:v>37.029613055388374</c:v>
                </c:pt>
                <c:pt idx="2121">
                  <c:v>41.437083344647014</c:v>
                </c:pt>
                <c:pt idx="2122">
                  <c:v>43.515131302435599</c:v>
                </c:pt>
                <c:pt idx="2123">
                  <c:v>42.744883216348327</c:v>
                </c:pt>
                <c:pt idx="2124">
                  <c:v>43.501266930774307</c:v>
                </c:pt>
                <c:pt idx="2125">
                  <c:v>46.142402173292297</c:v>
                </c:pt>
                <c:pt idx="2126">
                  <c:v>45.610459765699652</c:v>
                </c:pt>
                <c:pt idx="2127">
                  <c:v>45.456402870930276</c:v>
                </c:pt>
                <c:pt idx="2128">
                  <c:v>44.088405537676039</c:v>
                </c:pt>
                <c:pt idx="2129">
                  <c:v>43.874433100345279</c:v>
                </c:pt>
                <c:pt idx="2130">
                  <c:v>44.889534390025538</c:v>
                </c:pt>
                <c:pt idx="2131">
                  <c:v>44.843921883322182</c:v>
                </c:pt>
                <c:pt idx="2132">
                  <c:v>46.019201866001495</c:v>
                </c:pt>
                <c:pt idx="2133">
                  <c:v>45.7739140176852</c:v>
                </c:pt>
                <c:pt idx="2134">
                  <c:v>47.914833978401205</c:v>
                </c:pt>
                <c:pt idx="2135">
                  <c:v>47.380953134602997</c:v>
                </c:pt>
                <c:pt idx="2136">
                  <c:v>48.14481554980101</c:v>
                </c:pt>
                <c:pt idx="2137">
                  <c:v>49.004524409292308</c:v>
                </c:pt>
                <c:pt idx="2138">
                  <c:v>49.779118859845823</c:v>
                </c:pt>
                <c:pt idx="2139">
                  <c:v>49.893666114350388</c:v>
                </c:pt>
                <c:pt idx="2140">
                  <c:v>48.874989842324794</c:v>
                </c:pt>
                <c:pt idx="2141">
                  <c:v>48.429455626214249</c:v>
                </c:pt>
                <c:pt idx="2142">
                  <c:v>49.18530313764257</c:v>
                </c:pt>
                <c:pt idx="2143">
                  <c:v>49.408266098752662</c:v>
                </c:pt>
                <c:pt idx="2144">
                  <c:v>49.916963820105401</c:v>
                </c:pt>
                <c:pt idx="2145">
                  <c:v>51.773247375048257</c:v>
                </c:pt>
                <c:pt idx="2146">
                  <c:v>53.652715101087338</c:v>
                </c:pt>
                <c:pt idx="2147">
                  <c:v>53.428903559359028</c:v>
                </c:pt>
                <c:pt idx="2148">
                  <c:v>54.043182661885666</c:v>
                </c:pt>
                <c:pt idx="2149">
                  <c:v>62.924254031852996</c:v>
                </c:pt>
                <c:pt idx="2150">
                  <c:v>62.441208519594035</c:v>
                </c:pt>
                <c:pt idx="2151">
                  <c:v>64.718622858160828</c:v>
                </c:pt>
                <c:pt idx="2152">
                  <c:v>62.743311762633397</c:v>
                </c:pt>
                <c:pt idx="2153">
                  <c:v>61.982122152244749</c:v>
                </c:pt>
                <c:pt idx="2154">
                  <c:v>60.609097410153993</c:v>
                </c:pt>
                <c:pt idx="2155">
                  <c:v>61.657696219033546</c:v>
                </c:pt>
                <c:pt idx="2156">
                  <c:v>62.404627764168723</c:v>
                </c:pt>
                <c:pt idx="2157">
                  <c:v>67.271846439042221</c:v>
                </c:pt>
                <c:pt idx="2158">
                  <c:v>65.923268668939443</c:v>
                </c:pt>
                <c:pt idx="2159">
                  <c:v>66.44064469052762</c:v>
                </c:pt>
                <c:pt idx="2160">
                  <c:v>62.022104748153573</c:v>
                </c:pt>
                <c:pt idx="2161">
                  <c:v>59.742530301925378</c:v>
                </c:pt>
                <c:pt idx="2162">
                  <c:v>62.833167947624553</c:v>
                </c:pt>
                <c:pt idx="2163">
                  <c:v>65.024486713362606</c:v>
                </c:pt>
                <c:pt idx="2164">
                  <c:v>63.566036383372072</c:v>
                </c:pt>
                <c:pt idx="2165">
                  <c:v>62.785315970353871</c:v>
                </c:pt>
                <c:pt idx="2166">
                  <c:v>67.054088872527018</c:v>
                </c:pt>
                <c:pt idx="2167">
                  <c:v>67.188553560383326</c:v>
                </c:pt>
                <c:pt idx="2168">
                  <c:v>70.759115501471285</c:v>
                </c:pt>
                <c:pt idx="2169">
                  <c:v>75.376055759354202</c:v>
                </c:pt>
                <c:pt idx="2170">
                  <c:v>77.917523788360029</c:v>
                </c:pt>
                <c:pt idx="2171">
                  <c:v>79.002024812167718</c:v>
                </c:pt>
                <c:pt idx="2172">
                  <c:v>81.718242651421008</c:v>
                </c:pt>
                <c:pt idx="2173">
                  <c:v>81.780851504988306</c:v>
                </c:pt>
                <c:pt idx="2174">
                  <c:v>78.857295005785545</c:v>
                </c:pt>
                <c:pt idx="2175">
                  <c:v>81.08537395108533</c:v>
                </c:pt>
                <c:pt idx="2176">
                  <c:v>81.944475956531221</c:v>
                </c:pt>
                <c:pt idx="2177">
                  <c:v>80.281581821801339</c:v>
                </c:pt>
                <c:pt idx="2178">
                  <c:v>75.77053920257957</c:v>
                </c:pt>
                <c:pt idx="2179">
                  <c:v>69.407226892891501</c:v>
                </c:pt>
                <c:pt idx="2180">
                  <c:v>68.294019311192088</c:v>
                </c:pt>
                <c:pt idx="2181">
                  <c:v>74.397399762049872</c:v>
                </c:pt>
                <c:pt idx="2182">
                  <c:v>76.884036545045021</c:v>
                </c:pt>
                <c:pt idx="2183">
                  <c:v>80.258168985430316</c:v>
                </c:pt>
                <c:pt idx="2184">
                  <c:v>88.492487868712161</c:v>
                </c:pt>
                <c:pt idx="2185">
                  <c:v>82.907573034890149</c:v>
                </c:pt>
                <c:pt idx="2186">
                  <c:v>86.59686593509285</c:v>
                </c:pt>
                <c:pt idx="2187">
                  <c:v>88.635261155760901</c:v>
                </c:pt>
                <c:pt idx="2188">
                  <c:v>89.817294981417419</c:v>
                </c:pt>
                <c:pt idx="2189">
                  <c:v>90.827520792434697</c:v>
                </c:pt>
                <c:pt idx="2190">
                  <c:v>91.845893024177215</c:v>
                </c:pt>
                <c:pt idx="2191">
                  <c:v>89.958512515579429</c:v>
                </c:pt>
                <c:pt idx="2192">
                  <c:v>91.589063461359771</c:v>
                </c:pt>
                <c:pt idx="2193">
                  <c:v>99.233660416310556</c:v>
                </c:pt>
                <c:pt idx="2194">
                  <c:v>109.06622321905516</c:v>
                </c:pt>
                <c:pt idx="2195">
                  <c:v>110.59312020660145</c:v>
                </c:pt>
                <c:pt idx="2196">
                  <c:v>119.44972975247931</c:v>
                </c:pt>
                <c:pt idx="2197">
                  <c:v>122.04429225650219</c:v>
                </c:pt>
                <c:pt idx="2198">
                  <c:v>112.58965329484559</c:v>
                </c:pt>
                <c:pt idx="2199">
                  <c:v>126.64031776244956</c:v>
                </c:pt>
                <c:pt idx="2200">
                  <c:v>125.80181888333418</c:v>
                </c:pt>
                <c:pt idx="2201">
                  <c:v>130.45794596204411</c:v>
                </c:pt>
                <c:pt idx="2202">
                  <c:v>133.28378357713677</c:v>
                </c:pt>
                <c:pt idx="2203">
                  <c:v>141.99066304016674</c:v>
                </c:pt>
                <c:pt idx="2204">
                  <c:v>163.98917345471904</c:v>
                </c:pt>
                <c:pt idx="2205">
                  <c:v>185.11564717566787</c:v>
                </c:pt>
                <c:pt idx="2206">
                  <c:v>181.48516374395717</c:v>
                </c:pt>
                <c:pt idx="2207">
                  <c:v>163.26278519247421</c:v>
                </c:pt>
                <c:pt idx="2208">
                  <c:v>195.24960212717176</c:v>
                </c:pt>
                <c:pt idx="2209">
                  <c:v>193.78717358158872</c:v>
                </c:pt>
                <c:pt idx="2210">
                  <c:v>193.46713406961098</c:v>
                </c:pt>
                <c:pt idx="2211">
                  <c:v>203.91694703809958</c:v>
                </c:pt>
                <c:pt idx="2212">
                  <c:v>180.78711555266113</c:v>
                </c:pt>
                <c:pt idx="2213">
                  <c:v>180.96486819168891</c:v>
                </c:pt>
                <c:pt idx="2214">
                  <c:v>171.6100062385585</c:v>
                </c:pt>
                <c:pt idx="2215">
                  <c:v>179.78936941471315</c:v>
                </c:pt>
                <c:pt idx="2216">
                  <c:v>177.00253256060734</c:v>
                </c:pt>
                <c:pt idx="2217">
                  <c:v>203.14760286171827</c:v>
                </c:pt>
                <c:pt idx="2218">
                  <c:v>215.22215714072456</c:v>
                </c:pt>
                <c:pt idx="2219">
                  <c:v>289.87959761685067</c:v>
                </c:pt>
                <c:pt idx="2220">
                  <c:v>262.47178880920848</c:v>
                </c:pt>
                <c:pt idx="2221">
                  <c:v>280.58325565667752</c:v>
                </c:pt>
                <c:pt idx="2222">
                  <c:v>303.34451893251378</c:v>
                </c:pt>
                <c:pt idx="2223">
                  <c:v>263.9274421634596</c:v>
                </c:pt>
                <c:pt idx="2224">
                  <c:v>218.32836177588516</c:v>
                </c:pt>
                <c:pt idx="2225">
                  <c:v>258.42124657350223</c:v>
                </c:pt>
                <c:pt idx="2226">
                  <c:v>249.76211860472367</c:v>
                </c:pt>
                <c:pt idx="2227">
                  <c:v>297.09979148311993</c:v>
                </c:pt>
                <c:pt idx="2228">
                  <c:v>308.7323024203219</c:v>
                </c:pt>
                <c:pt idx="2229">
                  <c:v>293.35901879582605</c:v>
                </c:pt>
                <c:pt idx="2230">
                  <c:v>298.22857614066726</c:v>
                </c:pt>
                <c:pt idx="2231">
                  <c:v>245.61293503224758</c:v>
                </c:pt>
                <c:pt idx="2232">
                  <c:v>240.68417595511224</c:v>
                </c:pt>
                <c:pt idx="2233">
                  <c:v>234.95865247392325</c:v>
                </c:pt>
                <c:pt idx="2234">
                  <c:v>201.25758518751272</c:v>
                </c:pt>
                <c:pt idx="2235">
                  <c:v>199.76448333062456</c:v>
                </c:pt>
                <c:pt idx="2236">
                  <c:v>227.60463119860898</c:v>
                </c:pt>
                <c:pt idx="2237">
                  <c:v>242.19534710295844</c:v>
                </c:pt>
                <c:pt idx="2238">
                  <c:v>276.1635978693318</c:v>
                </c:pt>
                <c:pt idx="2239">
                  <c:v>303.45067084446242</c:v>
                </c:pt>
                <c:pt idx="2240">
                  <c:v>294.14118530450298</c:v>
                </c:pt>
                <c:pt idx="2241">
                  <c:v>278.18665028077834</c:v>
                </c:pt>
                <c:pt idx="2242">
                  <c:v>272.37034961676648</c:v>
                </c:pt>
                <c:pt idx="2243">
                  <c:v>297.9403551307189</c:v>
                </c:pt>
                <c:pt idx="2244">
                  <c:v>319.60146067969765</c:v>
                </c:pt>
                <c:pt idx="2245">
                  <c:v>458.76529033240496</c:v>
                </c:pt>
                <c:pt idx="2246">
                  <c:v>400.48426166107362</c:v>
                </c:pt>
                <c:pt idx="2247">
                  <c:v>420.72366930110917</c:v>
                </c:pt>
                <c:pt idx="2248">
                  <c:v>378.92844318084036</c:v>
                </c:pt>
                <c:pt idx="2249">
                  <c:v>339.74230770644624</c:v>
                </c:pt>
                <c:pt idx="2250">
                  <c:v>393.02239653520985</c:v>
                </c:pt>
                <c:pt idx="2251">
                  <c:v>440.01761604855443</c:v>
                </c:pt>
                <c:pt idx="2252">
                  <c:v>451.63879833057655</c:v>
                </c:pt>
                <c:pt idx="2253">
                  <c:v>391.71459214313239</c:v>
                </c:pt>
                <c:pt idx="2254">
                  <c:v>397.93779840319178</c:v>
                </c:pt>
                <c:pt idx="2255">
                  <c:v>432.01899860500396</c:v>
                </c:pt>
                <c:pt idx="2256">
                  <c:v>399.8155816869143</c:v>
                </c:pt>
                <c:pt idx="2257">
                  <c:v>401.6166997749155</c:v>
                </c:pt>
                <c:pt idx="2258">
                  <c:v>434.95181813915775</c:v>
                </c:pt>
                <c:pt idx="2259">
                  <c:v>530.7122634741728</c:v>
                </c:pt>
                <c:pt idx="2260">
                  <c:v>524.90148916790793</c:v>
                </c:pt>
                <c:pt idx="2261">
                  <c:v>677.047512330225</c:v>
                </c:pt>
                <c:pt idx="2262">
                  <c:v>761.36835202775967</c:v>
                </c:pt>
                <c:pt idx="2263">
                  <c:v>618.99294740042899</c:v>
                </c:pt>
                <c:pt idx="2264">
                  <c:v>779.92892894009697</c:v>
                </c:pt>
                <c:pt idx="2265">
                  <c:v>1280.1744969903057</c:v>
                </c:pt>
                <c:pt idx="2266">
                  <c:v>914.33345453482923</c:v>
                </c:pt>
                <c:pt idx="2267">
                  <c:v>743.44932196794241</c:v>
                </c:pt>
                <c:pt idx="2268">
                  <c:v>775.00227463165209</c:v>
                </c:pt>
                <c:pt idx="2269">
                  <c:v>625.79463244182762</c:v>
                </c:pt>
                <c:pt idx="2270">
                  <c:v>739.69241527356291</c:v>
                </c:pt>
                <c:pt idx="2271">
                  <c:v>680.98561759837457</c:v>
                </c:pt>
                <c:pt idx="2272">
                  <c:v>655.32523150367956</c:v>
                </c:pt>
                <c:pt idx="2273">
                  <c:v>631.99163031142268</c:v>
                </c:pt>
                <c:pt idx="2274">
                  <c:v>520.85107739173463</c:v>
                </c:pt>
                <c:pt idx="2275">
                  <c:v>488.5116194259204</c:v>
                </c:pt>
                <c:pt idx="2276">
                  <c:v>446.78145382713365</c:v>
                </c:pt>
                <c:pt idx="2277">
                  <c:v>415.58070674938011</c:v>
                </c:pt>
                <c:pt idx="2278">
                  <c:v>440.01064474173057</c:v>
                </c:pt>
                <c:pt idx="2279">
                  <c:v>375.61366424596611</c:v>
                </c:pt>
                <c:pt idx="2280">
                  <c:v>414.3024436534613</c:v>
                </c:pt>
                <c:pt idx="2281">
                  <c:v>421.43739512228848</c:v>
                </c:pt>
                <c:pt idx="2282">
                  <c:v>494.31815337363173</c:v>
                </c:pt>
                <c:pt idx="2283">
                  <c:v>449.06876266267864</c:v>
                </c:pt>
                <c:pt idx="2284">
                  <c:v>515.39428116371539</c:v>
                </c:pt>
                <c:pt idx="2285">
                  <c:v>523.54631726905416</c:v>
                </c:pt>
                <c:pt idx="2286">
                  <c:v>461.7564589149822</c:v>
                </c:pt>
                <c:pt idx="2287">
                  <c:v>415.78078265528984</c:v>
                </c:pt>
                <c:pt idx="2288">
                  <c:v>452.95799615451807</c:v>
                </c:pt>
                <c:pt idx="2289">
                  <c:v>411.88940292616451</c:v>
                </c:pt>
                <c:pt idx="2290">
                  <c:v>388.7857957877747</c:v>
                </c:pt>
                <c:pt idx="2291">
                  <c:v>398.06072112979433</c:v>
                </c:pt>
                <c:pt idx="2292">
                  <c:v>379.17951111611205</c:v>
                </c:pt>
                <c:pt idx="2293">
                  <c:v>391.34864694243163</c:v>
                </c:pt>
                <c:pt idx="2294">
                  <c:v>443.45901803196404</c:v>
                </c:pt>
                <c:pt idx="2295">
                  <c:v>510.12491966719642</c:v>
                </c:pt>
                <c:pt idx="2296">
                  <c:v>613.37382002592813</c:v>
                </c:pt>
                <c:pt idx="2297">
                  <c:v>540.32945050362378</c:v>
                </c:pt>
                <c:pt idx="2298">
                  <c:v>609.73033774142493</c:v>
                </c:pt>
                <c:pt idx="2299">
                  <c:v>524.65750540150509</c:v>
                </c:pt>
                <c:pt idx="2300">
                  <c:v>551.06255064129027</c:v>
                </c:pt>
                <c:pt idx="2301">
                  <c:v>574.30139954003369</c:v>
                </c:pt>
                <c:pt idx="2302">
                  <c:v>759.25022592374773</c:v>
                </c:pt>
                <c:pt idx="2303">
                  <c:v>702.04954522580522</c:v>
                </c:pt>
                <c:pt idx="2304">
                  <c:v>703.49541654201619</c:v>
                </c:pt>
                <c:pt idx="2305">
                  <c:v>781.39869576357205</c:v>
                </c:pt>
                <c:pt idx="2306">
                  <c:v>686.85224911726345</c:v>
                </c:pt>
                <c:pt idx="2307">
                  <c:v>650.52850215222941</c:v>
                </c:pt>
                <c:pt idx="2308">
                  <c:v>579.83501607494247</c:v>
                </c:pt>
                <c:pt idx="2309">
                  <c:v>586.67889876245556</c:v>
                </c:pt>
                <c:pt idx="2310">
                  <c:v>667.23367650245291</c:v>
                </c:pt>
                <c:pt idx="2311">
                  <c:v>600.29171827104551</c:v>
                </c:pt>
                <c:pt idx="2312">
                  <c:v>647.20031102266671</c:v>
                </c:pt>
                <c:pt idx="2313">
                  <c:v>657.77368258955323</c:v>
                </c:pt>
                <c:pt idx="2314">
                  <c:v>728.69816734174026</c:v>
                </c:pt>
                <c:pt idx="2315">
                  <c:v>744.07996607342307</c:v>
                </c:pt>
                <c:pt idx="2316">
                  <c:v>793.37958725463079</c:v>
                </c:pt>
                <c:pt idx="2317">
                  <c:v>891.04344248900475</c:v>
                </c:pt>
                <c:pt idx="2318">
                  <c:v>942.07555060699315</c:v>
                </c:pt>
                <c:pt idx="2319">
                  <c:v>947.45449035073148</c:v>
                </c:pt>
                <c:pt idx="2320">
                  <c:v>936.06551221172754</c:v>
                </c:pt>
                <c:pt idx="2321">
                  <c:v>844.89025630907292</c:v>
                </c:pt>
                <c:pt idx="2322">
                  <c:v>842.45244490697826</c:v>
                </c:pt>
                <c:pt idx="2323">
                  <c:v>959.98665353906358</c:v>
                </c:pt>
                <c:pt idx="2324">
                  <c:v>999.03266698304924</c:v>
                </c:pt>
                <c:pt idx="2325">
                  <c:v>954.5839149834303</c:v>
                </c:pt>
                <c:pt idx="2326">
                  <c:v>933.60168910477967</c:v>
                </c:pt>
                <c:pt idx="2327">
                  <c:v>897.34749636414995</c:v>
                </c:pt>
                <c:pt idx="2328">
                  <c:v>984.06361286354138</c:v>
                </c:pt>
                <c:pt idx="2329">
                  <c:v>964.08430583799748</c:v>
                </c:pt>
                <c:pt idx="2330">
                  <c:v>937.87675898798011</c:v>
                </c:pt>
                <c:pt idx="2331">
                  <c:v>764.54085961814042</c:v>
                </c:pt>
                <c:pt idx="2332">
                  <c:v>733.40780503641179</c:v>
                </c:pt>
                <c:pt idx="2333">
                  <c:v>718.52502879227654</c:v>
                </c:pt>
                <c:pt idx="2334">
                  <c:v>723.75083075983889</c:v>
                </c:pt>
                <c:pt idx="2335">
                  <c:v>728.96025126406141</c:v>
                </c:pt>
                <c:pt idx="2336">
                  <c:v>741.11365005049015</c:v>
                </c:pt>
                <c:pt idx="2337">
                  <c:v>701.77485436440793</c:v>
                </c:pt>
                <c:pt idx="2338">
                  <c:v>687.91050643730773</c:v>
                </c:pt>
                <c:pt idx="2339">
                  <c:v>606.81249235499138</c:v>
                </c:pt>
                <c:pt idx="2340">
                  <c:v>611.88304166364298</c:v>
                </c:pt>
                <c:pt idx="2341">
                  <c:v>612.46682543834993</c:v>
                </c:pt>
                <c:pt idx="2342">
                  <c:v>567.49892714348562</c:v>
                </c:pt>
                <c:pt idx="2343">
                  <c:v>544.06398551053633</c:v>
                </c:pt>
                <c:pt idx="2344">
                  <c:v>606.30460823762144</c:v>
                </c:pt>
                <c:pt idx="2345">
                  <c:v>567.92149922402427</c:v>
                </c:pt>
                <c:pt idx="2346">
                  <c:v>575.82415778354255</c:v>
                </c:pt>
                <c:pt idx="2347">
                  <c:v>546.36741127405389</c:v>
                </c:pt>
                <c:pt idx="2348">
                  <c:v>561.67383848769032</c:v>
                </c:pt>
                <c:pt idx="2349">
                  <c:v>597.33562846344569</c:v>
                </c:pt>
                <c:pt idx="2350">
                  <c:v>582.37527308458039</c:v>
                </c:pt>
                <c:pt idx="2351">
                  <c:v>570.94266042256891</c:v>
                </c:pt>
                <c:pt idx="2352">
                  <c:v>529.33782914962046</c:v>
                </c:pt>
                <c:pt idx="2353">
                  <c:v>511.6381531942024</c:v>
                </c:pt>
                <c:pt idx="2354">
                  <c:v>526.10327021356011</c:v>
                </c:pt>
                <c:pt idx="2355">
                  <c:v>555.05994687741406</c:v>
                </c:pt>
                <c:pt idx="2356">
                  <c:v>555.42223980449194</c:v>
                </c:pt>
                <c:pt idx="2357">
                  <c:v>586.48236504721706</c:v>
                </c:pt>
                <c:pt idx="2358">
                  <c:v>560.13660231067536</c:v>
                </c:pt>
                <c:pt idx="2359">
                  <c:v>595.72024196136499</c:v>
                </c:pt>
                <c:pt idx="2360">
                  <c:v>692.56693515980999</c:v>
                </c:pt>
                <c:pt idx="2361">
                  <c:v>665.3959181934423</c:v>
                </c:pt>
                <c:pt idx="2362">
                  <c:v>668.61974918815531</c:v>
                </c:pt>
                <c:pt idx="2363">
                  <c:v>624.28939771150499</c:v>
                </c:pt>
                <c:pt idx="2364">
                  <c:v>695.27200931346999</c:v>
                </c:pt>
                <c:pt idx="2365">
                  <c:v>676.92282993290712</c:v>
                </c:pt>
                <c:pt idx="2366">
                  <c:v>724.39757563925298</c:v>
                </c:pt>
                <c:pt idx="2367">
                  <c:v>693.69043905139802</c:v>
                </c:pt>
                <c:pt idx="2368">
                  <c:v>690.25782537126031</c:v>
                </c:pt>
                <c:pt idx="2369">
                  <c:v>659.36501826046788</c:v>
                </c:pt>
                <c:pt idx="2370">
                  <c:v>678.56082369270177</c:v>
                </c:pt>
                <c:pt idx="2371">
                  <c:v>735.57842894956821</c:v>
                </c:pt>
                <c:pt idx="2372">
                  <c:v>782.43705398462839</c:v>
                </c:pt>
                <c:pt idx="2373">
                  <c:v>794.62369165360542</c:v>
                </c:pt>
                <c:pt idx="2374">
                  <c:v>827.83419363829296</c:v>
                </c:pt>
                <c:pt idx="2375">
                  <c:v>853.83504378441023</c:v>
                </c:pt>
                <c:pt idx="2376">
                  <c:v>873.06755388824843</c:v>
                </c:pt>
                <c:pt idx="2377">
                  <c:v>895.014017752943</c:v>
                </c:pt>
                <c:pt idx="2378">
                  <c:v>809.15280432333361</c:v>
                </c:pt>
                <c:pt idx="2379">
                  <c:v>808.57752867320721</c:v>
                </c:pt>
                <c:pt idx="2380">
                  <c:v>807.3236350893651</c:v>
                </c:pt>
                <c:pt idx="2381">
                  <c:v>818.04877188152409</c:v>
                </c:pt>
                <c:pt idx="2382">
                  <c:v>788.56513349051625</c:v>
                </c:pt>
                <c:pt idx="2383">
                  <c:v>794.81651435746016</c:v>
                </c:pt>
                <c:pt idx="2384">
                  <c:v>830.96039355208882</c:v>
                </c:pt>
                <c:pt idx="2385">
                  <c:v>791.75851021833148</c:v>
                </c:pt>
                <c:pt idx="2386">
                  <c:v>777.79688689763077</c:v>
                </c:pt>
                <c:pt idx="2387">
                  <c:v>788.87056740079095</c:v>
                </c:pt>
                <c:pt idx="2388">
                  <c:v>784.44436834605938</c:v>
                </c:pt>
                <c:pt idx="2389">
                  <c:v>848.9845244231235</c:v>
                </c:pt>
                <c:pt idx="2390">
                  <c:v>981.36799912634467</c:v>
                </c:pt>
                <c:pt idx="2391">
                  <c:v>955.70057027594225</c:v>
                </c:pt>
                <c:pt idx="2392">
                  <c:v>1029.9253897460044</c:v>
                </c:pt>
                <c:pt idx="2393">
                  <c:v>1053.9914244624881</c:v>
                </c:pt>
                <c:pt idx="2394">
                  <c:v>1026.3063868255513</c:v>
                </c:pt>
                <c:pt idx="2395">
                  <c:v>1055.5309634157213</c:v>
                </c:pt>
                <c:pt idx="2396">
                  <c:v>1041.4209630100775</c:v>
                </c:pt>
                <c:pt idx="2397">
                  <c:v>1063.5124472810996</c:v>
                </c:pt>
                <c:pt idx="2398">
                  <c:v>999.00407147942292</c:v>
                </c:pt>
                <c:pt idx="2399">
                  <c:v>1013.8948476873612</c:v>
                </c:pt>
                <c:pt idx="2400">
                  <c:v>982.54113477448493</c:v>
                </c:pt>
                <c:pt idx="2401">
                  <c:v>1013.1415116508564</c:v>
                </c:pt>
                <c:pt idx="2402">
                  <c:v>1195.0604182515151</c:v>
                </c:pt>
                <c:pt idx="2403">
                  <c:v>1262.8557756617599</c:v>
                </c:pt>
                <c:pt idx="2404">
                  <c:v>1160.3791255063798</c:v>
                </c:pt>
                <c:pt idx="2405">
                  <c:v>1136.9049817862792</c:v>
                </c:pt>
                <c:pt idx="2406">
                  <c:v>1187.7412617272519</c:v>
                </c:pt>
                <c:pt idx="2407">
                  <c:v>1178.0227860341838</c:v>
                </c:pt>
                <c:pt idx="2408">
                  <c:v>1255.6688351429884</c:v>
                </c:pt>
                <c:pt idx="2409">
                  <c:v>1073.9461454718426</c:v>
                </c:pt>
                <c:pt idx="2410">
                  <c:v>1089.7262489378047</c:v>
                </c:pt>
                <c:pt idx="2411">
                  <c:v>1100.7311169412694</c:v>
                </c:pt>
                <c:pt idx="2412">
                  <c:v>1009.5815714852023</c:v>
                </c:pt>
                <c:pt idx="2413">
                  <c:v>1053.0536283364934</c:v>
                </c:pt>
                <c:pt idx="2414">
                  <c:v>1004.0417712671222</c:v>
                </c:pt>
                <c:pt idx="2415">
                  <c:v>1036.032349609126</c:v>
                </c:pt>
                <c:pt idx="2416">
                  <c:v>1015.175424182665</c:v>
                </c:pt>
                <c:pt idx="2417">
                  <c:v>965.28707600692621</c:v>
                </c:pt>
                <c:pt idx="2418">
                  <c:v>982.44540895461455</c:v>
                </c:pt>
                <c:pt idx="2419">
                  <c:v>1003.5005868273366</c:v>
                </c:pt>
                <c:pt idx="2420">
                  <c:v>1092.2303822716833</c:v>
                </c:pt>
                <c:pt idx="2421">
                  <c:v>1133.4256243162033</c:v>
                </c:pt>
                <c:pt idx="2422">
                  <c:v>1125.1822571751268</c:v>
                </c:pt>
                <c:pt idx="2423">
                  <c:v>1133.5789951077959</c:v>
                </c:pt>
                <c:pt idx="2424">
                  <c:v>1113.8032724783379</c:v>
                </c:pt>
                <c:pt idx="2425">
                  <c:v>1087.489045079772</c:v>
                </c:pt>
                <c:pt idx="2426">
                  <c:v>1007.6047857816405</c:v>
                </c:pt>
                <c:pt idx="2427">
                  <c:v>852.54062511756285</c:v>
                </c:pt>
                <c:pt idx="2428">
                  <c:v>869.989577605308</c:v>
                </c:pt>
                <c:pt idx="2429">
                  <c:v>863.75580900437001</c:v>
                </c:pt>
                <c:pt idx="2430">
                  <c:v>870.10614739219818</c:v>
                </c:pt>
                <c:pt idx="2431">
                  <c:v>859.89576318585534</c:v>
                </c:pt>
                <c:pt idx="2432">
                  <c:v>809.79232193221071</c:v>
                </c:pt>
                <c:pt idx="2433">
                  <c:v>755.89733013427792</c:v>
                </c:pt>
                <c:pt idx="2434">
                  <c:v>713.13046919171472</c:v>
                </c:pt>
                <c:pt idx="2435">
                  <c:v>716.97327242698657</c:v>
                </c:pt>
                <c:pt idx="2436">
                  <c:v>772.20064214012223</c:v>
                </c:pt>
                <c:pt idx="2437">
                  <c:v>729.40127814925268</c:v>
                </c:pt>
                <c:pt idx="2438">
                  <c:v>725.24571542140052</c:v>
                </c:pt>
                <c:pt idx="2439">
                  <c:v>736.0738638363689</c:v>
                </c:pt>
                <c:pt idx="2440">
                  <c:v>737.21305058574853</c:v>
                </c:pt>
                <c:pt idx="2441">
                  <c:v>833.21384410239909</c:v>
                </c:pt>
                <c:pt idx="2442">
                  <c:v>807.59830669984979</c:v>
                </c:pt>
                <c:pt idx="2443">
                  <c:v>878.98487494660264</c:v>
                </c:pt>
                <c:pt idx="2444">
                  <c:v>852.90843221377963</c:v>
                </c:pt>
                <c:pt idx="2445">
                  <c:v>961.07266229402376</c:v>
                </c:pt>
                <c:pt idx="2446">
                  <c:v>955.24408816174525</c:v>
                </c:pt>
                <c:pt idx="2447">
                  <c:v>948.95440712459481</c:v>
                </c:pt>
                <c:pt idx="2448">
                  <c:v>1089.9034450866791</c:v>
                </c:pt>
                <c:pt idx="2449">
                  <c:v>1136.5873349494034</c:v>
                </c:pt>
                <c:pt idx="2450">
                  <c:v>1095.2628795039668</c:v>
                </c:pt>
                <c:pt idx="2451">
                  <c:v>1202.6556992487695</c:v>
                </c:pt>
                <c:pt idx="2452">
                  <c:v>1138.3791647030375</c:v>
                </c:pt>
                <c:pt idx="2453">
                  <c:v>1094.3690314438679</c:v>
                </c:pt>
                <c:pt idx="2454">
                  <c:v>1234.704595882703</c:v>
                </c:pt>
                <c:pt idx="2455">
                  <c:v>1103.3160563852152</c:v>
                </c:pt>
                <c:pt idx="2456">
                  <c:v>1113.6312921856263</c:v>
                </c:pt>
                <c:pt idx="2457">
                  <c:v>1087.3985701630397</c:v>
                </c:pt>
                <c:pt idx="2458">
                  <c:v>1084.6866795155788</c:v>
                </c:pt>
                <c:pt idx="2459">
                  <c:v>1119.5430182033701</c:v>
                </c:pt>
                <c:pt idx="2460">
                  <c:v>1088.8464459147431</c:v>
                </c:pt>
                <c:pt idx="2461">
                  <c:v>1088.8060700483531</c:v>
                </c:pt>
                <c:pt idx="2462">
                  <c:v>1035.7281903113164</c:v>
                </c:pt>
                <c:pt idx="2463">
                  <c:v>1099.8075677145519</c:v>
                </c:pt>
                <c:pt idx="2464">
                  <c:v>1074.0765892865984</c:v>
                </c:pt>
                <c:pt idx="2465">
                  <c:v>1024.6296657744228</c:v>
                </c:pt>
                <c:pt idx="2466">
                  <c:v>1039.2076245191734</c:v>
                </c:pt>
                <c:pt idx="2467">
                  <c:v>1022.6658601790469</c:v>
                </c:pt>
                <c:pt idx="2468">
                  <c:v>968.41648325698486</c:v>
                </c:pt>
                <c:pt idx="2469">
                  <c:v>937.96140911187001</c:v>
                </c:pt>
                <c:pt idx="2470">
                  <c:v>953.90552356245053</c:v>
                </c:pt>
                <c:pt idx="2471">
                  <c:v>959.53409583901419</c:v>
                </c:pt>
                <c:pt idx="2472">
                  <c:v>939.46213150604592</c:v>
                </c:pt>
                <c:pt idx="2473">
                  <c:v>894.14442171256701</c:v>
                </c:pt>
                <c:pt idx="2474">
                  <c:v>893.66511313600165</c:v>
                </c:pt>
                <c:pt idx="2475">
                  <c:v>883.60801050328018</c:v>
                </c:pt>
                <c:pt idx="2476">
                  <c:v>869.47359532883934</c:v>
                </c:pt>
                <c:pt idx="2477">
                  <c:v>1095.7285681845146</c:v>
                </c:pt>
                <c:pt idx="2478">
                  <c:v>1070.8241703793151</c:v>
                </c:pt>
                <c:pt idx="2479">
                  <c:v>1074.2494233895725</c:v>
                </c:pt>
                <c:pt idx="2480">
                  <c:v>1162.399694505858</c:v>
                </c:pt>
                <c:pt idx="2481">
                  <c:v>1124.4704160954852</c:v>
                </c:pt>
                <c:pt idx="2482">
                  <c:v>1123.4156444247226</c:v>
                </c:pt>
                <c:pt idx="2483">
                  <c:v>1148.1193285576855</c:v>
                </c:pt>
                <c:pt idx="2484">
                  <c:v>1104.6903523176768</c:v>
                </c:pt>
                <c:pt idx="2485">
                  <c:v>1066.1515644981396</c:v>
                </c:pt>
                <c:pt idx="2486">
                  <c:v>1071.5132448858103</c:v>
                </c:pt>
                <c:pt idx="2487">
                  <c:v>1080.1134729111441</c:v>
                </c:pt>
                <c:pt idx="2488">
                  <c:v>1084.2400393669832</c:v>
                </c:pt>
                <c:pt idx="2489">
                  <c:v>1144.1965187487274</c:v>
                </c:pt>
                <c:pt idx="2490">
                  <c:v>1125.677846523703</c:v>
                </c:pt>
                <c:pt idx="2491">
                  <c:v>1105.8509436099184</c:v>
                </c:pt>
                <c:pt idx="2492">
                  <c:v>1024.4846211320023</c:v>
                </c:pt>
                <c:pt idx="2493">
                  <c:v>1028.4309687108193</c:v>
                </c:pt>
                <c:pt idx="2494">
                  <c:v>1011.3048343003338</c:v>
                </c:pt>
                <c:pt idx="2495">
                  <c:v>1045.6616449420465</c:v>
                </c:pt>
                <c:pt idx="2496">
                  <c:v>1094.6952386227069</c:v>
                </c:pt>
                <c:pt idx="2497">
                  <c:v>1087.0912883122342</c:v>
                </c:pt>
                <c:pt idx="2498">
                  <c:v>1078.1028876684907</c:v>
                </c:pt>
                <c:pt idx="2499">
                  <c:v>1036.5237312738836</c:v>
                </c:pt>
                <c:pt idx="2500">
                  <c:v>1056.9438601576517</c:v>
                </c:pt>
                <c:pt idx="2501">
                  <c:v>1050.3716781407627</c:v>
                </c:pt>
                <c:pt idx="2502">
                  <c:v>1044.7445812105755</c:v>
                </c:pt>
                <c:pt idx="2503">
                  <c:v>1053.2429728114771</c:v>
                </c:pt>
                <c:pt idx="2504">
                  <c:v>1086.2866780194445</c:v>
                </c:pt>
                <c:pt idx="2505">
                  <c:v>1050.1204074329059</c:v>
                </c:pt>
                <c:pt idx="2506">
                  <c:v>1056.2161119112218</c:v>
                </c:pt>
                <c:pt idx="2507">
                  <c:v>1045.4679931766645</c:v>
                </c:pt>
                <c:pt idx="2508">
                  <c:v>1060.7775522190686</c:v>
                </c:pt>
                <c:pt idx="2509">
                  <c:v>1054.3699210521374</c:v>
                </c:pt>
                <c:pt idx="2510">
                  <c:v>1040.3972180613289</c:v>
                </c:pt>
                <c:pt idx="2511">
                  <c:v>1056.7724475773591</c:v>
                </c:pt>
                <c:pt idx="2512">
                  <c:v>1132.8516706230205</c:v>
                </c:pt>
                <c:pt idx="2513">
                  <c:v>1134.5191337790318</c:v>
                </c:pt>
                <c:pt idx="2514">
                  <c:v>1126.7162912049941</c:v>
                </c:pt>
                <c:pt idx="2515">
                  <c:v>1125.4958247932866</c:v>
                </c:pt>
                <c:pt idx="2516">
                  <c:v>1045.3492182460816</c:v>
                </c:pt>
                <c:pt idx="2517">
                  <c:v>1045.7186079025673</c:v>
                </c:pt>
                <c:pt idx="2518">
                  <c:v>1061.3212754519761</c:v>
                </c:pt>
                <c:pt idx="2519">
                  <c:v>1062.1754879877712</c:v>
                </c:pt>
                <c:pt idx="2520">
                  <c:v>1078.3712613282366</c:v>
                </c:pt>
                <c:pt idx="2521">
                  <c:v>1073.2588725339801</c:v>
                </c:pt>
                <c:pt idx="2522">
                  <c:v>1064.7716721233146</c:v>
                </c:pt>
                <c:pt idx="2523">
                  <c:v>1076.4535776782911</c:v>
                </c:pt>
                <c:pt idx="2524">
                  <c:v>1079.3740870589688</c:v>
                </c:pt>
                <c:pt idx="2525">
                  <c:v>1072.9072660876288</c:v>
                </c:pt>
                <c:pt idx="2526">
                  <c:v>1078.9352580569137</c:v>
                </c:pt>
                <c:pt idx="2527">
                  <c:v>1074.4465102751712</c:v>
                </c:pt>
                <c:pt idx="2528">
                  <c:v>1073.4335558091486</c:v>
                </c:pt>
                <c:pt idx="2529">
                  <c:v>1075.7984319625962</c:v>
                </c:pt>
                <c:pt idx="2530">
                  <c:v>1079.6295593644722</c:v>
                </c:pt>
                <c:pt idx="2531">
                  <c:v>1113.4083634118811</c:v>
                </c:pt>
                <c:pt idx="2532">
                  <c:v>1115.2015374325781</c:v>
                </c:pt>
                <c:pt idx="2533">
                  <c:v>1097.8765460887262</c:v>
                </c:pt>
                <c:pt idx="2534">
                  <c:v>1107.2298086941405</c:v>
                </c:pt>
                <c:pt idx="2535">
                  <c:v>1103.3167422458182</c:v>
                </c:pt>
                <c:pt idx="2536">
                  <c:v>1104.2170664507221</c:v>
                </c:pt>
                <c:pt idx="2537">
                  <c:v>1087.9017306487569</c:v>
                </c:pt>
                <c:pt idx="2538">
                  <c:v>1089.4199879278608</c:v>
                </c:pt>
                <c:pt idx="2539">
                  <c:v>1062.3429156045772</c:v>
                </c:pt>
                <c:pt idx="2540">
                  <c:v>1075.4290357265709</c:v>
                </c:pt>
                <c:pt idx="2541">
                  <c:v>1094.8833442358798</c:v>
                </c:pt>
                <c:pt idx="2542">
                  <c:v>1094.489324429918</c:v>
                </c:pt>
                <c:pt idx="2543">
                  <c:v>1091.561907840879</c:v>
                </c:pt>
                <c:pt idx="2544">
                  <c:v>1095.5528511582438</c:v>
                </c:pt>
                <c:pt idx="2545">
                  <c:v>1108.2417289976336</c:v>
                </c:pt>
                <c:pt idx="2546">
                  <c:v>1108.7440447616204</c:v>
                </c:pt>
                <c:pt idx="2547">
                  <c:v>1322.5924330596224</c:v>
                </c:pt>
                <c:pt idx="2548">
                  <c:v>1357.0036569870792</c:v>
                </c:pt>
                <c:pt idx="2549">
                  <c:v>1358.9806855692343</c:v>
                </c:pt>
                <c:pt idx="2550">
                  <c:v>1342.6141629809433</c:v>
                </c:pt>
                <c:pt idx="2551">
                  <c:v>1452.0332549615471</c:v>
                </c:pt>
                <c:pt idx="2552">
                  <c:v>1803.5586292822163</c:v>
                </c:pt>
                <c:pt idx="2553">
                  <c:v>1729.2903149809358</c:v>
                </c:pt>
                <c:pt idx="2554">
                  <c:v>1785.3923038025841</c:v>
                </c:pt>
                <c:pt idx="2555">
                  <c:v>1847.2156357511544</c:v>
                </c:pt>
                <c:pt idx="2556">
                  <c:v>1876.7273183215646</c:v>
                </c:pt>
                <c:pt idx="2557">
                  <c:v>2197.6843319161594</c:v>
                </c:pt>
                <c:pt idx="2558">
                  <c:v>2065.0222871547476</c:v>
                </c:pt>
                <c:pt idx="2559">
                  <c:v>2189.1872628949855</c:v>
                </c:pt>
                <c:pt idx="2560">
                  <c:v>2017.0482548722362</c:v>
                </c:pt>
                <c:pt idx="2561">
                  <c:v>1865.4590874028327</c:v>
                </c:pt>
                <c:pt idx="2562">
                  <c:v>1925.7297823267502</c:v>
                </c:pt>
                <c:pt idx="2563">
                  <c:v>2026.6029680039926</c:v>
                </c:pt>
                <c:pt idx="2564">
                  <c:v>1928.6998309866394</c:v>
                </c:pt>
                <c:pt idx="2565">
                  <c:v>2017.7194714238271</c:v>
                </c:pt>
                <c:pt idx="2566">
                  <c:v>2027.5174830918268</c:v>
                </c:pt>
                <c:pt idx="2567">
                  <c:v>2102.0142734712622</c:v>
                </c:pt>
                <c:pt idx="2568">
                  <c:v>2101.1975375391098</c:v>
                </c:pt>
                <c:pt idx="2569">
                  <c:v>2368.7308765559756</c:v>
                </c:pt>
                <c:pt idx="2570">
                  <c:v>2357.0783510346118</c:v>
                </c:pt>
                <c:pt idx="2571">
                  <c:v>2313.4909589775093</c:v>
                </c:pt>
                <c:pt idx="2572">
                  <c:v>2288.0364564509309</c:v>
                </c:pt>
                <c:pt idx="2573">
                  <c:v>2326.6331778221943</c:v>
                </c:pt>
                <c:pt idx="2574">
                  <c:v>2342.1506661493299</c:v>
                </c:pt>
                <c:pt idx="2575">
                  <c:v>2352.4589643098625</c:v>
                </c:pt>
                <c:pt idx="2576">
                  <c:v>2418.8520353242138</c:v>
                </c:pt>
                <c:pt idx="2577">
                  <c:v>2483.7839693946562</c:v>
                </c:pt>
                <c:pt idx="2578">
                  <c:v>2438.6164556531376</c:v>
                </c:pt>
                <c:pt idx="2579">
                  <c:v>2436.7382992256967</c:v>
                </c:pt>
                <c:pt idx="2580">
                  <c:v>2316.3903495722652</c:v>
                </c:pt>
                <c:pt idx="2581">
                  <c:v>2156.4989133011691</c:v>
                </c:pt>
                <c:pt idx="2582">
                  <c:v>2013.8490278191898</c:v>
                </c:pt>
                <c:pt idx="2583">
                  <c:v>2040.9503672845303</c:v>
                </c:pt>
                <c:pt idx="2584">
                  <c:v>2088.8052558201553</c:v>
                </c:pt>
                <c:pt idx="2585">
                  <c:v>2029.1211329077164</c:v>
                </c:pt>
                <c:pt idx="2586">
                  <c:v>1980.46132741938</c:v>
                </c:pt>
                <c:pt idx="2587">
                  <c:v>2177.9614516081169</c:v>
                </c:pt>
                <c:pt idx="2588">
                  <c:v>2184.9762572952659</c:v>
                </c:pt>
                <c:pt idx="2589">
                  <c:v>2188.1067196933718</c:v>
                </c:pt>
                <c:pt idx="2590">
                  <c:v>2262.0754367160721</c:v>
                </c:pt>
                <c:pt idx="2591">
                  <c:v>2125.5277710167265</c:v>
                </c:pt>
                <c:pt idx="2592">
                  <c:v>2130.6889494568927</c:v>
                </c:pt>
                <c:pt idx="2593">
                  <c:v>2168.5273320995616</c:v>
                </c:pt>
                <c:pt idx="2594">
                  <c:v>2204.0096307274312</c:v>
                </c:pt>
                <c:pt idx="2595">
                  <c:v>2154.46882723715</c:v>
                </c:pt>
                <c:pt idx="2596">
                  <c:v>2132.4865185599979</c:v>
                </c:pt>
                <c:pt idx="2597">
                  <c:v>2164.0361121090054</c:v>
                </c:pt>
                <c:pt idx="2598">
                  <c:v>2143.9824188452467</c:v>
                </c:pt>
                <c:pt idx="2599">
                  <c:v>2148.7787452593129</c:v>
                </c:pt>
                <c:pt idx="2600">
                  <c:v>2044.1054099635164</c:v>
                </c:pt>
                <c:pt idx="2601">
                  <c:v>2038.912191026885</c:v>
                </c:pt>
                <c:pt idx="2602">
                  <c:v>2023.9525694095546</c:v>
                </c:pt>
                <c:pt idx="2603">
                  <c:v>2177.9793958888458</c:v>
                </c:pt>
                <c:pt idx="2604">
                  <c:v>2277.3582090085238</c:v>
                </c:pt>
                <c:pt idx="2605">
                  <c:v>2296.7385400445851</c:v>
                </c:pt>
                <c:pt idx="2606">
                  <c:v>2292.102618266551</c:v>
                </c:pt>
                <c:pt idx="2607">
                  <c:v>2350.0024909619278</c:v>
                </c:pt>
                <c:pt idx="2608">
                  <c:v>2280.4085848076679</c:v>
                </c:pt>
                <c:pt idx="2609">
                  <c:v>2297.4713206450692</c:v>
                </c:pt>
                <c:pt idx="2610">
                  <c:v>2313.6085902310583</c:v>
                </c:pt>
                <c:pt idx="2611">
                  <c:v>2298.1445808775752</c:v>
                </c:pt>
                <c:pt idx="2612">
                  <c:v>2234.4616531253605</c:v>
                </c:pt>
                <c:pt idx="2613">
                  <c:v>2249.0623616581279</c:v>
                </c:pt>
                <c:pt idx="2614">
                  <c:v>2368.3373003528195</c:v>
                </c:pt>
                <c:pt idx="2615">
                  <c:v>2378.6907569955447</c:v>
                </c:pt>
                <c:pt idx="2616">
                  <c:v>2349.5368806364909</c:v>
                </c:pt>
                <c:pt idx="2617">
                  <c:v>2370.1912964497988</c:v>
                </c:pt>
                <c:pt idx="2618">
                  <c:v>2366.0452860474129</c:v>
                </c:pt>
                <c:pt idx="2619">
                  <c:v>2329.4233093641883</c:v>
                </c:pt>
                <c:pt idx="2620">
                  <c:v>2371.0858899645273</c:v>
                </c:pt>
                <c:pt idx="2621">
                  <c:v>2437.0459735616573</c:v>
                </c:pt>
                <c:pt idx="2622">
                  <c:v>2478.8549079053787</c:v>
                </c:pt>
                <c:pt idx="2623">
                  <c:v>2445.2725080816726</c:v>
                </c:pt>
                <c:pt idx="2624">
                  <c:v>2452.3506525730422</c:v>
                </c:pt>
                <c:pt idx="2625">
                  <c:v>2455.0217562972643</c:v>
                </c:pt>
                <c:pt idx="2626">
                  <c:v>2433.9550280913259</c:v>
                </c:pt>
                <c:pt idx="2627">
                  <c:v>2436.3736122524947</c:v>
                </c:pt>
                <c:pt idx="2628">
                  <c:v>2455.3211411122197</c:v>
                </c:pt>
                <c:pt idx="2629">
                  <c:v>2442.393592879072</c:v>
                </c:pt>
                <c:pt idx="2630">
                  <c:v>2489.2793758274834</c:v>
                </c:pt>
                <c:pt idx="2631">
                  <c:v>2476.0745592493477</c:v>
                </c:pt>
                <c:pt idx="2632">
                  <c:v>2464.5304431106183</c:v>
                </c:pt>
                <c:pt idx="2633">
                  <c:v>2300.1319683496677</c:v>
                </c:pt>
                <c:pt idx="2634">
                  <c:v>2313.9453644852611</c:v>
                </c:pt>
                <c:pt idx="2635">
                  <c:v>2312.1538734718852</c:v>
                </c:pt>
                <c:pt idx="2636">
                  <c:v>2333.7625207929605</c:v>
                </c:pt>
                <c:pt idx="2637">
                  <c:v>2323.9143404238839</c:v>
                </c:pt>
                <c:pt idx="2638">
                  <c:v>2334.4077508694495</c:v>
                </c:pt>
                <c:pt idx="2639">
                  <c:v>2324.9003692878719</c:v>
                </c:pt>
                <c:pt idx="2640">
                  <c:v>2325.9485466366436</c:v>
                </c:pt>
                <c:pt idx="2641">
                  <c:v>2319.961318125781</c:v>
                </c:pt>
                <c:pt idx="2642">
                  <c:v>2253.952405697607</c:v>
                </c:pt>
                <c:pt idx="2643">
                  <c:v>2130.2901327709928</c:v>
                </c:pt>
                <c:pt idx="2644">
                  <c:v>2094.5214121332142</c:v>
                </c:pt>
                <c:pt idx="2645">
                  <c:v>2114.0594261952356</c:v>
                </c:pt>
                <c:pt idx="2646">
                  <c:v>2097.6181796266146</c:v>
                </c:pt>
                <c:pt idx="2647">
                  <c:v>2090.1120232985477</c:v>
                </c:pt>
                <c:pt idx="2648">
                  <c:v>1976.2363642459575</c:v>
                </c:pt>
                <c:pt idx="2649">
                  <c:v>2177.3708714331806</c:v>
                </c:pt>
                <c:pt idx="2650">
                  <c:v>2163.0894445751383</c:v>
                </c:pt>
                <c:pt idx="2651">
                  <c:v>2156.5521411305563</c:v>
                </c:pt>
                <c:pt idx="2652">
                  <c:v>2159.6990045640487</c:v>
                </c:pt>
                <c:pt idx="2653">
                  <c:v>2158.5281561111588</c:v>
                </c:pt>
                <c:pt idx="2654">
                  <c:v>2165.6305446180513</c:v>
                </c:pt>
                <c:pt idx="2655">
                  <c:v>2160.0144195082321</c:v>
                </c:pt>
                <c:pt idx="2656">
                  <c:v>2243.3220059213763</c:v>
                </c:pt>
                <c:pt idx="2657">
                  <c:v>2222.5797336733312</c:v>
                </c:pt>
                <c:pt idx="2658">
                  <c:v>2143.4201250265583</c:v>
                </c:pt>
                <c:pt idx="2659">
                  <c:v>2143.8606608525438</c:v>
                </c:pt>
                <c:pt idx="2660">
                  <c:v>2123.6474767902187</c:v>
                </c:pt>
                <c:pt idx="2661">
                  <c:v>2115.8569339032738</c:v>
                </c:pt>
                <c:pt idx="2662">
                  <c:v>2120.0535205637639</c:v>
                </c:pt>
                <c:pt idx="2663">
                  <c:v>2124.3381646583875</c:v>
                </c:pt>
                <c:pt idx="2664">
                  <c:v>2127.0595828619648</c:v>
                </c:pt>
                <c:pt idx="2665">
                  <c:v>2147.2324625068691</c:v>
                </c:pt>
                <c:pt idx="2666">
                  <c:v>2130.3104293847637</c:v>
                </c:pt>
                <c:pt idx="2667">
                  <c:v>2123.9239766342725</c:v>
                </c:pt>
                <c:pt idx="2668">
                  <c:v>2039.4049877068294</c:v>
                </c:pt>
                <c:pt idx="2669">
                  <c:v>2065.2325888350242</c:v>
                </c:pt>
                <c:pt idx="2670">
                  <c:v>2070.9758733338417</c:v>
                </c:pt>
                <c:pt idx="2671">
                  <c:v>2045.7989266983454</c:v>
                </c:pt>
                <c:pt idx="2672">
                  <c:v>2057.7494420691273</c:v>
                </c:pt>
                <c:pt idx="2673">
                  <c:v>2033.4129774491535</c:v>
                </c:pt>
                <c:pt idx="2674">
                  <c:v>2059.6174352933203</c:v>
                </c:pt>
                <c:pt idx="2675">
                  <c:v>2065.3007088186537</c:v>
                </c:pt>
                <c:pt idx="2676">
                  <c:v>2063.9922851264246</c:v>
                </c:pt>
                <c:pt idx="2677">
                  <c:v>2065.4596392697631</c:v>
                </c:pt>
                <c:pt idx="2678">
                  <c:v>2111.9651169196545</c:v>
                </c:pt>
                <c:pt idx="2679">
                  <c:v>2039.3124132018088</c:v>
                </c:pt>
                <c:pt idx="2680">
                  <c:v>2031.874919680587</c:v>
                </c:pt>
                <c:pt idx="2681">
                  <c:v>2023.3905355588552</c:v>
                </c:pt>
                <c:pt idx="2682">
                  <c:v>2027.9487729979974</c:v>
                </c:pt>
                <c:pt idx="2683">
                  <c:v>2013.7085380099159</c:v>
                </c:pt>
                <c:pt idx="2684">
                  <c:v>2001.5337266551257</c:v>
                </c:pt>
                <c:pt idx="2685">
                  <c:v>1668.713126235881</c:v>
                </c:pt>
                <c:pt idx="2686">
                  <c:v>1575.638712444603</c:v>
                </c:pt>
                <c:pt idx="2687">
                  <c:v>1569.6804458007286</c:v>
                </c:pt>
                <c:pt idx="2688">
                  <c:v>1568.1776929780265</c:v>
                </c:pt>
                <c:pt idx="2689">
                  <c:v>1556.6981835204799</c:v>
                </c:pt>
                <c:pt idx="2690">
                  <c:v>1497.7649981649702</c:v>
                </c:pt>
                <c:pt idx="2691">
                  <c:v>1469.8759417974425</c:v>
                </c:pt>
                <c:pt idx="2692">
                  <c:v>1477.7679601421387</c:v>
                </c:pt>
                <c:pt idx="2693">
                  <c:v>1455.1800769417302</c:v>
                </c:pt>
                <c:pt idx="2694">
                  <c:v>1545.368596945958</c:v>
                </c:pt>
                <c:pt idx="2695">
                  <c:v>1537.6693070574838</c:v>
                </c:pt>
                <c:pt idx="2696">
                  <c:v>1526.8906326553424</c:v>
                </c:pt>
                <c:pt idx="2697">
                  <c:v>1528.3220456031268</c:v>
                </c:pt>
                <c:pt idx="2698">
                  <c:v>1498.5044501546256</c:v>
                </c:pt>
                <c:pt idx="2699">
                  <c:v>1528.9256722446312</c:v>
                </c:pt>
                <c:pt idx="2700">
                  <c:v>1474.429851245759</c:v>
                </c:pt>
                <c:pt idx="2701">
                  <c:v>1458.8410808710494</c:v>
                </c:pt>
                <c:pt idx="2702">
                  <c:v>1451.9367523532596</c:v>
                </c:pt>
                <c:pt idx="2703">
                  <c:v>1437.5947875594982</c:v>
                </c:pt>
                <c:pt idx="2704">
                  <c:v>1461.6327571042743</c:v>
                </c:pt>
                <c:pt idx="2705">
                  <c:v>1434.273786417356</c:v>
                </c:pt>
                <c:pt idx="2706">
                  <c:v>1355.1865555543284</c:v>
                </c:pt>
                <c:pt idx="2707">
                  <c:v>1389.3648182907641</c:v>
                </c:pt>
                <c:pt idx="2708">
                  <c:v>1388.1209845216313</c:v>
                </c:pt>
                <c:pt idx="2709">
                  <c:v>1460.8381290445077</c:v>
                </c:pt>
                <c:pt idx="2710">
                  <c:v>1452.2839019689848</c:v>
                </c:pt>
                <c:pt idx="2711">
                  <c:v>1443.9513932897721</c:v>
                </c:pt>
                <c:pt idx="2712">
                  <c:v>1467.1239899512684</c:v>
                </c:pt>
                <c:pt idx="2713">
                  <c:v>1440.3099159795072</c:v>
                </c:pt>
                <c:pt idx="2714">
                  <c:v>1425.6374230999154</c:v>
                </c:pt>
                <c:pt idx="2715">
                  <c:v>1369.09906380342</c:v>
                </c:pt>
                <c:pt idx="2716">
                  <c:v>1279.2442163543765</c:v>
                </c:pt>
                <c:pt idx="2717">
                  <c:v>1317.800479735168</c:v>
                </c:pt>
                <c:pt idx="2718">
                  <c:v>1283.9360343874296</c:v>
                </c:pt>
                <c:pt idx="2719">
                  <c:v>1300.4704444126705</c:v>
                </c:pt>
                <c:pt idx="2720">
                  <c:v>1243.9157074186303</c:v>
                </c:pt>
                <c:pt idx="2721">
                  <c:v>1230.0341358556484</c:v>
                </c:pt>
                <c:pt idx="2722">
                  <c:v>1198.5417363021472</c:v>
                </c:pt>
                <c:pt idx="2723">
                  <c:v>1130.1437075543363</c:v>
                </c:pt>
                <c:pt idx="2724">
                  <c:v>1007.2583827125999</c:v>
                </c:pt>
                <c:pt idx="2725">
                  <c:v>996.74545846275498</c:v>
                </c:pt>
                <c:pt idx="2726">
                  <c:v>854.0536500681352</c:v>
                </c:pt>
                <c:pt idx="2727">
                  <c:v>807.07256488192195</c:v>
                </c:pt>
                <c:pt idx="2728">
                  <c:v>815.6104329501967</c:v>
                </c:pt>
                <c:pt idx="2729">
                  <c:v>816.77575202230651</c:v>
                </c:pt>
                <c:pt idx="2730">
                  <c:v>945.82149475464507</c:v>
                </c:pt>
                <c:pt idx="2731">
                  <c:v>908.67654852741305</c:v>
                </c:pt>
                <c:pt idx="2732">
                  <c:v>820.4363909545898</c:v>
                </c:pt>
                <c:pt idx="2733">
                  <c:v>836.94554590318057</c:v>
                </c:pt>
                <c:pt idx="2734">
                  <c:v>813.8374855335145</c:v>
                </c:pt>
                <c:pt idx="2735">
                  <c:v>811.6108251454192</c:v>
                </c:pt>
                <c:pt idx="2736">
                  <c:v>840.3704483797876</c:v>
                </c:pt>
                <c:pt idx="2737">
                  <c:v>793.09553397499587</c:v>
                </c:pt>
                <c:pt idx="2738">
                  <c:v>797.09560616610406</c:v>
                </c:pt>
                <c:pt idx="2739">
                  <c:v>807.96079827315123</c:v>
                </c:pt>
                <c:pt idx="2740">
                  <c:v>696.59950880457245</c:v>
                </c:pt>
                <c:pt idx="2741">
                  <c:v>713.58936559211975</c:v>
                </c:pt>
                <c:pt idx="2742">
                  <c:v>711.94643917682083</c:v>
                </c:pt>
                <c:pt idx="2743">
                  <c:v>705.95356434645862</c:v>
                </c:pt>
                <c:pt idx="2744">
                  <c:v>753.09571561641042</c:v>
                </c:pt>
                <c:pt idx="2745">
                  <c:v>734.08183980122692</c:v>
                </c:pt>
                <c:pt idx="2746">
                  <c:v>709.81180967888645</c:v>
                </c:pt>
                <c:pt idx="2747">
                  <c:v>756.35532138562019</c:v>
                </c:pt>
                <c:pt idx="2748">
                  <c:v>817.36964088836191</c:v>
                </c:pt>
                <c:pt idx="2749">
                  <c:v>872.41002264775432</c:v>
                </c:pt>
                <c:pt idx="2750">
                  <c:v>864.79458033608421</c:v>
                </c:pt>
                <c:pt idx="2751">
                  <c:v>828.97518336020312</c:v>
                </c:pt>
                <c:pt idx="2752">
                  <c:v>832.11866975743817</c:v>
                </c:pt>
                <c:pt idx="2753">
                  <c:v>859.32611634301759</c:v>
                </c:pt>
                <c:pt idx="2754">
                  <c:v>834.00260827736247</c:v>
                </c:pt>
                <c:pt idx="2755">
                  <c:v>852.16220710997561</c:v>
                </c:pt>
                <c:pt idx="2756">
                  <c:v>794.4191287378103</c:v>
                </c:pt>
                <c:pt idx="2757">
                  <c:v>787.02652865348227</c:v>
                </c:pt>
                <c:pt idx="2758">
                  <c:v>753.0465009369932</c:v>
                </c:pt>
                <c:pt idx="2759">
                  <c:v>716.55592310261466</c:v>
                </c:pt>
                <c:pt idx="2760">
                  <c:v>661.32762224798432</c:v>
                </c:pt>
                <c:pt idx="2761">
                  <c:v>651.07285887917908</c:v>
                </c:pt>
                <c:pt idx="2762">
                  <c:v>675.80887174549503</c:v>
                </c:pt>
                <c:pt idx="2763">
                  <c:v>670.78054476304771</c:v>
                </c:pt>
                <c:pt idx="2764">
                  <c:v>642.92447403705046</c:v>
                </c:pt>
                <c:pt idx="2765">
                  <c:v>595.8923108476946</c:v>
                </c:pt>
                <c:pt idx="2766">
                  <c:v>512.7434278352199</c:v>
                </c:pt>
                <c:pt idx="2767">
                  <c:v>515.94760956883351</c:v>
                </c:pt>
                <c:pt idx="2768">
                  <c:v>506.18459000525661</c:v>
                </c:pt>
                <c:pt idx="2769">
                  <c:v>473.01577456923746</c:v>
                </c:pt>
                <c:pt idx="2770">
                  <c:v>397.31129765619545</c:v>
                </c:pt>
                <c:pt idx="2771">
                  <c:v>455.7165562385332</c:v>
                </c:pt>
                <c:pt idx="2772">
                  <c:v>439.02359639959064</c:v>
                </c:pt>
                <c:pt idx="2773">
                  <c:v>437.46892948287802</c:v>
                </c:pt>
                <c:pt idx="2774">
                  <c:v>490.74254215853165</c:v>
                </c:pt>
                <c:pt idx="2775">
                  <c:v>566.46913563414284</c:v>
                </c:pt>
                <c:pt idx="2776">
                  <c:v>541.90780720197438</c:v>
                </c:pt>
                <c:pt idx="2777">
                  <c:v>471.96641368689956</c:v>
                </c:pt>
                <c:pt idx="2778">
                  <c:v>446.00619398836739</c:v>
                </c:pt>
                <c:pt idx="2779">
                  <c:v>479.9525106337237</c:v>
                </c:pt>
                <c:pt idx="2780">
                  <c:v>468.32299522822223</c:v>
                </c:pt>
                <c:pt idx="2781">
                  <c:v>477.17785566265837</c:v>
                </c:pt>
                <c:pt idx="2782">
                  <c:v>444.04411766227037</c:v>
                </c:pt>
                <c:pt idx="2783">
                  <c:v>415.8680884684706</c:v>
                </c:pt>
                <c:pt idx="2784">
                  <c:v>414.82914324600159</c:v>
                </c:pt>
                <c:pt idx="2785">
                  <c:v>453.55262000606956</c:v>
                </c:pt>
                <c:pt idx="2786">
                  <c:v>468.10664990522196</c:v>
                </c:pt>
                <c:pt idx="2787">
                  <c:v>473.23428501509073</c:v>
                </c:pt>
                <c:pt idx="2788">
                  <c:v>536.00023929466306</c:v>
                </c:pt>
                <c:pt idx="2789">
                  <c:v>543.9402198214234</c:v>
                </c:pt>
                <c:pt idx="2790">
                  <c:v>549.62074973430902</c:v>
                </c:pt>
                <c:pt idx="2791">
                  <c:v>617.89091939704338</c:v>
                </c:pt>
                <c:pt idx="2792">
                  <c:v>559.34944118868339</c:v>
                </c:pt>
                <c:pt idx="2793">
                  <c:v>555.56088886042414</c:v>
                </c:pt>
                <c:pt idx="2794">
                  <c:v>540.50982849183413</c:v>
                </c:pt>
                <c:pt idx="2795">
                  <c:v>551.40940172882461</c:v>
                </c:pt>
                <c:pt idx="2796">
                  <c:v>562.18026635252409</c:v>
                </c:pt>
                <c:pt idx="2797">
                  <c:v>594.92753190794451</c:v>
                </c:pt>
                <c:pt idx="2798">
                  <c:v>602.92306152996207</c:v>
                </c:pt>
                <c:pt idx="2799">
                  <c:v>589.57675199837172</c:v>
                </c:pt>
                <c:pt idx="2800">
                  <c:v>613.2058277051583</c:v>
                </c:pt>
                <c:pt idx="2801">
                  <c:v>647.91804023474776</c:v>
                </c:pt>
                <c:pt idx="2802">
                  <c:v>634.6325491503535</c:v>
                </c:pt>
                <c:pt idx="2803">
                  <c:v>634.59440644287656</c:v>
                </c:pt>
                <c:pt idx="2804">
                  <c:v>622.14027202076102</c:v>
                </c:pt>
                <c:pt idx="2805">
                  <c:v>585.40250226807291</c:v>
                </c:pt>
                <c:pt idx="2806">
                  <c:v>591.11200925616765</c:v>
                </c:pt>
                <c:pt idx="2807">
                  <c:v>533.14080469216924</c:v>
                </c:pt>
                <c:pt idx="2808">
                  <c:v>519.20495922079658</c:v>
                </c:pt>
                <c:pt idx="2809">
                  <c:v>517.3607306164962</c:v>
                </c:pt>
                <c:pt idx="2810">
                  <c:v>452.41016206584283</c:v>
                </c:pt>
                <c:pt idx="2811">
                  <c:v>451.65187396388274</c:v>
                </c:pt>
                <c:pt idx="2812">
                  <c:v>451.05878166351562</c:v>
                </c:pt>
                <c:pt idx="2813">
                  <c:v>447.6405635943118</c:v>
                </c:pt>
                <c:pt idx="2814">
                  <c:v>448.14802291357859</c:v>
                </c:pt>
                <c:pt idx="2815">
                  <c:v>469.27512804623046</c:v>
                </c:pt>
                <c:pt idx="2816">
                  <c:v>471.97983317896336</c:v>
                </c:pt>
                <c:pt idx="2817">
                  <c:v>474.03329952750232</c:v>
                </c:pt>
                <c:pt idx="2818">
                  <c:v>500.58880760807739</c:v>
                </c:pt>
                <c:pt idx="2819">
                  <c:v>538.16957844364322</c:v>
                </c:pt>
                <c:pt idx="2820">
                  <c:v>583.37176485633711</c:v>
                </c:pt>
                <c:pt idx="2821">
                  <c:v>562.24732123055253</c:v>
                </c:pt>
                <c:pt idx="2822">
                  <c:v>554.77859033438949</c:v>
                </c:pt>
                <c:pt idx="2823">
                  <c:v>546.98036642469697</c:v>
                </c:pt>
                <c:pt idx="2824">
                  <c:v>523.86325129395118</c:v>
                </c:pt>
                <c:pt idx="2825">
                  <c:v>523.57599323461761</c:v>
                </c:pt>
                <c:pt idx="2826">
                  <c:v>577.66551568716932</c:v>
                </c:pt>
                <c:pt idx="2827">
                  <c:v>571.22626316951948</c:v>
                </c:pt>
                <c:pt idx="2828">
                  <c:v>547.76272673562926</c:v>
                </c:pt>
                <c:pt idx="2829">
                  <c:v>585.56086669640354</c:v>
                </c:pt>
                <c:pt idx="2830">
                  <c:v>575.88349225956028</c:v>
                </c:pt>
                <c:pt idx="2831">
                  <c:v>551.89623792177508</c:v>
                </c:pt>
                <c:pt idx="2832">
                  <c:v>572.61916406901798</c:v>
                </c:pt>
                <c:pt idx="2833">
                  <c:v>562.23650461462546</c:v>
                </c:pt>
                <c:pt idx="2834">
                  <c:v>631.64539180267207</c:v>
                </c:pt>
                <c:pt idx="2835">
                  <c:v>625.97634488763538</c:v>
                </c:pt>
                <c:pt idx="2836">
                  <c:v>628.89709036344425</c:v>
                </c:pt>
                <c:pt idx="2837">
                  <c:v>632.62521951761425</c:v>
                </c:pt>
                <c:pt idx="2838">
                  <c:v>597.46329956104557</c:v>
                </c:pt>
                <c:pt idx="2839">
                  <c:v>534.81441291247484</c:v>
                </c:pt>
                <c:pt idx="2840">
                  <c:v>548.22968993371887</c:v>
                </c:pt>
                <c:pt idx="2841">
                  <c:v>541.03562504900367</c:v>
                </c:pt>
                <c:pt idx="2842">
                  <c:v>514.75054250902781</c:v>
                </c:pt>
                <c:pt idx="2843">
                  <c:v>547.54700266733039</c:v>
                </c:pt>
                <c:pt idx="2844">
                  <c:v>552.73569398017878</c:v>
                </c:pt>
                <c:pt idx="2845">
                  <c:v>556.19396528461016</c:v>
                </c:pt>
                <c:pt idx="2846">
                  <c:v>569.52038906489508</c:v>
                </c:pt>
                <c:pt idx="2847">
                  <c:v>588.30746767392009</c:v>
                </c:pt>
                <c:pt idx="2848">
                  <c:v>558.5193328432772</c:v>
                </c:pt>
                <c:pt idx="2849">
                  <c:v>560.22835931515328</c:v>
                </c:pt>
                <c:pt idx="2850">
                  <c:v>559.16637143820526</c:v>
                </c:pt>
                <c:pt idx="2851">
                  <c:v>565.47066196792593</c:v>
                </c:pt>
                <c:pt idx="2852">
                  <c:v>579.05491663933287</c:v>
                </c:pt>
                <c:pt idx="2853">
                  <c:v>577.08074083276949</c:v>
                </c:pt>
                <c:pt idx="2854">
                  <c:v>586.55569970693625</c:v>
                </c:pt>
                <c:pt idx="2855">
                  <c:v>616.74953352385273</c:v>
                </c:pt>
                <c:pt idx="2856">
                  <c:v>574.48280170464579</c:v>
                </c:pt>
                <c:pt idx="2857">
                  <c:v>587.80878716292739</c:v>
                </c:pt>
                <c:pt idx="2858">
                  <c:v>593.08972710128535</c:v>
                </c:pt>
                <c:pt idx="2859">
                  <c:v>603.81024827995566</c:v>
                </c:pt>
                <c:pt idx="2860">
                  <c:v>641.557316489355</c:v>
                </c:pt>
                <c:pt idx="2861">
                  <c:v>800.45590463881797</c:v>
                </c:pt>
                <c:pt idx="2862">
                  <c:v>835.50642225942897</c:v>
                </c:pt>
                <c:pt idx="2863">
                  <c:v>879.67085862721058</c:v>
                </c:pt>
                <c:pt idx="2864">
                  <c:v>859.25238934572201</c:v>
                </c:pt>
                <c:pt idx="2865">
                  <c:v>879.34943159192107</c:v>
                </c:pt>
                <c:pt idx="2866">
                  <c:v>826.30311988146207</c:v>
                </c:pt>
                <c:pt idx="2867">
                  <c:v>817.37251451228769</c:v>
                </c:pt>
                <c:pt idx="2868">
                  <c:v>831.82366709027156</c:v>
                </c:pt>
                <c:pt idx="2869">
                  <c:v>847.80334949217172</c:v>
                </c:pt>
                <c:pt idx="2870">
                  <c:v>846.68107751680952</c:v>
                </c:pt>
                <c:pt idx="2871">
                  <c:v>863.75859852695476</c:v>
                </c:pt>
                <c:pt idx="2872">
                  <c:v>864.54062715611349</c:v>
                </c:pt>
                <c:pt idx="2873">
                  <c:v>841.74677234008345</c:v>
                </c:pt>
                <c:pt idx="2874">
                  <c:v>833.99203978696414</c:v>
                </c:pt>
                <c:pt idx="2875">
                  <c:v>770.02830177217527</c:v>
                </c:pt>
                <c:pt idx="2876">
                  <c:v>784.86586074871263</c:v>
                </c:pt>
                <c:pt idx="2877">
                  <c:v>811.55529277382823</c:v>
                </c:pt>
                <c:pt idx="2878">
                  <c:v>804.26007541701097</c:v>
                </c:pt>
                <c:pt idx="2879">
                  <c:v>800.1675706169566</c:v>
                </c:pt>
                <c:pt idx="2880">
                  <c:v>820.21706468570198</c:v>
                </c:pt>
                <c:pt idx="2881">
                  <c:v>822.93822212561111</c:v>
                </c:pt>
                <c:pt idx="2882">
                  <c:v>873.40416605789085</c:v>
                </c:pt>
                <c:pt idx="2883">
                  <c:v>855.40129245879018</c:v>
                </c:pt>
                <c:pt idx="2884">
                  <c:v>881.41189251221022</c:v>
                </c:pt>
                <c:pt idx="2885">
                  <c:v>865.62802576755428</c:v>
                </c:pt>
                <c:pt idx="2886">
                  <c:v>868.22323812246634</c:v>
                </c:pt>
                <c:pt idx="2887">
                  <c:v>831.40280370196263</c:v>
                </c:pt>
                <c:pt idx="2888">
                  <c:v>833.74750160571887</c:v>
                </c:pt>
                <c:pt idx="2889">
                  <c:v>971.3821432383312</c:v>
                </c:pt>
                <c:pt idx="2890">
                  <c:v>974.91515699879312</c:v>
                </c:pt>
                <c:pt idx="2891">
                  <c:v>917.47971362293958</c:v>
                </c:pt>
                <c:pt idx="2892">
                  <c:v>682.09257253015323</c:v>
                </c:pt>
                <c:pt idx="2893">
                  <c:v>649.27542145634277</c:v>
                </c:pt>
                <c:pt idx="2894">
                  <c:v>667.67256739231789</c:v>
                </c:pt>
                <c:pt idx="2895">
                  <c:v>668.84913465339105</c:v>
                </c:pt>
                <c:pt idx="2896">
                  <c:v>700.61174374939833</c:v>
                </c:pt>
                <c:pt idx="2897">
                  <c:v>683.90450554866743</c:v>
                </c:pt>
                <c:pt idx="2898">
                  <c:v>692.432088142319</c:v>
                </c:pt>
                <c:pt idx="2899">
                  <c:v>673.61693080273471</c:v>
                </c:pt>
                <c:pt idx="2900">
                  <c:v>687.38569271893562</c:v>
                </c:pt>
                <c:pt idx="2901">
                  <c:v>672.92669214463467</c:v>
                </c:pt>
                <c:pt idx="2902">
                  <c:v>666.89063506221976</c:v>
                </c:pt>
                <c:pt idx="2903">
                  <c:v>667.99060424245693</c:v>
                </c:pt>
                <c:pt idx="2904">
                  <c:v>681.9807736059937</c:v>
                </c:pt>
                <c:pt idx="2905">
                  <c:v>734.19680292425994</c:v>
                </c:pt>
                <c:pt idx="2906">
                  <c:v>730.2965428646678</c:v>
                </c:pt>
                <c:pt idx="2907">
                  <c:v>728.37624383010416</c:v>
                </c:pt>
                <c:pt idx="2908">
                  <c:v>737.23730411655561</c:v>
                </c:pt>
                <c:pt idx="2909">
                  <c:v>749.87049324529437</c:v>
                </c:pt>
                <c:pt idx="2910">
                  <c:v>738.08871756830774</c:v>
                </c:pt>
                <c:pt idx="2911">
                  <c:v>750.38574682989986</c:v>
                </c:pt>
                <c:pt idx="2912">
                  <c:v>772.51284380102652</c:v>
                </c:pt>
                <c:pt idx="2913">
                  <c:v>769.5358189553408</c:v>
                </c:pt>
                <c:pt idx="2914">
                  <c:v>762.70742459353596</c:v>
                </c:pt>
                <c:pt idx="2915">
                  <c:v>777.2973068057081</c:v>
                </c:pt>
                <c:pt idx="2916">
                  <c:v>824.5223586108383</c:v>
                </c:pt>
                <c:pt idx="2917">
                  <c:v>823.35004252993178</c:v>
                </c:pt>
                <c:pt idx="2918">
                  <c:v>894.54011020793018</c:v>
                </c:pt>
                <c:pt idx="2919">
                  <c:v>1011.1700607107803</c:v>
                </c:pt>
                <c:pt idx="2920">
                  <c:v>973.13567843708427</c:v>
                </c:pt>
                <c:pt idx="2921">
                  <c:v>1009.7120320739008</c:v>
                </c:pt>
                <c:pt idx="2922">
                  <c:v>978.84691224660264</c:v>
                </c:pt>
                <c:pt idx="2923">
                  <c:v>1010.317375272159</c:v>
                </c:pt>
                <c:pt idx="2924">
                  <c:v>972.58820239661361</c:v>
                </c:pt>
                <c:pt idx="2925">
                  <c:v>914.89543459382799</c:v>
                </c:pt>
                <c:pt idx="2926">
                  <c:v>882.108574689016</c:v>
                </c:pt>
                <c:pt idx="2927">
                  <c:v>911.45521714715301</c:v>
                </c:pt>
                <c:pt idx="2928">
                  <c:v>950.75377126872115</c:v>
                </c:pt>
                <c:pt idx="2929">
                  <c:v>966.36651684339949</c:v>
                </c:pt>
                <c:pt idx="2930">
                  <c:v>958.31085554865388</c:v>
                </c:pt>
                <c:pt idx="2931">
                  <c:v>936.61015293457456</c:v>
                </c:pt>
                <c:pt idx="2932">
                  <c:v>957.1599340465458</c:v>
                </c:pt>
                <c:pt idx="2933">
                  <c:v>941.4529819295235</c:v>
                </c:pt>
                <c:pt idx="2934">
                  <c:v>921.23221821515619</c:v>
                </c:pt>
                <c:pt idx="2935">
                  <c:v>919.22008566240322</c:v>
                </c:pt>
                <c:pt idx="2936">
                  <c:v>927.93235504360268</c:v>
                </c:pt>
                <c:pt idx="2937">
                  <c:v>971.55377722744868</c:v>
                </c:pt>
                <c:pt idx="2938">
                  <c:v>992.17691418432639</c:v>
                </c:pt>
                <c:pt idx="2939">
                  <c:v>995.90709428797857</c:v>
                </c:pt>
                <c:pt idx="2940">
                  <c:v>978.92337481268783</c:v>
                </c:pt>
                <c:pt idx="2941">
                  <c:v>1004.7430084073133</c:v>
                </c:pt>
                <c:pt idx="2942">
                  <c:v>1007.8822304520846</c:v>
                </c:pt>
                <c:pt idx="2943">
                  <c:v>1011.9287880238122</c:v>
                </c:pt>
                <c:pt idx="2944">
                  <c:v>1091.7180556190845</c:v>
                </c:pt>
                <c:pt idx="2945">
                  <c:v>1080.0399580061346</c:v>
                </c:pt>
                <c:pt idx="2946">
                  <c:v>1004.2772423222831</c:v>
                </c:pt>
                <c:pt idx="2947">
                  <c:v>994.73386588801714</c:v>
                </c:pt>
                <c:pt idx="2948">
                  <c:v>1003.4149705168218</c:v>
                </c:pt>
                <c:pt idx="2949">
                  <c:v>997.18891537738796</c:v>
                </c:pt>
                <c:pt idx="2950">
                  <c:v>916.59443723720608</c:v>
                </c:pt>
                <c:pt idx="2951">
                  <c:v>974.1524894833334</c:v>
                </c:pt>
                <c:pt idx="2952">
                  <c:v>991.6426680629321</c:v>
                </c:pt>
                <c:pt idx="2953">
                  <c:v>988.55783675907117</c:v>
                </c:pt>
                <c:pt idx="2954">
                  <c:v>981.46177819501656</c:v>
                </c:pt>
                <c:pt idx="2955">
                  <c:v>966.47810052921966</c:v>
                </c:pt>
                <c:pt idx="2956">
                  <c:v>949.30021168652854</c:v>
                </c:pt>
                <c:pt idx="2957">
                  <c:v>972.55743344832968</c:v>
                </c:pt>
                <c:pt idx="2958">
                  <c:v>986.09181983253688</c:v>
                </c:pt>
                <c:pt idx="2959">
                  <c:v>984.575509668368</c:v>
                </c:pt>
                <c:pt idx="2960">
                  <c:v>1006.9834578442518</c:v>
                </c:pt>
                <c:pt idx="2961">
                  <c:v>972.87412756752371</c:v>
                </c:pt>
                <c:pt idx="2962">
                  <c:v>959.66435001939521</c:v>
                </c:pt>
                <c:pt idx="2963">
                  <c:v>934.11349124559013</c:v>
                </c:pt>
                <c:pt idx="2964">
                  <c:v>919.6179394183564</c:v>
                </c:pt>
                <c:pt idx="2965">
                  <c:v>866.14643270902047</c:v>
                </c:pt>
                <c:pt idx="2966">
                  <c:v>785.23771912453742</c:v>
                </c:pt>
                <c:pt idx="2967">
                  <c:v>846.22858430955478</c:v>
                </c:pt>
                <c:pt idx="2968">
                  <c:v>830.1068431279441</c:v>
                </c:pt>
                <c:pt idx="2969">
                  <c:v>820.73150932850353</c:v>
                </c:pt>
                <c:pt idx="2970">
                  <c:v>803.6965952525386</c:v>
                </c:pt>
                <c:pt idx="2971">
                  <c:v>816.39461976430789</c:v>
                </c:pt>
                <c:pt idx="2972">
                  <c:v>721.93019537372891</c:v>
                </c:pt>
                <c:pt idx="2973">
                  <c:v>709.00213657792767</c:v>
                </c:pt>
                <c:pt idx="2974">
                  <c:v>723.70910256448849</c:v>
                </c:pt>
                <c:pt idx="2975">
                  <c:v>706.022458411358</c:v>
                </c:pt>
                <c:pt idx="2976">
                  <c:v>696.55679615264171</c:v>
                </c:pt>
                <c:pt idx="2977">
                  <c:v>730.21227690021135</c:v>
                </c:pt>
                <c:pt idx="2978">
                  <c:v>731.19233747864314</c:v>
                </c:pt>
                <c:pt idx="2979">
                  <c:v>729.71753510018959</c:v>
                </c:pt>
                <c:pt idx="2980">
                  <c:v>729.8103638954417</c:v>
                </c:pt>
                <c:pt idx="2981">
                  <c:v>768.21000670041235</c:v>
                </c:pt>
                <c:pt idx="2982">
                  <c:v>754.94083729662964</c:v>
                </c:pt>
                <c:pt idx="2983">
                  <c:v>777.27926805498987</c:v>
                </c:pt>
                <c:pt idx="2984">
                  <c:v>755.45487962978814</c:v>
                </c:pt>
                <c:pt idx="2985">
                  <c:v>712.94271836054418</c:v>
                </c:pt>
                <c:pt idx="2986">
                  <c:v>682.03457035969325</c:v>
                </c:pt>
                <c:pt idx="2987">
                  <c:v>646.16536259330235</c:v>
                </c:pt>
                <c:pt idx="2988">
                  <c:v>638.78102081318798</c:v>
                </c:pt>
                <c:pt idx="2989">
                  <c:v>646.67731782586418</c:v>
                </c:pt>
                <c:pt idx="2990">
                  <c:v>638.79682638993847</c:v>
                </c:pt>
                <c:pt idx="2991">
                  <c:v>628.45273137699394</c:v>
                </c:pt>
                <c:pt idx="2992">
                  <c:v>642.83830616740659</c:v>
                </c:pt>
                <c:pt idx="2993">
                  <c:v>657.80584153280597</c:v>
                </c:pt>
                <c:pt idx="2994">
                  <c:v>629.71487584450654</c:v>
                </c:pt>
                <c:pt idx="2995">
                  <c:v>595.71191358180795</c:v>
                </c:pt>
                <c:pt idx="2996">
                  <c:v>592.75504918089644</c:v>
                </c:pt>
                <c:pt idx="2997">
                  <c:v>591.9661892715809</c:v>
                </c:pt>
                <c:pt idx="2998">
                  <c:v>573.03437560107716</c:v>
                </c:pt>
                <c:pt idx="2999">
                  <c:v>583.71281342427653</c:v>
                </c:pt>
                <c:pt idx="3000">
                  <c:v>575.91031615900454</c:v>
                </c:pt>
                <c:pt idx="3001">
                  <c:v>551.47781094145034</c:v>
                </c:pt>
                <c:pt idx="3002">
                  <c:v>552.86022271597892</c:v>
                </c:pt>
                <c:pt idx="3003">
                  <c:v>551.35770221548148</c:v>
                </c:pt>
                <c:pt idx="3004">
                  <c:v>555.39526757759438</c:v>
                </c:pt>
                <c:pt idx="3005">
                  <c:v>583.98177636230696</c:v>
                </c:pt>
                <c:pt idx="3006">
                  <c:v>615.37233623036718</c:v>
                </c:pt>
                <c:pt idx="3007">
                  <c:v>586.85482992433219</c:v>
                </c:pt>
                <c:pt idx="3008">
                  <c:v>560.52178446553637</c:v>
                </c:pt>
                <c:pt idx="3009">
                  <c:v>610.77748999907203</c:v>
                </c:pt>
                <c:pt idx="3010">
                  <c:v>599.11461370879806</c:v>
                </c:pt>
                <c:pt idx="3011">
                  <c:v>607.03858836863105</c:v>
                </c:pt>
                <c:pt idx="3012">
                  <c:v>582.83372479577815</c:v>
                </c:pt>
                <c:pt idx="3013">
                  <c:v>595.80162969201967</c:v>
                </c:pt>
                <c:pt idx="3014">
                  <c:v>626.47212571057139</c:v>
                </c:pt>
                <c:pt idx="3015">
                  <c:v>668.75100252212906</c:v>
                </c:pt>
                <c:pt idx="3016">
                  <c:v>682.41860909435559</c:v>
                </c:pt>
                <c:pt idx="3017">
                  <c:v>711.38961560151927</c:v>
                </c:pt>
                <c:pt idx="3018">
                  <c:v>712.48687715609026</c:v>
                </c:pt>
                <c:pt idx="3019">
                  <c:v>719.64695592566318</c:v>
                </c:pt>
                <c:pt idx="3020">
                  <c:v>694.72211881405622</c:v>
                </c:pt>
                <c:pt idx="3021">
                  <c:v>703.06774009501203</c:v>
                </c:pt>
                <c:pt idx="3022">
                  <c:v>698.8431716673723</c:v>
                </c:pt>
                <c:pt idx="3023">
                  <c:v>664.66900630224541</c:v>
                </c:pt>
                <c:pt idx="3024">
                  <c:v>661.06141204462131</c:v>
                </c:pt>
                <c:pt idx="3025">
                  <c:v>656.16695501283823</c:v>
                </c:pt>
                <c:pt idx="3026">
                  <c:v>730.88107287035052</c:v>
                </c:pt>
                <c:pt idx="3027">
                  <c:v>856.10247698315368</c:v>
                </c:pt>
                <c:pt idx="3028">
                  <c:v>803.05660232848584</c:v>
                </c:pt>
                <c:pt idx="3029">
                  <c:v>839.28030548168658</c:v>
                </c:pt>
                <c:pt idx="3030">
                  <c:v>1212.1631349398135</c:v>
                </c:pt>
                <c:pt idx="3031">
                  <c:v>1497.5426304605371</c:v>
                </c:pt>
                <c:pt idx="3032">
                  <c:v>1457.3898790991489</c:v>
                </c:pt>
                <c:pt idx="3033">
                  <c:v>1455.277791281854</c:v>
                </c:pt>
                <c:pt idx="3034">
                  <c:v>1545.1953101182601</c:v>
                </c:pt>
                <c:pt idx="3035">
                  <c:v>1492.6553131651694</c:v>
                </c:pt>
                <c:pt idx="3036">
                  <c:v>1476.7204109588004</c:v>
                </c:pt>
                <c:pt idx="3037">
                  <c:v>1295.7462424256605</c:v>
                </c:pt>
                <c:pt idx="3038">
                  <c:v>1107.654528407244</c:v>
                </c:pt>
                <c:pt idx="3039">
                  <c:v>1201.4182350908411</c:v>
                </c:pt>
                <c:pt idx="3040">
                  <c:v>1238.630575889598</c:v>
                </c:pt>
                <c:pt idx="3041">
                  <c:v>1200.8757295162854</c:v>
                </c:pt>
                <c:pt idx="3042">
                  <c:v>1123.9413459951984</c:v>
                </c:pt>
                <c:pt idx="3043">
                  <c:v>1102.5815285084309</c:v>
                </c:pt>
                <c:pt idx="3044">
                  <c:v>1113.1669920580784</c:v>
                </c:pt>
                <c:pt idx="3045">
                  <c:v>1104.0893049361032</c:v>
                </c:pt>
                <c:pt idx="3046">
                  <c:v>1200.3530431531394</c:v>
                </c:pt>
                <c:pt idx="3047">
                  <c:v>1230.3119562328704</c:v>
                </c:pt>
                <c:pt idx="3048">
                  <c:v>1163.0924007754259</c:v>
                </c:pt>
                <c:pt idx="3049">
                  <c:v>1148.8384032679496</c:v>
                </c:pt>
                <c:pt idx="3050">
                  <c:v>1195.6704527440386</c:v>
                </c:pt>
                <c:pt idx="3051">
                  <c:v>1073.5984443693237</c:v>
                </c:pt>
                <c:pt idx="3052">
                  <c:v>1089.066953134575</c:v>
                </c:pt>
                <c:pt idx="3053">
                  <c:v>1088.7955393617431</c:v>
                </c:pt>
                <c:pt idx="3054">
                  <c:v>1075.9110908821442</c:v>
                </c:pt>
                <c:pt idx="3055">
                  <c:v>1007.2198828069995</c:v>
                </c:pt>
                <c:pt idx="3056">
                  <c:v>976.73517921605253</c:v>
                </c:pt>
                <c:pt idx="3057">
                  <c:v>984.48579124430273</c:v>
                </c:pt>
                <c:pt idx="3058">
                  <c:v>983.51739173684598</c:v>
                </c:pt>
                <c:pt idx="3059">
                  <c:v>1071.4358660637624</c:v>
                </c:pt>
                <c:pt idx="3060">
                  <c:v>1059.7511588528762</c:v>
                </c:pt>
                <c:pt idx="3061">
                  <c:v>1023.6957129494459</c:v>
                </c:pt>
                <c:pt idx="3062">
                  <c:v>1074.6036772075422</c:v>
                </c:pt>
                <c:pt idx="3063">
                  <c:v>1045.9866006770728</c:v>
                </c:pt>
                <c:pt idx="3064">
                  <c:v>1087.4937198212249</c:v>
                </c:pt>
                <c:pt idx="3065">
                  <c:v>1013.2623704626455</c:v>
                </c:pt>
                <c:pt idx="3066">
                  <c:v>1011.8498855390444</c:v>
                </c:pt>
                <c:pt idx="3067">
                  <c:v>974.6743855744005</c:v>
                </c:pt>
                <c:pt idx="3068">
                  <c:v>999.46800124580636</c:v>
                </c:pt>
                <c:pt idx="3069">
                  <c:v>1009.3016042621838</c:v>
                </c:pt>
                <c:pt idx="3070">
                  <c:v>1063.022834687403</c:v>
                </c:pt>
                <c:pt idx="3071">
                  <c:v>997.93633478038907</c:v>
                </c:pt>
                <c:pt idx="3072">
                  <c:v>909.64744455147093</c:v>
                </c:pt>
                <c:pt idx="3073">
                  <c:v>915.73505447497189</c:v>
                </c:pt>
                <c:pt idx="3074">
                  <c:v>908.46243508913449</c:v>
                </c:pt>
                <c:pt idx="3075">
                  <c:v>906.39620889724563</c:v>
                </c:pt>
                <c:pt idx="3076">
                  <c:v>882.42839336194152</c:v>
                </c:pt>
                <c:pt idx="3077">
                  <c:v>874.95409386874621</c:v>
                </c:pt>
                <c:pt idx="3078">
                  <c:v>768.16109216854306</c:v>
                </c:pt>
                <c:pt idx="3079">
                  <c:v>710.40914988503721</c:v>
                </c:pt>
                <c:pt idx="3080">
                  <c:v>720.13782613051751</c:v>
                </c:pt>
                <c:pt idx="3081">
                  <c:v>697.34690376705885</c:v>
                </c:pt>
                <c:pt idx="3082">
                  <c:v>709.23846803972015</c:v>
                </c:pt>
                <c:pt idx="3083">
                  <c:v>707.3389712473504</c:v>
                </c:pt>
                <c:pt idx="3084">
                  <c:v>710.86964785495786</c:v>
                </c:pt>
                <c:pt idx="3085">
                  <c:v>653.01715787313003</c:v>
                </c:pt>
                <c:pt idx="3086">
                  <c:v>630.00716502052137</c:v>
                </c:pt>
                <c:pt idx="3087">
                  <c:v>586.89821417408939</c:v>
                </c:pt>
                <c:pt idx="3088">
                  <c:v>612.99796347544543</c:v>
                </c:pt>
                <c:pt idx="3089">
                  <c:v>730.25779912968926</c:v>
                </c:pt>
                <c:pt idx="3090">
                  <c:v>699.65741915268586</c:v>
                </c:pt>
                <c:pt idx="3091">
                  <c:v>698.92842190604733</c:v>
                </c:pt>
                <c:pt idx="3092">
                  <c:v>669.55005393895874</c:v>
                </c:pt>
                <c:pt idx="3093">
                  <c:v>611.97446522542043</c:v>
                </c:pt>
                <c:pt idx="3094">
                  <c:v>634.13590237379469</c:v>
                </c:pt>
                <c:pt idx="3095">
                  <c:v>643.69039373017654</c:v>
                </c:pt>
                <c:pt idx="3096">
                  <c:v>609.56122620065742</c:v>
                </c:pt>
                <c:pt idx="3097">
                  <c:v>620.1521260409254</c:v>
                </c:pt>
                <c:pt idx="3098">
                  <c:v>618.81730113152832</c:v>
                </c:pt>
                <c:pt idx="3099">
                  <c:v>636.2732253066481</c:v>
                </c:pt>
                <c:pt idx="3100">
                  <c:v>654.88127916917028</c:v>
                </c:pt>
                <c:pt idx="3101">
                  <c:v>648.80326306068855</c:v>
                </c:pt>
                <c:pt idx="3102">
                  <c:v>649.03254488165612</c:v>
                </c:pt>
                <c:pt idx="3103">
                  <c:v>655.81402780205872</c:v>
                </c:pt>
                <c:pt idx="3104">
                  <c:v>669.34338022111478</c:v>
                </c:pt>
                <c:pt idx="3105">
                  <c:v>669.22718366475067</c:v>
                </c:pt>
                <c:pt idx="3106">
                  <c:v>668.99697104080485</c:v>
                </c:pt>
                <c:pt idx="3107">
                  <c:v>670.84226938098777</c:v>
                </c:pt>
                <c:pt idx="3108">
                  <c:v>669.25246418659958</c:v>
                </c:pt>
                <c:pt idx="3109">
                  <c:v>671.72608637694429</c:v>
                </c:pt>
                <c:pt idx="3110">
                  <c:v>670.23805602272466</c:v>
                </c:pt>
                <c:pt idx="3111">
                  <c:v>671.60804130877329</c:v>
                </c:pt>
                <c:pt idx="3112">
                  <c:v>669.06457680867584</c:v>
                </c:pt>
                <c:pt idx="3113">
                  <c:v>671.63709104965346</c:v>
                </c:pt>
                <c:pt idx="3114">
                  <c:v>679.83578916415388</c:v>
                </c:pt>
                <c:pt idx="3115">
                  <c:v>675.10239620614095</c:v>
                </c:pt>
                <c:pt idx="3116">
                  <c:v>672.91085320194873</c:v>
                </c:pt>
                <c:pt idx="3117">
                  <c:v>665.2064670071934</c:v>
                </c:pt>
                <c:pt idx="3118">
                  <c:v>677.20235354556041</c:v>
                </c:pt>
                <c:pt idx="3119">
                  <c:v>677.59974634694231</c:v>
                </c:pt>
                <c:pt idx="3120">
                  <c:v>680.60927966323266</c:v>
                </c:pt>
                <c:pt idx="3121">
                  <c:v>666.52815693311516</c:v>
                </c:pt>
                <c:pt idx="3122">
                  <c:v>661.91064616460346</c:v>
                </c:pt>
                <c:pt idx="3123">
                  <c:v>662.79193967881099</c:v>
                </c:pt>
                <c:pt idx="3124">
                  <c:v>662.55062538721984</c:v>
                </c:pt>
                <c:pt idx="3125">
                  <c:v>657.39919335903744</c:v>
                </c:pt>
                <c:pt idx="3126">
                  <c:v>664.49051353330276</c:v>
                </c:pt>
                <c:pt idx="3127">
                  <c:v>661.65495609947436</c:v>
                </c:pt>
                <c:pt idx="3128">
                  <c:v>661.29703767430556</c:v>
                </c:pt>
                <c:pt idx="3129">
                  <c:v>660.80328793545425</c:v>
                </c:pt>
                <c:pt idx="3130">
                  <c:v>655.96143496207992</c:v>
                </c:pt>
                <c:pt idx="3131">
                  <c:v>660.44015157837327</c:v>
                </c:pt>
                <c:pt idx="3132">
                  <c:v>664.99705474175312</c:v>
                </c:pt>
                <c:pt idx="3133">
                  <c:v>672.32965511128634</c:v>
                </c:pt>
                <c:pt idx="3134">
                  <c:v>650.24277896607089</c:v>
                </c:pt>
                <c:pt idx="3135">
                  <c:v>650.87316474769</c:v>
                </c:pt>
                <c:pt idx="3136">
                  <c:v>647.50174075876328</c:v>
                </c:pt>
                <c:pt idx="3137">
                  <c:v>647.00703557892859</c:v>
                </c:pt>
                <c:pt idx="3138">
                  <c:v>647.06793074613483</c:v>
                </c:pt>
                <c:pt idx="3139">
                  <c:v>647.61539558744403</c:v>
                </c:pt>
                <c:pt idx="3140">
                  <c:v>649.22933352083828</c:v>
                </c:pt>
                <c:pt idx="3141">
                  <c:v>652.50478003908017</c:v>
                </c:pt>
                <c:pt idx="3142">
                  <c:v>645.90918501087458</c:v>
                </c:pt>
                <c:pt idx="3143">
                  <c:v>646.92752237651382</c:v>
                </c:pt>
                <c:pt idx="3144">
                  <c:v>646.1648340503159</c:v>
                </c:pt>
                <c:pt idx="3145">
                  <c:v>644.3368526776859</c:v>
                </c:pt>
                <c:pt idx="3146">
                  <c:v>653.83878403336462</c:v>
                </c:pt>
                <c:pt idx="3147">
                  <c:v>652.42612605442264</c:v>
                </c:pt>
                <c:pt idx="3148">
                  <c:v>657.20456906357026</c:v>
                </c:pt>
                <c:pt idx="3149">
                  <c:v>651.04529839930171</c:v>
                </c:pt>
                <c:pt idx="3150">
                  <c:v>651.40081774723637</c:v>
                </c:pt>
                <c:pt idx="3151">
                  <c:v>651.45164822361232</c:v>
                </c:pt>
                <c:pt idx="3152">
                  <c:v>650.60818651147258</c:v>
                </c:pt>
                <c:pt idx="3153">
                  <c:v>653.03076505877391</c:v>
                </c:pt>
                <c:pt idx="3154">
                  <c:v>651.47518978953588</c:v>
                </c:pt>
                <c:pt idx="3155">
                  <c:v>651.02390240441821</c:v>
                </c:pt>
                <c:pt idx="3156">
                  <c:v>647.04176426722552</c:v>
                </c:pt>
                <c:pt idx="3157">
                  <c:v>647.42500434612248</c:v>
                </c:pt>
                <c:pt idx="3158">
                  <c:v>648.81045388409802</c:v>
                </c:pt>
                <c:pt idx="3159">
                  <c:v>647.41520558428931</c:v>
                </c:pt>
                <c:pt idx="3160">
                  <c:v>648.94107274043802</c:v>
                </c:pt>
                <c:pt idx="3161">
                  <c:v>655.10588491042824</c:v>
                </c:pt>
                <c:pt idx="3162">
                  <c:v>655.09768547764975</c:v>
                </c:pt>
                <c:pt idx="3163">
                  <c:v>663.75566583378099</c:v>
                </c:pt>
                <c:pt idx="3164">
                  <c:v>664.52270600796203</c:v>
                </c:pt>
                <c:pt idx="3165">
                  <c:v>666.66008960961119</c:v>
                </c:pt>
                <c:pt idx="3166">
                  <c:v>682.77347047813043</c:v>
                </c:pt>
                <c:pt idx="3167">
                  <c:v>700.57829734396694</c:v>
                </c:pt>
                <c:pt idx="3168">
                  <c:v>750.14717886384119</c:v>
                </c:pt>
                <c:pt idx="3169">
                  <c:v>751.09535220902376</c:v>
                </c:pt>
                <c:pt idx="3170">
                  <c:v>740.89807380884486</c:v>
                </c:pt>
                <c:pt idx="3171">
                  <c:v>760.27055975582846</c:v>
                </c:pt>
                <c:pt idx="3172">
                  <c:v>779.46401358948549</c:v>
                </c:pt>
                <c:pt idx="3173">
                  <c:v>742.09557611547825</c:v>
                </c:pt>
                <c:pt idx="3174">
                  <c:v>757.14592306852796</c:v>
                </c:pt>
                <c:pt idx="3175">
                  <c:v>747.85020793744661</c:v>
                </c:pt>
                <c:pt idx="3176">
                  <c:v>774.7931186188207</c:v>
                </c:pt>
                <c:pt idx="3177">
                  <c:v>786.27847737789955</c:v>
                </c:pt>
                <c:pt idx="3178">
                  <c:v>773.90563238063112</c:v>
                </c:pt>
                <c:pt idx="3179">
                  <c:v>780.86994199607705</c:v>
                </c:pt>
                <c:pt idx="3180">
                  <c:v>768.38120792677216</c:v>
                </c:pt>
                <c:pt idx="3181">
                  <c:v>792.89599297603252</c:v>
                </c:pt>
                <c:pt idx="3182">
                  <c:v>762.06447288013578</c:v>
                </c:pt>
                <c:pt idx="3183">
                  <c:v>767.43385501401303</c:v>
                </c:pt>
                <c:pt idx="3184">
                  <c:v>761.9098406300227</c:v>
                </c:pt>
                <c:pt idx="3185">
                  <c:v>778.44014049828445</c:v>
                </c:pt>
                <c:pt idx="3186">
                  <c:v>787.26906449347405</c:v>
                </c:pt>
                <c:pt idx="3187">
                  <c:v>787.44635315374217</c:v>
                </c:pt>
                <c:pt idx="3188">
                  <c:v>822.39426292523592</c:v>
                </c:pt>
                <c:pt idx="3189">
                  <c:v>787.90343454829622</c:v>
                </c:pt>
                <c:pt idx="3190">
                  <c:v>772.12347464054039</c:v>
                </c:pt>
                <c:pt idx="3191">
                  <c:v>778.81894637443372</c:v>
                </c:pt>
                <c:pt idx="3192">
                  <c:v>772.48961507603769</c:v>
                </c:pt>
                <c:pt idx="3193">
                  <c:v>763.80637444717354</c:v>
                </c:pt>
                <c:pt idx="3194">
                  <c:v>767.40939987545005</c:v>
                </c:pt>
                <c:pt idx="3195">
                  <c:v>773.50775328471923</c:v>
                </c:pt>
                <c:pt idx="3196">
                  <c:v>752.08207700617834</c:v>
                </c:pt>
                <c:pt idx="3197">
                  <c:v>755.64829821544652</c:v>
                </c:pt>
                <c:pt idx="3198">
                  <c:v>746.11848462209718</c:v>
                </c:pt>
                <c:pt idx="3199">
                  <c:v>756.92473338780439</c:v>
                </c:pt>
                <c:pt idx="3200">
                  <c:v>754.91353593503345</c:v>
                </c:pt>
                <c:pt idx="3201">
                  <c:v>760.57505009028648</c:v>
                </c:pt>
                <c:pt idx="3202">
                  <c:v>769.76508731500826</c:v>
                </c:pt>
                <c:pt idx="3203">
                  <c:v>787.14788903226804</c:v>
                </c:pt>
                <c:pt idx="3204">
                  <c:v>737.32435273296653</c:v>
                </c:pt>
                <c:pt idx="3205">
                  <c:v>697.79527212978724</c:v>
                </c:pt>
                <c:pt idx="3206">
                  <c:v>688.44344408156189</c:v>
                </c:pt>
                <c:pt idx="3207">
                  <c:v>681.38498598543981</c:v>
                </c:pt>
                <c:pt idx="3208">
                  <c:v>677.70395975514521</c:v>
                </c:pt>
                <c:pt idx="3209">
                  <c:v>676.24319262676443</c:v>
                </c:pt>
                <c:pt idx="3210">
                  <c:v>673.11528500954341</c:v>
                </c:pt>
                <c:pt idx="3211">
                  <c:v>680.95368563018371</c:v>
                </c:pt>
                <c:pt idx="3212">
                  <c:v>688.0921120789418</c:v>
                </c:pt>
                <c:pt idx="3213">
                  <c:v>682.6407118952651</c:v>
                </c:pt>
                <c:pt idx="3214">
                  <c:v>685.24866798534879</c:v>
                </c:pt>
                <c:pt idx="3215">
                  <c:v>681.89068753539095</c:v>
                </c:pt>
                <c:pt idx="3216">
                  <c:v>698.33725417178289</c:v>
                </c:pt>
                <c:pt idx="3217">
                  <c:v>703.51826911280023</c:v>
                </c:pt>
                <c:pt idx="3218">
                  <c:v>713.15489443357546</c:v>
                </c:pt>
                <c:pt idx="3219">
                  <c:v>704.69722786743569</c:v>
                </c:pt>
                <c:pt idx="3220">
                  <c:v>707.60064790214301</c:v>
                </c:pt>
                <c:pt idx="3221">
                  <c:v>715.852280967306</c:v>
                </c:pt>
                <c:pt idx="3222">
                  <c:v>702.57546338331747</c:v>
                </c:pt>
                <c:pt idx="3223">
                  <c:v>682.88678107448675</c:v>
                </c:pt>
                <c:pt idx="3224">
                  <c:v>684.18706032132263</c:v>
                </c:pt>
                <c:pt idx="3225">
                  <c:v>684.2708859170333</c:v>
                </c:pt>
                <c:pt idx="3226">
                  <c:v>687.66854782926248</c:v>
                </c:pt>
                <c:pt idx="3227">
                  <c:v>692.8652118300754</c:v>
                </c:pt>
                <c:pt idx="3228">
                  <c:v>695.95205332600312</c:v>
                </c:pt>
                <c:pt idx="3229">
                  <c:v>696.54086140106119</c:v>
                </c:pt>
                <c:pt idx="3230">
                  <c:v>703.99687597962964</c:v>
                </c:pt>
                <c:pt idx="3231">
                  <c:v>695.94400353203025</c:v>
                </c:pt>
                <c:pt idx="3232">
                  <c:v>698.31494209582627</c:v>
                </c:pt>
                <c:pt idx="3233">
                  <c:v>696.57868242346285</c:v>
                </c:pt>
                <c:pt idx="3234">
                  <c:v>686.37266965098547</c:v>
                </c:pt>
                <c:pt idx="3235">
                  <c:v>687.61460720962748</c:v>
                </c:pt>
                <c:pt idx="3236">
                  <c:v>689.6373253487194</c:v>
                </c:pt>
                <c:pt idx="3237">
                  <c:v>695.27550448029297</c:v>
                </c:pt>
                <c:pt idx="3238">
                  <c:v>695.15029443513276</c:v>
                </c:pt>
                <c:pt idx="3239">
                  <c:v>691.03107000900343</c:v>
                </c:pt>
                <c:pt idx="3240">
                  <c:v>704.04129865769448</c:v>
                </c:pt>
                <c:pt idx="3241">
                  <c:v>711.72356139234626</c:v>
                </c:pt>
                <c:pt idx="3242">
                  <c:v>724.49683712242404</c:v>
                </c:pt>
                <c:pt idx="3243">
                  <c:v>727.70116721851548</c:v>
                </c:pt>
                <c:pt idx="3244">
                  <c:v>733.69167582479724</c:v>
                </c:pt>
                <c:pt idx="3245">
                  <c:v>727.3115447097299</c:v>
                </c:pt>
                <c:pt idx="3246">
                  <c:v>724.19323555336985</c:v>
                </c:pt>
                <c:pt idx="3247">
                  <c:v>727.55767084843524</c:v>
                </c:pt>
                <c:pt idx="3248">
                  <c:v>723.91194534084434</c:v>
                </c:pt>
                <c:pt idx="3249">
                  <c:v>725.16149273513474</c:v>
                </c:pt>
                <c:pt idx="3250">
                  <c:v>729.02917138606688</c:v>
                </c:pt>
                <c:pt idx="3251">
                  <c:v>748.39908369548436</c:v>
                </c:pt>
                <c:pt idx="3252">
                  <c:v>755.42045087800841</c:v>
                </c:pt>
                <c:pt idx="3253">
                  <c:v>798.90129517067396</c:v>
                </c:pt>
                <c:pt idx="3254">
                  <c:v>814.95263990812839</c:v>
                </c:pt>
                <c:pt idx="3255">
                  <c:v>815.99844940354274</c:v>
                </c:pt>
                <c:pt idx="3256">
                  <c:v>828.46981000752419</c:v>
                </c:pt>
                <c:pt idx="3257">
                  <c:v>815.10683350498118</c:v>
                </c:pt>
                <c:pt idx="3258">
                  <c:v>820.31193880662556</c:v>
                </c:pt>
                <c:pt idx="3259">
                  <c:v>860.76190303962574</c:v>
                </c:pt>
                <c:pt idx="3260">
                  <c:v>832.31240486361662</c:v>
                </c:pt>
                <c:pt idx="3261">
                  <c:v>845.56359415284692</c:v>
                </c:pt>
                <c:pt idx="3262">
                  <c:v>852.91620155496082</c:v>
                </c:pt>
                <c:pt idx="3263">
                  <c:v>876.16465260836537</c:v>
                </c:pt>
                <c:pt idx="3264">
                  <c:v>870.47790384794735</c:v>
                </c:pt>
                <c:pt idx="3265">
                  <c:v>851.14663811336266</c:v>
                </c:pt>
                <c:pt idx="3266">
                  <c:v>863.51291658991158</c:v>
                </c:pt>
                <c:pt idx="3267">
                  <c:v>879.05156803538057</c:v>
                </c:pt>
                <c:pt idx="3268">
                  <c:v>966.03212724908201</c:v>
                </c:pt>
                <c:pt idx="3269">
                  <c:v>993.4098659348723</c:v>
                </c:pt>
                <c:pt idx="3270">
                  <c:v>988.60837699332183</c:v>
                </c:pt>
                <c:pt idx="3271">
                  <c:v>983.88816474128816</c:v>
                </c:pt>
                <c:pt idx="3272">
                  <c:v>960.43231587349919</c:v>
                </c:pt>
                <c:pt idx="3273">
                  <c:v>971.43921581208997</c:v>
                </c:pt>
                <c:pt idx="3274">
                  <c:v>1011.967077496909</c:v>
                </c:pt>
                <c:pt idx="3275">
                  <c:v>1050.6173472189671</c:v>
                </c:pt>
                <c:pt idx="3276">
                  <c:v>1047.9724204624749</c:v>
                </c:pt>
                <c:pt idx="3277">
                  <c:v>1033.6189008846331</c:v>
                </c:pt>
                <c:pt idx="3278">
                  <c:v>1039.7044013120767</c:v>
                </c:pt>
                <c:pt idx="3279">
                  <c:v>1075.7393863853201</c:v>
                </c:pt>
                <c:pt idx="3280">
                  <c:v>1153.2946438878225</c:v>
                </c:pt>
                <c:pt idx="3281">
                  <c:v>1207.5041222352506</c:v>
                </c:pt>
                <c:pt idx="3282">
                  <c:v>1227.6278297136505</c:v>
                </c:pt>
                <c:pt idx="3283">
                  <c:v>1281.685970700619</c:v>
                </c:pt>
                <c:pt idx="3284">
                  <c:v>1290.2595667476035</c:v>
                </c:pt>
                <c:pt idx="3285">
                  <c:v>1240.9061640593625</c:v>
                </c:pt>
                <c:pt idx="3286">
                  <c:v>1241.6161871334655</c:v>
                </c:pt>
                <c:pt idx="3287">
                  <c:v>1337.0792766384327</c:v>
                </c:pt>
                <c:pt idx="3288">
                  <c:v>1316.2900811676941</c:v>
                </c:pt>
                <c:pt idx="3289">
                  <c:v>1077.8082279465289</c:v>
                </c:pt>
                <c:pt idx="3290">
                  <c:v>1047.9925917076371</c:v>
                </c:pt>
                <c:pt idx="3291">
                  <c:v>1120.9542212476376</c:v>
                </c:pt>
                <c:pt idx="3292">
                  <c:v>1169.0876612463394</c:v>
                </c:pt>
                <c:pt idx="3293">
                  <c:v>1259.8481364555053</c:v>
                </c:pt>
                <c:pt idx="3294">
                  <c:v>1256.9557687451243</c:v>
                </c:pt>
                <c:pt idx="3295">
                  <c:v>1226.0066343401952</c:v>
                </c:pt>
                <c:pt idx="3296">
                  <c:v>1274.8356907441487</c:v>
                </c:pt>
                <c:pt idx="3297">
                  <c:v>1225.2221893154669</c:v>
                </c:pt>
                <c:pt idx="3298">
                  <c:v>1235.1232990332442</c:v>
                </c:pt>
                <c:pt idx="3299">
                  <c:v>1238.7731971626406</c:v>
                </c:pt>
                <c:pt idx="3300">
                  <c:v>1249.6251488951839</c:v>
                </c:pt>
                <c:pt idx="3301">
                  <c:v>1212.3082689617131</c:v>
                </c:pt>
                <c:pt idx="3302">
                  <c:v>1175.1574946623723</c:v>
                </c:pt>
                <c:pt idx="3303">
                  <c:v>1156.6579521319279</c:v>
                </c:pt>
                <c:pt idx="3304">
                  <c:v>1154.835305317582</c:v>
                </c:pt>
                <c:pt idx="3305">
                  <c:v>1176.2569843484484</c:v>
                </c:pt>
                <c:pt idx="3306">
                  <c:v>1239.4921677220052</c:v>
                </c:pt>
                <c:pt idx="3307">
                  <c:v>1240.0034005969933</c:v>
                </c:pt>
                <c:pt idx="3308">
                  <c:v>1257.5248986137426</c:v>
                </c:pt>
                <c:pt idx="3309">
                  <c:v>1359.0651684080938</c:v>
                </c:pt>
                <c:pt idx="3310">
                  <c:v>1578.387668038268</c:v>
                </c:pt>
                <c:pt idx="3311">
                  <c:v>1502.5451519845037</c:v>
                </c:pt>
                <c:pt idx="3312">
                  <c:v>1593.8664757160325</c:v>
                </c:pt>
                <c:pt idx="3313">
                  <c:v>1624.9485241584205</c:v>
                </c:pt>
                <c:pt idx="3314">
                  <c:v>1532.2608719169082</c:v>
                </c:pt>
                <c:pt idx="3315">
                  <c:v>1575.6391351410298</c:v>
                </c:pt>
                <c:pt idx="3316">
                  <c:v>1572.2993895494128</c:v>
                </c:pt>
                <c:pt idx="3317">
                  <c:v>1647.1404572031072</c:v>
                </c:pt>
                <c:pt idx="3318">
                  <c:v>1630.799925455223</c:v>
                </c:pt>
                <c:pt idx="3319">
                  <c:v>1780.8277754384403</c:v>
                </c:pt>
                <c:pt idx="3320">
                  <c:v>1961.0101316913303</c:v>
                </c:pt>
                <c:pt idx="3321">
                  <c:v>1914.0401456874972</c:v>
                </c:pt>
                <c:pt idx="3322">
                  <c:v>1878.6919334412646</c:v>
                </c:pt>
                <c:pt idx="3323">
                  <c:v>2034.6212294275331</c:v>
                </c:pt>
                <c:pt idx="3324">
                  <c:v>2104.259891626953</c:v>
                </c:pt>
                <c:pt idx="3325">
                  <c:v>2149.7370765043565</c:v>
                </c:pt>
                <c:pt idx="3326">
                  <c:v>2397.2125662746657</c:v>
                </c:pt>
                <c:pt idx="3327">
                  <c:v>2623.066673102855</c:v>
                </c:pt>
                <c:pt idx="3328">
                  <c:v>2382.4081837651961</c:v>
                </c:pt>
                <c:pt idx="3329">
                  <c:v>2421.3446929825436</c:v>
                </c:pt>
                <c:pt idx="3330">
                  <c:v>2699.715047086901</c:v>
                </c:pt>
                <c:pt idx="3331">
                  <c:v>3187.5809203605586</c:v>
                </c:pt>
                <c:pt idx="3332">
                  <c:v>3411.9732057146875</c:v>
                </c:pt>
                <c:pt idx="3333">
                  <c:v>3407.4715158621007</c:v>
                </c:pt>
                <c:pt idx="3334">
                  <c:v>3275.9852581909286</c:v>
                </c:pt>
                <c:pt idx="3335">
                  <c:v>1978.7365392245249</c:v>
                </c:pt>
                <c:pt idx="3336">
                  <c:v>2163.3821217148848</c:v>
                </c:pt>
                <c:pt idx="3337">
                  <c:v>2233.3133257158374</c:v>
                </c:pt>
                <c:pt idx="3338">
                  <c:v>2636.9440638392634</c:v>
                </c:pt>
                <c:pt idx="3339">
                  <c:v>2213.3961168897713</c:v>
                </c:pt>
                <c:pt idx="3340">
                  <c:v>2364.221926768274</c:v>
                </c:pt>
                <c:pt idx="3341">
                  <c:v>2208.9707876037523</c:v>
                </c:pt>
                <c:pt idx="3342">
                  <c:v>2273.8628589025925</c:v>
                </c:pt>
                <c:pt idx="3343">
                  <c:v>2342.7921520764889</c:v>
                </c:pt>
                <c:pt idx="3344">
                  <c:v>2039.6064502699403</c:v>
                </c:pt>
                <c:pt idx="3345">
                  <c:v>1779.225662031316</c:v>
                </c:pt>
                <c:pt idx="3346">
                  <c:v>1844.6253292713345</c:v>
                </c:pt>
                <c:pt idx="3347">
                  <c:v>1809.4808542651506</c:v>
                </c:pt>
                <c:pt idx="3348">
                  <c:v>1813.1963548324327</c:v>
                </c:pt>
                <c:pt idx="3349">
                  <c:v>1978.2620420912663</c:v>
                </c:pt>
                <c:pt idx="3350">
                  <c:v>1771.6757124510536</c:v>
                </c:pt>
                <c:pt idx="3351">
                  <c:v>1675.254118214486</c:v>
                </c:pt>
                <c:pt idx="3352">
                  <c:v>1767.2204955896607</c:v>
                </c:pt>
                <c:pt idx="3353">
                  <c:v>2088.5097002017178</c:v>
                </c:pt>
                <c:pt idx="3354">
                  <c:v>1868.8069519340834</c:v>
                </c:pt>
                <c:pt idx="3355">
                  <c:v>1770.1248275432297</c:v>
                </c:pt>
                <c:pt idx="3356">
                  <c:v>1794.9149990559486</c:v>
                </c:pt>
                <c:pt idx="3357">
                  <c:v>1881.4513766613807</c:v>
                </c:pt>
                <c:pt idx="3358">
                  <c:v>2038.5999428369557</c:v>
                </c:pt>
                <c:pt idx="3359">
                  <c:v>2021.7969281289359</c:v>
                </c:pt>
                <c:pt idx="3360">
                  <c:v>2114.1466032886979</c:v>
                </c:pt>
                <c:pt idx="3361">
                  <c:v>2329.6474435048694</c:v>
                </c:pt>
                <c:pt idx="3362">
                  <c:v>2087.2199140140924</c:v>
                </c:pt>
                <c:pt idx="3363">
                  <c:v>2473.5494966876859</c:v>
                </c:pt>
                <c:pt idx="3364">
                  <c:v>2737.6266495970649</c:v>
                </c:pt>
                <c:pt idx="3365">
                  <c:v>2493.7088137738087</c:v>
                </c:pt>
                <c:pt idx="3366">
                  <c:v>2777.9141893043361</c:v>
                </c:pt>
                <c:pt idx="3367">
                  <c:v>2693.5937158257916</c:v>
                </c:pt>
                <c:pt idx="3368">
                  <c:v>2705.2914549779571</c:v>
                </c:pt>
                <c:pt idx="3369">
                  <c:v>2818.0429535290691</c:v>
                </c:pt>
                <c:pt idx="3370">
                  <c:v>2771.1321424529333</c:v>
                </c:pt>
                <c:pt idx="3371">
                  <c:v>2865.2965013356265</c:v>
                </c:pt>
                <c:pt idx="3372">
                  <c:v>3049.1655957894914</c:v>
                </c:pt>
                <c:pt idx="3373">
                  <c:v>3088.2567340178166</c:v>
                </c:pt>
                <c:pt idx="3374">
                  <c:v>3281.3975018484675</c:v>
                </c:pt>
                <c:pt idx="3375">
                  <c:v>3529.1799969745007</c:v>
                </c:pt>
                <c:pt idx="3376">
                  <c:v>3606.0200725245081</c:v>
                </c:pt>
                <c:pt idx="3377">
                  <c:v>3183.7386876527903</c:v>
                </c:pt>
                <c:pt idx="3378">
                  <c:v>2669.5593985612149</c:v>
                </c:pt>
                <c:pt idx="3379">
                  <c:v>2773.880200396819</c:v>
                </c:pt>
                <c:pt idx="3380">
                  <c:v>2864.2991506825074</c:v>
                </c:pt>
                <c:pt idx="3381">
                  <c:v>2610.4876098352756</c:v>
                </c:pt>
                <c:pt idx="3382">
                  <c:v>2532.8153450515374</c:v>
                </c:pt>
                <c:pt idx="3383">
                  <c:v>2293.4744978164572</c:v>
                </c:pt>
                <c:pt idx="3384">
                  <c:v>2645.7656731630505</c:v>
                </c:pt>
                <c:pt idx="3385">
                  <c:v>2606.919899537208</c:v>
                </c:pt>
                <c:pt idx="3386">
                  <c:v>2759.7781887968813</c:v>
                </c:pt>
                <c:pt idx="3387">
                  <c:v>2663.3289741620133</c:v>
                </c:pt>
                <c:pt idx="3388">
                  <c:v>2549.7894473028991</c:v>
                </c:pt>
                <c:pt idx="3389">
                  <c:v>2496.4194174180379</c:v>
                </c:pt>
                <c:pt idx="3390">
                  <c:v>2713.1690159274294</c:v>
                </c:pt>
                <c:pt idx="3391">
                  <c:v>2752.6253226602857</c:v>
                </c:pt>
                <c:pt idx="3392">
                  <c:v>2976.8120407147267</c:v>
                </c:pt>
                <c:pt idx="3393">
                  <c:v>3161.1748650660106</c:v>
                </c:pt>
                <c:pt idx="3394">
                  <c:v>3169.078028425331</c:v>
                </c:pt>
                <c:pt idx="3395">
                  <c:v>3215.2974520448738</c:v>
                </c:pt>
                <c:pt idx="3396">
                  <c:v>3436.3755647354351</c:v>
                </c:pt>
                <c:pt idx="3397">
                  <c:v>3436.0709615961709</c:v>
                </c:pt>
                <c:pt idx="3398">
                  <c:v>3114.4305944116213</c:v>
                </c:pt>
                <c:pt idx="3399">
                  <c:v>3074.0499434684662</c:v>
                </c:pt>
                <c:pt idx="3400">
                  <c:v>3009.0028746814892</c:v>
                </c:pt>
                <c:pt idx="3401">
                  <c:v>3351.848557596863</c:v>
                </c:pt>
                <c:pt idx="3402">
                  <c:v>3318.3393531673105</c:v>
                </c:pt>
                <c:pt idx="3403">
                  <c:v>3333.0146055916089</c:v>
                </c:pt>
                <c:pt idx="3404">
                  <c:v>3159.5926375247723</c:v>
                </c:pt>
                <c:pt idx="3405">
                  <c:v>3154.4819295709171</c:v>
                </c:pt>
                <c:pt idx="3406">
                  <c:v>2997.5062337433492</c:v>
                </c:pt>
                <c:pt idx="3407">
                  <c:v>3076.215469706648</c:v>
                </c:pt>
                <c:pt idx="3408">
                  <c:v>2671.4070653708263</c:v>
                </c:pt>
                <c:pt idx="3409">
                  <c:v>2813.4309241365631</c:v>
                </c:pt>
                <c:pt idx="3410">
                  <c:v>2929.5521216802304</c:v>
                </c:pt>
                <c:pt idx="3411">
                  <c:v>3025.4102714412479</c:v>
                </c:pt>
                <c:pt idx="3412">
                  <c:v>3129.7903930632992</c:v>
                </c:pt>
                <c:pt idx="3413">
                  <c:v>3201.3556951397281</c:v>
                </c:pt>
                <c:pt idx="3414">
                  <c:v>3252.567526223856</c:v>
                </c:pt>
                <c:pt idx="3415">
                  <c:v>3222.5622754334572</c:v>
                </c:pt>
                <c:pt idx="3416">
                  <c:v>3262.0073921657695</c:v>
                </c:pt>
                <c:pt idx="3417">
                  <c:v>3216.6062151333886</c:v>
                </c:pt>
                <c:pt idx="3418">
                  <c:v>3144.7407566516781</c:v>
                </c:pt>
                <c:pt idx="3419">
                  <c:v>3218.1037794314261</c:v>
                </c:pt>
                <c:pt idx="3420">
                  <c:v>3146.1536963900339</c:v>
                </c:pt>
                <c:pt idx="3421">
                  <c:v>3036.6919357254187</c:v>
                </c:pt>
                <c:pt idx="3422">
                  <c:v>3125.3492924157713</c:v>
                </c:pt>
                <c:pt idx="3423">
                  <c:v>3150.7777064329548</c:v>
                </c:pt>
                <c:pt idx="3424">
                  <c:v>3299.4322216946398</c:v>
                </c:pt>
                <c:pt idx="3425">
                  <c:v>3256.4334567492233</c:v>
                </c:pt>
                <c:pt idx="3426">
                  <c:v>3270.8224716638961</c:v>
                </c:pt>
                <c:pt idx="3427">
                  <c:v>3495.339621356452</c:v>
                </c:pt>
                <c:pt idx="3428">
                  <c:v>3478.8567263233535</c:v>
                </c:pt>
                <c:pt idx="3429">
                  <c:v>3458.3694378685191</c:v>
                </c:pt>
                <c:pt idx="3430">
                  <c:v>3363.195907397424</c:v>
                </c:pt>
                <c:pt idx="3431">
                  <c:v>3278.8180131623694</c:v>
                </c:pt>
                <c:pt idx="3432">
                  <c:v>2891.8404834871321</c:v>
                </c:pt>
                <c:pt idx="3433">
                  <c:v>2836.3412473037579</c:v>
                </c:pt>
                <c:pt idx="3434">
                  <c:v>2879.7869050033655</c:v>
                </c:pt>
                <c:pt idx="3435">
                  <c:v>2926.2452465453634</c:v>
                </c:pt>
                <c:pt idx="3436">
                  <c:v>2834.7174211533134</c:v>
                </c:pt>
                <c:pt idx="3437">
                  <c:v>2528.2318913698923</c:v>
                </c:pt>
                <c:pt idx="3438">
                  <c:v>2548.8944286517058</c:v>
                </c:pt>
                <c:pt idx="3439">
                  <c:v>2552.4638709632254</c:v>
                </c:pt>
                <c:pt idx="3440">
                  <c:v>2704.9027182848108</c:v>
                </c:pt>
                <c:pt idx="3441">
                  <c:v>2789.3219692140028</c:v>
                </c:pt>
                <c:pt idx="3442">
                  <c:v>2748.7943748868788</c:v>
                </c:pt>
                <c:pt idx="3443">
                  <c:v>2710.2699308922033</c:v>
                </c:pt>
                <c:pt idx="3444">
                  <c:v>2899.0961515702361</c:v>
                </c:pt>
                <c:pt idx="3445">
                  <c:v>2910.584416311352</c:v>
                </c:pt>
                <c:pt idx="3446">
                  <c:v>2859.9388838087443</c:v>
                </c:pt>
                <c:pt idx="3447">
                  <c:v>2924.4734021273384</c:v>
                </c:pt>
                <c:pt idx="3448">
                  <c:v>2684.7575881331891</c:v>
                </c:pt>
                <c:pt idx="3449">
                  <c:v>2867.7786251568514</c:v>
                </c:pt>
                <c:pt idx="3450">
                  <c:v>2843.6537665892474</c:v>
                </c:pt>
                <c:pt idx="3451">
                  <c:v>2864.5234438827729</c:v>
                </c:pt>
                <c:pt idx="3452">
                  <c:v>2872.1417565135353</c:v>
                </c:pt>
                <c:pt idx="3453">
                  <c:v>2861.5128200052186</c:v>
                </c:pt>
                <c:pt idx="3454">
                  <c:v>2902.7353246474395</c:v>
                </c:pt>
                <c:pt idx="3455">
                  <c:v>2790.4867327263414</c:v>
                </c:pt>
                <c:pt idx="3456">
                  <c:v>2764.0645791910733</c:v>
                </c:pt>
                <c:pt idx="3457">
                  <c:v>2490.4434122884099</c:v>
                </c:pt>
                <c:pt idx="3458">
                  <c:v>2551.0963682943643</c:v>
                </c:pt>
                <c:pt idx="3459">
                  <c:v>2453.089992636164</c:v>
                </c:pt>
                <c:pt idx="3460">
                  <c:v>2407.5033424709691</c:v>
                </c:pt>
                <c:pt idx="3461">
                  <c:v>2228.4161499185793</c:v>
                </c:pt>
                <c:pt idx="3462">
                  <c:v>2221.9383621214938</c:v>
                </c:pt>
                <c:pt idx="3463">
                  <c:v>2054.7273002027664</c:v>
                </c:pt>
                <c:pt idx="3464">
                  <c:v>2103.9140162148997</c:v>
                </c:pt>
                <c:pt idx="3465">
                  <c:v>1993.6595271065717</c:v>
                </c:pt>
                <c:pt idx="3466">
                  <c:v>2016.2831850911105</c:v>
                </c:pt>
                <c:pt idx="3467">
                  <c:v>1938.3526709620617</c:v>
                </c:pt>
                <c:pt idx="3468">
                  <c:v>1973.421426972471</c:v>
                </c:pt>
                <c:pt idx="3469">
                  <c:v>1985.4551895678703</c:v>
                </c:pt>
                <c:pt idx="3470">
                  <c:v>1998.3622907012543</c:v>
                </c:pt>
                <c:pt idx="3471">
                  <c:v>2019.5323424368555</c:v>
                </c:pt>
                <c:pt idx="3472">
                  <c:v>1959.7646700539688</c:v>
                </c:pt>
                <c:pt idx="3473">
                  <c:v>1929.7650889854017</c:v>
                </c:pt>
                <c:pt idx="3474">
                  <c:v>1940.2328768336181</c:v>
                </c:pt>
                <c:pt idx="3475">
                  <c:v>1959.8299362370878</c:v>
                </c:pt>
                <c:pt idx="3476">
                  <c:v>1948.6138279997324</c:v>
                </c:pt>
                <c:pt idx="3477">
                  <c:v>1981.6472345706482</c:v>
                </c:pt>
                <c:pt idx="3478">
                  <c:v>1993.1067167483052</c:v>
                </c:pt>
                <c:pt idx="3479">
                  <c:v>1949.4320702007105</c:v>
                </c:pt>
                <c:pt idx="3480">
                  <c:v>1936.9886105259336</c:v>
                </c:pt>
                <c:pt idx="3481">
                  <c:v>1935.0004465281252</c:v>
                </c:pt>
                <c:pt idx="3482">
                  <c:v>1933.5509609499063</c:v>
                </c:pt>
                <c:pt idx="3483">
                  <c:v>1877.1944277616935</c:v>
                </c:pt>
                <c:pt idx="3484">
                  <c:v>1953.140894952016</c:v>
                </c:pt>
                <c:pt idx="3485">
                  <c:v>1964.2080989415726</c:v>
                </c:pt>
                <c:pt idx="3486">
                  <c:v>1964.2612974272347</c:v>
                </c:pt>
                <c:pt idx="3487">
                  <c:v>1920.9951788756259</c:v>
                </c:pt>
                <c:pt idx="3488">
                  <c:v>1934.3515683985249</c:v>
                </c:pt>
                <c:pt idx="3489">
                  <c:v>2079.8711761784707</c:v>
                </c:pt>
                <c:pt idx="3490">
                  <c:v>2057.3180937018278</c:v>
                </c:pt>
                <c:pt idx="3491">
                  <c:v>2007.8981528859156</c:v>
                </c:pt>
                <c:pt idx="3492">
                  <c:v>2015.836151633808</c:v>
                </c:pt>
                <c:pt idx="3493">
                  <c:v>1929.2964234040799</c:v>
                </c:pt>
                <c:pt idx="3494">
                  <c:v>1923.2140739685963</c:v>
                </c:pt>
                <c:pt idx="3495">
                  <c:v>1884.0065410927791</c:v>
                </c:pt>
                <c:pt idx="3496">
                  <c:v>1836.3235884727007</c:v>
                </c:pt>
                <c:pt idx="3497">
                  <c:v>1826.2148371555313</c:v>
                </c:pt>
                <c:pt idx="3498">
                  <c:v>1859.3035753270467</c:v>
                </c:pt>
                <c:pt idx="3499">
                  <c:v>1866.398311253741</c:v>
                </c:pt>
                <c:pt idx="3500">
                  <c:v>1828.1972139896336</c:v>
                </c:pt>
                <c:pt idx="3501">
                  <c:v>1808.9064303243208</c:v>
                </c:pt>
                <c:pt idx="3502">
                  <c:v>1837.8562852912394</c:v>
                </c:pt>
                <c:pt idx="3503">
                  <c:v>1886.7003140237805</c:v>
                </c:pt>
                <c:pt idx="3504">
                  <c:v>1922.0327032504485</c:v>
                </c:pt>
                <c:pt idx="3505">
                  <c:v>1849.0314471867648</c:v>
                </c:pt>
                <c:pt idx="3506">
                  <c:v>1824.5553416537464</c:v>
                </c:pt>
                <c:pt idx="3507">
                  <c:v>1828.3316158738946</c:v>
                </c:pt>
                <c:pt idx="3508">
                  <c:v>1860.9039720426977</c:v>
                </c:pt>
                <c:pt idx="3509">
                  <c:v>1891.2614088615289</c:v>
                </c:pt>
                <c:pt idx="3510">
                  <c:v>1822.0861361283903</c:v>
                </c:pt>
                <c:pt idx="3511">
                  <c:v>1835.7070680726633</c:v>
                </c:pt>
                <c:pt idx="3512">
                  <c:v>1853.141426200785</c:v>
                </c:pt>
                <c:pt idx="3513">
                  <c:v>1799.3077428578001</c:v>
                </c:pt>
                <c:pt idx="3514">
                  <c:v>1821.9705125874916</c:v>
                </c:pt>
                <c:pt idx="3515">
                  <c:v>1829.9988255447417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9C-0E44-85EA-3DAC9A85D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7282096"/>
        <c:axId val="857650480"/>
      </c:lineChart>
      <c:catAx>
        <c:axId val="857282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7650480"/>
        <c:crosses val="autoZero"/>
        <c:auto val="1"/>
        <c:lblAlgn val="ctr"/>
        <c:lblOffset val="100"/>
        <c:noMultiLvlLbl val="0"/>
      </c:catAx>
      <c:valAx>
        <c:axId val="85765048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728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3.png"/><Relationship Id="rId4" Type="http://schemas.openxmlformats.org/officeDocument/2006/relationships/hyperlink" Target="https://www.bfm-unity.com/" TargetMode="Externa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chart" Target="../charts/chart6.xml"/><Relationship Id="rId7" Type="http://schemas.openxmlformats.org/officeDocument/2006/relationships/hyperlink" Target="https://www.bfm-unity.com/" TargetMode="Externa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https://www.bfm-unity.com/bfm-da-bi-fang-meng-shu-chan/management-cockpit-operation/zi-chan-pei-zhi/ling-hang-duo-lei-da" TargetMode="External"/><Relationship Id="rId1" Type="http://schemas.openxmlformats.org/officeDocument/2006/relationships/chart" Target="../charts/chart12.xml"/><Relationship Id="rId4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fm-unity.com/bfm-da-bi-fang-meng-shu-chan/management-cockpit-operation/zi-chan-pei-zhi/ling-hang-duo-lei-da" TargetMode="External"/><Relationship Id="rId2" Type="http://schemas.openxmlformats.org/officeDocument/2006/relationships/image" Target="../media/image2.png"/><Relationship Id="rId1" Type="http://schemas.openxmlformats.org/officeDocument/2006/relationships/hyperlink" Target="https://www.bfm-unity.com/bfm-da-bi-fang-meng-shu-chan/zi-chan-pei-zhi/ling-hang-duo-lei-da" TargetMode="Externa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https://www.bfm-unity.com/bfm-da-bi-fang-meng-shu-chan/management-cockpit-operation/shu-xue-li-qi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bfm-da-bi-fang-meng-shu-chan/zi-chan-pei-zhi/zhan-shu-zi-chan-pei-zhi" TargetMode="Externa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519557</xdr:colOff>
      <xdr:row>2</xdr:row>
      <xdr:rowOff>18217</xdr:rowOff>
    </xdr:from>
    <xdr:to>
      <xdr:col>11</xdr:col>
      <xdr:colOff>998366</xdr:colOff>
      <xdr:row>2</xdr:row>
      <xdr:rowOff>3716249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35F9D7-75DC-414F-9528-2C214C3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0303" y="1420904"/>
          <a:ext cx="7719705" cy="36980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330200</xdr:colOff>
      <xdr:row>66</xdr:row>
      <xdr:rowOff>184354</xdr:rowOff>
    </xdr:from>
    <xdr:to>
      <xdr:col>27</xdr:col>
      <xdr:colOff>95250</xdr:colOff>
      <xdr:row>93</xdr:row>
      <xdr:rowOff>190501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ABDEADC-E2A0-ED41-9682-2BCD9E8FF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343958</xdr:colOff>
      <xdr:row>5</xdr:row>
      <xdr:rowOff>143387</xdr:rowOff>
    </xdr:from>
    <xdr:to>
      <xdr:col>27</xdr:col>
      <xdr:colOff>122903</xdr:colOff>
      <xdr:row>34</xdr:row>
      <xdr:rowOff>143387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FAC0ADA-2A55-3344-BFDC-44316B1DF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343958</xdr:colOff>
      <xdr:row>36</xdr:row>
      <xdr:rowOff>163870</xdr:rowOff>
    </xdr:from>
    <xdr:to>
      <xdr:col>27</xdr:col>
      <xdr:colOff>122903</xdr:colOff>
      <xdr:row>64</xdr:row>
      <xdr:rowOff>163870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A26B64D-79F5-B04D-9337-D3CBBE8D2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24</xdr:col>
      <xdr:colOff>939080</xdr:colOff>
      <xdr:row>2</xdr:row>
      <xdr:rowOff>14319</xdr:rowOff>
    </xdr:from>
    <xdr:to>
      <xdr:col>25</xdr:col>
      <xdr:colOff>1148163</xdr:colOff>
      <xdr:row>2</xdr:row>
      <xdr:rowOff>1218080</xdr:rowOff>
    </xdr:to>
    <xdr:pic>
      <xdr:nvPicPr>
        <xdr:cNvPr id="7" name="图片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803BED3-AC72-BF46-8E24-B21443773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8345" y="2012701"/>
          <a:ext cx="2524965" cy="12037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82178</xdr:colOff>
      <xdr:row>31</xdr:row>
      <xdr:rowOff>55282</xdr:rowOff>
    </xdr:from>
    <xdr:to>
      <xdr:col>10</xdr:col>
      <xdr:colOff>859119</xdr:colOff>
      <xdr:row>44</xdr:row>
      <xdr:rowOff>79188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354E8F8C-061F-A84C-A11A-2F6791F656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881529</xdr:colOff>
      <xdr:row>31</xdr:row>
      <xdr:rowOff>55282</xdr:rowOff>
    </xdr:from>
    <xdr:to>
      <xdr:col>14</xdr:col>
      <xdr:colOff>567764</xdr:colOff>
      <xdr:row>44</xdr:row>
      <xdr:rowOff>79188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5C7CD9A2-46FB-4147-B74D-885C648F0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597646</xdr:colOff>
      <xdr:row>31</xdr:row>
      <xdr:rowOff>55282</xdr:rowOff>
    </xdr:from>
    <xdr:to>
      <xdr:col>17</xdr:col>
      <xdr:colOff>1376828</xdr:colOff>
      <xdr:row>44</xdr:row>
      <xdr:rowOff>79188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5F5E014D-C3BE-E447-AAEA-E883108AA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82178</xdr:colOff>
      <xdr:row>31</xdr:row>
      <xdr:rowOff>55282</xdr:rowOff>
    </xdr:from>
    <xdr:to>
      <xdr:col>10</xdr:col>
      <xdr:colOff>859119</xdr:colOff>
      <xdr:row>44</xdr:row>
      <xdr:rowOff>79188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A7D2ABF1-31C2-E147-9B15-42A709B10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881529</xdr:colOff>
      <xdr:row>31</xdr:row>
      <xdr:rowOff>55282</xdr:rowOff>
    </xdr:from>
    <xdr:to>
      <xdr:col>14</xdr:col>
      <xdr:colOff>567764</xdr:colOff>
      <xdr:row>44</xdr:row>
      <xdr:rowOff>79188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2C997C55-2023-774D-88E9-765F68B64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597646</xdr:colOff>
      <xdr:row>31</xdr:row>
      <xdr:rowOff>55282</xdr:rowOff>
    </xdr:from>
    <xdr:to>
      <xdr:col>17</xdr:col>
      <xdr:colOff>1376828</xdr:colOff>
      <xdr:row>44</xdr:row>
      <xdr:rowOff>79188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654B03B9-CD75-C846-84F3-479F450C6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17</xdr:col>
      <xdr:colOff>0</xdr:colOff>
      <xdr:row>4</xdr:row>
      <xdr:rowOff>8401</xdr:rowOff>
    </xdr:from>
    <xdr:to>
      <xdr:col>18</xdr:col>
      <xdr:colOff>3336</xdr:colOff>
      <xdr:row>5</xdr:row>
      <xdr:rowOff>200763</xdr:rowOff>
    </xdr:to>
    <xdr:pic>
      <xdr:nvPicPr>
        <xdr:cNvPr id="10" name="图片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662C59E-57A1-574E-9CB0-91CEA81C9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688733" y="1566268"/>
          <a:ext cx="1400336" cy="6241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135465</xdr:colOff>
      <xdr:row>12</xdr:row>
      <xdr:rowOff>169332</xdr:rowOff>
    </xdr:from>
    <xdr:to>
      <xdr:col>20</xdr:col>
      <xdr:colOff>16932</xdr:colOff>
      <xdr:row>22</xdr:row>
      <xdr:rowOff>50800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E61117D-4BD8-024F-B298-18EB5D2A5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152400</xdr:colOff>
      <xdr:row>23</xdr:row>
      <xdr:rowOff>186267</xdr:rowOff>
    </xdr:from>
    <xdr:to>
      <xdr:col>20</xdr:col>
      <xdr:colOff>16933</xdr:colOff>
      <xdr:row>35</xdr:row>
      <xdr:rowOff>33867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1A29B6A-5268-8245-A089-BEED086F50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680968</xdr:colOff>
      <xdr:row>51</xdr:row>
      <xdr:rowOff>106483</xdr:rowOff>
    </xdr:from>
    <xdr:to>
      <xdr:col>8</xdr:col>
      <xdr:colOff>130611</xdr:colOff>
      <xdr:row>73</xdr:row>
      <xdr:rowOff>197692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F46209-B9B8-B848-83AA-7BB2727F4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66030</xdr:colOff>
      <xdr:row>57</xdr:row>
      <xdr:rowOff>45173</xdr:rowOff>
    </xdr:from>
    <xdr:to>
      <xdr:col>4</xdr:col>
      <xdr:colOff>634656</xdr:colOff>
      <xdr:row>63</xdr:row>
      <xdr:rowOff>121373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C82A17A-2A70-3246-A4D6-8C97852235BF}"/>
            </a:ext>
          </a:extLst>
        </xdr:cNvPr>
        <xdr:cNvSpPr/>
      </xdr:nvSpPr>
      <xdr:spPr>
        <a:xfrm flipH="1">
          <a:off x="3023183" y="7906195"/>
          <a:ext cx="1365853" cy="1299850"/>
        </a:xfrm>
        <a:prstGeom prst="rect">
          <a:avLst/>
        </a:prstGeom>
        <a:solidFill>
          <a:schemeClr val="accent4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140805</xdr:colOff>
      <xdr:row>68</xdr:row>
      <xdr:rowOff>104351</xdr:rowOff>
    </xdr:from>
    <xdr:to>
      <xdr:col>7</xdr:col>
      <xdr:colOff>108049</xdr:colOff>
      <xdr:row>71</xdr:row>
      <xdr:rowOff>100299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CCA46C86-849E-F746-BB2F-5D17DC0ED797}"/>
            </a:ext>
          </a:extLst>
        </xdr:cNvPr>
        <xdr:cNvSpPr/>
      </xdr:nvSpPr>
      <xdr:spPr>
        <a:xfrm>
          <a:off x="5489637" y="10208731"/>
          <a:ext cx="606879" cy="607772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489223</xdr:colOff>
      <xdr:row>61</xdr:row>
      <xdr:rowOff>197391</xdr:rowOff>
    </xdr:from>
    <xdr:to>
      <xdr:col>3</xdr:col>
      <xdr:colOff>346983</xdr:colOff>
      <xdr:row>65</xdr:row>
      <xdr:rowOff>39015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FB3B471-25C6-7E44-AB8E-52A829554490}"/>
            </a:ext>
          </a:extLst>
        </xdr:cNvPr>
        <xdr:cNvSpPr/>
      </xdr:nvSpPr>
      <xdr:spPr>
        <a:xfrm>
          <a:off x="2649150" y="8874179"/>
          <a:ext cx="654986" cy="657391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665490</xdr:colOff>
      <xdr:row>57</xdr:row>
      <xdr:rowOff>46504</xdr:rowOff>
    </xdr:from>
    <xdr:to>
      <xdr:col>6</xdr:col>
      <xdr:colOff>441166</xdr:colOff>
      <xdr:row>70</xdr:row>
      <xdr:rowOff>17057</xdr:rowOff>
    </xdr:to>
    <xdr:sp macro="" textlink="">
      <xdr:nvSpPr>
        <xdr:cNvPr id="8" name="任意形状 7">
          <a:extLst>
            <a:ext uri="{FF2B5EF4-FFF2-40B4-BE49-F238E27FC236}">
              <a16:creationId xmlns:a16="http://schemas.microsoft.com/office/drawing/2014/main" id="{C2E80B19-76D9-7C48-AB11-84190507AED6}"/>
            </a:ext>
          </a:extLst>
        </xdr:cNvPr>
        <xdr:cNvSpPr/>
      </xdr:nvSpPr>
      <xdr:spPr>
        <a:xfrm>
          <a:off x="4419870" y="7907526"/>
          <a:ext cx="1370128" cy="2621794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  <a:gd name="connsiteX0" fmla="*/ 25427 w 1426162"/>
            <a:gd name="connsiteY0" fmla="*/ 0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25427 w 1426162"/>
            <a:gd name="connsiteY4" fmla="*/ 0 h 2633382"/>
            <a:gd name="connsiteX0" fmla="*/ 1801 w 1426162"/>
            <a:gd name="connsiteY0" fmla="*/ 3274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1801 w 1426162"/>
            <a:gd name="connsiteY4" fmla="*/ 3274 h 2633382"/>
            <a:gd name="connsiteX0" fmla="*/ 1801 w 1432912"/>
            <a:gd name="connsiteY0" fmla="*/ 0 h 2630108"/>
            <a:gd name="connsiteX1" fmla="*/ 1432912 w 1432912"/>
            <a:gd name="connsiteY1" fmla="*/ 3273 h 2630108"/>
            <a:gd name="connsiteX2" fmla="*/ 1407486 w 1432912"/>
            <a:gd name="connsiteY2" fmla="*/ 2630108 h 2630108"/>
            <a:gd name="connsiteX3" fmla="*/ 0 w 1432912"/>
            <a:gd name="connsiteY3" fmla="*/ 1317173 h 2630108"/>
            <a:gd name="connsiteX4" fmla="*/ 1801 w 1432912"/>
            <a:gd name="connsiteY4" fmla="*/ 0 h 2630108"/>
            <a:gd name="connsiteX0" fmla="*/ 1801 w 1432912"/>
            <a:gd name="connsiteY0" fmla="*/ 0 h 2662842"/>
            <a:gd name="connsiteX1" fmla="*/ 1432912 w 1432912"/>
            <a:gd name="connsiteY1" fmla="*/ 3273 h 2662842"/>
            <a:gd name="connsiteX2" fmla="*/ 1431111 w 1432912"/>
            <a:gd name="connsiteY2" fmla="*/ 2662842 h 2662842"/>
            <a:gd name="connsiteX3" fmla="*/ 0 w 1432912"/>
            <a:gd name="connsiteY3" fmla="*/ 1317173 h 2662842"/>
            <a:gd name="connsiteX4" fmla="*/ 1801 w 1432912"/>
            <a:gd name="connsiteY4" fmla="*/ 0 h 2662842"/>
            <a:gd name="connsiteX0" fmla="*/ 1801 w 1432912"/>
            <a:gd name="connsiteY0" fmla="*/ 0 h 2646474"/>
            <a:gd name="connsiteX1" fmla="*/ 1432912 w 1432912"/>
            <a:gd name="connsiteY1" fmla="*/ 3273 h 2646474"/>
            <a:gd name="connsiteX2" fmla="*/ 1431111 w 1432912"/>
            <a:gd name="connsiteY2" fmla="*/ 2646474 h 2646474"/>
            <a:gd name="connsiteX3" fmla="*/ 0 w 1432912"/>
            <a:gd name="connsiteY3" fmla="*/ 1317173 h 2646474"/>
            <a:gd name="connsiteX4" fmla="*/ 1801 w 1432912"/>
            <a:gd name="connsiteY4" fmla="*/ 0 h 26464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32912" h="2646474">
              <a:moveTo>
                <a:pt x="1801" y="0"/>
              </a:moveTo>
              <a:lnTo>
                <a:pt x="1432912" y="3273"/>
              </a:lnTo>
              <a:cubicBezTo>
                <a:pt x="1432312" y="889796"/>
                <a:pt x="1431711" y="1759951"/>
                <a:pt x="1431111" y="2646474"/>
              </a:cubicBezTo>
              <a:lnTo>
                <a:pt x="0" y="1317173"/>
              </a:lnTo>
              <a:cubicBezTo>
                <a:pt x="600" y="878115"/>
                <a:pt x="1201" y="439058"/>
                <a:pt x="1801" y="0"/>
              </a:cubicBez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61680</xdr:colOff>
      <xdr:row>63</xdr:row>
      <xdr:rowOff>147506</xdr:rowOff>
    </xdr:from>
    <xdr:to>
      <xdr:col>6</xdr:col>
      <xdr:colOff>461871</xdr:colOff>
      <xdr:row>70</xdr:row>
      <xdr:rowOff>36891</xdr:rowOff>
    </xdr:to>
    <xdr:sp macro="" textlink="">
      <xdr:nvSpPr>
        <xdr:cNvPr id="9" name="任意形状 8">
          <a:extLst>
            <a:ext uri="{FF2B5EF4-FFF2-40B4-BE49-F238E27FC236}">
              <a16:creationId xmlns:a16="http://schemas.microsoft.com/office/drawing/2014/main" id="{CA6F4DB2-9C2D-B64C-8010-4598396C4A4F}"/>
            </a:ext>
          </a:extLst>
        </xdr:cNvPr>
        <xdr:cNvSpPr/>
      </xdr:nvSpPr>
      <xdr:spPr>
        <a:xfrm>
          <a:off x="3018833" y="9232178"/>
          <a:ext cx="2791870" cy="1316976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  <a:gd name="connsiteX0" fmla="*/ 0 w 2838823"/>
            <a:gd name="connsiteY0" fmla="*/ 23007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23007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6573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5251 w 2838823"/>
            <a:gd name="connsiteY3" fmla="*/ 1328116 h 1330360"/>
            <a:gd name="connsiteX4" fmla="*/ 0 w 2838823"/>
            <a:gd name="connsiteY4" fmla="*/ 6573 h 1330360"/>
            <a:gd name="connsiteX0" fmla="*/ 0 w 2852248"/>
            <a:gd name="connsiteY0" fmla="*/ 6573 h 1336934"/>
            <a:gd name="connsiteX1" fmla="*/ 1422768 w 2852248"/>
            <a:gd name="connsiteY1" fmla="*/ 0 h 1336934"/>
            <a:gd name="connsiteX2" fmla="*/ 2852248 w 2852248"/>
            <a:gd name="connsiteY2" fmla="*/ 1336934 h 1336934"/>
            <a:gd name="connsiteX3" fmla="*/ 5251 w 2852248"/>
            <a:gd name="connsiteY3" fmla="*/ 1328116 h 1336934"/>
            <a:gd name="connsiteX4" fmla="*/ 0 w 2852248"/>
            <a:gd name="connsiteY4" fmla="*/ 6573 h 13369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52248" h="1336934">
              <a:moveTo>
                <a:pt x="0" y="6573"/>
              </a:moveTo>
              <a:lnTo>
                <a:pt x="1422768" y="0"/>
              </a:lnTo>
              <a:lnTo>
                <a:pt x="2852248" y="1336934"/>
              </a:lnTo>
              <a:lnTo>
                <a:pt x="5251" y="1328116"/>
              </a:lnTo>
              <a:cubicBezTo>
                <a:pt x="3501" y="887602"/>
                <a:pt x="1750" y="447087"/>
                <a:pt x="0" y="6573"/>
              </a:cubicBez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16</xdr:col>
      <xdr:colOff>1774</xdr:colOff>
      <xdr:row>66</xdr:row>
      <xdr:rowOff>8980</xdr:rowOff>
    </xdr:from>
    <xdr:to>
      <xdr:col>19</xdr:col>
      <xdr:colOff>10105</xdr:colOff>
      <xdr:row>71</xdr:row>
      <xdr:rowOff>190501</xdr:rowOff>
    </xdr:to>
    <xdr:pic>
      <xdr:nvPicPr>
        <xdr:cNvPr id="4" name="图片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7A2B9D0-AB5D-8A42-ADFC-5B6490C4D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74332" y="9785027"/>
          <a:ext cx="2464390" cy="1215240"/>
        </a:xfrm>
        <a:prstGeom prst="rect">
          <a:avLst/>
        </a:prstGeom>
      </xdr:spPr>
    </xdr:pic>
    <xdr:clientData/>
  </xdr:twoCellAnchor>
  <xdr:twoCellAnchor>
    <xdr:from>
      <xdr:col>1</xdr:col>
      <xdr:colOff>680968</xdr:colOff>
      <xdr:row>11</xdr:row>
      <xdr:rowOff>106483</xdr:rowOff>
    </xdr:from>
    <xdr:to>
      <xdr:col>8</xdr:col>
      <xdr:colOff>130611</xdr:colOff>
      <xdr:row>33</xdr:row>
      <xdr:rowOff>197692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EA8BE9EB-EBA5-1145-84F8-98A1A64425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66030</xdr:colOff>
      <xdr:row>17</xdr:row>
      <xdr:rowOff>45173</xdr:rowOff>
    </xdr:from>
    <xdr:to>
      <xdr:col>4</xdr:col>
      <xdr:colOff>634656</xdr:colOff>
      <xdr:row>23</xdr:row>
      <xdr:rowOff>121373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E57C7056-65EB-D243-BD9F-59D4CDF8C3D8}"/>
            </a:ext>
          </a:extLst>
        </xdr:cNvPr>
        <xdr:cNvSpPr/>
      </xdr:nvSpPr>
      <xdr:spPr>
        <a:xfrm flipH="1">
          <a:off x="3025130" y="7423873"/>
          <a:ext cx="1368726" cy="1295400"/>
        </a:xfrm>
        <a:prstGeom prst="rect">
          <a:avLst/>
        </a:prstGeom>
        <a:solidFill>
          <a:schemeClr val="accent4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140805</xdr:colOff>
      <xdr:row>28</xdr:row>
      <xdr:rowOff>104351</xdr:rowOff>
    </xdr:from>
    <xdr:to>
      <xdr:col>7</xdr:col>
      <xdr:colOff>108049</xdr:colOff>
      <xdr:row>31</xdr:row>
      <xdr:rowOff>100299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A6F93DD6-ACFB-574F-81D7-94E6C22D25E8}"/>
            </a:ext>
          </a:extLst>
        </xdr:cNvPr>
        <xdr:cNvSpPr/>
      </xdr:nvSpPr>
      <xdr:spPr>
        <a:xfrm>
          <a:off x="5500205" y="9718251"/>
          <a:ext cx="792744" cy="605548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489223</xdr:colOff>
      <xdr:row>21</xdr:row>
      <xdr:rowOff>197391</xdr:rowOff>
    </xdr:from>
    <xdr:to>
      <xdr:col>3</xdr:col>
      <xdr:colOff>346983</xdr:colOff>
      <xdr:row>25</xdr:row>
      <xdr:rowOff>39015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C7BBA1CE-7395-6449-9217-541F5F81889F}"/>
            </a:ext>
          </a:extLst>
        </xdr:cNvPr>
        <xdr:cNvSpPr/>
      </xdr:nvSpPr>
      <xdr:spPr>
        <a:xfrm>
          <a:off x="2648223" y="8388891"/>
          <a:ext cx="657860" cy="654424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665490</xdr:colOff>
      <xdr:row>17</xdr:row>
      <xdr:rowOff>46504</xdr:rowOff>
    </xdr:from>
    <xdr:to>
      <xdr:col>6</xdr:col>
      <xdr:colOff>441166</xdr:colOff>
      <xdr:row>30</xdr:row>
      <xdr:rowOff>17057</xdr:rowOff>
    </xdr:to>
    <xdr:sp macro="" textlink="">
      <xdr:nvSpPr>
        <xdr:cNvPr id="20" name="任意形状 19">
          <a:extLst>
            <a:ext uri="{FF2B5EF4-FFF2-40B4-BE49-F238E27FC236}">
              <a16:creationId xmlns:a16="http://schemas.microsoft.com/office/drawing/2014/main" id="{86EAE123-6D1B-BF40-B39E-79E0D69E1D2E}"/>
            </a:ext>
          </a:extLst>
        </xdr:cNvPr>
        <xdr:cNvSpPr/>
      </xdr:nvSpPr>
      <xdr:spPr>
        <a:xfrm>
          <a:off x="4424690" y="7425204"/>
          <a:ext cx="1375876" cy="2612153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  <a:gd name="connsiteX0" fmla="*/ 25427 w 1426162"/>
            <a:gd name="connsiteY0" fmla="*/ 0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25427 w 1426162"/>
            <a:gd name="connsiteY4" fmla="*/ 0 h 2633382"/>
            <a:gd name="connsiteX0" fmla="*/ 1801 w 1426162"/>
            <a:gd name="connsiteY0" fmla="*/ 3274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1801 w 1426162"/>
            <a:gd name="connsiteY4" fmla="*/ 3274 h 2633382"/>
            <a:gd name="connsiteX0" fmla="*/ 1801 w 1432912"/>
            <a:gd name="connsiteY0" fmla="*/ 0 h 2630108"/>
            <a:gd name="connsiteX1" fmla="*/ 1432912 w 1432912"/>
            <a:gd name="connsiteY1" fmla="*/ 3273 h 2630108"/>
            <a:gd name="connsiteX2" fmla="*/ 1407486 w 1432912"/>
            <a:gd name="connsiteY2" fmla="*/ 2630108 h 2630108"/>
            <a:gd name="connsiteX3" fmla="*/ 0 w 1432912"/>
            <a:gd name="connsiteY3" fmla="*/ 1317173 h 2630108"/>
            <a:gd name="connsiteX4" fmla="*/ 1801 w 1432912"/>
            <a:gd name="connsiteY4" fmla="*/ 0 h 2630108"/>
            <a:gd name="connsiteX0" fmla="*/ 1801 w 1432912"/>
            <a:gd name="connsiteY0" fmla="*/ 0 h 2662842"/>
            <a:gd name="connsiteX1" fmla="*/ 1432912 w 1432912"/>
            <a:gd name="connsiteY1" fmla="*/ 3273 h 2662842"/>
            <a:gd name="connsiteX2" fmla="*/ 1431111 w 1432912"/>
            <a:gd name="connsiteY2" fmla="*/ 2662842 h 2662842"/>
            <a:gd name="connsiteX3" fmla="*/ 0 w 1432912"/>
            <a:gd name="connsiteY3" fmla="*/ 1317173 h 2662842"/>
            <a:gd name="connsiteX4" fmla="*/ 1801 w 1432912"/>
            <a:gd name="connsiteY4" fmla="*/ 0 h 2662842"/>
            <a:gd name="connsiteX0" fmla="*/ 1801 w 1432912"/>
            <a:gd name="connsiteY0" fmla="*/ 0 h 2646474"/>
            <a:gd name="connsiteX1" fmla="*/ 1432912 w 1432912"/>
            <a:gd name="connsiteY1" fmla="*/ 3273 h 2646474"/>
            <a:gd name="connsiteX2" fmla="*/ 1431111 w 1432912"/>
            <a:gd name="connsiteY2" fmla="*/ 2646474 h 2646474"/>
            <a:gd name="connsiteX3" fmla="*/ 0 w 1432912"/>
            <a:gd name="connsiteY3" fmla="*/ 1317173 h 2646474"/>
            <a:gd name="connsiteX4" fmla="*/ 1801 w 1432912"/>
            <a:gd name="connsiteY4" fmla="*/ 0 h 26464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32912" h="2646474">
              <a:moveTo>
                <a:pt x="1801" y="0"/>
              </a:moveTo>
              <a:lnTo>
                <a:pt x="1432912" y="3273"/>
              </a:lnTo>
              <a:cubicBezTo>
                <a:pt x="1432312" y="889796"/>
                <a:pt x="1431711" y="1759951"/>
                <a:pt x="1431111" y="2646474"/>
              </a:cubicBezTo>
              <a:lnTo>
                <a:pt x="0" y="1317173"/>
              </a:lnTo>
              <a:cubicBezTo>
                <a:pt x="600" y="878115"/>
                <a:pt x="1201" y="439058"/>
                <a:pt x="1801" y="0"/>
              </a:cubicBez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61680</xdr:colOff>
      <xdr:row>23</xdr:row>
      <xdr:rowOff>147506</xdr:rowOff>
    </xdr:from>
    <xdr:to>
      <xdr:col>6</xdr:col>
      <xdr:colOff>461871</xdr:colOff>
      <xdr:row>30</xdr:row>
      <xdr:rowOff>36891</xdr:rowOff>
    </xdr:to>
    <xdr:sp macro="" textlink="">
      <xdr:nvSpPr>
        <xdr:cNvPr id="21" name="任意形状 20">
          <a:extLst>
            <a:ext uri="{FF2B5EF4-FFF2-40B4-BE49-F238E27FC236}">
              <a16:creationId xmlns:a16="http://schemas.microsoft.com/office/drawing/2014/main" id="{F6CFA46D-9E27-914D-853B-7CA0DDB0651D}"/>
            </a:ext>
          </a:extLst>
        </xdr:cNvPr>
        <xdr:cNvSpPr/>
      </xdr:nvSpPr>
      <xdr:spPr>
        <a:xfrm>
          <a:off x="3020780" y="8745406"/>
          <a:ext cx="2800491" cy="1311785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  <a:gd name="connsiteX0" fmla="*/ 0 w 2838823"/>
            <a:gd name="connsiteY0" fmla="*/ 23007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23007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6573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5251 w 2838823"/>
            <a:gd name="connsiteY3" fmla="*/ 1328116 h 1330360"/>
            <a:gd name="connsiteX4" fmla="*/ 0 w 2838823"/>
            <a:gd name="connsiteY4" fmla="*/ 6573 h 1330360"/>
            <a:gd name="connsiteX0" fmla="*/ 0 w 2852248"/>
            <a:gd name="connsiteY0" fmla="*/ 6573 h 1336934"/>
            <a:gd name="connsiteX1" fmla="*/ 1422768 w 2852248"/>
            <a:gd name="connsiteY1" fmla="*/ 0 h 1336934"/>
            <a:gd name="connsiteX2" fmla="*/ 2852248 w 2852248"/>
            <a:gd name="connsiteY2" fmla="*/ 1336934 h 1336934"/>
            <a:gd name="connsiteX3" fmla="*/ 5251 w 2852248"/>
            <a:gd name="connsiteY3" fmla="*/ 1328116 h 1336934"/>
            <a:gd name="connsiteX4" fmla="*/ 0 w 2852248"/>
            <a:gd name="connsiteY4" fmla="*/ 6573 h 13369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52248" h="1336934">
              <a:moveTo>
                <a:pt x="0" y="6573"/>
              </a:moveTo>
              <a:lnTo>
                <a:pt x="1422768" y="0"/>
              </a:lnTo>
              <a:lnTo>
                <a:pt x="2852248" y="1336934"/>
              </a:lnTo>
              <a:lnTo>
                <a:pt x="5251" y="1328116"/>
              </a:lnTo>
              <a:cubicBezTo>
                <a:pt x="3501" y="887602"/>
                <a:pt x="1750" y="447087"/>
                <a:pt x="0" y="6573"/>
              </a:cubicBez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273046</xdr:colOff>
      <xdr:row>2</xdr:row>
      <xdr:rowOff>116170</xdr:rowOff>
    </xdr:from>
    <xdr:to>
      <xdr:col>41</xdr:col>
      <xdr:colOff>31750</xdr:colOff>
      <xdr:row>2</xdr:row>
      <xdr:rowOff>4224621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D2DFCC-EA7E-4342-B3DC-A3022BC76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24296" y="2418045"/>
          <a:ext cx="7537454" cy="4108451"/>
        </a:xfrm>
        <a:prstGeom prst="rect">
          <a:avLst/>
        </a:prstGeom>
      </xdr:spPr>
    </xdr:pic>
    <xdr:clientData/>
  </xdr:twoCellAnchor>
  <xdr:oneCellAnchor>
    <xdr:from>
      <xdr:col>9</xdr:col>
      <xdr:colOff>396871</xdr:colOff>
      <xdr:row>209</xdr:row>
      <xdr:rowOff>39688</xdr:rowOff>
    </xdr:from>
    <xdr:ext cx="8594892" cy="4413534"/>
    <xdr:pic>
      <xdr:nvPicPr>
        <xdr:cNvPr id="7" name="图片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51429AA-F574-9A41-9179-B6566F59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4471" y="1995488"/>
          <a:ext cx="8594892" cy="4413534"/>
        </a:xfrm>
        <a:prstGeom prst="rect">
          <a:avLst/>
        </a:prstGeom>
      </xdr:spPr>
    </xdr:pic>
    <xdr:clientData/>
  </xdr:oneCellAnchor>
  <xdr:oneCellAnchor>
    <xdr:from>
      <xdr:col>46</xdr:col>
      <xdr:colOff>396871</xdr:colOff>
      <xdr:row>209</xdr:row>
      <xdr:rowOff>39688</xdr:rowOff>
    </xdr:from>
    <xdr:ext cx="9130547" cy="4373847"/>
    <xdr:pic>
      <xdr:nvPicPr>
        <xdr:cNvPr id="8" name="图片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E5C8A59-189D-1048-BDBA-10A0DE94C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91271" y="1995488"/>
          <a:ext cx="9130547" cy="4373847"/>
        </a:xfrm>
        <a:prstGeom prst="rect">
          <a:avLst/>
        </a:prstGeom>
      </xdr:spPr>
    </xdr:pic>
    <xdr:clientData/>
  </xdr:oneCellAnchor>
  <xdr:oneCellAnchor>
    <xdr:from>
      <xdr:col>83</xdr:col>
      <xdr:colOff>396871</xdr:colOff>
      <xdr:row>209</xdr:row>
      <xdr:rowOff>39688</xdr:rowOff>
    </xdr:from>
    <xdr:ext cx="9130547" cy="4373847"/>
    <xdr:pic>
      <xdr:nvPicPr>
        <xdr:cNvPr id="9" name="图片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5EF991B-D5D5-6F40-8C9B-147BD9629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28071" y="1995488"/>
          <a:ext cx="9130547" cy="437384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155844</xdr:colOff>
      <xdr:row>9</xdr:row>
      <xdr:rowOff>38856</xdr:rowOff>
    </xdr:from>
    <xdr:to>
      <xdr:col>15</xdr:col>
      <xdr:colOff>711200</xdr:colOff>
      <xdr:row>14</xdr:row>
      <xdr:rowOff>156419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3D8488-2ADC-FF4D-95A2-0DBA89FF6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16244" y="1994656"/>
          <a:ext cx="2460356" cy="12097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2018974</xdr:colOff>
      <xdr:row>2</xdr:row>
      <xdr:rowOff>90714</xdr:rowOff>
    </xdr:from>
    <xdr:to>
      <xdr:col>12</xdr:col>
      <xdr:colOff>1322962</xdr:colOff>
      <xdr:row>2</xdr:row>
      <xdr:rowOff>3794263</xdr:rowOff>
    </xdr:to>
    <xdr:pic>
      <xdr:nvPicPr>
        <xdr:cNvPr id="2" name="图片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B5D128-6EEE-0941-B202-3D89B6676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0574" y="1919514"/>
          <a:ext cx="7762188" cy="37035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571499</xdr:colOff>
      <xdr:row>1</xdr:row>
      <xdr:rowOff>177800</xdr:rowOff>
    </xdr:from>
    <xdr:to>
      <xdr:col>24</xdr:col>
      <xdr:colOff>118533</xdr:colOff>
      <xdr:row>36</xdr:row>
      <xdr:rowOff>118533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863033C-51CB-D145-A29B-2FECB2F8B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hyperlink" Target="https://www.bfm-unity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urufocus.cn/indicator/buffett-market-valuation" TargetMode="External"/><Relationship Id="rId13" Type="http://schemas.openxmlformats.org/officeDocument/2006/relationships/hyperlink" Target="https://www.gurufocus.cn/indicator/buffett-market-valuation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https://www.gurufocus.cn/indicator/buffett-market-valuation" TargetMode="External"/><Relationship Id="rId7" Type="http://schemas.openxmlformats.org/officeDocument/2006/relationships/hyperlink" Target="https://www.gurufocus.cn/indicator/shiller_pe" TargetMode="External"/><Relationship Id="rId12" Type="http://schemas.openxmlformats.org/officeDocument/2006/relationships/hyperlink" Target="https://www.gurufocus.cn/indicator/shiller_pe" TargetMode="External"/><Relationship Id="rId17" Type="http://schemas.openxmlformats.org/officeDocument/2006/relationships/hyperlink" Target="http://fund.eastmoney.com/006479.html" TargetMode="External"/><Relationship Id="rId2" Type="http://schemas.openxmlformats.org/officeDocument/2006/relationships/hyperlink" Target="https://www.gurufocus.cn/indicator/shiller_pe" TargetMode="External"/><Relationship Id="rId16" Type="http://schemas.openxmlformats.org/officeDocument/2006/relationships/hyperlink" Target="https://www.bfm-unity.com/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hyperlink" Target="https://www.blockchain.com/charts/mvrv" TargetMode="External"/><Relationship Id="rId5" Type="http://schemas.openxmlformats.org/officeDocument/2006/relationships/hyperlink" Target="https://www.qkl123.com/data/s2f/btc" TargetMode="External"/><Relationship Id="rId15" Type="http://schemas.openxmlformats.org/officeDocument/2006/relationships/hyperlink" Target="https://www.qkl123.com/data/s2f/btc" TargetMode="External"/><Relationship Id="rId10" Type="http://schemas.openxmlformats.org/officeDocument/2006/relationships/hyperlink" Target="https://www.qkl123.com/data/s2f/btc" TargetMode="External"/><Relationship Id="rId19" Type="http://schemas.openxmlformats.org/officeDocument/2006/relationships/image" Target="../media/image1.jpeg"/><Relationship Id="rId4" Type="http://schemas.openxmlformats.org/officeDocument/2006/relationships/hyperlink" Target="https://www.qkl123.com/data/s2f/btc" TargetMode="External"/><Relationship Id="rId9" Type="http://schemas.openxmlformats.org/officeDocument/2006/relationships/hyperlink" Target="https://www.qkl123.com/data/s2f/btc" TargetMode="External"/><Relationship Id="rId14" Type="http://schemas.openxmlformats.org/officeDocument/2006/relationships/hyperlink" Target="https://www.qkl123.com/data/s2f/btc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urufocus.cn/indicator/shiller_pe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image" Target="../media/image1.jpeg"/><Relationship Id="rId5" Type="http://schemas.openxmlformats.org/officeDocument/2006/relationships/drawing" Target="../drawings/drawing3.xml"/><Relationship Id="rId4" Type="http://schemas.openxmlformats.org/officeDocument/2006/relationships/hyperlink" Target="https://www.gurufocus.cn/indicator/buffett-market-valuation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qkl123.com/data/s2f/btc" TargetMode="External"/><Relationship Id="rId3" Type="http://schemas.openxmlformats.org/officeDocument/2006/relationships/hyperlink" Target="https://www.qkl123.com/data/s2f/btc" TargetMode="External"/><Relationship Id="rId7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hyperlink" Target="https://www.blockchain.com/charts/mvrv" TargetMode="External"/><Relationship Id="rId5" Type="http://schemas.openxmlformats.org/officeDocument/2006/relationships/hyperlink" Target="https://www.bfm-unity.com/bfm-da-bi-fang-meng-shu-chan/zi-chan-pei-zhi/ling-hang-duo-lei-da/zhuo-er-jin-li-fa-de-sheng-ji-2-wu-cha-fen-xi" TargetMode="External"/><Relationship Id="rId10" Type="http://schemas.openxmlformats.org/officeDocument/2006/relationships/image" Target="../media/image1.jpeg"/><Relationship Id="rId4" Type="http://schemas.openxmlformats.org/officeDocument/2006/relationships/hyperlink" Target="https://www.bfm-unity.com/bfm-da-bi-fang-meng-shu-chan/management-cockpit-operation/zi-chan-pei-zhi/ling-hang-duo-lei-da/zhuo-er-jin-li-fa-de-sheng-ji-2-wu-cha-fen-xi" TargetMode="External"/><Relationship Id="rId9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fm-unity.com/bfm-da-bi-fang-meng-shu-chan/management-cockpit-operation/zi-chan-pei-zhi/ling-hang-duo-lei-da" TargetMode="External"/><Relationship Id="rId7" Type="http://schemas.openxmlformats.org/officeDocument/2006/relationships/image" Target="../media/image1.jpeg"/><Relationship Id="rId2" Type="http://schemas.openxmlformats.org/officeDocument/2006/relationships/hyperlink" Target="https://www.bfm-unity.com/bfm-da-bi-fang-meng-shu-chan/management-cockpit-operation/zi-chan-pei-zhi/ling-hang-duo-lei-da" TargetMode="External"/><Relationship Id="rId1" Type="http://schemas.openxmlformats.org/officeDocument/2006/relationships/hyperlink" Target="https://www.bfm-unity.com/bfm-da-bi-fang-meng-shu-chan/management-cockpit-operation/zi-chan-pei-zhi/ling-hang-duo-lei-da" TargetMode="External"/><Relationship Id="rId6" Type="http://schemas.openxmlformats.org/officeDocument/2006/relationships/drawing" Target="../drawings/drawing6.xml"/><Relationship Id="rId5" Type="http://schemas.openxmlformats.org/officeDocument/2006/relationships/hyperlink" Target="https://www.bfm-unity.com/bfm-da-bi-fang-meng-shu-chan/zi-chan-pei-zhi/ling-hang-duo-lei-da" TargetMode="External"/><Relationship Id="rId4" Type="http://schemas.openxmlformats.org/officeDocument/2006/relationships/hyperlink" Target="https://www.bfm-unity.com/bfm-da-bi-fang-meng-shu-chan/management-cockpit-operation/zi-chan-pei-zhi/ling-hang-duo-lei-da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lockchain.com/charts/mvrv" TargetMode="External"/><Relationship Id="rId3" Type="http://schemas.openxmlformats.org/officeDocument/2006/relationships/hyperlink" Target="https://www.blockchain.com/charts/mvrv" TargetMode="External"/><Relationship Id="rId7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fm-unity.com/bfm-da-bi-fang-meng-shu-chan/management-cockpit-operation/shu-xue-li-qi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image" Target="../media/image6.png"/><Relationship Id="rId5" Type="http://schemas.openxmlformats.org/officeDocument/2006/relationships/hyperlink" Target="https://www.qkl123.com/data/s2f/btc" TargetMode="External"/><Relationship Id="rId10" Type="http://schemas.openxmlformats.org/officeDocument/2006/relationships/drawing" Target="../drawings/drawing7.xml"/><Relationship Id="rId4" Type="http://schemas.openxmlformats.org/officeDocument/2006/relationships/hyperlink" Target="https://www.blockchain.com/charts/mvrv" TargetMode="External"/><Relationship Id="rId9" Type="http://schemas.openxmlformats.org/officeDocument/2006/relationships/hyperlink" Target="https://www.qkl123.com/data/s2f/btc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search?q=btc+price+usd" TargetMode="External"/><Relationship Id="rId2" Type="http://schemas.openxmlformats.org/officeDocument/2006/relationships/hyperlink" Target="https://www.google.com/search?q=eth+price" TargetMode="External"/><Relationship Id="rId1" Type="http://schemas.openxmlformats.org/officeDocument/2006/relationships/hyperlink" Target="https://www.google.com/search?q=bnb+price" TargetMode="External"/><Relationship Id="rId6" Type="http://schemas.openxmlformats.org/officeDocument/2006/relationships/image" Target="../media/image1.jpeg"/><Relationship Id="rId5" Type="http://schemas.openxmlformats.org/officeDocument/2006/relationships/drawing" Target="../drawings/drawing8.xml"/><Relationship Id="rId4" Type="http://schemas.openxmlformats.org/officeDocument/2006/relationships/hyperlink" Target="https://www.bfm-unity.com/bfm-da-bi-fang-meng-shu-chan/zi-chan-pei-zhi/zhan-shu-zi-chan-pei-zhi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EF86-3831-254C-BF23-9402892381C9}">
  <dimension ref="B1:O23"/>
  <sheetViews>
    <sheetView showGridLines="0" zoomScale="67" zoomScaleNormal="92" workbookViewId="0">
      <selection activeCell="J9" sqref="J9"/>
    </sheetView>
  </sheetViews>
  <sheetFormatPr baseColWidth="10" defaultRowHeight="16"/>
  <cols>
    <col min="1" max="1" width="15" customWidth="1"/>
    <col min="2" max="3" width="3.33203125" customWidth="1"/>
    <col min="4" max="4" width="9" bestFit="1" customWidth="1"/>
    <col min="5" max="5" width="10" bestFit="1" customWidth="1"/>
    <col min="6" max="6" width="18.6640625" bestFit="1" customWidth="1"/>
    <col min="7" max="7" width="10" bestFit="1" customWidth="1"/>
    <col min="8" max="8" width="19.5" customWidth="1"/>
    <col min="9" max="10" width="14.1640625" bestFit="1" customWidth="1"/>
    <col min="11" max="11" width="18.6640625" bestFit="1" customWidth="1"/>
    <col min="12" max="12" width="18.6640625" customWidth="1"/>
    <col min="13" max="13" width="19.6640625" bestFit="1" customWidth="1"/>
    <col min="14" max="15" width="3.33203125" customWidth="1"/>
    <col min="17" max="17" width="18.6640625" bestFit="1" customWidth="1"/>
    <col min="18" max="19" width="14.1640625" bestFit="1" customWidth="1"/>
  </cols>
  <sheetData>
    <row r="1" spans="2:15" ht="94" customHeight="1"/>
    <row r="2" spans="2:15" ht="16" customHeight="1" thickBot="1">
      <c r="B2" s="125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</row>
    <row r="3" spans="2:15" ht="294" customHeight="1" thickBot="1">
      <c r="B3" s="125"/>
      <c r="C3" s="883" t="s">
        <v>30</v>
      </c>
      <c r="D3" s="884"/>
      <c r="E3" s="884"/>
      <c r="F3" s="884"/>
      <c r="G3" s="884"/>
      <c r="H3" s="884"/>
      <c r="I3" s="884"/>
      <c r="J3" s="884"/>
      <c r="K3" s="884"/>
      <c r="L3" s="884"/>
      <c r="M3" s="884"/>
      <c r="N3" s="885"/>
      <c r="O3" s="125"/>
    </row>
    <row r="4" spans="2:15" ht="16" customHeight="1" thickBot="1">
      <c r="B4" s="125"/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</row>
    <row r="5" spans="2:15" ht="17" thickBot="1">
      <c r="B5" s="125"/>
      <c r="C5" s="887" t="s">
        <v>79</v>
      </c>
      <c r="D5" s="888"/>
      <c r="E5" s="888"/>
      <c r="F5" s="888"/>
      <c r="G5" s="888"/>
      <c r="H5" s="888"/>
      <c r="I5" s="888"/>
      <c r="J5" s="888"/>
      <c r="K5" s="888"/>
      <c r="L5" s="888"/>
      <c r="M5" s="888"/>
      <c r="N5" s="889"/>
      <c r="O5" s="111"/>
    </row>
    <row r="6" spans="2:15" ht="17" thickBot="1">
      <c r="B6" s="125"/>
      <c r="C6" s="126"/>
      <c r="D6" s="127"/>
      <c r="E6" s="127"/>
      <c r="F6" s="127"/>
      <c r="G6" s="128"/>
      <c r="H6" s="127"/>
      <c r="I6" s="127"/>
      <c r="J6" s="127"/>
      <c r="K6" s="127"/>
      <c r="L6" s="127"/>
      <c r="M6" s="127"/>
      <c r="N6" s="127"/>
      <c r="O6" s="111"/>
    </row>
    <row r="7" spans="2:15" ht="56" customHeight="1" thickTop="1" thickBot="1">
      <c r="B7" s="125"/>
      <c r="C7" s="126"/>
      <c r="D7" s="127"/>
      <c r="E7" s="127"/>
      <c r="F7" s="450"/>
      <c r="G7" s="896" t="s">
        <v>80</v>
      </c>
      <c r="H7" s="897"/>
      <c r="I7" s="898"/>
      <c r="J7" s="448" t="s">
        <v>181</v>
      </c>
      <c r="K7" s="127"/>
      <c r="L7" s="127"/>
      <c r="M7" s="667" t="s">
        <v>452</v>
      </c>
      <c r="N7" s="127"/>
      <c r="O7" s="111"/>
    </row>
    <row r="8" spans="2:15" ht="56" customHeight="1" thickBot="1">
      <c r="B8" s="125"/>
      <c r="C8" s="126"/>
      <c r="D8" s="380" t="s">
        <v>183</v>
      </c>
      <c r="E8" s="525" t="s">
        <v>182</v>
      </c>
      <c r="F8" s="816" t="s">
        <v>204</v>
      </c>
      <c r="G8" s="899" t="s">
        <v>241</v>
      </c>
      <c r="H8" s="900"/>
      <c r="I8" s="901"/>
      <c r="J8" s="448" t="s">
        <v>242</v>
      </c>
      <c r="K8" s="127"/>
      <c r="L8" s="127"/>
      <c r="M8" s="668" t="s">
        <v>453</v>
      </c>
      <c r="N8" s="127"/>
      <c r="O8" s="111"/>
    </row>
    <row r="9" spans="2:15" ht="56" customHeight="1" thickBot="1">
      <c r="B9" s="125"/>
      <c r="C9" s="126"/>
      <c r="D9" s="127"/>
      <c r="E9" s="127"/>
      <c r="F9" s="450"/>
      <c r="G9" s="902" t="s">
        <v>105</v>
      </c>
      <c r="H9" s="903"/>
      <c r="I9" s="904"/>
      <c r="J9" s="449" t="s">
        <v>180</v>
      </c>
      <c r="K9" s="378" t="s">
        <v>470</v>
      </c>
      <c r="L9" s="378" t="s">
        <v>471</v>
      </c>
      <c r="M9" s="669" t="s">
        <v>454</v>
      </c>
      <c r="N9" s="127"/>
      <c r="O9" s="111"/>
    </row>
    <row r="10" spans="2:15" ht="17" thickTop="1">
      <c r="B10" s="125"/>
      <c r="C10" s="126"/>
      <c r="D10" s="127"/>
      <c r="E10" s="127"/>
      <c r="F10" s="127"/>
      <c r="G10" s="127"/>
      <c r="H10" s="127"/>
      <c r="I10" s="451"/>
      <c r="J10" s="127"/>
      <c r="K10" s="127"/>
      <c r="L10" s="127"/>
      <c r="M10" s="127"/>
      <c r="N10" s="127"/>
      <c r="O10" s="111"/>
    </row>
    <row r="11" spans="2:15">
      <c r="B11" s="125"/>
      <c r="C11" s="125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11"/>
    </row>
    <row r="12" spans="2:15" ht="17" thickBot="1">
      <c r="B12" s="125"/>
      <c r="C12" s="130"/>
      <c r="D12" s="131"/>
      <c r="E12" s="131"/>
      <c r="F12" s="131"/>
      <c r="G12" s="131"/>
      <c r="H12" s="131"/>
      <c r="I12" s="131"/>
      <c r="J12" s="131"/>
      <c r="K12" s="131"/>
      <c r="L12" s="131"/>
      <c r="M12" s="131"/>
      <c r="N12" s="131"/>
      <c r="O12" s="111"/>
    </row>
    <row r="13" spans="2:15" ht="17" thickBot="1">
      <c r="B13" s="125"/>
      <c r="C13" s="887" t="s">
        <v>81</v>
      </c>
      <c r="D13" s="888"/>
      <c r="E13" s="888"/>
      <c r="F13" s="888"/>
      <c r="G13" s="888"/>
      <c r="H13" s="888"/>
      <c r="I13" s="888"/>
      <c r="J13" s="888"/>
      <c r="K13" s="888"/>
      <c r="L13" s="888"/>
      <c r="M13" s="888"/>
      <c r="N13" s="889"/>
      <c r="O13" s="111"/>
    </row>
    <row r="14" spans="2:15" ht="17" thickBot="1">
      <c r="B14" s="125"/>
      <c r="C14" s="126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11"/>
    </row>
    <row r="15" spans="2:15" ht="17" thickBot="1">
      <c r="B15" s="125"/>
      <c r="C15" s="132"/>
      <c r="D15" s="133"/>
      <c r="E15" s="127"/>
      <c r="F15" s="127"/>
      <c r="G15" s="127"/>
      <c r="H15" s="127"/>
      <c r="I15" s="127"/>
      <c r="J15" s="127"/>
      <c r="K15" s="905" t="s">
        <v>82</v>
      </c>
      <c r="L15" s="906"/>
      <c r="M15" s="127"/>
      <c r="N15" s="127"/>
      <c r="O15" s="111"/>
    </row>
    <row r="16" spans="2:15" ht="18" thickTop="1" thickBot="1">
      <c r="B16" s="134"/>
      <c r="C16" s="135"/>
      <c r="D16" s="136"/>
      <c r="E16" s="137" t="s">
        <v>38</v>
      </c>
      <c r="F16" s="138" t="s">
        <v>83</v>
      </c>
      <c r="G16" s="890" t="s">
        <v>84</v>
      </c>
      <c r="H16" s="139" t="s">
        <v>85</v>
      </c>
      <c r="I16" s="893" t="s">
        <v>86</v>
      </c>
      <c r="J16" s="140" t="s">
        <v>87</v>
      </c>
      <c r="K16" s="907" t="s">
        <v>88</v>
      </c>
      <c r="L16" s="908"/>
      <c r="M16" s="141" t="s">
        <v>87</v>
      </c>
      <c r="N16" s="142"/>
      <c r="O16" s="111"/>
    </row>
    <row r="17" spans="2:15" ht="17" thickTop="1">
      <c r="B17" s="134"/>
      <c r="C17" s="143"/>
      <c r="D17" s="144"/>
      <c r="E17" s="127"/>
      <c r="F17" s="127"/>
      <c r="G17" s="891"/>
      <c r="H17" s="127"/>
      <c r="I17" s="894"/>
      <c r="J17" s="145" t="s">
        <v>89</v>
      </c>
      <c r="K17" s="909" t="s">
        <v>88</v>
      </c>
      <c r="L17" s="910"/>
      <c r="M17" s="146" t="s">
        <v>89</v>
      </c>
      <c r="N17" s="147"/>
      <c r="O17" s="111"/>
    </row>
    <row r="18" spans="2:15" ht="17" thickBot="1">
      <c r="B18" s="134"/>
      <c r="C18" s="135"/>
      <c r="D18" s="137" t="s">
        <v>90</v>
      </c>
      <c r="E18" s="148" t="s">
        <v>10</v>
      </c>
      <c r="F18" s="149" t="s">
        <v>105</v>
      </c>
      <c r="G18" s="892"/>
      <c r="H18" s="145" t="s">
        <v>91</v>
      </c>
      <c r="I18" s="894"/>
      <c r="J18" s="150" t="s">
        <v>56</v>
      </c>
      <c r="K18" s="909" t="s">
        <v>88</v>
      </c>
      <c r="L18" s="910"/>
      <c r="M18" s="141" t="s">
        <v>56</v>
      </c>
      <c r="N18" s="151"/>
      <c r="O18" s="111"/>
    </row>
    <row r="19" spans="2:15" ht="17" thickBot="1">
      <c r="B19" s="134"/>
      <c r="C19" s="135"/>
      <c r="D19" s="152" t="s">
        <v>6</v>
      </c>
      <c r="E19" s="127"/>
      <c r="F19" s="153" t="s">
        <v>0</v>
      </c>
      <c r="G19" s="127"/>
      <c r="H19" s="127"/>
      <c r="I19" s="895"/>
      <c r="J19" s="154" t="s">
        <v>92</v>
      </c>
      <c r="K19" s="911" t="s">
        <v>88</v>
      </c>
      <c r="L19" s="912"/>
      <c r="M19" s="666" t="s">
        <v>92</v>
      </c>
      <c r="N19" s="155"/>
      <c r="O19" s="111"/>
    </row>
    <row r="20" spans="2:15">
      <c r="B20" s="134"/>
      <c r="C20" s="156"/>
      <c r="D20" s="157"/>
      <c r="E20" s="127"/>
      <c r="F20" s="153" t="s">
        <v>5</v>
      </c>
      <c r="G20" s="127"/>
      <c r="H20" s="127"/>
      <c r="I20" s="127"/>
      <c r="J20" s="127"/>
      <c r="K20" s="451"/>
      <c r="L20" s="451"/>
      <c r="M20" s="158"/>
      <c r="N20" s="159"/>
      <c r="O20" s="111"/>
    </row>
    <row r="21" spans="2:15" ht="17" thickBot="1">
      <c r="B21" s="134"/>
      <c r="C21" s="156"/>
      <c r="D21" s="160"/>
      <c r="E21" s="133"/>
      <c r="F21" s="161"/>
      <c r="G21" s="133"/>
      <c r="H21" s="133"/>
      <c r="I21" s="133"/>
      <c r="J21" s="133"/>
      <c r="K21" s="133"/>
      <c r="L21" s="133"/>
      <c r="M21" s="162"/>
      <c r="N21" s="159"/>
      <c r="O21" s="111"/>
    </row>
    <row r="22" spans="2:15" ht="18" thickTop="1" thickBot="1">
      <c r="B22" s="134"/>
      <c r="C22" s="163"/>
      <c r="D22" s="886" t="s">
        <v>80</v>
      </c>
      <c r="E22" s="886"/>
      <c r="F22" s="886"/>
      <c r="G22" s="886"/>
      <c r="H22" s="886"/>
      <c r="I22" s="886"/>
      <c r="J22" s="886"/>
      <c r="K22" s="886"/>
      <c r="L22" s="886"/>
      <c r="M22" s="886"/>
      <c r="N22" s="340"/>
      <c r="O22" s="111"/>
    </row>
    <row r="23" spans="2:15" ht="17" thickTop="1">
      <c r="B23" s="125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272"/>
      <c r="O23" s="111"/>
    </row>
  </sheetData>
  <mergeCells count="14">
    <mergeCell ref="C3:N3"/>
    <mergeCell ref="D22:M22"/>
    <mergeCell ref="C13:N13"/>
    <mergeCell ref="G16:G18"/>
    <mergeCell ref="I16:I19"/>
    <mergeCell ref="C5:N5"/>
    <mergeCell ref="G7:I7"/>
    <mergeCell ref="G8:I8"/>
    <mergeCell ref="G9:I9"/>
    <mergeCell ref="K15:L15"/>
    <mergeCell ref="K16:L16"/>
    <mergeCell ref="K17:L17"/>
    <mergeCell ref="K18:L18"/>
    <mergeCell ref="K19:L19"/>
  </mergeCells>
  <phoneticPr fontId="2" type="noConversion"/>
  <hyperlinks>
    <hyperlink ref="C3:N3" r:id="rId1" display="https://www.bfm-unity.com/" xr:uid="{80C9C4FC-55A3-CC49-B706-7575B95327B8}"/>
    <hyperlink ref="G7:I7" location="记录仪!A1" display="记录仪" xr:uid="{2B4BB54D-B400-824F-A8EB-3A16D435D35A}"/>
    <hyperlink ref="J7" location="居家服务!A1" display="居家服务" xr:uid="{1A8DF09B-86CE-4D40-B92D-A0F03DA1D311}"/>
    <hyperlink ref="F8" location="哈布历法!A1" display="哈布历法" xr:uid="{DD90DC56-C3DD-6F42-BF61-347E423C1D6E}"/>
    <hyperlink ref="D8" location="哈布历2!A1" display="哈布历2" xr:uid="{942EFF3C-F63B-AD4A-B81D-CC052BC32E27}"/>
    <hyperlink ref="E8" location="哈布历1!A1" display="哈布历1" xr:uid="{157E4A3D-35CD-8B42-B33B-AB4F38193DAC}"/>
    <hyperlink ref="G8:I8" location="币安驾驶舱!A1" display="驾驶舱" xr:uid="{4CEA0B76-AAF9-C54A-A108-08D66D6F0B26}"/>
    <hyperlink ref="G9:I9" location="卓尔金历!A1" display="卓尔金历法" xr:uid="{CDCDA2D5-C7CB-5B42-B9D1-9C21A0F455CF}"/>
    <hyperlink ref="K9" location="参数实验室!A1" display="参数实验室" xr:uid="{C7831036-30CD-3741-9C77-189D02D4D330}"/>
    <hyperlink ref="J9" location="神经网络!A1" display="神经网络" xr:uid="{8896E008-D39A-A446-B378-E25AF1FC1F6C}"/>
    <hyperlink ref="J8" location="派网驾驶舱!A1" display="派网驾驶舱" xr:uid="{1D47CA0B-29FF-934C-A6BF-4250C38A5109}"/>
    <hyperlink ref="M7" location="基金费率!A1" display="基金费率" xr:uid="{0D63B5AB-7ED3-0B47-9FDE-6687D3AC33F2}"/>
    <hyperlink ref="M9" location="基金结算中枢!A1" display="基金结算中枢" xr:uid="{A5D8EB04-B04E-F04D-ACD2-32067D601307}"/>
    <hyperlink ref="M8" location="基金申赎记录!A1" display="基金申赎记录" xr:uid="{63379A29-ACBD-934A-A12E-3A39AD068454}"/>
    <hyperlink ref="L9" location="回测实验室!A1" display="回测实验室" xr:uid="{24582A6F-782D-F141-9557-8CA0DB566564}"/>
  </hyperlinks>
  <pageMargins left="0.7" right="0.7" top="0.75" bottom="0.75" header="0.3" footer="0.3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C07C-51F4-B844-975B-72CDB7484FFB}">
  <dimension ref="B1:AM156"/>
  <sheetViews>
    <sheetView showGridLines="0" topLeftCell="A3" zoomScale="58" zoomScaleNormal="75" workbookViewId="0">
      <pane xSplit="3" topLeftCell="J1" activePane="topRight" state="frozen"/>
      <selection pane="topRight" activeCell="N19" sqref="N19"/>
    </sheetView>
  </sheetViews>
  <sheetFormatPr baseColWidth="10" defaultColWidth="30.33203125" defaultRowHeight="28" customHeight="1"/>
  <cols>
    <col min="1" max="1" width="30.33203125" customWidth="1"/>
    <col min="2" max="2" width="3.6640625" customWidth="1"/>
    <col min="3" max="17" width="30.33203125" customWidth="1"/>
    <col min="18" max="18" width="3.1640625" customWidth="1"/>
    <col min="19" max="19" width="30.33203125" customWidth="1"/>
    <col min="20" max="20" width="3.1640625" customWidth="1"/>
    <col min="21" max="27" width="30.33203125" customWidth="1"/>
    <col min="28" max="28" width="3.1640625" customWidth="1"/>
  </cols>
  <sheetData>
    <row r="1" spans="2:29" ht="171" customHeight="1"/>
    <row r="2" spans="2:29" ht="28" customHeight="1" thickBot="1">
      <c r="B2" s="111"/>
      <c r="C2" s="111"/>
      <c r="D2" s="111"/>
      <c r="E2" s="111"/>
      <c r="F2" s="111"/>
      <c r="G2" s="111"/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</row>
    <row r="3" spans="2:29" ht="113" customHeight="1" thickBot="1">
      <c r="B3" s="111"/>
      <c r="C3" s="362" t="s">
        <v>206</v>
      </c>
      <c r="D3" s="111"/>
      <c r="E3" s="919" t="s">
        <v>208</v>
      </c>
      <c r="F3" s="920"/>
      <c r="G3" s="920"/>
      <c r="H3" s="920"/>
      <c r="I3" s="920"/>
      <c r="J3" s="920"/>
      <c r="K3" s="920"/>
      <c r="L3" s="920"/>
      <c r="M3" s="920"/>
      <c r="N3" s="920"/>
      <c r="O3" s="920"/>
      <c r="P3" s="920"/>
      <c r="Q3" s="920"/>
      <c r="R3" s="920"/>
      <c r="S3" s="921"/>
      <c r="T3" s="232"/>
      <c r="U3" s="111"/>
      <c r="V3" s="429" t="s">
        <v>214</v>
      </c>
      <c r="W3" s="111"/>
      <c r="X3" s="916" t="s">
        <v>207</v>
      </c>
      <c r="Y3" s="917"/>
      <c r="Z3" s="917"/>
      <c r="AA3" s="918"/>
      <c r="AB3" s="111"/>
    </row>
    <row r="4" spans="2:29" ht="28" customHeight="1">
      <c r="B4" s="111"/>
      <c r="C4" s="232"/>
      <c r="D4" s="111"/>
      <c r="E4" s="232"/>
      <c r="F4" s="232"/>
      <c r="G4" s="232"/>
      <c r="H4" s="232"/>
      <c r="I4" s="232"/>
      <c r="J4" s="232"/>
      <c r="K4" s="232"/>
      <c r="L4" s="232"/>
      <c r="M4" s="232"/>
      <c r="N4" s="232"/>
      <c r="O4" s="232"/>
      <c r="P4" s="232"/>
      <c r="Q4" s="232"/>
      <c r="R4" s="232"/>
      <c r="S4" s="232"/>
      <c r="T4" s="232"/>
      <c r="U4" s="111"/>
      <c r="V4" s="232"/>
      <c r="W4" s="111"/>
      <c r="X4" s="111"/>
      <c r="Y4" s="111"/>
      <c r="Z4" s="111"/>
      <c r="AA4" s="111"/>
      <c r="AB4" s="111"/>
    </row>
    <row r="5" spans="2:29" ht="28" customHeight="1">
      <c r="AB5" s="182"/>
      <c r="AC5" s="182"/>
    </row>
    <row r="6" spans="2:29" ht="28" customHeight="1" thickBot="1">
      <c r="B6" s="111"/>
      <c r="C6" s="111"/>
      <c r="D6" s="416"/>
      <c r="E6" s="272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82"/>
      <c r="AB6" s="182"/>
      <c r="AC6" s="182"/>
    </row>
    <row r="7" spans="2:29" s="56" customFormat="1" ht="28" customHeight="1">
      <c r="B7" s="111"/>
      <c r="C7" s="374" t="s">
        <v>93</v>
      </c>
      <c r="D7" s="417" t="s">
        <v>94</v>
      </c>
      <c r="E7" s="179">
        <v>44381</v>
      </c>
      <c r="F7" s="164">
        <v>44388</v>
      </c>
      <c r="G7" s="164">
        <v>44395</v>
      </c>
      <c r="H7" s="164">
        <v>44402</v>
      </c>
      <c r="I7" s="164">
        <v>44409</v>
      </c>
      <c r="J7" s="164">
        <v>44416</v>
      </c>
      <c r="K7" s="164">
        <v>44423</v>
      </c>
      <c r="L7" s="164">
        <v>44430</v>
      </c>
      <c r="M7" s="164">
        <v>44437</v>
      </c>
      <c r="N7" s="164">
        <v>44444</v>
      </c>
      <c r="O7" s="164">
        <v>44451</v>
      </c>
      <c r="P7" s="164">
        <v>44458</v>
      </c>
      <c r="Q7" s="164">
        <v>44465</v>
      </c>
      <c r="R7" s="111"/>
      <c r="S7" s="913" t="s">
        <v>211</v>
      </c>
      <c r="T7" s="232"/>
      <c r="U7" s="183"/>
      <c r="AB7" s="182"/>
      <c r="AC7" s="183"/>
    </row>
    <row r="8" spans="2:29" s="165" customFormat="1" ht="28" customHeight="1">
      <c r="B8" s="111"/>
      <c r="C8" s="403" t="s">
        <v>38</v>
      </c>
      <c r="D8" s="418">
        <f>LOOKUP(9E+307,E8:Q8)</f>
        <v>39.299999999999997</v>
      </c>
      <c r="E8" s="412">
        <v>38.299999999999997</v>
      </c>
      <c r="F8" s="404">
        <v>38.1</v>
      </c>
      <c r="G8" s="404">
        <v>37.700000000000003</v>
      </c>
      <c r="H8" s="404">
        <v>38.5</v>
      </c>
      <c r="I8" s="404">
        <v>38.299999999999997</v>
      </c>
      <c r="J8" s="404">
        <v>38.700000000000003</v>
      </c>
      <c r="K8" s="404">
        <v>38.9</v>
      </c>
      <c r="L8" s="404">
        <v>38.700000000000003</v>
      </c>
      <c r="M8" s="404">
        <v>39.299999999999997</v>
      </c>
      <c r="N8" s="404"/>
      <c r="O8" s="404"/>
      <c r="P8" s="404"/>
      <c r="Q8" s="404"/>
      <c r="R8" s="111"/>
      <c r="S8" s="914"/>
      <c r="T8" s="232"/>
      <c r="U8" s="184"/>
      <c r="AB8" s="182"/>
      <c r="AC8" s="184"/>
    </row>
    <row r="9" spans="2:29" s="165" customFormat="1" ht="28" customHeight="1" thickBot="1">
      <c r="B9" s="111"/>
      <c r="C9" s="405" t="s">
        <v>36</v>
      </c>
      <c r="D9" s="419">
        <f>LOOKUP(9E+307,E9:Q9)</f>
        <v>206.3</v>
      </c>
      <c r="E9" s="412">
        <v>206.5</v>
      </c>
      <c r="F9" s="404">
        <v>207.1</v>
      </c>
      <c r="G9" s="404">
        <v>204.2</v>
      </c>
      <c r="H9" s="404">
        <v>208.7</v>
      </c>
      <c r="I9" s="404">
        <v>207.2</v>
      </c>
      <c r="J9" s="404">
        <v>203.1</v>
      </c>
      <c r="K9" s="404">
        <v>204.1</v>
      </c>
      <c r="L9" s="404">
        <v>202</v>
      </c>
      <c r="M9" s="404">
        <v>206.3</v>
      </c>
      <c r="N9" s="404"/>
      <c r="O9" s="404"/>
      <c r="P9" s="404"/>
      <c r="Q9" s="404"/>
      <c r="R9" s="111"/>
      <c r="S9" s="914"/>
      <c r="T9" s="232"/>
      <c r="U9" s="184"/>
      <c r="AB9" s="182"/>
      <c r="AC9" s="184"/>
    </row>
    <row r="10" spans="2:29" s="165" customFormat="1" ht="28" customHeight="1">
      <c r="B10" s="111"/>
      <c r="C10" s="365" t="s">
        <v>13</v>
      </c>
      <c r="D10" s="420">
        <f>LOOKUP(9E+307,E10:Q10)</f>
        <v>48200</v>
      </c>
      <c r="E10" s="412">
        <v>135300</v>
      </c>
      <c r="F10" s="404">
        <v>132500</v>
      </c>
      <c r="G10" s="404">
        <v>114400</v>
      </c>
      <c r="H10" s="404">
        <v>93700</v>
      </c>
      <c r="I10" s="404">
        <v>68200</v>
      </c>
      <c r="J10" s="408">
        <v>63400</v>
      </c>
      <c r="K10" s="404">
        <v>54900</v>
      </c>
      <c r="L10" s="404">
        <v>52900</v>
      </c>
      <c r="M10" s="404">
        <v>48200</v>
      </c>
      <c r="N10" s="404"/>
      <c r="O10" s="404"/>
      <c r="P10" s="404"/>
      <c r="Q10" s="404"/>
      <c r="R10" s="111"/>
      <c r="S10" s="914"/>
      <c r="T10" s="232"/>
      <c r="U10" s="184"/>
      <c r="AB10" s="182"/>
      <c r="AC10" s="184"/>
    </row>
    <row r="11" spans="2:29" s="57" customFormat="1" ht="28" customHeight="1">
      <c r="B11" s="111"/>
      <c r="C11" s="366" t="s">
        <v>5</v>
      </c>
      <c r="D11" s="421">
        <f>LOOKUP(9E+307,E11:Q11)</f>
        <v>2.3780000000000001</v>
      </c>
      <c r="E11" s="413">
        <v>1.782</v>
      </c>
      <c r="F11" s="408">
        <v>1.746</v>
      </c>
      <c r="G11" s="408">
        <v>1.5309999999999999</v>
      </c>
      <c r="H11" s="408">
        <v>2.0150000000000001</v>
      </c>
      <c r="I11" s="408">
        <v>2.0859999999999999</v>
      </c>
      <c r="J11" s="411">
        <v>2.149</v>
      </c>
      <c r="K11" s="408">
        <v>2.2949999999999999</v>
      </c>
      <c r="L11" s="408">
        <v>2.4180000000000001</v>
      </c>
      <c r="M11" s="408">
        <v>2.3780000000000001</v>
      </c>
      <c r="N11" s="408"/>
      <c r="O11" s="408"/>
      <c r="P11" s="408"/>
      <c r="Q11" s="408"/>
      <c r="R11" s="111"/>
      <c r="S11" s="914"/>
      <c r="T11" s="232"/>
      <c r="U11" s="185"/>
      <c r="AB11" s="182"/>
      <c r="AC11" s="185"/>
    </row>
    <row r="12" spans="2:29" s="57" customFormat="1" ht="28" customHeight="1">
      <c r="B12" s="111"/>
      <c r="C12" s="366" t="s">
        <v>14</v>
      </c>
      <c r="D12" s="421">
        <f>LOOKUP(9E+307,E12:Q12)</f>
        <v>49900</v>
      </c>
      <c r="E12" s="413">
        <v>34600</v>
      </c>
      <c r="F12" s="408">
        <v>34000</v>
      </c>
      <c r="G12" s="408">
        <v>30000</v>
      </c>
      <c r="H12" s="408">
        <v>38600</v>
      </c>
      <c r="I12" s="408">
        <v>41600</v>
      </c>
      <c r="J12" s="408">
        <v>41900</v>
      </c>
      <c r="K12" s="408">
        <v>47000</v>
      </c>
      <c r="L12" s="408">
        <v>48500</v>
      </c>
      <c r="M12" s="408">
        <v>49900</v>
      </c>
      <c r="N12" s="408"/>
      <c r="O12" s="408"/>
      <c r="P12" s="408"/>
      <c r="Q12" s="408"/>
      <c r="R12" s="111"/>
      <c r="S12" s="914"/>
      <c r="T12" s="232"/>
      <c r="U12" s="185"/>
      <c r="AB12" s="182"/>
      <c r="AC12" s="185"/>
    </row>
    <row r="13" spans="2:29" s="57" customFormat="1" ht="28" customHeight="1">
      <c r="B13" s="111"/>
      <c r="C13" s="367" t="s">
        <v>9</v>
      </c>
      <c r="D13" s="422">
        <f>LN(D11/参数实验室!$E$53)/参数实验室!$E$55</f>
        <v>0.32900451320533397</v>
      </c>
      <c r="E13" s="170">
        <f>LN(E11/参数实验室!$E$53)/参数实验室!$E$55</f>
        <v>-1.1381985569048694E-2</v>
      </c>
      <c r="F13" s="122">
        <f>LN(F11/参数实验室!$E$53)/参数实验室!$E$55</f>
        <v>-3.5459418081777973E-2</v>
      </c>
      <c r="G13" s="122">
        <f>LN(G11/参数实验室!$E$53)/参数实验室!$E$55</f>
        <v>-0.19048647485051112</v>
      </c>
      <c r="H13" s="122">
        <f>LN(H11/参数实验室!$E$53)/参数实验室!$E$55</f>
        <v>0.13358947463600293</v>
      </c>
      <c r="I13" s="122">
        <f>LN(I11/参数实验室!$E$53)/参数实验室!$E$55</f>
        <v>0.1744433398740674</v>
      </c>
      <c r="J13" s="122">
        <f>LN(J11/参数实验室!$E$53)/参数实验室!$E$55</f>
        <v>0.20954602590730906</v>
      </c>
      <c r="K13" s="122">
        <f>LN(K11/参数实验室!$E$53)/参数实验室!$E$55</f>
        <v>0.28709147308339217</v>
      </c>
      <c r="L13" s="122">
        <f>LN(L11/参数实验室!$E$53)/参数实验室!$E$55</f>
        <v>0.34868392270973697</v>
      </c>
      <c r="M13" s="122">
        <f>LN(M11/参数实验室!$E$53)/参数实验室!$E$55</f>
        <v>0.32900451320533397</v>
      </c>
      <c r="N13" s="122" t="e">
        <f>LN(N11/参数实验室!$E$53)/参数实验室!$E$55</f>
        <v>#NUM!</v>
      </c>
      <c r="O13" s="122" t="e">
        <f>LN(O11/参数实验室!$E$53)/参数实验室!$E$55</f>
        <v>#NUM!</v>
      </c>
      <c r="P13" s="122" t="e">
        <f>LN(P11/参数实验室!$E$53)/参数实验室!$E$55</f>
        <v>#NUM!</v>
      </c>
      <c r="Q13" s="122" t="e">
        <f>LN(Q11/参数实验室!$E$53)/参数实验室!$E$55</f>
        <v>#NUM!</v>
      </c>
      <c r="R13" s="111"/>
      <c r="S13" s="914"/>
      <c r="T13" s="232"/>
      <c r="U13" s="185"/>
      <c r="AB13" s="182"/>
      <c r="AC13" s="185"/>
    </row>
    <row r="14" spans="2:29" s="57" customFormat="1" ht="28" customHeight="1">
      <c r="B14" s="111"/>
      <c r="C14" s="367" t="s">
        <v>10</v>
      </c>
      <c r="D14" s="422">
        <f t="shared" ref="D14:E14" si="0">D10/D12</f>
        <v>0.96593186372745488</v>
      </c>
      <c r="E14" s="170">
        <f t="shared" si="0"/>
        <v>3.9104046242774566</v>
      </c>
      <c r="F14" s="122">
        <f t="shared" ref="F14:H14" si="1">F10/F12</f>
        <v>3.8970588235294117</v>
      </c>
      <c r="G14" s="122">
        <f t="shared" si="1"/>
        <v>3.8133333333333335</v>
      </c>
      <c r="H14" s="122">
        <f t="shared" si="1"/>
        <v>2.4274611398963732</v>
      </c>
      <c r="I14" s="122">
        <f t="shared" ref="I14:Q14" si="2">I10/I12</f>
        <v>1.6394230769230769</v>
      </c>
      <c r="J14" s="122">
        <f t="shared" si="2"/>
        <v>1.5131264916467781</v>
      </c>
      <c r="K14" s="122">
        <f t="shared" si="2"/>
        <v>1.1680851063829787</v>
      </c>
      <c r="L14" s="122">
        <f t="shared" si="2"/>
        <v>1.090721649484536</v>
      </c>
      <c r="M14" s="122">
        <f t="shared" si="2"/>
        <v>0.96593186372745488</v>
      </c>
      <c r="N14" s="122" t="e">
        <f t="shared" si="2"/>
        <v>#DIV/0!</v>
      </c>
      <c r="O14" s="122" t="e">
        <f t="shared" si="2"/>
        <v>#DIV/0!</v>
      </c>
      <c r="P14" s="122" t="e">
        <f t="shared" si="2"/>
        <v>#DIV/0!</v>
      </c>
      <c r="Q14" s="122" t="e">
        <f t="shared" si="2"/>
        <v>#DIV/0!</v>
      </c>
      <c r="R14" s="111"/>
      <c r="S14" s="914"/>
      <c r="T14" s="232"/>
      <c r="U14" s="185"/>
      <c r="AB14" s="182"/>
      <c r="AC14" s="185"/>
    </row>
    <row r="15" spans="2:29" s="57" customFormat="1" ht="28" customHeight="1">
      <c r="B15" s="111"/>
      <c r="C15" s="367" t="s">
        <v>1</v>
      </c>
      <c r="D15" s="422">
        <f>LN(D14/参数实验室!$E$58)/参数实验室!$E$59</f>
        <v>-0.20872250589034727</v>
      </c>
      <c r="E15" s="170">
        <f>LN(E14/参数实验室!$E$58)/参数实验室!$E$59</f>
        <v>0.52518239041424741</v>
      </c>
      <c r="F15" s="122">
        <f>LN(F14/参数实验室!$E$58)/参数实验室!$E$59</f>
        <v>0.52338805494283136</v>
      </c>
      <c r="G15" s="122">
        <f>LN(G14/参数实验室!$E$58)/参数实验室!$E$59</f>
        <v>0.51198905254555049</v>
      </c>
      <c r="H15" s="122">
        <f>LN(H14/参数实验室!$E$58)/参数实验室!$E$59</f>
        <v>0.27493463825622039</v>
      </c>
      <c r="I15" s="122">
        <f>LN(I14/参数实验室!$E$58)/参数实验室!$E$59</f>
        <v>6.8928631092360221E-2</v>
      </c>
      <c r="J15" s="122">
        <f>LN(J14/参数实验室!$E$58)/参数实验室!$E$59</f>
        <v>2.6852991317439019E-2</v>
      </c>
      <c r="K15" s="122">
        <f>LN(K14/参数实验室!$E$58)/参数实验室!$E$59</f>
        <v>-0.10898568428617784</v>
      </c>
      <c r="L15" s="122">
        <f>LN(L14/参数实验室!$E$58)/参数实验室!$E$59</f>
        <v>-0.14495194050175828</v>
      </c>
      <c r="M15" s="122">
        <f>LN(M14/参数实验室!$E$58)/参数实验室!$E$59</f>
        <v>-0.20872250589034727</v>
      </c>
      <c r="N15" s="122" t="e">
        <f>LN(N14/参数实验室!$E$58)/参数实验室!$E$59</f>
        <v>#DIV/0!</v>
      </c>
      <c r="O15" s="122" t="e">
        <f>LN(O14/参数实验室!$E$58)/参数实验室!$E$59</f>
        <v>#DIV/0!</v>
      </c>
      <c r="P15" s="122" t="e">
        <f>LN(P14/参数实验室!$E$58)/参数实验室!$E$59</f>
        <v>#DIV/0!</v>
      </c>
      <c r="Q15" s="122" t="e">
        <f>LN(Q14/参数实验室!$E$58)/参数实验室!$E$59</f>
        <v>#DIV/0!</v>
      </c>
      <c r="R15" s="111"/>
      <c r="S15" s="914"/>
      <c r="T15" s="232"/>
      <c r="U15" s="185"/>
      <c r="AB15" s="182"/>
      <c r="AC15" s="185"/>
    </row>
    <row r="16" spans="2:29" s="57" customFormat="1" ht="28" customHeight="1">
      <c r="B16" s="353"/>
      <c r="C16" s="528" t="s">
        <v>105</v>
      </c>
      <c r="D16" s="529">
        <f>INDEX(神经网络!$F$10:$BN$70,MATCH(ROUND(D15*2,1)/2,神经网络!$D$10:$D$70,0),MATCH(ROUND(D13*2,1)/2,神经网络!$F$8:$BN$8,0))</f>
        <v>1.6482401717794799</v>
      </c>
      <c r="E16" s="530">
        <f>INDEX(神经网络!$F$10:$BN$70,MATCH(ROUND(E15*2,1)/2,神经网络!$D$10:$D$70,0),MATCH(ROUND(E13*2,1)/2,神经网络!$F$8:$BN$8,0))</f>
        <v>1.7075181179772019</v>
      </c>
      <c r="F16" s="170">
        <f>INDEX(神经网络!$F$10:$BN$70,MATCH(ROUND(F15*2,1)/2,神经网络!$D$10:$D$70,0),MATCH(ROUND(F13*2,1)/2,神经网络!$F$8:$BN$8,0))</f>
        <v>1.5354902545669393</v>
      </c>
      <c r="G16" s="170">
        <f>INDEX(神经网络!$F$10:$BN$70,MATCH(ROUND(G15*2,1)/2,神经网络!$D$10:$D$70,0),MATCH(ROUND(G13*2,1)/2,神经网络!$F$8:$BN$8,0))</f>
        <v>1.2114062275960553</v>
      </c>
      <c r="H16" s="170">
        <f>INDEX(神经网络!$F$10:$BN$70,MATCH(ROUND(H15*2,1)/2,神经网络!$D$10:$D$70,0),MATCH(ROUND(H13*2,1)/2,神经网络!$F$8:$BN$8,0))</f>
        <v>1.7082316189568327</v>
      </c>
      <c r="I16" s="170">
        <f>INDEX(神经网络!$F$10:$BN$70,MATCH(ROUND(I15*2,1)/2,神经网络!$D$10:$D$70,0),MATCH(ROUND(I13*2,1)/2,神经网络!$F$8:$BN$8,0))</f>
        <v>1.4844154085744754</v>
      </c>
      <c r="J16" s="170">
        <f>INDEX(神经网络!$F$10:$BN$70,MATCH(ROUND(J15*2,1)/2,神经网络!$D$10:$D$70,0),MATCH(ROUND(J13*2,1)/2,神经网络!$F$8:$BN$8,0))</f>
        <v>1.5968967434911043</v>
      </c>
      <c r="K16" s="170">
        <f>INDEX(神经网络!$F$10:$BN$70,MATCH(ROUND(K15*2,1)/2,神经网络!$D$10:$D$70,0),MATCH(ROUND(K13*2,1)/2,神经网络!$F$8:$BN$8,0))</f>
        <v>1.6488999185355431</v>
      </c>
      <c r="L16" s="170">
        <f>INDEX(神经网络!$F$10:$BN$70,MATCH(ROUND(L15*2,1)/2,神经网络!$D$10:$D$70,0),MATCH(ROUND(L13*2,1)/2,神经网络!$F$8:$BN$8,0))</f>
        <v>1.7076645669861075</v>
      </c>
      <c r="M16" s="170">
        <f>INDEX(神经网络!$F$10:$BN$70,MATCH(ROUND(M15*2,1)/2,神经网络!$D$10:$D$70,0),MATCH(ROUND(M13*2,1)/2,神经网络!$F$8:$BN$8,0))</f>
        <v>1.6482401717794799</v>
      </c>
      <c r="N16" s="170" t="e">
        <f>INDEX(神经网络!$F$10:$BN$70,MATCH(ROUND(N15*2,1)/2,神经网络!$D$10:$D$70,0),MATCH(ROUND(N13*2,1)/2,神经网络!$F$8:$BN$8,0))</f>
        <v>#DIV/0!</v>
      </c>
      <c r="O16" s="170" t="e">
        <f>INDEX(神经网络!$F$10:$BN$70,MATCH(ROUND(O15*2,1)/2,神经网络!$D$10:$D$70,0),MATCH(ROUND(O13*2,1)/2,神经网络!$F$8:$BN$8,0))</f>
        <v>#DIV/0!</v>
      </c>
      <c r="P16" s="170" t="e">
        <f>INDEX(神经网络!$F$10:$BN$70,MATCH(ROUND(P15*2,1)/2,神经网络!$D$10:$D$70,0),MATCH(ROUND(P13*2,1)/2,神经网络!$F$8:$BN$8,0))</f>
        <v>#DIV/0!</v>
      </c>
      <c r="Q16" s="170" t="e">
        <f>INDEX(神经网络!$F$10:$BN$70,MATCH(ROUND(Q15*2,1)/2,神经网络!$D$10:$D$70,0),MATCH(ROUND(Q13*2,1)/2,神经网络!$F$8:$BN$8,0))</f>
        <v>#DIV/0!</v>
      </c>
      <c r="R16" s="111"/>
      <c r="S16" s="914"/>
      <c r="T16" s="232"/>
      <c r="U16" s="185"/>
      <c r="AB16" s="182"/>
      <c r="AC16" s="185"/>
    </row>
    <row r="17" spans="2:39" s="57" customFormat="1" ht="28" customHeight="1" thickBot="1">
      <c r="B17" s="111"/>
      <c r="C17" s="527" t="s">
        <v>268</v>
      </c>
      <c r="D17" s="532">
        <f t="shared" ref="D17:D22" si="3">LOOKUP(9E+307,E17:Q17)</f>
        <v>-5.9424395206627567</v>
      </c>
      <c r="E17" s="170"/>
      <c r="F17" s="531">
        <f>(F16-E16)*100</f>
        <v>-17.202786341026254</v>
      </c>
      <c r="G17" s="531">
        <f t="shared" ref="G17:L17" si="4">(G16-F16)*100</f>
        <v>-32.408402697088398</v>
      </c>
      <c r="H17" s="531">
        <f t="shared" si="4"/>
        <v>49.682539136077743</v>
      </c>
      <c r="I17" s="531">
        <f t="shared" si="4"/>
        <v>-22.381621038235732</v>
      </c>
      <c r="J17" s="531">
        <f t="shared" si="4"/>
        <v>11.248133491662893</v>
      </c>
      <c r="K17" s="531">
        <f t="shared" si="4"/>
        <v>5.2003175044438743</v>
      </c>
      <c r="L17" s="531">
        <f t="shared" si="4"/>
        <v>5.8764648450564394</v>
      </c>
      <c r="M17" s="531">
        <f t="shared" ref="M17" si="5">(M16-L16)*100</f>
        <v>-5.9424395206627567</v>
      </c>
      <c r="N17" s="531" t="e">
        <f t="shared" ref="N17" si="6">(N16-M16)*100</f>
        <v>#DIV/0!</v>
      </c>
      <c r="O17" s="531" t="e">
        <f t="shared" ref="O17" si="7">(O16-N16)*100</f>
        <v>#DIV/0!</v>
      </c>
      <c r="P17" s="531" t="e">
        <f t="shared" ref="P17" si="8">(P16-O16)*100</f>
        <v>#DIV/0!</v>
      </c>
      <c r="Q17" s="531" t="e">
        <f t="shared" ref="Q17" si="9">(Q16-P16)*100</f>
        <v>#DIV/0!</v>
      </c>
      <c r="R17" s="111"/>
      <c r="S17" s="914"/>
      <c r="T17" s="232"/>
      <c r="U17" s="185"/>
      <c r="AB17" s="182"/>
      <c r="AC17" s="185"/>
    </row>
    <row r="18" spans="2:39" s="57" customFormat="1" ht="28" customHeight="1">
      <c r="B18" s="111"/>
      <c r="C18" s="406" t="s">
        <v>55</v>
      </c>
      <c r="D18" s="420">
        <f t="shared" si="3"/>
        <v>6.45</v>
      </c>
      <c r="E18" s="413">
        <v>6.41</v>
      </c>
      <c r="F18" s="408">
        <v>6.43</v>
      </c>
      <c r="G18" s="408">
        <v>6.47</v>
      </c>
      <c r="H18" s="408">
        <v>6.46</v>
      </c>
      <c r="I18" s="408">
        <v>6.43</v>
      </c>
      <c r="J18" s="408">
        <v>6.42</v>
      </c>
      <c r="K18" s="408">
        <v>6.42</v>
      </c>
      <c r="L18" s="408">
        <v>6.42</v>
      </c>
      <c r="M18" s="408">
        <v>6.45</v>
      </c>
      <c r="N18" s="408"/>
      <c r="O18" s="408"/>
      <c r="P18" s="408"/>
      <c r="Q18" s="408"/>
      <c r="R18" s="111"/>
      <c r="S18" s="914"/>
      <c r="T18" s="232"/>
      <c r="U18" s="185"/>
      <c r="AB18" s="182"/>
      <c r="AC18" s="185"/>
    </row>
    <row r="19" spans="2:39" s="57" customFormat="1" ht="28" customHeight="1">
      <c r="B19" s="111"/>
      <c r="C19" s="403" t="s">
        <v>95</v>
      </c>
      <c r="D19" s="421">
        <f t="shared" si="3"/>
        <v>4.33</v>
      </c>
      <c r="E19" s="414">
        <v>4.12</v>
      </c>
      <c r="F19" s="410">
        <v>4.1755000000000004</v>
      </c>
      <c r="G19" s="410">
        <v>4.1266999999999996</v>
      </c>
      <c r="H19" s="410">
        <v>4.2862</v>
      </c>
      <c r="I19" s="410">
        <v>4.2815000000000003</v>
      </c>
      <c r="J19" s="410">
        <v>4.3022999999999998</v>
      </c>
      <c r="K19" s="410">
        <v>4.2813999999999997</v>
      </c>
      <c r="L19" s="410">
        <v>4.2438000000000002</v>
      </c>
      <c r="M19" s="410">
        <v>4.33</v>
      </c>
      <c r="N19" s="410"/>
      <c r="O19" s="410"/>
      <c r="P19" s="410"/>
      <c r="Q19" s="410"/>
      <c r="R19" s="111"/>
      <c r="S19" s="914"/>
      <c r="T19" s="232"/>
      <c r="U19" s="186"/>
      <c r="V19" s="175"/>
      <c r="W19" s="175"/>
      <c r="X19" s="175"/>
      <c r="Y19" s="175"/>
      <c r="Z19" s="175"/>
      <c r="AA19" s="175"/>
      <c r="AB19" s="182"/>
      <c r="AC19" s="186"/>
      <c r="AD19" s="175"/>
      <c r="AE19" s="175"/>
      <c r="AF19" s="175"/>
      <c r="AG19" s="175"/>
      <c r="AH19" s="175"/>
      <c r="AI19" s="175"/>
      <c r="AJ19" s="175"/>
      <c r="AK19" s="175"/>
      <c r="AL19" s="175"/>
      <c r="AM19" s="175"/>
    </row>
    <row r="20" spans="2:39" s="57" customFormat="1" ht="28" customHeight="1">
      <c r="B20" s="111"/>
      <c r="C20" s="407" t="s">
        <v>96</v>
      </c>
      <c r="D20" s="421">
        <f t="shared" si="3"/>
        <v>0</v>
      </c>
      <c r="E20" s="414">
        <v>0</v>
      </c>
      <c r="F20" s="414">
        <v>0</v>
      </c>
      <c r="G20" s="414">
        <v>0</v>
      </c>
      <c r="H20" s="410">
        <v>0</v>
      </c>
      <c r="I20" s="410">
        <v>0</v>
      </c>
      <c r="J20" s="410">
        <v>0</v>
      </c>
      <c r="K20" s="410">
        <v>0</v>
      </c>
      <c r="L20" s="410">
        <v>0</v>
      </c>
      <c r="M20" s="410">
        <v>0</v>
      </c>
      <c r="N20" s="410"/>
      <c r="O20" s="410"/>
      <c r="P20" s="410"/>
      <c r="Q20" s="410"/>
      <c r="R20" s="111"/>
      <c r="S20" s="914"/>
      <c r="T20" s="232"/>
      <c r="U20" s="186"/>
      <c r="V20" s="175"/>
      <c r="W20" s="175"/>
      <c r="X20" s="175"/>
      <c r="Y20" s="175"/>
      <c r="Z20" s="175"/>
      <c r="AA20" s="175"/>
      <c r="AB20" s="182"/>
      <c r="AC20" s="186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</row>
    <row r="21" spans="2:39" s="57" customFormat="1" ht="28" customHeight="1">
      <c r="B21" s="111"/>
      <c r="C21" s="407" t="s">
        <v>97</v>
      </c>
      <c r="D21" s="421">
        <f t="shared" si="3"/>
        <v>6840.67</v>
      </c>
      <c r="E21" s="414">
        <v>9369.4500000000007</v>
      </c>
      <c r="F21" s="410">
        <v>9260.92</v>
      </c>
      <c r="G21" s="410">
        <v>8583.2000000000007</v>
      </c>
      <c r="H21" s="410">
        <v>9000</v>
      </c>
      <c r="I21" s="410">
        <v>9000</v>
      </c>
      <c r="J21" s="410">
        <v>7994</v>
      </c>
      <c r="K21" s="410">
        <v>6800.28</v>
      </c>
      <c r="L21" s="410">
        <v>6831.27</v>
      </c>
      <c r="M21" s="410">
        <v>6840.67</v>
      </c>
      <c r="N21" s="410"/>
      <c r="O21" s="410"/>
      <c r="P21" s="410"/>
      <c r="Q21" s="410"/>
      <c r="R21" s="111"/>
      <c r="S21" s="914"/>
      <c r="T21" s="232"/>
      <c r="U21" s="186"/>
      <c r="V21" s="175"/>
      <c r="W21" s="175"/>
      <c r="X21" s="175"/>
      <c r="Y21" s="175"/>
      <c r="Z21" s="175"/>
      <c r="AA21" s="175"/>
      <c r="AB21" s="182"/>
      <c r="AC21" s="186"/>
      <c r="AD21" s="175"/>
      <c r="AE21" s="175"/>
      <c r="AF21" s="175"/>
      <c r="AG21" s="175"/>
      <c r="AH21" s="175"/>
      <c r="AI21" s="175"/>
      <c r="AJ21" s="175"/>
      <c r="AK21" s="175"/>
      <c r="AL21" s="175"/>
      <c r="AM21" s="175"/>
    </row>
    <row r="22" spans="2:39" s="57" customFormat="1" ht="28" customHeight="1">
      <c r="B22" s="111"/>
      <c r="C22" s="407" t="s">
        <v>98</v>
      </c>
      <c r="D22" s="421">
        <f t="shared" si="3"/>
        <v>0</v>
      </c>
      <c r="E22" s="414">
        <v>0</v>
      </c>
      <c r="F22" s="414">
        <v>0</v>
      </c>
      <c r="G22" s="410">
        <v>0</v>
      </c>
      <c r="H22" s="410">
        <v>0</v>
      </c>
      <c r="I22" s="410">
        <v>0</v>
      </c>
      <c r="J22" s="410">
        <v>0</v>
      </c>
      <c r="K22" s="410">
        <v>0</v>
      </c>
      <c r="L22" s="410">
        <v>0</v>
      </c>
      <c r="M22" s="410">
        <v>0</v>
      </c>
      <c r="N22" s="410"/>
      <c r="O22" s="410"/>
      <c r="P22" s="410"/>
      <c r="Q22" s="410"/>
      <c r="R22" s="111"/>
      <c r="S22" s="914"/>
      <c r="T22" s="232"/>
      <c r="U22" s="186"/>
      <c r="V22" s="175"/>
      <c r="W22" s="175"/>
      <c r="X22" s="175"/>
      <c r="Y22" s="175"/>
      <c r="Z22" s="175"/>
      <c r="AA22" s="175"/>
      <c r="AB22" s="182"/>
      <c r="AC22" s="186"/>
      <c r="AD22" s="175"/>
      <c r="AE22" s="175"/>
      <c r="AF22" s="175"/>
      <c r="AG22" s="175"/>
      <c r="AH22" s="175"/>
      <c r="AI22" s="175"/>
      <c r="AJ22" s="175"/>
      <c r="AK22" s="175"/>
      <c r="AL22" s="175"/>
      <c r="AM22" s="175"/>
    </row>
    <row r="23" spans="2:39" s="57" customFormat="1" ht="28" customHeight="1">
      <c r="B23" s="111"/>
      <c r="C23" s="371" t="s">
        <v>99</v>
      </c>
      <c r="D23" s="423">
        <f>D22*D18</f>
        <v>0</v>
      </c>
      <c r="E23" s="170">
        <f t="shared" ref="E23:Q23" si="10">E22*E18</f>
        <v>0</v>
      </c>
      <c r="F23" s="122">
        <f t="shared" si="10"/>
        <v>0</v>
      </c>
      <c r="G23" s="122">
        <f t="shared" si="10"/>
        <v>0</v>
      </c>
      <c r="H23" s="122">
        <f t="shared" si="10"/>
        <v>0</v>
      </c>
      <c r="I23" s="122">
        <f t="shared" si="10"/>
        <v>0</v>
      </c>
      <c r="J23" s="122">
        <f t="shared" si="10"/>
        <v>0</v>
      </c>
      <c r="K23" s="122">
        <f>K22*K18</f>
        <v>0</v>
      </c>
      <c r="L23" s="122">
        <f>L22*L18</f>
        <v>0</v>
      </c>
      <c r="M23" s="122">
        <f t="shared" si="10"/>
        <v>0</v>
      </c>
      <c r="N23" s="122">
        <f t="shared" si="10"/>
        <v>0</v>
      </c>
      <c r="O23" s="122">
        <f t="shared" si="10"/>
        <v>0</v>
      </c>
      <c r="P23" s="122">
        <f t="shared" si="10"/>
        <v>0</v>
      </c>
      <c r="Q23" s="122">
        <f t="shared" si="10"/>
        <v>0</v>
      </c>
      <c r="R23" s="111"/>
      <c r="S23" s="914"/>
      <c r="T23" s="232"/>
      <c r="U23" s="186"/>
      <c r="V23" s="175"/>
      <c r="W23" s="175"/>
      <c r="X23" s="175"/>
      <c r="Y23" s="175"/>
      <c r="Z23" s="175"/>
      <c r="AA23" s="175"/>
      <c r="AB23" s="182"/>
      <c r="AC23" s="186"/>
      <c r="AD23" s="175"/>
      <c r="AE23" s="175"/>
      <c r="AF23" s="175"/>
      <c r="AG23" s="175"/>
      <c r="AH23" s="175"/>
      <c r="AI23" s="175"/>
      <c r="AJ23" s="175"/>
      <c r="AK23" s="175"/>
      <c r="AL23" s="175"/>
      <c r="AM23" s="175"/>
    </row>
    <row r="24" spans="2:39" s="57" customFormat="1" ht="28" customHeight="1">
      <c r="B24" s="111"/>
      <c r="C24" s="407" t="s">
        <v>100</v>
      </c>
      <c r="D24" s="421">
        <f>LOOKUP(9E+307,E24:Q24)</f>
        <v>90015.12</v>
      </c>
      <c r="E24" s="414">
        <v>59075.37</v>
      </c>
      <c r="F24" s="410">
        <v>54548.53</v>
      </c>
      <c r="G24" s="410">
        <v>47352</v>
      </c>
      <c r="H24" s="410">
        <v>62324.09</v>
      </c>
      <c r="I24" s="410">
        <f>35536.08+36077.91</f>
        <v>71613.990000000005</v>
      </c>
      <c r="J24" s="410">
        <f>51675.64+26093.21</f>
        <v>77768.850000000006</v>
      </c>
      <c r="K24" s="410">
        <f>58449+31375</f>
        <v>89824</v>
      </c>
      <c r="L24" s="410">
        <f>63092+30935</f>
        <v>94027</v>
      </c>
      <c r="M24" s="410">
        <f>3705.23+11427.28+74882.61</f>
        <v>90015.12</v>
      </c>
      <c r="N24" s="410"/>
      <c r="O24" s="410"/>
      <c r="P24" s="410"/>
      <c r="Q24" s="410"/>
      <c r="R24" s="111"/>
      <c r="S24" s="914"/>
      <c r="T24" s="232"/>
      <c r="U24" s="186"/>
      <c r="V24" s="175"/>
      <c r="W24" s="175"/>
      <c r="X24" s="175"/>
      <c r="Y24" s="175"/>
      <c r="Z24" s="175"/>
      <c r="AA24" s="175"/>
      <c r="AB24" s="182"/>
      <c r="AC24" s="186"/>
      <c r="AD24" s="175"/>
      <c r="AE24" s="175"/>
      <c r="AF24" s="175"/>
      <c r="AG24" s="175"/>
      <c r="AH24" s="175"/>
      <c r="AI24" s="175"/>
      <c r="AJ24" s="175"/>
      <c r="AK24" s="175"/>
      <c r="AL24" s="175"/>
      <c r="AM24" s="175"/>
    </row>
    <row r="25" spans="2:39" s="57" customFormat="1" ht="28" customHeight="1">
      <c r="B25" s="111"/>
      <c r="C25" s="371" t="s">
        <v>101</v>
      </c>
      <c r="D25" s="423">
        <f t="shared" ref="D25" si="11">D24*D18</f>
        <v>580597.52399999998</v>
      </c>
      <c r="E25" s="170">
        <f>E24*E18</f>
        <v>378673.12170000002</v>
      </c>
      <c r="F25" s="122">
        <f t="shared" ref="F25:Q25" si="12">F24*F18</f>
        <v>350747.04790000001</v>
      </c>
      <c r="G25" s="122">
        <f t="shared" si="12"/>
        <v>306367.44</v>
      </c>
      <c r="H25" s="122">
        <f t="shared" si="12"/>
        <v>402613.6214</v>
      </c>
      <c r="I25" s="122">
        <f t="shared" si="12"/>
        <v>460477.95569999999</v>
      </c>
      <c r="J25" s="122">
        <f t="shared" si="12"/>
        <v>499276.01700000005</v>
      </c>
      <c r="K25" s="122">
        <f>K24*K18</f>
        <v>576670.07999999996</v>
      </c>
      <c r="L25" s="122">
        <f>L24*L18</f>
        <v>603653.34</v>
      </c>
      <c r="M25" s="122">
        <f t="shared" si="12"/>
        <v>580597.52399999998</v>
      </c>
      <c r="N25" s="122">
        <f t="shared" si="12"/>
        <v>0</v>
      </c>
      <c r="O25" s="122">
        <f t="shared" si="12"/>
        <v>0</v>
      </c>
      <c r="P25" s="122">
        <f t="shared" si="12"/>
        <v>0</v>
      </c>
      <c r="Q25" s="122">
        <f t="shared" si="12"/>
        <v>0</v>
      </c>
      <c r="R25" s="111"/>
      <c r="S25" s="914"/>
      <c r="T25" s="232"/>
      <c r="U25" s="186"/>
      <c r="V25" s="175"/>
      <c r="W25" s="175"/>
      <c r="X25" s="175"/>
      <c r="Y25" s="175"/>
      <c r="Z25" s="175"/>
      <c r="AA25" s="175"/>
      <c r="AB25" s="182"/>
      <c r="AC25" s="186"/>
      <c r="AD25" s="175"/>
      <c r="AE25" s="175"/>
      <c r="AF25" s="175"/>
      <c r="AG25" s="175"/>
      <c r="AH25" s="175"/>
      <c r="AI25" s="175"/>
      <c r="AJ25" s="175"/>
      <c r="AK25" s="175"/>
      <c r="AL25" s="175"/>
      <c r="AM25" s="175"/>
    </row>
    <row r="26" spans="2:39" s="176" customFormat="1" ht="28" customHeight="1">
      <c r="B26" s="111"/>
      <c r="C26" s="409" t="s">
        <v>60</v>
      </c>
      <c r="D26" s="424">
        <f>LOOKUP(9E+307,E26:Q26)</f>
        <v>20000</v>
      </c>
      <c r="E26" s="414">
        <v>20000</v>
      </c>
      <c r="F26" s="414">
        <v>20000</v>
      </c>
      <c r="G26" s="414">
        <v>20000</v>
      </c>
      <c r="H26" s="414">
        <v>20000</v>
      </c>
      <c r="I26" s="414">
        <v>20000</v>
      </c>
      <c r="J26" s="414">
        <v>20000</v>
      </c>
      <c r="K26" s="414">
        <v>20000</v>
      </c>
      <c r="L26" s="414">
        <v>20000</v>
      </c>
      <c r="M26" s="414">
        <v>20000</v>
      </c>
      <c r="N26" s="410"/>
      <c r="O26" s="410"/>
      <c r="P26" s="410"/>
      <c r="Q26" s="410"/>
      <c r="R26" s="111"/>
      <c r="S26" s="914"/>
      <c r="T26" s="232"/>
      <c r="U26" s="186"/>
      <c r="V26" s="175"/>
      <c r="W26" s="175"/>
      <c r="X26" s="175"/>
      <c r="Y26" s="175"/>
      <c r="Z26" s="175"/>
      <c r="AA26" s="175"/>
      <c r="AB26" s="182"/>
      <c r="AC26" s="186"/>
      <c r="AD26" s="175"/>
      <c r="AE26" s="175"/>
      <c r="AF26" s="175"/>
      <c r="AG26" s="175"/>
      <c r="AH26" s="175"/>
      <c r="AI26" s="175"/>
      <c r="AJ26" s="175"/>
      <c r="AK26" s="175"/>
      <c r="AL26" s="175"/>
      <c r="AM26" s="175"/>
    </row>
    <row r="27" spans="2:39" s="176" customFormat="1" ht="28" customHeight="1">
      <c r="B27" s="111"/>
      <c r="C27" s="409" t="s">
        <v>61</v>
      </c>
      <c r="D27" s="424">
        <f>LOOKUP(9E+307,E27:Q27)</f>
        <v>0</v>
      </c>
      <c r="E27" s="414">
        <v>0</v>
      </c>
      <c r="F27" s="414">
        <v>0</v>
      </c>
      <c r="G27" s="414">
        <v>0</v>
      </c>
      <c r="H27" s="414">
        <v>0</v>
      </c>
      <c r="I27" s="414">
        <v>0</v>
      </c>
      <c r="J27" s="414">
        <v>0</v>
      </c>
      <c r="K27" s="414">
        <v>0</v>
      </c>
      <c r="L27" s="414">
        <v>0</v>
      </c>
      <c r="M27" s="414">
        <v>0</v>
      </c>
      <c r="N27" s="414">
        <v>0</v>
      </c>
      <c r="O27" s="414">
        <v>0</v>
      </c>
      <c r="P27" s="414">
        <v>0</v>
      </c>
      <c r="Q27" s="414">
        <v>0</v>
      </c>
      <c r="R27" s="111"/>
      <c r="S27" s="914"/>
      <c r="T27" s="232"/>
      <c r="U27" s="186"/>
      <c r="V27" s="175"/>
      <c r="W27" s="175"/>
      <c r="X27" s="175"/>
      <c r="Y27" s="175"/>
      <c r="Z27" s="175"/>
      <c r="AA27" s="175"/>
      <c r="AB27" s="182"/>
      <c r="AC27" s="186"/>
      <c r="AD27" s="175"/>
      <c r="AE27" s="175"/>
      <c r="AF27" s="175"/>
      <c r="AG27" s="175"/>
      <c r="AH27" s="175"/>
      <c r="AI27" s="175"/>
      <c r="AJ27" s="175"/>
      <c r="AK27" s="175"/>
      <c r="AL27" s="175"/>
      <c r="AM27" s="175"/>
    </row>
    <row r="28" spans="2:39" s="176" customFormat="1" ht="28" customHeight="1">
      <c r="B28" s="111"/>
      <c r="C28" s="409" t="s">
        <v>107</v>
      </c>
      <c r="D28" s="424">
        <f>LOOKUP(9E+307,E28:Q28)</f>
        <v>323000</v>
      </c>
      <c r="E28" s="414">
        <f>293168.68</f>
        <v>293168.68</v>
      </c>
      <c r="F28" s="414">
        <f>293168.68</f>
        <v>293168.68</v>
      </c>
      <c r="G28" s="414">
        <f>293168.68</f>
        <v>293168.68</v>
      </c>
      <c r="H28" s="414">
        <f>313168.68</f>
        <v>313168.68</v>
      </c>
      <c r="I28" s="414">
        <f>313168.68</f>
        <v>313168.68</v>
      </c>
      <c r="J28" s="410">
        <v>323000</v>
      </c>
      <c r="K28" s="410">
        <v>323000</v>
      </c>
      <c r="L28" s="410">
        <v>323000</v>
      </c>
      <c r="M28" s="410">
        <v>323000</v>
      </c>
      <c r="N28" s="410"/>
      <c r="O28" s="410"/>
      <c r="P28" s="410"/>
      <c r="Q28" s="410"/>
      <c r="R28" s="111"/>
      <c r="S28" s="914"/>
      <c r="T28" s="232"/>
      <c r="U28" s="186"/>
      <c r="V28" s="175"/>
      <c r="W28" s="175"/>
      <c r="X28" s="175"/>
      <c r="Y28" s="175"/>
      <c r="Z28" s="175"/>
      <c r="AA28" s="175"/>
      <c r="AB28" s="182"/>
      <c r="AC28" s="186"/>
      <c r="AD28" s="175"/>
      <c r="AE28" s="175"/>
      <c r="AF28" s="175"/>
      <c r="AG28" s="175"/>
      <c r="AH28" s="175"/>
      <c r="AI28" s="175"/>
      <c r="AJ28" s="175"/>
      <c r="AK28" s="175"/>
      <c r="AL28" s="175"/>
      <c r="AM28" s="175"/>
    </row>
    <row r="29" spans="2:39" s="175" customFormat="1" ht="28" customHeight="1">
      <c r="B29" s="111"/>
      <c r="C29" s="373" t="s">
        <v>62</v>
      </c>
      <c r="D29" s="425">
        <f>D26+D27+D28</f>
        <v>343000</v>
      </c>
      <c r="E29" s="180">
        <f t="shared" ref="E29:O29" si="13">E26+E27+E28</f>
        <v>313168.68</v>
      </c>
      <c r="F29" s="180">
        <f t="shared" si="13"/>
        <v>313168.68</v>
      </c>
      <c r="G29" s="180">
        <f t="shared" si="13"/>
        <v>313168.68</v>
      </c>
      <c r="H29" s="180">
        <f t="shared" si="13"/>
        <v>333168.68</v>
      </c>
      <c r="I29" s="180">
        <f t="shared" si="13"/>
        <v>333168.68</v>
      </c>
      <c r="J29" s="180">
        <f t="shared" si="13"/>
        <v>343000</v>
      </c>
      <c r="K29" s="180">
        <f t="shared" si="13"/>
        <v>343000</v>
      </c>
      <c r="L29" s="180">
        <f t="shared" si="13"/>
        <v>343000</v>
      </c>
      <c r="M29" s="180">
        <f t="shared" si="13"/>
        <v>343000</v>
      </c>
      <c r="N29" s="180">
        <f t="shared" si="13"/>
        <v>0</v>
      </c>
      <c r="O29" s="180">
        <f t="shared" si="13"/>
        <v>0</v>
      </c>
      <c r="P29" s="180">
        <f t="shared" ref="P29:Q29" si="14">P26+P27+P28</f>
        <v>0</v>
      </c>
      <c r="Q29" s="180">
        <f t="shared" si="14"/>
        <v>0</v>
      </c>
      <c r="R29" s="111"/>
      <c r="S29" s="914"/>
      <c r="T29" s="232"/>
      <c r="U29" s="186"/>
      <c r="AB29" s="182"/>
      <c r="AC29" s="186"/>
    </row>
    <row r="30" spans="2:39" s="57" customFormat="1" ht="28" customHeight="1">
      <c r="B30" s="111"/>
      <c r="C30" s="371" t="s">
        <v>102</v>
      </c>
      <c r="D30" s="423">
        <f t="shared" ref="D30" si="15">D31-D29</f>
        <v>244438.19400000002</v>
      </c>
      <c r="E30" s="170">
        <f>E31-E29</f>
        <v>74873.891700000037</v>
      </c>
      <c r="F30" s="170">
        <f t="shared" ref="F30:O30" si="16">F31-F29</f>
        <v>46839.287899999996</v>
      </c>
      <c r="G30" s="170">
        <f t="shared" si="16"/>
        <v>1781.960000000021</v>
      </c>
      <c r="H30" s="170">
        <f t="shared" si="16"/>
        <v>78444.941400000011</v>
      </c>
      <c r="I30" s="170">
        <f t="shared" si="16"/>
        <v>136309.2757</v>
      </c>
      <c r="J30" s="170">
        <f t="shared" si="16"/>
        <v>164270.01700000005</v>
      </c>
      <c r="K30" s="170">
        <f t="shared" si="16"/>
        <v>240470.36</v>
      </c>
      <c r="L30" s="170">
        <f t="shared" si="16"/>
        <v>267484.61</v>
      </c>
      <c r="M30" s="170">
        <f t="shared" si="16"/>
        <v>244438.19400000002</v>
      </c>
      <c r="N30" s="170">
        <f t="shared" si="16"/>
        <v>0</v>
      </c>
      <c r="O30" s="170">
        <f t="shared" si="16"/>
        <v>0</v>
      </c>
      <c r="P30" s="170">
        <f>P31-P29</f>
        <v>0</v>
      </c>
      <c r="Q30" s="170">
        <f t="shared" ref="Q30" si="17">Q31-Q29</f>
        <v>0</v>
      </c>
      <c r="R30" s="111"/>
      <c r="S30" s="914"/>
      <c r="T30" s="232"/>
      <c r="U30" s="186"/>
      <c r="V30" s="175"/>
      <c r="W30" s="175"/>
      <c r="X30" s="175"/>
      <c r="Y30" s="175"/>
      <c r="Z30" s="175"/>
      <c r="AA30" s="175"/>
      <c r="AB30" s="182"/>
      <c r="AC30" s="186"/>
      <c r="AD30" s="175"/>
      <c r="AE30" s="175"/>
      <c r="AF30" s="175"/>
      <c r="AG30" s="175"/>
      <c r="AH30" s="175"/>
      <c r="AI30" s="175"/>
      <c r="AJ30" s="175"/>
      <c r="AK30" s="175"/>
      <c r="AL30" s="175"/>
      <c r="AM30" s="175"/>
    </row>
    <row r="31" spans="2:39" s="57" customFormat="1" ht="28" customHeight="1">
      <c r="B31" s="111"/>
      <c r="C31" s="371" t="s">
        <v>103</v>
      </c>
      <c r="D31" s="423">
        <f t="shared" ref="D31" si="18">D20+D21+D23+D25</f>
        <v>587438.19400000002</v>
      </c>
      <c r="E31" s="170">
        <f>E20+E21+E23+E25</f>
        <v>388042.57170000003</v>
      </c>
      <c r="F31" s="170">
        <f t="shared" ref="F31:N31" si="19">F20+F21+F23+F25</f>
        <v>360007.96789999999</v>
      </c>
      <c r="G31" s="170">
        <f t="shared" si="19"/>
        <v>314950.64</v>
      </c>
      <c r="H31" s="170">
        <f t="shared" si="19"/>
        <v>411613.6214</v>
      </c>
      <c r="I31" s="170">
        <f t="shared" si="19"/>
        <v>469477.95569999999</v>
      </c>
      <c r="J31" s="170">
        <f t="shared" si="19"/>
        <v>507270.01700000005</v>
      </c>
      <c r="K31" s="170">
        <f t="shared" si="19"/>
        <v>583470.36</v>
      </c>
      <c r="L31" s="170">
        <f t="shared" si="19"/>
        <v>610484.61</v>
      </c>
      <c r="M31" s="170">
        <f>M20+M21+M23+M25</f>
        <v>587438.19400000002</v>
      </c>
      <c r="N31" s="170">
        <f t="shared" si="19"/>
        <v>0</v>
      </c>
      <c r="O31" s="170">
        <f>O20+O21+O23+O25</f>
        <v>0</v>
      </c>
      <c r="P31" s="170">
        <f>P20+P21+P23+P25</f>
        <v>0</v>
      </c>
      <c r="Q31" s="170">
        <f t="shared" ref="Q31" si="20">Q20+Q21+Q23+Q25</f>
        <v>0</v>
      </c>
      <c r="R31" s="111"/>
      <c r="S31" s="914"/>
      <c r="T31" s="232"/>
      <c r="U31" s="186"/>
      <c r="V31" s="175"/>
      <c r="W31" s="175"/>
      <c r="X31" s="175"/>
      <c r="Y31" s="175"/>
      <c r="Z31" s="175"/>
      <c r="AA31" s="175"/>
      <c r="AB31" s="182"/>
      <c r="AC31" s="186"/>
      <c r="AD31" s="175"/>
      <c r="AE31" s="175"/>
      <c r="AF31" s="175"/>
      <c r="AG31" s="175"/>
      <c r="AH31" s="175"/>
      <c r="AI31" s="175"/>
      <c r="AJ31" s="175"/>
      <c r="AK31" s="175"/>
      <c r="AL31" s="175"/>
      <c r="AM31" s="175"/>
    </row>
    <row r="32" spans="2:39" s="57" customFormat="1" ht="28" customHeight="1">
      <c r="B32" s="111"/>
      <c r="C32" s="409" t="s">
        <v>104</v>
      </c>
      <c r="D32" s="424">
        <f>LOOKUP(9E+307,E32:Q32)</f>
        <v>0</v>
      </c>
      <c r="E32" s="414">
        <v>0</v>
      </c>
      <c r="F32" s="414">
        <v>0</v>
      </c>
      <c r="G32" s="410">
        <v>0</v>
      </c>
      <c r="H32" s="410">
        <v>0</v>
      </c>
      <c r="I32" s="410">
        <v>0</v>
      </c>
      <c r="J32" s="410">
        <v>0</v>
      </c>
      <c r="K32" s="410">
        <v>0</v>
      </c>
      <c r="L32" s="410">
        <v>0</v>
      </c>
      <c r="M32" s="410">
        <v>0</v>
      </c>
      <c r="N32" s="410">
        <v>0</v>
      </c>
      <c r="O32" s="410">
        <v>0</v>
      </c>
      <c r="P32" s="410">
        <v>0</v>
      </c>
      <c r="Q32" s="410">
        <v>0</v>
      </c>
      <c r="R32" s="111"/>
      <c r="S32" s="914"/>
      <c r="T32" s="232"/>
      <c r="U32" s="186"/>
      <c r="V32" s="175"/>
      <c r="W32" s="175"/>
      <c r="X32" s="175"/>
      <c r="Y32" s="175"/>
      <c r="Z32" s="175"/>
      <c r="AA32" s="175"/>
      <c r="AB32" s="182"/>
      <c r="AC32" s="186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</row>
    <row r="33" spans="2:39" s="57" customFormat="1" ht="28" customHeight="1">
      <c r="B33" s="111"/>
      <c r="C33" s="371" t="s">
        <v>63</v>
      </c>
      <c r="D33" s="426">
        <f t="shared" ref="D33" si="21">D30+D32</f>
        <v>244438.19400000002</v>
      </c>
      <c r="E33" s="170">
        <f>E30+E32</f>
        <v>74873.891700000037</v>
      </c>
      <c r="F33" s="170">
        <f t="shared" ref="F33:M33" si="22">F30+F32</f>
        <v>46839.287899999996</v>
      </c>
      <c r="G33" s="170">
        <f t="shared" si="22"/>
        <v>1781.960000000021</v>
      </c>
      <c r="H33" s="170">
        <f t="shared" si="22"/>
        <v>78444.941400000011</v>
      </c>
      <c r="I33" s="170">
        <f t="shared" si="22"/>
        <v>136309.2757</v>
      </c>
      <c r="J33" s="170">
        <f t="shared" si="22"/>
        <v>164270.01700000005</v>
      </c>
      <c r="K33" s="170">
        <f t="shared" si="22"/>
        <v>240470.36</v>
      </c>
      <c r="L33" s="170">
        <f t="shared" si="22"/>
        <v>267484.61</v>
      </c>
      <c r="M33" s="170">
        <f t="shared" si="22"/>
        <v>244438.19400000002</v>
      </c>
      <c r="N33" s="170"/>
      <c r="O33" s="170"/>
      <c r="P33" s="170"/>
      <c r="Q33" s="170"/>
      <c r="R33" s="111"/>
      <c r="S33" s="914"/>
      <c r="T33" s="232"/>
      <c r="U33" s="186"/>
      <c r="V33" s="175"/>
      <c r="W33" s="175"/>
      <c r="X33" s="175"/>
      <c r="Y33" s="175"/>
      <c r="Z33" s="175"/>
      <c r="AA33" s="175"/>
      <c r="AB33" s="182"/>
      <c r="AC33" s="186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</row>
    <row r="34" spans="2:39" s="57" customFormat="1" ht="28" customHeight="1" thickBot="1">
      <c r="B34" s="111"/>
      <c r="C34" s="371" t="s">
        <v>65</v>
      </c>
      <c r="D34" s="426">
        <f t="shared" ref="D34" si="23">D31+D32</f>
        <v>587438.19400000002</v>
      </c>
      <c r="E34" s="170">
        <f>E31+E32</f>
        <v>388042.57170000003</v>
      </c>
      <c r="F34" s="170">
        <f t="shared" ref="F34:O34" si="24">F31+F32</f>
        <v>360007.96789999999</v>
      </c>
      <c r="G34" s="170">
        <f t="shared" si="24"/>
        <v>314950.64</v>
      </c>
      <c r="H34" s="170">
        <f t="shared" si="24"/>
        <v>411613.6214</v>
      </c>
      <c r="I34" s="170">
        <f t="shared" si="24"/>
        <v>469477.95569999999</v>
      </c>
      <c r="J34" s="170">
        <f t="shared" si="24"/>
        <v>507270.01700000005</v>
      </c>
      <c r="K34" s="170">
        <f t="shared" si="24"/>
        <v>583470.36</v>
      </c>
      <c r="L34" s="170">
        <f t="shared" si="24"/>
        <v>610484.61</v>
      </c>
      <c r="M34" s="170">
        <f t="shared" si="24"/>
        <v>587438.19400000002</v>
      </c>
      <c r="N34" s="170">
        <f t="shared" si="24"/>
        <v>0</v>
      </c>
      <c r="O34" s="170">
        <f t="shared" si="24"/>
        <v>0</v>
      </c>
      <c r="P34" s="170">
        <f>P31+P32</f>
        <v>0</v>
      </c>
      <c r="Q34" s="170">
        <f t="shared" ref="Q34" si="25">Q31+Q32</f>
        <v>0</v>
      </c>
      <c r="R34" s="111"/>
      <c r="S34" s="915"/>
      <c r="T34" s="232"/>
      <c r="U34" s="186"/>
      <c r="V34" s="175"/>
      <c r="W34" s="175"/>
      <c r="X34" s="175"/>
      <c r="Y34" s="175"/>
      <c r="Z34" s="175"/>
      <c r="AA34" s="175"/>
      <c r="AB34" s="182"/>
      <c r="AC34" s="186"/>
      <c r="AD34" s="175"/>
      <c r="AE34" s="175"/>
      <c r="AF34" s="175"/>
      <c r="AG34" s="175"/>
      <c r="AH34" s="175"/>
      <c r="AI34" s="175"/>
      <c r="AJ34" s="175"/>
      <c r="AK34" s="175"/>
      <c r="AL34" s="175"/>
      <c r="AM34" s="175"/>
    </row>
    <row r="35" spans="2:39" s="57" customFormat="1" ht="28" customHeight="1">
      <c r="B35" s="111"/>
      <c r="C35" s="232"/>
      <c r="D35" s="427"/>
      <c r="E35" s="415"/>
      <c r="F35" s="232"/>
      <c r="G35" s="232"/>
      <c r="H35" s="232"/>
      <c r="I35" s="232"/>
      <c r="J35" s="232"/>
      <c r="K35" s="232"/>
      <c r="L35" s="232"/>
      <c r="M35" s="232"/>
      <c r="N35" s="232"/>
      <c r="O35" s="232"/>
      <c r="P35" s="232"/>
      <c r="Q35" s="232"/>
      <c r="R35" s="111"/>
      <c r="S35" s="232"/>
      <c r="T35" s="232"/>
      <c r="U35" s="186"/>
      <c r="V35" s="175"/>
      <c r="W35" s="175"/>
      <c r="X35" s="175"/>
      <c r="Y35" s="175"/>
      <c r="Z35" s="175"/>
      <c r="AA35" s="175"/>
      <c r="AB35" s="182"/>
      <c r="AC35" s="186"/>
      <c r="AD35" s="175"/>
      <c r="AE35" s="175"/>
      <c r="AF35" s="175"/>
      <c r="AG35" s="175"/>
      <c r="AH35" s="175"/>
      <c r="AI35" s="175"/>
      <c r="AJ35" s="175"/>
      <c r="AK35" s="175"/>
      <c r="AL35" s="175"/>
      <c r="AM35" s="175"/>
    </row>
    <row r="36" spans="2:39" ht="28" customHeight="1">
      <c r="U36" s="182"/>
      <c r="AB36" s="182"/>
      <c r="AC36" s="182"/>
    </row>
    <row r="37" spans="2:39" ht="28" customHeight="1" thickBot="1"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82"/>
      <c r="AB37" s="182"/>
      <c r="AC37" s="182"/>
    </row>
    <row r="38" spans="2:39" s="56" customFormat="1" ht="28" customHeight="1">
      <c r="B38" s="111"/>
      <c r="C38" s="374" t="s">
        <v>93</v>
      </c>
      <c r="D38" s="375" t="s">
        <v>94</v>
      </c>
      <c r="E38" s="179">
        <v>44290</v>
      </c>
      <c r="F38" s="164">
        <v>44297</v>
      </c>
      <c r="G38" s="164">
        <v>44304</v>
      </c>
      <c r="H38" s="164">
        <v>44311</v>
      </c>
      <c r="I38" s="164">
        <v>44318</v>
      </c>
      <c r="J38" s="164">
        <v>44325</v>
      </c>
      <c r="K38" s="164">
        <v>44332</v>
      </c>
      <c r="L38" s="164">
        <v>44339</v>
      </c>
      <c r="M38" s="164">
        <v>44346</v>
      </c>
      <c r="N38" s="164">
        <v>44353</v>
      </c>
      <c r="O38" s="164">
        <v>44360</v>
      </c>
      <c r="P38" s="164">
        <v>44367</v>
      </c>
      <c r="Q38" s="164">
        <v>44374</v>
      </c>
      <c r="R38" s="111"/>
      <c r="S38" s="913" t="s">
        <v>209</v>
      </c>
      <c r="T38" s="232"/>
      <c r="U38" s="183"/>
      <c r="AB38" s="182"/>
      <c r="AC38" s="183"/>
    </row>
    <row r="39" spans="2:39" s="165" customFormat="1" ht="28" customHeight="1">
      <c r="B39" s="111"/>
      <c r="C39" s="363" t="s">
        <v>38</v>
      </c>
      <c r="D39" s="166">
        <f>LOOKUP(9E+307,E39:Q39)</f>
        <v>37.6</v>
      </c>
      <c r="E39" s="412">
        <v>36.9</v>
      </c>
      <c r="F39" s="404">
        <v>37.1</v>
      </c>
      <c r="G39" s="404"/>
      <c r="H39" s="404"/>
      <c r="I39" s="404">
        <v>37.5</v>
      </c>
      <c r="J39" s="404">
        <v>38</v>
      </c>
      <c r="K39" s="404">
        <v>37.1</v>
      </c>
      <c r="L39" s="404">
        <v>37</v>
      </c>
      <c r="M39" s="404">
        <v>37.4</v>
      </c>
      <c r="N39" s="404">
        <v>36.9</v>
      </c>
      <c r="O39" s="404">
        <v>37.299999999999997</v>
      </c>
      <c r="P39" s="404">
        <v>36.6</v>
      </c>
      <c r="Q39" s="404">
        <v>37.6</v>
      </c>
      <c r="R39" s="111"/>
      <c r="S39" s="914"/>
      <c r="T39" s="232"/>
      <c r="U39" s="184"/>
      <c r="AB39" s="182"/>
      <c r="AC39" s="184"/>
    </row>
    <row r="40" spans="2:39" s="165" customFormat="1" ht="28" customHeight="1" thickBot="1">
      <c r="B40" s="111"/>
      <c r="C40" s="364" t="s">
        <v>36</v>
      </c>
      <c r="D40" s="167">
        <f>LOOKUP(9E+307,E40:Q40)</f>
        <v>204.2</v>
      </c>
      <c r="E40" s="412"/>
      <c r="F40" s="404"/>
      <c r="G40" s="404"/>
      <c r="H40" s="404"/>
      <c r="I40" s="404"/>
      <c r="J40" s="404"/>
      <c r="K40" s="404"/>
      <c r="L40" s="404"/>
      <c r="M40" s="404"/>
      <c r="N40" s="404"/>
      <c r="O40" s="404">
        <v>202.2</v>
      </c>
      <c r="P40" s="404">
        <v>198.4</v>
      </c>
      <c r="Q40" s="404">
        <v>204.2</v>
      </c>
      <c r="R40" s="111"/>
      <c r="S40" s="914"/>
      <c r="T40" s="232"/>
      <c r="U40" s="184"/>
      <c r="AB40" s="182"/>
      <c r="AC40" s="184"/>
    </row>
    <row r="41" spans="2:39" s="165" customFormat="1" ht="28" customHeight="1">
      <c r="B41" s="111"/>
      <c r="C41" s="365" t="s">
        <v>13</v>
      </c>
      <c r="D41" s="187">
        <f>LOOKUP(9E+307,E41:Q41)</f>
        <v>107200</v>
      </c>
      <c r="E41" s="412">
        <v>59000</v>
      </c>
      <c r="F41" s="404">
        <v>58200</v>
      </c>
      <c r="G41" s="404">
        <v>62600</v>
      </c>
      <c r="H41" s="404">
        <v>66300</v>
      </c>
      <c r="I41" s="404">
        <v>85100</v>
      </c>
      <c r="J41" s="408">
        <v>71000</v>
      </c>
      <c r="K41" s="404">
        <v>64400</v>
      </c>
      <c r="L41" s="404">
        <v>68000</v>
      </c>
      <c r="M41" s="404">
        <v>67800</v>
      </c>
      <c r="N41" s="404">
        <v>82200</v>
      </c>
      <c r="O41" s="404">
        <v>94400</v>
      </c>
      <c r="P41" s="404">
        <v>92300</v>
      </c>
      <c r="Q41" s="404">
        <v>107200</v>
      </c>
      <c r="R41" s="111"/>
      <c r="S41" s="914"/>
      <c r="T41" s="232"/>
      <c r="U41" s="184"/>
      <c r="AB41" s="182"/>
      <c r="AC41" s="184"/>
    </row>
    <row r="42" spans="2:39" s="57" customFormat="1" ht="28" customHeight="1">
      <c r="B42" s="111"/>
      <c r="C42" s="366" t="s">
        <v>5</v>
      </c>
      <c r="D42" s="169">
        <f>LOOKUP(9E+307,E42:Q42)</f>
        <v>1.7150000000000001</v>
      </c>
      <c r="E42" s="413">
        <v>3.33</v>
      </c>
      <c r="F42" s="408">
        <v>3.3170000000000002</v>
      </c>
      <c r="G42" s="408">
        <v>3.2170000000000001</v>
      </c>
      <c r="H42" s="408">
        <v>2.4849999999999999</v>
      </c>
      <c r="I42" s="408">
        <v>2.9140000000000001</v>
      </c>
      <c r="J42" s="411">
        <v>2.923</v>
      </c>
      <c r="K42" s="408">
        <v>2.371</v>
      </c>
      <c r="L42" s="408">
        <v>1.89</v>
      </c>
      <c r="M42" s="408">
        <v>1.72</v>
      </c>
      <c r="N42" s="408">
        <v>1.8360000000000001</v>
      </c>
      <c r="O42" s="408">
        <v>1.905</v>
      </c>
      <c r="P42" s="408">
        <v>1.64</v>
      </c>
      <c r="Q42" s="408">
        <v>1.7150000000000001</v>
      </c>
      <c r="R42" s="111"/>
      <c r="S42" s="914"/>
      <c r="T42" s="232"/>
      <c r="U42" s="185"/>
      <c r="AB42" s="182"/>
      <c r="AC42" s="185"/>
    </row>
    <row r="43" spans="2:39" s="57" customFormat="1" ht="28" customHeight="1">
      <c r="B43" s="111"/>
      <c r="C43" s="366" t="s">
        <v>14</v>
      </c>
      <c r="D43" s="169">
        <f>LOOKUP(9E+307,E43:Q43)</f>
        <v>33200</v>
      </c>
      <c r="E43" s="413">
        <v>58900</v>
      </c>
      <c r="F43" s="408">
        <v>60300</v>
      </c>
      <c r="G43" s="408">
        <v>60300</v>
      </c>
      <c r="H43" s="408">
        <v>50200</v>
      </c>
      <c r="I43" s="408">
        <v>56500</v>
      </c>
      <c r="J43" s="408">
        <v>58000</v>
      </c>
      <c r="K43" s="408">
        <v>49000</v>
      </c>
      <c r="L43" s="408">
        <v>37100</v>
      </c>
      <c r="M43" s="408">
        <v>34300</v>
      </c>
      <c r="N43" s="408">
        <v>36200</v>
      </c>
      <c r="O43" s="408">
        <v>39273</v>
      </c>
      <c r="P43" s="408">
        <v>32809</v>
      </c>
      <c r="Q43" s="408">
        <v>33200</v>
      </c>
      <c r="R43" s="111"/>
      <c r="S43" s="914"/>
      <c r="T43" s="232"/>
      <c r="U43" s="185"/>
      <c r="AB43" s="182"/>
      <c r="AC43" s="185"/>
    </row>
    <row r="44" spans="2:39" s="57" customFormat="1" ht="28" customHeight="1">
      <c r="B44" s="111"/>
      <c r="C44" s="367" t="s">
        <v>0</v>
      </c>
      <c r="D44" s="14">
        <f>LN(D42/1.8)/0.91</f>
        <v>-5.3157784927709568E-2</v>
      </c>
      <c r="E44" s="170">
        <f t="shared" ref="E44:P44" si="26">LN(E42/1.8)/0.91</f>
        <v>0.67602817482443234</v>
      </c>
      <c r="F44" s="122">
        <f t="shared" si="26"/>
        <v>0.67172977479428175</v>
      </c>
      <c r="G44" s="122">
        <f t="shared" si="26"/>
        <v>0.638090750939308</v>
      </c>
      <c r="H44" s="122">
        <f t="shared" si="26"/>
        <v>0.35438021389722313</v>
      </c>
      <c r="I44" s="122">
        <f t="shared" si="26"/>
        <v>0.52938466249548799</v>
      </c>
      <c r="J44" s="122">
        <f t="shared" si="26"/>
        <v>0.53277342991976917</v>
      </c>
      <c r="K44" s="122">
        <f t="shared" si="26"/>
        <v>0.30277488151774667</v>
      </c>
      <c r="L44" s="122">
        <f t="shared" si="26"/>
        <v>5.3615565021353659E-2</v>
      </c>
      <c r="M44" s="122">
        <f t="shared" si="26"/>
        <v>-4.9958652831601537E-2</v>
      </c>
      <c r="N44" s="122">
        <f t="shared" si="26"/>
        <v>2.1761128896900801E-2</v>
      </c>
      <c r="O44" s="122">
        <f t="shared" si="26"/>
        <v>6.2302575468731088E-2</v>
      </c>
      <c r="P44" s="122">
        <f t="shared" si="26"/>
        <v>-0.10229716820440889</v>
      </c>
      <c r="Q44" s="122">
        <f t="shared" ref="Q44" si="27">LN(Q42/1.8)/0.91</f>
        <v>-5.3157784927709568E-2</v>
      </c>
      <c r="R44" s="111"/>
      <c r="S44" s="914"/>
      <c r="T44" s="232"/>
      <c r="U44" s="185"/>
      <c r="AB44" s="182"/>
      <c r="AC44" s="185"/>
    </row>
    <row r="45" spans="2:39" s="57" customFormat="1" ht="28" customHeight="1">
      <c r="B45" s="111"/>
      <c r="C45" s="367" t="s">
        <v>10</v>
      </c>
      <c r="D45" s="14">
        <f t="shared" ref="D45:P45" si="28">D41/D43</f>
        <v>3.2289156626506026</v>
      </c>
      <c r="E45" s="170">
        <f t="shared" si="28"/>
        <v>1.0016977928692699</v>
      </c>
      <c r="F45" s="122">
        <f t="shared" si="28"/>
        <v>0.96517412935323388</v>
      </c>
      <c r="G45" s="122">
        <f t="shared" si="28"/>
        <v>1.0381426202321724</v>
      </c>
      <c r="H45" s="122">
        <f t="shared" si="28"/>
        <v>1.3207171314741035</v>
      </c>
      <c r="I45" s="122">
        <f t="shared" si="28"/>
        <v>1.5061946902654868</v>
      </c>
      <c r="J45" s="122">
        <f t="shared" si="28"/>
        <v>1.2241379310344827</v>
      </c>
      <c r="K45" s="122">
        <f t="shared" si="28"/>
        <v>1.3142857142857143</v>
      </c>
      <c r="L45" s="122">
        <f t="shared" si="28"/>
        <v>1.8328840970350404</v>
      </c>
      <c r="M45" s="122">
        <f t="shared" si="28"/>
        <v>1.9766763848396502</v>
      </c>
      <c r="N45" s="122">
        <f t="shared" si="28"/>
        <v>2.270718232044199</v>
      </c>
      <c r="O45" s="122">
        <f t="shared" si="28"/>
        <v>2.4036870114327908</v>
      </c>
      <c r="P45" s="122">
        <f t="shared" si="28"/>
        <v>2.8132524612149106</v>
      </c>
      <c r="Q45" s="122">
        <f t="shared" ref="Q45" si="29">Q41/Q43</f>
        <v>3.2289156626506026</v>
      </c>
      <c r="R45" s="111"/>
      <c r="S45" s="914"/>
      <c r="T45" s="232"/>
      <c r="U45" s="185"/>
      <c r="AB45" s="182"/>
      <c r="AC45" s="185"/>
    </row>
    <row r="46" spans="2:39" s="57" customFormat="1" ht="28" customHeight="1">
      <c r="B46" s="111"/>
      <c r="C46" s="367" t="s">
        <v>1</v>
      </c>
      <c r="D46" s="171">
        <f t="shared" ref="D46:P46" si="30">LN(D45/1.44)/1.68</f>
        <v>0.48065670186092246</v>
      </c>
      <c r="E46" s="170">
        <f t="shared" si="30"/>
        <v>-0.21603973829745887</v>
      </c>
      <c r="F46" s="122">
        <f t="shared" si="30"/>
        <v>-0.23814872772836709</v>
      </c>
      <c r="G46" s="122">
        <f t="shared" si="30"/>
        <v>-0.19476782096130726</v>
      </c>
      <c r="H46" s="122">
        <f t="shared" si="30"/>
        <v>-5.1469192317723803E-2</v>
      </c>
      <c r="I46" s="122">
        <f t="shared" si="30"/>
        <v>2.6751954666085757E-2</v>
      </c>
      <c r="J46" s="122">
        <f t="shared" si="30"/>
        <v>-9.6670385174412593E-2</v>
      </c>
      <c r="K46" s="122">
        <f t="shared" si="30"/>
        <v>-5.4374868207278548E-2</v>
      </c>
      <c r="L46" s="122">
        <f t="shared" si="30"/>
        <v>0.14359977498500476</v>
      </c>
      <c r="M46" s="122">
        <f t="shared" si="30"/>
        <v>0.18855578999199196</v>
      </c>
      <c r="N46" s="122">
        <f t="shared" si="30"/>
        <v>0.27110301764434513</v>
      </c>
      <c r="O46" s="122">
        <f t="shared" si="30"/>
        <v>0.30497660696278223</v>
      </c>
      <c r="P46" s="122">
        <f t="shared" si="30"/>
        <v>0.39862985709822313</v>
      </c>
      <c r="Q46" s="122">
        <f t="shared" ref="Q46" si="31">LN(Q45/1.44)/1.68</f>
        <v>0.48065670186092246</v>
      </c>
      <c r="R46" s="111"/>
      <c r="S46" s="914"/>
      <c r="T46" s="232"/>
      <c r="U46" s="185"/>
      <c r="AB46" s="182"/>
      <c r="AC46" s="185"/>
    </row>
    <row r="47" spans="2:39" s="57" customFormat="1" ht="28" customHeight="1" thickBot="1">
      <c r="B47" s="111"/>
      <c r="C47" s="368" t="s">
        <v>105</v>
      </c>
      <c r="D47" s="172">
        <f>INDEX(神经网络!$F$10:$BN$70,MATCH(ROUND(D46*2,1)/2,神经网络!$D$10:$D$70,0),MATCH(ROUND(D44*2,1)/2,神经网络!$F$8:$BN$8,0))</f>
        <v>1.5354902545669393</v>
      </c>
      <c r="E47" s="170">
        <f>INDEX(神经网络!$F$10:$BN$70,MATCH(ROUND(E46*2,1)/2,神经网络!$D$10:$D$70,0),MATCH(ROUND(E44*2,1)/2,神经网络!$F$8:$BN$8,0))</f>
        <v>2.3171487035312683</v>
      </c>
      <c r="F47" s="170">
        <f>INDEX(神经网络!$F$10:$BN$70,MATCH(ROUND(F46*2,1)/2,神经网络!$D$10:$D$70,0),MATCH(ROUND(F44*2,1)/2,神经网络!$F$8:$BN$8,0))</f>
        <v>2.1970877897705643</v>
      </c>
      <c r="G47" s="170">
        <f>INDEX(神经网络!$F$10:$BN$70,MATCH(ROUND(G46*2,1)/2,神经网络!$D$10:$D$70,0),MATCH(ROUND(G44*2,1)/2,神经网络!$F$8:$BN$8,0))</f>
        <v>2.2371379226278458</v>
      </c>
      <c r="H47" s="170">
        <f>INDEX(神经网络!$F$10:$BN$70,MATCH(ROUND(H46*2,1)/2,神经网络!$D$10:$D$70,0),MATCH(ROUND(H44*2,1)/2,神经网络!$F$8:$BN$8,0))</f>
        <v>1.8163182941904741</v>
      </c>
      <c r="I47" s="170">
        <f>INDEX(神经网络!$F$10:$BN$70,MATCH(ROUND(I46*2,1)/2,神经网络!$D$10:$D$70,0),MATCH(ROUND(I44*2,1)/2,神经网络!$F$8:$BN$8,0))</f>
        <v>2.2826024161459335</v>
      </c>
      <c r="J47" s="170">
        <f>INDEX(神经网络!$F$10:$BN$70,MATCH(ROUND(J46*2,1)/2,神经网络!$D$10:$D$70,0),MATCH(ROUND(J44*2,1)/2,神经网络!$F$8:$BN$8,0))</f>
        <v>2.1562203275328176</v>
      </c>
      <c r="K47" s="170">
        <f>INDEX(神经网络!$F$10:$BN$70,MATCH(ROUND(K46*2,1)/2,神经网络!$D$10:$D$70,0),MATCH(ROUND(K44*2,1)/2,神经网络!$F$8:$BN$8,0))</f>
        <v>1.708157539361546</v>
      </c>
      <c r="L47" s="170">
        <f>INDEX(神经网络!$F$10:$BN$70,MATCH(ROUND(L46*2,1)/2,神经网络!$D$10:$D$70,0),MATCH(ROUND(L44*2,1)/2,神经网络!$F$8:$BN$8,0))</f>
        <v>1.3728778080875337</v>
      </c>
      <c r="M47" s="170">
        <f>INDEX(神经网络!$F$10:$BN$70,MATCH(ROUND(M46*2,1)/2,神经网络!$D$10:$D$70,0),MATCH(ROUND(M44*2,1)/2,神经网络!$F$8:$BN$8,0))</f>
        <v>1.2139160934919675</v>
      </c>
      <c r="N47" s="170">
        <f>INDEX(神经网络!$F$10:$BN$70,MATCH(ROUND(N46*2,1)/2,神经网络!$D$10:$D$70,0),MATCH(ROUND(N44*2,1)/2,神经网络!$F$8:$BN$8,0))</f>
        <v>1.3725032476820007</v>
      </c>
      <c r="O47" s="170">
        <f>INDEX(神经网络!$F$10:$BN$70,MATCH(ROUND(O46*2,1)/2,神经网络!$D$10:$D$70,0),MATCH(ROUND(O44*2,1)/2,神经网络!$F$8:$BN$8,0))</f>
        <v>1.5362749829396805</v>
      </c>
      <c r="P47" s="170">
        <f>INDEX(神经网络!$F$10:$BN$70,MATCH(ROUND(P46*2,1)/2,神经网络!$D$10:$D$70,0),MATCH(ROUND(P44*2,1)/2,神经网络!$F$8:$BN$8,0))</f>
        <v>1.3157547336323965</v>
      </c>
      <c r="Q47" s="170">
        <f>INDEX(神经网络!$F$10:$BN$70,MATCH(ROUND(Q46*2,1)/2,神经网络!$D$10:$D$70,0),MATCH(ROUND(Q44*2,1)/2,神经网络!$F$8:$BN$8,0))</f>
        <v>1.5354902545669393</v>
      </c>
      <c r="R47" s="111"/>
      <c r="S47" s="914"/>
      <c r="T47" s="232"/>
      <c r="U47" s="185"/>
      <c r="AB47" s="182"/>
      <c r="AC47" s="185"/>
    </row>
    <row r="48" spans="2:39" s="57" customFormat="1" ht="28" customHeight="1">
      <c r="B48" s="111"/>
      <c r="C48" s="369" t="s">
        <v>55</v>
      </c>
      <c r="D48" s="188">
        <f>LOOKUP(9E+307,E48:Q48)</f>
        <v>6.39</v>
      </c>
      <c r="E48" s="413">
        <v>6.71</v>
      </c>
      <c r="F48" s="408">
        <v>6.74</v>
      </c>
      <c r="G48" s="408">
        <v>6.74</v>
      </c>
      <c r="H48" s="408">
        <v>6.7</v>
      </c>
      <c r="I48" s="408">
        <v>6.58</v>
      </c>
      <c r="J48" s="408">
        <v>6.56</v>
      </c>
      <c r="K48" s="408">
        <v>6.56</v>
      </c>
      <c r="L48" s="408">
        <v>6.33</v>
      </c>
      <c r="M48" s="408">
        <v>6.44</v>
      </c>
      <c r="N48" s="408">
        <v>6.37</v>
      </c>
      <c r="O48" s="408">
        <v>6.35</v>
      </c>
      <c r="P48" s="408">
        <v>6.35</v>
      </c>
      <c r="Q48" s="408">
        <v>6.39</v>
      </c>
      <c r="R48" s="111"/>
      <c r="S48" s="914"/>
      <c r="T48" s="232"/>
      <c r="U48" s="185"/>
      <c r="AB48" s="182"/>
      <c r="AC48" s="185"/>
    </row>
    <row r="49" spans="2:39" s="57" customFormat="1" ht="28" customHeight="1">
      <c r="B49" s="111"/>
      <c r="C49" s="370" t="s">
        <v>95</v>
      </c>
      <c r="D49" s="173">
        <f>LOOKUP(9E+307,E49:Q49)</f>
        <v>4.07</v>
      </c>
      <c r="E49" s="414">
        <v>3.8153000000000001</v>
      </c>
      <c r="F49" s="410">
        <v>3.94</v>
      </c>
      <c r="G49" s="410">
        <v>4.0049000000000001</v>
      </c>
      <c r="H49" s="410">
        <v>3.9058999999999999</v>
      </c>
      <c r="I49" s="410">
        <v>3.9447999999999999</v>
      </c>
      <c r="J49" s="410">
        <v>3.9232</v>
      </c>
      <c r="K49" s="410">
        <v>3.6532</v>
      </c>
      <c r="L49" s="410">
        <v>3.7195</v>
      </c>
      <c r="M49" s="410">
        <v>3.84</v>
      </c>
      <c r="N49" s="410">
        <v>3.8125</v>
      </c>
      <c r="O49" s="410">
        <v>3.86</v>
      </c>
      <c r="P49" s="410"/>
      <c r="Q49" s="410">
        <v>4.07</v>
      </c>
      <c r="R49" s="111"/>
      <c r="S49" s="914"/>
      <c r="T49" s="232"/>
      <c r="U49" s="186"/>
      <c r="V49" s="175"/>
      <c r="W49" s="175"/>
      <c r="X49" s="175"/>
      <c r="Y49" s="175"/>
      <c r="Z49" s="175"/>
      <c r="AA49" s="175"/>
      <c r="AB49" s="182"/>
      <c r="AC49" s="186"/>
      <c r="AD49" s="175"/>
      <c r="AE49" s="175"/>
      <c r="AF49" s="175"/>
      <c r="AG49" s="175"/>
      <c r="AH49" s="175"/>
      <c r="AI49" s="175"/>
      <c r="AJ49" s="175"/>
      <c r="AK49" s="175"/>
      <c r="AL49" s="175"/>
      <c r="AM49" s="175"/>
    </row>
    <row r="50" spans="2:39" s="57" customFormat="1" ht="28" customHeight="1">
      <c r="B50" s="111"/>
      <c r="C50" s="370" t="s">
        <v>96</v>
      </c>
      <c r="D50" s="173">
        <f>LOOKUP(9E+307,E50:Q50)</f>
        <v>0</v>
      </c>
      <c r="E50" s="414">
        <v>0</v>
      </c>
      <c r="F50" s="414">
        <v>0</v>
      </c>
      <c r="G50" s="414">
        <v>0</v>
      </c>
      <c r="H50" s="410">
        <v>0</v>
      </c>
      <c r="I50" s="410">
        <v>0</v>
      </c>
      <c r="J50" s="410">
        <v>0</v>
      </c>
      <c r="K50" s="410">
        <v>0</v>
      </c>
      <c r="L50" s="410">
        <v>0</v>
      </c>
      <c r="M50" s="410">
        <v>0</v>
      </c>
      <c r="N50" s="410">
        <v>0</v>
      </c>
      <c r="O50" s="410">
        <v>0</v>
      </c>
      <c r="P50" s="410">
        <v>0</v>
      </c>
      <c r="Q50" s="410">
        <v>0</v>
      </c>
      <c r="R50" s="111"/>
      <c r="S50" s="914"/>
      <c r="T50" s="232"/>
      <c r="U50" s="186"/>
      <c r="V50" s="175"/>
      <c r="W50" s="175"/>
      <c r="X50" s="175"/>
      <c r="Y50" s="175"/>
      <c r="Z50" s="175"/>
      <c r="AA50" s="175"/>
      <c r="AB50" s="182"/>
      <c r="AC50" s="186"/>
      <c r="AD50" s="175"/>
      <c r="AE50" s="175"/>
      <c r="AF50" s="175"/>
      <c r="AG50" s="175"/>
      <c r="AH50" s="175"/>
      <c r="AI50" s="175"/>
      <c r="AJ50" s="175"/>
      <c r="AK50" s="175"/>
      <c r="AL50" s="175"/>
      <c r="AM50" s="175"/>
    </row>
    <row r="51" spans="2:39" s="57" customFormat="1" ht="28" customHeight="1">
      <c r="B51" s="111"/>
      <c r="C51" s="370" t="s">
        <v>97</v>
      </c>
      <c r="D51" s="173">
        <f>LOOKUP(9E+307,E51:Q51)</f>
        <v>9119.27</v>
      </c>
      <c r="E51" s="414">
        <v>18209.12</v>
      </c>
      <c r="F51" s="410">
        <v>7000</v>
      </c>
      <c r="G51" s="410">
        <v>7129.96</v>
      </c>
      <c r="H51" s="410">
        <v>1279.93</v>
      </c>
      <c r="I51" s="410">
        <v>7000</v>
      </c>
      <c r="J51" s="410">
        <v>6192.78</v>
      </c>
      <c r="K51" s="410">
        <v>7030.07</v>
      </c>
      <c r="L51" s="410">
        <v>6863.61</v>
      </c>
      <c r="M51" s="410">
        <v>6016.88</v>
      </c>
      <c r="N51" s="410">
        <v>9521.4</v>
      </c>
      <c r="O51" s="410">
        <v>10516.59</v>
      </c>
      <c r="P51" s="410">
        <v>10516.59</v>
      </c>
      <c r="Q51" s="410">
        <v>9119.27</v>
      </c>
      <c r="R51" s="111"/>
      <c r="S51" s="914"/>
      <c r="T51" s="232"/>
      <c r="U51" s="186"/>
      <c r="V51" s="175"/>
      <c r="W51" s="175"/>
      <c r="X51" s="175"/>
      <c r="Y51" s="175"/>
      <c r="Z51" s="175"/>
      <c r="AA51" s="175"/>
      <c r="AB51" s="182"/>
      <c r="AC51" s="186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</row>
    <row r="52" spans="2:39" s="57" customFormat="1" ht="28" customHeight="1">
      <c r="B52" s="111"/>
      <c r="C52" s="370" t="s">
        <v>98</v>
      </c>
      <c r="D52" s="173">
        <f>LOOKUP(9E+307,E52:Q52)</f>
        <v>5870</v>
      </c>
      <c r="E52" s="414">
        <v>0</v>
      </c>
      <c r="F52" s="414">
        <v>0</v>
      </c>
      <c r="G52" s="410">
        <v>0</v>
      </c>
      <c r="H52" s="410">
        <v>1</v>
      </c>
      <c r="I52" s="410">
        <v>0</v>
      </c>
      <c r="J52" s="410">
        <v>0</v>
      </c>
      <c r="K52" s="410">
        <v>22045.45</v>
      </c>
      <c r="L52" s="410">
        <v>39028.949999999997</v>
      </c>
      <c r="M52" s="410">
        <v>51688.02</v>
      </c>
      <c r="N52" s="410">
        <v>49913</v>
      </c>
      <c r="O52" s="410">
        <v>0</v>
      </c>
      <c r="P52" s="410">
        <v>0</v>
      </c>
      <c r="Q52" s="410">
        <v>5870</v>
      </c>
      <c r="R52" s="111"/>
      <c r="S52" s="914"/>
      <c r="T52" s="232"/>
      <c r="U52" s="186"/>
      <c r="V52" s="175"/>
      <c r="W52" s="175"/>
      <c r="X52" s="175"/>
      <c r="Y52" s="175"/>
      <c r="Z52" s="175"/>
      <c r="AA52" s="175"/>
      <c r="AB52" s="182"/>
      <c r="AC52" s="186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</row>
    <row r="53" spans="2:39" s="57" customFormat="1" ht="28" customHeight="1">
      <c r="B53" s="111"/>
      <c r="C53" s="371" t="s">
        <v>99</v>
      </c>
      <c r="D53" s="122">
        <f>D52*D48</f>
        <v>37509.299999999996</v>
      </c>
      <c r="E53" s="170">
        <f>E52*E48</f>
        <v>0</v>
      </c>
      <c r="F53" s="122">
        <f>F52*F48</f>
        <v>0</v>
      </c>
      <c r="G53" s="122">
        <f>G52*G48</f>
        <v>0</v>
      </c>
      <c r="H53" s="122">
        <f>H52*H48</f>
        <v>6.7</v>
      </c>
      <c r="I53" s="122">
        <f t="shared" ref="I53:Q53" si="32">I52*I48</f>
        <v>0</v>
      </c>
      <c r="J53" s="122">
        <f t="shared" si="32"/>
        <v>0</v>
      </c>
      <c r="K53" s="122">
        <f t="shared" si="32"/>
        <v>144618.152</v>
      </c>
      <c r="L53" s="122">
        <f t="shared" si="32"/>
        <v>247053.25349999999</v>
      </c>
      <c r="M53" s="122">
        <f t="shared" si="32"/>
        <v>332870.84879999998</v>
      </c>
      <c r="N53" s="122">
        <f t="shared" si="32"/>
        <v>317945.81</v>
      </c>
      <c r="O53" s="122">
        <f t="shared" si="32"/>
        <v>0</v>
      </c>
      <c r="P53" s="122">
        <f t="shared" si="32"/>
        <v>0</v>
      </c>
      <c r="Q53" s="122">
        <f t="shared" si="32"/>
        <v>37509.299999999996</v>
      </c>
      <c r="R53" s="111"/>
      <c r="S53" s="914"/>
      <c r="T53" s="232"/>
      <c r="U53" s="186"/>
      <c r="V53" s="175"/>
      <c r="W53" s="175"/>
      <c r="X53" s="175"/>
      <c r="Y53" s="175"/>
      <c r="Z53" s="175"/>
      <c r="AA53" s="175"/>
      <c r="AB53" s="182"/>
      <c r="AC53" s="186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</row>
    <row r="54" spans="2:39" s="57" customFormat="1" ht="28" customHeight="1">
      <c r="B54" s="111"/>
      <c r="C54" s="370" t="s">
        <v>100</v>
      </c>
      <c r="D54" s="173">
        <f>LOOKUP(9E+307,E54:Q54)</f>
        <v>44195</v>
      </c>
      <c r="E54" s="414">
        <v>29699.82</v>
      </c>
      <c r="F54" s="410">
        <v>30535</v>
      </c>
      <c r="G54" s="410">
        <v>35510.800000000003</v>
      </c>
      <c r="H54" s="410">
        <f>36099-746.26*2</f>
        <v>34606.480000000003</v>
      </c>
      <c r="I54" s="410">
        <v>47953.53</v>
      </c>
      <c r="J54" s="410">
        <v>55001.23</v>
      </c>
      <c r="K54" s="410">
        <f>1988.82+3149.93+39445.55</f>
        <v>44584.3</v>
      </c>
      <c r="L54" s="410">
        <v>17098.45</v>
      </c>
      <c r="M54" s="410">
        <v>15228.09</v>
      </c>
      <c r="N54" s="410">
        <v>17240</v>
      </c>
      <c r="O54" s="410">
        <v>67854</v>
      </c>
      <c r="P54" s="410">
        <v>53246</v>
      </c>
      <c r="Q54" s="410">
        <v>44195</v>
      </c>
      <c r="R54" s="111"/>
      <c r="S54" s="914"/>
      <c r="T54" s="232"/>
      <c r="U54" s="186"/>
      <c r="V54" s="175"/>
      <c r="W54" s="175"/>
      <c r="X54" s="175"/>
      <c r="Y54" s="175"/>
      <c r="Z54" s="175"/>
      <c r="AA54" s="175"/>
      <c r="AB54" s="182"/>
      <c r="AC54" s="186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</row>
    <row r="55" spans="2:39" s="57" customFormat="1" ht="28" customHeight="1">
      <c r="B55" s="111"/>
      <c r="C55" s="371" t="s">
        <v>101</v>
      </c>
      <c r="D55" s="122">
        <f t="shared" ref="D55:N55" si="33">D54*D48</f>
        <v>282406.05</v>
      </c>
      <c r="E55" s="170">
        <f t="shared" si="33"/>
        <v>199285.7922</v>
      </c>
      <c r="F55" s="122">
        <f t="shared" si="33"/>
        <v>205805.9</v>
      </c>
      <c r="G55" s="122">
        <f t="shared" si="33"/>
        <v>239342.79200000002</v>
      </c>
      <c r="H55" s="122">
        <f t="shared" si="33"/>
        <v>231863.41600000003</v>
      </c>
      <c r="I55" s="122">
        <f t="shared" si="33"/>
        <v>315534.22739999997</v>
      </c>
      <c r="J55" s="122">
        <f t="shared" si="33"/>
        <v>360808.06880000001</v>
      </c>
      <c r="K55" s="122">
        <f t="shared" si="33"/>
        <v>292473.00800000003</v>
      </c>
      <c r="L55" s="122">
        <f t="shared" si="33"/>
        <v>108233.1885</v>
      </c>
      <c r="M55" s="122">
        <f t="shared" si="33"/>
        <v>98068.899600000004</v>
      </c>
      <c r="N55" s="122">
        <f t="shared" si="33"/>
        <v>109818.8</v>
      </c>
      <c r="O55" s="122">
        <f>O54*O48</f>
        <v>430872.89999999997</v>
      </c>
      <c r="P55" s="122">
        <f>P54*P48</f>
        <v>338112.1</v>
      </c>
      <c r="Q55" s="122">
        <f>Q54*Q48</f>
        <v>282406.05</v>
      </c>
      <c r="R55" s="111"/>
      <c r="S55" s="914"/>
      <c r="T55" s="232"/>
      <c r="U55" s="186"/>
      <c r="V55" s="175"/>
      <c r="W55" s="175"/>
      <c r="X55" s="175"/>
      <c r="Y55" s="175"/>
      <c r="Z55" s="175"/>
      <c r="AA55" s="175"/>
      <c r="AB55" s="182"/>
      <c r="AC55" s="186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</row>
    <row r="56" spans="2:39" s="176" customFormat="1" ht="28" customHeight="1">
      <c r="B56" s="111"/>
      <c r="C56" s="372" t="s">
        <v>60</v>
      </c>
      <c r="D56" s="177">
        <f>LOOKUP(9E+307,E56:Q56)</f>
        <v>20000</v>
      </c>
      <c r="E56" s="414">
        <v>0</v>
      </c>
      <c r="F56" s="414">
        <v>0</v>
      </c>
      <c r="G56" s="414">
        <v>0</v>
      </c>
      <c r="H56" s="414">
        <v>0</v>
      </c>
      <c r="I56" s="414">
        <v>20000</v>
      </c>
      <c r="J56" s="414">
        <v>20000</v>
      </c>
      <c r="K56" s="414">
        <v>20000</v>
      </c>
      <c r="L56" s="410">
        <v>20000</v>
      </c>
      <c r="M56" s="410">
        <v>20000</v>
      </c>
      <c r="N56" s="410">
        <v>20000</v>
      </c>
      <c r="O56" s="410">
        <v>20000</v>
      </c>
      <c r="P56" s="410">
        <v>20000</v>
      </c>
      <c r="Q56" s="410">
        <v>20000</v>
      </c>
      <c r="R56" s="111"/>
      <c r="S56" s="914"/>
      <c r="T56" s="232"/>
      <c r="U56" s="186"/>
      <c r="V56" s="175"/>
      <c r="W56" s="175"/>
      <c r="X56" s="175"/>
      <c r="Y56" s="175"/>
      <c r="Z56" s="175"/>
      <c r="AA56" s="175"/>
      <c r="AB56" s="182"/>
      <c r="AC56" s="186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</row>
    <row r="57" spans="2:39" s="176" customFormat="1" ht="28" customHeight="1">
      <c r="B57" s="111"/>
      <c r="C57" s="372" t="s">
        <v>61</v>
      </c>
      <c r="D57" s="177">
        <f>LOOKUP(9E+307,E57:Q57)</f>
        <v>0</v>
      </c>
      <c r="E57" s="414">
        <v>0</v>
      </c>
      <c r="F57" s="414">
        <v>0</v>
      </c>
      <c r="G57" s="414">
        <v>0</v>
      </c>
      <c r="H57" s="414">
        <v>0</v>
      </c>
      <c r="I57" s="414">
        <v>13500</v>
      </c>
      <c r="J57" s="414">
        <v>13500</v>
      </c>
      <c r="K57" s="414">
        <v>13500</v>
      </c>
      <c r="L57" s="414">
        <v>13500</v>
      </c>
      <c r="M57" s="414">
        <v>13500</v>
      </c>
      <c r="N57" s="414">
        <v>0</v>
      </c>
      <c r="O57" s="414">
        <v>0</v>
      </c>
      <c r="P57" s="414">
        <v>0</v>
      </c>
      <c r="Q57" s="414">
        <v>0</v>
      </c>
      <c r="R57" s="111"/>
      <c r="S57" s="914"/>
      <c r="T57" s="232"/>
      <c r="U57" s="186"/>
      <c r="V57" s="175"/>
      <c r="W57" s="175"/>
      <c r="X57" s="175"/>
      <c r="Y57" s="175"/>
      <c r="Z57" s="175"/>
      <c r="AA57" s="175"/>
      <c r="AB57" s="182"/>
      <c r="AC57" s="186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</row>
    <row r="58" spans="2:39" s="176" customFormat="1" ht="28" customHeight="1">
      <c r="B58" s="111"/>
      <c r="C58" s="372" t="s">
        <v>107</v>
      </c>
      <c r="D58" s="177">
        <f>LOOKUP(9E+307,E58:Q58)</f>
        <v>293168.68</v>
      </c>
      <c r="E58" s="414">
        <f t="shared" ref="E58:G58" si="34">100168.68</f>
        <v>100168.68</v>
      </c>
      <c r="F58" s="414">
        <f t="shared" si="34"/>
        <v>100168.68</v>
      </c>
      <c r="G58" s="414">
        <f t="shared" si="34"/>
        <v>100168.68</v>
      </c>
      <c r="H58" s="414">
        <f>100168.68</f>
        <v>100168.68</v>
      </c>
      <c r="I58" s="414">
        <f>100168.68+18000</f>
        <v>118168.68</v>
      </c>
      <c r="J58" s="410">
        <f>100168.68+18000</f>
        <v>118168.68</v>
      </c>
      <c r="K58" s="410">
        <v>223168.68</v>
      </c>
      <c r="L58" s="410">
        <v>223168.68</v>
      </c>
      <c r="M58" s="410">
        <v>293168.68</v>
      </c>
      <c r="N58" s="410">
        <v>293168.68</v>
      </c>
      <c r="O58" s="410">
        <f>293168.68</f>
        <v>293168.68</v>
      </c>
      <c r="P58" s="410">
        <f>293168.68</f>
        <v>293168.68</v>
      </c>
      <c r="Q58" s="410">
        <f>293168.68</f>
        <v>293168.68</v>
      </c>
      <c r="R58" s="111"/>
      <c r="S58" s="914"/>
      <c r="T58" s="232"/>
      <c r="U58" s="186"/>
      <c r="V58" s="175"/>
      <c r="W58" s="175"/>
      <c r="X58" s="175"/>
      <c r="Y58" s="175"/>
      <c r="Z58" s="175"/>
      <c r="AA58" s="175"/>
      <c r="AB58" s="182"/>
      <c r="AC58" s="186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</row>
    <row r="59" spans="2:39" s="175" customFormat="1" ht="28" customHeight="1">
      <c r="B59" s="111"/>
      <c r="C59" s="373" t="s">
        <v>62</v>
      </c>
      <c r="D59" s="174">
        <f>D56+D57+D58</f>
        <v>313168.68</v>
      </c>
      <c r="E59" s="180">
        <f t="shared" ref="E59:P59" si="35">E56+E57+E58</f>
        <v>100168.68</v>
      </c>
      <c r="F59" s="180">
        <f t="shared" si="35"/>
        <v>100168.68</v>
      </c>
      <c r="G59" s="180">
        <f t="shared" si="35"/>
        <v>100168.68</v>
      </c>
      <c r="H59" s="180">
        <f t="shared" si="35"/>
        <v>100168.68</v>
      </c>
      <c r="I59" s="180">
        <f t="shared" si="35"/>
        <v>151668.68</v>
      </c>
      <c r="J59" s="180">
        <f t="shared" si="35"/>
        <v>151668.68</v>
      </c>
      <c r="K59" s="180">
        <f t="shared" si="35"/>
        <v>256668.68</v>
      </c>
      <c r="L59" s="180">
        <f t="shared" si="35"/>
        <v>256668.68</v>
      </c>
      <c r="M59" s="180">
        <f t="shared" si="35"/>
        <v>326668.68</v>
      </c>
      <c r="N59" s="180">
        <f t="shared" si="35"/>
        <v>313168.68</v>
      </c>
      <c r="O59" s="180">
        <f t="shared" si="35"/>
        <v>313168.68</v>
      </c>
      <c r="P59" s="180">
        <f t="shared" si="35"/>
        <v>313168.68</v>
      </c>
      <c r="Q59" s="180">
        <f t="shared" ref="Q59" si="36">Q56+Q57+Q58</f>
        <v>313168.68</v>
      </c>
      <c r="R59" s="111"/>
      <c r="S59" s="914"/>
      <c r="T59" s="232"/>
      <c r="U59" s="186"/>
      <c r="AB59" s="182"/>
      <c r="AC59" s="186"/>
    </row>
    <row r="60" spans="2:39" s="57" customFormat="1" ht="28" customHeight="1">
      <c r="B60" s="111"/>
      <c r="C60" s="371" t="s">
        <v>102</v>
      </c>
      <c r="D60" s="122">
        <f t="shared" ref="D60:N60" si="37">D61-D59</f>
        <v>15865.940000000002</v>
      </c>
      <c r="E60" s="170">
        <f t="shared" si="37"/>
        <v>117326.2322</v>
      </c>
      <c r="F60" s="170">
        <f t="shared" si="37"/>
        <v>112637.22</v>
      </c>
      <c r="G60" s="170">
        <f t="shared" si="37"/>
        <v>146304.07200000001</v>
      </c>
      <c r="H60" s="170">
        <f t="shared" si="37"/>
        <v>132981.36600000004</v>
      </c>
      <c r="I60" s="170">
        <f t="shared" si="37"/>
        <v>170865.54739999998</v>
      </c>
      <c r="J60" s="170">
        <f t="shared" si="37"/>
        <v>215332.16880000004</v>
      </c>
      <c r="K60" s="170">
        <f t="shared" si="37"/>
        <v>187452.55000000005</v>
      </c>
      <c r="L60" s="170">
        <f t="shared" si="37"/>
        <v>105481.37199999997</v>
      </c>
      <c r="M60" s="170">
        <f t="shared" si="37"/>
        <v>110287.94839999999</v>
      </c>
      <c r="N60" s="170">
        <f t="shared" si="37"/>
        <v>124117.33000000002</v>
      </c>
      <c r="O60" s="170">
        <f>O61-O59</f>
        <v>128220.81</v>
      </c>
      <c r="P60" s="170">
        <f>P61-P59</f>
        <v>35460.010000000009</v>
      </c>
      <c r="Q60" s="170">
        <f>Q61-Q59</f>
        <v>15865.940000000002</v>
      </c>
      <c r="R60" s="111"/>
      <c r="S60" s="914"/>
      <c r="T60" s="232"/>
      <c r="U60" s="186"/>
      <c r="V60" s="175"/>
      <c r="W60" s="175"/>
      <c r="X60" s="175"/>
      <c r="Y60" s="175"/>
      <c r="Z60" s="175"/>
      <c r="AA60" s="175"/>
      <c r="AB60" s="182"/>
      <c r="AC60" s="186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</row>
    <row r="61" spans="2:39" s="57" customFormat="1" ht="28" customHeight="1">
      <c r="B61" s="111"/>
      <c r="C61" s="371" t="s">
        <v>103</v>
      </c>
      <c r="D61" s="122">
        <f t="shared" ref="D61:N61" si="38">D50+D51+D53+D55</f>
        <v>329034.62</v>
      </c>
      <c r="E61" s="170">
        <f t="shared" si="38"/>
        <v>217494.91219999999</v>
      </c>
      <c r="F61" s="170">
        <f t="shared" si="38"/>
        <v>212805.9</v>
      </c>
      <c r="G61" s="170">
        <f t="shared" si="38"/>
        <v>246472.75200000001</v>
      </c>
      <c r="H61" s="170">
        <f t="shared" si="38"/>
        <v>233150.04600000003</v>
      </c>
      <c r="I61" s="170">
        <f t="shared" si="38"/>
        <v>322534.22739999997</v>
      </c>
      <c r="J61" s="170">
        <f t="shared" si="38"/>
        <v>367000.84880000004</v>
      </c>
      <c r="K61" s="170">
        <f t="shared" si="38"/>
        <v>444121.23000000004</v>
      </c>
      <c r="L61" s="170">
        <f t="shared" si="38"/>
        <v>362150.05199999997</v>
      </c>
      <c r="M61" s="170">
        <f t="shared" si="38"/>
        <v>436956.62839999999</v>
      </c>
      <c r="N61" s="170">
        <f t="shared" si="38"/>
        <v>437286.01</v>
      </c>
      <c r="O61" s="170">
        <f>O50+O51+O53+O55</f>
        <v>441389.49</v>
      </c>
      <c r="P61" s="170">
        <f>P50+P51+P53+P55</f>
        <v>348628.69</v>
      </c>
      <c r="Q61" s="170">
        <f>Q50+Q51+Q53+Q55</f>
        <v>329034.62</v>
      </c>
      <c r="R61" s="111"/>
      <c r="S61" s="914"/>
      <c r="T61" s="232"/>
      <c r="U61" s="186"/>
      <c r="V61" s="175"/>
      <c r="W61" s="175"/>
      <c r="X61" s="175"/>
      <c r="Y61" s="175"/>
      <c r="Z61" s="175"/>
      <c r="AA61" s="175"/>
      <c r="AB61" s="182"/>
      <c r="AC61" s="186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</row>
    <row r="62" spans="2:39" s="57" customFormat="1" ht="28" customHeight="1">
      <c r="B62" s="111"/>
      <c r="C62" s="372" t="s">
        <v>104</v>
      </c>
      <c r="D62" s="177">
        <f>LOOKUP(9E+307,E62:Q62)</f>
        <v>0</v>
      </c>
      <c r="E62" s="414">
        <v>39898.68</v>
      </c>
      <c r="F62" s="414">
        <f>110286*0.441</f>
        <v>48636.126000000004</v>
      </c>
      <c r="G62" s="410">
        <v>0</v>
      </c>
      <c r="H62" s="410">
        <v>0</v>
      </c>
      <c r="I62" s="410">
        <v>0</v>
      </c>
      <c r="J62" s="410">
        <v>0</v>
      </c>
      <c r="K62" s="410">
        <v>0</v>
      </c>
      <c r="L62" s="410">
        <v>0</v>
      </c>
      <c r="M62" s="410">
        <v>0</v>
      </c>
      <c r="N62" s="410">
        <v>0</v>
      </c>
      <c r="O62" s="410">
        <v>0</v>
      </c>
      <c r="P62" s="410">
        <v>0</v>
      </c>
      <c r="Q62" s="410">
        <v>0</v>
      </c>
      <c r="R62" s="111"/>
      <c r="S62" s="914"/>
      <c r="T62" s="232"/>
      <c r="U62" s="186"/>
      <c r="V62" s="175"/>
      <c r="W62" s="175"/>
      <c r="X62" s="175"/>
      <c r="Y62" s="175"/>
      <c r="Z62" s="175"/>
      <c r="AA62" s="175"/>
      <c r="AB62" s="182"/>
      <c r="AC62" s="186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</row>
    <row r="63" spans="2:39" s="57" customFormat="1" ht="28" customHeight="1">
      <c r="B63" s="111"/>
      <c r="C63" s="371" t="s">
        <v>63</v>
      </c>
      <c r="D63" s="170">
        <f t="shared" ref="D63:N63" si="39">D60+D62</f>
        <v>15865.940000000002</v>
      </c>
      <c r="E63" s="170">
        <f t="shared" si="39"/>
        <v>157224.91219999999</v>
      </c>
      <c r="F63" s="170">
        <f t="shared" si="39"/>
        <v>161273.34600000002</v>
      </c>
      <c r="G63" s="170">
        <f t="shared" si="39"/>
        <v>146304.07200000001</v>
      </c>
      <c r="H63" s="170">
        <f t="shared" si="39"/>
        <v>132981.36600000004</v>
      </c>
      <c r="I63" s="170">
        <f t="shared" si="39"/>
        <v>170865.54739999998</v>
      </c>
      <c r="J63" s="170">
        <f t="shared" si="39"/>
        <v>215332.16880000004</v>
      </c>
      <c r="K63" s="170">
        <f t="shared" si="39"/>
        <v>187452.55000000005</v>
      </c>
      <c r="L63" s="170">
        <f t="shared" si="39"/>
        <v>105481.37199999997</v>
      </c>
      <c r="M63" s="170">
        <f t="shared" si="39"/>
        <v>110287.94839999999</v>
      </c>
      <c r="N63" s="170">
        <f t="shared" si="39"/>
        <v>124117.33000000002</v>
      </c>
      <c r="O63" s="170">
        <f>O60+O62</f>
        <v>128220.81</v>
      </c>
      <c r="P63" s="170">
        <f>P60+P62</f>
        <v>35460.010000000009</v>
      </c>
      <c r="Q63" s="170">
        <f>Q60+Q62</f>
        <v>15865.940000000002</v>
      </c>
      <c r="R63" s="111"/>
      <c r="S63" s="914"/>
      <c r="T63" s="232"/>
      <c r="U63" s="186"/>
      <c r="V63" s="175"/>
      <c r="W63" s="175"/>
      <c r="X63" s="175"/>
      <c r="Y63" s="175"/>
      <c r="Z63" s="175"/>
      <c r="AA63" s="175"/>
      <c r="AB63" s="182"/>
      <c r="AC63" s="186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</row>
    <row r="64" spans="2:39" s="57" customFormat="1" ht="28" customHeight="1" thickBot="1">
      <c r="B64" s="111"/>
      <c r="C64" s="371" t="s">
        <v>65</v>
      </c>
      <c r="D64" s="170">
        <f t="shared" ref="D64:N64" si="40">D61+D62</f>
        <v>329034.62</v>
      </c>
      <c r="E64" s="170">
        <f t="shared" si="40"/>
        <v>257393.59219999998</v>
      </c>
      <c r="F64" s="170">
        <f t="shared" si="40"/>
        <v>261442.02600000001</v>
      </c>
      <c r="G64" s="170">
        <f t="shared" si="40"/>
        <v>246472.75200000001</v>
      </c>
      <c r="H64" s="170">
        <f t="shared" si="40"/>
        <v>233150.04600000003</v>
      </c>
      <c r="I64" s="170">
        <f t="shared" si="40"/>
        <v>322534.22739999997</v>
      </c>
      <c r="J64" s="170">
        <f t="shared" si="40"/>
        <v>367000.84880000004</v>
      </c>
      <c r="K64" s="170">
        <f t="shared" si="40"/>
        <v>444121.23000000004</v>
      </c>
      <c r="L64" s="170">
        <f t="shared" si="40"/>
        <v>362150.05199999997</v>
      </c>
      <c r="M64" s="170">
        <f t="shared" si="40"/>
        <v>436956.62839999999</v>
      </c>
      <c r="N64" s="170">
        <f t="shared" si="40"/>
        <v>437286.01</v>
      </c>
      <c r="O64" s="170">
        <f>O61+O62</f>
        <v>441389.49</v>
      </c>
      <c r="P64" s="170">
        <f>P61+P62</f>
        <v>348628.69</v>
      </c>
      <c r="Q64" s="170">
        <f>Q61+Q62</f>
        <v>329034.62</v>
      </c>
      <c r="R64" s="111"/>
      <c r="S64" s="915"/>
      <c r="T64" s="232"/>
      <c r="U64" s="186"/>
      <c r="V64" s="175"/>
      <c r="W64" s="175"/>
      <c r="X64" s="175"/>
      <c r="Y64" s="175"/>
      <c r="Z64" s="175"/>
      <c r="AA64" s="175"/>
      <c r="AB64" s="182"/>
      <c r="AC64" s="186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</row>
    <row r="65" spans="2:39" s="57" customFormat="1" ht="28" customHeight="1">
      <c r="B65" s="111"/>
      <c r="C65" s="232"/>
      <c r="D65" s="232"/>
      <c r="E65" s="232"/>
      <c r="F65" s="232"/>
      <c r="G65" s="232"/>
      <c r="H65" s="232"/>
      <c r="I65" s="232"/>
      <c r="J65" s="232"/>
      <c r="K65" s="232"/>
      <c r="L65" s="232"/>
      <c r="M65" s="232"/>
      <c r="N65" s="232"/>
      <c r="O65" s="232"/>
      <c r="P65" s="232"/>
      <c r="Q65" s="232"/>
      <c r="R65" s="111"/>
      <c r="S65" s="232"/>
      <c r="T65" s="232"/>
      <c r="U65" s="186"/>
      <c r="V65" s="175"/>
      <c r="W65" s="175"/>
      <c r="X65" s="175"/>
      <c r="Y65" s="175"/>
      <c r="Z65" s="175"/>
      <c r="AA65" s="175"/>
      <c r="AB65" s="182"/>
      <c r="AC65" s="186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</row>
    <row r="66" spans="2:39" ht="28" customHeight="1">
      <c r="U66" s="182"/>
      <c r="AB66" s="182"/>
      <c r="AC66" s="182"/>
    </row>
    <row r="67" spans="2:39" ht="28" customHeight="1" thickBot="1"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>
        <f>50130.68+38+50000</f>
        <v>100168.68</v>
      </c>
      <c r="N67" s="111">
        <f>50130.68+38+50000</f>
        <v>100168.68</v>
      </c>
      <c r="O67" s="111"/>
      <c r="P67" s="111"/>
      <c r="Q67" s="111"/>
      <c r="R67" s="111"/>
      <c r="S67" s="111"/>
      <c r="T67" s="111"/>
      <c r="U67" s="182"/>
      <c r="AB67" s="182"/>
      <c r="AC67" s="182"/>
    </row>
    <row r="68" spans="2:39" s="56" customFormat="1" ht="28" customHeight="1">
      <c r="B68" s="111"/>
      <c r="C68" s="374" t="s">
        <v>93</v>
      </c>
      <c r="D68" s="375" t="s">
        <v>94</v>
      </c>
      <c r="E68" s="164">
        <v>44221</v>
      </c>
      <c r="F68" s="164">
        <v>44227</v>
      </c>
      <c r="G68" s="164">
        <v>44234</v>
      </c>
      <c r="H68" s="164">
        <v>44241</v>
      </c>
      <c r="I68" s="164">
        <v>44248</v>
      </c>
      <c r="J68" s="164">
        <v>44255</v>
      </c>
      <c r="K68" s="164">
        <v>44262</v>
      </c>
      <c r="L68" s="164">
        <v>44269</v>
      </c>
      <c r="M68" s="164">
        <v>44276</v>
      </c>
      <c r="N68" s="164">
        <v>44283</v>
      </c>
      <c r="O68" s="111"/>
      <c r="P68" s="335"/>
      <c r="Q68" s="336"/>
      <c r="R68" s="111"/>
      <c r="S68" s="913" t="s">
        <v>210</v>
      </c>
      <c r="T68" s="232"/>
      <c r="U68" s="183"/>
      <c r="AB68" s="182"/>
      <c r="AC68" s="183"/>
    </row>
    <row r="69" spans="2:39" s="165" customFormat="1" ht="28" customHeight="1">
      <c r="B69" s="111"/>
      <c r="C69" s="363" t="s">
        <v>38</v>
      </c>
      <c r="D69" s="166">
        <f>LOOKUP(9E+307,E69:Q69)</f>
        <v>35.4</v>
      </c>
      <c r="E69" s="412"/>
      <c r="F69" s="404"/>
      <c r="G69" s="404">
        <v>33.74</v>
      </c>
      <c r="H69" s="404"/>
      <c r="I69" s="404">
        <v>35.5</v>
      </c>
      <c r="J69" s="404">
        <v>35.5</v>
      </c>
      <c r="K69" s="404">
        <v>34.1</v>
      </c>
      <c r="L69" s="404">
        <v>35.1</v>
      </c>
      <c r="M69" s="404">
        <v>35.4</v>
      </c>
      <c r="N69" s="404">
        <v>35.4</v>
      </c>
      <c r="O69" s="232"/>
      <c r="P69" s="269"/>
      <c r="Q69" s="333"/>
      <c r="R69" s="111"/>
      <c r="S69" s="914"/>
      <c r="T69" s="232"/>
      <c r="U69" s="184"/>
      <c r="AB69" s="182"/>
      <c r="AC69" s="184"/>
    </row>
    <row r="70" spans="2:39" s="165" customFormat="1" ht="28" customHeight="1" thickBot="1">
      <c r="B70" s="111"/>
      <c r="C70" s="364" t="s">
        <v>36</v>
      </c>
      <c r="D70" s="167">
        <f>LOOKUP(9E+307,E70:Q70)</f>
        <v>196</v>
      </c>
      <c r="E70" s="412"/>
      <c r="F70" s="404"/>
      <c r="G70" s="404">
        <v>218</v>
      </c>
      <c r="H70" s="404">
        <v>196</v>
      </c>
      <c r="I70" s="404"/>
      <c r="J70" s="404"/>
      <c r="K70" s="404"/>
      <c r="L70" s="404"/>
      <c r="M70" s="404"/>
      <c r="N70" s="404"/>
      <c r="O70" s="250"/>
      <c r="P70" s="269"/>
      <c r="Q70" s="333"/>
      <c r="R70" s="111"/>
      <c r="S70" s="914"/>
      <c r="T70" s="232"/>
      <c r="U70" s="184"/>
      <c r="AB70" s="182"/>
      <c r="AC70" s="184"/>
    </row>
    <row r="71" spans="2:39" s="165" customFormat="1" ht="28" customHeight="1">
      <c r="B71" s="111"/>
      <c r="C71" s="365" t="s">
        <v>13</v>
      </c>
      <c r="D71" s="168">
        <f>LOOKUP(9E+307,E71:Q71)</f>
        <v>61200</v>
      </c>
      <c r="E71" s="412">
        <v>54900</v>
      </c>
      <c r="F71" s="404">
        <v>57400</v>
      </c>
      <c r="G71" s="404">
        <v>55000</v>
      </c>
      <c r="H71" s="404">
        <v>61100</v>
      </c>
      <c r="I71" s="404">
        <v>61300</v>
      </c>
      <c r="J71" s="408">
        <v>61300</v>
      </c>
      <c r="K71" s="404">
        <v>62800</v>
      </c>
      <c r="L71" s="404">
        <v>65200</v>
      </c>
      <c r="M71" s="404">
        <v>65800</v>
      </c>
      <c r="N71" s="404">
        <v>61200</v>
      </c>
      <c r="O71" s="250"/>
      <c r="P71" s="269"/>
      <c r="Q71" s="333"/>
      <c r="R71" s="111"/>
      <c r="S71" s="914"/>
      <c r="T71" s="232"/>
      <c r="U71" s="184"/>
      <c r="AB71" s="182"/>
      <c r="AC71" s="184"/>
    </row>
    <row r="72" spans="2:39" s="57" customFormat="1" ht="28" customHeight="1">
      <c r="B72" s="111"/>
      <c r="C72" s="366" t="s">
        <v>5</v>
      </c>
      <c r="D72" s="169">
        <f>LOOKUP(9E+307,E72:Q72)</f>
        <v>3.12</v>
      </c>
      <c r="E72" s="413">
        <v>2.9180000000000001</v>
      </c>
      <c r="F72" s="408">
        <v>2.8519999999999999</v>
      </c>
      <c r="G72" s="408">
        <v>3.4889999999999999</v>
      </c>
      <c r="H72" s="408">
        <v>3.597</v>
      </c>
      <c r="I72" s="408">
        <v>3.8410000000000002</v>
      </c>
      <c r="J72" s="411">
        <v>3.258</v>
      </c>
      <c r="K72" s="408">
        <v>3.13</v>
      </c>
      <c r="L72" s="408">
        <v>3.5169999999999999</v>
      </c>
      <c r="M72" s="408">
        <v>3.5640000000000001</v>
      </c>
      <c r="N72" s="408">
        <v>3.12</v>
      </c>
      <c r="O72" s="250"/>
      <c r="P72" s="269"/>
      <c r="Q72" s="333"/>
      <c r="R72" s="111"/>
      <c r="S72" s="914"/>
      <c r="T72" s="232"/>
      <c r="U72" s="185"/>
      <c r="AB72" s="182"/>
      <c r="AC72" s="185"/>
    </row>
    <row r="73" spans="2:39" s="57" customFormat="1" ht="28" customHeight="1">
      <c r="B73" s="111"/>
      <c r="C73" s="366" t="s">
        <v>14</v>
      </c>
      <c r="D73" s="169">
        <f>LOOKUP(9E+307,E73:Q73)</f>
        <v>53400</v>
      </c>
      <c r="E73" s="413">
        <v>34500</v>
      </c>
      <c r="F73" s="408">
        <v>32900</v>
      </c>
      <c r="G73" s="408">
        <v>40000</v>
      </c>
      <c r="H73" s="408">
        <v>47100</v>
      </c>
      <c r="I73" s="408">
        <v>57100</v>
      </c>
      <c r="J73" s="408">
        <v>53300</v>
      </c>
      <c r="K73" s="408">
        <v>49600</v>
      </c>
      <c r="L73" s="408">
        <v>54000</v>
      </c>
      <c r="M73" s="408">
        <v>59000</v>
      </c>
      <c r="N73" s="408">
        <v>53400</v>
      </c>
      <c r="O73" s="250"/>
      <c r="P73" s="269"/>
      <c r="Q73" s="333"/>
      <c r="R73" s="111"/>
      <c r="S73" s="914"/>
      <c r="T73" s="232"/>
      <c r="U73" s="185"/>
      <c r="AB73" s="182"/>
      <c r="AC73" s="185"/>
    </row>
    <row r="74" spans="2:39" s="57" customFormat="1" ht="28" customHeight="1">
      <c r="B74" s="111"/>
      <c r="C74" s="367" t="s">
        <v>0</v>
      </c>
      <c r="D74" s="14">
        <f>LN(D72/1.8)/0.91</f>
        <v>0.60444652408711197</v>
      </c>
      <c r="E74" s="170">
        <f t="shared" ref="E74:N74" si="41">LN(E72/1.8)/0.91</f>
        <v>0.53089207164667573</v>
      </c>
      <c r="F74" s="122">
        <f t="shared" si="41"/>
        <v>0.50575146994497844</v>
      </c>
      <c r="G74" s="122">
        <f t="shared" si="41"/>
        <v>0.72728406296979997</v>
      </c>
      <c r="H74" s="122">
        <f t="shared" si="41"/>
        <v>0.76078406572677781</v>
      </c>
      <c r="I74" s="122">
        <f t="shared" si="41"/>
        <v>0.83290778512269092</v>
      </c>
      <c r="J74" s="122">
        <f t="shared" si="41"/>
        <v>0.65200752228322456</v>
      </c>
      <c r="K74" s="122">
        <f t="shared" si="41"/>
        <v>0.60796301060433267</v>
      </c>
      <c r="L74" s="122">
        <f t="shared" si="41"/>
        <v>0.73606778965903996</v>
      </c>
      <c r="M74" s="122">
        <f t="shared" si="41"/>
        <v>0.75065587330378436</v>
      </c>
      <c r="N74" s="122">
        <f t="shared" si="41"/>
        <v>0.60444652408711197</v>
      </c>
      <c r="O74" s="250"/>
      <c r="P74" s="269"/>
      <c r="Q74" s="333"/>
      <c r="R74" s="111"/>
      <c r="S74" s="914"/>
      <c r="T74" s="232"/>
      <c r="U74" s="185"/>
      <c r="AB74" s="182"/>
      <c r="AC74" s="185"/>
    </row>
    <row r="75" spans="2:39" s="57" customFormat="1" ht="28" customHeight="1">
      <c r="B75" s="111"/>
      <c r="C75" s="367" t="s">
        <v>10</v>
      </c>
      <c r="D75" s="14">
        <f t="shared" ref="D75:N75" si="42">D71/D73</f>
        <v>1.146067415730337</v>
      </c>
      <c r="E75" s="170">
        <f t="shared" si="42"/>
        <v>1.5913043478260869</v>
      </c>
      <c r="F75" s="122">
        <f t="shared" si="42"/>
        <v>1.7446808510638299</v>
      </c>
      <c r="G75" s="122">
        <f t="shared" si="42"/>
        <v>1.375</v>
      </c>
      <c r="H75" s="122">
        <f t="shared" si="42"/>
        <v>1.2972399150743099</v>
      </c>
      <c r="I75" s="122">
        <f t="shared" si="42"/>
        <v>1.0735551663747811</v>
      </c>
      <c r="J75" s="122">
        <f t="shared" si="42"/>
        <v>1.150093808630394</v>
      </c>
      <c r="K75" s="122">
        <f t="shared" si="42"/>
        <v>1.2661290322580645</v>
      </c>
      <c r="L75" s="122">
        <f t="shared" si="42"/>
        <v>1.2074074074074075</v>
      </c>
      <c r="M75" s="122">
        <f t="shared" si="42"/>
        <v>1.1152542372881356</v>
      </c>
      <c r="N75" s="122">
        <f t="shared" si="42"/>
        <v>1.146067415730337</v>
      </c>
      <c r="O75" s="250"/>
      <c r="P75" s="269"/>
      <c r="Q75" s="333"/>
      <c r="R75" s="111"/>
      <c r="S75" s="914"/>
      <c r="T75" s="232"/>
      <c r="U75" s="185"/>
      <c r="AB75" s="182"/>
      <c r="AC75" s="185"/>
    </row>
    <row r="76" spans="2:39" s="57" customFormat="1" ht="28" customHeight="1">
      <c r="B76" s="111"/>
      <c r="C76" s="367" t="s">
        <v>1</v>
      </c>
      <c r="D76" s="171">
        <f t="shared" ref="D76:H76" si="43">LN(D75/1.44)/1.68</f>
        <v>-0.13589682740224884</v>
      </c>
      <c r="E76" s="170">
        <f t="shared" si="43"/>
        <v>5.9470780291822414E-2</v>
      </c>
      <c r="F76" s="122">
        <f t="shared" si="43"/>
        <v>0.11424317378945553</v>
      </c>
      <c r="G76" s="122">
        <f t="shared" si="43"/>
        <v>-2.7493680041294394E-2</v>
      </c>
      <c r="H76" s="122">
        <f t="shared" si="43"/>
        <v>-6.2145385971864087E-2</v>
      </c>
      <c r="I76" s="122">
        <f>LN(I75/1.44)/1.68</f>
        <v>-0.17480201625458808</v>
      </c>
      <c r="J76" s="122">
        <f t="shared" ref="J76:M76" si="44">LN(J75/1.44)/1.68</f>
        <v>-0.13380928679615611</v>
      </c>
      <c r="K76" s="122">
        <f t="shared" si="44"/>
        <v>-7.6594567764665528E-2</v>
      </c>
      <c r="L76" s="122">
        <f t="shared" si="44"/>
        <v>-0.1048617209640335</v>
      </c>
      <c r="M76" s="122">
        <f t="shared" si="44"/>
        <v>-0.15211947569187925</v>
      </c>
      <c r="N76" s="122">
        <f>LN(N75/1.44)/1.68</f>
        <v>-0.13589682740224884</v>
      </c>
      <c r="O76" s="250"/>
      <c r="P76" s="269"/>
      <c r="Q76" s="333"/>
      <c r="R76" s="111"/>
      <c r="S76" s="914"/>
      <c r="T76" s="232"/>
      <c r="U76" s="185"/>
      <c r="AB76" s="182"/>
      <c r="AC76" s="185"/>
    </row>
    <row r="77" spans="2:39" s="57" customFormat="1" ht="28" customHeight="1" thickBot="1">
      <c r="B77" s="111"/>
      <c r="C77" s="368" t="s">
        <v>105</v>
      </c>
      <c r="D77" s="172">
        <f>INDEX(神经网络!$F$10:$BN$70,MATCH(ROUND(D76*2,1)/2,神经网络!$D$10:$D$70,0),MATCH(ROUND(D74*2,1)/2,神经网络!$F$8:$BN$8,0))</f>
        <v>2.2002514419511074</v>
      </c>
      <c r="E77" s="170">
        <f>INDEX(神经网络!$F$10:$BN$70,MATCH(ROUND(E76*2,1)/2,神经网络!$D$10:$D$70,0),MATCH(ROUND(E74*2,1)/2,神经网络!$F$8:$BN$8,0))</f>
        <v>2.2826024161459335</v>
      </c>
      <c r="F77" s="170">
        <f>INDEX(神经网络!$F$10:$BN$70,MATCH(ROUND(F76*2,1)/2,神经网络!$D$10:$D$70,0),MATCH(ROUND(F74*2,1)/2,神经网络!$F$8:$BN$8,0))</f>
        <v>2.2407146315206568</v>
      </c>
      <c r="G77" s="170">
        <f>INDEX(神经网络!$F$10:$BN$70,MATCH(ROUND(G76*2,1)/2,神经网络!$D$10:$D$70,0),MATCH(ROUND(G74*2,1)/2,神经网络!$F$8:$BN$8,0))</f>
        <v>2.4876015366131616</v>
      </c>
      <c r="H77" s="170">
        <f>INDEX(神经网络!$F$10:$BN$70,MATCH(ROUND(H76*2,1)/2,神经网络!$D$10:$D$70,0),MATCH(ROUND(H74*2,1)/2,神经网络!$F$8:$BN$8,0))</f>
        <v>2.4876015366131616</v>
      </c>
      <c r="I77" s="170">
        <f>INDEX(神经网络!$F$10:$BN$70,MATCH(ROUND(I76*2,1)/2,神经网络!$D$10:$D$70,0),MATCH(ROUND(I74*2,1)/2,神经网络!$F$8:$BN$8,0))</f>
        <v>2.5406916136583462</v>
      </c>
      <c r="J77" s="170">
        <f>INDEX(神经网络!$F$10:$BN$70,MATCH(ROUND(J76*2,1)/2,神经网络!$D$10:$D$70,0),MATCH(ROUND(J74*2,1)/2,神经网络!$F$8:$BN$8,0))</f>
        <v>2.2803969846435739</v>
      </c>
      <c r="K77" s="170">
        <f>INDEX(神经网络!$F$10:$BN$70,MATCH(ROUND(K76*2,1)/2,神经网络!$D$10:$D$70,0),MATCH(ROUND(K74*2,1)/2,神经网络!$F$8:$BN$8,0))</f>
        <v>2.2393485616600679</v>
      </c>
      <c r="L77" s="170">
        <f>INDEX(神经网络!$F$10:$BN$70,MATCH(ROUND(L76*2,1)/2,神经网络!$D$10:$D$70,0),MATCH(ROUND(L74*2,1)/2,神经网络!$F$8:$BN$8,0))</f>
        <v>2.454388179338252</v>
      </c>
      <c r="M77" s="170">
        <f>INDEX(神经网络!$F$10:$BN$70,MATCH(ROUND(M76*2,1)/2,神经网络!$D$10:$D$70,0),MATCH(ROUND(M74*2,1)/2,神经网络!$F$8:$BN$8,0))</f>
        <v>2.4225841770795928</v>
      </c>
      <c r="N77" s="170">
        <f>INDEX(神经网络!$F$10:$BN$70,MATCH(ROUND(N76*2,1)/2,神经网络!$D$10:$D$70,0),MATCH(ROUND(N74*2,1)/2,神经网络!$F$8:$BN$8,0))</f>
        <v>2.2002514419511074</v>
      </c>
      <c r="O77" s="250"/>
      <c r="P77" s="269"/>
      <c r="Q77" s="333"/>
      <c r="R77" s="111"/>
      <c r="S77" s="914"/>
      <c r="T77" s="232"/>
      <c r="U77" s="185"/>
      <c r="AB77" s="182"/>
      <c r="AC77" s="185"/>
    </row>
    <row r="78" spans="2:39" s="57" customFormat="1" ht="28" customHeight="1">
      <c r="B78" s="111"/>
      <c r="C78" s="369" t="s">
        <v>55</v>
      </c>
      <c r="D78" s="188">
        <f>LOOKUP(9E+307,E78:Q78)</f>
        <v>6.56</v>
      </c>
      <c r="E78" s="413">
        <v>6.41</v>
      </c>
      <c r="F78" s="408">
        <v>6.42</v>
      </c>
      <c r="G78" s="408">
        <v>6.41</v>
      </c>
      <c r="H78" s="408">
        <v>6.42</v>
      </c>
      <c r="I78" s="408">
        <v>6.49</v>
      </c>
      <c r="J78" s="408">
        <v>6.96</v>
      </c>
      <c r="K78" s="408">
        <v>6.58</v>
      </c>
      <c r="L78" s="408">
        <v>6.58</v>
      </c>
      <c r="M78" s="408">
        <v>6.54</v>
      </c>
      <c r="N78" s="408">
        <v>6.56</v>
      </c>
      <c r="O78" s="250"/>
      <c r="P78" s="269"/>
      <c r="Q78" s="333"/>
      <c r="R78" s="111"/>
      <c r="S78" s="914"/>
      <c r="T78" s="232"/>
      <c r="U78" s="185"/>
      <c r="AB78" s="182"/>
    </row>
    <row r="79" spans="2:39" s="57" customFormat="1" ht="28" customHeight="1">
      <c r="B79" s="111"/>
      <c r="C79" s="370" t="s">
        <v>95</v>
      </c>
      <c r="D79" s="173">
        <f>LOOKUP(9E+307,E79:Q79)</f>
        <v>3.6204000000000001</v>
      </c>
      <c r="E79" s="414">
        <v>3.7875999999999999</v>
      </c>
      <c r="F79" s="410">
        <v>3.7875999999999999</v>
      </c>
      <c r="G79" s="410">
        <v>3.8534999999999999</v>
      </c>
      <c r="H79" s="410">
        <v>3.8755000000000002</v>
      </c>
      <c r="I79" s="410">
        <v>3.8469000000000002</v>
      </c>
      <c r="J79" s="410">
        <v>3.8469000000000002</v>
      </c>
      <c r="K79" s="410">
        <v>3.5760999999999998</v>
      </c>
      <c r="L79" s="410">
        <v>3.4805000000000001</v>
      </c>
      <c r="M79" s="410">
        <v>3.7342</v>
      </c>
      <c r="N79" s="410">
        <v>3.6204000000000001</v>
      </c>
      <c r="O79" s="250"/>
      <c r="P79" s="269"/>
      <c r="Q79" s="333"/>
      <c r="R79" s="111"/>
      <c r="S79" s="914"/>
      <c r="T79" s="232"/>
      <c r="U79" s="186"/>
      <c r="V79" s="175"/>
      <c r="W79" s="175"/>
      <c r="X79" s="175"/>
      <c r="Y79" s="175"/>
      <c r="Z79" s="175"/>
      <c r="AA79" s="175"/>
      <c r="AB79" s="182"/>
      <c r="AC79" s="186"/>
      <c r="AD79" s="175"/>
      <c r="AE79" s="175"/>
      <c r="AF79" s="175"/>
      <c r="AG79" s="175"/>
      <c r="AH79" s="175"/>
      <c r="AI79" s="175"/>
      <c r="AJ79" s="175"/>
      <c r="AK79" s="175"/>
      <c r="AL79" s="175"/>
      <c r="AM79" s="175"/>
    </row>
    <row r="80" spans="2:39" s="57" customFormat="1" ht="28" customHeight="1">
      <c r="B80" s="111"/>
      <c r="C80" s="370" t="s">
        <v>96</v>
      </c>
      <c r="D80" s="173">
        <f>LOOKUP(9E+307,E80:Q80)</f>
        <v>17412.310000000001</v>
      </c>
      <c r="E80" s="414">
        <v>120993.37</v>
      </c>
      <c r="F80" s="414">
        <v>119366.56</v>
      </c>
      <c r="G80" s="414">
        <v>118188.66</v>
      </c>
      <c r="H80" s="410">
        <v>118863.41</v>
      </c>
      <c r="I80" s="410">
        <v>11170.49</v>
      </c>
      <c r="J80" s="410">
        <v>11170.49</v>
      </c>
      <c r="K80" s="410">
        <v>5501.87</v>
      </c>
      <c r="L80" s="410">
        <f>5274.51+844.64</f>
        <v>6119.1500000000005</v>
      </c>
      <c r="M80" s="410">
        <f>6276.17</f>
        <v>6276.17</v>
      </c>
      <c r="N80" s="410">
        <v>17412.310000000001</v>
      </c>
      <c r="O80" s="250"/>
      <c r="P80" s="269"/>
      <c r="Q80" s="333"/>
      <c r="R80" s="111"/>
      <c r="S80" s="914"/>
      <c r="T80" s="232"/>
      <c r="U80" s="186"/>
      <c r="V80" s="175"/>
      <c r="W80" s="175"/>
      <c r="X80" s="175"/>
      <c r="Y80" s="175"/>
      <c r="Z80" s="175"/>
      <c r="AA80" s="175"/>
      <c r="AB80" s="182"/>
      <c r="AC80" s="186"/>
      <c r="AD80" s="175"/>
      <c r="AE80" s="175"/>
      <c r="AF80" s="175"/>
      <c r="AG80" s="175"/>
      <c r="AH80" s="175"/>
      <c r="AI80" s="175"/>
      <c r="AJ80" s="175"/>
      <c r="AK80" s="175"/>
      <c r="AL80" s="175"/>
      <c r="AM80" s="175"/>
    </row>
    <row r="81" spans="2:39" s="57" customFormat="1" ht="28" customHeight="1">
      <c r="B81" s="111"/>
      <c r="C81" s="370" t="s">
        <v>97</v>
      </c>
      <c r="D81" s="173">
        <f>LOOKUP(9E+307,E81:Q81)</f>
        <v>7200</v>
      </c>
      <c r="E81" s="414">
        <v>11.42</v>
      </c>
      <c r="F81" s="410">
        <v>2571.54</v>
      </c>
      <c r="G81" s="410">
        <v>1145.97</v>
      </c>
      <c r="H81" s="410">
        <v>2245.9699999999998</v>
      </c>
      <c r="I81" s="410">
        <v>107112.2</v>
      </c>
      <c r="J81" s="410">
        <v>7289.34</v>
      </c>
      <c r="K81" s="410">
        <v>6635.84</v>
      </c>
      <c r="L81" s="410">
        <f>8321.13-844.64</f>
        <v>7476.4899999999989</v>
      </c>
      <c r="M81" s="410">
        <v>67342.34</v>
      </c>
      <c r="N81" s="410">
        <v>7200</v>
      </c>
      <c r="O81" s="250"/>
      <c r="P81" s="269"/>
      <c r="Q81" s="333"/>
      <c r="R81" s="111"/>
      <c r="S81" s="914"/>
      <c r="T81" s="232"/>
      <c r="U81" s="186"/>
      <c r="V81" s="175"/>
      <c r="W81" s="175"/>
      <c r="X81" s="175"/>
      <c r="Y81" s="175"/>
      <c r="Z81" s="175"/>
      <c r="AA81" s="175"/>
      <c r="AB81" s="182"/>
      <c r="AC81" s="186"/>
      <c r="AD81" s="175"/>
      <c r="AE81" s="175"/>
      <c r="AF81" s="175"/>
      <c r="AG81" s="175"/>
      <c r="AH81" s="175"/>
      <c r="AI81" s="175"/>
      <c r="AJ81" s="175"/>
      <c r="AK81" s="175"/>
      <c r="AL81" s="175"/>
      <c r="AM81" s="175"/>
    </row>
    <row r="82" spans="2:39" s="57" customFormat="1" ht="28" customHeight="1">
      <c r="B82" s="111"/>
      <c r="C82" s="370" t="s">
        <v>98</v>
      </c>
      <c r="D82" s="173">
        <f>LOOKUP(9E+307,E82:Q82)</f>
        <v>18431.97</v>
      </c>
      <c r="E82" s="414">
        <v>0</v>
      </c>
      <c r="F82" s="414">
        <v>3046.86</v>
      </c>
      <c r="G82" s="410">
        <v>0</v>
      </c>
      <c r="H82" s="410">
        <v>0</v>
      </c>
      <c r="I82" s="410">
        <v>0</v>
      </c>
      <c r="J82" s="410">
        <v>12617.28</v>
      </c>
      <c r="K82" s="410">
        <v>9639.5400000000009</v>
      </c>
      <c r="L82" s="410">
        <v>10726.52</v>
      </c>
      <c r="M82" s="410">
        <v>12299.79</v>
      </c>
      <c r="N82" s="410">
        <v>18431.97</v>
      </c>
      <c r="O82" s="250"/>
      <c r="P82" s="269"/>
      <c r="Q82" s="333"/>
      <c r="R82" s="111"/>
      <c r="S82" s="914"/>
      <c r="T82" s="232"/>
      <c r="U82" s="186"/>
      <c r="V82" s="175"/>
      <c r="W82" s="175"/>
      <c r="X82" s="175"/>
      <c r="Y82" s="175"/>
      <c r="Z82" s="175"/>
      <c r="AA82" s="175"/>
      <c r="AB82" s="182"/>
      <c r="AC82" s="186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</row>
    <row r="83" spans="2:39" s="57" customFormat="1" ht="28" customHeight="1">
      <c r="B83" s="111"/>
      <c r="C83" s="371" t="s">
        <v>99</v>
      </c>
      <c r="D83" s="122">
        <f>D82*D78</f>
        <v>120913.72320000001</v>
      </c>
      <c r="E83" s="170">
        <f t="shared" ref="E83:L83" si="45">E82*E78</f>
        <v>0</v>
      </c>
      <c r="F83" s="122">
        <f t="shared" si="45"/>
        <v>19560.841199999999</v>
      </c>
      <c r="G83" s="122">
        <f t="shared" si="45"/>
        <v>0</v>
      </c>
      <c r="H83" s="122">
        <f t="shared" si="45"/>
        <v>0</v>
      </c>
      <c r="I83" s="122">
        <f t="shared" si="45"/>
        <v>0</v>
      </c>
      <c r="J83" s="122">
        <f t="shared" si="45"/>
        <v>87816.268800000005</v>
      </c>
      <c r="K83" s="122">
        <f t="shared" si="45"/>
        <v>63428.173200000005</v>
      </c>
      <c r="L83" s="122">
        <f t="shared" si="45"/>
        <v>70580.501600000003</v>
      </c>
      <c r="M83" s="122">
        <f>M82*M78</f>
        <v>80440.626600000003</v>
      </c>
      <c r="N83" s="122">
        <f>N82*N78</f>
        <v>120913.72320000001</v>
      </c>
      <c r="O83" s="126"/>
      <c r="P83" s="269"/>
      <c r="Q83" s="333"/>
      <c r="R83" s="111"/>
      <c r="S83" s="914"/>
      <c r="T83" s="232"/>
      <c r="U83" s="186"/>
      <c r="V83" s="175"/>
      <c r="W83" s="175"/>
      <c r="X83" s="175"/>
      <c r="Y83" s="175"/>
      <c r="Z83" s="175"/>
      <c r="AA83" s="175"/>
      <c r="AB83" s="182"/>
      <c r="AC83" s="186"/>
      <c r="AD83" s="175"/>
      <c r="AE83" s="175"/>
      <c r="AF83" s="175"/>
      <c r="AG83" s="175"/>
      <c r="AH83" s="175"/>
      <c r="AI83" s="175"/>
      <c r="AJ83" s="175"/>
      <c r="AK83" s="175"/>
      <c r="AL83" s="175"/>
      <c r="AM83" s="175"/>
    </row>
    <row r="84" spans="2:39" s="57" customFormat="1" ht="28" customHeight="1">
      <c r="B84" s="111"/>
      <c r="C84" s="370" t="s">
        <v>100</v>
      </c>
      <c r="D84" s="173">
        <f>LOOKUP(9E+307,E84:Q84)</f>
        <v>401.95</v>
      </c>
      <c r="E84" s="414">
        <v>393.03070000000002</v>
      </c>
      <c r="F84" s="410">
        <v>1097.98</v>
      </c>
      <c r="G84" s="410">
        <v>0</v>
      </c>
      <c r="H84" s="410">
        <v>0</v>
      </c>
      <c r="I84" s="410">
        <v>0</v>
      </c>
      <c r="J84" s="410">
        <v>2601.08</v>
      </c>
      <c r="K84" s="410">
        <v>2533.12</v>
      </c>
      <c r="L84" s="410">
        <v>1445.79</v>
      </c>
      <c r="M84" s="410">
        <v>200.56</v>
      </c>
      <c r="N84" s="410">
        <v>401.95</v>
      </c>
      <c r="O84" s="269"/>
      <c r="P84" s="269"/>
      <c r="Q84" s="333"/>
      <c r="R84" s="111"/>
      <c r="S84" s="914"/>
      <c r="T84" s="232"/>
      <c r="U84" s="186"/>
      <c r="V84" s="175"/>
      <c r="W84" s="175"/>
      <c r="X84" s="175"/>
      <c r="Y84" s="175"/>
      <c r="Z84" s="175"/>
      <c r="AA84" s="175"/>
      <c r="AB84" s="182"/>
      <c r="AC84" s="186"/>
      <c r="AD84" s="175"/>
      <c r="AE84" s="175"/>
      <c r="AF84" s="175"/>
      <c r="AG84" s="175"/>
      <c r="AH84" s="175"/>
      <c r="AI84" s="175"/>
      <c r="AJ84" s="175"/>
      <c r="AK84" s="175"/>
      <c r="AL84" s="175"/>
      <c r="AM84" s="175"/>
    </row>
    <row r="85" spans="2:39" s="57" customFormat="1" ht="28" customHeight="1">
      <c r="B85" s="111"/>
      <c r="C85" s="371" t="s">
        <v>101</v>
      </c>
      <c r="D85" s="122">
        <f t="shared" ref="D85:N85" si="46">D84*D78</f>
        <v>2636.7919999999999</v>
      </c>
      <c r="E85" s="170">
        <f t="shared" si="46"/>
        <v>2519.3267870000004</v>
      </c>
      <c r="F85" s="122">
        <f t="shared" si="46"/>
        <v>7049.0316000000003</v>
      </c>
      <c r="G85" s="122">
        <f t="shared" si="46"/>
        <v>0</v>
      </c>
      <c r="H85" s="122">
        <f t="shared" si="46"/>
        <v>0</v>
      </c>
      <c r="I85" s="122">
        <f t="shared" si="46"/>
        <v>0</v>
      </c>
      <c r="J85" s="122">
        <f t="shared" si="46"/>
        <v>18103.516799999998</v>
      </c>
      <c r="K85" s="122">
        <f t="shared" si="46"/>
        <v>16667.929599999999</v>
      </c>
      <c r="L85" s="122">
        <f t="shared" si="46"/>
        <v>9513.2981999999993</v>
      </c>
      <c r="M85" s="122">
        <f t="shared" si="46"/>
        <v>1311.6623999999999</v>
      </c>
      <c r="N85" s="122">
        <f t="shared" si="46"/>
        <v>2636.7919999999999</v>
      </c>
      <c r="O85" s="232"/>
      <c r="P85" s="250"/>
      <c r="Q85" s="334"/>
      <c r="R85" s="111"/>
      <c r="S85" s="914"/>
      <c r="T85" s="232"/>
      <c r="U85" s="186"/>
      <c r="V85" s="175"/>
      <c r="W85" s="175"/>
      <c r="X85" s="175"/>
      <c r="Y85" s="175"/>
      <c r="Z85" s="175"/>
      <c r="AA85" s="175"/>
      <c r="AB85" s="182"/>
      <c r="AC85" s="186"/>
      <c r="AD85" s="175"/>
      <c r="AE85" s="175"/>
      <c r="AF85" s="175"/>
      <c r="AG85" s="175"/>
      <c r="AH85" s="175"/>
      <c r="AI85" s="175"/>
      <c r="AJ85" s="175"/>
      <c r="AK85" s="175"/>
      <c r="AL85" s="175"/>
      <c r="AM85" s="175"/>
    </row>
    <row r="86" spans="2:39" s="176" customFormat="1" ht="28" customHeight="1">
      <c r="B86" s="111"/>
      <c r="C86" s="372" t="s">
        <v>60</v>
      </c>
      <c r="D86" s="177">
        <f>LOOKUP(9E+307,E86:Q86)</f>
        <v>0</v>
      </c>
      <c r="E86" s="414">
        <v>0</v>
      </c>
      <c r="F86" s="414">
        <v>20000</v>
      </c>
      <c r="G86" s="414">
        <v>20000</v>
      </c>
      <c r="H86" s="414">
        <v>20000</v>
      </c>
      <c r="I86" s="414">
        <v>20000</v>
      </c>
      <c r="J86" s="414">
        <v>20000</v>
      </c>
      <c r="K86" s="414">
        <v>0</v>
      </c>
      <c r="L86" s="410">
        <v>0</v>
      </c>
      <c r="M86" s="410">
        <v>0</v>
      </c>
      <c r="N86" s="410">
        <v>0</v>
      </c>
      <c r="O86" s="250"/>
      <c r="P86" s="250"/>
      <c r="Q86" s="334"/>
      <c r="R86" s="111"/>
      <c r="S86" s="914"/>
      <c r="T86" s="232"/>
      <c r="U86" s="186"/>
      <c r="V86" s="175"/>
      <c r="W86" s="175"/>
      <c r="X86" s="175"/>
      <c r="Y86" s="175"/>
      <c r="Z86" s="175"/>
      <c r="AA86" s="175"/>
      <c r="AB86" s="182"/>
      <c r="AC86" s="186"/>
      <c r="AD86" s="175"/>
      <c r="AE86" s="175"/>
      <c r="AF86" s="175"/>
      <c r="AG86" s="175"/>
      <c r="AH86" s="175"/>
      <c r="AI86" s="175"/>
      <c r="AJ86" s="175"/>
      <c r="AK86" s="175"/>
      <c r="AL86" s="175"/>
      <c r="AM86" s="175"/>
    </row>
    <row r="87" spans="2:39" s="176" customFormat="1" ht="28" customHeight="1">
      <c r="B87" s="111"/>
      <c r="C87" s="372" t="s">
        <v>61</v>
      </c>
      <c r="D87" s="177">
        <f>LOOKUP(9E+307,E87:Q87)</f>
        <v>0</v>
      </c>
      <c r="E87" s="414">
        <v>0</v>
      </c>
      <c r="F87" s="414">
        <v>6500</v>
      </c>
      <c r="G87" s="414">
        <v>6500</v>
      </c>
      <c r="H87" s="414">
        <v>6500</v>
      </c>
      <c r="I87" s="414">
        <v>6500</v>
      </c>
      <c r="J87" s="414">
        <v>6500</v>
      </c>
      <c r="K87" s="414">
        <v>0</v>
      </c>
      <c r="L87" s="414">
        <v>0</v>
      </c>
      <c r="M87" s="414">
        <v>0</v>
      </c>
      <c r="N87" s="414">
        <v>0</v>
      </c>
      <c r="O87" s="250"/>
      <c r="P87" s="250"/>
      <c r="Q87" s="334"/>
      <c r="R87" s="111"/>
      <c r="S87" s="914"/>
      <c r="T87" s="232"/>
      <c r="U87" s="186"/>
      <c r="V87" s="175"/>
      <c r="W87" s="175"/>
      <c r="X87" s="175"/>
      <c r="Y87" s="175"/>
      <c r="Z87" s="175"/>
      <c r="AA87" s="175"/>
      <c r="AB87" s="182"/>
      <c r="AC87" s="186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</row>
    <row r="88" spans="2:39" s="175" customFormat="1" ht="28" customHeight="1">
      <c r="B88" s="111"/>
      <c r="C88" s="373" t="s">
        <v>62</v>
      </c>
      <c r="D88" s="174">
        <f t="shared" ref="D88:N88" si="47">D86+D87</f>
        <v>0</v>
      </c>
      <c r="E88" s="180">
        <f t="shared" si="47"/>
        <v>0</v>
      </c>
      <c r="F88" s="180">
        <f t="shared" si="47"/>
        <v>26500</v>
      </c>
      <c r="G88" s="180">
        <f t="shared" si="47"/>
        <v>26500</v>
      </c>
      <c r="H88" s="180">
        <f t="shared" si="47"/>
        <v>26500</v>
      </c>
      <c r="I88" s="180">
        <f t="shared" si="47"/>
        <v>26500</v>
      </c>
      <c r="J88" s="180">
        <f t="shared" si="47"/>
        <v>26500</v>
      </c>
      <c r="K88" s="180">
        <f t="shared" si="47"/>
        <v>0</v>
      </c>
      <c r="L88" s="180">
        <f t="shared" si="47"/>
        <v>0</v>
      </c>
      <c r="M88" s="180">
        <f t="shared" si="47"/>
        <v>0</v>
      </c>
      <c r="N88" s="180">
        <f t="shared" si="47"/>
        <v>0</v>
      </c>
      <c r="O88" s="250"/>
      <c r="P88" s="250"/>
      <c r="Q88" s="334"/>
      <c r="R88" s="111"/>
      <c r="S88" s="914"/>
      <c r="T88" s="232"/>
      <c r="U88" s="186"/>
      <c r="AB88" s="182"/>
      <c r="AC88" s="186"/>
    </row>
    <row r="89" spans="2:39" s="57" customFormat="1" ht="28" customHeight="1">
      <c r="B89" s="111"/>
      <c r="C89" s="371" t="s">
        <v>102</v>
      </c>
      <c r="D89" s="122">
        <f t="shared" ref="D89:L89" si="48">D90-D88</f>
        <v>148162.82519999999</v>
      </c>
      <c r="E89" s="170">
        <f t="shared" si="48"/>
        <v>123524.11678699999</v>
      </c>
      <c r="F89" s="170">
        <f t="shared" si="48"/>
        <v>122047.97279999999</v>
      </c>
      <c r="G89" s="170">
        <f t="shared" si="48"/>
        <v>92834.63</v>
      </c>
      <c r="H89" s="170">
        <f t="shared" si="48"/>
        <v>94609.38</v>
      </c>
      <c r="I89" s="170">
        <f t="shared" si="48"/>
        <v>91782.69</v>
      </c>
      <c r="J89" s="170">
        <f t="shared" si="48"/>
        <v>97879.615600000005</v>
      </c>
      <c r="K89" s="170">
        <f t="shared" si="48"/>
        <v>92233.812800000014</v>
      </c>
      <c r="L89" s="170">
        <f t="shared" si="48"/>
        <v>93689.439800000007</v>
      </c>
      <c r="M89" s="170">
        <f>M90-M88</f>
        <v>155370.799</v>
      </c>
      <c r="N89" s="170">
        <f>N90-N88</f>
        <v>148162.82519999999</v>
      </c>
      <c r="O89" s="250"/>
      <c r="P89" s="250"/>
      <c r="Q89" s="334"/>
      <c r="R89" s="111"/>
      <c r="S89" s="914"/>
      <c r="T89" s="232"/>
      <c r="U89" s="186"/>
      <c r="V89" s="175"/>
      <c r="W89" s="175"/>
      <c r="X89" s="175"/>
      <c r="Y89" s="175"/>
      <c r="Z89" s="175"/>
      <c r="AA89" s="175"/>
      <c r="AB89" s="182"/>
      <c r="AC89" s="186"/>
      <c r="AD89" s="175"/>
      <c r="AE89" s="175"/>
      <c r="AF89" s="175"/>
      <c r="AG89" s="175"/>
      <c r="AH89" s="175"/>
      <c r="AI89" s="175"/>
      <c r="AJ89" s="175"/>
      <c r="AK89" s="175"/>
      <c r="AL89" s="175"/>
      <c r="AM89" s="175"/>
    </row>
    <row r="90" spans="2:39" s="57" customFormat="1" ht="28" customHeight="1">
      <c r="B90" s="111"/>
      <c r="C90" s="371" t="s">
        <v>103</v>
      </c>
      <c r="D90" s="122">
        <f t="shared" ref="D90:L90" si="49">D80+D81+D83+D85</f>
        <v>148162.82519999999</v>
      </c>
      <c r="E90" s="170">
        <f t="shared" si="49"/>
        <v>123524.11678699999</v>
      </c>
      <c r="F90" s="170">
        <f t="shared" si="49"/>
        <v>148547.97279999999</v>
      </c>
      <c r="G90" s="170">
        <f t="shared" si="49"/>
        <v>119334.63</v>
      </c>
      <c r="H90" s="170">
        <f t="shared" si="49"/>
        <v>121109.38</v>
      </c>
      <c r="I90" s="170">
        <f t="shared" si="49"/>
        <v>118282.69</v>
      </c>
      <c r="J90" s="170">
        <f t="shared" si="49"/>
        <v>124379.6156</v>
      </c>
      <c r="K90" s="170">
        <f t="shared" si="49"/>
        <v>92233.812800000014</v>
      </c>
      <c r="L90" s="170">
        <f t="shared" si="49"/>
        <v>93689.439800000007</v>
      </c>
      <c r="M90" s="170">
        <f>M80+M81+M83+M85</f>
        <v>155370.799</v>
      </c>
      <c r="N90" s="170">
        <f>N80+N81+N83+N85</f>
        <v>148162.82519999999</v>
      </c>
      <c r="O90" s="250"/>
      <c r="P90" s="250"/>
      <c r="Q90" s="334"/>
      <c r="R90" s="111"/>
      <c r="S90" s="914"/>
      <c r="T90" s="232"/>
      <c r="U90" s="186"/>
      <c r="V90" s="175"/>
      <c r="W90" s="175"/>
      <c r="X90" s="175"/>
      <c r="Y90" s="175"/>
      <c r="Z90" s="175"/>
      <c r="AA90" s="175"/>
      <c r="AB90" s="182"/>
      <c r="AC90" s="186"/>
      <c r="AD90" s="175"/>
      <c r="AE90" s="175"/>
      <c r="AF90" s="175"/>
      <c r="AG90" s="175"/>
      <c r="AH90" s="175"/>
      <c r="AI90" s="175"/>
      <c r="AJ90" s="175"/>
      <c r="AK90" s="175"/>
      <c r="AL90" s="175"/>
      <c r="AM90" s="175"/>
    </row>
    <row r="91" spans="2:39" s="57" customFormat="1" ht="28" customHeight="1">
      <c r="B91" s="111"/>
      <c r="C91" s="372" t="s">
        <v>104</v>
      </c>
      <c r="D91" s="177">
        <f>LOOKUP(9E+307,E91:Q91)</f>
        <v>74318.850000000006</v>
      </c>
      <c r="E91" s="414">
        <v>0</v>
      </c>
      <c r="F91" s="414">
        <v>0</v>
      </c>
      <c r="G91" s="410">
        <v>35859.99</v>
      </c>
      <c r="H91" s="410">
        <v>40232.19</v>
      </c>
      <c r="I91" s="410">
        <v>37884.370000000003</v>
      </c>
      <c r="J91" s="410">
        <v>37884.370000000003</v>
      </c>
      <c r="K91" s="410">
        <v>39497.54</v>
      </c>
      <c r="L91" s="410">
        <v>40983.99</v>
      </c>
      <c r="M91" s="410">
        <f>40060.08+5905.19*M78</f>
        <v>78680.022599999997</v>
      </c>
      <c r="N91" s="410">
        <f>40859.58+33459.27</f>
        <v>74318.850000000006</v>
      </c>
      <c r="O91" s="250"/>
      <c r="P91" s="250"/>
      <c r="Q91" s="334"/>
      <c r="R91" s="111"/>
      <c r="S91" s="914"/>
      <c r="T91" s="232"/>
      <c r="U91" s="186"/>
      <c r="V91" s="175"/>
      <c r="W91" s="175"/>
      <c r="X91" s="175"/>
      <c r="Y91" s="175"/>
      <c r="Z91" s="175"/>
      <c r="AA91" s="175"/>
      <c r="AB91" s="182"/>
      <c r="AC91" s="186"/>
      <c r="AD91" s="175"/>
      <c r="AE91" s="175"/>
      <c r="AF91" s="175"/>
      <c r="AG91" s="175"/>
      <c r="AH91" s="175"/>
      <c r="AI91" s="175"/>
      <c r="AJ91" s="175"/>
      <c r="AK91" s="175"/>
      <c r="AL91" s="175"/>
      <c r="AM91" s="175"/>
    </row>
    <row r="92" spans="2:39" s="57" customFormat="1" ht="28" customHeight="1">
      <c r="B92" s="111"/>
      <c r="C92" s="371" t="s">
        <v>63</v>
      </c>
      <c r="D92" s="122">
        <f t="shared" ref="D92" si="50">D89+D91</f>
        <v>222481.6752</v>
      </c>
      <c r="E92" s="170">
        <f t="shared" ref="E92:N92" si="51">E89+E91</f>
        <v>123524.11678699999</v>
      </c>
      <c r="F92" s="170">
        <f t="shared" si="51"/>
        <v>122047.97279999999</v>
      </c>
      <c r="G92" s="170">
        <f t="shared" si="51"/>
        <v>128694.62</v>
      </c>
      <c r="H92" s="170">
        <f t="shared" si="51"/>
        <v>134841.57</v>
      </c>
      <c r="I92" s="170">
        <f t="shared" si="51"/>
        <v>129667.06</v>
      </c>
      <c r="J92" s="170">
        <f t="shared" si="51"/>
        <v>135763.98560000001</v>
      </c>
      <c r="K92" s="170">
        <f t="shared" si="51"/>
        <v>131731.35280000002</v>
      </c>
      <c r="L92" s="170">
        <f t="shared" si="51"/>
        <v>134673.42980000001</v>
      </c>
      <c r="M92" s="170">
        <f t="shared" si="51"/>
        <v>234050.8216</v>
      </c>
      <c r="N92" s="170">
        <f t="shared" si="51"/>
        <v>222481.6752</v>
      </c>
      <c r="O92" s="250"/>
      <c r="P92" s="250"/>
      <c r="Q92" s="334"/>
      <c r="R92" s="111"/>
      <c r="S92" s="914"/>
      <c r="T92" s="232"/>
      <c r="U92" s="186"/>
      <c r="V92" s="175"/>
      <c r="W92" s="175"/>
      <c r="X92" s="175"/>
      <c r="Y92" s="175"/>
      <c r="Z92" s="175"/>
      <c r="AA92" s="175"/>
      <c r="AB92" s="182"/>
      <c r="AC92" s="186"/>
      <c r="AD92" s="175"/>
      <c r="AE92" s="175"/>
      <c r="AF92" s="175"/>
      <c r="AG92" s="175"/>
      <c r="AH92" s="175"/>
      <c r="AI92" s="175"/>
      <c r="AJ92" s="175"/>
      <c r="AK92" s="175"/>
      <c r="AL92" s="175"/>
      <c r="AM92" s="175"/>
    </row>
    <row r="93" spans="2:39" s="57" customFormat="1" ht="28" customHeight="1" thickBot="1">
      <c r="B93" s="111"/>
      <c r="C93" s="371" t="s">
        <v>65</v>
      </c>
      <c r="D93" s="122">
        <f t="shared" ref="D93" si="52">D90+D91</f>
        <v>222481.6752</v>
      </c>
      <c r="E93" s="170">
        <f t="shared" ref="E93:N93" si="53">E90+E91</f>
        <v>123524.11678699999</v>
      </c>
      <c r="F93" s="170">
        <f t="shared" si="53"/>
        <v>148547.97279999999</v>
      </c>
      <c r="G93" s="170">
        <f t="shared" si="53"/>
        <v>155194.62</v>
      </c>
      <c r="H93" s="170">
        <f t="shared" si="53"/>
        <v>161341.57</v>
      </c>
      <c r="I93" s="170">
        <f t="shared" si="53"/>
        <v>156167.06</v>
      </c>
      <c r="J93" s="170">
        <f t="shared" si="53"/>
        <v>162263.98560000001</v>
      </c>
      <c r="K93" s="170">
        <f t="shared" si="53"/>
        <v>131731.35280000002</v>
      </c>
      <c r="L93" s="170">
        <f t="shared" si="53"/>
        <v>134673.42980000001</v>
      </c>
      <c r="M93" s="170">
        <f t="shared" si="53"/>
        <v>234050.8216</v>
      </c>
      <c r="N93" s="170">
        <f t="shared" si="53"/>
        <v>222481.6752</v>
      </c>
      <c r="O93" s="337"/>
      <c r="P93" s="338"/>
      <c r="Q93" s="339"/>
      <c r="R93" s="111"/>
      <c r="S93" s="915"/>
      <c r="T93" s="232"/>
      <c r="U93" s="186"/>
      <c r="V93" s="175"/>
      <c r="W93" s="175"/>
      <c r="X93" s="175"/>
      <c r="Y93" s="175"/>
      <c r="Z93" s="175"/>
      <c r="AA93" s="175"/>
      <c r="AB93" s="182"/>
      <c r="AC93" s="186"/>
      <c r="AD93" s="175"/>
      <c r="AE93" s="175"/>
      <c r="AF93" s="175"/>
      <c r="AG93" s="175"/>
      <c r="AH93" s="175"/>
      <c r="AI93" s="175"/>
      <c r="AJ93" s="175"/>
      <c r="AK93" s="175"/>
      <c r="AL93" s="175"/>
      <c r="AM93" s="175"/>
    </row>
    <row r="94" spans="2:39" s="57" customFormat="1" ht="28" customHeight="1">
      <c r="B94" s="111"/>
      <c r="C94" s="232"/>
      <c r="D94" s="232"/>
      <c r="E94" s="232"/>
      <c r="F94" s="232"/>
      <c r="G94" s="232"/>
      <c r="H94" s="232"/>
      <c r="I94" s="232"/>
      <c r="J94" s="232"/>
      <c r="K94" s="232"/>
      <c r="L94" s="232"/>
      <c r="M94" s="232">
        <f>(M93/3-M91)/M78</f>
        <v>-101.38869520897089</v>
      </c>
      <c r="N94" s="232">
        <f>(N93/3-N91)/N78</f>
        <v>-24.129817073172468</v>
      </c>
      <c r="O94" s="111"/>
      <c r="P94" s="111"/>
      <c r="Q94" s="111"/>
      <c r="R94" s="111"/>
      <c r="S94" s="232"/>
      <c r="T94" s="232"/>
      <c r="U94" s="186"/>
      <c r="V94" s="175"/>
      <c r="W94" s="175"/>
      <c r="X94" s="175"/>
      <c r="Y94" s="175"/>
      <c r="Z94" s="175"/>
      <c r="AA94" s="175"/>
      <c r="AB94" s="182"/>
      <c r="AC94" s="186"/>
      <c r="AD94" s="175"/>
      <c r="AE94" s="175"/>
      <c r="AF94" s="175"/>
      <c r="AG94" s="175"/>
      <c r="AH94" s="175"/>
      <c r="AI94" s="175"/>
      <c r="AJ94" s="175"/>
      <c r="AK94" s="175"/>
      <c r="AL94" s="175"/>
      <c r="AM94" s="175"/>
    </row>
    <row r="95" spans="2:39" s="57" customFormat="1" ht="28" customHeight="1">
      <c r="H95" s="175"/>
      <c r="I95" s="175"/>
      <c r="J95" s="175"/>
      <c r="K95" s="175"/>
      <c r="L95" s="175"/>
      <c r="M95" s="175"/>
      <c r="N95" s="175"/>
      <c r="O95" s="175"/>
      <c r="P95" s="175"/>
      <c r="Q95" s="175"/>
      <c r="R95" s="175"/>
      <c r="S95" s="175"/>
      <c r="T95" s="175"/>
      <c r="U95" s="186"/>
      <c r="V95" s="175"/>
      <c r="W95" s="175"/>
      <c r="X95" s="175"/>
      <c r="Y95" s="175"/>
      <c r="Z95" s="175"/>
      <c r="AA95" s="175"/>
      <c r="AB95" s="186"/>
      <c r="AC95" s="186"/>
      <c r="AD95" s="175"/>
      <c r="AE95" s="175"/>
      <c r="AF95" s="175"/>
      <c r="AG95" s="175"/>
      <c r="AH95" s="175"/>
      <c r="AI95" s="175"/>
      <c r="AJ95" s="175"/>
      <c r="AK95" s="175"/>
      <c r="AL95" s="175"/>
      <c r="AM95" s="175"/>
    </row>
    <row r="96" spans="2:39" s="57" customFormat="1" ht="28" customHeight="1">
      <c r="H96" s="175"/>
      <c r="I96" s="175"/>
      <c r="J96" s="175"/>
      <c r="K96" s="175"/>
      <c r="L96" s="175"/>
      <c r="M96" s="175"/>
      <c r="N96" s="175"/>
      <c r="O96" s="175"/>
      <c r="P96" s="175"/>
      <c r="Q96" s="175"/>
      <c r="R96" s="175"/>
      <c r="S96" s="175"/>
      <c r="T96" s="175"/>
      <c r="U96" s="175"/>
      <c r="V96" s="175"/>
      <c r="W96" s="175"/>
      <c r="X96" s="175"/>
      <c r="Y96" s="175"/>
      <c r="Z96" s="175"/>
      <c r="AA96" s="175"/>
      <c r="AB96" s="186"/>
      <c r="AC96" s="186"/>
      <c r="AD96" s="175"/>
      <c r="AE96" s="175"/>
      <c r="AF96" s="175"/>
      <c r="AG96" s="175"/>
      <c r="AH96" s="175"/>
      <c r="AI96" s="175"/>
      <c r="AJ96" s="175"/>
      <c r="AK96" s="175"/>
      <c r="AL96" s="175"/>
      <c r="AM96" s="175"/>
    </row>
    <row r="97" spans="8:39" s="57" customFormat="1" ht="28" customHeight="1">
      <c r="H97" s="175"/>
      <c r="I97" s="175"/>
      <c r="J97" s="175"/>
      <c r="K97" s="175"/>
      <c r="L97" s="175"/>
      <c r="M97" s="175"/>
      <c r="N97" s="175"/>
      <c r="O97" s="175"/>
      <c r="P97" s="175"/>
      <c r="Q97" s="175"/>
      <c r="R97" s="175"/>
      <c r="S97" s="175"/>
      <c r="T97" s="175"/>
      <c r="U97" s="175"/>
      <c r="V97" s="175"/>
      <c r="X97" s="175"/>
      <c r="Y97" s="175"/>
      <c r="Z97" s="175"/>
      <c r="AA97" s="175"/>
      <c r="AB97" s="186"/>
      <c r="AC97" s="186"/>
      <c r="AD97" s="175"/>
      <c r="AE97" s="175"/>
      <c r="AF97" s="175"/>
      <c r="AG97" s="175"/>
      <c r="AH97" s="175"/>
      <c r="AI97" s="175"/>
      <c r="AJ97" s="175"/>
      <c r="AK97" s="175"/>
      <c r="AL97" s="175"/>
      <c r="AM97" s="175"/>
    </row>
    <row r="98" spans="8:39" s="57" customFormat="1" ht="28" customHeight="1">
      <c r="H98" s="175"/>
      <c r="I98" s="175"/>
      <c r="J98" s="175"/>
      <c r="K98" s="175"/>
      <c r="L98" s="175"/>
      <c r="M98" s="175"/>
      <c r="N98" s="175"/>
      <c r="O98" s="175"/>
      <c r="P98" s="175"/>
      <c r="Q98" s="175"/>
      <c r="R98" s="175"/>
      <c r="S98" s="175"/>
      <c r="T98" s="175"/>
      <c r="U98" s="175"/>
      <c r="V98" s="175"/>
      <c r="W98" s="175"/>
      <c r="X98" s="175"/>
      <c r="Y98" s="175"/>
      <c r="Z98" s="175"/>
      <c r="AA98" s="175"/>
      <c r="AB98" s="186"/>
      <c r="AC98" s="186"/>
      <c r="AD98" s="175"/>
      <c r="AE98" s="175"/>
      <c r="AF98" s="175"/>
      <c r="AG98" s="175"/>
      <c r="AH98" s="175"/>
      <c r="AI98" s="175"/>
      <c r="AJ98" s="175"/>
      <c r="AK98" s="175"/>
      <c r="AL98" s="175"/>
      <c r="AM98" s="175"/>
    </row>
    <row r="99" spans="8:39" s="57" customFormat="1" ht="28" customHeight="1">
      <c r="H99" s="175"/>
      <c r="I99" s="175"/>
      <c r="J99" s="175"/>
      <c r="K99" s="175"/>
      <c r="L99" s="175"/>
      <c r="M99" s="175"/>
      <c r="N99" s="175"/>
      <c r="O99" s="175"/>
      <c r="P99" s="175"/>
      <c r="Q99" s="175"/>
      <c r="R99" s="175"/>
      <c r="S99" s="175"/>
      <c r="T99" s="175"/>
      <c r="U99" s="175"/>
      <c r="V99" s="175"/>
      <c r="W99" s="175"/>
      <c r="X99" s="175"/>
      <c r="Y99" s="175"/>
      <c r="Z99" s="175"/>
      <c r="AA99" s="175"/>
      <c r="AB99" s="186"/>
      <c r="AC99" s="186"/>
      <c r="AD99" s="175"/>
      <c r="AE99" s="175"/>
      <c r="AF99" s="175"/>
      <c r="AG99" s="175"/>
      <c r="AH99" s="175"/>
      <c r="AI99" s="175"/>
      <c r="AJ99" s="175"/>
      <c r="AK99" s="175"/>
      <c r="AL99" s="175"/>
      <c r="AM99" s="175"/>
    </row>
    <row r="100" spans="8:39" s="57" customFormat="1" ht="28" customHeight="1"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86"/>
      <c r="AC100" s="186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</row>
    <row r="101" spans="8:39" s="57" customFormat="1" ht="28" customHeight="1">
      <c r="H101" s="175"/>
      <c r="I101" s="175"/>
      <c r="J101" s="175"/>
      <c r="K101" s="175"/>
      <c r="L101" s="175"/>
      <c r="M101" s="175"/>
      <c r="N101" s="175"/>
      <c r="O101" s="175"/>
      <c r="P101" s="175"/>
      <c r="Q101" s="175"/>
      <c r="R101" s="175"/>
      <c r="S101" s="175"/>
      <c r="T101" s="175"/>
      <c r="U101" s="175"/>
      <c r="V101" s="175"/>
      <c r="W101" s="175"/>
      <c r="X101" s="175"/>
      <c r="Y101" s="175"/>
      <c r="Z101" s="175"/>
      <c r="AA101" s="175"/>
      <c r="AB101" s="186"/>
      <c r="AC101" s="186"/>
      <c r="AD101" s="175"/>
      <c r="AE101" s="175"/>
      <c r="AF101" s="175"/>
      <c r="AG101" s="175"/>
      <c r="AH101" s="175"/>
      <c r="AI101" s="175"/>
      <c r="AJ101" s="175"/>
      <c r="AK101" s="175"/>
      <c r="AL101" s="175"/>
      <c r="AM101" s="175"/>
    </row>
    <row r="102" spans="8:39" s="57" customFormat="1" ht="28" customHeight="1">
      <c r="AB102" s="185"/>
      <c r="AC102" s="185"/>
    </row>
    <row r="103" spans="8:39" s="57" customFormat="1" ht="28" customHeight="1">
      <c r="AB103" s="185"/>
      <c r="AC103" s="185"/>
    </row>
    <row r="104" spans="8:39" s="57" customFormat="1" ht="28" customHeight="1"/>
    <row r="105" spans="8:39" s="57" customFormat="1" ht="28" customHeight="1"/>
    <row r="106" spans="8:39" s="57" customFormat="1" ht="28" customHeight="1"/>
    <row r="107" spans="8:39" s="57" customFormat="1" ht="28" customHeight="1"/>
    <row r="108" spans="8:39" s="57" customFormat="1" ht="28" customHeight="1"/>
    <row r="109" spans="8:39" s="57" customFormat="1" ht="28" customHeight="1"/>
    <row r="110" spans="8:39" s="57" customFormat="1" ht="28" customHeight="1"/>
    <row r="111" spans="8:39" s="57" customFormat="1" ht="28" customHeight="1"/>
    <row r="112" spans="8:39" s="57" customFormat="1" ht="28" customHeight="1"/>
    <row r="113" spans="3:7" s="57" customFormat="1" ht="28" customHeight="1">
      <c r="C113" s="124"/>
      <c r="D113" s="124"/>
      <c r="E113" s="124"/>
      <c r="F113" s="124"/>
      <c r="G113" s="124"/>
    </row>
    <row r="114" spans="3:7" s="57" customFormat="1" ht="28" customHeight="1">
      <c r="E114" s="124"/>
      <c r="F114" s="124"/>
      <c r="G114" s="124"/>
    </row>
    <row r="115" spans="3:7" s="57" customFormat="1" ht="28" customHeight="1">
      <c r="C115" s="124"/>
      <c r="D115" s="124"/>
      <c r="E115" s="124"/>
      <c r="F115" s="124"/>
      <c r="G115" s="124"/>
    </row>
    <row r="116" spans="3:7" s="57" customFormat="1" ht="28" customHeight="1">
      <c r="E116" s="124"/>
      <c r="F116" s="124"/>
      <c r="G116" s="124"/>
    </row>
    <row r="117" spans="3:7" s="57" customFormat="1" ht="28" customHeight="1"/>
    <row r="118" spans="3:7" s="57" customFormat="1" ht="28" customHeight="1"/>
    <row r="119" spans="3:7" s="57" customFormat="1" ht="28" customHeight="1"/>
    <row r="120" spans="3:7" s="57" customFormat="1" ht="28" customHeight="1">
      <c r="C120" s="124"/>
      <c r="D120" s="124"/>
      <c r="E120" s="124"/>
      <c r="F120" s="124"/>
      <c r="G120" s="124"/>
    </row>
    <row r="121" spans="3:7" s="57" customFormat="1" ht="28" customHeight="1">
      <c r="E121" s="124"/>
      <c r="F121" s="124"/>
      <c r="G121" s="124"/>
    </row>
    <row r="122" spans="3:7" s="57" customFormat="1" ht="28" customHeight="1">
      <c r="C122" s="124"/>
      <c r="D122" s="124"/>
      <c r="E122" s="124"/>
      <c r="F122" s="124"/>
      <c r="G122" s="124"/>
    </row>
    <row r="123" spans="3:7" s="57" customFormat="1" ht="28" customHeight="1">
      <c r="E123" s="124"/>
      <c r="F123" s="124"/>
      <c r="G123" s="124"/>
    </row>
    <row r="124" spans="3:7" s="57" customFormat="1" ht="28" customHeight="1"/>
    <row r="125" spans="3:7" s="57" customFormat="1" ht="28" customHeight="1"/>
    <row r="126" spans="3:7" s="57" customFormat="1" ht="28" customHeight="1"/>
    <row r="127" spans="3:7" s="57" customFormat="1" ht="28" customHeight="1">
      <c r="C127" s="124"/>
      <c r="D127" s="124"/>
      <c r="E127" s="124"/>
      <c r="F127" s="124"/>
      <c r="G127" s="124"/>
    </row>
    <row r="128" spans="3:7" s="57" customFormat="1" ht="28" customHeight="1">
      <c r="E128" s="124"/>
      <c r="F128" s="124"/>
      <c r="G128" s="124"/>
    </row>
    <row r="129" spans="3:17" s="57" customFormat="1" ht="28" customHeight="1">
      <c r="C129" s="124"/>
      <c r="D129" s="124"/>
      <c r="E129" s="124"/>
      <c r="F129" s="124"/>
      <c r="G129" s="124"/>
    </row>
    <row r="130" spans="3:17" s="57" customFormat="1" ht="28" customHeight="1">
      <c r="E130" s="124"/>
      <c r="F130" s="124"/>
      <c r="G130" s="124"/>
    </row>
    <row r="131" spans="3:17" s="57" customFormat="1" ht="28" customHeight="1"/>
    <row r="132" spans="3:17" s="57" customFormat="1" ht="28" customHeight="1"/>
    <row r="133" spans="3:17" s="57" customFormat="1" ht="28" customHeight="1"/>
    <row r="134" spans="3:17" s="57" customFormat="1" ht="28" customHeight="1"/>
    <row r="135" spans="3:17" ht="28" customHeight="1">
      <c r="Q135" s="377"/>
    </row>
    <row r="136" spans="3:17" ht="28" customHeight="1">
      <c r="Q136" s="377"/>
    </row>
    <row r="137" spans="3:17" ht="28" customHeight="1">
      <c r="Q137" s="377"/>
    </row>
    <row r="138" spans="3:17" ht="28" customHeight="1">
      <c r="Q138" s="377"/>
    </row>
    <row r="139" spans="3:17" ht="28" customHeight="1">
      <c r="Q139" s="377"/>
    </row>
    <row r="140" spans="3:17" ht="28" customHeight="1">
      <c r="Q140" s="377"/>
    </row>
    <row r="141" spans="3:17" ht="28" customHeight="1">
      <c r="Q141" s="377"/>
    </row>
    <row r="142" spans="3:17" ht="28" customHeight="1">
      <c r="Q142" s="377"/>
    </row>
    <row r="143" spans="3:17" ht="28" customHeight="1">
      <c r="Q143" s="377"/>
    </row>
    <row r="144" spans="3:17" ht="28" customHeight="1">
      <c r="Q144" s="377"/>
    </row>
    <row r="145" spans="17:17" ht="28" customHeight="1">
      <c r="Q145" s="377"/>
    </row>
    <row r="146" spans="17:17" ht="28" customHeight="1">
      <c r="Q146" s="377"/>
    </row>
    <row r="147" spans="17:17" ht="28" customHeight="1">
      <c r="Q147" s="377"/>
    </row>
    <row r="148" spans="17:17" ht="28" customHeight="1">
      <c r="Q148" s="377"/>
    </row>
    <row r="149" spans="17:17" ht="28" customHeight="1">
      <c r="Q149" s="377"/>
    </row>
    <row r="150" spans="17:17" ht="28" customHeight="1">
      <c r="Q150" s="377"/>
    </row>
    <row r="151" spans="17:17" ht="28" customHeight="1">
      <c r="Q151" s="377"/>
    </row>
    <row r="152" spans="17:17" ht="28" customHeight="1">
      <c r="Q152" s="377"/>
    </row>
    <row r="153" spans="17:17" ht="28" customHeight="1">
      <c r="Q153" s="377"/>
    </row>
    <row r="154" spans="17:17" ht="28" customHeight="1">
      <c r="Q154" s="377"/>
    </row>
    <row r="155" spans="17:17" ht="28" customHeight="1">
      <c r="Q155" s="377"/>
    </row>
    <row r="156" spans="17:17" ht="28" customHeight="1">
      <c r="Q156" s="377"/>
    </row>
  </sheetData>
  <mergeCells count="5">
    <mergeCell ref="S7:S34"/>
    <mergeCell ref="S68:S93"/>
    <mergeCell ref="S38:S64"/>
    <mergeCell ref="X3:AA3"/>
    <mergeCell ref="E3:S3"/>
  </mergeCells>
  <phoneticPr fontId="2" type="noConversion"/>
  <hyperlinks>
    <hyperlink ref="C72" r:id="rId1" xr:uid="{2173AC60-2FED-0749-A091-FDBE32972067}"/>
    <hyperlink ref="C69" r:id="rId2" xr:uid="{F367E3AE-9046-8840-9552-46957CAFBAD2}"/>
    <hyperlink ref="C70" r:id="rId3" xr:uid="{C71F5557-8FAF-6742-A35C-27C59313F9CD}"/>
    <hyperlink ref="C71" r:id="rId4" display="S2F" xr:uid="{AB549CB3-52D3-FD4A-8405-BC13609BDE13}"/>
    <hyperlink ref="C73" r:id="rId5" xr:uid="{C74AFED4-0446-9D40-95FC-15B32843B7F5}"/>
    <hyperlink ref="C11" r:id="rId6" xr:uid="{E92452FF-FCA4-3E41-905F-0B00CD0BF5CA}"/>
    <hyperlink ref="C8" r:id="rId7" xr:uid="{67EA781C-3A26-2940-A1BF-84627E5FF995}"/>
    <hyperlink ref="C9" r:id="rId8" xr:uid="{876A5142-3DCE-3E43-A800-F0F1131427D9}"/>
    <hyperlink ref="C10" r:id="rId9" display="S2F" xr:uid="{2791262B-CC98-F94B-ADE3-BE8B5F540A52}"/>
    <hyperlink ref="C12" r:id="rId10" xr:uid="{4765D915-D6AF-E548-A92F-6ECB2FDD5B6B}"/>
    <hyperlink ref="C42" r:id="rId11" xr:uid="{6EFF78FB-4C96-814C-A4B2-ED7F80D21C65}"/>
    <hyperlink ref="C39" r:id="rId12" xr:uid="{8FC965CB-BB45-6847-A239-F5C7971A86DB}"/>
    <hyperlink ref="C40" r:id="rId13" xr:uid="{8B9B1F80-0588-8447-A6BE-D2DDC732A6FC}"/>
    <hyperlink ref="C41" r:id="rId14" display="S2F" xr:uid="{A17B99A8-CD5F-4A4D-B44C-BDC3FE725F68}"/>
    <hyperlink ref="C43" r:id="rId15" xr:uid="{3204C966-C8DD-684F-BC2B-752B32B47652}"/>
    <hyperlink ref="X3:AA3" r:id="rId16" display="                                                                                                                                                                  " xr:uid="{DB4182B7-5BB9-AC43-81A4-A5274EF821A3}"/>
    <hyperlink ref="V3" location="说明!A1" display="目录" xr:uid="{9B685CAF-B946-1546-8236-1FCF4D4FCB3B}"/>
    <hyperlink ref="C19" r:id="rId17" xr:uid="{910FD2AC-B614-9048-958B-148032D798B2}"/>
  </hyperlinks>
  <pageMargins left="0.7" right="0.7" top="0.75" bottom="0.75" header="0.3" footer="0.3"/>
  <ignoredErrors>
    <ignoredError sqref="E16" evalError="1"/>
  </ignoredErrors>
  <drawing r:id="rId18"/>
  <picture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CCD82-61F8-4B47-95B7-F4392CAA0602}">
  <dimension ref="B1:P35"/>
  <sheetViews>
    <sheetView zoomScale="75" workbookViewId="0">
      <selection activeCell="E2" sqref="E2"/>
    </sheetView>
  </sheetViews>
  <sheetFormatPr baseColWidth="10" defaultRowHeight="16"/>
  <cols>
    <col min="2" max="2" width="4.83203125" customWidth="1"/>
    <col min="3" max="15" width="19.83203125" customWidth="1"/>
    <col min="16" max="16" width="4.83203125" customWidth="1"/>
  </cols>
  <sheetData>
    <row r="1" spans="2:16" ht="51" customHeight="1" thickBot="1"/>
    <row r="2" spans="2:16" ht="51" customHeight="1" thickBot="1">
      <c r="C2" s="661" t="s">
        <v>214</v>
      </c>
    </row>
    <row r="3" spans="2:16" ht="22" customHeight="1">
      <c r="C3" s="232"/>
    </row>
    <row r="4" spans="2:16" ht="51" customHeight="1"/>
    <row r="5" spans="2:16">
      <c r="B5" s="232"/>
      <c r="C5" s="232"/>
      <c r="D5" s="232"/>
      <c r="E5" s="232"/>
      <c r="F5" s="232"/>
      <c r="G5" s="232"/>
      <c r="H5" s="232"/>
      <c r="I5" s="232"/>
      <c r="J5" s="232"/>
      <c r="K5" s="232"/>
      <c r="L5" s="232"/>
      <c r="M5" s="232"/>
      <c r="N5" s="232"/>
      <c r="O5" s="232"/>
      <c r="P5" s="232"/>
    </row>
    <row r="6" spans="2:16">
      <c r="B6" s="232"/>
      <c r="C6" s="381" t="s">
        <v>93</v>
      </c>
      <c r="D6" s="376" t="s">
        <v>108</v>
      </c>
      <c r="E6" s="232"/>
      <c r="F6" s="662"/>
      <c r="G6" s="662"/>
      <c r="H6" s="662"/>
      <c r="I6" s="662"/>
      <c r="J6" s="662"/>
      <c r="K6" s="662"/>
      <c r="L6" s="662"/>
      <c r="M6" s="663"/>
      <c r="N6" s="663"/>
      <c r="O6" s="663"/>
      <c r="P6" s="123"/>
    </row>
    <row r="7" spans="2:16" s="189" customFormat="1">
      <c r="B7" s="664"/>
      <c r="C7" s="381" t="s">
        <v>109</v>
      </c>
      <c r="D7" s="376" t="s">
        <v>228</v>
      </c>
      <c r="E7" s="232"/>
      <c r="F7" s="665"/>
      <c r="G7" s="665"/>
      <c r="H7" s="665"/>
      <c r="I7" s="376"/>
      <c r="J7" s="376"/>
      <c r="K7" s="376"/>
      <c r="L7" s="376"/>
      <c r="M7" s="376"/>
      <c r="N7" s="376"/>
      <c r="O7" s="376"/>
      <c r="P7" s="123"/>
    </row>
    <row r="8" spans="2:16">
      <c r="B8" s="232"/>
      <c r="C8" s="381" t="s">
        <v>352</v>
      </c>
      <c r="D8" s="663">
        <f>D16+D24+D32</f>
        <v>335000</v>
      </c>
      <c r="E8" s="232"/>
      <c r="F8" s="663"/>
      <c r="G8" s="663"/>
      <c r="H8" s="663"/>
      <c r="I8" s="663"/>
      <c r="J8" s="663"/>
      <c r="K8" s="663"/>
      <c r="L8" s="663"/>
      <c r="M8" s="663"/>
      <c r="N8" s="663"/>
      <c r="O8" s="663"/>
      <c r="P8" s="123"/>
    </row>
    <row r="9" spans="2:16">
      <c r="B9" s="232"/>
      <c r="C9" s="381" t="s">
        <v>353</v>
      </c>
      <c r="D9" s="663"/>
      <c r="E9" s="232"/>
      <c r="F9" s="663"/>
      <c r="G9" s="663"/>
      <c r="H9" s="663"/>
      <c r="I9" s="663"/>
      <c r="J9" s="663"/>
      <c r="K9" s="663"/>
      <c r="L9" s="663"/>
      <c r="M9" s="663"/>
      <c r="N9" s="663"/>
      <c r="O9" s="663"/>
      <c r="P9" s="123"/>
    </row>
    <row r="10" spans="2:16">
      <c r="B10" s="232"/>
      <c r="C10" s="663"/>
      <c r="D10" s="663"/>
      <c r="E10" s="232"/>
      <c r="F10" s="663"/>
      <c r="G10" s="663"/>
      <c r="H10" s="663"/>
      <c r="I10" s="663"/>
      <c r="J10" s="663"/>
      <c r="K10" s="663"/>
      <c r="L10" s="663"/>
      <c r="M10" s="663"/>
      <c r="N10" s="663"/>
      <c r="O10" s="663"/>
      <c r="P10" s="123"/>
    </row>
    <row r="11" spans="2:16">
      <c r="B11" s="232"/>
      <c r="C11" s="123"/>
      <c r="D11" s="123"/>
      <c r="E11" s="232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</row>
    <row r="13" spans="2:16">
      <c r="B13" s="232"/>
      <c r="C13" s="232"/>
      <c r="D13" s="232"/>
      <c r="E13" s="232"/>
      <c r="F13" s="232"/>
      <c r="G13" s="232"/>
      <c r="H13" s="232"/>
      <c r="I13" s="232"/>
      <c r="J13" s="232"/>
      <c r="K13" s="232"/>
      <c r="L13" s="232"/>
      <c r="M13" s="232"/>
      <c r="N13" s="232"/>
      <c r="O13" s="232"/>
      <c r="P13" s="232"/>
    </row>
    <row r="14" spans="2:16">
      <c r="B14" s="232"/>
      <c r="C14" s="381" t="s">
        <v>93</v>
      </c>
      <c r="D14" s="376" t="s">
        <v>108</v>
      </c>
      <c r="E14" s="232"/>
      <c r="F14" s="662">
        <v>44276</v>
      </c>
      <c r="G14" s="662">
        <v>44326</v>
      </c>
      <c r="H14" s="662">
        <v>44403</v>
      </c>
      <c r="I14" s="662">
        <v>44407</v>
      </c>
      <c r="J14" s="662">
        <v>44412</v>
      </c>
      <c r="K14" s="662">
        <v>44440</v>
      </c>
      <c r="L14" s="662"/>
      <c r="M14" s="663"/>
      <c r="N14" s="663"/>
      <c r="O14" s="663"/>
      <c r="P14" s="123"/>
    </row>
    <row r="15" spans="2:16" s="189" customFormat="1">
      <c r="B15" s="664"/>
      <c r="C15" s="381" t="s">
        <v>109</v>
      </c>
      <c r="D15" s="665" t="s">
        <v>354</v>
      </c>
      <c r="E15" s="232"/>
      <c r="F15" s="665" t="s">
        <v>354</v>
      </c>
      <c r="G15" s="665" t="s">
        <v>354</v>
      </c>
      <c r="H15" s="376" t="s">
        <v>354</v>
      </c>
      <c r="I15" s="376" t="s">
        <v>354</v>
      </c>
      <c r="J15" s="376" t="s">
        <v>354</v>
      </c>
      <c r="K15" s="376" t="s">
        <v>354</v>
      </c>
      <c r="L15" s="376"/>
      <c r="M15" s="376"/>
      <c r="N15" s="376"/>
      <c r="O15" s="376"/>
      <c r="P15" s="123"/>
    </row>
    <row r="16" spans="2:16">
      <c r="B16" s="232"/>
      <c r="C16" s="381" t="s">
        <v>352</v>
      </c>
      <c r="D16" s="663">
        <f>LOOKUP(9E+307,F16:O16)</f>
        <v>267000</v>
      </c>
      <c r="E16" s="232"/>
      <c r="F16" s="663">
        <f>E16+F17</f>
        <v>100168.68</v>
      </c>
      <c r="G16" s="663">
        <f t="shared" ref="G16:K16" si="0">F16+G17</f>
        <v>205168.68</v>
      </c>
      <c r="H16" s="663">
        <f t="shared" si="0"/>
        <v>225168.68</v>
      </c>
      <c r="I16" s="663">
        <f t="shared" si="0"/>
        <v>245168.68</v>
      </c>
      <c r="J16" s="663">
        <f t="shared" si="0"/>
        <v>255000</v>
      </c>
      <c r="K16" s="663">
        <f t="shared" si="0"/>
        <v>267000</v>
      </c>
      <c r="L16" s="663"/>
      <c r="M16" s="663"/>
      <c r="N16" s="663"/>
      <c r="O16" s="663"/>
      <c r="P16" s="123"/>
    </row>
    <row r="17" spans="2:16">
      <c r="B17" s="232"/>
      <c r="C17" s="381" t="s">
        <v>353</v>
      </c>
      <c r="D17" s="663"/>
      <c r="E17" s="232"/>
      <c r="F17" s="663">
        <f>50130.68+38+50000</f>
        <v>100168.68</v>
      </c>
      <c r="G17" s="663">
        <v>105000</v>
      </c>
      <c r="H17" s="663">
        <v>20000</v>
      </c>
      <c r="I17" s="663">
        <v>20000</v>
      </c>
      <c r="J17" s="663">
        <v>9831.32</v>
      </c>
      <c r="K17" s="663">
        <v>12000</v>
      </c>
      <c r="L17" s="663"/>
      <c r="M17" s="663"/>
      <c r="N17" s="663"/>
      <c r="O17" s="663"/>
      <c r="P17" s="123"/>
    </row>
    <row r="18" spans="2:16">
      <c r="B18" s="232"/>
      <c r="C18" s="663"/>
      <c r="D18" s="663"/>
      <c r="E18" s="232"/>
      <c r="F18" s="663"/>
      <c r="G18" s="663"/>
      <c r="H18" s="663"/>
      <c r="I18" s="663"/>
      <c r="J18" s="663"/>
      <c r="K18" s="663"/>
      <c r="L18" s="663"/>
      <c r="M18" s="663"/>
      <c r="N18" s="663"/>
      <c r="O18" s="663"/>
      <c r="P18" s="123"/>
    </row>
    <row r="19" spans="2:16">
      <c r="B19" s="232"/>
      <c r="C19" s="123"/>
      <c r="D19" s="123"/>
      <c r="E19" s="232"/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123"/>
    </row>
    <row r="21" spans="2:16">
      <c r="B21" s="232"/>
      <c r="C21" s="232"/>
      <c r="D21" s="232"/>
      <c r="E21" s="232"/>
      <c r="F21" s="232"/>
      <c r="G21" s="232"/>
      <c r="H21" s="232"/>
      <c r="I21" s="232"/>
      <c r="J21" s="232"/>
      <c r="K21" s="232"/>
      <c r="L21" s="232"/>
      <c r="M21" s="232"/>
      <c r="N21" s="232"/>
      <c r="O21" s="232"/>
      <c r="P21" s="232"/>
    </row>
    <row r="22" spans="2:16">
      <c r="B22" s="232"/>
      <c r="C22" s="381" t="s">
        <v>93</v>
      </c>
      <c r="D22" s="376" t="s">
        <v>108</v>
      </c>
      <c r="E22" s="232"/>
      <c r="F22" s="662">
        <v>44340</v>
      </c>
      <c r="G22" s="662">
        <v>44407</v>
      </c>
      <c r="H22" s="662"/>
      <c r="I22" s="662"/>
      <c r="J22" s="662"/>
      <c r="K22" s="662"/>
      <c r="L22" s="662"/>
      <c r="M22" s="663"/>
      <c r="N22" s="663"/>
      <c r="O22" s="663"/>
      <c r="P22" s="123"/>
    </row>
    <row r="23" spans="2:16" s="189" customFormat="1">
      <c r="B23" s="664"/>
      <c r="C23" s="381" t="s">
        <v>109</v>
      </c>
      <c r="D23" s="376" t="s">
        <v>355</v>
      </c>
      <c r="E23" s="232"/>
      <c r="F23" s="376" t="s">
        <v>355</v>
      </c>
      <c r="G23" s="376" t="s">
        <v>355</v>
      </c>
      <c r="H23" s="665"/>
      <c r="I23" s="665"/>
      <c r="J23" s="665"/>
      <c r="K23" s="665"/>
      <c r="L23" s="376"/>
      <c r="M23" s="376"/>
      <c r="N23" s="376"/>
      <c r="O23" s="376"/>
      <c r="P23" s="123"/>
    </row>
    <row r="24" spans="2:16">
      <c r="B24" s="232"/>
      <c r="C24" s="381" t="s">
        <v>352</v>
      </c>
      <c r="D24" s="663">
        <f>LOOKUP(9E+307,F24:O24)</f>
        <v>50000</v>
      </c>
      <c r="E24" s="232"/>
      <c r="F24" s="663">
        <f>E24+F25</f>
        <v>70000</v>
      </c>
      <c r="G24" s="663">
        <f>F24+G25</f>
        <v>50000</v>
      </c>
      <c r="H24" s="663"/>
      <c r="I24" s="663"/>
      <c r="J24" s="663"/>
      <c r="K24" s="663"/>
      <c r="L24" s="663"/>
      <c r="M24" s="663"/>
      <c r="N24" s="663"/>
      <c r="O24" s="663"/>
      <c r="P24" s="123"/>
    </row>
    <row r="25" spans="2:16">
      <c r="B25" s="232"/>
      <c r="C25" s="381" t="s">
        <v>353</v>
      </c>
      <c r="D25" s="663"/>
      <c r="E25" s="232"/>
      <c r="F25" s="663">
        <v>70000</v>
      </c>
      <c r="G25" s="663">
        <v>-20000</v>
      </c>
      <c r="H25" s="663"/>
      <c r="I25" s="663"/>
      <c r="J25" s="663"/>
      <c r="K25" s="663"/>
      <c r="L25" s="663"/>
      <c r="M25" s="663"/>
      <c r="N25" s="663"/>
      <c r="O25" s="663"/>
      <c r="P25" s="123"/>
    </row>
    <row r="26" spans="2:16">
      <c r="B26" s="232"/>
      <c r="C26" s="663"/>
      <c r="D26" s="663"/>
      <c r="E26" s="232"/>
      <c r="F26" s="663"/>
      <c r="G26" s="663"/>
      <c r="H26" s="663"/>
      <c r="I26" s="663"/>
      <c r="J26" s="663"/>
      <c r="K26" s="663"/>
      <c r="L26" s="663"/>
      <c r="M26" s="663"/>
      <c r="N26" s="663"/>
      <c r="O26" s="663"/>
      <c r="P26" s="123"/>
    </row>
    <row r="27" spans="2:16">
      <c r="B27" s="232"/>
      <c r="C27" s="123"/>
      <c r="D27" s="123"/>
      <c r="E27" s="232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</row>
    <row r="29" spans="2:16">
      <c r="B29" s="232"/>
      <c r="C29" s="232"/>
      <c r="D29" s="232"/>
      <c r="E29" s="232"/>
      <c r="F29" s="232"/>
      <c r="G29" s="232"/>
      <c r="H29" s="232"/>
      <c r="I29" s="232"/>
      <c r="J29" s="232"/>
      <c r="K29" s="232"/>
      <c r="L29" s="232"/>
      <c r="M29" s="232"/>
      <c r="N29" s="232"/>
      <c r="O29" s="232"/>
      <c r="P29" s="232"/>
    </row>
    <row r="30" spans="2:16">
      <c r="B30" s="232"/>
      <c r="C30" s="381" t="s">
        <v>93</v>
      </c>
      <c r="D30" s="376" t="s">
        <v>108</v>
      </c>
      <c r="E30" s="232"/>
      <c r="F30" s="662">
        <v>44318</v>
      </c>
      <c r="G30" s="662"/>
      <c r="H30" s="662"/>
      <c r="I30" s="662"/>
      <c r="J30" s="662"/>
      <c r="K30" s="662"/>
      <c r="L30" s="662"/>
      <c r="M30" s="663"/>
      <c r="N30" s="663"/>
      <c r="O30" s="663"/>
      <c r="P30" s="123"/>
    </row>
    <row r="31" spans="2:16" s="189" customFormat="1">
      <c r="B31" s="664"/>
      <c r="C31" s="381" t="s">
        <v>109</v>
      </c>
      <c r="D31" s="665" t="s">
        <v>356</v>
      </c>
      <c r="E31" s="232"/>
      <c r="F31" s="665" t="s">
        <v>356</v>
      </c>
      <c r="G31" s="665"/>
      <c r="H31" s="665"/>
      <c r="I31" s="376"/>
      <c r="J31" s="376"/>
      <c r="K31" s="376"/>
      <c r="L31" s="376"/>
      <c r="M31" s="376"/>
      <c r="N31" s="376"/>
      <c r="O31" s="376"/>
      <c r="P31" s="123"/>
    </row>
    <row r="32" spans="2:16">
      <c r="B32" s="232"/>
      <c r="C32" s="381" t="s">
        <v>352</v>
      </c>
      <c r="D32" s="663">
        <f>LOOKUP(9E+307,F32:O32)</f>
        <v>18000</v>
      </c>
      <c r="E32" s="232"/>
      <c r="F32" s="663">
        <f>E32+F33</f>
        <v>18000</v>
      </c>
      <c r="G32" s="663"/>
      <c r="H32" s="663"/>
      <c r="I32" s="663"/>
      <c r="J32" s="663"/>
      <c r="K32" s="663"/>
      <c r="L32" s="663"/>
      <c r="M32" s="663"/>
      <c r="N32" s="663"/>
      <c r="O32" s="663"/>
      <c r="P32" s="123"/>
    </row>
    <row r="33" spans="2:16">
      <c r="B33" s="232"/>
      <c r="C33" s="381" t="s">
        <v>353</v>
      </c>
      <c r="D33" s="663"/>
      <c r="E33" s="232"/>
      <c r="F33" s="663">
        <v>18000</v>
      </c>
      <c r="G33" s="663"/>
      <c r="H33" s="663"/>
      <c r="I33" s="663"/>
      <c r="J33" s="663"/>
      <c r="K33" s="663"/>
      <c r="L33" s="663"/>
      <c r="M33" s="663"/>
      <c r="N33" s="663"/>
      <c r="O33" s="663"/>
      <c r="P33" s="123"/>
    </row>
    <row r="34" spans="2:16">
      <c r="B34" s="232"/>
      <c r="C34" s="663"/>
      <c r="D34" s="663"/>
      <c r="E34" s="232"/>
      <c r="F34" s="663"/>
      <c r="G34" s="663"/>
      <c r="H34" s="663"/>
      <c r="I34" s="663"/>
      <c r="J34" s="663"/>
      <c r="K34" s="663"/>
      <c r="L34" s="663"/>
      <c r="M34" s="663"/>
      <c r="N34" s="663"/>
      <c r="O34" s="663"/>
      <c r="P34" s="123"/>
    </row>
    <row r="35" spans="2:16">
      <c r="B35" s="232"/>
      <c r="C35" s="123"/>
      <c r="D35" s="123"/>
      <c r="E35" s="232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3"/>
    </row>
  </sheetData>
  <phoneticPr fontId="2" type="noConversion"/>
  <hyperlinks>
    <hyperlink ref="C2" location="说明!A1" display="目录" xr:uid="{8C18FB93-3B4B-B343-925F-626C850A8F8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1DAE-EA3D-6945-AAEF-99A6CDE8E5B1}">
  <dimension ref="B1:AD63"/>
  <sheetViews>
    <sheetView showGridLines="0" zoomScale="56" zoomScaleNormal="161" workbookViewId="0">
      <selection activeCell="X25" sqref="X25"/>
    </sheetView>
  </sheetViews>
  <sheetFormatPr baseColWidth="10" defaultRowHeight="16"/>
  <cols>
    <col min="1" max="1" width="16.33203125" customWidth="1"/>
    <col min="2" max="2" width="4.1640625" customWidth="1"/>
    <col min="3" max="3" width="5.1640625" customWidth="1"/>
    <col min="4" max="4" width="18.33203125" customWidth="1"/>
    <col min="5" max="5" width="9.1640625" customWidth="1"/>
    <col min="6" max="6" width="8.5" customWidth="1"/>
    <col min="7" max="8" width="16" hidden="1" customWidth="1"/>
    <col min="9" max="17" width="16" customWidth="1"/>
    <col min="18" max="18" width="18.33203125" customWidth="1"/>
    <col min="19" max="19" width="4.5" customWidth="1"/>
    <col min="21" max="21" width="3.83203125" customWidth="1"/>
    <col min="22" max="22" width="14.1640625" bestFit="1" customWidth="1"/>
    <col min="24" max="24" width="3.5" customWidth="1"/>
    <col min="25" max="25" width="6.6640625" customWidth="1"/>
    <col min="26" max="26" width="4" customWidth="1"/>
    <col min="27" max="27" width="14.1640625" bestFit="1" customWidth="1"/>
    <col min="29" max="29" width="3.5" customWidth="1"/>
  </cols>
  <sheetData>
    <row r="1" spans="2:29" ht="73" customHeight="1"/>
    <row r="2" spans="2:29">
      <c r="B2" s="250"/>
      <c r="C2" s="34"/>
      <c r="D2" s="250"/>
      <c r="E2" s="34"/>
      <c r="F2" s="34"/>
      <c r="G2" s="34"/>
      <c r="H2" s="250"/>
      <c r="I2" s="250"/>
      <c r="J2" s="34"/>
      <c r="K2" s="250"/>
      <c r="L2" s="34"/>
      <c r="M2" s="250"/>
      <c r="N2" s="34"/>
      <c r="O2" s="250"/>
      <c r="P2" s="34"/>
      <c r="Q2" s="250"/>
      <c r="R2" s="34"/>
      <c r="S2" s="250"/>
    </row>
    <row r="3" spans="2:29">
      <c r="B3" s="34"/>
      <c r="C3" s="954" t="s">
        <v>21</v>
      </c>
      <c r="D3" s="955"/>
      <c r="E3" s="955"/>
      <c r="F3" s="955"/>
      <c r="G3" s="955"/>
      <c r="H3" s="955"/>
      <c r="I3" s="955"/>
      <c r="J3" s="955"/>
      <c r="K3" s="955"/>
      <c r="L3" s="955"/>
      <c r="M3" s="955"/>
      <c r="N3" s="955"/>
      <c r="O3" s="955"/>
      <c r="P3" s="955"/>
      <c r="Q3" s="955"/>
      <c r="R3" s="955"/>
      <c r="S3" s="34"/>
    </row>
    <row r="4" spans="2:29" ht="17" thickBot="1">
      <c r="B4" s="250"/>
      <c r="C4" s="34"/>
      <c r="D4" s="250"/>
      <c r="E4" s="34"/>
      <c r="F4" s="250"/>
      <c r="G4" s="34"/>
      <c r="H4" s="250"/>
      <c r="I4" s="34"/>
      <c r="J4" s="250"/>
      <c r="K4" s="34"/>
      <c r="L4" s="250"/>
      <c r="M4" s="34"/>
      <c r="N4" s="250"/>
      <c r="O4" s="250"/>
      <c r="P4" s="34"/>
      <c r="Q4" s="250"/>
      <c r="R4" s="34"/>
      <c r="S4" s="250"/>
    </row>
    <row r="5" spans="2:29" ht="34" customHeight="1" thickBot="1">
      <c r="B5" s="34"/>
      <c r="C5" s="946" t="s">
        <v>22</v>
      </c>
      <c r="D5" s="947"/>
      <c r="E5" s="956" t="s">
        <v>23</v>
      </c>
      <c r="F5" s="957"/>
      <c r="G5" s="43"/>
      <c r="H5" s="44"/>
      <c r="I5" s="45" t="s">
        <v>24</v>
      </c>
      <c r="J5" s="45" t="s">
        <v>25</v>
      </c>
      <c r="K5" s="45" t="s">
        <v>26</v>
      </c>
      <c r="L5" s="45" t="s">
        <v>27</v>
      </c>
      <c r="M5" s="46" t="s">
        <v>28</v>
      </c>
      <c r="N5" s="47" t="s">
        <v>29</v>
      </c>
      <c r="O5" s="34"/>
      <c r="P5" s="428" t="s">
        <v>214</v>
      </c>
      <c r="Q5" s="34"/>
      <c r="R5" s="977"/>
      <c r="S5" s="34"/>
    </row>
    <row r="6" spans="2:29" ht="17" customHeight="1" thickBot="1">
      <c r="B6" s="34"/>
      <c r="C6" s="948"/>
      <c r="D6" s="949"/>
      <c r="E6" s="958">
        <v>20</v>
      </c>
      <c r="F6" s="959"/>
      <c r="G6" s="48"/>
      <c r="H6" s="48"/>
      <c r="I6" s="49">
        <v>70</v>
      </c>
      <c r="J6" s="49">
        <v>7000</v>
      </c>
      <c r="K6" s="49">
        <v>70</v>
      </c>
      <c r="L6" s="50">
        <v>20</v>
      </c>
      <c r="M6" s="51">
        <v>7000</v>
      </c>
      <c r="N6" s="52">
        <v>1</v>
      </c>
      <c r="O6" s="34"/>
      <c r="P6" s="232"/>
      <c r="Q6" s="34"/>
      <c r="R6" s="978"/>
      <c r="S6" s="34"/>
    </row>
    <row r="7" spans="2:29" ht="17" thickBot="1">
      <c r="B7" s="250"/>
      <c r="C7" s="34"/>
      <c r="D7" s="250"/>
      <c r="E7" s="34"/>
      <c r="F7" s="250"/>
      <c r="G7" s="34"/>
      <c r="H7" s="250"/>
      <c r="I7" s="34"/>
      <c r="J7" s="250"/>
      <c r="K7" s="34"/>
      <c r="L7" s="250"/>
      <c r="M7" s="34"/>
      <c r="N7" s="250"/>
      <c r="O7" s="250"/>
      <c r="P7" s="34"/>
      <c r="Q7" s="250"/>
      <c r="R7" s="34"/>
      <c r="S7" s="250"/>
    </row>
    <row r="8" spans="2:29" ht="34">
      <c r="B8" s="34"/>
      <c r="C8" s="946" t="s">
        <v>31</v>
      </c>
      <c r="D8" s="947"/>
      <c r="E8" s="950" t="s">
        <v>32</v>
      </c>
      <c r="F8" s="951"/>
      <c r="G8" s="274"/>
      <c r="H8" s="275"/>
      <c r="I8" s="276" t="s">
        <v>33</v>
      </c>
      <c r="J8" s="274"/>
      <c r="K8" s="274"/>
      <c r="L8" s="276" t="s">
        <v>34</v>
      </c>
      <c r="M8" s="274"/>
      <c r="N8" s="277" t="s">
        <v>35</v>
      </c>
      <c r="O8" s="34"/>
      <c r="P8" s="53" t="s">
        <v>36</v>
      </c>
      <c r="Q8" s="54" t="s">
        <v>37</v>
      </c>
      <c r="R8" s="55" t="s">
        <v>38</v>
      </c>
      <c r="S8" s="34"/>
    </row>
    <row r="9" spans="2:29" ht="17" thickBot="1">
      <c r="B9" s="34"/>
      <c r="C9" s="948"/>
      <c r="D9" s="949"/>
      <c r="E9" s="952">
        <v>25</v>
      </c>
      <c r="F9" s="953"/>
      <c r="G9" s="278"/>
      <c r="H9" s="279"/>
      <c r="I9" s="280">
        <v>0.77</v>
      </c>
      <c r="J9" s="278"/>
      <c r="K9" s="279"/>
      <c r="L9" s="281">
        <f>I9*I9/(E9/100)*100</f>
        <v>237.16</v>
      </c>
      <c r="M9" s="282"/>
      <c r="N9" s="283"/>
      <c r="O9" s="34"/>
      <c r="P9" s="308">
        <f>记录仪!D18</f>
        <v>6.45</v>
      </c>
      <c r="Q9" s="309">
        <f>记录仪!D10</f>
        <v>48200</v>
      </c>
      <c r="R9" s="310">
        <f>记录仪!D8</f>
        <v>39.299999999999997</v>
      </c>
      <c r="S9" s="34"/>
    </row>
    <row r="10" spans="2:29">
      <c r="B10" s="250"/>
      <c r="C10" s="34"/>
      <c r="D10" s="250"/>
      <c r="E10" s="34"/>
      <c r="F10" s="250"/>
      <c r="G10" s="34"/>
      <c r="H10" s="250"/>
      <c r="I10" s="34"/>
      <c r="J10" s="250"/>
      <c r="K10" s="34"/>
      <c r="L10" s="250"/>
      <c r="M10" s="34"/>
      <c r="N10" s="250"/>
      <c r="O10" s="250"/>
      <c r="P10" s="34"/>
      <c r="Q10" s="250"/>
      <c r="R10" s="34"/>
      <c r="S10" s="250"/>
    </row>
    <row r="11" spans="2:29" ht="17" thickBot="1">
      <c r="B11" s="198"/>
      <c r="C11" s="322"/>
      <c r="D11" s="322"/>
      <c r="E11" s="322"/>
      <c r="F11" s="322"/>
      <c r="G11" s="322"/>
      <c r="H11" s="322"/>
      <c r="I11" s="322"/>
      <c r="J11" s="322"/>
      <c r="K11" s="322"/>
      <c r="L11" s="322"/>
      <c r="M11" s="322"/>
      <c r="N11" s="322"/>
      <c r="O11" s="322"/>
      <c r="P11" s="322"/>
      <c r="Q11" s="322"/>
      <c r="R11" s="322"/>
      <c r="S11" s="198"/>
    </row>
    <row r="12" spans="2:29" ht="18" thickTop="1" thickBot="1">
      <c r="B12" s="115"/>
      <c r="C12" s="960" t="s">
        <v>39</v>
      </c>
      <c r="D12" s="961"/>
      <c r="E12" s="964" t="s">
        <v>40</v>
      </c>
      <c r="F12" s="965"/>
      <c r="G12" s="966"/>
      <c r="H12" s="966"/>
      <c r="I12" s="965"/>
      <c r="J12" s="965"/>
      <c r="K12" s="965"/>
      <c r="L12" s="966" t="s">
        <v>41</v>
      </c>
      <c r="M12" s="966"/>
      <c r="N12" s="966"/>
      <c r="O12" s="967"/>
      <c r="P12" s="968" t="s">
        <v>42</v>
      </c>
      <c r="Q12" s="968" t="s">
        <v>43</v>
      </c>
      <c r="R12" s="970"/>
      <c r="S12" s="273"/>
    </row>
    <row r="13" spans="2:29" ht="17" thickBot="1">
      <c r="B13" s="115"/>
      <c r="C13" s="962"/>
      <c r="D13" s="963"/>
      <c r="E13" s="973" t="s">
        <v>44</v>
      </c>
      <c r="F13" s="974"/>
      <c r="G13" s="975" t="s">
        <v>45</v>
      </c>
      <c r="H13" s="976"/>
      <c r="I13" s="287" t="s">
        <v>46</v>
      </c>
      <c r="J13" s="288" t="s">
        <v>47</v>
      </c>
      <c r="K13" s="289" t="s">
        <v>48</v>
      </c>
      <c r="L13" s="290" t="s">
        <v>49</v>
      </c>
      <c r="M13" s="290" t="s">
        <v>50</v>
      </c>
      <c r="N13" s="290" t="s">
        <v>51</v>
      </c>
      <c r="O13" s="291" t="s">
        <v>52</v>
      </c>
      <c r="P13" s="969"/>
      <c r="Q13" s="971"/>
      <c r="R13" s="972"/>
      <c r="S13" s="273"/>
      <c r="T13" s="56"/>
      <c r="U13" s="56"/>
      <c r="V13" s="56"/>
    </row>
    <row r="14" spans="2:29" s="57" customFormat="1" ht="17" thickBot="1">
      <c r="B14" s="323"/>
      <c r="C14" s="936" t="s">
        <v>40</v>
      </c>
      <c r="D14" s="271" t="s">
        <v>5</v>
      </c>
      <c r="E14" s="939">
        <f>记录仪!$D$11</f>
        <v>2.3780000000000001</v>
      </c>
      <c r="F14" s="940"/>
      <c r="G14" s="284"/>
      <c r="H14" s="284"/>
      <c r="I14" s="285"/>
      <c r="J14" s="59"/>
      <c r="K14" s="286"/>
      <c r="L14" s="284"/>
      <c r="M14" s="284"/>
      <c r="N14" s="284"/>
      <c r="O14" s="284"/>
      <c r="P14" s="285"/>
      <c r="Q14" s="311" t="s">
        <v>53</v>
      </c>
      <c r="R14" s="317" t="s">
        <v>54</v>
      </c>
      <c r="S14" s="273"/>
    </row>
    <row r="15" spans="2:29" s="57" customFormat="1" ht="17" thickBot="1">
      <c r="B15" s="323"/>
      <c r="C15" s="937"/>
      <c r="D15" s="58" t="s">
        <v>55</v>
      </c>
      <c r="E15" s="941">
        <f>记录仪!$D$18</f>
        <v>6.45</v>
      </c>
      <c r="F15" s="942"/>
      <c r="G15" s="284"/>
      <c r="H15" s="284"/>
      <c r="I15" s="285"/>
      <c r="J15" s="59"/>
      <c r="K15" s="60"/>
      <c r="L15" s="284"/>
      <c r="M15" s="284"/>
      <c r="N15" s="284"/>
      <c r="O15" s="284"/>
      <c r="P15" s="285"/>
      <c r="Q15" s="61">
        <f>(J25-J18-J16)/J24</f>
        <v>2.3752324237839848</v>
      </c>
      <c r="R15" s="318">
        <f>E26/100</f>
        <v>1.6482401717794799</v>
      </c>
      <c r="S15" s="273"/>
      <c r="U15" s="112"/>
      <c r="V15" s="113"/>
      <c r="W15" s="113"/>
      <c r="X15" s="114"/>
      <c r="Z15" s="112"/>
      <c r="AA15" s="113"/>
      <c r="AB15" s="113"/>
      <c r="AC15" s="114"/>
    </row>
    <row r="16" spans="2:29" s="57" customFormat="1" ht="17" thickBot="1">
      <c r="B16" s="323"/>
      <c r="C16" s="937"/>
      <c r="D16" s="58" t="s">
        <v>56</v>
      </c>
      <c r="E16" s="62"/>
      <c r="F16" s="285"/>
      <c r="G16" s="284"/>
      <c r="H16" s="284"/>
      <c r="I16" s="285"/>
      <c r="J16" s="292">
        <f>K16*E15</f>
        <v>0</v>
      </c>
      <c r="K16" s="313">
        <f>记录仪!$D$22</f>
        <v>0</v>
      </c>
      <c r="L16" s="284"/>
      <c r="M16" s="284"/>
      <c r="N16" s="284"/>
      <c r="O16" s="284"/>
      <c r="P16" s="285"/>
      <c r="Q16" s="63">
        <f>J24*R15-(J25-J16-J18)</f>
        <v>-177704.67313197412</v>
      </c>
      <c r="R16" s="319" t="s">
        <v>106</v>
      </c>
      <c r="S16" s="273"/>
      <c r="U16" s="115"/>
      <c r="V16" s="928" t="s">
        <v>75</v>
      </c>
      <c r="W16" s="929"/>
      <c r="X16" s="117"/>
      <c r="Z16" s="115"/>
      <c r="AA16" s="928" t="s">
        <v>175</v>
      </c>
      <c r="AB16" s="929"/>
      <c r="AC16" s="117"/>
    </row>
    <row r="17" spans="2:30" s="57" customFormat="1" ht="17" thickBot="1">
      <c r="B17" s="323"/>
      <c r="C17" s="937"/>
      <c r="D17" s="58" t="s">
        <v>57</v>
      </c>
      <c r="E17" s="62"/>
      <c r="F17" s="285"/>
      <c r="G17" s="284"/>
      <c r="H17" s="284"/>
      <c r="I17" s="285"/>
      <c r="J17" s="292">
        <f>K17*E15</f>
        <v>580597.52399999998</v>
      </c>
      <c r="K17" s="313">
        <f>记录仪!$D$24</f>
        <v>90015.12</v>
      </c>
      <c r="L17" s="284"/>
      <c r="M17" s="284"/>
      <c r="N17" s="284"/>
      <c r="O17" s="284"/>
      <c r="P17" s="285"/>
      <c r="Q17" s="285"/>
      <c r="R17" s="320"/>
      <c r="S17" s="273"/>
      <c r="U17" s="115"/>
      <c r="V17" s="120"/>
      <c r="W17" s="120"/>
      <c r="X17" s="117"/>
      <c r="Z17" s="115"/>
      <c r="AA17" s="120"/>
      <c r="AB17" s="120"/>
      <c r="AC17" s="117"/>
    </row>
    <row r="18" spans="2:30" s="57" customFormat="1">
      <c r="B18" s="323"/>
      <c r="C18" s="937"/>
      <c r="D18" s="58" t="s">
        <v>58</v>
      </c>
      <c r="E18" s="62"/>
      <c r="F18" s="285"/>
      <c r="G18" s="284"/>
      <c r="H18" s="284"/>
      <c r="I18" s="285"/>
      <c r="J18" s="64">
        <f>记录仪!$D$21</f>
        <v>6840.67</v>
      </c>
      <c r="K18" s="65">
        <f>J18/E15</f>
        <v>1060.5689922480619</v>
      </c>
      <c r="L18" s="284"/>
      <c r="M18" s="284"/>
      <c r="N18" s="284"/>
      <c r="O18" s="284"/>
      <c r="P18" s="284"/>
      <c r="Q18" s="284"/>
      <c r="R18" s="316"/>
      <c r="S18" s="273"/>
      <c r="U18" s="115"/>
      <c r="V18" s="192" t="s">
        <v>76</v>
      </c>
      <c r="W18" s="193">
        <v>2</v>
      </c>
      <c r="X18" s="117"/>
      <c r="Z18" s="115"/>
      <c r="AA18" s="192" t="s">
        <v>173</v>
      </c>
      <c r="AB18" s="193">
        <f>(18+3.6)/10</f>
        <v>2.16</v>
      </c>
      <c r="AC18" s="117"/>
    </row>
    <row r="19" spans="2:30" s="57" customFormat="1">
      <c r="B19" s="323"/>
      <c r="C19" s="937"/>
      <c r="D19" s="58" t="s">
        <v>59</v>
      </c>
      <c r="E19" s="943">
        <f>记录仪!$D$19</f>
        <v>4.33</v>
      </c>
      <c r="F19" s="944"/>
      <c r="G19" s="284"/>
      <c r="H19" s="284"/>
      <c r="I19" s="285"/>
      <c r="J19" s="64">
        <f>记录仪!$D$20</f>
        <v>0</v>
      </c>
      <c r="K19" s="65">
        <f>J19/E15</f>
        <v>0</v>
      </c>
      <c r="L19" s="284"/>
      <c r="M19" s="293">
        <f>J19/E19</f>
        <v>0</v>
      </c>
      <c r="N19" s="284"/>
      <c r="O19" s="284"/>
      <c r="P19" s="284"/>
      <c r="Q19" s="284"/>
      <c r="R19" s="321"/>
      <c r="S19" s="273"/>
      <c r="U19" s="115"/>
      <c r="V19" s="194" t="s">
        <v>77</v>
      </c>
      <c r="W19" s="195">
        <f>K26/MIN(99999999,W18)</f>
        <v>30337.170322709397</v>
      </c>
      <c r="X19" s="117"/>
      <c r="Z19" s="115"/>
      <c r="AA19" s="194" t="s">
        <v>172</v>
      </c>
      <c r="AB19" s="195">
        <v>29396</v>
      </c>
      <c r="AC19" s="117"/>
    </row>
    <row r="20" spans="2:30" s="57" customFormat="1" ht="17" thickBot="1">
      <c r="B20" s="323"/>
      <c r="C20" s="937"/>
      <c r="D20" s="66" t="s">
        <v>60</v>
      </c>
      <c r="E20" s="178"/>
      <c r="F20" s="178"/>
      <c r="G20" s="178"/>
      <c r="H20" s="178"/>
      <c r="I20" s="178"/>
      <c r="J20" s="312">
        <f>记录仪!$D$26</f>
        <v>20000</v>
      </c>
      <c r="K20" s="67">
        <f>J20/E15</f>
        <v>3100.7751937984494</v>
      </c>
      <c r="L20" s="284"/>
      <c r="M20" s="284"/>
      <c r="N20" s="284"/>
      <c r="O20" s="284"/>
      <c r="P20" s="284"/>
      <c r="Q20" s="284"/>
      <c r="R20" s="321"/>
      <c r="S20" s="273"/>
      <c r="U20" s="115"/>
      <c r="V20" s="196" t="s">
        <v>78</v>
      </c>
      <c r="W20" s="197">
        <f>MIN(0,(I26-1))/(MIN(99999999,W18)-1)</f>
        <v>0</v>
      </c>
      <c r="X20" s="117"/>
      <c r="Z20" s="115"/>
      <c r="AA20" s="196" t="s">
        <v>174</v>
      </c>
      <c r="AB20" s="197">
        <f>AB19/AB18</f>
        <v>13609.259259259259</v>
      </c>
      <c r="AC20" s="117"/>
    </row>
    <row r="21" spans="2:30" s="57" customFormat="1">
      <c r="B21" s="323"/>
      <c r="C21" s="937"/>
      <c r="D21" s="66" t="s">
        <v>61</v>
      </c>
      <c r="E21" s="178"/>
      <c r="F21" s="178"/>
      <c r="G21" s="178"/>
      <c r="H21" s="178"/>
      <c r="I21" s="178"/>
      <c r="J21" s="312">
        <f>记录仪!$D$27</f>
        <v>0</v>
      </c>
      <c r="K21" s="67">
        <f>J21/E15</f>
        <v>0</v>
      </c>
      <c r="L21" s="284"/>
      <c r="M21" s="284"/>
      <c r="N21" s="284"/>
      <c r="O21" s="284"/>
      <c r="P21" s="284"/>
      <c r="Q21" s="284"/>
      <c r="R21" s="321"/>
      <c r="S21" s="273"/>
      <c r="U21" s="115"/>
      <c r="V21" s="198"/>
      <c r="W21" s="198"/>
      <c r="X21" s="117"/>
      <c r="Z21" s="115"/>
      <c r="AA21" s="198"/>
      <c r="AB21" s="198"/>
      <c r="AC21" s="117"/>
    </row>
    <row r="22" spans="2:30" s="57" customFormat="1">
      <c r="B22" s="323"/>
      <c r="C22" s="937"/>
      <c r="D22" s="66" t="s">
        <v>107</v>
      </c>
      <c r="E22" s="178"/>
      <c r="F22" s="178"/>
      <c r="G22" s="178"/>
      <c r="H22" s="178"/>
      <c r="I22" s="178"/>
      <c r="J22" s="312">
        <f>记录仪!$D$28*L22</f>
        <v>323000</v>
      </c>
      <c r="K22" s="67">
        <f>J22/E14</f>
        <v>135828.42724978973</v>
      </c>
      <c r="L22" s="358">
        <v>1</v>
      </c>
      <c r="M22" s="361" t="s">
        <v>227</v>
      </c>
      <c r="N22" s="360"/>
      <c r="O22" s="284"/>
      <c r="P22" s="284"/>
      <c r="Q22" s="284"/>
      <c r="R22" s="321"/>
      <c r="S22" s="273"/>
      <c r="U22" s="28"/>
      <c r="V22" s="30"/>
      <c r="W22" s="30"/>
      <c r="X22" s="28"/>
      <c r="Z22" s="28"/>
      <c r="AA22" s="30"/>
      <c r="AB22" s="30"/>
      <c r="AC22" s="28"/>
      <c r="AD22" s="30"/>
    </row>
    <row r="23" spans="2:30" s="57" customFormat="1">
      <c r="B23" s="323"/>
      <c r="C23" s="937"/>
      <c r="D23" s="66" t="s">
        <v>62</v>
      </c>
      <c r="E23" s="945">
        <f>J25/J24</f>
        <v>2.4032176984583677</v>
      </c>
      <c r="F23" s="945"/>
      <c r="G23" s="178"/>
      <c r="H23" s="178"/>
      <c r="I23" s="178"/>
      <c r="J23" s="68">
        <f>J20+J21+J22</f>
        <v>343000</v>
      </c>
      <c r="K23" s="67">
        <f>J23/E15</f>
        <v>53178.294573643412</v>
      </c>
      <c r="L23" s="294">
        <f>J24*R15-(J25-J16-J18)</f>
        <v>-177704.67313197412</v>
      </c>
      <c r="M23" s="359"/>
      <c r="N23" s="284"/>
      <c r="O23" s="284"/>
      <c r="P23" s="284"/>
      <c r="Q23" s="284"/>
      <c r="R23" s="321"/>
      <c r="S23" s="273"/>
      <c r="U23" s="28"/>
      <c r="V23" s="30"/>
      <c r="W23" s="30"/>
      <c r="X23" s="28"/>
      <c r="Z23" s="28"/>
      <c r="AA23" s="30"/>
      <c r="AB23" s="30"/>
      <c r="AC23" s="28"/>
      <c r="AD23" s="30"/>
    </row>
    <row r="24" spans="2:30" s="57" customFormat="1">
      <c r="B24" s="323"/>
      <c r="C24" s="937"/>
      <c r="D24" s="58" t="s">
        <v>63</v>
      </c>
      <c r="E24" s="69"/>
      <c r="F24" s="181"/>
      <c r="G24" s="284"/>
      <c r="H24" s="284"/>
      <c r="I24" s="285"/>
      <c r="J24" s="70">
        <f>J19+J18+J16+J17-J23</f>
        <v>244438.19400000002</v>
      </c>
      <c r="K24" s="65">
        <f>J24/E15</f>
        <v>37897.39441860465</v>
      </c>
      <c r="L24" s="284"/>
      <c r="M24" s="284"/>
      <c r="N24" s="284"/>
      <c r="O24" s="284"/>
      <c r="P24" s="181" t="s">
        <v>64</v>
      </c>
      <c r="Q24" s="284"/>
      <c r="R24" s="321"/>
      <c r="S24" s="273"/>
      <c r="U24" s="30"/>
      <c r="V24" s="30"/>
      <c r="W24" s="30"/>
      <c r="X24" s="30"/>
      <c r="Z24" s="30"/>
      <c r="AA24" s="30"/>
      <c r="AB24" s="30"/>
      <c r="AC24" s="30"/>
      <c r="AD24" s="30"/>
    </row>
    <row r="25" spans="2:30" s="57" customFormat="1" ht="17" thickBot="1">
      <c r="B25" s="323"/>
      <c r="C25" s="938"/>
      <c r="D25" s="71" t="s">
        <v>65</v>
      </c>
      <c r="E25" s="72"/>
      <c r="F25" s="73"/>
      <c r="G25" s="74"/>
      <c r="H25" s="74"/>
      <c r="I25" s="75"/>
      <c r="J25" s="76">
        <f>J19+J18+J16+J17</f>
        <v>587438.19400000002</v>
      </c>
      <c r="K25" s="77">
        <f>J25/E15</f>
        <v>91075.688992248062</v>
      </c>
      <c r="L25" s="284"/>
      <c r="M25" s="284"/>
      <c r="N25" s="284"/>
      <c r="O25" s="284"/>
      <c r="P25" s="181">
        <f>L26-L30</f>
        <v>-3589.4103028567333</v>
      </c>
      <c r="Q25" s="284"/>
      <c r="R25" s="321"/>
      <c r="S25" s="273"/>
      <c r="Z25" s="30"/>
      <c r="AA25" s="30"/>
      <c r="AB25" s="30"/>
      <c r="AC25" s="30"/>
      <c r="AD25" s="30"/>
    </row>
    <row r="26" spans="2:30" s="57" customFormat="1" ht="17" customHeight="1" thickBot="1">
      <c r="B26" s="323"/>
      <c r="C26" s="306"/>
      <c r="D26" s="80" t="s">
        <v>105</v>
      </c>
      <c r="E26" s="81">
        <f>记录仪!$D$16*100</f>
        <v>164.82401717794798</v>
      </c>
      <c r="F26" s="82">
        <f>E26</f>
        <v>164.82401717794798</v>
      </c>
      <c r="G26" s="83">
        <f>ABS(F26)/100/MAX(0.001,1-ABS(F26)/100)</f>
        <v>1648.2401717794799</v>
      </c>
      <c r="H26" s="116">
        <f>G26/G28*100</f>
        <v>99.998550548693885</v>
      </c>
      <c r="I26" s="84">
        <f>F26*H26/100</f>
        <v>164.8216281340782</v>
      </c>
      <c r="J26" s="85">
        <f>($J$25-$M$6-$J$23)*I26/100</f>
        <v>391349.49716295121</v>
      </c>
      <c r="K26" s="86">
        <f>J26/$E$15</f>
        <v>60674.340645418793</v>
      </c>
      <c r="L26" s="87">
        <f t="shared" ref="L26" si="0">J26-$J$17</f>
        <v>-189248.02683704876</v>
      </c>
      <c r="M26" s="78">
        <f t="shared" ref="M26" si="1">L26/$E$19</f>
        <v>-43706.241763752601</v>
      </c>
      <c r="N26" s="79">
        <f t="shared" ref="N26" si="2">K26-$K$17</f>
        <v>-29340.779354581202</v>
      </c>
      <c r="O26" s="88">
        <f>N26/MAX(0.01,$K$17)*100</f>
        <v>-32.595389924027437</v>
      </c>
      <c r="P26" s="89">
        <v>1</v>
      </c>
      <c r="Q26" s="90" t="s">
        <v>66</v>
      </c>
      <c r="R26" s="927" t="s">
        <v>67</v>
      </c>
      <c r="S26" s="273"/>
    </row>
    <row r="27" spans="2:30" s="57" customFormat="1" ht="17" customHeight="1" thickBot="1">
      <c r="B27" s="323"/>
      <c r="C27" s="930" t="s">
        <v>68</v>
      </c>
      <c r="D27" s="922"/>
      <c r="E27" s="931">
        <f>(40-R9)/(40-10)*100</f>
        <v>2.3333333333333428</v>
      </c>
      <c r="F27" s="932"/>
      <c r="G27" s="118">
        <f>E27/100/(1-E27/100)</f>
        <v>2.3890784982935252E-2</v>
      </c>
      <c r="H27" s="119">
        <f>G27/G28*100</f>
        <v>1.4494513061071423E-3</v>
      </c>
      <c r="I27" s="91">
        <f>E27*H27/100</f>
        <v>3.3820530475833458E-5</v>
      </c>
      <c r="J27" s="92">
        <f>($J$25-$M$6-$J$23)*I27/100</f>
        <v>8.0302856763038583E-2</v>
      </c>
      <c r="K27" s="93">
        <f>J27/$E$15</f>
        <v>1.2450055312099004E-2</v>
      </c>
      <c r="L27" s="94">
        <f>J27-$J$19</f>
        <v>8.0302856763038583E-2</v>
      </c>
      <c r="M27" s="95">
        <f>L27/$E$19</f>
        <v>1.8545694402549325E-2</v>
      </c>
      <c r="N27" s="96">
        <f>L27/$E$15</f>
        <v>1.2450055312099004E-2</v>
      </c>
      <c r="O27" s="97">
        <f>N27/MAX($K$19,0.1)*100</f>
        <v>12.450055312099003</v>
      </c>
      <c r="P27" s="98">
        <v>2</v>
      </c>
      <c r="Q27" s="99" t="s">
        <v>69</v>
      </c>
      <c r="R27" s="927"/>
      <c r="S27" s="273"/>
    </row>
    <row r="28" spans="2:30" s="57" customFormat="1" ht="17" hidden="1" customHeight="1" thickBot="1">
      <c r="B28" s="323"/>
      <c r="C28" s="933" t="s">
        <v>70</v>
      </c>
      <c r="D28" s="934"/>
      <c r="E28" s="100"/>
      <c r="F28" s="295"/>
      <c r="G28" s="121">
        <f>G26+G27</f>
        <v>1648.2640625644628</v>
      </c>
      <c r="H28" s="296"/>
      <c r="I28" s="296"/>
      <c r="J28" s="101"/>
      <c r="K28" s="102"/>
      <c r="L28" s="297"/>
      <c r="M28" s="298"/>
      <c r="N28" s="299"/>
      <c r="O28" s="300"/>
      <c r="P28" s="301"/>
      <c r="Q28" s="302"/>
      <c r="R28" s="316"/>
      <c r="S28" s="273"/>
    </row>
    <row r="29" spans="2:30" s="57" customFormat="1" ht="19" hidden="1" customHeight="1" thickBot="1">
      <c r="B29" s="323"/>
      <c r="C29" s="935" t="s">
        <v>71</v>
      </c>
      <c r="D29" s="935"/>
      <c r="E29" s="100"/>
      <c r="F29" s="295"/>
      <c r="G29" s="296"/>
      <c r="H29" s="296"/>
      <c r="I29" s="296"/>
      <c r="J29" s="103">
        <f>$J$25-J26-J27</f>
        <v>196088.61653419203</v>
      </c>
      <c r="K29" s="102"/>
      <c r="L29" s="297"/>
      <c r="M29" s="298"/>
      <c r="N29" s="299"/>
      <c r="O29" s="300"/>
      <c r="P29" s="301"/>
      <c r="Q29" s="302"/>
      <c r="R29" s="316"/>
      <c r="S29" s="273"/>
    </row>
    <row r="30" spans="2:30" s="57" customFormat="1" ht="17" thickBot="1">
      <c r="B30" s="323"/>
      <c r="C30" s="922" t="s">
        <v>56</v>
      </c>
      <c r="D30" s="922"/>
      <c r="E30" s="104"/>
      <c r="F30" s="303"/>
      <c r="G30" s="303"/>
      <c r="H30" s="303"/>
      <c r="I30" s="303"/>
      <c r="J30" s="92">
        <f>J29-$M$6-$J$23*$N$6/100</f>
        <v>185658.61653419203</v>
      </c>
      <c r="K30" s="105">
        <f>J30/$E$15</f>
        <v>28784.281633208066</v>
      </c>
      <c r="L30" s="106">
        <f>J16-J30</f>
        <v>-185658.61653419203</v>
      </c>
      <c r="M30" s="106">
        <f>L30/E19</f>
        <v>-42877.27864530994</v>
      </c>
      <c r="N30" s="107">
        <f>L30/E15</f>
        <v>-28784.281633208066</v>
      </c>
      <c r="O30" s="108">
        <f>J16/J30*100</f>
        <v>0</v>
      </c>
      <c r="P30" s="109">
        <v>3</v>
      </c>
      <c r="Q30" s="110" t="s">
        <v>72</v>
      </c>
      <c r="R30" s="923" t="s">
        <v>73</v>
      </c>
      <c r="S30" s="273"/>
    </row>
    <row r="31" spans="2:30" s="57" customFormat="1" ht="17" thickBot="1">
      <c r="B31" s="323"/>
      <c r="C31" s="925" t="s">
        <v>58</v>
      </c>
      <c r="D31" s="926"/>
      <c r="E31" s="324"/>
      <c r="F31" s="325"/>
      <c r="G31" s="325"/>
      <c r="H31" s="325"/>
      <c r="I31" s="325"/>
      <c r="J31" s="326">
        <f>$M$6+$J$23*$N$6/100</f>
        <v>10430</v>
      </c>
      <c r="K31" s="327">
        <f>J31/$E$15</f>
        <v>1617.0542635658915</v>
      </c>
      <c r="L31" s="328">
        <f>J18-J31</f>
        <v>-3589.33</v>
      </c>
      <c r="M31" s="328">
        <f>L31/E19</f>
        <v>-828.94457274826789</v>
      </c>
      <c r="N31" s="329">
        <f>L31/E15</f>
        <v>-556.48527131782942</v>
      </c>
      <c r="O31" s="330">
        <f>J18/J31*100</f>
        <v>65.586481303930967</v>
      </c>
      <c r="P31" s="331">
        <v>4</v>
      </c>
      <c r="Q31" s="332" t="s">
        <v>74</v>
      </c>
      <c r="R31" s="924"/>
      <c r="S31" s="273"/>
    </row>
    <row r="32" spans="2:30" ht="17" thickTop="1">
      <c r="B32" s="198"/>
      <c r="C32" s="111"/>
      <c r="D32" s="111"/>
      <c r="E32" s="126"/>
      <c r="F32" s="126"/>
      <c r="G32" s="126"/>
      <c r="H32" s="126"/>
      <c r="I32" s="126"/>
      <c r="J32" s="126"/>
      <c r="K32" s="126"/>
      <c r="L32" s="315"/>
      <c r="M32" s="315"/>
      <c r="N32" s="315"/>
      <c r="O32" s="315"/>
      <c r="P32" s="126"/>
      <c r="Q32" s="126"/>
      <c r="R32" s="126"/>
      <c r="S32" s="198"/>
    </row>
    <row r="33" spans="2:19">
      <c r="B33" s="198"/>
      <c r="C33" s="123"/>
      <c r="D33" s="123"/>
      <c r="E33" s="314"/>
      <c r="F33" s="314"/>
      <c r="G33" s="314"/>
      <c r="H33" s="314"/>
      <c r="I33" s="314"/>
      <c r="J33" s="126"/>
      <c r="K33" s="126"/>
      <c r="L33" s="126"/>
      <c r="M33" s="126"/>
      <c r="N33" s="126"/>
      <c r="O33" s="126"/>
      <c r="P33" s="126"/>
      <c r="Q33" s="126"/>
      <c r="R33" s="126"/>
      <c r="S33" s="198"/>
    </row>
    <row r="34" spans="2:19">
      <c r="B34" s="198"/>
      <c r="C34" s="126"/>
      <c r="D34" s="126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98"/>
    </row>
    <row r="35" spans="2:19">
      <c r="B35" s="198"/>
      <c r="C35" s="123"/>
      <c r="D35" s="123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98"/>
    </row>
    <row r="36" spans="2:19">
      <c r="B36" s="198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98"/>
    </row>
    <row r="37" spans="2:19">
      <c r="B37" s="198"/>
      <c r="C37" s="123"/>
      <c r="D37" s="123"/>
      <c r="E37" s="126"/>
      <c r="F37" s="126"/>
      <c r="G37" s="126"/>
      <c r="H37" s="126"/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198"/>
    </row>
    <row r="38" spans="2:19">
      <c r="B38" s="198"/>
      <c r="C38" s="126"/>
      <c r="D38" s="126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98"/>
    </row>
    <row r="39" spans="2:19">
      <c r="B39" s="198"/>
      <c r="C39" s="123"/>
      <c r="D39" s="123"/>
      <c r="E39" s="126"/>
      <c r="F39" s="126"/>
      <c r="G39" s="126"/>
      <c r="H39" s="126"/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198"/>
    </row>
    <row r="40" spans="2:19">
      <c r="B40" s="198"/>
      <c r="C40" s="126"/>
      <c r="D40" s="126"/>
      <c r="E40" s="126"/>
      <c r="F40" s="126"/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/>
      <c r="R40" s="126"/>
      <c r="S40" s="198"/>
    </row>
    <row r="41" spans="2:19">
      <c r="B41" s="198"/>
      <c r="C41" s="123"/>
      <c r="D41" s="123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98"/>
    </row>
    <row r="42" spans="2:19">
      <c r="B42" s="198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98"/>
    </row>
    <row r="43" spans="2:19">
      <c r="B43" s="198"/>
      <c r="C43" s="123"/>
      <c r="D43" s="123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98"/>
    </row>
    <row r="44" spans="2:19">
      <c r="B44" s="198"/>
      <c r="C44" s="126"/>
      <c r="D44" s="126"/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98"/>
    </row>
    <row r="45" spans="2:19">
      <c r="B45" s="198"/>
      <c r="C45" s="232"/>
      <c r="D45" s="123"/>
      <c r="E45" s="126"/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98"/>
    </row>
    <row r="46" spans="2:19">
      <c r="B46" s="232"/>
      <c r="C46" s="115"/>
      <c r="D46" s="304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232"/>
    </row>
    <row r="47" spans="2:19">
      <c r="B47" s="269"/>
      <c r="C47" s="304"/>
      <c r="D47" s="123"/>
      <c r="E47" s="304"/>
      <c r="F47" s="304"/>
      <c r="G47" s="304"/>
      <c r="H47" s="304"/>
      <c r="I47" s="304"/>
      <c r="J47" s="304"/>
      <c r="K47" s="304"/>
      <c r="L47" s="304"/>
      <c r="M47" s="304"/>
      <c r="N47" s="304"/>
      <c r="O47" s="304"/>
      <c r="P47" s="304"/>
      <c r="Q47" s="304"/>
      <c r="R47" s="304"/>
      <c r="S47" s="269"/>
    </row>
    <row r="48" spans="2:19">
      <c r="I48" s="28"/>
      <c r="J48" s="28"/>
      <c r="K48" s="27"/>
      <c r="L48" s="28"/>
      <c r="M48" s="28"/>
      <c r="N48" s="28"/>
      <c r="O48" s="28"/>
      <c r="P48" s="28"/>
      <c r="Q48" s="28"/>
      <c r="R48" s="28"/>
    </row>
    <row r="49" spans="9:18">
      <c r="I49" s="28"/>
      <c r="J49" s="28"/>
      <c r="K49" s="27"/>
      <c r="L49" s="28"/>
      <c r="M49" s="28"/>
      <c r="N49" s="28"/>
      <c r="O49" s="28"/>
      <c r="P49" s="28"/>
      <c r="Q49" s="28"/>
      <c r="R49" s="28"/>
    </row>
    <row r="50" spans="9:18">
      <c r="I50" s="28"/>
      <c r="J50" s="30"/>
      <c r="K50" s="30"/>
      <c r="L50" s="30"/>
      <c r="M50" s="30"/>
      <c r="N50" s="30"/>
      <c r="O50" s="30"/>
      <c r="P50" s="30"/>
      <c r="Q50" s="30"/>
      <c r="R50" s="28"/>
    </row>
    <row r="51" spans="9:18">
      <c r="I51" s="28"/>
      <c r="J51" s="30"/>
      <c r="K51" s="30"/>
      <c r="L51" s="30"/>
      <c r="M51" s="30"/>
      <c r="N51" s="30"/>
      <c r="O51" s="30"/>
      <c r="P51" s="30"/>
      <c r="Q51" s="30"/>
      <c r="R51" s="28"/>
    </row>
    <row r="52" spans="9:18">
      <c r="I52" s="28"/>
      <c r="J52" s="28"/>
      <c r="K52" s="28"/>
      <c r="L52" s="28"/>
      <c r="M52" s="28"/>
      <c r="N52" s="28"/>
      <c r="O52" s="28"/>
      <c r="P52" s="28"/>
      <c r="Q52" s="28"/>
      <c r="R52" s="28"/>
    </row>
    <row r="53" spans="9:18">
      <c r="I53" s="28"/>
      <c r="J53" s="28"/>
      <c r="K53" s="28"/>
      <c r="L53" s="28"/>
      <c r="M53" s="28"/>
      <c r="N53" s="28"/>
      <c r="O53" s="28"/>
      <c r="P53" s="28"/>
      <c r="Q53" s="28"/>
      <c r="R53" s="28"/>
    </row>
    <row r="54" spans="9:18">
      <c r="I54" s="28"/>
      <c r="J54" s="28"/>
      <c r="K54" s="28"/>
      <c r="L54" s="28"/>
      <c r="M54" s="28"/>
      <c r="N54" s="28"/>
      <c r="O54" s="28"/>
      <c r="P54" s="28"/>
      <c r="Q54" s="28"/>
      <c r="R54" s="28"/>
    </row>
    <row r="55" spans="9:18">
      <c r="I55" s="28"/>
      <c r="J55" s="28"/>
      <c r="K55" s="28"/>
      <c r="L55" s="28"/>
      <c r="M55" s="28"/>
      <c r="N55" s="28"/>
      <c r="O55" s="28"/>
      <c r="P55" s="28"/>
      <c r="Q55" s="28"/>
      <c r="R55" s="28"/>
    </row>
    <row r="56" spans="9:18">
      <c r="I56" s="28"/>
      <c r="J56" s="28"/>
      <c r="K56" s="28"/>
      <c r="L56" s="28"/>
      <c r="M56" s="28"/>
      <c r="N56" s="28"/>
      <c r="O56" s="28"/>
      <c r="P56" s="28"/>
      <c r="Q56" s="28"/>
      <c r="R56" s="28"/>
    </row>
    <row r="57" spans="9:18">
      <c r="I57" s="28"/>
      <c r="J57" s="28"/>
      <c r="K57" s="28"/>
      <c r="L57" s="28"/>
      <c r="M57" s="28"/>
      <c r="N57" s="28"/>
      <c r="O57" s="28"/>
      <c r="P57" s="28"/>
      <c r="Q57" s="28"/>
      <c r="R57" s="28"/>
    </row>
    <row r="62" spans="9:18">
      <c r="I62" s="4"/>
      <c r="J62" s="4"/>
    </row>
    <row r="63" spans="9:18">
      <c r="I63" s="4"/>
      <c r="J63" s="4"/>
    </row>
  </sheetData>
  <dataConsolidate/>
  <mergeCells count="30">
    <mergeCell ref="AA16:AB16"/>
    <mergeCell ref="C8:D9"/>
    <mergeCell ref="E8:F8"/>
    <mergeCell ref="E9:F9"/>
    <mergeCell ref="C3:R3"/>
    <mergeCell ref="C5:D6"/>
    <mergeCell ref="E5:F5"/>
    <mergeCell ref="E6:F6"/>
    <mergeCell ref="C12:D13"/>
    <mergeCell ref="E12:K12"/>
    <mergeCell ref="L12:O12"/>
    <mergeCell ref="P12:P13"/>
    <mergeCell ref="Q12:R13"/>
    <mergeCell ref="E13:F13"/>
    <mergeCell ref="G13:H13"/>
    <mergeCell ref="R5:R6"/>
    <mergeCell ref="C30:D30"/>
    <mergeCell ref="R30:R31"/>
    <mergeCell ref="C31:D31"/>
    <mergeCell ref="R26:R27"/>
    <mergeCell ref="V16:W16"/>
    <mergeCell ref="C27:D27"/>
    <mergeCell ref="E27:F27"/>
    <mergeCell ref="C28:D28"/>
    <mergeCell ref="C29:D29"/>
    <mergeCell ref="C14:C25"/>
    <mergeCell ref="E14:F14"/>
    <mergeCell ref="E15:F15"/>
    <mergeCell ref="E19:F19"/>
    <mergeCell ref="E23:F23"/>
  </mergeCells>
  <phoneticPr fontId="2" type="noConversion"/>
  <conditionalFormatting sqref="L30:O31 L26:O26">
    <cfRule type="colorScale" priority="15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L31:M31">
    <cfRule type="colorScale" priority="14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30:M30">
    <cfRule type="colorScale" priority="13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3">
    <cfRule type="colorScale" priority="12">
      <colorScale>
        <cfvo type="num" val="0"/>
        <cfvo type="num" val="0"/>
        <color theme="1"/>
        <color theme="0"/>
      </colorScale>
    </cfRule>
  </conditionalFormatting>
  <conditionalFormatting sqref="Q16">
    <cfRule type="colorScale" priority="10">
      <colorScale>
        <cfvo type="num" val="0"/>
        <cfvo type="num" val="0"/>
        <color theme="1"/>
        <color theme="0"/>
      </colorScale>
    </cfRule>
  </conditionalFormatting>
  <conditionalFormatting sqref="Q15">
    <cfRule type="iconSet" priority="11">
      <iconSet iconSet="3Arrows" reverse="1">
        <cfvo type="percent" val="0"/>
        <cfvo type="num" val="1" gte="0"/>
        <cfvo type="num" val="1.1858"/>
      </iconSet>
    </cfRule>
  </conditionalFormatting>
  <conditionalFormatting sqref="N30">
    <cfRule type="colorScale" priority="9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N31">
    <cfRule type="colorScale" priority="8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7:O29">
    <cfRule type="colorScale" priority="3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30:O31">
    <cfRule type="colorScale" priority="2">
      <colorScale>
        <cfvo type="num" val="100"/>
        <cfvo type="num" val="100"/>
        <color theme="5" tint="0.59999389629810485"/>
        <color theme="9" tint="0.59999389629810485"/>
      </colorScale>
    </cfRule>
  </conditionalFormatting>
  <conditionalFormatting sqref="P25">
    <cfRule type="colorScale" priority="1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30">
    <cfRule type="colorScale" priority="16">
      <colorScale>
        <cfvo type="num" val="80"/>
        <cfvo type="num" val="100"/>
        <cfvo type="num" val="120"/>
        <color theme="5" tint="0.59999389629810485"/>
        <color theme="7" tint="0.59999389629810485"/>
        <color theme="9" tint="0.59999389629810485"/>
      </colorScale>
    </cfRule>
    <cfRule type="iconSet" priority="17">
      <iconSet iconSet="5Arrows" reverse="1">
        <cfvo type="percent" val="0"/>
        <cfvo type="num" val="80"/>
        <cfvo type="num" val="100"/>
        <cfvo type="num" val="100" gte="0"/>
        <cfvo type="num" val="120" gte="0"/>
      </iconSet>
    </cfRule>
  </conditionalFormatting>
  <conditionalFormatting sqref="L27:L29">
    <cfRule type="iconSet" priority="5">
      <iconSet>
        <cfvo type="percent" val="0"/>
        <cfvo type="percent" val="33"/>
        <cfvo type="percent" val="67"/>
      </iconSet>
    </cfRule>
  </conditionalFormatting>
  <conditionalFormatting sqref="L31">
    <cfRule type="iconSet" priority="25">
      <iconSet>
        <cfvo type="percent" val="0"/>
        <cfvo type="num" val="-33"/>
        <cfvo type="num" val="0"/>
      </iconSet>
    </cfRule>
  </conditionalFormatting>
  <conditionalFormatting sqref="O31">
    <cfRule type="colorScale" priority="26">
      <colorScale>
        <cfvo type="num" val="100"/>
        <cfvo type="num" val="100"/>
        <color theme="5" tint="0.59999389629810485"/>
        <color theme="9" tint="0.59999389629810485"/>
      </colorScale>
    </cfRule>
    <cfRule type="iconSet" priority="27">
      <iconSet iconSet="3Symbols2">
        <cfvo type="percent" val="0"/>
        <cfvo type="num" val="50"/>
        <cfvo type="num" val="80" gte="0"/>
      </iconSet>
    </cfRule>
    <cfRule type="iconSet" priority="28">
      <iconSet iconSet="3ArrowsGray">
        <cfvo type="percent" val="0"/>
        <cfvo type="percent" val="33"/>
        <cfvo type="percent" val="67"/>
      </iconSet>
    </cfRule>
  </conditionalFormatting>
  <conditionalFormatting sqref="L26">
    <cfRule type="iconSet" priority="34">
      <iconSet>
        <cfvo type="percent" val="0"/>
        <cfvo type="percent" val="33"/>
        <cfvo type="percent" val="67"/>
      </iconSet>
    </cfRule>
  </conditionalFormatting>
  <hyperlinks>
    <hyperlink ref="D14" r:id="rId1" xr:uid="{94BEF5DB-D903-3340-8FF9-BF33B2F56E2B}"/>
    <hyperlink ref="Q8" r:id="rId2" xr:uid="{B86E7777-D097-6D49-8B22-7BE4167F1592}"/>
    <hyperlink ref="R8" r:id="rId3" xr:uid="{67A0D96A-891B-6840-ADE3-E55C48123988}"/>
    <hyperlink ref="P8" r:id="rId4" xr:uid="{75461629-DE50-0A47-8557-4399605DFC37}"/>
    <hyperlink ref="P5" location="说明!A1" display="目录" xr:uid="{9E2AE5BB-57B2-B745-A997-606EEFED3CDF}"/>
  </hyperlinks>
  <pageMargins left="0.7" right="0.7" top="0.75" bottom="0.75" header="0.3" footer="0.3"/>
  <drawing r:id="rId5"/>
  <picture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8" id="{6FDF2AA6-0D76-E943-B6EC-5BDC2810C9FE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24" id="{0D570716-ED24-1249-B13C-540CEEE51F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afficLights1" iconId="0"/>
              <x14:cfIcon iconSet="3TrafficLights1" iconId="0"/>
              <x14:cfIcon iconSet="3TrafficLights1" iconId="2"/>
            </x14:iconSet>
          </x14:cfRule>
          <xm:sqref>L30</xm:sqref>
        </x14:conditionalFormatting>
        <x14:conditionalFormatting xmlns:xm="http://schemas.microsoft.com/office/excel/2006/main">
          <x14:cfRule type="iconSet" priority="4" id="{3A16C4F8-764C-2044-9A0A-0DE5E08B0125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O27:O29</xm:sqref>
        </x14:conditionalFormatting>
        <x14:conditionalFormatting xmlns:xm="http://schemas.microsoft.com/office/excel/2006/main">
          <x14:cfRule type="iconSet" priority="6" id="{570FDB6C-1D28-D340-AB73-B5D82E6B63E7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L27:L29</xm:sqref>
        </x14:conditionalFormatting>
        <x14:conditionalFormatting xmlns:xm="http://schemas.microsoft.com/office/excel/2006/main">
          <x14:cfRule type="iconSet" priority="7" id="{77820068-354C-624E-B421-A22B87389793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N27:N29</xm:sqref>
        </x14:conditionalFormatting>
        <x14:conditionalFormatting xmlns:xm="http://schemas.microsoft.com/office/excel/2006/main">
          <x14:cfRule type="iconSet" priority="29" id="{EC9BE7B0-61EB-3F4E-942D-984C5E47FECD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30" id="{B7919251-9985-1B4D-9FA4-F956937AC34A}">
            <x14:iconSet custom="1">
              <x14:cfvo type="percent">
                <xm:f>0</xm:f>
              </x14:cfvo>
              <x14:cfvo type="num">
                <xm:f>-10</xm:f>
              </x14:cfvo>
              <x14:cfvo type="num">
                <xm:f>10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m:sqref>L31</xm:sqref>
        </x14:conditionalFormatting>
        <x14:conditionalFormatting xmlns:xm="http://schemas.microsoft.com/office/excel/2006/main">
          <x14:cfRule type="iconSet" priority="37" id="{F4C7B036-779F-6149-B9E5-7CEBC3B41CF0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L26</xm:sqref>
        </x14:conditionalFormatting>
        <x14:conditionalFormatting xmlns:xm="http://schemas.microsoft.com/office/excel/2006/main">
          <x14:cfRule type="iconSet" priority="38" id="{2C6F198B-B317-B741-9C45-C34A3DCE9EDF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N26</xm:sqref>
        </x14:conditionalFormatting>
        <x14:conditionalFormatting xmlns:xm="http://schemas.microsoft.com/office/excel/2006/main">
          <x14:cfRule type="iconSet" priority="39" id="{8CF1CE77-DB64-C647-91D1-F05E4F8FB4B0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1F4FB-1CE1-9049-BDE7-0C5E988478A3}">
  <dimension ref="A3:AG89"/>
  <sheetViews>
    <sheetView showGridLines="0" tabSelected="1" topLeftCell="B2" zoomScale="75" zoomScaleNormal="112" workbookViewId="0">
      <selection activeCell="V26" sqref="V26"/>
    </sheetView>
  </sheetViews>
  <sheetFormatPr baseColWidth="10" defaultRowHeight="16"/>
  <cols>
    <col min="3" max="3" width="14.1640625" bestFit="1" customWidth="1"/>
    <col min="4" max="4" width="11.1640625" bestFit="1" customWidth="1"/>
    <col min="5" max="5" width="14.1640625" bestFit="1" customWidth="1"/>
    <col min="6" max="11" width="11.1640625" bestFit="1" customWidth="1"/>
    <col min="12" max="14" width="14.5" bestFit="1" customWidth="1"/>
    <col min="16" max="16" width="11.1640625" customWidth="1"/>
    <col min="17" max="23" width="4.5" customWidth="1"/>
    <col min="24" max="24" width="4.5" style="182" customWidth="1"/>
    <col min="25" max="25" width="4.5" style="28" customWidth="1"/>
    <col min="26" max="33" width="4.5" customWidth="1"/>
  </cols>
  <sheetData>
    <row r="3" spans="1:15" ht="17" thickBot="1">
      <c r="B3" s="126" t="s">
        <v>239</v>
      </c>
      <c r="C3" s="123"/>
      <c r="D3" s="126" t="s">
        <v>239</v>
      </c>
      <c r="E3" s="123"/>
      <c r="F3" s="126" t="s">
        <v>239</v>
      </c>
      <c r="G3" s="123"/>
      <c r="H3" s="126" t="s">
        <v>239</v>
      </c>
      <c r="L3" s="456"/>
      <c r="M3" s="456"/>
      <c r="N3" s="459"/>
      <c r="O3" s="456"/>
    </row>
    <row r="4" spans="1:15" ht="16" customHeight="1" thickBot="1">
      <c r="B4" s="123"/>
      <c r="C4" s="126" t="s">
        <v>239</v>
      </c>
      <c r="D4" s="123"/>
      <c r="E4" s="436" t="s">
        <v>234</v>
      </c>
      <c r="F4" s="454">
        <f>卓尔金历!F41</f>
        <v>1.6482401717794799</v>
      </c>
      <c r="G4" s="126" t="s">
        <v>239</v>
      </c>
      <c r="H4" s="123"/>
      <c r="L4" s="456"/>
      <c r="M4" s="456" t="s">
        <v>244</v>
      </c>
      <c r="N4" s="459" t="s">
        <v>245</v>
      </c>
      <c r="O4" s="456"/>
    </row>
    <row r="5" spans="1:15" ht="17" customHeight="1">
      <c r="B5" s="126" t="s">
        <v>239</v>
      </c>
      <c r="C5" s="123"/>
      <c r="D5" s="126" t="s">
        <v>239</v>
      </c>
      <c r="E5" s="123"/>
      <c r="F5" s="126" t="s">
        <v>239</v>
      </c>
      <c r="G5" s="123"/>
      <c r="H5" s="126" t="s">
        <v>239</v>
      </c>
      <c r="J5" s="1023" t="s">
        <v>214</v>
      </c>
      <c r="L5" s="456"/>
      <c r="M5" s="456">
        <v>1561</v>
      </c>
      <c r="N5" s="459">
        <f>N7+O7</f>
        <v>0</v>
      </c>
      <c r="O5" s="456"/>
    </row>
    <row r="6" spans="1:15">
      <c r="B6" s="123"/>
      <c r="C6" s="126" t="s">
        <v>239</v>
      </c>
      <c r="D6" s="123"/>
      <c r="E6" s="437" t="s">
        <v>235</v>
      </c>
      <c r="F6" s="437" t="s">
        <v>236</v>
      </c>
      <c r="G6" s="437" t="s">
        <v>237</v>
      </c>
      <c r="H6" s="123"/>
      <c r="J6" s="1024"/>
      <c r="L6" s="456"/>
      <c r="M6" s="456"/>
      <c r="N6" s="459" t="s">
        <v>246</v>
      </c>
      <c r="O6" s="456" t="s">
        <v>247</v>
      </c>
    </row>
    <row r="7" spans="1:15" ht="17" thickBot="1">
      <c r="B7" s="126" t="s">
        <v>239</v>
      </c>
      <c r="C7" s="123"/>
      <c r="D7" s="436" t="s">
        <v>238</v>
      </c>
      <c r="E7" s="443">
        <f>MAX(-F4,0)</f>
        <v>0</v>
      </c>
      <c r="F7" s="443">
        <f>1-E7-G7</f>
        <v>0.3517598282205201</v>
      </c>
      <c r="G7" s="443">
        <f>MAX(F4-1,0)</f>
        <v>0.6482401717794799</v>
      </c>
      <c r="H7" s="126" t="s">
        <v>239</v>
      </c>
      <c r="J7" s="1025"/>
      <c r="L7" s="456"/>
      <c r="M7" s="456"/>
      <c r="N7" s="459">
        <v>0</v>
      </c>
      <c r="O7" s="456">
        <v>0</v>
      </c>
    </row>
    <row r="8" spans="1:15">
      <c r="B8" s="123"/>
      <c r="C8" s="453" t="s">
        <v>240</v>
      </c>
      <c r="D8" s="439">
        <f>M5+N5</f>
        <v>1561</v>
      </c>
      <c r="E8" s="443">
        <f>$D$8*E7</f>
        <v>0</v>
      </c>
      <c r="F8" s="447">
        <f>$D$8*F7</f>
        <v>549.09709185223187</v>
      </c>
      <c r="G8" s="443">
        <f>$D$8*G7</f>
        <v>1011.9029081477681</v>
      </c>
      <c r="H8" s="123"/>
    </row>
    <row r="9" spans="1:15">
      <c r="B9" s="126" t="s">
        <v>239</v>
      </c>
      <c r="C9" s="453" t="s">
        <v>249</v>
      </c>
      <c r="D9" s="443"/>
      <c r="E9" s="357"/>
      <c r="F9" s="357"/>
      <c r="G9" s="357">
        <f>69980+10760.84</f>
        <v>80740.84</v>
      </c>
      <c r="H9" s="126" t="s">
        <v>239</v>
      </c>
    </row>
    <row r="10" spans="1:15">
      <c r="B10" s="123"/>
      <c r="C10" s="453" t="s">
        <v>243</v>
      </c>
      <c r="D10" s="457"/>
      <c r="E10" s="452">
        <f t="shared" ref="E10:G10" si="0">E8-E9</f>
        <v>0</v>
      </c>
      <c r="F10" s="452">
        <f t="shared" si="0"/>
        <v>549.09709185223187</v>
      </c>
      <c r="G10" s="452">
        <f t="shared" si="0"/>
        <v>-79728.937091852233</v>
      </c>
      <c r="H10" s="123"/>
    </row>
    <row r="11" spans="1:15">
      <c r="B11" s="126" t="s">
        <v>239</v>
      </c>
      <c r="C11" s="123"/>
      <c r="D11" s="126" t="s">
        <v>239</v>
      </c>
      <c r="E11" s="123"/>
      <c r="F11" s="126" t="s">
        <v>239</v>
      </c>
      <c r="G11" s="123"/>
      <c r="H11" s="126" t="s">
        <v>239</v>
      </c>
    </row>
    <row r="12" spans="1:15">
      <c r="A12" s="182"/>
      <c r="B12" s="182"/>
      <c r="C12" s="182"/>
      <c r="D12" s="182"/>
      <c r="E12" s="182"/>
      <c r="F12" s="182"/>
      <c r="G12" s="182"/>
      <c r="H12" s="182"/>
    </row>
    <row r="13" spans="1:15">
      <c r="A13" s="182"/>
      <c r="B13" s="182"/>
      <c r="C13" s="182"/>
      <c r="D13" s="182"/>
      <c r="E13" s="182"/>
      <c r="F13" s="182"/>
      <c r="G13" s="182"/>
      <c r="H13" s="182"/>
    </row>
    <row r="14" spans="1:15">
      <c r="B14" s="123"/>
      <c r="C14" s="126" t="s">
        <v>239</v>
      </c>
      <c r="D14" s="123"/>
      <c r="E14" s="126"/>
      <c r="F14" s="123"/>
      <c r="G14" s="126"/>
      <c r="H14" s="123"/>
      <c r="I14" s="126"/>
      <c r="J14" s="123"/>
      <c r="K14" s="126"/>
      <c r="L14" s="123"/>
      <c r="M14" s="126"/>
      <c r="N14" s="123"/>
      <c r="O14" s="126"/>
    </row>
    <row r="15" spans="1:15">
      <c r="B15" s="126" t="s">
        <v>239</v>
      </c>
      <c r="C15" s="456" t="s">
        <v>244</v>
      </c>
      <c r="D15" s="126" t="s">
        <v>239</v>
      </c>
      <c r="E15" s="354">
        <v>1</v>
      </c>
      <c r="F15" s="354">
        <v>2</v>
      </c>
      <c r="G15" s="354">
        <v>3</v>
      </c>
      <c r="H15" s="354">
        <v>4</v>
      </c>
      <c r="I15" s="354">
        <v>5</v>
      </c>
      <c r="J15" s="354">
        <v>6</v>
      </c>
      <c r="K15" s="354">
        <v>7</v>
      </c>
      <c r="L15" s="354">
        <v>8</v>
      </c>
      <c r="M15" s="354">
        <v>9</v>
      </c>
      <c r="N15" s="354">
        <v>10</v>
      </c>
      <c r="O15" s="123"/>
    </row>
    <row r="16" spans="1:15">
      <c r="B16" s="123"/>
      <c r="C16" s="126" t="s">
        <v>239</v>
      </c>
      <c r="D16" s="123"/>
      <c r="E16" s="436">
        <v>1</v>
      </c>
      <c r="F16" s="436">
        <f>E16*(1-$E$17)</f>
        <v>0.25</v>
      </c>
      <c r="G16" s="436">
        <f t="shared" ref="G16:N16" si="1">F16*(1-$E$17)</f>
        <v>6.25E-2</v>
      </c>
      <c r="H16" s="436">
        <f t="shared" si="1"/>
        <v>1.5625E-2</v>
      </c>
      <c r="I16" s="436">
        <f t="shared" si="1"/>
        <v>3.90625E-3</v>
      </c>
      <c r="J16" s="436">
        <f t="shared" si="1"/>
        <v>9.765625E-4</v>
      </c>
      <c r="K16" s="436">
        <f t="shared" si="1"/>
        <v>2.44140625E-4</v>
      </c>
      <c r="L16" s="436">
        <f t="shared" si="1"/>
        <v>6.103515625E-5</v>
      </c>
      <c r="M16" s="436">
        <f t="shared" si="1"/>
        <v>1.52587890625E-5</v>
      </c>
      <c r="N16" s="436">
        <f t="shared" si="1"/>
        <v>3.814697265625E-6</v>
      </c>
      <c r="O16" s="126"/>
    </row>
    <row r="17" spans="1:15">
      <c r="B17" s="126" t="s">
        <v>239</v>
      </c>
      <c r="C17" s="123"/>
      <c r="D17" s="441" t="s">
        <v>232</v>
      </c>
      <c r="E17" s="135">
        <v>0.75</v>
      </c>
      <c r="F17" s="436">
        <f>F16*$E$17</f>
        <v>0.1875</v>
      </c>
      <c r="G17" s="436">
        <f t="shared" ref="G17:N17" si="2">G16*$E$17</f>
        <v>4.6875E-2</v>
      </c>
      <c r="H17" s="436">
        <f t="shared" si="2"/>
        <v>1.171875E-2</v>
      </c>
      <c r="I17" s="436">
        <f t="shared" si="2"/>
        <v>2.9296875E-3</v>
      </c>
      <c r="J17" s="436">
        <f t="shared" si="2"/>
        <v>7.32421875E-4</v>
      </c>
      <c r="K17" s="436">
        <f t="shared" si="2"/>
        <v>1.8310546875E-4</v>
      </c>
      <c r="L17" s="436">
        <f t="shared" si="2"/>
        <v>4.57763671875E-5</v>
      </c>
      <c r="M17" s="436">
        <f t="shared" si="2"/>
        <v>1.1444091796875E-5</v>
      </c>
      <c r="N17" s="436">
        <f t="shared" si="2"/>
        <v>2.86102294921875E-6</v>
      </c>
      <c r="O17" s="123"/>
    </row>
    <row r="18" spans="1:15">
      <c r="B18" s="123"/>
      <c r="C18" s="126" t="s">
        <v>239</v>
      </c>
      <c r="D18" s="440">
        <v>3</v>
      </c>
      <c r="E18" s="356">
        <f>_xlfn.IFS(E15&lt;$D18,E17,E15=$D18,E16,E15&gt;$D18,0)</f>
        <v>0.75</v>
      </c>
      <c r="F18" s="356">
        <f t="shared" ref="F18:N18" si="3">_xlfn.IFS(F15&lt;$D18,F17,F15=$D18,F16,F15&gt;$D18,0)</f>
        <v>0.1875</v>
      </c>
      <c r="G18" s="356">
        <f t="shared" si="3"/>
        <v>6.25E-2</v>
      </c>
      <c r="H18" s="356">
        <f t="shared" si="3"/>
        <v>0</v>
      </c>
      <c r="I18" s="356">
        <f t="shared" si="3"/>
        <v>0</v>
      </c>
      <c r="J18" s="356">
        <f t="shared" si="3"/>
        <v>0</v>
      </c>
      <c r="K18" s="356">
        <f t="shared" si="3"/>
        <v>0</v>
      </c>
      <c r="L18" s="356">
        <f t="shared" si="3"/>
        <v>0</v>
      </c>
      <c r="M18" s="356">
        <f t="shared" si="3"/>
        <v>0</v>
      </c>
      <c r="N18" s="356">
        <f t="shared" si="3"/>
        <v>0</v>
      </c>
      <c r="O18" s="126"/>
    </row>
    <row r="19" spans="1:15">
      <c r="B19" s="126" t="s">
        <v>239</v>
      </c>
      <c r="C19" s="453" t="s">
        <v>233</v>
      </c>
      <c r="D19" s="447">
        <f>F8</f>
        <v>549.09709185223187</v>
      </c>
      <c r="E19" s="443">
        <f>$D$19*E18-N5</f>
        <v>411.8228188891739</v>
      </c>
      <c r="F19" s="443">
        <f t="shared" ref="F19:N19" si="4">$D$19*F18</f>
        <v>102.95570472229348</v>
      </c>
      <c r="G19" s="443">
        <f t="shared" si="4"/>
        <v>34.318568240764492</v>
      </c>
      <c r="H19" s="443">
        <f t="shared" si="4"/>
        <v>0</v>
      </c>
      <c r="I19" s="443">
        <f t="shared" si="4"/>
        <v>0</v>
      </c>
      <c r="J19" s="443">
        <f t="shared" si="4"/>
        <v>0</v>
      </c>
      <c r="K19" s="443">
        <f t="shared" si="4"/>
        <v>0</v>
      </c>
      <c r="L19" s="443">
        <f t="shared" si="4"/>
        <v>0</v>
      </c>
      <c r="M19" s="443">
        <f t="shared" si="4"/>
        <v>0</v>
      </c>
      <c r="N19" s="443">
        <f t="shared" si="4"/>
        <v>0</v>
      </c>
      <c r="O19" s="123"/>
    </row>
    <row r="20" spans="1:15">
      <c r="B20" s="123"/>
      <c r="C20" s="453" t="s">
        <v>249</v>
      </c>
      <c r="D20" s="443"/>
      <c r="E20" s="443">
        <f>15829+1299.94</f>
        <v>17128.939999999999</v>
      </c>
      <c r="F20" s="357">
        <f>3723+340</f>
        <v>4063</v>
      </c>
      <c r="G20" s="357">
        <f>983.83+6.74</f>
        <v>990.57</v>
      </c>
      <c r="H20" s="357"/>
      <c r="I20" s="357"/>
      <c r="J20" s="357"/>
      <c r="K20" s="357"/>
      <c r="L20" s="357"/>
      <c r="M20" s="357"/>
      <c r="N20" s="357"/>
      <c r="O20" s="126"/>
    </row>
    <row r="21" spans="1:15">
      <c r="B21" s="126" t="s">
        <v>239</v>
      </c>
      <c r="C21" s="453" t="s">
        <v>243</v>
      </c>
      <c r="D21" s="443"/>
      <c r="E21" s="452">
        <f>E19-E20</f>
        <v>-16717.117181110825</v>
      </c>
      <c r="F21" s="452">
        <f t="shared" ref="F21:N21" si="5">F19-F20</f>
        <v>-3960.0442952777066</v>
      </c>
      <c r="G21" s="452">
        <f t="shared" si="5"/>
        <v>-956.25143175923552</v>
      </c>
      <c r="H21" s="452">
        <f t="shared" si="5"/>
        <v>0</v>
      </c>
      <c r="I21" s="452">
        <f t="shared" si="5"/>
        <v>0</v>
      </c>
      <c r="J21" s="452">
        <f t="shared" si="5"/>
        <v>0</v>
      </c>
      <c r="K21" s="452">
        <f t="shared" si="5"/>
        <v>0</v>
      </c>
      <c r="L21" s="452">
        <f t="shared" si="5"/>
        <v>0</v>
      </c>
      <c r="M21" s="452">
        <f t="shared" si="5"/>
        <v>0</v>
      </c>
      <c r="N21" s="452">
        <f t="shared" si="5"/>
        <v>0</v>
      </c>
      <c r="O21" s="123"/>
    </row>
    <row r="22" spans="1:15">
      <c r="B22" s="123"/>
      <c r="C22" s="126" t="s">
        <v>239</v>
      </c>
      <c r="D22" s="123"/>
      <c r="E22" s="126"/>
      <c r="F22" s="123"/>
      <c r="G22" s="458"/>
      <c r="H22" s="123"/>
      <c r="I22" s="126"/>
      <c r="J22" s="123"/>
      <c r="K22" s="126"/>
      <c r="L22" s="123"/>
      <c r="M22" s="126"/>
      <c r="N22" s="123"/>
      <c r="O22" s="126"/>
    </row>
    <row r="23" spans="1:15">
      <c r="A23" s="182"/>
      <c r="B23" s="182"/>
      <c r="C23" s="182"/>
      <c r="D23" s="182"/>
      <c r="E23" s="182"/>
      <c r="F23" s="182"/>
      <c r="G23" s="182"/>
      <c r="H23" s="182"/>
    </row>
    <row r="24" spans="1:15">
      <c r="A24" s="182"/>
      <c r="B24" s="182"/>
      <c r="C24" s="182"/>
      <c r="D24" s="182"/>
      <c r="E24" s="182"/>
      <c r="F24" s="182"/>
      <c r="G24" s="182"/>
      <c r="H24" s="182"/>
    </row>
    <row r="25" spans="1:15">
      <c r="B25" s="123"/>
      <c r="C25" s="126" t="s">
        <v>239</v>
      </c>
      <c r="D25" s="123"/>
      <c r="E25" s="126"/>
      <c r="F25" s="123"/>
      <c r="G25" s="126"/>
      <c r="H25" s="123"/>
      <c r="I25" s="126"/>
      <c r="J25" s="123"/>
      <c r="K25" s="126"/>
      <c r="L25" s="123"/>
      <c r="M25" s="126"/>
      <c r="N25" s="123"/>
      <c r="O25" s="126"/>
    </row>
    <row r="26" spans="1:15">
      <c r="B26" s="126" t="s">
        <v>239</v>
      </c>
      <c r="C26" s="459" t="s">
        <v>245</v>
      </c>
      <c r="D26" s="126" t="s">
        <v>239</v>
      </c>
      <c r="E26" s="354">
        <v>1</v>
      </c>
      <c r="F26" s="354">
        <v>2</v>
      </c>
      <c r="G26" s="354">
        <v>3</v>
      </c>
      <c r="H26" s="354">
        <v>4</v>
      </c>
      <c r="I26" s="354">
        <v>5</v>
      </c>
      <c r="J26" s="354">
        <v>6</v>
      </c>
      <c r="K26" s="354">
        <v>7</v>
      </c>
      <c r="L26" s="354">
        <v>8</v>
      </c>
      <c r="M26" s="354">
        <v>9</v>
      </c>
      <c r="N26" s="354">
        <v>10</v>
      </c>
      <c r="O26" s="123"/>
    </row>
    <row r="27" spans="1:15">
      <c r="B27" s="123"/>
      <c r="C27" s="126" t="s">
        <v>239</v>
      </c>
      <c r="D27" s="123"/>
      <c r="E27" s="436">
        <v>1</v>
      </c>
      <c r="F27" s="436">
        <f>E27*(1-$E$17)</f>
        <v>0.25</v>
      </c>
      <c r="G27" s="436">
        <f t="shared" ref="G27" si="6">F27*(1-$E$17)</f>
        <v>6.25E-2</v>
      </c>
      <c r="H27" s="436">
        <f t="shared" ref="H27" si="7">G27*(1-$E$17)</f>
        <v>1.5625E-2</v>
      </c>
      <c r="I27" s="436">
        <f t="shared" ref="I27" si="8">H27*(1-$E$17)</f>
        <v>3.90625E-3</v>
      </c>
      <c r="J27" s="436">
        <f t="shared" ref="J27" si="9">I27*(1-$E$17)</f>
        <v>9.765625E-4</v>
      </c>
      <c r="K27" s="436">
        <f t="shared" ref="K27" si="10">J27*(1-$E$17)</f>
        <v>2.44140625E-4</v>
      </c>
      <c r="L27" s="436">
        <f t="shared" ref="L27" si="11">K27*(1-$E$17)</f>
        <v>6.103515625E-5</v>
      </c>
      <c r="M27" s="436">
        <f t="shared" ref="M27" si="12">L27*(1-$E$17)</f>
        <v>1.52587890625E-5</v>
      </c>
      <c r="N27" s="436">
        <f t="shared" ref="N27" si="13">M27*(1-$E$17)</f>
        <v>3.814697265625E-6</v>
      </c>
      <c r="O27" s="126"/>
    </row>
    <row r="28" spans="1:15">
      <c r="B28" s="126" t="s">
        <v>239</v>
      </c>
      <c r="C28" s="123"/>
      <c r="D28" s="441" t="s">
        <v>232</v>
      </c>
      <c r="E28" s="135">
        <v>0.75</v>
      </c>
      <c r="F28" s="436">
        <f>F27*$E$17</f>
        <v>0.1875</v>
      </c>
      <c r="G28" s="436">
        <f t="shared" ref="G28:N28" si="14">G27*$E$17</f>
        <v>4.6875E-2</v>
      </c>
      <c r="H28" s="436">
        <f t="shared" si="14"/>
        <v>1.171875E-2</v>
      </c>
      <c r="I28" s="436">
        <f t="shared" si="14"/>
        <v>2.9296875E-3</v>
      </c>
      <c r="J28" s="436">
        <f t="shared" si="14"/>
        <v>7.32421875E-4</v>
      </c>
      <c r="K28" s="436">
        <f t="shared" si="14"/>
        <v>1.8310546875E-4</v>
      </c>
      <c r="L28" s="436">
        <f t="shared" si="14"/>
        <v>4.57763671875E-5</v>
      </c>
      <c r="M28" s="436">
        <f t="shared" si="14"/>
        <v>1.1444091796875E-5</v>
      </c>
      <c r="N28" s="436">
        <f t="shared" si="14"/>
        <v>2.86102294921875E-6</v>
      </c>
      <c r="O28" s="123"/>
    </row>
    <row r="29" spans="1:15">
      <c r="B29" s="123"/>
      <c r="C29" s="126" t="s">
        <v>239</v>
      </c>
      <c r="D29" s="440">
        <v>2</v>
      </c>
      <c r="E29" s="356">
        <f>_xlfn.IFS(E26&lt;$D29,E28,E26=$D29,E27,E26&gt;$D29,0)</f>
        <v>0.75</v>
      </c>
      <c r="F29" s="356">
        <f t="shared" ref="F29" si="15">_xlfn.IFS(F26&lt;$D29,F28,F26=$D29,F27,F26&gt;$D29,0)</f>
        <v>0.25</v>
      </c>
      <c r="G29" s="356">
        <f t="shared" ref="G29" si="16">_xlfn.IFS(G26&lt;$D29,G28,G26=$D29,G27,G26&gt;$D29,0)</f>
        <v>0</v>
      </c>
      <c r="H29" s="356">
        <f t="shared" ref="H29" si="17">_xlfn.IFS(H26&lt;$D29,H28,H26=$D29,H27,H26&gt;$D29,0)</f>
        <v>0</v>
      </c>
      <c r="I29" s="356">
        <f t="shared" ref="I29" si="18">_xlfn.IFS(I26&lt;$D29,I28,I26=$D29,I27,I26&gt;$D29,0)</f>
        <v>0</v>
      </c>
      <c r="J29" s="356">
        <f t="shared" ref="J29" si="19">_xlfn.IFS(J26&lt;$D29,J28,J26=$D29,J27,J26&gt;$D29,0)</f>
        <v>0</v>
      </c>
      <c r="K29" s="356">
        <f t="shared" ref="K29" si="20">_xlfn.IFS(K26&lt;$D29,K28,K26=$D29,K27,K26&gt;$D29,0)</f>
        <v>0</v>
      </c>
      <c r="L29" s="356">
        <f t="shared" ref="L29" si="21">_xlfn.IFS(L26&lt;$D29,L28,L26=$D29,L27,L26&gt;$D29,0)</f>
        <v>0</v>
      </c>
      <c r="M29" s="356">
        <f t="shared" ref="M29" si="22">_xlfn.IFS(M26&lt;$D29,M28,M26=$D29,M27,M26&gt;$D29,0)</f>
        <v>0</v>
      </c>
      <c r="N29" s="356">
        <f t="shared" ref="N29" si="23">_xlfn.IFS(N26&lt;$D29,N28,N26=$D29,N27,N26&gt;$D29,0)</f>
        <v>0</v>
      </c>
      <c r="O29" s="126"/>
    </row>
    <row r="30" spans="1:15">
      <c r="B30" s="126" t="s">
        <v>239</v>
      </c>
      <c r="C30" s="453" t="s">
        <v>233</v>
      </c>
      <c r="D30" s="447">
        <f>N5</f>
        <v>0</v>
      </c>
      <c r="E30" s="443">
        <f>$D$30*E29</f>
        <v>0</v>
      </c>
      <c r="F30" s="443">
        <f t="shared" ref="F30:N30" si="24">$D$30*F29</f>
        <v>0</v>
      </c>
      <c r="G30" s="443">
        <f t="shared" si="24"/>
        <v>0</v>
      </c>
      <c r="H30" s="443">
        <f t="shared" si="24"/>
        <v>0</v>
      </c>
      <c r="I30" s="443">
        <f t="shared" si="24"/>
        <v>0</v>
      </c>
      <c r="J30" s="443">
        <f t="shared" si="24"/>
        <v>0</v>
      </c>
      <c r="K30" s="443">
        <f t="shared" si="24"/>
        <v>0</v>
      </c>
      <c r="L30" s="443">
        <f t="shared" si="24"/>
        <v>0</v>
      </c>
      <c r="M30" s="443">
        <f t="shared" si="24"/>
        <v>0</v>
      </c>
      <c r="N30" s="443">
        <f t="shared" si="24"/>
        <v>0</v>
      </c>
      <c r="O30" s="123"/>
    </row>
    <row r="31" spans="1:15">
      <c r="B31" s="123"/>
      <c r="C31" s="453" t="s">
        <v>249</v>
      </c>
      <c r="D31" s="443"/>
      <c r="E31" s="357">
        <v>24137</v>
      </c>
      <c r="F31" s="357">
        <v>6792.48</v>
      </c>
      <c r="G31" s="357"/>
      <c r="H31" s="357"/>
      <c r="I31" s="357"/>
      <c r="J31" s="357"/>
      <c r="K31" s="357"/>
      <c r="L31" s="357"/>
      <c r="M31" s="357"/>
      <c r="N31" s="357"/>
      <c r="O31" s="126"/>
    </row>
    <row r="32" spans="1:15">
      <c r="B32" s="126" t="s">
        <v>239</v>
      </c>
      <c r="C32" s="453" t="s">
        <v>243</v>
      </c>
      <c r="D32" s="443"/>
      <c r="E32" s="452">
        <f>E30-E31</f>
        <v>-24137</v>
      </c>
      <c r="F32" s="452">
        <f>F30-F31</f>
        <v>-6792.48</v>
      </c>
      <c r="G32" s="452">
        <f t="shared" ref="G32:N32" si="25">G30-G31</f>
        <v>0</v>
      </c>
      <c r="H32" s="452">
        <f t="shared" si="25"/>
        <v>0</v>
      </c>
      <c r="I32" s="452">
        <f t="shared" si="25"/>
        <v>0</v>
      </c>
      <c r="J32" s="452">
        <f t="shared" si="25"/>
        <v>0</v>
      </c>
      <c r="K32" s="452">
        <f t="shared" si="25"/>
        <v>0</v>
      </c>
      <c r="L32" s="452">
        <f t="shared" si="25"/>
        <v>0</v>
      </c>
      <c r="M32" s="452">
        <f t="shared" si="25"/>
        <v>0</v>
      </c>
      <c r="N32" s="452">
        <f t="shared" si="25"/>
        <v>0</v>
      </c>
      <c r="O32" s="123"/>
    </row>
    <row r="33" spans="2:33">
      <c r="B33" s="123"/>
      <c r="C33" s="453" t="s">
        <v>174</v>
      </c>
      <c r="D33" s="443"/>
      <c r="E33" s="357">
        <v>0.92200000000000004</v>
      </c>
      <c r="F33" s="357">
        <v>90.373900000000006</v>
      </c>
      <c r="G33" s="357"/>
      <c r="H33" s="357"/>
      <c r="I33" s="357"/>
      <c r="J33" s="357"/>
      <c r="K33" s="357"/>
      <c r="L33" s="357"/>
      <c r="M33" s="357"/>
      <c r="N33" s="357"/>
      <c r="O33" s="126"/>
    </row>
    <row r="34" spans="2:33">
      <c r="B34" s="126" t="s">
        <v>239</v>
      </c>
      <c r="C34" s="453" t="s">
        <v>248</v>
      </c>
      <c r="D34" s="443"/>
      <c r="E34" s="833">
        <f>E32/E31*E33</f>
        <v>-0.92200000000000004</v>
      </c>
      <c r="F34" s="452">
        <f>F32/F31*F33</f>
        <v>-90.373900000000006</v>
      </c>
      <c r="G34" s="452" t="e">
        <f t="shared" ref="G34:N34" si="26">G32/G31*G33</f>
        <v>#DIV/0!</v>
      </c>
      <c r="H34" s="452" t="e">
        <f t="shared" si="26"/>
        <v>#DIV/0!</v>
      </c>
      <c r="I34" s="452" t="e">
        <f t="shared" si="26"/>
        <v>#DIV/0!</v>
      </c>
      <c r="J34" s="452" t="e">
        <f t="shared" si="26"/>
        <v>#DIV/0!</v>
      </c>
      <c r="K34" s="452" t="e">
        <f t="shared" si="26"/>
        <v>#DIV/0!</v>
      </c>
      <c r="L34" s="452" t="e">
        <f t="shared" si="26"/>
        <v>#DIV/0!</v>
      </c>
      <c r="M34" s="452" t="e">
        <f t="shared" si="26"/>
        <v>#DIV/0!</v>
      </c>
      <c r="N34" s="452" t="e">
        <f t="shared" si="26"/>
        <v>#DIV/0!</v>
      </c>
      <c r="O34" s="123"/>
    </row>
    <row r="35" spans="2:33">
      <c r="B35" s="123"/>
      <c r="C35" s="126" t="s">
        <v>239</v>
      </c>
      <c r="D35" s="123"/>
      <c r="E35" s="126"/>
      <c r="F35" s="123"/>
      <c r="G35" s="458"/>
      <c r="H35" s="123"/>
      <c r="I35" s="126"/>
      <c r="J35" s="123"/>
      <c r="K35" s="126"/>
      <c r="L35" s="123"/>
      <c r="M35" s="126"/>
      <c r="N35" s="123"/>
      <c r="O35" s="126"/>
    </row>
    <row r="36" spans="2:33"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M36" s="182"/>
      <c r="N36" s="182"/>
      <c r="O36" s="182"/>
      <c r="P36" s="182"/>
      <c r="Q36" s="182"/>
    </row>
    <row r="37" spans="2:33">
      <c r="B37" s="182"/>
      <c r="C37" s="182"/>
      <c r="D37" s="182"/>
      <c r="E37" s="182"/>
      <c r="F37" s="182"/>
      <c r="G37" s="182"/>
      <c r="H37" s="182"/>
      <c r="I37" s="182"/>
      <c r="J37" s="182"/>
      <c r="K37" s="182"/>
      <c r="L37" s="182"/>
      <c r="M37" s="182"/>
      <c r="N37" s="182"/>
      <c r="O37" s="182"/>
      <c r="P37" s="182"/>
      <c r="Q37" s="182"/>
      <c r="Z37" s="32"/>
    </row>
    <row r="38" spans="2:33" ht="17" thickBot="1">
      <c r="B38" s="123"/>
      <c r="C38" s="126" t="s">
        <v>239</v>
      </c>
      <c r="D38" s="123"/>
      <c r="E38" s="126"/>
      <c r="F38" s="123"/>
      <c r="G38" s="126"/>
      <c r="H38" s="123"/>
      <c r="I38" s="126"/>
      <c r="J38" s="123"/>
      <c r="K38" s="126"/>
      <c r="Z38" s="32"/>
    </row>
    <row r="39" spans="2:33" ht="17" thickBot="1">
      <c r="B39" s="126" t="s">
        <v>239</v>
      </c>
      <c r="C39" s="123"/>
      <c r="D39" s="126"/>
      <c r="E39" s="437">
        <v>1</v>
      </c>
      <c r="F39" s="437">
        <v>2</v>
      </c>
      <c r="G39" s="437">
        <v>3</v>
      </c>
      <c r="H39" s="437">
        <v>4</v>
      </c>
      <c r="I39" s="444" t="s">
        <v>229</v>
      </c>
      <c r="J39" s="971">
        <f>SUMPRODUCT(E40:H40,E41:H41)</f>
        <v>100</v>
      </c>
      <c r="K39" s="123"/>
      <c r="Q39" s="868"/>
      <c r="R39" s="868"/>
      <c r="S39" s="994">
        <v>20</v>
      </c>
      <c r="T39" s="995"/>
      <c r="U39" s="995"/>
      <c r="V39" s="996"/>
      <c r="W39" s="468"/>
      <c r="X39" s="28"/>
      <c r="Z39" s="868"/>
      <c r="AA39" s="868"/>
      <c r="AB39" s="994"/>
      <c r="AC39" s="995"/>
      <c r="AD39" s="995"/>
      <c r="AE39" s="996"/>
      <c r="AF39" s="468"/>
      <c r="AG39" s="28"/>
    </row>
    <row r="40" spans="2:33" ht="17" thickBot="1">
      <c r="B40" s="123"/>
      <c r="C40" s="126"/>
      <c r="D40" s="455">
        <f>SUM(E40:H40)</f>
        <v>10</v>
      </c>
      <c r="E40" s="438">
        <v>1</v>
      </c>
      <c r="F40" s="438">
        <v>2</v>
      </c>
      <c r="G40" s="438">
        <v>3</v>
      </c>
      <c r="H40" s="438">
        <v>4</v>
      </c>
      <c r="I40" s="444" t="s">
        <v>230</v>
      </c>
      <c r="J40" s="993"/>
      <c r="K40" s="126"/>
      <c r="Q40" s="868"/>
      <c r="R40" s="982">
        <v>15</v>
      </c>
      <c r="S40" s="983"/>
      <c r="T40" s="984"/>
      <c r="U40" s="979">
        <v>15</v>
      </c>
      <c r="V40" s="980"/>
      <c r="W40" s="981"/>
      <c r="X40" s="870"/>
      <c r="Y40" s="870"/>
      <c r="Z40" s="868"/>
      <c r="AA40" s="982"/>
      <c r="AB40" s="983"/>
      <c r="AC40" s="984"/>
      <c r="AD40" s="979"/>
      <c r="AE40" s="980"/>
      <c r="AF40" s="981"/>
      <c r="AG40" s="870"/>
    </row>
    <row r="41" spans="2:33" ht="17" thickBot="1">
      <c r="B41" s="126" t="s">
        <v>239</v>
      </c>
      <c r="C41" s="123"/>
      <c r="D41" s="442">
        <v>1.1000000000000001</v>
      </c>
      <c r="E41" s="356">
        <v>20</v>
      </c>
      <c r="F41" s="356">
        <v>15</v>
      </c>
      <c r="G41" s="356">
        <v>10</v>
      </c>
      <c r="H41" s="356">
        <v>5</v>
      </c>
      <c r="I41" s="444" t="s">
        <v>231</v>
      </c>
      <c r="J41" s="968"/>
      <c r="K41" s="123"/>
      <c r="Q41" s="868"/>
      <c r="R41" s="1007">
        <v>10</v>
      </c>
      <c r="S41" s="1008"/>
      <c r="T41" s="1009">
        <v>10</v>
      </c>
      <c r="U41" s="1010"/>
      <c r="V41" s="1007">
        <v>10</v>
      </c>
      <c r="W41" s="1008"/>
      <c r="X41" s="870"/>
      <c r="Y41" s="870"/>
      <c r="Z41" s="868"/>
      <c r="AA41" s="1007"/>
      <c r="AB41" s="1008"/>
      <c r="AC41" s="1009"/>
      <c r="AD41" s="1010"/>
      <c r="AE41" s="1007"/>
      <c r="AF41" s="1008"/>
      <c r="AG41" s="870"/>
    </row>
    <row r="42" spans="2:33" ht="17" thickBot="1">
      <c r="B42" s="123"/>
      <c r="C42" s="126" t="s">
        <v>239</v>
      </c>
      <c r="D42" s="123"/>
      <c r="E42" s="126"/>
      <c r="F42" s="123"/>
      <c r="G42" s="126"/>
      <c r="H42" s="123"/>
      <c r="I42" s="126"/>
      <c r="J42" s="123"/>
      <c r="K42" s="126"/>
      <c r="Q42" s="868"/>
      <c r="R42" s="868"/>
      <c r="S42" s="471">
        <v>5</v>
      </c>
      <c r="T42" s="470">
        <v>5</v>
      </c>
      <c r="U42" s="471">
        <v>5</v>
      </c>
      <c r="V42" s="470">
        <v>5</v>
      </c>
      <c r="W42" s="466"/>
      <c r="X42" s="28"/>
      <c r="Z42" s="868"/>
      <c r="AA42" s="868"/>
      <c r="AB42" s="471"/>
      <c r="AC42" s="470"/>
      <c r="AD42" s="471"/>
      <c r="AE42" s="470"/>
      <c r="AF42" s="466"/>
      <c r="AG42" s="28"/>
    </row>
    <row r="43" spans="2:33">
      <c r="B43" s="126" t="s">
        <v>239</v>
      </c>
      <c r="C43" s="123"/>
      <c r="D43" s="126"/>
      <c r="E43" s="437">
        <v>1</v>
      </c>
      <c r="F43" s="437">
        <v>2</v>
      </c>
      <c r="G43" s="437">
        <v>3</v>
      </c>
      <c r="H43" s="437">
        <v>4</v>
      </c>
      <c r="I43" s="444" t="s">
        <v>229</v>
      </c>
      <c r="J43" s="971">
        <f>SUMPRODUCT(E44:H44,E45:H45)</f>
        <v>100</v>
      </c>
      <c r="K43" s="123"/>
      <c r="AG43" s="182"/>
    </row>
    <row r="44" spans="2:33" ht="17" thickBot="1">
      <c r="B44" s="123"/>
      <c r="C44" s="126"/>
      <c r="D44" s="455">
        <f>SUM(E44:H44)</f>
        <v>8</v>
      </c>
      <c r="E44" s="438">
        <v>2</v>
      </c>
      <c r="F44" s="438">
        <v>2</v>
      </c>
      <c r="G44" s="438">
        <v>2</v>
      </c>
      <c r="H44" s="438">
        <v>2</v>
      </c>
      <c r="I44" s="444" t="s">
        <v>230</v>
      </c>
      <c r="J44" s="993"/>
      <c r="K44" s="126"/>
      <c r="Q44" s="987">
        <v>20</v>
      </c>
      <c r="R44" s="1006"/>
      <c r="S44" s="1006"/>
      <c r="T44" s="1006"/>
      <c r="U44" s="987">
        <v>20</v>
      </c>
      <c r="V44" s="1006"/>
      <c r="W44" s="1006"/>
      <c r="X44" s="1006"/>
      <c r="Y44" s="870"/>
      <c r="Z44" s="987"/>
      <c r="AA44" s="1006"/>
      <c r="AB44" s="1006"/>
      <c r="AC44" s="1006"/>
      <c r="AD44" s="987"/>
      <c r="AE44" s="1006"/>
      <c r="AF44" s="1006"/>
      <c r="AG44" s="1006"/>
    </row>
    <row r="45" spans="2:33" ht="17" thickBot="1">
      <c r="B45" s="126" t="s">
        <v>239</v>
      </c>
      <c r="C45" s="123"/>
      <c r="D45" s="442">
        <v>1.2</v>
      </c>
      <c r="E45" s="356">
        <v>20</v>
      </c>
      <c r="F45" s="356">
        <v>15</v>
      </c>
      <c r="G45" s="356">
        <v>10</v>
      </c>
      <c r="H45" s="356">
        <v>5</v>
      </c>
      <c r="I45" s="444" t="s">
        <v>231</v>
      </c>
      <c r="J45" s="968"/>
      <c r="K45" s="123"/>
      <c r="Q45" s="868"/>
      <c r="R45" s="982">
        <v>15</v>
      </c>
      <c r="S45" s="983"/>
      <c r="T45" s="984"/>
      <c r="U45" s="979">
        <v>15</v>
      </c>
      <c r="V45" s="980"/>
      <c r="W45" s="981"/>
      <c r="X45" s="870"/>
      <c r="Y45" s="870"/>
      <c r="Z45" s="868"/>
      <c r="AA45" s="982"/>
      <c r="AB45" s="983"/>
      <c r="AC45" s="984"/>
      <c r="AD45" s="979"/>
      <c r="AE45" s="980"/>
      <c r="AF45" s="981"/>
      <c r="AG45" s="870"/>
    </row>
    <row r="46" spans="2:33" ht="17" thickBot="1">
      <c r="B46" s="123"/>
      <c r="C46" s="126" t="s">
        <v>239</v>
      </c>
      <c r="D46" s="123"/>
      <c r="E46" s="126"/>
      <c r="F46" s="123"/>
      <c r="G46" s="126"/>
      <c r="H46" s="123"/>
      <c r="I46" s="126"/>
      <c r="J46" s="123"/>
      <c r="K46" s="126"/>
      <c r="Q46" s="868"/>
      <c r="R46" s="868"/>
      <c r="S46" s="1007">
        <v>10</v>
      </c>
      <c r="T46" s="1008"/>
      <c r="U46" s="1009">
        <v>10</v>
      </c>
      <c r="V46" s="1010"/>
      <c r="Z46" s="868"/>
      <c r="AA46" s="868"/>
      <c r="AB46" s="1007"/>
      <c r="AC46" s="1008"/>
      <c r="AD46" s="1009"/>
      <c r="AE46" s="1010"/>
      <c r="AG46" s="182"/>
    </row>
    <row r="47" spans="2:33" ht="17" thickBot="1">
      <c r="B47" s="126" t="s">
        <v>239</v>
      </c>
      <c r="C47" s="123"/>
      <c r="D47" s="126"/>
      <c r="E47" s="437">
        <v>1</v>
      </c>
      <c r="F47" s="437">
        <v>2</v>
      </c>
      <c r="G47" s="437">
        <v>3</v>
      </c>
      <c r="H47" s="444" t="s">
        <v>229</v>
      </c>
      <c r="I47" s="971">
        <f>SUMPRODUCT(E48:G48,E49:G49)</f>
        <v>100</v>
      </c>
      <c r="J47" s="126"/>
      <c r="K47" s="123"/>
      <c r="Q47" s="868"/>
      <c r="R47" s="868"/>
      <c r="S47" s="868"/>
      <c r="T47" s="471">
        <v>5</v>
      </c>
      <c r="U47" s="470">
        <v>5</v>
      </c>
      <c r="V47" s="466"/>
      <c r="W47" s="466"/>
      <c r="X47" s="28"/>
      <c r="Z47" s="868"/>
      <c r="AA47" s="868"/>
      <c r="AB47" s="868"/>
      <c r="AC47" s="471"/>
      <c r="AD47" s="470"/>
      <c r="AE47" s="466"/>
      <c r="AF47" s="466"/>
      <c r="AG47" s="28"/>
    </row>
    <row r="48" spans="2:33">
      <c r="B48" s="123"/>
      <c r="C48" s="126"/>
      <c r="D48" s="455">
        <f>SUM(E48:G48)</f>
        <v>7</v>
      </c>
      <c r="E48" s="438">
        <v>2</v>
      </c>
      <c r="F48" s="438">
        <v>2</v>
      </c>
      <c r="G48" s="438">
        <v>3</v>
      </c>
      <c r="H48" s="444" t="s">
        <v>230</v>
      </c>
      <c r="I48" s="993"/>
      <c r="J48" s="123"/>
      <c r="K48" s="126"/>
      <c r="AG48" s="182"/>
    </row>
    <row r="49" spans="2:33" ht="17" thickBot="1">
      <c r="B49" s="126" t="s">
        <v>239</v>
      </c>
      <c r="C49" s="123"/>
      <c r="D49" s="442">
        <v>1.3</v>
      </c>
      <c r="E49" s="356">
        <v>20</v>
      </c>
      <c r="F49" s="356">
        <v>15</v>
      </c>
      <c r="G49" s="356">
        <v>10</v>
      </c>
      <c r="H49" s="444" t="s">
        <v>231</v>
      </c>
      <c r="I49" s="968"/>
      <c r="J49" s="126"/>
      <c r="K49" s="123"/>
      <c r="Q49" s="987">
        <v>20</v>
      </c>
      <c r="R49" s="1006"/>
      <c r="S49" s="1006"/>
      <c r="T49" s="1006"/>
      <c r="U49" s="987">
        <v>20</v>
      </c>
      <c r="V49" s="1006"/>
      <c r="W49" s="1006"/>
      <c r="X49" s="1006"/>
      <c r="Y49" s="870"/>
      <c r="Z49" s="987"/>
      <c r="AA49" s="1006"/>
      <c r="AB49" s="1006"/>
      <c r="AC49" s="1006"/>
      <c r="AD49" s="987"/>
      <c r="AE49" s="1006"/>
      <c r="AF49" s="1006"/>
      <c r="AG49" s="1006"/>
    </row>
    <row r="50" spans="2:33" ht="17" thickBot="1">
      <c r="B50" s="123"/>
      <c r="C50" s="126" t="s">
        <v>239</v>
      </c>
      <c r="D50" s="123"/>
      <c r="E50" s="126"/>
      <c r="F50" s="123"/>
      <c r="G50" s="126"/>
      <c r="H50" s="123"/>
      <c r="I50" s="126"/>
      <c r="J50" s="123"/>
      <c r="K50" s="126"/>
      <c r="Q50" s="868"/>
      <c r="R50" s="982">
        <v>15</v>
      </c>
      <c r="S50" s="983"/>
      <c r="T50" s="984"/>
      <c r="U50" s="979">
        <v>15</v>
      </c>
      <c r="V50" s="980"/>
      <c r="W50" s="981"/>
      <c r="X50" s="870"/>
      <c r="Y50" s="870"/>
      <c r="Z50" s="868"/>
      <c r="AA50" s="982"/>
      <c r="AB50" s="983"/>
      <c r="AC50" s="984"/>
      <c r="AD50" s="979"/>
      <c r="AE50" s="980"/>
      <c r="AF50" s="981"/>
      <c r="AG50" s="870"/>
    </row>
    <row r="51" spans="2:33" ht="17" thickBot="1">
      <c r="B51" s="126" t="s">
        <v>239</v>
      </c>
      <c r="C51" s="123"/>
      <c r="D51" s="126"/>
      <c r="E51" s="437">
        <v>1</v>
      </c>
      <c r="F51" s="437">
        <v>2</v>
      </c>
      <c r="G51" s="437">
        <v>3</v>
      </c>
      <c r="H51" s="444" t="s">
        <v>229</v>
      </c>
      <c r="I51" s="971">
        <f>SUMPRODUCT(E52:G52,E53:G53)</f>
        <v>100</v>
      </c>
      <c r="J51" s="126"/>
      <c r="K51" s="123"/>
      <c r="Q51" s="868"/>
      <c r="R51" s="1007">
        <v>10</v>
      </c>
      <c r="S51" s="1008"/>
      <c r="T51" s="1009">
        <v>10</v>
      </c>
      <c r="U51" s="1010"/>
      <c r="V51" s="1007">
        <v>10</v>
      </c>
      <c r="W51" s="1008"/>
      <c r="Z51" s="868"/>
      <c r="AA51" s="1007"/>
      <c r="AB51" s="1008"/>
      <c r="AC51" s="1009"/>
      <c r="AD51" s="1010"/>
      <c r="AE51" s="1007"/>
      <c r="AF51" s="1008"/>
      <c r="AG51" s="182"/>
    </row>
    <row r="52" spans="2:33" ht="17" thickBot="1">
      <c r="B52" s="123"/>
      <c r="C52" s="126"/>
      <c r="D52" s="455">
        <f>SUM(E52:G52)</f>
        <v>6</v>
      </c>
      <c r="E52" s="438">
        <v>1</v>
      </c>
      <c r="F52" s="438">
        <v>2</v>
      </c>
      <c r="G52" s="438">
        <v>3</v>
      </c>
      <c r="H52" s="444" t="s">
        <v>230</v>
      </c>
      <c r="I52" s="993"/>
      <c r="J52" s="123"/>
      <c r="K52" s="126"/>
      <c r="R52" s="465"/>
      <c r="AA52" s="465"/>
      <c r="AG52" s="182"/>
    </row>
    <row r="53" spans="2:33" ht="17" thickBot="1">
      <c r="B53" s="126" t="s">
        <v>239</v>
      </c>
      <c r="C53" s="123"/>
      <c r="D53" s="442">
        <v>1.3</v>
      </c>
      <c r="E53" s="356">
        <v>30</v>
      </c>
      <c r="F53" s="356">
        <v>20</v>
      </c>
      <c r="G53" s="356">
        <v>10</v>
      </c>
      <c r="H53" s="444" t="s">
        <v>231</v>
      </c>
      <c r="I53" s="968"/>
      <c r="J53" s="126"/>
      <c r="K53" s="123"/>
      <c r="Q53" s="869"/>
      <c r="R53" s="994">
        <v>30</v>
      </c>
      <c r="S53" s="995"/>
      <c r="T53" s="995"/>
      <c r="U53" s="995"/>
      <c r="V53" s="995"/>
      <c r="W53" s="996"/>
      <c r="X53" s="870"/>
      <c r="Y53" s="870"/>
      <c r="Z53" s="869"/>
      <c r="AA53" s="994"/>
      <c r="AB53" s="995"/>
      <c r="AC53" s="995"/>
      <c r="AD53" s="995"/>
      <c r="AE53" s="995"/>
      <c r="AF53" s="996"/>
      <c r="AG53" s="870"/>
    </row>
    <row r="54" spans="2:33">
      <c r="B54" s="123"/>
      <c r="C54" s="126" t="s">
        <v>239</v>
      </c>
      <c r="D54" s="123"/>
      <c r="E54" s="126"/>
      <c r="F54" s="123"/>
      <c r="G54" s="126"/>
      <c r="H54" s="123"/>
      <c r="I54" s="126"/>
      <c r="J54" s="123"/>
      <c r="K54" s="126"/>
      <c r="Q54" s="868"/>
      <c r="R54" s="868"/>
      <c r="S54" s="989">
        <v>20</v>
      </c>
      <c r="T54" s="997"/>
      <c r="U54" s="999">
        <v>20</v>
      </c>
      <c r="V54" s="1000"/>
      <c r="W54" s="466"/>
      <c r="X54" s="28"/>
      <c r="Z54" s="868"/>
      <c r="AA54" s="868"/>
      <c r="AB54" s="989"/>
      <c r="AC54" s="997"/>
      <c r="AD54" s="999"/>
      <c r="AE54" s="1000"/>
      <c r="AF54" s="466"/>
      <c r="AG54" s="28"/>
    </row>
    <row r="55" spans="2:33" ht="17" thickBot="1">
      <c r="B55" s="126" t="s">
        <v>239</v>
      </c>
      <c r="C55" s="123"/>
      <c r="D55" s="126"/>
      <c r="E55" s="437">
        <v>1</v>
      </c>
      <c r="F55" s="437">
        <v>2</v>
      </c>
      <c r="G55" s="437">
        <v>3</v>
      </c>
      <c r="H55" s="444" t="s">
        <v>229</v>
      </c>
      <c r="I55" s="971">
        <f>SUMPRODUCT(E56:G56,E57:G57)</f>
        <v>100</v>
      </c>
      <c r="J55" s="126"/>
      <c r="K55" s="123"/>
      <c r="Q55" s="868"/>
      <c r="R55" s="868"/>
      <c r="S55" s="990"/>
      <c r="T55" s="998"/>
      <c r="U55" s="1001"/>
      <c r="V55" s="1002"/>
      <c r="Z55" s="868"/>
      <c r="AA55" s="868"/>
      <c r="AB55" s="990"/>
      <c r="AC55" s="998"/>
      <c r="AD55" s="1001"/>
      <c r="AE55" s="1002"/>
      <c r="AG55" s="182"/>
    </row>
    <row r="56" spans="2:33" ht="17" thickBot="1">
      <c r="B56" s="123"/>
      <c r="C56" s="126"/>
      <c r="D56" s="455">
        <f>SUM(E56:G56)</f>
        <v>5</v>
      </c>
      <c r="E56" s="438">
        <v>1</v>
      </c>
      <c r="F56" s="438">
        <v>2</v>
      </c>
      <c r="G56" s="438">
        <v>2</v>
      </c>
      <c r="H56" s="444" t="s">
        <v>230</v>
      </c>
      <c r="I56" s="993"/>
      <c r="J56" s="123"/>
      <c r="K56" s="126"/>
      <c r="Q56" s="868"/>
      <c r="R56" s="991">
        <v>10</v>
      </c>
      <c r="S56" s="992"/>
      <c r="T56" s="1003">
        <v>10</v>
      </c>
      <c r="U56" s="1004"/>
      <c r="V56" s="991">
        <v>10</v>
      </c>
      <c r="W56" s="992"/>
      <c r="X56" s="870"/>
      <c r="Y56" s="870"/>
      <c r="Z56" s="868"/>
      <c r="AA56" s="991"/>
      <c r="AB56" s="992"/>
      <c r="AC56" s="1003"/>
      <c r="AD56" s="1004"/>
      <c r="AE56" s="991"/>
      <c r="AF56" s="992"/>
      <c r="AG56" s="870"/>
    </row>
    <row r="57" spans="2:33" ht="17" thickBot="1">
      <c r="B57" s="126" t="s">
        <v>239</v>
      </c>
      <c r="C57" s="123"/>
      <c r="D57" s="442">
        <v>1.3</v>
      </c>
      <c r="E57" s="356">
        <v>40</v>
      </c>
      <c r="F57" s="356">
        <v>20</v>
      </c>
      <c r="G57" s="356">
        <v>10</v>
      </c>
      <c r="H57" s="444" t="s">
        <v>231</v>
      </c>
      <c r="I57" s="968"/>
      <c r="J57" s="126"/>
      <c r="K57" s="123"/>
      <c r="R57" s="465"/>
      <c r="AA57" s="465"/>
      <c r="AG57" s="182"/>
    </row>
    <row r="58" spans="2:33">
      <c r="B58" s="123"/>
      <c r="C58" s="126"/>
      <c r="D58" s="123"/>
      <c r="E58" s="126"/>
      <c r="F58" s="123"/>
      <c r="G58" s="126"/>
      <c r="H58" s="123"/>
      <c r="I58" s="126"/>
      <c r="J58" s="123"/>
      <c r="K58" s="126"/>
      <c r="Q58" s="868"/>
      <c r="R58" s="868"/>
      <c r="S58" s="985">
        <v>40</v>
      </c>
      <c r="T58" s="1005"/>
      <c r="U58" s="1005"/>
      <c r="V58" s="986"/>
      <c r="W58" s="466"/>
      <c r="X58" s="28"/>
      <c r="Z58" s="868"/>
      <c r="AA58" s="868"/>
      <c r="AB58" s="985"/>
      <c r="AC58" s="1005"/>
      <c r="AD58" s="1005"/>
      <c r="AE58" s="986"/>
      <c r="AF58" s="466"/>
      <c r="AG58" s="870"/>
    </row>
    <row r="59" spans="2:33" ht="17" thickBot="1">
      <c r="B59" s="126" t="s">
        <v>239</v>
      </c>
      <c r="C59" s="123"/>
      <c r="D59" s="126"/>
      <c r="E59" s="437">
        <v>1</v>
      </c>
      <c r="F59" s="437">
        <v>2</v>
      </c>
      <c r="G59" s="437">
        <v>3</v>
      </c>
      <c r="H59" s="437">
        <v>4</v>
      </c>
      <c r="I59" s="444" t="s">
        <v>229</v>
      </c>
      <c r="J59" s="126" t="s">
        <v>239</v>
      </c>
      <c r="K59" s="123"/>
      <c r="Q59" s="868"/>
      <c r="R59" s="868"/>
      <c r="S59" s="987"/>
      <c r="T59" s="1006"/>
      <c r="U59" s="1006"/>
      <c r="V59" s="988"/>
      <c r="Z59" s="868"/>
      <c r="AA59" s="868"/>
      <c r="AB59" s="987"/>
      <c r="AC59" s="1006"/>
      <c r="AD59" s="1006"/>
      <c r="AE59" s="988"/>
      <c r="AG59" s="28"/>
    </row>
    <row r="60" spans="2:33">
      <c r="B60" s="123"/>
      <c r="C60" s="126"/>
      <c r="D60" s="455">
        <f>SUM(E60:H60)</f>
        <v>4</v>
      </c>
      <c r="E60" s="438">
        <v>1</v>
      </c>
      <c r="F60" s="438">
        <v>1</v>
      </c>
      <c r="G60" s="438">
        <v>1</v>
      </c>
      <c r="H60" s="438">
        <v>1</v>
      </c>
      <c r="I60" s="444" t="s">
        <v>230</v>
      </c>
      <c r="J60" s="123"/>
      <c r="K60" s="126"/>
      <c r="Q60" s="868"/>
      <c r="R60" s="868"/>
      <c r="S60" s="989">
        <v>20</v>
      </c>
      <c r="T60" s="997"/>
      <c r="U60" s="999">
        <v>20</v>
      </c>
      <c r="V60" s="1000"/>
      <c r="W60" s="466"/>
      <c r="X60" s="28"/>
      <c r="Z60" s="868"/>
      <c r="AA60" s="868"/>
      <c r="AB60" s="989"/>
      <c r="AC60" s="997"/>
      <c r="AD60" s="999"/>
      <c r="AE60" s="1000"/>
      <c r="AF60" s="466"/>
      <c r="AG60" s="182"/>
    </row>
    <row r="61" spans="2:33" ht="17" thickBot="1">
      <c r="B61" s="126" t="s">
        <v>239</v>
      </c>
      <c r="C61" s="123"/>
      <c r="D61" s="445">
        <v>2</v>
      </c>
      <c r="E61" s="356">
        <v>5</v>
      </c>
      <c r="F61" s="356">
        <v>3</v>
      </c>
      <c r="G61" s="356">
        <v>1</v>
      </c>
      <c r="H61" s="356">
        <v>1</v>
      </c>
      <c r="I61" s="444" t="s">
        <v>231</v>
      </c>
      <c r="J61" s="446">
        <f>SUM(E61:H61)</f>
        <v>10</v>
      </c>
      <c r="K61" s="123"/>
      <c r="Q61" s="868"/>
      <c r="R61" s="868"/>
      <c r="S61" s="990"/>
      <c r="T61" s="998"/>
      <c r="U61" s="1001"/>
      <c r="V61" s="1002"/>
      <c r="Z61" s="868"/>
      <c r="AA61" s="868"/>
      <c r="AB61" s="990"/>
      <c r="AC61" s="998"/>
      <c r="AD61" s="1001"/>
      <c r="AE61" s="1002"/>
      <c r="AG61" s="870"/>
    </row>
    <row r="62" spans="2:33" ht="17" thickBot="1">
      <c r="B62" s="123"/>
      <c r="C62" s="126"/>
      <c r="D62" s="445">
        <v>3</v>
      </c>
      <c r="E62" s="356">
        <v>4</v>
      </c>
      <c r="F62" s="356">
        <v>4</v>
      </c>
      <c r="G62" s="356">
        <v>1</v>
      </c>
      <c r="H62" s="356">
        <v>1</v>
      </c>
      <c r="I62" s="444" t="s">
        <v>231</v>
      </c>
      <c r="J62" s="446">
        <f>SUM(E62:H62)</f>
        <v>10</v>
      </c>
      <c r="K62" s="126"/>
      <c r="Q62" s="868"/>
      <c r="R62" s="868"/>
      <c r="S62" s="991">
        <v>10</v>
      </c>
      <c r="T62" s="992"/>
      <c r="U62" s="1003">
        <v>10</v>
      </c>
      <c r="V62" s="1004"/>
      <c r="X62" s="870"/>
      <c r="Y62" s="870"/>
      <c r="Z62" s="868"/>
      <c r="AA62" s="868"/>
      <c r="AB62" s="991"/>
      <c r="AC62" s="992"/>
      <c r="AD62" s="1003"/>
      <c r="AE62" s="1004"/>
      <c r="AG62" s="182"/>
    </row>
    <row r="63" spans="2:33" ht="17" thickBot="1">
      <c r="B63" s="126" t="s">
        <v>239</v>
      </c>
      <c r="C63" s="123"/>
      <c r="D63" s="445">
        <v>4</v>
      </c>
      <c r="E63" s="356">
        <v>4</v>
      </c>
      <c r="F63" s="356">
        <v>3</v>
      </c>
      <c r="G63" s="356">
        <v>2</v>
      </c>
      <c r="H63" s="356">
        <v>1</v>
      </c>
      <c r="I63" s="444" t="s">
        <v>231</v>
      </c>
      <c r="J63" s="446">
        <f>SUM(E63:H63)</f>
        <v>10</v>
      </c>
      <c r="K63" s="123"/>
      <c r="U63" s="467"/>
      <c r="AD63" s="467"/>
      <c r="AG63" s="182"/>
    </row>
    <row r="64" spans="2:33" ht="17" thickBot="1">
      <c r="B64" s="123"/>
      <c r="C64" s="126"/>
      <c r="D64" s="123"/>
      <c r="E64" s="126"/>
      <c r="F64" s="123"/>
      <c r="G64" s="126"/>
      <c r="H64" s="123"/>
      <c r="I64" s="126"/>
      <c r="J64" s="123"/>
      <c r="K64" s="126"/>
      <c r="Q64" s="868"/>
      <c r="R64" s="985">
        <v>50</v>
      </c>
      <c r="S64" s="1005"/>
      <c r="T64" s="460"/>
      <c r="U64" s="997">
        <v>30</v>
      </c>
      <c r="V64" s="469">
        <v>10</v>
      </c>
      <c r="Z64" s="868"/>
      <c r="AA64" s="985"/>
      <c r="AB64" s="1005"/>
      <c r="AC64" s="460"/>
      <c r="AD64" s="997"/>
      <c r="AE64" s="469"/>
      <c r="AG64" s="182"/>
    </row>
    <row r="65" spans="2:33" ht="17" thickBot="1">
      <c r="B65" s="126" t="s">
        <v>239</v>
      </c>
      <c r="C65" s="123"/>
      <c r="D65" s="126"/>
      <c r="E65" s="437">
        <v>1</v>
      </c>
      <c r="F65" s="437">
        <v>2</v>
      </c>
      <c r="G65" s="437">
        <v>3</v>
      </c>
      <c r="H65" s="444" t="s">
        <v>229</v>
      </c>
      <c r="I65" s="123"/>
      <c r="J65" s="126" t="s">
        <v>239</v>
      </c>
      <c r="K65" s="123"/>
      <c r="Q65" s="868"/>
      <c r="R65" s="987"/>
      <c r="S65" s="1006"/>
      <c r="T65" s="463"/>
      <c r="U65" s="998"/>
      <c r="V65" s="470">
        <v>10</v>
      </c>
      <c r="Z65" s="868"/>
      <c r="AA65" s="987"/>
      <c r="AB65" s="1006"/>
      <c r="AC65" s="463"/>
      <c r="AD65" s="998"/>
      <c r="AE65" s="470"/>
      <c r="AG65" s="182"/>
    </row>
    <row r="66" spans="2:33" ht="17" thickBot="1">
      <c r="B66" s="123"/>
      <c r="C66" s="126"/>
      <c r="D66" s="455">
        <f>SUM(E66:G66)</f>
        <v>3</v>
      </c>
      <c r="E66" s="438">
        <v>1</v>
      </c>
      <c r="F66" s="438">
        <v>1</v>
      </c>
      <c r="G66" s="438">
        <v>1</v>
      </c>
      <c r="H66" s="444" t="s">
        <v>230</v>
      </c>
      <c r="I66" s="126"/>
      <c r="J66" s="123"/>
      <c r="K66" s="126"/>
      <c r="Q66" s="868"/>
      <c r="R66" s="467"/>
      <c r="S66" s="464"/>
      <c r="T66" s="464"/>
      <c r="Z66" s="868"/>
      <c r="AA66" s="467"/>
      <c r="AB66" s="464"/>
      <c r="AC66" s="464"/>
      <c r="AG66" s="182"/>
    </row>
    <row r="67" spans="2:33" ht="17" thickBot="1">
      <c r="B67" s="126" t="s">
        <v>239</v>
      </c>
      <c r="C67" s="123"/>
      <c r="D67" s="442">
        <v>5</v>
      </c>
      <c r="E67" s="356">
        <v>6</v>
      </c>
      <c r="F67" s="356">
        <v>3</v>
      </c>
      <c r="G67" s="356">
        <v>1</v>
      </c>
      <c r="H67" s="444" t="s">
        <v>231</v>
      </c>
      <c r="I67" s="446">
        <f>SUM(E67:G67)</f>
        <v>10</v>
      </c>
      <c r="J67" s="126" t="s">
        <v>239</v>
      </c>
      <c r="K67" s="123"/>
      <c r="Q67" s="868"/>
      <c r="R67" s="985">
        <v>40</v>
      </c>
      <c r="S67" s="986"/>
      <c r="T67" s="989">
        <v>40</v>
      </c>
      <c r="U67" s="997"/>
      <c r="V67" s="469">
        <v>10</v>
      </c>
      <c r="Z67" s="868"/>
      <c r="AA67" s="985"/>
      <c r="AB67" s="986"/>
      <c r="AC67" s="989"/>
      <c r="AD67" s="997"/>
      <c r="AE67" s="469"/>
      <c r="AG67" s="182"/>
    </row>
    <row r="68" spans="2:33" ht="17" thickBot="1">
      <c r="B68" s="123"/>
      <c r="C68" s="126"/>
      <c r="D68" s="442">
        <v>6</v>
      </c>
      <c r="E68" s="356">
        <v>5</v>
      </c>
      <c r="F68" s="356">
        <v>4</v>
      </c>
      <c r="G68" s="356">
        <v>1</v>
      </c>
      <c r="H68" s="444" t="s">
        <v>231</v>
      </c>
      <c r="I68" s="446">
        <f>SUM(E68:G68)</f>
        <v>10</v>
      </c>
      <c r="J68" s="123"/>
      <c r="K68" s="126"/>
      <c r="Q68" s="868"/>
      <c r="R68" s="987"/>
      <c r="S68" s="988"/>
      <c r="T68" s="990"/>
      <c r="U68" s="998"/>
      <c r="V68" s="470">
        <v>10</v>
      </c>
      <c r="Z68" s="868"/>
      <c r="AA68" s="987"/>
      <c r="AB68" s="988"/>
      <c r="AC68" s="990"/>
      <c r="AD68" s="998"/>
      <c r="AE68" s="470"/>
      <c r="AG68" s="182"/>
    </row>
    <row r="69" spans="2:33" ht="17" thickBot="1">
      <c r="B69" s="126" t="s">
        <v>239</v>
      </c>
      <c r="C69" s="123"/>
      <c r="D69" s="442">
        <v>7</v>
      </c>
      <c r="E69" s="356">
        <v>5</v>
      </c>
      <c r="F69" s="356">
        <v>3</v>
      </c>
      <c r="G69" s="356">
        <v>2</v>
      </c>
      <c r="H69" s="444" t="s">
        <v>231</v>
      </c>
      <c r="I69" s="446">
        <f>SUM(E69:G69)</f>
        <v>10</v>
      </c>
      <c r="J69" s="126" t="s">
        <v>239</v>
      </c>
      <c r="K69" s="123"/>
      <c r="Q69" s="868"/>
      <c r="R69" t="s">
        <v>250</v>
      </c>
      <c r="S69" s="464"/>
      <c r="Z69" s="868"/>
      <c r="AB69" s="464"/>
      <c r="AG69" s="182"/>
    </row>
    <row r="70" spans="2:33" ht="17" thickBot="1">
      <c r="B70" s="123"/>
      <c r="C70" s="126"/>
      <c r="D70" s="123"/>
      <c r="E70" s="126"/>
      <c r="F70" s="123"/>
      <c r="G70" s="126"/>
      <c r="H70" s="123"/>
      <c r="I70" s="126"/>
      <c r="J70" s="123"/>
      <c r="K70" s="126"/>
      <c r="Q70" s="868"/>
      <c r="R70" s="985">
        <v>40</v>
      </c>
      <c r="S70" s="986"/>
      <c r="T70" s="989">
        <v>30</v>
      </c>
      <c r="U70" s="991">
        <v>20</v>
      </c>
      <c r="V70" s="992"/>
      <c r="Z70" s="868"/>
      <c r="AA70" s="985"/>
      <c r="AB70" s="986"/>
      <c r="AC70" s="989"/>
      <c r="AD70" s="991"/>
      <c r="AE70" s="992"/>
      <c r="AG70" s="182"/>
    </row>
    <row r="71" spans="2:33" ht="17" thickBot="1">
      <c r="B71" s="126" t="s">
        <v>239</v>
      </c>
      <c r="C71" s="123"/>
      <c r="D71" s="126"/>
      <c r="E71" s="437">
        <v>1</v>
      </c>
      <c r="F71" s="437">
        <v>2</v>
      </c>
      <c r="G71" s="444" t="s">
        <v>229</v>
      </c>
      <c r="H71" s="126"/>
      <c r="I71" s="123"/>
      <c r="J71" s="126" t="s">
        <v>239</v>
      </c>
      <c r="K71" s="123"/>
      <c r="Q71" s="868"/>
      <c r="R71" s="987"/>
      <c r="S71" s="988"/>
      <c r="T71" s="990"/>
      <c r="U71" s="462"/>
      <c r="V71" s="470">
        <v>10</v>
      </c>
      <c r="Z71" s="868"/>
      <c r="AA71" s="987"/>
      <c r="AB71" s="988"/>
      <c r="AC71" s="990"/>
      <c r="AD71" s="462"/>
      <c r="AE71" s="470"/>
      <c r="AG71" s="182"/>
    </row>
    <row r="72" spans="2:33" ht="17" thickBot="1">
      <c r="B72" s="123"/>
      <c r="C72" s="126"/>
      <c r="D72" s="455">
        <f>SUM(E72:F72)</f>
        <v>2</v>
      </c>
      <c r="E72" s="438">
        <v>1</v>
      </c>
      <c r="F72" s="438">
        <v>1</v>
      </c>
      <c r="G72" s="444" t="s">
        <v>230</v>
      </c>
      <c r="H72" s="123"/>
      <c r="I72" s="126"/>
      <c r="J72" s="123"/>
      <c r="K72" s="126"/>
      <c r="S72" s="464"/>
      <c r="AB72" s="464"/>
      <c r="AG72" s="182"/>
    </row>
    <row r="73" spans="2:33" ht="17" thickBot="1">
      <c r="B73" s="126" t="s">
        <v>239</v>
      </c>
      <c r="C73" s="123"/>
      <c r="D73" s="442">
        <v>8</v>
      </c>
      <c r="E73" s="356">
        <v>7</v>
      </c>
      <c r="F73" s="356">
        <v>3</v>
      </c>
      <c r="G73" s="444" t="s">
        <v>231</v>
      </c>
      <c r="H73" s="446">
        <f>SUM(E73:F73)</f>
        <v>10</v>
      </c>
      <c r="I73" s="123"/>
      <c r="J73" s="126" t="s">
        <v>239</v>
      </c>
      <c r="K73" s="123"/>
      <c r="Q73" s="867"/>
      <c r="R73" s="985">
        <v>60</v>
      </c>
      <c r="S73" s="1005"/>
      <c r="T73" s="986"/>
      <c r="U73" s="989">
        <v>30</v>
      </c>
      <c r="V73" s="469">
        <v>10</v>
      </c>
      <c r="Z73" s="867"/>
      <c r="AA73" s="985"/>
      <c r="AB73" s="1005"/>
      <c r="AC73" s="986"/>
      <c r="AD73" s="989"/>
      <c r="AE73" s="469"/>
      <c r="AG73" s="182"/>
    </row>
    <row r="74" spans="2:33" ht="17" thickBot="1">
      <c r="B74" s="123"/>
      <c r="C74" s="126"/>
      <c r="D74" s="442">
        <v>9</v>
      </c>
      <c r="E74" s="356">
        <v>6</v>
      </c>
      <c r="F74" s="356">
        <v>4</v>
      </c>
      <c r="G74" s="444" t="s">
        <v>231</v>
      </c>
      <c r="H74" s="446">
        <f>SUM(E74:F74)</f>
        <v>10</v>
      </c>
      <c r="I74" s="126"/>
      <c r="J74" s="123"/>
      <c r="K74" s="126"/>
      <c r="Q74" s="867"/>
      <c r="R74" s="987"/>
      <c r="S74" s="1006"/>
      <c r="T74" s="988"/>
      <c r="U74" s="990"/>
      <c r="V74" s="461"/>
      <c r="Z74" s="867"/>
      <c r="AA74" s="987"/>
      <c r="AB74" s="1006"/>
      <c r="AC74" s="988"/>
      <c r="AD74" s="990"/>
      <c r="AE74" s="461"/>
      <c r="AG74" s="182"/>
    </row>
    <row r="75" spans="2:33" ht="17" thickBot="1">
      <c r="B75" s="126" t="s">
        <v>239</v>
      </c>
      <c r="C75" s="123"/>
      <c r="D75" s="442">
        <v>10</v>
      </c>
      <c r="E75" s="356">
        <v>5</v>
      </c>
      <c r="F75" s="356">
        <v>5</v>
      </c>
      <c r="G75" s="444" t="s">
        <v>231</v>
      </c>
      <c r="H75" s="446">
        <f>SUM(E75:F75)</f>
        <v>10</v>
      </c>
      <c r="I75" s="123"/>
      <c r="J75" s="126" t="s">
        <v>239</v>
      </c>
      <c r="K75" s="123"/>
      <c r="Q75" s="867"/>
      <c r="S75" s="467"/>
      <c r="T75" s="467"/>
      <c r="Z75" s="867"/>
      <c r="AB75" s="467"/>
      <c r="AC75" s="467"/>
      <c r="AG75" s="182"/>
    </row>
    <row r="76" spans="2:33" ht="17" thickBot="1">
      <c r="B76" s="123"/>
      <c r="C76" s="126" t="s">
        <v>239</v>
      </c>
      <c r="D76" s="123"/>
      <c r="E76" s="126"/>
      <c r="F76" s="123"/>
      <c r="G76" s="126"/>
      <c r="H76" s="123"/>
      <c r="I76" s="126"/>
      <c r="J76" s="123"/>
      <c r="K76" s="126"/>
      <c r="Q76" s="867"/>
      <c r="R76" s="985">
        <v>50</v>
      </c>
      <c r="S76" s="1005"/>
      <c r="T76" s="460"/>
      <c r="U76" s="1019">
        <v>40</v>
      </c>
      <c r="V76" s="469">
        <v>10</v>
      </c>
      <c r="Z76" s="867"/>
      <c r="AA76" s="985"/>
      <c r="AB76" s="1005"/>
      <c r="AC76" s="460"/>
      <c r="AD76" s="1019"/>
      <c r="AE76" s="469"/>
      <c r="AG76" s="182"/>
    </row>
    <row r="77" spans="2:33" ht="17" thickBot="1">
      <c r="Q77" s="867"/>
      <c r="R77" s="987"/>
      <c r="S77" s="1006"/>
      <c r="T77" s="463"/>
      <c r="U77" s="1020"/>
      <c r="V77" s="462"/>
      <c r="Z77" s="867"/>
      <c r="AA77" s="987"/>
      <c r="AB77" s="1006"/>
      <c r="AC77" s="463"/>
      <c r="AD77" s="1020"/>
      <c r="AE77" s="462"/>
      <c r="AG77" s="182"/>
    </row>
    <row r="78" spans="2:33" ht="17" thickBot="1">
      <c r="Q78" s="867"/>
      <c r="T78" s="467"/>
      <c r="Z78" s="867"/>
      <c r="AC78" s="467"/>
      <c r="AG78" s="182"/>
    </row>
    <row r="79" spans="2:33" ht="17" thickBot="1">
      <c r="Q79" s="867"/>
      <c r="R79" s="985">
        <v>50</v>
      </c>
      <c r="S79" s="1005"/>
      <c r="T79" s="460"/>
      <c r="U79" s="997">
        <v>30</v>
      </c>
      <c r="V79" s="1021">
        <v>20</v>
      </c>
      <c r="Z79" s="867"/>
      <c r="AA79" s="985"/>
      <c r="AB79" s="1005"/>
      <c r="AC79" s="460"/>
      <c r="AD79" s="997"/>
      <c r="AE79" s="1021"/>
      <c r="AG79" s="182"/>
    </row>
    <row r="80" spans="2:33" ht="17" thickBot="1">
      <c r="Q80" s="867"/>
      <c r="R80" s="987"/>
      <c r="S80" s="1006"/>
      <c r="T80" s="463"/>
      <c r="U80" s="998"/>
      <c r="V80" s="1022"/>
      <c r="Z80" s="867"/>
      <c r="AA80" s="987"/>
      <c r="AB80" s="1006"/>
      <c r="AC80" s="463"/>
      <c r="AD80" s="998"/>
      <c r="AE80" s="1022"/>
      <c r="AG80" s="182"/>
    </row>
    <row r="81" spans="17:33" ht="17" thickBot="1">
      <c r="S81" s="464"/>
      <c r="T81" s="464"/>
      <c r="AB81" s="464"/>
      <c r="AC81" s="464"/>
      <c r="AG81" s="182"/>
    </row>
    <row r="82" spans="17:33" ht="17" thickBot="1">
      <c r="Q82" s="868"/>
      <c r="R82" s="985">
        <v>70</v>
      </c>
      <c r="S82" s="1005"/>
      <c r="T82" s="1005"/>
      <c r="U82" s="460"/>
      <c r="V82" s="997">
        <v>30</v>
      </c>
      <c r="Z82" s="868"/>
      <c r="AA82" s="985"/>
      <c r="AB82" s="1005"/>
      <c r="AC82" s="1005"/>
      <c r="AD82" s="460"/>
      <c r="AE82" s="997"/>
      <c r="AG82" s="182"/>
    </row>
    <row r="83" spans="17:33" ht="17" thickBot="1">
      <c r="Q83" s="868"/>
      <c r="R83" s="987"/>
      <c r="S83" s="1006"/>
      <c r="T83" s="1006"/>
      <c r="U83" s="463"/>
      <c r="V83" s="998"/>
      <c r="Z83" s="868"/>
      <c r="AA83" s="987"/>
      <c r="AB83" s="1006"/>
      <c r="AC83" s="1006"/>
      <c r="AD83" s="463"/>
      <c r="AE83" s="998"/>
      <c r="AG83" s="182"/>
    </row>
    <row r="84" spans="17:33" ht="17" thickBot="1">
      <c r="Q84" s="868"/>
      <c r="S84" s="467"/>
      <c r="T84" s="464"/>
      <c r="U84" s="467"/>
      <c r="Z84" s="868"/>
      <c r="AB84" s="467"/>
      <c r="AC84" s="464"/>
      <c r="AD84" s="467"/>
      <c r="AG84" s="182"/>
    </row>
    <row r="85" spans="17:33">
      <c r="Q85" s="868"/>
      <c r="R85" s="985">
        <v>60</v>
      </c>
      <c r="S85" s="1005"/>
      <c r="T85" s="986"/>
      <c r="U85" s="989">
        <v>40</v>
      </c>
      <c r="V85" s="997"/>
      <c r="Z85" s="868"/>
      <c r="AA85" s="985"/>
      <c r="AB85" s="1005"/>
      <c r="AC85" s="986"/>
      <c r="AD85" s="989"/>
      <c r="AE85" s="997"/>
      <c r="AG85" s="182"/>
    </row>
    <row r="86" spans="17:33" ht="17" thickBot="1">
      <c r="Q86" s="868"/>
      <c r="R86" s="987"/>
      <c r="S86" s="1006"/>
      <c r="T86" s="988"/>
      <c r="U86" s="990"/>
      <c r="V86" s="998"/>
      <c r="Z86" s="868"/>
      <c r="AA86" s="987"/>
      <c r="AB86" s="1006"/>
      <c r="AC86" s="988"/>
      <c r="AD86" s="990"/>
      <c r="AE86" s="998"/>
      <c r="AG86" s="182"/>
    </row>
    <row r="87" spans="17:33" ht="17" thickBot="1">
      <c r="Q87" s="868"/>
      <c r="T87" s="464"/>
      <c r="Z87" s="868"/>
      <c r="AC87" s="464"/>
      <c r="AG87" s="28"/>
    </row>
    <row r="88" spans="17:33" ht="17" thickBot="1">
      <c r="Q88" s="868"/>
      <c r="R88" s="1011">
        <v>50</v>
      </c>
      <c r="S88" s="1012"/>
      <c r="T88" s="871"/>
      <c r="U88" s="1015">
        <v>50</v>
      </c>
      <c r="V88" s="1016"/>
      <c r="W88" s="32"/>
      <c r="X88" s="28"/>
      <c r="Z88" s="868"/>
      <c r="AA88" s="1011"/>
      <c r="AB88" s="1012"/>
      <c r="AC88" s="871"/>
      <c r="AD88" s="1015"/>
      <c r="AE88" s="1016"/>
      <c r="AF88" s="32"/>
      <c r="AG88" s="28"/>
    </row>
    <row r="89" spans="17:33" ht="17" thickBot="1">
      <c r="Q89" s="868"/>
      <c r="R89" s="1013"/>
      <c r="S89" s="1014"/>
      <c r="T89" s="872"/>
      <c r="U89" s="1017"/>
      <c r="V89" s="1018"/>
      <c r="W89" s="32"/>
      <c r="X89" s="28"/>
      <c r="Z89" s="868"/>
      <c r="AA89" s="1013"/>
      <c r="AB89" s="1014"/>
      <c r="AC89" s="872"/>
      <c r="AD89" s="1017"/>
      <c r="AE89" s="1018"/>
      <c r="AF89" s="32"/>
    </row>
  </sheetData>
  <mergeCells count="106">
    <mergeCell ref="AA73:AC74"/>
    <mergeCell ref="AD73:AD74"/>
    <mergeCell ref="AA76:AB77"/>
    <mergeCell ref="AD76:AD77"/>
    <mergeCell ref="AA79:AB80"/>
    <mergeCell ref="AD79:AD80"/>
    <mergeCell ref="AD88:AE89"/>
    <mergeCell ref="AE79:AE80"/>
    <mergeCell ref="AA82:AC83"/>
    <mergeCell ref="AE82:AE83"/>
    <mergeCell ref="AD85:AE86"/>
    <mergeCell ref="J43:J45"/>
    <mergeCell ref="J5:J7"/>
    <mergeCell ref="I51:I53"/>
    <mergeCell ref="J39:J41"/>
    <mergeCell ref="S39:V39"/>
    <mergeCell ref="R41:S41"/>
    <mergeCell ref="T41:U41"/>
    <mergeCell ref="V41:W41"/>
    <mergeCell ref="AA67:AB68"/>
    <mergeCell ref="AA41:AB41"/>
    <mergeCell ref="R45:T45"/>
    <mergeCell ref="U45:W45"/>
    <mergeCell ref="S46:T46"/>
    <mergeCell ref="U46:V46"/>
    <mergeCell ref="S58:V59"/>
    <mergeCell ref="S62:T62"/>
    <mergeCell ref="AA45:AC45"/>
    <mergeCell ref="I47:I49"/>
    <mergeCell ref="AC67:AD68"/>
    <mergeCell ref="Q49:T49"/>
    <mergeCell ref="U49:X49"/>
    <mergeCell ref="Z49:AC49"/>
    <mergeCell ref="AD49:AG49"/>
    <mergeCell ref="R50:T50"/>
    <mergeCell ref="AC41:AD41"/>
    <mergeCell ref="AE41:AF41"/>
    <mergeCell ref="Q44:T44"/>
    <mergeCell ref="U44:X44"/>
    <mergeCell ref="AB39:AE39"/>
    <mergeCell ref="R40:T40"/>
    <mergeCell ref="U40:W40"/>
    <mergeCell ref="AA40:AC40"/>
    <mergeCell ref="AD40:AF40"/>
    <mergeCell ref="Z44:AC44"/>
    <mergeCell ref="AD44:AG44"/>
    <mergeCell ref="AD45:AF45"/>
    <mergeCell ref="V51:W51"/>
    <mergeCell ref="AE51:AF51"/>
    <mergeCell ref="R51:S51"/>
    <mergeCell ref="T51:U51"/>
    <mergeCell ref="AA51:AB51"/>
    <mergeCell ref="AC51:AD51"/>
    <mergeCell ref="R88:S89"/>
    <mergeCell ref="U88:V89"/>
    <mergeCell ref="AA88:AB89"/>
    <mergeCell ref="AA85:AC86"/>
    <mergeCell ref="U76:U77"/>
    <mergeCell ref="R79:S80"/>
    <mergeCell ref="U79:U80"/>
    <mergeCell ref="V79:V80"/>
    <mergeCell ref="R82:T83"/>
    <mergeCell ref="V82:V83"/>
    <mergeCell ref="R76:S77"/>
    <mergeCell ref="AA64:AB65"/>
    <mergeCell ref="AD64:AD65"/>
    <mergeCell ref="AB46:AC46"/>
    <mergeCell ref="AD46:AE46"/>
    <mergeCell ref="AB60:AC61"/>
    <mergeCell ref="AD60:AE61"/>
    <mergeCell ref="R85:T86"/>
    <mergeCell ref="U85:V86"/>
    <mergeCell ref="R64:S65"/>
    <mergeCell ref="U64:U65"/>
    <mergeCell ref="S60:T61"/>
    <mergeCell ref="U60:V61"/>
    <mergeCell ref="T67:U68"/>
    <mergeCell ref="R67:S68"/>
    <mergeCell ref="U70:V70"/>
    <mergeCell ref="T70:T71"/>
    <mergeCell ref="R70:S71"/>
    <mergeCell ref="R73:T74"/>
    <mergeCell ref="U73:U74"/>
    <mergeCell ref="U50:W50"/>
    <mergeCell ref="AA50:AC50"/>
    <mergeCell ref="AD50:AF50"/>
    <mergeCell ref="AA70:AB71"/>
    <mergeCell ref="AC70:AC71"/>
    <mergeCell ref="AD70:AE70"/>
    <mergeCell ref="I55:I57"/>
    <mergeCell ref="R53:W53"/>
    <mergeCell ref="AA53:AF53"/>
    <mergeCell ref="S54:T55"/>
    <mergeCell ref="U54:V55"/>
    <mergeCell ref="AB54:AC55"/>
    <mergeCell ref="AD54:AE55"/>
    <mergeCell ref="R56:S56"/>
    <mergeCell ref="T56:U56"/>
    <mergeCell ref="V56:W56"/>
    <mergeCell ref="AA56:AB56"/>
    <mergeCell ref="AC56:AD56"/>
    <mergeCell ref="AE56:AF56"/>
    <mergeCell ref="U62:V62"/>
    <mergeCell ref="AB58:AE59"/>
    <mergeCell ref="AB62:AC62"/>
    <mergeCell ref="AD62:AE62"/>
  </mergeCells>
  <phoneticPr fontId="2" type="noConversion"/>
  <conditionalFormatting sqref="F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">
    <cfRule type="colorScale" priority="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J5:J7" location="说明!A1" display="目录" xr:uid="{CCE0232A-109F-8146-A8F6-50DB48C284E6}"/>
  </hyperlinks>
  <pageMargins left="0.7" right="0.7" top="0.75" bottom="0.75" header="0.3" footer="0.3"/>
  <pageSetup paperSize="9" orientation="portrait" horizontalDpi="0" verticalDpi="0"/>
  <ignoredErrors>
    <ignoredError sqref="I67:I69 H73:H75 J43 I51 J61:J63" formulaRange="1"/>
  </ignoredErrors>
  <drawing r:id="rId1"/>
  <picture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01A64-CD88-9941-A7C8-4EE21AB5EE46}">
  <dimension ref="A5:XEU76"/>
  <sheetViews>
    <sheetView showGridLines="0" topLeftCell="B6" zoomScaleNormal="50" workbookViewId="0">
      <selection activeCell="D11" sqref="D11"/>
    </sheetView>
  </sheetViews>
  <sheetFormatPr baseColWidth="10" defaultRowHeight="16"/>
  <cols>
    <col min="1" max="1" width="17.83203125" customWidth="1"/>
    <col min="2" max="6" width="10.5" customWidth="1"/>
    <col min="7" max="8" width="8.33203125" customWidth="1"/>
    <col min="9" max="10" width="10.5" customWidth="1"/>
    <col min="11" max="23" width="10.83203125" customWidth="1"/>
    <col min="24" max="24" width="11.1640625" customWidth="1"/>
    <col min="25" max="25" width="10.83203125" customWidth="1"/>
    <col min="28" max="28" width="10.6640625" customWidth="1"/>
    <col min="29" max="29" width="17.5" customWidth="1"/>
    <col min="30" max="30" width="10.6640625" customWidth="1"/>
  </cols>
  <sheetData>
    <row r="5" spans="2:9" ht="64" customHeight="1">
      <c r="B5" s="269"/>
      <c r="C5" s="873"/>
      <c r="D5" s="873"/>
      <c r="E5" s="873"/>
      <c r="F5" s="873"/>
      <c r="G5" s="873"/>
      <c r="H5" s="873"/>
      <c r="I5" s="269"/>
    </row>
    <row r="6" spans="2:9" ht="67" customHeight="1">
      <c r="B6" s="873"/>
      <c r="C6" s="1026" t="str">
        <f>C38</f>
        <v>比坊梦联合体下调推荐仓位-6个基点至1.65，并执行公开市场操作卖出BTC2L和ETH2L。这显示了比坊梦宽松的货币政策，比坊梦预计市场即将进入扩张周期。</v>
      </c>
      <c r="D6" s="1026"/>
      <c r="E6" s="1026"/>
      <c r="F6" s="1026"/>
      <c r="G6" s="1026"/>
      <c r="H6" s="1026"/>
      <c r="I6" s="873"/>
    </row>
    <row r="7" spans="2:9" ht="22" customHeight="1" thickBot="1">
      <c r="B7" s="269"/>
      <c r="C7" s="123"/>
      <c r="D7" s="1050"/>
      <c r="E7" s="1050"/>
      <c r="F7" s="874"/>
      <c r="G7" s="875"/>
      <c r="H7" s="123"/>
      <c r="I7" s="269"/>
    </row>
    <row r="8" spans="2:9" ht="67" customHeight="1" thickBot="1">
      <c r="B8" s="250"/>
      <c r="C8" s="341" t="s">
        <v>202</v>
      </c>
      <c r="D8" s="33">
        <f>记录仪!$D$10</f>
        <v>48200</v>
      </c>
      <c r="E8" s="876"/>
      <c r="F8" s="1027" t="s">
        <v>20</v>
      </c>
      <c r="G8" s="1028"/>
      <c r="H8" s="877">
        <f>H40</f>
        <v>-6</v>
      </c>
      <c r="I8" s="534" t="s">
        <v>269</v>
      </c>
    </row>
    <row r="9" spans="2:9" ht="67" customHeight="1" thickBot="1">
      <c r="B9" s="34"/>
      <c r="C9" s="342" t="s">
        <v>5</v>
      </c>
      <c r="D9" s="39">
        <f>记录仪!$D$11</f>
        <v>2.3780000000000001</v>
      </c>
      <c r="E9" s="876"/>
      <c r="F9" s="1051">
        <f>F41</f>
        <v>1.6482401717794799</v>
      </c>
      <c r="G9" s="1052"/>
      <c r="H9" s="878">
        <f>H41</f>
        <v>1.8579175103668881</v>
      </c>
      <c r="I9" s="34" t="s">
        <v>253</v>
      </c>
    </row>
    <row r="10" spans="2:9" ht="67" customHeight="1" thickBot="1">
      <c r="B10" s="250"/>
      <c r="C10" s="343" t="s">
        <v>14</v>
      </c>
      <c r="D10" s="40">
        <f>记录仪!$D$12</f>
        <v>49900</v>
      </c>
      <c r="E10" s="876"/>
      <c r="F10" s="1053"/>
      <c r="G10" s="1054"/>
      <c r="H10" s="879">
        <f>H42</f>
        <v>2.0675948489542963</v>
      </c>
      <c r="I10" s="250" t="s">
        <v>254</v>
      </c>
    </row>
    <row r="11" spans="2:9" ht="67" customHeight="1" thickBot="1">
      <c r="B11" s="269"/>
      <c r="C11" s="250"/>
      <c r="D11" s="34"/>
      <c r="E11" s="880" t="s">
        <v>265</v>
      </c>
      <c r="F11" s="1055">
        <f>F43</f>
        <v>-0.41935467717481645</v>
      </c>
      <c r="G11" s="1056"/>
      <c r="H11" s="881">
        <f>H43</f>
        <v>0.20852539428058725</v>
      </c>
      <c r="I11" s="269" t="s">
        <v>266</v>
      </c>
    </row>
    <row r="12" spans="2:9">
      <c r="B12" s="269"/>
      <c r="C12" s="123"/>
      <c r="D12" s="123"/>
      <c r="E12" s="123"/>
      <c r="F12" s="123"/>
      <c r="G12" s="123"/>
      <c r="H12" s="123"/>
      <c r="I12" s="269"/>
    </row>
    <row r="13" spans="2:9">
      <c r="B13" s="269"/>
      <c r="C13" s="123"/>
      <c r="D13" s="123"/>
      <c r="E13" s="123"/>
      <c r="F13" s="123"/>
      <c r="G13" s="123"/>
      <c r="H13" s="123"/>
      <c r="I13" s="269"/>
    </row>
    <row r="14" spans="2:9">
      <c r="B14" s="269"/>
      <c r="C14" s="123"/>
      <c r="D14" s="123"/>
      <c r="E14" s="123"/>
      <c r="F14" s="123"/>
      <c r="G14" s="123"/>
      <c r="H14" s="123"/>
      <c r="I14" s="269"/>
    </row>
    <row r="15" spans="2:9">
      <c r="B15" s="269"/>
      <c r="C15" s="123"/>
      <c r="D15" s="123"/>
      <c r="E15" s="123"/>
      <c r="F15" s="123"/>
      <c r="G15" s="123"/>
      <c r="H15" s="123"/>
      <c r="I15" s="269"/>
    </row>
    <row r="16" spans="2:9">
      <c r="B16" s="269"/>
      <c r="C16" s="123"/>
      <c r="D16" s="123"/>
      <c r="E16" s="123"/>
      <c r="F16" s="123"/>
      <c r="G16" s="123"/>
      <c r="H16" s="123"/>
      <c r="I16" s="269"/>
    </row>
    <row r="17" spans="2:9">
      <c r="B17" s="269"/>
      <c r="C17" s="123"/>
      <c r="D17" s="123"/>
      <c r="E17" s="123"/>
      <c r="F17" s="123"/>
      <c r="G17" s="123"/>
      <c r="H17" s="123"/>
      <c r="I17" s="269"/>
    </row>
    <row r="18" spans="2:9">
      <c r="B18" s="269"/>
      <c r="C18" s="123"/>
      <c r="D18" s="123"/>
      <c r="E18" s="123"/>
      <c r="F18" s="123"/>
      <c r="G18" s="123"/>
      <c r="H18" s="123"/>
      <c r="I18" s="269"/>
    </row>
    <row r="19" spans="2:9">
      <c r="B19" s="269"/>
      <c r="C19" s="123"/>
      <c r="D19" s="123"/>
      <c r="E19" s="123"/>
      <c r="F19" s="123"/>
      <c r="G19" s="123"/>
      <c r="H19" s="123"/>
      <c r="I19" s="269"/>
    </row>
    <row r="20" spans="2:9">
      <c r="B20" s="269"/>
      <c r="C20" s="123"/>
      <c r="D20" s="123"/>
      <c r="E20" s="123"/>
      <c r="F20" s="123"/>
      <c r="G20" s="123"/>
      <c r="H20" s="123"/>
      <c r="I20" s="269"/>
    </row>
    <row r="21" spans="2:9">
      <c r="B21" s="269"/>
      <c r="C21" s="123"/>
      <c r="D21" s="123"/>
      <c r="E21" s="123"/>
      <c r="F21" s="123"/>
      <c r="G21" s="123"/>
      <c r="H21" s="123"/>
      <c r="I21" s="269"/>
    </row>
    <row r="22" spans="2:9">
      <c r="B22" s="269"/>
      <c r="C22" s="123"/>
      <c r="D22" s="123"/>
      <c r="E22" s="123"/>
      <c r="F22" s="123"/>
      <c r="G22" s="123"/>
      <c r="H22" s="123"/>
      <c r="I22" s="269"/>
    </row>
    <row r="23" spans="2:9">
      <c r="B23" s="269"/>
      <c r="C23" s="123"/>
      <c r="D23" s="123"/>
      <c r="E23" s="123"/>
      <c r="F23" s="123"/>
      <c r="G23" s="123"/>
      <c r="H23" s="123"/>
      <c r="I23" s="269"/>
    </row>
    <row r="24" spans="2:9">
      <c r="B24" s="269"/>
      <c r="C24" s="123"/>
      <c r="D24" s="123"/>
      <c r="E24" s="123"/>
      <c r="F24" s="123"/>
      <c r="G24" s="123"/>
      <c r="H24" s="123"/>
      <c r="I24" s="269"/>
    </row>
    <row r="25" spans="2:9">
      <c r="B25" s="269"/>
      <c r="C25" s="123"/>
      <c r="D25" s="123"/>
      <c r="E25" s="123"/>
      <c r="F25" s="123"/>
      <c r="G25" s="123"/>
      <c r="H25" s="123"/>
      <c r="I25" s="269"/>
    </row>
    <row r="26" spans="2:9">
      <c r="B26" s="269"/>
      <c r="C26" s="123"/>
      <c r="D26" s="123"/>
      <c r="E26" s="123"/>
      <c r="F26" s="123"/>
      <c r="G26" s="123"/>
      <c r="H26" s="123"/>
      <c r="I26" s="269"/>
    </row>
    <row r="27" spans="2:9">
      <c r="B27" s="269"/>
      <c r="C27" s="123"/>
      <c r="D27" s="123"/>
      <c r="E27" s="123"/>
      <c r="F27" s="123"/>
      <c r="G27" s="123"/>
      <c r="H27" s="123"/>
      <c r="I27" s="269"/>
    </row>
    <row r="28" spans="2:9">
      <c r="B28" s="269"/>
      <c r="C28" s="123"/>
      <c r="D28" s="123"/>
      <c r="E28" s="123"/>
      <c r="F28" s="123"/>
      <c r="G28" s="123"/>
      <c r="H28" s="123"/>
      <c r="I28" s="269"/>
    </row>
    <row r="29" spans="2:9">
      <c r="B29" s="269"/>
      <c r="C29" s="123"/>
      <c r="D29" s="123"/>
      <c r="E29" s="123"/>
      <c r="F29" s="123"/>
      <c r="G29" s="123"/>
      <c r="H29" s="123"/>
      <c r="I29" s="269"/>
    </row>
    <row r="30" spans="2:9">
      <c r="B30" s="269"/>
      <c r="C30" s="123"/>
      <c r="D30" s="123"/>
      <c r="E30" s="123"/>
      <c r="F30" s="123"/>
      <c r="G30" s="123"/>
      <c r="H30" s="123"/>
      <c r="I30" s="269"/>
    </row>
    <row r="31" spans="2:9">
      <c r="B31" s="269"/>
      <c r="C31" s="123"/>
      <c r="D31" s="123"/>
      <c r="E31" s="123"/>
      <c r="F31" s="123"/>
      <c r="G31" s="123"/>
      <c r="H31" s="123"/>
      <c r="I31" s="269"/>
    </row>
    <row r="32" spans="2:9">
      <c r="B32" s="269"/>
      <c r="C32" s="123"/>
      <c r="D32" s="123"/>
      <c r="E32" s="123"/>
      <c r="F32" s="123"/>
      <c r="G32" s="123"/>
      <c r="H32" s="123"/>
      <c r="I32" s="269"/>
    </row>
    <row r="33" spans="2:16375">
      <c r="B33" s="269"/>
      <c r="C33" s="123"/>
      <c r="D33" s="123"/>
      <c r="E33" s="123"/>
      <c r="F33" s="123"/>
      <c r="G33" s="123"/>
      <c r="H33" s="123"/>
      <c r="I33" s="269"/>
    </row>
    <row r="34" spans="2:16375">
      <c r="B34" s="250"/>
      <c r="C34" s="123"/>
      <c r="D34" s="123"/>
      <c r="E34" s="123"/>
      <c r="F34" s="123"/>
      <c r="G34" s="123"/>
      <c r="H34" s="123"/>
      <c r="I34" s="250"/>
    </row>
    <row r="35" spans="2:16375">
      <c r="B35" s="882"/>
      <c r="C35" s="250"/>
      <c r="D35" s="269"/>
      <c r="E35" s="269"/>
      <c r="F35" s="269"/>
      <c r="G35" s="269"/>
      <c r="H35" s="250"/>
      <c r="I35" s="876"/>
    </row>
    <row r="36" spans="2:16375" ht="74" customHeight="1"/>
    <row r="37" spans="2:16375" ht="63" customHeight="1">
      <c r="B37" s="307"/>
      <c r="C37" s="250"/>
      <c r="D37" s="34"/>
      <c r="E37" s="236"/>
      <c r="F37" s="34"/>
      <c r="G37" s="250"/>
      <c r="H37" s="250"/>
      <c r="I37" s="307"/>
      <c r="K37" s="252"/>
      <c r="L37" s="231"/>
      <c r="M37" s="252"/>
      <c r="N37" s="231"/>
      <c r="O37" s="252"/>
      <c r="P37" s="231"/>
      <c r="Q37" s="252"/>
      <c r="R37" s="231"/>
      <c r="S37" s="252"/>
      <c r="T37" s="231"/>
      <c r="U37" s="252"/>
      <c r="V37" s="231"/>
      <c r="W37" s="252"/>
      <c r="X37" s="231"/>
      <c r="Y37" s="252"/>
    </row>
    <row r="38" spans="2:16375" ht="63" customHeight="1">
      <c r="B38" s="250"/>
      <c r="C38" s="1026" t="str">
        <f>L59&amp;S59&amp;L63&amp;S63</f>
        <v>比坊梦联合体下调推荐仓位-6个基点至1.65，并执行公开市场操作卖出BTC2L和ETH2L。这显示了比坊梦宽松的货币政策，比坊梦预计市场即将进入扩张周期。</v>
      </c>
      <c r="D38" s="1026"/>
      <c r="E38" s="1026"/>
      <c r="F38" s="1026"/>
      <c r="G38" s="1026"/>
      <c r="H38" s="1026"/>
      <c r="I38" s="250"/>
      <c r="K38" s="231"/>
      <c r="L38" s="252"/>
      <c r="M38" s="231"/>
      <c r="N38" s="252"/>
      <c r="O38" s="231"/>
      <c r="P38" s="252"/>
      <c r="Q38" s="231"/>
      <c r="R38" s="252"/>
      <c r="S38" s="231"/>
      <c r="T38" s="252"/>
      <c r="U38" s="231"/>
      <c r="V38" s="252"/>
      <c r="W38" s="231"/>
      <c r="X38" s="252"/>
      <c r="Y38" s="231"/>
    </row>
    <row r="39" spans="2:16375" ht="63" customHeight="1" thickBot="1">
      <c r="B39" s="307"/>
      <c r="C39" s="250"/>
      <c r="D39" s="34"/>
      <c r="E39" s="236"/>
      <c r="F39" s="34"/>
      <c r="G39" s="250"/>
      <c r="H39" s="250"/>
      <c r="I39" s="307"/>
      <c r="J39" s="182"/>
      <c r="K39" s="252"/>
      <c r="L39" s="231"/>
      <c r="M39" s="252"/>
      <c r="N39" s="231"/>
      <c r="O39" s="252"/>
      <c r="P39" s="231"/>
      <c r="Q39" s="252"/>
      <c r="R39" s="231"/>
      <c r="S39" s="252"/>
      <c r="T39" s="231"/>
      <c r="U39" s="252"/>
      <c r="V39" s="231"/>
      <c r="W39" s="252"/>
      <c r="X39" s="231"/>
      <c r="Y39" s="252"/>
      <c r="Z39" s="182"/>
    </row>
    <row r="40" spans="2:16375" s="28" customFormat="1" ht="56" customHeight="1" thickBot="1">
      <c r="B40" s="250"/>
      <c r="C40" s="341" t="s">
        <v>202</v>
      </c>
      <c r="D40" s="33">
        <f>记录仪!$D$10</f>
        <v>48200</v>
      </c>
      <c r="E40" s="38" t="s">
        <v>15</v>
      </c>
      <c r="F40" s="1027" t="s">
        <v>20</v>
      </c>
      <c r="G40" s="1028"/>
      <c r="H40" s="533">
        <f>ROUND(记录仪!$D$17,0)</f>
        <v>-6</v>
      </c>
      <c r="I40" s="534" t="s">
        <v>269</v>
      </c>
      <c r="J40" s="26"/>
      <c r="K40" s="182"/>
      <c r="L40" s="182"/>
      <c r="M40" s="182"/>
      <c r="N40" s="182"/>
      <c r="O40" s="182"/>
      <c r="P40" s="182"/>
      <c r="Q40" s="182"/>
      <c r="R40" s="182"/>
      <c r="S40" s="182"/>
      <c r="T40" s="182"/>
      <c r="U40" s="182"/>
      <c r="V40" s="182"/>
      <c r="W40" s="182"/>
      <c r="X40" s="182"/>
      <c r="Y40" s="182"/>
      <c r="Z40" s="26"/>
      <c r="AA40" s="27"/>
      <c r="AB40" s="26"/>
      <c r="AC40" s="27"/>
      <c r="AD40" s="26"/>
      <c r="AE40" s="27"/>
      <c r="AF40" s="26"/>
      <c r="AG40" s="27"/>
      <c r="AH40" s="26"/>
      <c r="AI40" s="27"/>
      <c r="AJ40" s="26"/>
      <c r="AK40" s="27"/>
      <c r="AL40" s="26"/>
      <c r="AM40" s="27"/>
      <c r="AN40" s="26"/>
      <c r="AO40" s="27"/>
      <c r="AP40" s="26"/>
      <c r="AQ40" s="27"/>
      <c r="AR40" s="26"/>
      <c r="AS40" s="27"/>
      <c r="AT40" s="26"/>
      <c r="AU40" s="27"/>
      <c r="AV40" s="26"/>
      <c r="AW40" s="27"/>
      <c r="AX40" s="26"/>
      <c r="AY40" s="27"/>
      <c r="AZ40" s="26"/>
      <c r="BA40" s="27"/>
      <c r="BB40" s="26"/>
      <c r="BC40" s="27"/>
      <c r="BD40" s="26"/>
      <c r="BE40" s="27"/>
      <c r="BF40" s="26"/>
      <c r="BG40" s="27"/>
      <c r="BH40" s="26"/>
      <c r="BI40" s="27"/>
      <c r="BJ40" s="26"/>
      <c r="BK40" s="27"/>
      <c r="BL40" s="26"/>
      <c r="BM40" s="27"/>
      <c r="BN40" s="26"/>
      <c r="BO40" s="27"/>
      <c r="BP40" s="26"/>
      <c r="BQ40" s="27"/>
      <c r="BR40" s="26"/>
      <c r="BS40" s="27"/>
      <c r="BT40" s="26"/>
      <c r="BU40" s="27"/>
      <c r="BV40" s="26"/>
      <c r="BW40" s="27"/>
      <c r="BX40" s="26"/>
      <c r="BY40" s="27"/>
      <c r="BZ40" s="26"/>
      <c r="CA40" s="27"/>
      <c r="CB40" s="26"/>
      <c r="CC40" s="27"/>
      <c r="CD40" s="26"/>
      <c r="CE40" s="27"/>
      <c r="CF40" s="26"/>
      <c r="CG40" s="27"/>
      <c r="CH40" s="26"/>
      <c r="CI40" s="27"/>
      <c r="CJ40" s="26"/>
      <c r="CK40" s="27"/>
      <c r="CL40" s="26"/>
      <c r="CM40" s="27"/>
      <c r="CN40" s="26"/>
      <c r="CO40" s="27"/>
      <c r="CP40" s="26"/>
      <c r="CQ40" s="27"/>
      <c r="CR40" s="26"/>
      <c r="CS40" s="27"/>
      <c r="CT40" s="26"/>
      <c r="CU40" s="27"/>
      <c r="CV40" s="26"/>
      <c r="CW40" s="27"/>
      <c r="CX40" s="26"/>
      <c r="CY40" s="27"/>
      <c r="CZ40" s="26"/>
      <c r="DA40" s="27"/>
      <c r="DB40" s="26"/>
      <c r="DC40" s="27"/>
      <c r="DD40" s="26"/>
      <c r="DE40" s="27"/>
      <c r="DF40" s="26"/>
      <c r="DG40" s="27"/>
      <c r="DH40" s="26"/>
      <c r="DI40" s="27"/>
      <c r="DJ40" s="26"/>
      <c r="DK40" s="27"/>
      <c r="DL40" s="26"/>
      <c r="DM40" s="27"/>
      <c r="DN40" s="26"/>
      <c r="DO40" s="27"/>
      <c r="DP40" s="26"/>
      <c r="DQ40" s="27"/>
      <c r="DR40" s="26"/>
      <c r="DS40" s="27"/>
      <c r="DT40" s="26"/>
      <c r="DU40" s="27"/>
      <c r="DV40" s="26"/>
      <c r="DW40" s="27"/>
      <c r="DX40" s="26"/>
      <c r="DY40" s="27"/>
      <c r="DZ40" s="26"/>
      <c r="EA40" s="27"/>
      <c r="EB40" s="26"/>
      <c r="EC40" s="27"/>
      <c r="ED40" s="26"/>
      <c r="EE40" s="27"/>
      <c r="EF40" s="26"/>
      <c r="EG40" s="27"/>
      <c r="EH40" s="26"/>
      <c r="EI40" s="27"/>
      <c r="EJ40" s="26"/>
      <c r="EK40" s="27"/>
      <c r="EL40" s="26"/>
      <c r="EM40" s="27"/>
      <c r="EN40" s="26"/>
      <c r="EO40" s="27"/>
      <c r="EP40" s="26"/>
      <c r="EQ40" s="27"/>
      <c r="ER40" s="26"/>
      <c r="ES40" s="27"/>
      <c r="ET40" s="26"/>
      <c r="EU40" s="27"/>
      <c r="EV40" s="26"/>
      <c r="EW40" s="27"/>
      <c r="EX40" s="26"/>
      <c r="EY40" s="27"/>
      <c r="EZ40" s="26"/>
      <c r="FA40" s="27"/>
      <c r="FB40" s="26"/>
      <c r="FC40" s="27"/>
      <c r="FD40" s="26"/>
      <c r="FE40" s="27"/>
      <c r="FF40" s="26"/>
      <c r="FG40" s="27"/>
      <c r="FH40" s="26"/>
      <c r="FI40" s="27"/>
      <c r="FJ40" s="26"/>
      <c r="FK40" s="27"/>
      <c r="FL40" s="26"/>
      <c r="FM40" s="27"/>
      <c r="FN40" s="26"/>
      <c r="FO40" s="27"/>
      <c r="FP40" s="26"/>
      <c r="FQ40" s="27"/>
      <c r="FR40" s="26"/>
      <c r="FS40" s="27"/>
      <c r="FT40" s="26"/>
      <c r="FU40" s="27"/>
      <c r="FV40" s="26"/>
      <c r="FW40" s="27"/>
      <c r="FX40" s="26"/>
      <c r="FY40" s="27"/>
      <c r="FZ40" s="26"/>
      <c r="GA40" s="27"/>
      <c r="GB40" s="26"/>
      <c r="GC40" s="27"/>
      <c r="GD40" s="26"/>
      <c r="GE40" s="27"/>
      <c r="GF40" s="26"/>
      <c r="GG40" s="27"/>
      <c r="GH40" s="26"/>
      <c r="GI40" s="27"/>
      <c r="GJ40" s="26"/>
      <c r="GK40" s="27"/>
      <c r="GL40" s="26"/>
      <c r="GM40" s="27"/>
      <c r="GN40" s="26"/>
      <c r="GO40" s="27"/>
      <c r="GP40" s="26"/>
      <c r="GQ40" s="27"/>
      <c r="GR40" s="26"/>
      <c r="GS40" s="27"/>
      <c r="GT40" s="26"/>
      <c r="GU40" s="27"/>
      <c r="GV40" s="26"/>
      <c r="GW40" s="27"/>
      <c r="GX40" s="26"/>
      <c r="GY40" s="27"/>
      <c r="GZ40" s="26"/>
      <c r="HA40" s="27"/>
      <c r="HB40" s="26"/>
      <c r="HC40" s="27"/>
      <c r="HD40" s="26"/>
      <c r="HE40" s="27"/>
      <c r="HF40" s="26"/>
      <c r="HG40" s="27"/>
      <c r="HH40" s="26"/>
      <c r="HI40" s="27"/>
      <c r="HJ40" s="26"/>
      <c r="HK40" s="27"/>
      <c r="HL40" s="26"/>
      <c r="HM40" s="27"/>
      <c r="HN40" s="26"/>
      <c r="HO40" s="27"/>
      <c r="HP40" s="26"/>
      <c r="HQ40" s="27"/>
      <c r="HR40" s="26"/>
      <c r="HS40" s="27"/>
      <c r="HT40" s="26"/>
      <c r="HU40" s="27"/>
      <c r="HV40" s="26"/>
      <c r="HW40" s="27"/>
      <c r="HX40" s="26"/>
      <c r="HY40" s="27"/>
      <c r="HZ40" s="26"/>
      <c r="IA40" s="27"/>
      <c r="IB40" s="26"/>
      <c r="IC40" s="27"/>
      <c r="ID40" s="26"/>
      <c r="IE40" s="27"/>
      <c r="IF40" s="26"/>
      <c r="IG40" s="27"/>
      <c r="IH40" s="26"/>
      <c r="II40" s="27"/>
      <c r="IJ40" s="26"/>
      <c r="IK40" s="27"/>
      <c r="IL40" s="26"/>
      <c r="IM40" s="27"/>
      <c r="IN40" s="26"/>
      <c r="IO40" s="27"/>
      <c r="IP40" s="26"/>
      <c r="IQ40" s="27"/>
      <c r="IR40" s="26"/>
      <c r="IS40" s="27"/>
      <c r="IT40" s="26"/>
      <c r="IU40" s="27"/>
      <c r="IV40" s="26"/>
      <c r="IW40" s="27"/>
      <c r="IX40" s="26"/>
      <c r="IY40" s="27"/>
      <c r="IZ40" s="26"/>
      <c r="JA40" s="27"/>
      <c r="JB40" s="26"/>
      <c r="JC40" s="27"/>
      <c r="JD40" s="26"/>
      <c r="JE40" s="27"/>
      <c r="JF40" s="26"/>
      <c r="JG40" s="27"/>
      <c r="JH40" s="26"/>
      <c r="JI40" s="27"/>
      <c r="JJ40" s="26"/>
      <c r="JK40" s="27"/>
      <c r="JL40" s="26"/>
      <c r="JM40" s="27"/>
      <c r="JN40" s="26"/>
      <c r="JO40" s="27"/>
      <c r="JP40" s="26"/>
      <c r="JQ40" s="27"/>
      <c r="JR40" s="26"/>
      <c r="JS40" s="27"/>
      <c r="JT40" s="26"/>
      <c r="JU40" s="27"/>
      <c r="JV40" s="26"/>
      <c r="JW40" s="27"/>
      <c r="JX40" s="26"/>
      <c r="JY40" s="27"/>
      <c r="JZ40" s="26"/>
      <c r="KA40" s="27"/>
      <c r="KB40" s="26"/>
      <c r="KC40" s="27"/>
      <c r="KD40" s="26"/>
      <c r="KE40" s="27"/>
      <c r="KF40" s="26"/>
      <c r="KG40" s="27"/>
      <c r="KH40" s="26"/>
      <c r="KI40" s="27"/>
      <c r="KJ40" s="26"/>
      <c r="KK40" s="27"/>
      <c r="KL40" s="26"/>
      <c r="KM40" s="27"/>
      <c r="KN40" s="26"/>
      <c r="KO40" s="27"/>
      <c r="KP40" s="26"/>
      <c r="KQ40" s="27"/>
      <c r="KR40" s="26"/>
      <c r="KS40" s="27"/>
      <c r="KT40" s="26"/>
      <c r="KU40" s="27"/>
      <c r="KV40" s="26"/>
      <c r="KW40" s="27"/>
      <c r="KX40" s="26"/>
      <c r="KY40" s="27"/>
      <c r="KZ40" s="26"/>
      <c r="LA40" s="27"/>
      <c r="LB40" s="26"/>
      <c r="LC40" s="27"/>
      <c r="LD40" s="26"/>
      <c r="LE40" s="27"/>
      <c r="LF40" s="26"/>
      <c r="LG40" s="27"/>
      <c r="LH40" s="26"/>
      <c r="LI40" s="27"/>
      <c r="LJ40" s="26"/>
      <c r="LK40" s="27"/>
      <c r="LL40" s="26"/>
      <c r="LM40" s="27"/>
      <c r="LN40" s="26"/>
      <c r="LO40" s="27"/>
      <c r="LP40" s="26"/>
      <c r="LQ40" s="27"/>
      <c r="LR40" s="26"/>
      <c r="LS40" s="27"/>
      <c r="LT40" s="26"/>
      <c r="LU40" s="27"/>
      <c r="LV40" s="26"/>
      <c r="LW40" s="27"/>
      <c r="LX40" s="26"/>
      <c r="LY40" s="27"/>
      <c r="LZ40" s="26"/>
      <c r="MA40" s="27"/>
      <c r="MB40" s="26"/>
      <c r="MC40" s="27"/>
      <c r="MD40" s="26"/>
      <c r="ME40" s="27"/>
      <c r="MF40" s="26"/>
      <c r="MG40" s="27"/>
      <c r="MH40" s="26"/>
      <c r="MI40" s="27"/>
      <c r="MJ40" s="26"/>
      <c r="MK40" s="27"/>
      <c r="ML40" s="26"/>
      <c r="MM40" s="27"/>
      <c r="MN40" s="26"/>
      <c r="MO40" s="27"/>
      <c r="MP40" s="26"/>
      <c r="MQ40" s="27"/>
      <c r="MR40" s="26"/>
      <c r="MS40" s="27"/>
      <c r="MT40" s="26"/>
      <c r="MU40" s="27"/>
      <c r="MV40" s="26"/>
      <c r="MW40" s="27"/>
      <c r="MX40" s="26"/>
      <c r="MY40" s="27"/>
      <c r="MZ40" s="26"/>
      <c r="NA40" s="27"/>
      <c r="NB40" s="26"/>
      <c r="NC40" s="27"/>
      <c r="ND40" s="26"/>
      <c r="NE40" s="27"/>
      <c r="NF40" s="26"/>
      <c r="NG40" s="27"/>
      <c r="NH40" s="26"/>
      <c r="NI40" s="27"/>
      <c r="NJ40" s="26"/>
      <c r="NK40" s="27"/>
      <c r="NL40" s="26"/>
      <c r="NM40" s="27"/>
      <c r="NN40" s="26"/>
      <c r="NO40" s="27"/>
      <c r="NP40" s="26"/>
      <c r="NQ40" s="27"/>
      <c r="NR40" s="26"/>
      <c r="NS40" s="27"/>
      <c r="NT40" s="26"/>
      <c r="NU40" s="27"/>
      <c r="NV40" s="26"/>
      <c r="NW40" s="27"/>
      <c r="NX40" s="26"/>
      <c r="NY40" s="27"/>
      <c r="NZ40" s="26"/>
      <c r="OA40" s="27"/>
      <c r="OB40" s="26"/>
      <c r="OC40" s="27"/>
      <c r="OD40" s="26"/>
      <c r="OE40" s="27"/>
      <c r="OF40" s="26"/>
      <c r="OG40" s="27"/>
      <c r="OH40" s="26"/>
      <c r="OI40" s="27"/>
      <c r="OJ40" s="26"/>
      <c r="OK40" s="27"/>
      <c r="OL40" s="26"/>
      <c r="OM40" s="27"/>
      <c r="ON40" s="26"/>
      <c r="OO40" s="27"/>
      <c r="OP40" s="26"/>
      <c r="OQ40" s="27"/>
      <c r="OR40" s="26"/>
      <c r="OS40" s="27"/>
      <c r="OT40" s="26"/>
      <c r="OU40" s="27"/>
      <c r="OV40" s="26"/>
      <c r="OW40" s="27"/>
      <c r="OX40" s="26"/>
      <c r="OY40" s="27"/>
      <c r="OZ40" s="26"/>
      <c r="PA40" s="27"/>
      <c r="PB40" s="26"/>
      <c r="PC40" s="27"/>
      <c r="PD40" s="26"/>
      <c r="PE40" s="27"/>
      <c r="PF40" s="26"/>
      <c r="PG40" s="27"/>
      <c r="PH40" s="26"/>
      <c r="PI40" s="27"/>
      <c r="PJ40" s="26"/>
      <c r="PK40" s="27"/>
      <c r="PL40" s="26"/>
      <c r="PM40" s="27"/>
      <c r="PN40" s="26"/>
      <c r="PO40" s="27"/>
      <c r="PP40" s="26"/>
      <c r="PQ40" s="27"/>
      <c r="PR40" s="26"/>
      <c r="PS40" s="27"/>
      <c r="PT40" s="26"/>
      <c r="PU40" s="27"/>
      <c r="PV40" s="26"/>
      <c r="PW40" s="27"/>
      <c r="PX40" s="26"/>
      <c r="PY40" s="27"/>
      <c r="PZ40" s="26"/>
      <c r="QA40" s="27"/>
      <c r="QB40" s="26"/>
      <c r="QC40" s="27"/>
      <c r="QD40" s="26"/>
      <c r="QE40" s="27"/>
      <c r="QF40" s="26"/>
      <c r="QG40" s="27"/>
      <c r="QH40" s="26"/>
      <c r="QI40" s="27"/>
      <c r="QJ40" s="26"/>
      <c r="QK40" s="27"/>
      <c r="QL40" s="26"/>
      <c r="QM40" s="27"/>
      <c r="QN40" s="26"/>
      <c r="QO40" s="27"/>
      <c r="QP40" s="26"/>
      <c r="QQ40" s="27"/>
      <c r="QR40" s="26"/>
      <c r="QS40" s="27"/>
      <c r="QT40" s="26"/>
      <c r="QU40" s="27"/>
      <c r="QV40" s="26"/>
      <c r="QW40" s="27"/>
      <c r="QX40" s="26"/>
      <c r="QY40" s="27"/>
      <c r="QZ40" s="26"/>
      <c r="RA40" s="27"/>
      <c r="RB40" s="26"/>
      <c r="RC40" s="27"/>
      <c r="RD40" s="26"/>
      <c r="RE40" s="27"/>
      <c r="RF40" s="26"/>
      <c r="RG40" s="27"/>
      <c r="RH40" s="26"/>
      <c r="RI40" s="27"/>
      <c r="RJ40" s="26"/>
      <c r="RK40" s="27"/>
      <c r="RL40" s="26"/>
      <c r="RM40" s="27"/>
      <c r="RN40" s="26"/>
      <c r="RO40" s="27"/>
      <c r="RP40" s="26"/>
      <c r="RQ40" s="27"/>
      <c r="RR40" s="26"/>
      <c r="RS40" s="27"/>
      <c r="RT40" s="26"/>
      <c r="RU40" s="27"/>
      <c r="RV40" s="26"/>
      <c r="RW40" s="27"/>
      <c r="RX40" s="26"/>
      <c r="RY40" s="27"/>
      <c r="RZ40" s="26"/>
      <c r="SA40" s="27"/>
      <c r="SB40" s="26"/>
      <c r="SC40" s="27"/>
      <c r="SD40" s="26"/>
      <c r="SE40" s="27"/>
      <c r="SF40" s="26"/>
      <c r="SG40" s="27"/>
      <c r="SH40" s="26"/>
      <c r="SI40" s="27"/>
      <c r="SJ40" s="26"/>
      <c r="SK40" s="27"/>
      <c r="SL40" s="26"/>
      <c r="SM40" s="27"/>
      <c r="SN40" s="26"/>
      <c r="SO40" s="27"/>
      <c r="SP40" s="26"/>
      <c r="SQ40" s="27"/>
      <c r="SR40" s="26"/>
      <c r="SS40" s="27"/>
      <c r="ST40" s="26"/>
      <c r="SU40" s="27"/>
      <c r="SV40" s="26"/>
      <c r="SW40" s="27"/>
      <c r="SX40" s="26"/>
      <c r="SY40" s="27"/>
      <c r="SZ40" s="26"/>
      <c r="TA40" s="27"/>
      <c r="TB40" s="26"/>
      <c r="TC40" s="27"/>
      <c r="TD40" s="26"/>
      <c r="TE40" s="27"/>
      <c r="TF40" s="26"/>
      <c r="TG40" s="27"/>
      <c r="TH40" s="26"/>
      <c r="TI40" s="27"/>
      <c r="TJ40" s="26"/>
      <c r="TK40" s="27"/>
      <c r="TL40" s="26"/>
      <c r="TM40" s="27"/>
      <c r="TN40" s="26"/>
      <c r="TO40" s="27"/>
      <c r="TP40" s="26"/>
      <c r="TQ40" s="27"/>
      <c r="TR40" s="26"/>
      <c r="TS40" s="27"/>
      <c r="TT40" s="26"/>
      <c r="TU40" s="27"/>
      <c r="TV40" s="26"/>
      <c r="TW40" s="27"/>
      <c r="TX40" s="26"/>
      <c r="TY40" s="27"/>
      <c r="TZ40" s="26"/>
      <c r="UA40" s="27"/>
      <c r="UB40" s="26"/>
      <c r="UC40" s="27"/>
      <c r="UD40" s="26"/>
      <c r="UE40" s="27"/>
      <c r="UF40" s="26"/>
      <c r="UG40" s="27"/>
      <c r="UH40" s="26"/>
      <c r="UI40" s="27"/>
      <c r="UJ40" s="26"/>
      <c r="UK40" s="27"/>
      <c r="UL40" s="26"/>
      <c r="UM40" s="27"/>
      <c r="UN40" s="26"/>
      <c r="UO40" s="27"/>
      <c r="UP40" s="26"/>
      <c r="UQ40" s="27"/>
      <c r="UR40" s="26"/>
      <c r="US40" s="27"/>
      <c r="UT40" s="26"/>
      <c r="UU40" s="27"/>
      <c r="UV40" s="26"/>
      <c r="UW40" s="27"/>
      <c r="UX40" s="26"/>
      <c r="UY40" s="27"/>
      <c r="UZ40" s="26"/>
      <c r="VA40" s="27"/>
      <c r="VB40" s="26"/>
      <c r="VC40" s="27"/>
      <c r="VD40" s="26"/>
      <c r="VE40" s="27"/>
      <c r="VF40" s="26"/>
      <c r="VG40" s="27"/>
      <c r="VH40" s="26"/>
      <c r="VI40" s="27"/>
      <c r="VJ40" s="26"/>
      <c r="VK40" s="27"/>
      <c r="VL40" s="26"/>
      <c r="VM40" s="27"/>
      <c r="VN40" s="26"/>
      <c r="VO40" s="27"/>
      <c r="VP40" s="26"/>
      <c r="VQ40" s="27"/>
      <c r="VR40" s="26"/>
      <c r="VS40" s="27"/>
      <c r="VT40" s="26"/>
      <c r="VU40" s="27"/>
      <c r="VV40" s="26"/>
      <c r="VW40" s="27"/>
      <c r="VX40" s="26"/>
      <c r="VY40" s="27"/>
      <c r="VZ40" s="26"/>
      <c r="WA40" s="27"/>
      <c r="WB40" s="26"/>
      <c r="WC40" s="27"/>
      <c r="WD40" s="26"/>
      <c r="WE40" s="27"/>
      <c r="WF40" s="26"/>
      <c r="WG40" s="27"/>
      <c r="WH40" s="26"/>
      <c r="WI40" s="27"/>
      <c r="WJ40" s="26"/>
      <c r="WK40" s="27"/>
      <c r="WL40" s="26"/>
      <c r="WM40" s="27"/>
      <c r="WN40" s="26"/>
      <c r="WO40" s="27"/>
      <c r="WP40" s="26"/>
      <c r="WQ40" s="27"/>
      <c r="WR40" s="26"/>
      <c r="WS40" s="27"/>
      <c r="WT40" s="26"/>
      <c r="WU40" s="27"/>
      <c r="WV40" s="26"/>
      <c r="WW40" s="27"/>
      <c r="WX40" s="26"/>
      <c r="WY40" s="27"/>
      <c r="WZ40" s="26"/>
      <c r="XA40" s="27"/>
      <c r="XB40" s="26"/>
      <c r="XC40" s="27"/>
      <c r="XD40" s="26"/>
      <c r="XE40" s="27"/>
      <c r="XF40" s="26"/>
      <c r="XG40" s="27"/>
      <c r="XH40" s="26"/>
      <c r="XI40" s="27"/>
      <c r="XJ40" s="26"/>
      <c r="XK40" s="27"/>
      <c r="XL40" s="26"/>
      <c r="XM40" s="27"/>
      <c r="XN40" s="26"/>
      <c r="XO40" s="27"/>
      <c r="XP40" s="26"/>
      <c r="XQ40" s="27"/>
      <c r="XR40" s="26"/>
      <c r="XS40" s="27"/>
      <c r="XT40" s="26"/>
      <c r="XU40" s="27"/>
      <c r="XV40" s="26"/>
      <c r="XW40" s="27"/>
      <c r="XX40" s="26"/>
      <c r="XY40" s="27"/>
      <c r="XZ40" s="26"/>
      <c r="YA40" s="27"/>
      <c r="YB40" s="26"/>
      <c r="YC40" s="27"/>
      <c r="YD40" s="26"/>
      <c r="YE40" s="27"/>
      <c r="YF40" s="26"/>
      <c r="YG40" s="27"/>
      <c r="YH40" s="26"/>
      <c r="YI40" s="27"/>
      <c r="YJ40" s="26"/>
      <c r="YK40" s="27"/>
      <c r="YL40" s="26"/>
      <c r="YM40" s="27"/>
      <c r="YN40" s="26"/>
      <c r="YO40" s="27"/>
      <c r="YP40" s="26"/>
      <c r="YQ40" s="27"/>
      <c r="YR40" s="26"/>
      <c r="YS40" s="27"/>
      <c r="YT40" s="26"/>
      <c r="YU40" s="27"/>
      <c r="YV40" s="26"/>
      <c r="YW40" s="27"/>
      <c r="YX40" s="26"/>
      <c r="YY40" s="27"/>
      <c r="YZ40" s="26"/>
      <c r="ZA40" s="27"/>
      <c r="ZB40" s="26"/>
      <c r="ZC40" s="27"/>
      <c r="ZD40" s="26"/>
      <c r="ZE40" s="27"/>
      <c r="ZF40" s="26"/>
      <c r="ZG40" s="27"/>
      <c r="ZH40" s="26"/>
      <c r="ZI40" s="27"/>
      <c r="ZJ40" s="26"/>
      <c r="ZK40" s="27"/>
      <c r="ZL40" s="26"/>
      <c r="ZM40" s="27"/>
      <c r="ZN40" s="26"/>
      <c r="ZO40" s="27"/>
      <c r="ZP40" s="26"/>
      <c r="ZQ40" s="27"/>
      <c r="ZR40" s="26"/>
      <c r="ZS40" s="27"/>
      <c r="ZT40" s="26"/>
      <c r="ZU40" s="27"/>
      <c r="ZV40" s="26"/>
      <c r="ZW40" s="27"/>
      <c r="ZX40" s="26"/>
      <c r="ZY40" s="27"/>
      <c r="ZZ40" s="26"/>
      <c r="AAA40" s="27"/>
      <c r="AAB40" s="26"/>
      <c r="AAC40" s="27"/>
      <c r="AAD40" s="26"/>
      <c r="AAE40" s="27"/>
      <c r="AAF40" s="26"/>
      <c r="AAG40" s="27"/>
      <c r="AAH40" s="26"/>
      <c r="AAI40" s="27"/>
      <c r="AAJ40" s="26"/>
      <c r="AAK40" s="27"/>
      <c r="AAL40" s="26"/>
      <c r="AAM40" s="27"/>
      <c r="AAN40" s="26"/>
      <c r="AAO40" s="27"/>
      <c r="AAP40" s="26"/>
      <c r="AAQ40" s="27"/>
      <c r="AAR40" s="26"/>
      <c r="AAS40" s="27"/>
      <c r="AAT40" s="26"/>
      <c r="AAU40" s="27"/>
      <c r="AAV40" s="26"/>
      <c r="AAW40" s="27"/>
      <c r="AAX40" s="26"/>
      <c r="AAY40" s="27"/>
      <c r="AAZ40" s="26"/>
      <c r="ABA40" s="27"/>
      <c r="ABB40" s="26"/>
      <c r="ABC40" s="27"/>
      <c r="ABD40" s="26"/>
      <c r="ABE40" s="27"/>
      <c r="ABF40" s="26"/>
      <c r="ABG40" s="27"/>
      <c r="ABH40" s="26"/>
      <c r="ABI40" s="27"/>
      <c r="ABJ40" s="26"/>
      <c r="ABK40" s="27"/>
      <c r="ABL40" s="26"/>
      <c r="ABM40" s="27"/>
      <c r="ABN40" s="26"/>
      <c r="ABO40" s="27"/>
      <c r="ABP40" s="26"/>
      <c r="ABQ40" s="27"/>
      <c r="ABR40" s="26"/>
      <c r="ABS40" s="27"/>
      <c r="ABT40" s="26"/>
      <c r="ABU40" s="27"/>
      <c r="ABV40" s="26"/>
      <c r="ABW40" s="27"/>
      <c r="ABX40" s="26"/>
      <c r="ABY40" s="27"/>
      <c r="ABZ40" s="26"/>
      <c r="ACA40" s="27"/>
      <c r="ACB40" s="26"/>
      <c r="ACC40" s="27"/>
      <c r="ACD40" s="26"/>
      <c r="ACE40" s="27"/>
      <c r="ACF40" s="26"/>
      <c r="ACG40" s="27"/>
      <c r="ACH40" s="26"/>
      <c r="ACI40" s="27"/>
      <c r="ACJ40" s="26"/>
      <c r="ACK40" s="27"/>
      <c r="ACL40" s="26"/>
      <c r="ACM40" s="27"/>
      <c r="ACN40" s="26"/>
      <c r="ACO40" s="27"/>
      <c r="ACP40" s="26"/>
      <c r="ACQ40" s="27"/>
      <c r="ACR40" s="26"/>
      <c r="ACS40" s="27"/>
      <c r="ACT40" s="26"/>
      <c r="ACU40" s="27"/>
      <c r="ACV40" s="26"/>
      <c r="ACW40" s="27"/>
      <c r="ACX40" s="26"/>
      <c r="ACY40" s="27"/>
      <c r="ACZ40" s="26"/>
      <c r="ADA40" s="27"/>
      <c r="ADB40" s="26"/>
      <c r="ADC40" s="27"/>
      <c r="ADD40" s="26"/>
      <c r="ADE40" s="27"/>
      <c r="ADF40" s="26"/>
      <c r="ADG40" s="27"/>
      <c r="ADH40" s="26"/>
      <c r="ADI40" s="27"/>
      <c r="ADJ40" s="26"/>
      <c r="ADK40" s="27"/>
      <c r="ADL40" s="26"/>
      <c r="ADM40" s="27"/>
      <c r="ADN40" s="26"/>
      <c r="ADO40" s="27"/>
      <c r="ADP40" s="26"/>
      <c r="ADQ40" s="27"/>
      <c r="ADR40" s="26"/>
      <c r="ADS40" s="27"/>
      <c r="ADT40" s="26"/>
      <c r="ADU40" s="27"/>
      <c r="ADV40" s="26"/>
      <c r="ADW40" s="27"/>
      <c r="ADX40" s="26"/>
      <c r="ADY40" s="27"/>
      <c r="ADZ40" s="26"/>
      <c r="AEA40" s="27"/>
      <c r="AEB40" s="26"/>
      <c r="AEC40" s="27"/>
      <c r="AED40" s="26"/>
      <c r="AEE40" s="27"/>
      <c r="AEF40" s="26"/>
      <c r="AEG40" s="27"/>
      <c r="AEH40" s="26"/>
      <c r="AEI40" s="27"/>
      <c r="AEJ40" s="26"/>
      <c r="AEK40" s="27"/>
      <c r="AEL40" s="26"/>
      <c r="AEM40" s="27"/>
      <c r="AEN40" s="26"/>
      <c r="AEO40" s="27"/>
      <c r="AEP40" s="26"/>
      <c r="AEQ40" s="27"/>
      <c r="AER40" s="26"/>
      <c r="AES40" s="27"/>
      <c r="AET40" s="26"/>
      <c r="AEU40" s="27"/>
      <c r="AEV40" s="26"/>
      <c r="AEW40" s="27"/>
      <c r="AEX40" s="26"/>
      <c r="AEY40" s="27"/>
      <c r="AEZ40" s="26"/>
      <c r="AFA40" s="27"/>
      <c r="AFB40" s="26"/>
      <c r="AFC40" s="27"/>
      <c r="AFD40" s="26"/>
      <c r="AFE40" s="27"/>
      <c r="AFF40" s="26"/>
      <c r="AFG40" s="27"/>
      <c r="AFH40" s="26"/>
      <c r="AFI40" s="27"/>
      <c r="AFJ40" s="26"/>
      <c r="AFK40" s="27"/>
      <c r="AFL40" s="26"/>
      <c r="AFM40" s="27"/>
      <c r="AFN40" s="26"/>
      <c r="AFO40" s="27"/>
      <c r="AFP40" s="26"/>
      <c r="AFQ40" s="27"/>
      <c r="AFR40" s="26"/>
      <c r="AFS40" s="27"/>
      <c r="AFT40" s="26"/>
      <c r="AFU40" s="27"/>
      <c r="AFV40" s="26"/>
      <c r="AFW40" s="27"/>
      <c r="AFX40" s="26"/>
      <c r="AFY40" s="27"/>
      <c r="AFZ40" s="26"/>
      <c r="AGA40" s="27"/>
      <c r="AGB40" s="26"/>
      <c r="AGC40" s="27"/>
      <c r="AGD40" s="26"/>
      <c r="AGE40" s="27"/>
      <c r="AGF40" s="26"/>
      <c r="AGG40" s="27"/>
      <c r="AGH40" s="26"/>
      <c r="AGI40" s="27"/>
      <c r="AGJ40" s="26"/>
      <c r="AGK40" s="27"/>
      <c r="AGL40" s="26"/>
      <c r="AGM40" s="27"/>
      <c r="AGN40" s="26"/>
      <c r="AGO40" s="27"/>
      <c r="AGP40" s="26"/>
      <c r="AGQ40" s="27"/>
      <c r="AGR40" s="26"/>
      <c r="AGS40" s="27"/>
      <c r="AGT40" s="26"/>
      <c r="AGU40" s="27"/>
      <c r="AGV40" s="26"/>
      <c r="AGW40" s="27"/>
      <c r="AGX40" s="26"/>
      <c r="AGY40" s="27"/>
      <c r="AGZ40" s="26"/>
      <c r="AHA40" s="27"/>
      <c r="AHB40" s="26"/>
      <c r="AHC40" s="27"/>
      <c r="AHD40" s="26"/>
      <c r="AHE40" s="27"/>
      <c r="AHF40" s="26"/>
      <c r="AHG40" s="27"/>
      <c r="AHH40" s="26"/>
      <c r="AHI40" s="27"/>
      <c r="AHJ40" s="26"/>
      <c r="AHK40" s="27"/>
      <c r="AHL40" s="26"/>
      <c r="AHM40" s="27"/>
      <c r="AHN40" s="26"/>
      <c r="AHO40" s="27"/>
      <c r="AHP40" s="26"/>
      <c r="AHQ40" s="27"/>
      <c r="AHR40" s="26"/>
      <c r="AHS40" s="27"/>
      <c r="AHT40" s="26"/>
      <c r="AHU40" s="27"/>
      <c r="AHV40" s="26"/>
      <c r="AHW40" s="27"/>
      <c r="AHX40" s="26"/>
      <c r="AHY40" s="27"/>
      <c r="AHZ40" s="26"/>
      <c r="AIA40" s="27"/>
      <c r="AIB40" s="26"/>
      <c r="AIC40" s="27"/>
      <c r="AID40" s="26"/>
      <c r="AIE40" s="27"/>
      <c r="AIF40" s="26"/>
      <c r="AIG40" s="27"/>
      <c r="AIH40" s="26"/>
      <c r="AII40" s="27"/>
      <c r="AIJ40" s="26"/>
      <c r="AIK40" s="27"/>
      <c r="AIL40" s="26"/>
      <c r="AIM40" s="27"/>
      <c r="AIN40" s="26"/>
      <c r="AIO40" s="27"/>
      <c r="AIP40" s="26"/>
      <c r="AIQ40" s="27"/>
      <c r="AIR40" s="26"/>
      <c r="AIS40" s="27"/>
      <c r="AIT40" s="26"/>
      <c r="AIU40" s="27"/>
      <c r="AIV40" s="26"/>
      <c r="AIW40" s="27"/>
      <c r="AIX40" s="26"/>
      <c r="AIY40" s="27"/>
      <c r="AIZ40" s="26"/>
      <c r="AJA40" s="27"/>
      <c r="AJB40" s="26"/>
      <c r="AJC40" s="27"/>
      <c r="AJD40" s="26"/>
      <c r="AJE40" s="27"/>
      <c r="AJF40" s="26"/>
      <c r="AJG40" s="27"/>
      <c r="AJH40" s="26"/>
      <c r="AJI40" s="27"/>
      <c r="AJJ40" s="26"/>
      <c r="AJK40" s="27"/>
      <c r="AJL40" s="26"/>
      <c r="AJM40" s="27"/>
      <c r="AJN40" s="26"/>
      <c r="AJO40" s="27"/>
      <c r="AJP40" s="26"/>
      <c r="AJQ40" s="27"/>
      <c r="AJR40" s="26"/>
      <c r="AJS40" s="27"/>
      <c r="AJT40" s="26"/>
      <c r="AJU40" s="27"/>
      <c r="AJV40" s="26"/>
      <c r="AJW40" s="27"/>
      <c r="AJX40" s="26"/>
      <c r="AJY40" s="27"/>
      <c r="AJZ40" s="26"/>
      <c r="AKA40" s="27"/>
      <c r="AKB40" s="26"/>
      <c r="AKC40" s="27"/>
      <c r="AKD40" s="26"/>
      <c r="AKE40" s="27"/>
      <c r="AKF40" s="26"/>
      <c r="AKG40" s="27"/>
      <c r="AKH40" s="26"/>
      <c r="AKI40" s="27"/>
      <c r="AKJ40" s="26"/>
      <c r="AKK40" s="27"/>
      <c r="AKL40" s="26"/>
      <c r="AKM40" s="27"/>
      <c r="AKN40" s="26"/>
      <c r="AKO40" s="27"/>
      <c r="AKP40" s="26"/>
      <c r="AKQ40" s="27"/>
      <c r="AKR40" s="26"/>
      <c r="AKS40" s="27"/>
      <c r="AKT40" s="26"/>
      <c r="AKU40" s="27"/>
      <c r="AKV40" s="26"/>
      <c r="AKW40" s="27"/>
      <c r="AKX40" s="26"/>
      <c r="AKY40" s="27"/>
      <c r="AKZ40" s="26"/>
      <c r="ALA40" s="27"/>
      <c r="ALB40" s="26"/>
      <c r="ALC40" s="27"/>
      <c r="ALD40" s="26"/>
      <c r="ALE40" s="27"/>
      <c r="ALF40" s="26"/>
      <c r="ALG40" s="27"/>
      <c r="ALH40" s="26"/>
      <c r="ALI40" s="27"/>
      <c r="ALJ40" s="26"/>
      <c r="ALK40" s="27"/>
      <c r="ALL40" s="26"/>
      <c r="ALM40" s="27"/>
      <c r="ALN40" s="26"/>
      <c r="ALO40" s="27"/>
      <c r="ALP40" s="26"/>
      <c r="ALQ40" s="27"/>
      <c r="ALR40" s="26"/>
      <c r="ALS40" s="27"/>
      <c r="ALT40" s="26"/>
      <c r="ALU40" s="27"/>
      <c r="ALV40" s="26"/>
      <c r="ALW40" s="27"/>
      <c r="ALX40" s="26"/>
      <c r="ALY40" s="27"/>
      <c r="ALZ40" s="26"/>
      <c r="AMA40" s="27"/>
      <c r="AMB40" s="26"/>
      <c r="AMC40" s="27"/>
      <c r="AMD40" s="26"/>
      <c r="AME40" s="27"/>
      <c r="AMF40" s="26"/>
      <c r="AMG40" s="27"/>
      <c r="AMH40" s="26"/>
      <c r="AMI40" s="27"/>
      <c r="AMJ40" s="26"/>
      <c r="AMK40" s="27"/>
      <c r="AML40" s="26"/>
      <c r="AMM40" s="27"/>
      <c r="AMN40" s="26"/>
      <c r="AMO40" s="27"/>
      <c r="AMP40" s="26"/>
      <c r="AMQ40" s="27"/>
      <c r="AMR40" s="26"/>
      <c r="AMS40" s="27"/>
      <c r="AMT40" s="26"/>
      <c r="AMU40" s="27"/>
      <c r="AMV40" s="26"/>
      <c r="AMW40" s="27"/>
      <c r="AMX40" s="26"/>
      <c r="AMY40" s="27"/>
      <c r="AMZ40" s="26"/>
      <c r="ANA40" s="27"/>
      <c r="ANB40" s="26"/>
      <c r="ANC40" s="27"/>
      <c r="AND40" s="26"/>
      <c r="ANE40" s="27"/>
      <c r="ANF40" s="26"/>
      <c r="ANG40" s="27"/>
      <c r="ANH40" s="26"/>
      <c r="ANI40" s="27"/>
      <c r="ANJ40" s="26"/>
      <c r="ANK40" s="27"/>
      <c r="ANL40" s="26"/>
      <c r="ANM40" s="27"/>
      <c r="ANN40" s="26"/>
      <c r="ANO40" s="27"/>
      <c r="ANP40" s="26"/>
      <c r="ANQ40" s="27"/>
      <c r="ANR40" s="26"/>
      <c r="ANS40" s="27"/>
      <c r="ANT40" s="26"/>
      <c r="ANU40" s="27"/>
      <c r="ANV40" s="26"/>
      <c r="ANW40" s="27"/>
      <c r="ANX40" s="26"/>
      <c r="ANY40" s="27"/>
      <c r="ANZ40" s="26"/>
      <c r="AOA40" s="27"/>
      <c r="AOB40" s="26"/>
      <c r="AOC40" s="27"/>
      <c r="AOD40" s="26"/>
      <c r="AOE40" s="27"/>
      <c r="AOF40" s="26"/>
      <c r="AOG40" s="27"/>
      <c r="AOH40" s="26"/>
      <c r="AOI40" s="27"/>
      <c r="AOJ40" s="26"/>
      <c r="AOK40" s="27"/>
      <c r="AOL40" s="26"/>
      <c r="AOM40" s="27"/>
      <c r="AON40" s="26"/>
      <c r="AOO40" s="27"/>
      <c r="AOP40" s="26"/>
      <c r="AOQ40" s="27"/>
      <c r="AOR40" s="26"/>
      <c r="AOS40" s="27"/>
      <c r="AOT40" s="26"/>
      <c r="AOU40" s="27"/>
      <c r="AOV40" s="26"/>
      <c r="AOW40" s="27"/>
      <c r="AOX40" s="26"/>
      <c r="AOY40" s="27"/>
      <c r="AOZ40" s="26"/>
      <c r="APA40" s="27"/>
      <c r="APB40" s="26"/>
      <c r="APC40" s="27"/>
      <c r="APD40" s="26"/>
      <c r="APE40" s="27"/>
      <c r="APF40" s="26"/>
      <c r="APG40" s="27"/>
      <c r="APH40" s="26"/>
      <c r="API40" s="27"/>
      <c r="APJ40" s="26"/>
      <c r="APK40" s="27"/>
      <c r="APL40" s="26"/>
      <c r="APM40" s="27"/>
      <c r="APN40" s="26"/>
      <c r="APO40" s="27"/>
      <c r="APP40" s="26"/>
      <c r="APQ40" s="27"/>
      <c r="APR40" s="26"/>
      <c r="APS40" s="27"/>
      <c r="APT40" s="26"/>
      <c r="APU40" s="27"/>
      <c r="APV40" s="26"/>
      <c r="APW40" s="27"/>
      <c r="APX40" s="26"/>
      <c r="APY40" s="27"/>
      <c r="APZ40" s="26"/>
      <c r="AQA40" s="27"/>
      <c r="AQB40" s="26"/>
      <c r="AQC40" s="27"/>
      <c r="AQD40" s="26"/>
      <c r="AQE40" s="27"/>
      <c r="AQF40" s="26"/>
      <c r="AQG40" s="27"/>
      <c r="AQH40" s="26"/>
      <c r="AQI40" s="27"/>
      <c r="AQJ40" s="26"/>
      <c r="AQK40" s="27"/>
      <c r="AQL40" s="26"/>
      <c r="AQM40" s="27"/>
      <c r="AQN40" s="26"/>
      <c r="AQO40" s="27"/>
      <c r="AQP40" s="26"/>
      <c r="AQQ40" s="27"/>
      <c r="AQR40" s="26"/>
      <c r="AQS40" s="27"/>
      <c r="AQT40" s="26"/>
      <c r="AQU40" s="27"/>
      <c r="AQV40" s="26"/>
      <c r="AQW40" s="27"/>
      <c r="AQX40" s="26"/>
      <c r="AQY40" s="27"/>
      <c r="AQZ40" s="26"/>
      <c r="ARA40" s="27"/>
      <c r="ARB40" s="26"/>
      <c r="ARC40" s="27"/>
      <c r="ARD40" s="26"/>
      <c r="ARE40" s="27"/>
      <c r="ARF40" s="26"/>
      <c r="ARG40" s="27"/>
      <c r="ARH40" s="26"/>
      <c r="ARI40" s="27"/>
      <c r="ARJ40" s="26"/>
      <c r="ARK40" s="27"/>
      <c r="ARL40" s="26"/>
      <c r="ARM40" s="27"/>
      <c r="ARN40" s="26"/>
      <c r="ARO40" s="27"/>
      <c r="ARP40" s="26"/>
      <c r="ARQ40" s="27"/>
      <c r="ARR40" s="26"/>
      <c r="ARS40" s="27"/>
      <c r="ART40" s="26"/>
      <c r="ARU40" s="27"/>
      <c r="ARV40" s="26"/>
      <c r="ARW40" s="27"/>
      <c r="ARX40" s="26"/>
      <c r="ARY40" s="27"/>
      <c r="ARZ40" s="26"/>
      <c r="ASA40" s="27"/>
      <c r="ASB40" s="26"/>
      <c r="ASC40" s="27"/>
      <c r="ASD40" s="26"/>
      <c r="ASE40" s="27"/>
      <c r="ASF40" s="26"/>
      <c r="ASG40" s="27"/>
      <c r="ASH40" s="26"/>
      <c r="ASI40" s="27"/>
      <c r="ASJ40" s="26"/>
      <c r="ASK40" s="27"/>
      <c r="ASL40" s="26"/>
      <c r="ASM40" s="27"/>
      <c r="ASN40" s="26"/>
      <c r="ASO40" s="27"/>
      <c r="ASP40" s="26"/>
      <c r="ASQ40" s="27"/>
      <c r="ASR40" s="26"/>
      <c r="ASS40" s="27"/>
      <c r="AST40" s="26"/>
      <c r="ASU40" s="27"/>
      <c r="ASV40" s="26"/>
      <c r="ASW40" s="27"/>
      <c r="ASX40" s="26"/>
      <c r="ASY40" s="27"/>
      <c r="ASZ40" s="26"/>
      <c r="ATA40" s="27"/>
      <c r="ATB40" s="26"/>
      <c r="ATC40" s="27"/>
      <c r="ATD40" s="26"/>
      <c r="ATE40" s="27"/>
      <c r="ATF40" s="26"/>
      <c r="ATG40" s="27"/>
      <c r="ATH40" s="26"/>
      <c r="ATI40" s="27"/>
      <c r="ATJ40" s="26"/>
      <c r="ATK40" s="27"/>
      <c r="ATL40" s="26"/>
      <c r="ATM40" s="27"/>
      <c r="ATN40" s="26"/>
      <c r="ATO40" s="27"/>
      <c r="ATP40" s="26"/>
      <c r="ATQ40" s="27"/>
      <c r="ATR40" s="26"/>
      <c r="ATS40" s="27"/>
      <c r="ATT40" s="26"/>
      <c r="ATU40" s="27"/>
      <c r="ATV40" s="26"/>
      <c r="ATW40" s="27"/>
      <c r="ATX40" s="26"/>
      <c r="ATY40" s="27"/>
      <c r="ATZ40" s="26"/>
      <c r="AUA40" s="27"/>
      <c r="AUB40" s="26"/>
      <c r="AUC40" s="27"/>
      <c r="AUD40" s="26"/>
      <c r="AUE40" s="27"/>
      <c r="AUF40" s="26"/>
      <c r="AUG40" s="27"/>
      <c r="AUH40" s="26"/>
      <c r="AUI40" s="27"/>
      <c r="AUJ40" s="26"/>
      <c r="AUK40" s="27"/>
      <c r="AUL40" s="26"/>
      <c r="AUM40" s="27"/>
      <c r="AUN40" s="26"/>
      <c r="AUO40" s="27"/>
      <c r="AUP40" s="26"/>
      <c r="AUQ40" s="27"/>
      <c r="AUR40" s="26"/>
      <c r="AUS40" s="27"/>
      <c r="AUT40" s="26"/>
      <c r="AUU40" s="27"/>
      <c r="AUV40" s="26"/>
      <c r="AUW40" s="27"/>
      <c r="AUX40" s="26"/>
      <c r="AUY40" s="27"/>
      <c r="AUZ40" s="26"/>
      <c r="AVA40" s="27"/>
      <c r="AVB40" s="26"/>
      <c r="AVC40" s="27"/>
      <c r="AVD40" s="26"/>
      <c r="AVE40" s="27"/>
      <c r="AVF40" s="26"/>
      <c r="AVG40" s="27"/>
      <c r="AVH40" s="26"/>
      <c r="AVI40" s="27"/>
      <c r="AVJ40" s="26"/>
      <c r="AVK40" s="27"/>
      <c r="AVL40" s="26"/>
      <c r="AVM40" s="27"/>
      <c r="AVN40" s="26"/>
      <c r="AVO40" s="27"/>
      <c r="AVP40" s="26"/>
      <c r="AVQ40" s="27"/>
      <c r="AVR40" s="26"/>
      <c r="AVS40" s="27"/>
      <c r="AVT40" s="26"/>
      <c r="AVU40" s="27"/>
      <c r="AVV40" s="26"/>
      <c r="AVW40" s="27"/>
      <c r="AVX40" s="26"/>
      <c r="AVY40" s="27"/>
      <c r="AVZ40" s="26"/>
      <c r="AWA40" s="27"/>
      <c r="AWB40" s="26"/>
      <c r="AWC40" s="27"/>
      <c r="AWD40" s="26"/>
      <c r="AWE40" s="27"/>
      <c r="AWF40" s="26"/>
      <c r="AWG40" s="27"/>
      <c r="AWH40" s="26"/>
      <c r="AWI40" s="27"/>
      <c r="AWJ40" s="26"/>
      <c r="AWK40" s="27"/>
      <c r="AWL40" s="26"/>
      <c r="AWM40" s="27"/>
      <c r="AWN40" s="26"/>
      <c r="AWO40" s="27"/>
      <c r="AWP40" s="26"/>
      <c r="AWQ40" s="27"/>
      <c r="AWR40" s="26"/>
      <c r="AWS40" s="27"/>
      <c r="AWT40" s="26"/>
      <c r="AWU40" s="27"/>
      <c r="AWV40" s="26"/>
      <c r="AWW40" s="27"/>
      <c r="AWX40" s="26"/>
      <c r="AWY40" s="27"/>
      <c r="AWZ40" s="26"/>
      <c r="AXA40" s="27"/>
      <c r="AXB40" s="26"/>
      <c r="AXC40" s="27"/>
      <c r="AXD40" s="26"/>
      <c r="AXE40" s="27"/>
      <c r="AXF40" s="26"/>
      <c r="AXG40" s="27"/>
      <c r="AXH40" s="26"/>
      <c r="AXI40" s="27"/>
      <c r="AXJ40" s="26"/>
      <c r="AXK40" s="27"/>
      <c r="AXL40" s="26"/>
      <c r="AXM40" s="27"/>
      <c r="AXN40" s="26"/>
      <c r="AXO40" s="27"/>
      <c r="AXP40" s="26"/>
      <c r="AXQ40" s="27"/>
      <c r="AXR40" s="26"/>
      <c r="AXS40" s="27"/>
      <c r="AXT40" s="26"/>
      <c r="AXU40" s="27"/>
      <c r="AXV40" s="26"/>
      <c r="AXW40" s="27"/>
      <c r="AXX40" s="26"/>
      <c r="AXY40" s="27"/>
      <c r="AXZ40" s="26"/>
      <c r="AYA40" s="27"/>
      <c r="AYB40" s="26"/>
      <c r="AYC40" s="27"/>
      <c r="AYD40" s="26"/>
      <c r="AYE40" s="27"/>
      <c r="AYF40" s="26"/>
      <c r="AYG40" s="27"/>
      <c r="AYH40" s="26"/>
      <c r="AYI40" s="27"/>
      <c r="AYJ40" s="26"/>
      <c r="AYK40" s="27"/>
      <c r="AYL40" s="26"/>
      <c r="AYM40" s="27"/>
      <c r="AYN40" s="26"/>
      <c r="AYO40" s="27"/>
      <c r="AYP40" s="26"/>
      <c r="AYQ40" s="27"/>
      <c r="AYR40" s="26"/>
      <c r="AYS40" s="27"/>
      <c r="AYT40" s="26"/>
      <c r="AYU40" s="27"/>
      <c r="AYV40" s="26"/>
      <c r="AYW40" s="27"/>
      <c r="AYX40" s="26"/>
      <c r="AYY40" s="27"/>
      <c r="AYZ40" s="26"/>
      <c r="AZA40" s="27"/>
      <c r="AZB40" s="26"/>
      <c r="AZC40" s="27"/>
      <c r="AZD40" s="26"/>
      <c r="AZE40" s="27"/>
      <c r="AZF40" s="26"/>
      <c r="AZG40" s="27"/>
      <c r="AZH40" s="26"/>
      <c r="AZI40" s="27"/>
      <c r="AZJ40" s="26"/>
      <c r="AZK40" s="27"/>
      <c r="AZL40" s="26"/>
      <c r="AZM40" s="27"/>
      <c r="AZN40" s="26"/>
      <c r="AZO40" s="27"/>
      <c r="AZP40" s="26"/>
      <c r="AZQ40" s="27"/>
      <c r="AZR40" s="26"/>
      <c r="AZS40" s="27"/>
      <c r="AZT40" s="26"/>
      <c r="AZU40" s="27"/>
      <c r="AZV40" s="26"/>
      <c r="AZW40" s="27"/>
      <c r="AZX40" s="26"/>
      <c r="AZY40" s="27"/>
      <c r="AZZ40" s="26"/>
      <c r="BAA40" s="27"/>
      <c r="BAB40" s="26"/>
      <c r="BAC40" s="27"/>
      <c r="BAD40" s="26"/>
      <c r="BAE40" s="27"/>
      <c r="BAF40" s="26"/>
      <c r="BAG40" s="27"/>
      <c r="BAH40" s="26"/>
      <c r="BAI40" s="27"/>
      <c r="BAJ40" s="26"/>
      <c r="BAK40" s="27"/>
      <c r="BAL40" s="26"/>
      <c r="BAM40" s="27"/>
      <c r="BAN40" s="26"/>
      <c r="BAO40" s="27"/>
      <c r="BAP40" s="26"/>
      <c r="BAQ40" s="27"/>
      <c r="BAR40" s="26"/>
      <c r="BAS40" s="27"/>
      <c r="BAT40" s="26"/>
      <c r="BAU40" s="27"/>
      <c r="BAV40" s="26"/>
      <c r="BAW40" s="27"/>
      <c r="BAX40" s="26"/>
      <c r="BAY40" s="27"/>
      <c r="BAZ40" s="26"/>
      <c r="BBA40" s="27"/>
      <c r="BBB40" s="26"/>
      <c r="BBC40" s="27"/>
      <c r="BBD40" s="26"/>
      <c r="BBE40" s="27"/>
      <c r="BBF40" s="26"/>
      <c r="BBG40" s="27"/>
      <c r="BBH40" s="26"/>
      <c r="BBI40" s="27"/>
      <c r="BBJ40" s="26"/>
      <c r="BBK40" s="27"/>
      <c r="BBL40" s="26"/>
      <c r="BBM40" s="27"/>
      <c r="BBN40" s="26"/>
      <c r="BBO40" s="27"/>
      <c r="BBP40" s="26"/>
      <c r="BBQ40" s="27"/>
      <c r="BBR40" s="26"/>
      <c r="BBS40" s="27"/>
      <c r="BBT40" s="26"/>
      <c r="BBU40" s="27"/>
      <c r="BBV40" s="26"/>
      <c r="BBW40" s="27"/>
      <c r="BBX40" s="26"/>
      <c r="BBY40" s="27"/>
      <c r="BBZ40" s="26"/>
      <c r="BCA40" s="27"/>
      <c r="BCB40" s="26"/>
      <c r="BCC40" s="27"/>
      <c r="BCD40" s="26"/>
      <c r="BCE40" s="27"/>
      <c r="BCF40" s="26"/>
      <c r="BCG40" s="27"/>
      <c r="BCH40" s="26"/>
      <c r="BCI40" s="27"/>
      <c r="BCJ40" s="26"/>
      <c r="BCK40" s="27"/>
      <c r="BCL40" s="26"/>
      <c r="BCM40" s="27"/>
      <c r="BCN40" s="26"/>
      <c r="BCO40" s="27"/>
      <c r="BCP40" s="26"/>
      <c r="BCQ40" s="27"/>
      <c r="BCR40" s="26"/>
      <c r="BCS40" s="27"/>
      <c r="BCT40" s="26"/>
      <c r="BCU40" s="27"/>
      <c r="BCV40" s="26"/>
      <c r="BCW40" s="27"/>
      <c r="BCX40" s="26"/>
      <c r="BCY40" s="27"/>
      <c r="BCZ40" s="26"/>
      <c r="BDA40" s="27"/>
      <c r="BDB40" s="26"/>
      <c r="BDC40" s="27"/>
      <c r="BDD40" s="26"/>
      <c r="BDE40" s="27"/>
      <c r="BDF40" s="26"/>
      <c r="BDG40" s="27"/>
      <c r="BDH40" s="26"/>
      <c r="BDI40" s="27"/>
      <c r="BDJ40" s="26"/>
      <c r="BDK40" s="27"/>
      <c r="BDL40" s="26"/>
      <c r="BDM40" s="27"/>
      <c r="BDN40" s="26"/>
      <c r="BDO40" s="27"/>
      <c r="BDP40" s="26"/>
      <c r="BDQ40" s="27"/>
      <c r="BDR40" s="26"/>
      <c r="BDS40" s="27"/>
      <c r="BDT40" s="26"/>
      <c r="BDU40" s="27"/>
      <c r="BDV40" s="26"/>
      <c r="BDW40" s="27"/>
      <c r="BDX40" s="26"/>
      <c r="BDY40" s="27"/>
      <c r="BDZ40" s="26"/>
      <c r="BEA40" s="27"/>
      <c r="BEB40" s="26"/>
      <c r="BEC40" s="27"/>
      <c r="BED40" s="26"/>
      <c r="BEE40" s="27"/>
      <c r="BEF40" s="26"/>
      <c r="BEG40" s="27"/>
      <c r="BEH40" s="26"/>
      <c r="BEI40" s="27"/>
      <c r="BEJ40" s="26"/>
      <c r="BEK40" s="27"/>
      <c r="BEL40" s="26"/>
      <c r="BEM40" s="27"/>
      <c r="BEN40" s="26"/>
      <c r="BEO40" s="27"/>
      <c r="BEP40" s="26"/>
      <c r="BEQ40" s="27"/>
      <c r="BER40" s="26"/>
      <c r="BES40" s="27"/>
      <c r="BET40" s="26"/>
      <c r="BEU40" s="27"/>
      <c r="BEV40" s="26"/>
      <c r="BEW40" s="27"/>
      <c r="BEX40" s="26"/>
      <c r="BEY40" s="27"/>
      <c r="BEZ40" s="26"/>
      <c r="BFA40" s="27"/>
      <c r="BFB40" s="26"/>
      <c r="BFC40" s="27"/>
      <c r="BFD40" s="26"/>
      <c r="BFE40" s="27"/>
      <c r="BFF40" s="26"/>
      <c r="BFG40" s="27"/>
      <c r="BFH40" s="26"/>
      <c r="BFI40" s="27"/>
      <c r="BFJ40" s="26"/>
      <c r="BFK40" s="27"/>
      <c r="BFL40" s="26"/>
      <c r="BFM40" s="27"/>
      <c r="BFN40" s="26"/>
      <c r="BFO40" s="27"/>
      <c r="BFP40" s="26"/>
      <c r="BFQ40" s="27"/>
      <c r="BFR40" s="26"/>
      <c r="BFS40" s="27"/>
      <c r="BFT40" s="26"/>
      <c r="BFU40" s="27"/>
      <c r="BFV40" s="26"/>
      <c r="BFW40" s="27"/>
      <c r="BFX40" s="26"/>
      <c r="BFY40" s="27"/>
      <c r="BFZ40" s="26"/>
      <c r="BGA40" s="27"/>
      <c r="BGB40" s="26"/>
      <c r="BGC40" s="27"/>
      <c r="BGD40" s="26"/>
      <c r="BGE40" s="27"/>
      <c r="BGF40" s="26"/>
      <c r="BGG40" s="27"/>
      <c r="BGH40" s="26"/>
      <c r="BGI40" s="27"/>
      <c r="BGJ40" s="26"/>
      <c r="BGK40" s="27"/>
      <c r="BGL40" s="26"/>
      <c r="BGM40" s="27"/>
      <c r="BGN40" s="26"/>
      <c r="BGO40" s="27"/>
      <c r="BGP40" s="26"/>
      <c r="BGQ40" s="27"/>
      <c r="BGR40" s="26"/>
      <c r="BGS40" s="27"/>
      <c r="BGT40" s="26"/>
      <c r="BGU40" s="27"/>
      <c r="BGV40" s="26"/>
      <c r="BGW40" s="27"/>
      <c r="BGX40" s="26"/>
      <c r="BGY40" s="27"/>
      <c r="BGZ40" s="26"/>
      <c r="BHA40" s="27"/>
      <c r="BHB40" s="26"/>
      <c r="BHC40" s="27"/>
      <c r="BHD40" s="26"/>
      <c r="BHE40" s="27"/>
      <c r="BHF40" s="26"/>
      <c r="BHG40" s="27"/>
      <c r="BHH40" s="26"/>
      <c r="BHI40" s="27"/>
      <c r="BHJ40" s="26"/>
      <c r="BHK40" s="27"/>
      <c r="BHL40" s="26"/>
      <c r="BHM40" s="27"/>
      <c r="BHN40" s="26"/>
      <c r="BHO40" s="27"/>
      <c r="BHP40" s="26"/>
      <c r="BHQ40" s="27"/>
      <c r="BHR40" s="26"/>
      <c r="BHS40" s="27"/>
      <c r="BHT40" s="26"/>
      <c r="BHU40" s="27"/>
      <c r="BHV40" s="26"/>
      <c r="BHW40" s="27"/>
      <c r="BHX40" s="26"/>
      <c r="BHY40" s="27"/>
      <c r="BHZ40" s="26"/>
      <c r="BIA40" s="27"/>
      <c r="BIB40" s="26"/>
      <c r="BIC40" s="27"/>
      <c r="BID40" s="26"/>
      <c r="BIE40" s="27"/>
      <c r="BIF40" s="26"/>
      <c r="BIG40" s="27"/>
      <c r="BIH40" s="26"/>
      <c r="BII40" s="27"/>
      <c r="BIJ40" s="26"/>
      <c r="BIK40" s="27"/>
      <c r="BIL40" s="26"/>
      <c r="BIM40" s="27"/>
      <c r="BIN40" s="26"/>
      <c r="BIO40" s="27"/>
      <c r="BIP40" s="26"/>
      <c r="BIQ40" s="27"/>
      <c r="BIR40" s="26"/>
      <c r="BIS40" s="27"/>
      <c r="BIT40" s="26"/>
      <c r="BIU40" s="27"/>
      <c r="BIV40" s="26"/>
      <c r="BIW40" s="27"/>
      <c r="BIX40" s="26"/>
      <c r="BIY40" s="27"/>
      <c r="BIZ40" s="26"/>
      <c r="BJA40" s="27"/>
      <c r="BJB40" s="26"/>
      <c r="BJC40" s="27"/>
      <c r="BJD40" s="26"/>
      <c r="BJE40" s="27"/>
      <c r="BJF40" s="26"/>
      <c r="BJG40" s="27"/>
      <c r="BJH40" s="26"/>
      <c r="BJI40" s="27"/>
      <c r="BJJ40" s="26"/>
      <c r="BJK40" s="27"/>
      <c r="BJL40" s="26"/>
      <c r="BJM40" s="27"/>
      <c r="BJN40" s="26"/>
      <c r="BJO40" s="27"/>
      <c r="BJP40" s="26"/>
      <c r="BJQ40" s="27"/>
      <c r="BJR40" s="26"/>
      <c r="BJS40" s="27"/>
      <c r="BJT40" s="26"/>
      <c r="BJU40" s="27"/>
      <c r="BJV40" s="26"/>
      <c r="BJW40" s="27"/>
      <c r="BJX40" s="26"/>
      <c r="BJY40" s="27"/>
      <c r="BJZ40" s="26"/>
      <c r="BKA40" s="27"/>
      <c r="BKB40" s="26"/>
      <c r="BKC40" s="27"/>
      <c r="BKD40" s="26"/>
      <c r="BKE40" s="27"/>
      <c r="BKF40" s="26"/>
      <c r="BKG40" s="27"/>
      <c r="BKH40" s="26"/>
      <c r="BKI40" s="27"/>
      <c r="BKJ40" s="26"/>
      <c r="BKK40" s="27"/>
      <c r="BKL40" s="26"/>
      <c r="BKM40" s="27"/>
      <c r="BKN40" s="26"/>
      <c r="BKO40" s="27"/>
      <c r="BKP40" s="26"/>
      <c r="BKQ40" s="27"/>
      <c r="BKR40" s="26"/>
      <c r="BKS40" s="27"/>
      <c r="BKT40" s="26"/>
      <c r="BKU40" s="27"/>
      <c r="BKV40" s="26"/>
      <c r="BKW40" s="27"/>
      <c r="BKX40" s="26"/>
      <c r="BKY40" s="27"/>
      <c r="BKZ40" s="26"/>
      <c r="BLA40" s="27"/>
      <c r="BLB40" s="26"/>
      <c r="BLC40" s="27"/>
      <c r="BLD40" s="26"/>
      <c r="BLE40" s="27"/>
      <c r="BLF40" s="26"/>
      <c r="BLG40" s="27"/>
      <c r="BLH40" s="26"/>
      <c r="BLI40" s="27"/>
      <c r="BLJ40" s="26"/>
      <c r="BLK40" s="27"/>
      <c r="BLL40" s="26"/>
      <c r="BLM40" s="27"/>
      <c r="BLN40" s="26"/>
      <c r="BLO40" s="27"/>
      <c r="BLP40" s="26"/>
      <c r="BLQ40" s="27"/>
      <c r="BLR40" s="26"/>
      <c r="BLS40" s="27"/>
      <c r="BLT40" s="26"/>
      <c r="BLU40" s="27"/>
      <c r="BLV40" s="26"/>
      <c r="BLW40" s="27"/>
      <c r="BLX40" s="26"/>
      <c r="BLY40" s="27"/>
      <c r="BLZ40" s="26"/>
      <c r="BMA40" s="27"/>
      <c r="BMB40" s="26"/>
      <c r="BMC40" s="27"/>
      <c r="BMD40" s="26"/>
      <c r="BME40" s="27"/>
      <c r="BMF40" s="26"/>
      <c r="BMG40" s="27"/>
      <c r="BMH40" s="26"/>
      <c r="BMI40" s="27"/>
      <c r="BMJ40" s="26"/>
      <c r="BMK40" s="27"/>
      <c r="BML40" s="26"/>
      <c r="BMM40" s="27"/>
      <c r="BMN40" s="26"/>
      <c r="BMO40" s="27"/>
      <c r="BMP40" s="26"/>
      <c r="BMQ40" s="27"/>
      <c r="BMR40" s="26"/>
      <c r="BMS40" s="27"/>
      <c r="BMT40" s="26"/>
      <c r="BMU40" s="27"/>
      <c r="BMV40" s="26"/>
      <c r="BMW40" s="27"/>
      <c r="BMX40" s="26"/>
      <c r="BMY40" s="27"/>
      <c r="BMZ40" s="26"/>
      <c r="BNA40" s="27"/>
      <c r="BNB40" s="26"/>
      <c r="BNC40" s="27"/>
      <c r="BND40" s="26"/>
      <c r="BNE40" s="27"/>
      <c r="BNF40" s="26"/>
      <c r="BNG40" s="27"/>
      <c r="BNH40" s="26"/>
      <c r="BNI40" s="27"/>
      <c r="BNJ40" s="26"/>
      <c r="BNK40" s="27"/>
      <c r="BNL40" s="26"/>
      <c r="BNM40" s="27"/>
      <c r="BNN40" s="26"/>
      <c r="BNO40" s="27"/>
      <c r="BNP40" s="26"/>
      <c r="BNQ40" s="27"/>
      <c r="BNR40" s="26"/>
      <c r="BNS40" s="27"/>
      <c r="BNT40" s="26"/>
      <c r="BNU40" s="27"/>
      <c r="BNV40" s="26"/>
      <c r="BNW40" s="27"/>
      <c r="BNX40" s="26"/>
      <c r="BNY40" s="27"/>
      <c r="BNZ40" s="26"/>
      <c r="BOA40" s="27"/>
      <c r="BOB40" s="26"/>
      <c r="BOC40" s="27"/>
      <c r="BOD40" s="26"/>
      <c r="BOE40" s="27"/>
      <c r="BOF40" s="26"/>
      <c r="BOG40" s="27"/>
      <c r="BOH40" s="26"/>
      <c r="BOI40" s="27"/>
      <c r="BOJ40" s="26"/>
      <c r="BOK40" s="27"/>
      <c r="BOL40" s="26"/>
      <c r="BOM40" s="27"/>
      <c r="BON40" s="26"/>
      <c r="BOO40" s="27"/>
      <c r="BOP40" s="26"/>
      <c r="BOQ40" s="27"/>
      <c r="BOR40" s="26"/>
      <c r="BOS40" s="27"/>
      <c r="BOT40" s="26"/>
      <c r="BOU40" s="27"/>
      <c r="BOV40" s="26"/>
      <c r="BOW40" s="27"/>
      <c r="BOX40" s="26"/>
      <c r="BOY40" s="27"/>
      <c r="BOZ40" s="26"/>
      <c r="BPA40" s="27"/>
      <c r="BPB40" s="26"/>
      <c r="BPC40" s="27"/>
      <c r="BPD40" s="26"/>
      <c r="BPE40" s="27"/>
      <c r="BPF40" s="26"/>
      <c r="BPG40" s="27"/>
      <c r="BPH40" s="26"/>
      <c r="BPI40" s="27"/>
      <c r="BPJ40" s="26"/>
      <c r="BPK40" s="27"/>
      <c r="BPL40" s="26"/>
      <c r="BPM40" s="27"/>
      <c r="BPN40" s="26"/>
      <c r="BPO40" s="27"/>
      <c r="BPP40" s="26"/>
      <c r="BPQ40" s="27"/>
      <c r="BPR40" s="26"/>
      <c r="BPS40" s="27"/>
      <c r="BPT40" s="26"/>
      <c r="BPU40" s="27"/>
      <c r="BPV40" s="26"/>
      <c r="BPW40" s="27"/>
      <c r="BPX40" s="26"/>
      <c r="BPY40" s="27"/>
      <c r="BPZ40" s="26"/>
      <c r="BQA40" s="27"/>
      <c r="BQB40" s="26"/>
      <c r="BQC40" s="27"/>
      <c r="BQD40" s="26"/>
      <c r="BQE40" s="27"/>
      <c r="BQF40" s="26"/>
      <c r="BQG40" s="27"/>
      <c r="BQH40" s="26"/>
      <c r="BQI40" s="27"/>
      <c r="BQJ40" s="26"/>
      <c r="BQK40" s="27"/>
      <c r="BQL40" s="26"/>
      <c r="BQM40" s="27"/>
      <c r="BQN40" s="26"/>
      <c r="BQO40" s="27"/>
      <c r="BQP40" s="26"/>
      <c r="BQQ40" s="27"/>
      <c r="BQR40" s="26"/>
      <c r="BQS40" s="27"/>
      <c r="BQT40" s="26"/>
      <c r="BQU40" s="27"/>
      <c r="BQV40" s="26"/>
      <c r="BQW40" s="27"/>
      <c r="BQX40" s="26"/>
      <c r="BQY40" s="27"/>
      <c r="BQZ40" s="26"/>
      <c r="BRA40" s="27"/>
      <c r="BRB40" s="26"/>
      <c r="BRC40" s="27"/>
      <c r="BRD40" s="26"/>
      <c r="BRE40" s="27"/>
      <c r="BRF40" s="26"/>
      <c r="BRG40" s="27"/>
      <c r="BRH40" s="26"/>
      <c r="BRI40" s="27"/>
      <c r="BRJ40" s="26"/>
      <c r="BRK40" s="27"/>
      <c r="BRL40" s="26"/>
      <c r="BRM40" s="27"/>
      <c r="BRN40" s="26"/>
      <c r="BRO40" s="27"/>
      <c r="BRP40" s="26"/>
      <c r="BRQ40" s="27"/>
      <c r="BRR40" s="26"/>
      <c r="BRS40" s="27"/>
      <c r="BRT40" s="26"/>
      <c r="BRU40" s="27"/>
      <c r="BRV40" s="26"/>
      <c r="BRW40" s="27"/>
      <c r="BRX40" s="26"/>
      <c r="BRY40" s="27"/>
      <c r="BRZ40" s="26"/>
      <c r="BSA40" s="27"/>
      <c r="BSB40" s="26"/>
      <c r="BSC40" s="27"/>
      <c r="BSD40" s="26"/>
      <c r="BSE40" s="27"/>
      <c r="BSF40" s="26"/>
      <c r="BSG40" s="27"/>
      <c r="BSH40" s="26"/>
      <c r="BSI40" s="27"/>
      <c r="BSJ40" s="26"/>
      <c r="BSK40" s="27"/>
      <c r="BSL40" s="26"/>
      <c r="BSM40" s="27"/>
      <c r="BSN40" s="26"/>
      <c r="BSO40" s="27"/>
      <c r="BSP40" s="26"/>
      <c r="BSQ40" s="27"/>
      <c r="BSR40" s="26"/>
      <c r="BSS40" s="27"/>
      <c r="BST40" s="26"/>
      <c r="BSU40" s="27"/>
      <c r="BSV40" s="26"/>
      <c r="BSW40" s="27"/>
      <c r="BSX40" s="26"/>
      <c r="BSY40" s="27"/>
      <c r="BSZ40" s="26"/>
      <c r="BTA40" s="27"/>
      <c r="BTB40" s="26"/>
      <c r="BTC40" s="27"/>
      <c r="BTD40" s="26"/>
      <c r="BTE40" s="27"/>
      <c r="BTF40" s="26"/>
      <c r="BTG40" s="27"/>
      <c r="BTH40" s="26"/>
      <c r="BTI40" s="27"/>
      <c r="BTJ40" s="26"/>
      <c r="BTK40" s="27"/>
      <c r="BTL40" s="26"/>
      <c r="BTM40" s="27"/>
      <c r="BTN40" s="26"/>
      <c r="BTO40" s="27"/>
      <c r="BTP40" s="26"/>
      <c r="BTQ40" s="27"/>
      <c r="BTR40" s="26"/>
      <c r="BTS40" s="27"/>
      <c r="BTT40" s="26"/>
      <c r="BTU40" s="27"/>
      <c r="BTV40" s="26"/>
      <c r="BTW40" s="27"/>
      <c r="BTX40" s="26"/>
      <c r="BTY40" s="27"/>
      <c r="BTZ40" s="26"/>
      <c r="BUA40" s="27"/>
      <c r="BUB40" s="26"/>
      <c r="BUC40" s="27"/>
      <c r="BUD40" s="26"/>
      <c r="BUE40" s="27"/>
      <c r="BUF40" s="26"/>
      <c r="BUG40" s="27"/>
      <c r="BUH40" s="26"/>
      <c r="BUI40" s="27"/>
      <c r="BUJ40" s="26"/>
      <c r="BUK40" s="27"/>
      <c r="BUL40" s="26"/>
      <c r="BUM40" s="27"/>
      <c r="BUN40" s="26"/>
      <c r="BUO40" s="27"/>
      <c r="BUP40" s="26"/>
      <c r="BUQ40" s="27"/>
      <c r="BUR40" s="26"/>
      <c r="BUS40" s="27"/>
      <c r="BUT40" s="26"/>
      <c r="BUU40" s="27"/>
      <c r="BUV40" s="26"/>
      <c r="BUW40" s="27"/>
      <c r="BUX40" s="26"/>
      <c r="BUY40" s="27"/>
      <c r="BUZ40" s="26"/>
      <c r="BVA40" s="27"/>
      <c r="BVB40" s="26"/>
      <c r="BVC40" s="27"/>
      <c r="BVD40" s="26"/>
      <c r="BVE40" s="27"/>
      <c r="BVF40" s="26"/>
      <c r="BVG40" s="27"/>
      <c r="BVH40" s="26"/>
      <c r="BVI40" s="27"/>
      <c r="BVJ40" s="26"/>
      <c r="BVK40" s="27"/>
      <c r="BVL40" s="26"/>
      <c r="BVM40" s="27"/>
      <c r="BVN40" s="26"/>
      <c r="BVO40" s="27"/>
      <c r="BVP40" s="26"/>
      <c r="BVQ40" s="27"/>
      <c r="BVR40" s="26"/>
      <c r="BVS40" s="27"/>
      <c r="BVT40" s="26"/>
      <c r="BVU40" s="27"/>
      <c r="BVV40" s="26"/>
      <c r="BVW40" s="27"/>
      <c r="BVX40" s="26"/>
      <c r="BVY40" s="27"/>
      <c r="BVZ40" s="26"/>
      <c r="BWA40" s="27"/>
      <c r="BWB40" s="26"/>
      <c r="BWC40" s="27"/>
      <c r="BWD40" s="26"/>
      <c r="BWE40" s="27"/>
      <c r="BWF40" s="26"/>
      <c r="BWG40" s="27"/>
      <c r="BWH40" s="26"/>
      <c r="BWI40" s="27"/>
      <c r="BWJ40" s="26"/>
      <c r="BWK40" s="27"/>
      <c r="BWL40" s="26"/>
      <c r="BWM40" s="27"/>
      <c r="BWN40" s="26"/>
      <c r="BWO40" s="27"/>
      <c r="BWP40" s="26"/>
      <c r="BWQ40" s="27"/>
      <c r="BWR40" s="26"/>
      <c r="BWS40" s="27"/>
      <c r="BWT40" s="26"/>
      <c r="BWU40" s="27"/>
      <c r="BWV40" s="26"/>
      <c r="BWW40" s="27"/>
      <c r="BWX40" s="26"/>
      <c r="BWY40" s="27"/>
      <c r="BWZ40" s="26"/>
      <c r="BXA40" s="27"/>
      <c r="BXB40" s="26"/>
      <c r="BXC40" s="27"/>
      <c r="BXD40" s="26"/>
      <c r="BXE40" s="27"/>
      <c r="BXF40" s="26"/>
      <c r="BXG40" s="27"/>
      <c r="BXH40" s="26"/>
      <c r="BXI40" s="27"/>
      <c r="BXJ40" s="26"/>
      <c r="BXK40" s="27"/>
      <c r="BXL40" s="26"/>
      <c r="BXM40" s="27"/>
      <c r="BXN40" s="26"/>
      <c r="BXO40" s="27"/>
      <c r="BXP40" s="26"/>
      <c r="BXQ40" s="27"/>
      <c r="BXR40" s="26"/>
      <c r="BXS40" s="27"/>
      <c r="BXT40" s="26"/>
      <c r="BXU40" s="27"/>
      <c r="BXV40" s="26"/>
      <c r="BXW40" s="27"/>
      <c r="BXX40" s="26"/>
      <c r="BXY40" s="27"/>
      <c r="BXZ40" s="26"/>
      <c r="BYA40" s="27"/>
      <c r="BYB40" s="26"/>
      <c r="BYC40" s="27"/>
      <c r="BYD40" s="26"/>
      <c r="BYE40" s="27"/>
      <c r="BYF40" s="26"/>
      <c r="BYG40" s="27"/>
      <c r="BYH40" s="26"/>
      <c r="BYI40" s="27"/>
      <c r="BYJ40" s="26"/>
      <c r="BYK40" s="27"/>
      <c r="BYL40" s="26"/>
      <c r="BYM40" s="27"/>
      <c r="BYN40" s="26"/>
      <c r="BYO40" s="27"/>
      <c r="BYP40" s="26"/>
      <c r="BYQ40" s="27"/>
      <c r="BYR40" s="26"/>
      <c r="BYS40" s="27"/>
      <c r="BYT40" s="26"/>
      <c r="BYU40" s="27"/>
      <c r="BYV40" s="26"/>
      <c r="BYW40" s="27"/>
      <c r="BYX40" s="26"/>
      <c r="BYY40" s="27"/>
      <c r="BYZ40" s="26"/>
      <c r="BZA40" s="27"/>
      <c r="BZB40" s="26"/>
      <c r="BZC40" s="27"/>
      <c r="BZD40" s="26"/>
      <c r="BZE40" s="27"/>
      <c r="BZF40" s="26"/>
      <c r="BZG40" s="27"/>
      <c r="BZH40" s="26"/>
      <c r="BZI40" s="27"/>
      <c r="BZJ40" s="26"/>
      <c r="BZK40" s="27"/>
      <c r="BZL40" s="26"/>
      <c r="BZM40" s="27"/>
      <c r="BZN40" s="26"/>
      <c r="BZO40" s="27"/>
      <c r="BZP40" s="26"/>
      <c r="BZQ40" s="27"/>
      <c r="BZR40" s="26"/>
      <c r="BZS40" s="27"/>
      <c r="BZT40" s="26"/>
      <c r="BZU40" s="27"/>
      <c r="BZV40" s="26"/>
      <c r="BZW40" s="27"/>
      <c r="BZX40" s="26"/>
      <c r="BZY40" s="27"/>
      <c r="BZZ40" s="26"/>
      <c r="CAA40" s="27"/>
      <c r="CAB40" s="26"/>
      <c r="CAC40" s="27"/>
      <c r="CAD40" s="26"/>
      <c r="CAE40" s="27"/>
      <c r="CAF40" s="26"/>
      <c r="CAG40" s="27"/>
      <c r="CAH40" s="26"/>
      <c r="CAI40" s="27"/>
      <c r="CAJ40" s="26"/>
      <c r="CAK40" s="27"/>
      <c r="CAL40" s="26"/>
      <c r="CAM40" s="27"/>
      <c r="CAN40" s="26"/>
      <c r="CAO40" s="27"/>
      <c r="CAP40" s="26"/>
      <c r="CAQ40" s="27"/>
      <c r="CAR40" s="26"/>
      <c r="CAS40" s="27"/>
      <c r="CAT40" s="26"/>
      <c r="CAU40" s="27"/>
      <c r="CAV40" s="26"/>
      <c r="CAW40" s="27"/>
      <c r="CAX40" s="26"/>
      <c r="CAY40" s="27"/>
      <c r="CAZ40" s="26"/>
      <c r="CBA40" s="27"/>
      <c r="CBB40" s="26"/>
      <c r="CBC40" s="27"/>
      <c r="CBD40" s="26"/>
      <c r="CBE40" s="27"/>
      <c r="CBF40" s="26"/>
      <c r="CBG40" s="27"/>
      <c r="CBH40" s="26"/>
      <c r="CBI40" s="27"/>
      <c r="CBJ40" s="26"/>
      <c r="CBK40" s="27"/>
      <c r="CBL40" s="26"/>
      <c r="CBM40" s="27"/>
      <c r="CBN40" s="26"/>
      <c r="CBO40" s="27"/>
      <c r="CBP40" s="26"/>
      <c r="CBQ40" s="27"/>
      <c r="CBR40" s="26"/>
      <c r="CBS40" s="27"/>
      <c r="CBT40" s="26"/>
      <c r="CBU40" s="27"/>
      <c r="CBV40" s="26"/>
      <c r="CBW40" s="27"/>
      <c r="CBX40" s="26"/>
      <c r="CBY40" s="27"/>
      <c r="CBZ40" s="26"/>
      <c r="CCA40" s="27"/>
      <c r="CCB40" s="26"/>
      <c r="CCC40" s="27"/>
      <c r="CCD40" s="26"/>
      <c r="CCE40" s="27"/>
      <c r="CCF40" s="26"/>
      <c r="CCG40" s="27"/>
      <c r="CCH40" s="26"/>
      <c r="CCI40" s="27"/>
      <c r="CCJ40" s="26"/>
      <c r="CCK40" s="27"/>
      <c r="CCL40" s="26"/>
      <c r="CCM40" s="27"/>
      <c r="CCN40" s="26"/>
      <c r="CCO40" s="27"/>
      <c r="CCP40" s="26"/>
      <c r="CCQ40" s="27"/>
      <c r="CCR40" s="26"/>
      <c r="CCS40" s="27"/>
      <c r="CCT40" s="26"/>
      <c r="CCU40" s="27"/>
      <c r="CCV40" s="26"/>
      <c r="CCW40" s="27"/>
      <c r="CCX40" s="26"/>
      <c r="CCY40" s="27"/>
      <c r="CCZ40" s="26"/>
      <c r="CDA40" s="27"/>
      <c r="CDB40" s="26"/>
      <c r="CDC40" s="27"/>
      <c r="CDD40" s="26"/>
      <c r="CDE40" s="27"/>
      <c r="CDF40" s="26"/>
      <c r="CDG40" s="27"/>
      <c r="CDH40" s="26"/>
      <c r="CDI40" s="27"/>
      <c r="CDJ40" s="26"/>
      <c r="CDK40" s="27"/>
      <c r="CDL40" s="26"/>
      <c r="CDM40" s="27"/>
      <c r="CDN40" s="26"/>
      <c r="CDO40" s="27"/>
      <c r="CDP40" s="26"/>
      <c r="CDQ40" s="27"/>
      <c r="CDR40" s="26"/>
      <c r="CDS40" s="27"/>
      <c r="CDT40" s="26"/>
      <c r="CDU40" s="27"/>
      <c r="CDV40" s="26"/>
      <c r="CDW40" s="27"/>
      <c r="CDX40" s="26"/>
      <c r="CDY40" s="27"/>
      <c r="CDZ40" s="26"/>
      <c r="CEA40" s="27"/>
      <c r="CEB40" s="26"/>
      <c r="CEC40" s="27"/>
      <c r="CED40" s="26"/>
      <c r="CEE40" s="27"/>
      <c r="CEF40" s="26"/>
      <c r="CEG40" s="27"/>
      <c r="CEH40" s="26"/>
      <c r="CEI40" s="27"/>
      <c r="CEJ40" s="26"/>
      <c r="CEK40" s="27"/>
      <c r="CEL40" s="26"/>
      <c r="CEM40" s="27"/>
      <c r="CEN40" s="26"/>
      <c r="CEO40" s="27"/>
      <c r="CEP40" s="26"/>
      <c r="CEQ40" s="27"/>
      <c r="CER40" s="26"/>
      <c r="CES40" s="27"/>
      <c r="CET40" s="26"/>
      <c r="CEU40" s="27"/>
      <c r="CEV40" s="26"/>
      <c r="CEW40" s="27"/>
      <c r="CEX40" s="26"/>
      <c r="CEY40" s="27"/>
      <c r="CEZ40" s="26"/>
      <c r="CFA40" s="27"/>
      <c r="CFB40" s="26"/>
      <c r="CFC40" s="27"/>
      <c r="CFD40" s="26"/>
      <c r="CFE40" s="27"/>
      <c r="CFF40" s="26"/>
      <c r="CFG40" s="27"/>
      <c r="CFH40" s="26"/>
      <c r="CFI40" s="27"/>
      <c r="CFJ40" s="26"/>
      <c r="CFK40" s="27"/>
      <c r="CFL40" s="26"/>
      <c r="CFM40" s="27"/>
      <c r="CFN40" s="26"/>
      <c r="CFO40" s="27"/>
      <c r="CFP40" s="26"/>
      <c r="CFQ40" s="27"/>
      <c r="CFR40" s="26"/>
      <c r="CFS40" s="27"/>
      <c r="CFT40" s="26"/>
      <c r="CFU40" s="27"/>
      <c r="CFV40" s="26"/>
      <c r="CFW40" s="27"/>
      <c r="CFX40" s="26"/>
      <c r="CFY40" s="27"/>
      <c r="CFZ40" s="26"/>
      <c r="CGA40" s="27"/>
      <c r="CGB40" s="26"/>
      <c r="CGC40" s="27"/>
      <c r="CGD40" s="26"/>
      <c r="CGE40" s="27"/>
      <c r="CGF40" s="26"/>
      <c r="CGG40" s="27"/>
      <c r="CGH40" s="26"/>
      <c r="CGI40" s="27"/>
      <c r="CGJ40" s="26"/>
      <c r="CGK40" s="27"/>
      <c r="CGL40" s="26"/>
      <c r="CGM40" s="27"/>
      <c r="CGN40" s="26"/>
      <c r="CGO40" s="27"/>
      <c r="CGP40" s="26"/>
      <c r="CGQ40" s="27"/>
      <c r="CGR40" s="26"/>
      <c r="CGS40" s="27"/>
      <c r="CGT40" s="26"/>
      <c r="CGU40" s="27"/>
      <c r="CGV40" s="26"/>
      <c r="CGW40" s="27"/>
      <c r="CGX40" s="26"/>
      <c r="CGY40" s="27"/>
      <c r="CGZ40" s="26"/>
      <c r="CHA40" s="27"/>
      <c r="CHB40" s="26"/>
      <c r="CHC40" s="27"/>
      <c r="CHD40" s="26"/>
      <c r="CHE40" s="27"/>
      <c r="CHF40" s="26"/>
      <c r="CHG40" s="27"/>
      <c r="CHH40" s="26"/>
      <c r="CHI40" s="27"/>
      <c r="CHJ40" s="26"/>
      <c r="CHK40" s="27"/>
      <c r="CHL40" s="26"/>
      <c r="CHM40" s="27"/>
      <c r="CHN40" s="26"/>
      <c r="CHO40" s="27"/>
      <c r="CHP40" s="26"/>
      <c r="CHQ40" s="27"/>
      <c r="CHR40" s="26"/>
      <c r="CHS40" s="27"/>
      <c r="CHT40" s="26"/>
      <c r="CHU40" s="27"/>
      <c r="CHV40" s="26"/>
      <c r="CHW40" s="27"/>
      <c r="CHX40" s="26"/>
      <c r="CHY40" s="27"/>
      <c r="CHZ40" s="26"/>
      <c r="CIA40" s="27"/>
      <c r="CIB40" s="26"/>
      <c r="CIC40" s="27"/>
      <c r="CID40" s="26"/>
      <c r="CIE40" s="27"/>
      <c r="CIF40" s="26"/>
      <c r="CIG40" s="27"/>
      <c r="CIH40" s="26"/>
      <c r="CII40" s="27"/>
      <c r="CIJ40" s="26"/>
      <c r="CIK40" s="27"/>
      <c r="CIL40" s="26"/>
      <c r="CIM40" s="27"/>
      <c r="CIN40" s="26"/>
      <c r="CIO40" s="27"/>
      <c r="CIP40" s="26"/>
      <c r="CIQ40" s="27"/>
      <c r="CIR40" s="26"/>
      <c r="CIS40" s="27"/>
      <c r="CIT40" s="26"/>
      <c r="CIU40" s="27"/>
      <c r="CIV40" s="26"/>
      <c r="CIW40" s="27"/>
      <c r="CIX40" s="26"/>
      <c r="CIY40" s="27"/>
      <c r="CIZ40" s="26"/>
      <c r="CJA40" s="27"/>
      <c r="CJB40" s="26"/>
      <c r="CJC40" s="27"/>
      <c r="CJD40" s="26"/>
      <c r="CJE40" s="27"/>
      <c r="CJF40" s="26"/>
      <c r="CJG40" s="27"/>
      <c r="CJH40" s="26"/>
      <c r="CJI40" s="27"/>
      <c r="CJJ40" s="26"/>
      <c r="CJK40" s="27"/>
      <c r="CJL40" s="26"/>
      <c r="CJM40" s="27"/>
      <c r="CJN40" s="26"/>
      <c r="CJO40" s="27"/>
      <c r="CJP40" s="26"/>
      <c r="CJQ40" s="27"/>
      <c r="CJR40" s="26"/>
      <c r="CJS40" s="27"/>
      <c r="CJT40" s="26"/>
      <c r="CJU40" s="27"/>
      <c r="CJV40" s="26"/>
      <c r="CJW40" s="27"/>
      <c r="CJX40" s="26"/>
      <c r="CJY40" s="27"/>
      <c r="CJZ40" s="26"/>
      <c r="CKA40" s="27"/>
      <c r="CKB40" s="26"/>
      <c r="CKC40" s="27"/>
      <c r="CKD40" s="26"/>
      <c r="CKE40" s="27"/>
      <c r="CKF40" s="26"/>
      <c r="CKG40" s="27"/>
      <c r="CKH40" s="26"/>
      <c r="CKI40" s="27"/>
      <c r="CKJ40" s="26"/>
      <c r="CKK40" s="27"/>
      <c r="CKL40" s="26"/>
      <c r="CKM40" s="27"/>
      <c r="CKN40" s="26"/>
      <c r="CKO40" s="27"/>
      <c r="CKP40" s="26"/>
      <c r="CKQ40" s="27"/>
      <c r="CKR40" s="26"/>
      <c r="CKS40" s="27"/>
      <c r="CKT40" s="26"/>
      <c r="CKU40" s="27"/>
      <c r="CKV40" s="26"/>
      <c r="CKW40" s="27"/>
      <c r="CKX40" s="26"/>
      <c r="CKY40" s="27"/>
      <c r="CKZ40" s="26"/>
      <c r="CLA40" s="27"/>
      <c r="CLB40" s="26"/>
      <c r="CLC40" s="27"/>
      <c r="CLD40" s="26"/>
      <c r="CLE40" s="27"/>
      <c r="CLF40" s="26"/>
      <c r="CLG40" s="27"/>
      <c r="CLH40" s="26"/>
      <c r="CLI40" s="27"/>
      <c r="CLJ40" s="26"/>
      <c r="CLK40" s="27"/>
      <c r="CLL40" s="26"/>
      <c r="CLM40" s="27"/>
      <c r="CLN40" s="26"/>
      <c r="CLO40" s="27"/>
      <c r="CLP40" s="26"/>
      <c r="CLQ40" s="27"/>
      <c r="CLR40" s="26"/>
      <c r="CLS40" s="27"/>
      <c r="CLT40" s="26"/>
      <c r="CLU40" s="27"/>
      <c r="CLV40" s="26"/>
      <c r="CLW40" s="27"/>
      <c r="CLX40" s="26"/>
      <c r="CLY40" s="27"/>
      <c r="CLZ40" s="26"/>
      <c r="CMA40" s="27"/>
      <c r="CMB40" s="26"/>
      <c r="CMC40" s="27"/>
      <c r="CMD40" s="26"/>
      <c r="CME40" s="27"/>
      <c r="CMF40" s="26"/>
      <c r="CMG40" s="27"/>
      <c r="CMH40" s="26"/>
      <c r="CMI40" s="27"/>
      <c r="CMJ40" s="26"/>
      <c r="CMK40" s="27"/>
      <c r="CML40" s="26"/>
      <c r="CMM40" s="27"/>
      <c r="CMN40" s="26"/>
      <c r="CMO40" s="27"/>
      <c r="CMP40" s="26"/>
      <c r="CMQ40" s="27"/>
      <c r="CMR40" s="26"/>
      <c r="CMS40" s="27"/>
      <c r="CMT40" s="26"/>
      <c r="CMU40" s="27"/>
      <c r="CMV40" s="26"/>
      <c r="CMW40" s="27"/>
      <c r="CMX40" s="26"/>
      <c r="CMY40" s="27"/>
      <c r="CMZ40" s="26"/>
      <c r="CNA40" s="27"/>
      <c r="CNB40" s="26"/>
      <c r="CNC40" s="27"/>
      <c r="CND40" s="26"/>
      <c r="CNE40" s="27"/>
      <c r="CNF40" s="26"/>
      <c r="CNG40" s="27"/>
      <c r="CNH40" s="26"/>
      <c r="CNI40" s="27"/>
      <c r="CNJ40" s="26"/>
      <c r="CNK40" s="27"/>
      <c r="CNL40" s="26"/>
      <c r="CNM40" s="27"/>
      <c r="CNN40" s="26"/>
      <c r="CNO40" s="27"/>
      <c r="CNP40" s="26"/>
      <c r="CNQ40" s="27"/>
      <c r="CNR40" s="26"/>
      <c r="CNS40" s="27"/>
      <c r="CNT40" s="26"/>
      <c r="CNU40" s="27"/>
      <c r="CNV40" s="26"/>
      <c r="CNW40" s="27"/>
      <c r="CNX40" s="26"/>
      <c r="CNY40" s="27"/>
      <c r="CNZ40" s="26"/>
      <c r="COA40" s="27"/>
      <c r="COB40" s="26"/>
      <c r="COC40" s="27"/>
      <c r="COD40" s="26"/>
      <c r="COE40" s="27"/>
      <c r="COF40" s="26"/>
      <c r="COG40" s="27"/>
      <c r="COH40" s="26"/>
      <c r="COI40" s="27"/>
      <c r="COJ40" s="26"/>
      <c r="COK40" s="27"/>
      <c r="COL40" s="26"/>
      <c r="COM40" s="27"/>
      <c r="CON40" s="26"/>
      <c r="COO40" s="27"/>
      <c r="COP40" s="26"/>
      <c r="COQ40" s="27"/>
      <c r="COR40" s="26"/>
      <c r="COS40" s="27"/>
      <c r="COT40" s="26"/>
      <c r="COU40" s="27"/>
      <c r="COV40" s="26"/>
      <c r="COW40" s="27"/>
      <c r="COX40" s="26"/>
      <c r="COY40" s="27"/>
      <c r="COZ40" s="26"/>
      <c r="CPA40" s="27"/>
      <c r="CPB40" s="26"/>
      <c r="CPC40" s="27"/>
      <c r="CPD40" s="26"/>
      <c r="CPE40" s="27"/>
      <c r="CPF40" s="26"/>
      <c r="CPG40" s="27"/>
      <c r="CPH40" s="26"/>
      <c r="CPI40" s="27"/>
      <c r="CPJ40" s="26"/>
      <c r="CPK40" s="27"/>
      <c r="CPL40" s="26"/>
      <c r="CPM40" s="27"/>
      <c r="CPN40" s="26"/>
      <c r="CPO40" s="27"/>
      <c r="CPP40" s="26"/>
      <c r="CPQ40" s="27"/>
      <c r="CPR40" s="26"/>
      <c r="CPS40" s="27"/>
      <c r="CPT40" s="26"/>
      <c r="CPU40" s="27"/>
      <c r="CPV40" s="26"/>
      <c r="CPW40" s="27"/>
      <c r="CPX40" s="26"/>
      <c r="CPY40" s="27"/>
      <c r="CPZ40" s="26"/>
      <c r="CQA40" s="27"/>
      <c r="CQB40" s="26"/>
      <c r="CQC40" s="27"/>
      <c r="CQD40" s="26"/>
      <c r="CQE40" s="27"/>
      <c r="CQF40" s="26"/>
      <c r="CQG40" s="27"/>
      <c r="CQH40" s="26"/>
      <c r="CQI40" s="27"/>
      <c r="CQJ40" s="26"/>
      <c r="CQK40" s="27"/>
      <c r="CQL40" s="26"/>
      <c r="CQM40" s="27"/>
      <c r="CQN40" s="26"/>
      <c r="CQO40" s="27"/>
      <c r="CQP40" s="26"/>
      <c r="CQQ40" s="27"/>
      <c r="CQR40" s="26"/>
      <c r="CQS40" s="27"/>
      <c r="CQT40" s="26"/>
      <c r="CQU40" s="27"/>
      <c r="CQV40" s="26"/>
      <c r="CQW40" s="27"/>
      <c r="CQX40" s="26"/>
      <c r="CQY40" s="27"/>
      <c r="CQZ40" s="26"/>
      <c r="CRA40" s="27"/>
      <c r="CRB40" s="26"/>
      <c r="CRC40" s="27"/>
      <c r="CRD40" s="26"/>
      <c r="CRE40" s="27"/>
      <c r="CRF40" s="26"/>
      <c r="CRG40" s="27"/>
      <c r="CRH40" s="26"/>
      <c r="CRI40" s="27"/>
      <c r="CRJ40" s="26"/>
      <c r="CRK40" s="27"/>
      <c r="CRL40" s="26"/>
      <c r="CRM40" s="27"/>
      <c r="CRN40" s="26"/>
      <c r="CRO40" s="27"/>
      <c r="CRP40" s="26"/>
      <c r="CRQ40" s="27"/>
      <c r="CRR40" s="26"/>
      <c r="CRS40" s="27"/>
      <c r="CRT40" s="26"/>
      <c r="CRU40" s="27"/>
      <c r="CRV40" s="26"/>
      <c r="CRW40" s="27"/>
      <c r="CRX40" s="26"/>
      <c r="CRY40" s="27"/>
      <c r="CRZ40" s="26"/>
      <c r="CSA40" s="27"/>
      <c r="CSB40" s="26"/>
      <c r="CSC40" s="27"/>
      <c r="CSD40" s="26"/>
      <c r="CSE40" s="27"/>
      <c r="CSF40" s="26"/>
      <c r="CSG40" s="27"/>
      <c r="CSH40" s="26"/>
      <c r="CSI40" s="27"/>
      <c r="CSJ40" s="26"/>
      <c r="CSK40" s="27"/>
      <c r="CSL40" s="26"/>
      <c r="CSM40" s="27"/>
      <c r="CSN40" s="26"/>
      <c r="CSO40" s="27"/>
      <c r="CSP40" s="26"/>
      <c r="CSQ40" s="27"/>
      <c r="CSR40" s="26"/>
      <c r="CSS40" s="27"/>
      <c r="CST40" s="26"/>
      <c r="CSU40" s="27"/>
      <c r="CSV40" s="26"/>
      <c r="CSW40" s="27"/>
      <c r="CSX40" s="26"/>
      <c r="CSY40" s="27"/>
      <c r="CSZ40" s="26"/>
      <c r="CTA40" s="27"/>
      <c r="CTB40" s="26"/>
      <c r="CTC40" s="27"/>
      <c r="CTD40" s="26"/>
      <c r="CTE40" s="27"/>
      <c r="CTF40" s="26"/>
      <c r="CTG40" s="27"/>
      <c r="CTH40" s="26"/>
      <c r="CTI40" s="27"/>
      <c r="CTJ40" s="26"/>
      <c r="CTK40" s="27"/>
      <c r="CTL40" s="26"/>
      <c r="CTM40" s="27"/>
      <c r="CTN40" s="26"/>
      <c r="CTO40" s="27"/>
      <c r="CTP40" s="26"/>
      <c r="CTQ40" s="27"/>
      <c r="CTR40" s="26"/>
      <c r="CTS40" s="27"/>
      <c r="CTT40" s="26"/>
      <c r="CTU40" s="27"/>
      <c r="CTV40" s="26"/>
      <c r="CTW40" s="27"/>
      <c r="CTX40" s="26"/>
      <c r="CTY40" s="27"/>
      <c r="CTZ40" s="26"/>
      <c r="CUA40" s="27"/>
      <c r="CUB40" s="26"/>
      <c r="CUC40" s="27"/>
      <c r="CUD40" s="26"/>
      <c r="CUE40" s="27"/>
      <c r="CUF40" s="26"/>
      <c r="CUG40" s="27"/>
      <c r="CUH40" s="26"/>
      <c r="CUI40" s="27"/>
      <c r="CUJ40" s="26"/>
      <c r="CUK40" s="27"/>
      <c r="CUL40" s="26"/>
      <c r="CUM40" s="27"/>
      <c r="CUN40" s="26"/>
      <c r="CUO40" s="27"/>
      <c r="CUP40" s="26"/>
      <c r="CUQ40" s="27"/>
      <c r="CUR40" s="26"/>
      <c r="CUS40" s="27"/>
      <c r="CUT40" s="26"/>
      <c r="CUU40" s="27"/>
      <c r="CUV40" s="26"/>
      <c r="CUW40" s="27"/>
      <c r="CUX40" s="26"/>
      <c r="CUY40" s="27"/>
      <c r="CUZ40" s="26"/>
      <c r="CVA40" s="27"/>
      <c r="CVB40" s="26"/>
      <c r="CVC40" s="27"/>
      <c r="CVD40" s="26"/>
      <c r="CVE40" s="27"/>
      <c r="CVF40" s="26"/>
      <c r="CVG40" s="27"/>
      <c r="CVH40" s="26"/>
      <c r="CVI40" s="27"/>
      <c r="CVJ40" s="26"/>
      <c r="CVK40" s="27"/>
      <c r="CVL40" s="26"/>
      <c r="CVM40" s="27"/>
      <c r="CVN40" s="26"/>
      <c r="CVO40" s="27"/>
      <c r="CVP40" s="26"/>
      <c r="CVQ40" s="27"/>
      <c r="CVR40" s="26"/>
      <c r="CVS40" s="27"/>
      <c r="CVT40" s="26"/>
      <c r="CVU40" s="27"/>
      <c r="CVV40" s="26"/>
      <c r="CVW40" s="27"/>
      <c r="CVX40" s="26"/>
      <c r="CVY40" s="27"/>
      <c r="CVZ40" s="26"/>
      <c r="CWA40" s="27"/>
      <c r="CWB40" s="26"/>
      <c r="CWC40" s="27"/>
      <c r="CWD40" s="26"/>
      <c r="CWE40" s="27"/>
      <c r="CWF40" s="26"/>
      <c r="CWG40" s="27"/>
      <c r="CWH40" s="26"/>
      <c r="CWI40" s="27"/>
      <c r="CWJ40" s="26"/>
      <c r="CWK40" s="27"/>
      <c r="CWL40" s="26"/>
      <c r="CWM40" s="27"/>
      <c r="CWN40" s="26"/>
      <c r="CWO40" s="27"/>
      <c r="CWP40" s="26"/>
      <c r="CWQ40" s="27"/>
      <c r="CWR40" s="26"/>
      <c r="CWS40" s="27"/>
      <c r="CWT40" s="26"/>
      <c r="CWU40" s="27"/>
      <c r="CWV40" s="26"/>
      <c r="CWW40" s="27"/>
      <c r="CWX40" s="26"/>
      <c r="CWY40" s="27"/>
      <c r="CWZ40" s="26"/>
      <c r="CXA40" s="27"/>
      <c r="CXB40" s="26"/>
      <c r="CXC40" s="27"/>
      <c r="CXD40" s="26"/>
      <c r="CXE40" s="27"/>
      <c r="CXF40" s="26"/>
      <c r="CXG40" s="27"/>
      <c r="CXH40" s="26"/>
      <c r="CXI40" s="27"/>
      <c r="CXJ40" s="26"/>
      <c r="CXK40" s="27"/>
      <c r="CXL40" s="26"/>
      <c r="CXM40" s="27"/>
      <c r="CXN40" s="26"/>
      <c r="CXO40" s="27"/>
      <c r="CXP40" s="26"/>
      <c r="CXQ40" s="27"/>
      <c r="CXR40" s="26"/>
      <c r="CXS40" s="27"/>
      <c r="CXT40" s="26"/>
      <c r="CXU40" s="27"/>
      <c r="CXV40" s="26"/>
      <c r="CXW40" s="27"/>
      <c r="CXX40" s="26"/>
      <c r="CXY40" s="27"/>
      <c r="CXZ40" s="26"/>
      <c r="CYA40" s="27"/>
      <c r="CYB40" s="26"/>
      <c r="CYC40" s="27"/>
      <c r="CYD40" s="26"/>
      <c r="CYE40" s="27"/>
      <c r="CYF40" s="26"/>
      <c r="CYG40" s="27"/>
      <c r="CYH40" s="26"/>
      <c r="CYI40" s="27"/>
      <c r="CYJ40" s="26"/>
      <c r="CYK40" s="27"/>
      <c r="CYL40" s="26"/>
      <c r="CYM40" s="27"/>
      <c r="CYN40" s="26"/>
      <c r="CYO40" s="27"/>
      <c r="CYP40" s="26"/>
      <c r="CYQ40" s="27"/>
      <c r="CYR40" s="26"/>
      <c r="CYS40" s="27"/>
      <c r="CYT40" s="26"/>
      <c r="CYU40" s="27"/>
      <c r="CYV40" s="26"/>
      <c r="CYW40" s="27"/>
      <c r="CYX40" s="26"/>
      <c r="CYY40" s="27"/>
      <c r="CYZ40" s="26"/>
      <c r="CZA40" s="27"/>
      <c r="CZB40" s="26"/>
      <c r="CZC40" s="27"/>
      <c r="CZD40" s="26"/>
      <c r="CZE40" s="27"/>
      <c r="CZF40" s="26"/>
      <c r="CZG40" s="27"/>
      <c r="CZH40" s="26"/>
      <c r="CZI40" s="27"/>
      <c r="CZJ40" s="26"/>
      <c r="CZK40" s="27"/>
      <c r="CZL40" s="26"/>
      <c r="CZM40" s="27"/>
      <c r="CZN40" s="26"/>
      <c r="CZO40" s="27"/>
      <c r="CZP40" s="26"/>
      <c r="CZQ40" s="27"/>
      <c r="CZR40" s="26"/>
      <c r="CZS40" s="27"/>
      <c r="CZT40" s="26"/>
      <c r="CZU40" s="27"/>
      <c r="CZV40" s="26"/>
      <c r="CZW40" s="27"/>
      <c r="CZX40" s="26"/>
      <c r="CZY40" s="27"/>
      <c r="CZZ40" s="26"/>
      <c r="DAA40" s="27"/>
      <c r="DAB40" s="26"/>
      <c r="DAC40" s="27"/>
      <c r="DAD40" s="26"/>
      <c r="DAE40" s="27"/>
      <c r="DAF40" s="26"/>
      <c r="DAG40" s="27"/>
      <c r="DAH40" s="26"/>
      <c r="DAI40" s="27"/>
      <c r="DAJ40" s="26"/>
      <c r="DAK40" s="27"/>
      <c r="DAL40" s="26"/>
      <c r="DAM40" s="27"/>
      <c r="DAN40" s="26"/>
      <c r="DAO40" s="27"/>
      <c r="DAP40" s="26"/>
      <c r="DAQ40" s="27"/>
      <c r="DAR40" s="26"/>
      <c r="DAS40" s="27"/>
      <c r="DAT40" s="26"/>
      <c r="DAU40" s="27"/>
      <c r="DAV40" s="26"/>
      <c r="DAW40" s="27"/>
      <c r="DAX40" s="26"/>
      <c r="DAY40" s="27"/>
      <c r="DAZ40" s="26"/>
      <c r="DBA40" s="27"/>
      <c r="DBB40" s="26"/>
      <c r="DBC40" s="27"/>
      <c r="DBD40" s="26"/>
      <c r="DBE40" s="27"/>
      <c r="DBF40" s="26"/>
      <c r="DBG40" s="27"/>
      <c r="DBH40" s="26"/>
      <c r="DBI40" s="27"/>
      <c r="DBJ40" s="26"/>
      <c r="DBK40" s="27"/>
      <c r="DBL40" s="26"/>
      <c r="DBM40" s="27"/>
      <c r="DBN40" s="26"/>
      <c r="DBO40" s="27"/>
      <c r="DBP40" s="26"/>
      <c r="DBQ40" s="27"/>
      <c r="DBR40" s="26"/>
      <c r="DBS40" s="27"/>
      <c r="DBT40" s="26"/>
      <c r="DBU40" s="27"/>
      <c r="DBV40" s="26"/>
      <c r="DBW40" s="27"/>
      <c r="DBX40" s="26"/>
      <c r="DBY40" s="27"/>
      <c r="DBZ40" s="26"/>
      <c r="DCA40" s="27"/>
      <c r="DCB40" s="26"/>
      <c r="DCC40" s="27"/>
      <c r="DCD40" s="26"/>
      <c r="DCE40" s="27"/>
      <c r="DCF40" s="26"/>
      <c r="DCG40" s="27"/>
      <c r="DCH40" s="26"/>
      <c r="DCI40" s="27"/>
      <c r="DCJ40" s="26"/>
      <c r="DCK40" s="27"/>
      <c r="DCL40" s="26"/>
      <c r="DCM40" s="27"/>
      <c r="DCN40" s="26"/>
      <c r="DCO40" s="27"/>
      <c r="DCP40" s="26"/>
      <c r="DCQ40" s="27"/>
      <c r="DCR40" s="26"/>
      <c r="DCS40" s="27"/>
      <c r="DCT40" s="26"/>
      <c r="DCU40" s="27"/>
      <c r="DCV40" s="26"/>
      <c r="DCW40" s="27"/>
      <c r="DCX40" s="26"/>
      <c r="DCY40" s="27"/>
      <c r="DCZ40" s="26"/>
      <c r="DDA40" s="27"/>
      <c r="DDB40" s="26"/>
      <c r="DDC40" s="27"/>
      <c r="DDD40" s="26"/>
      <c r="DDE40" s="27"/>
      <c r="DDF40" s="26"/>
      <c r="DDG40" s="27"/>
      <c r="DDH40" s="26"/>
      <c r="DDI40" s="27"/>
      <c r="DDJ40" s="26"/>
      <c r="DDK40" s="27"/>
      <c r="DDL40" s="26"/>
      <c r="DDM40" s="27"/>
      <c r="DDN40" s="26"/>
      <c r="DDO40" s="27"/>
      <c r="DDP40" s="26"/>
      <c r="DDQ40" s="27"/>
      <c r="DDR40" s="26"/>
      <c r="DDS40" s="27"/>
      <c r="DDT40" s="26"/>
      <c r="DDU40" s="27"/>
      <c r="DDV40" s="26"/>
      <c r="DDW40" s="27"/>
      <c r="DDX40" s="26"/>
      <c r="DDY40" s="27"/>
      <c r="DDZ40" s="26"/>
      <c r="DEA40" s="27"/>
      <c r="DEB40" s="26"/>
      <c r="DEC40" s="27"/>
      <c r="DED40" s="26"/>
      <c r="DEE40" s="27"/>
      <c r="DEF40" s="26"/>
      <c r="DEG40" s="27"/>
      <c r="DEH40" s="26"/>
      <c r="DEI40" s="27"/>
      <c r="DEJ40" s="26"/>
      <c r="DEK40" s="27"/>
      <c r="DEL40" s="26"/>
      <c r="DEM40" s="27"/>
      <c r="DEN40" s="26"/>
      <c r="DEO40" s="27"/>
      <c r="DEP40" s="26"/>
      <c r="DEQ40" s="27"/>
      <c r="DER40" s="26"/>
      <c r="DES40" s="27"/>
      <c r="DET40" s="26"/>
      <c r="DEU40" s="27"/>
      <c r="DEV40" s="26"/>
      <c r="DEW40" s="27"/>
      <c r="DEX40" s="26"/>
      <c r="DEY40" s="27"/>
      <c r="DEZ40" s="26"/>
      <c r="DFA40" s="27"/>
      <c r="DFB40" s="26"/>
      <c r="DFC40" s="27"/>
      <c r="DFD40" s="26"/>
      <c r="DFE40" s="27"/>
      <c r="DFF40" s="26"/>
      <c r="DFG40" s="27"/>
      <c r="DFH40" s="26"/>
      <c r="DFI40" s="27"/>
      <c r="DFJ40" s="26"/>
      <c r="DFK40" s="27"/>
      <c r="DFL40" s="26"/>
      <c r="DFM40" s="27"/>
      <c r="DFN40" s="26"/>
      <c r="DFO40" s="27"/>
      <c r="DFP40" s="26"/>
      <c r="DFQ40" s="27"/>
      <c r="DFR40" s="26"/>
      <c r="DFS40" s="27"/>
      <c r="DFT40" s="26"/>
      <c r="DFU40" s="27"/>
      <c r="DFV40" s="26"/>
      <c r="DFW40" s="27"/>
      <c r="DFX40" s="26"/>
      <c r="DFY40" s="27"/>
      <c r="DFZ40" s="26"/>
      <c r="DGA40" s="27"/>
      <c r="DGB40" s="26"/>
      <c r="DGC40" s="27"/>
      <c r="DGD40" s="26"/>
      <c r="DGE40" s="27"/>
      <c r="DGF40" s="26"/>
      <c r="DGG40" s="27"/>
      <c r="DGH40" s="26"/>
      <c r="DGI40" s="27"/>
      <c r="DGJ40" s="26"/>
      <c r="DGK40" s="27"/>
      <c r="DGL40" s="26"/>
      <c r="DGM40" s="27"/>
      <c r="DGN40" s="26"/>
      <c r="DGO40" s="27"/>
      <c r="DGP40" s="26"/>
      <c r="DGQ40" s="27"/>
      <c r="DGR40" s="26"/>
      <c r="DGS40" s="27"/>
      <c r="DGT40" s="26"/>
      <c r="DGU40" s="27"/>
      <c r="DGV40" s="26"/>
      <c r="DGW40" s="27"/>
      <c r="DGX40" s="26"/>
      <c r="DGY40" s="27"/>
      <c r="DGZ40" s="26"/>
      <c r="DHA40" s="27"/>
      <c r="DHB40" s="26"/>
      <c r="DHC40" s="27"/>
      <c r="DHD40" s="26"/>
      <c r="DHE40" s="27"/>
      <c r="DHF40" s="26"/>
      <c r="DHG40" s="27"/>
      <c r="DHH40" s="26"/>
      <c r="DHI40" s="27"/>
      <c r="DHJ40" s="26"/>
      <c r="DHK40" s="27"/>
      <c r="DHL40" s="26"/>
      <c r="DHM40" s="27"/>
      <c r="DHN40" s="26"/>
      <c r="DHO40" s="27"/>
      <c r="DHP40" s="26"/>
      <c r="DHQ40" s="27"/>
      <c r="DHR40" s="26"/>
      <c r="DHS40" s="27"/>
      <c r="DHT40" s="26"/>
      <c r="DHU40" s="27"/>
      <c r="DHV40" s="26"/>
      <c r="DHW40" s="27"/>
      <c r="DHX40" s="26"/>
      <c r="DHY40" s="27"/>
      <c r="DHZ40" s="26"/>
      <c r="DIA40" s="27"/>
      <c r="DIB40" s="26"/>
      <c r="DIC40" s="27"/>
      <c r="DID40" s="26"/>
      <c r="DIE40" s="27"/>
      <c r="DIF40" s="26"/>
      <c r="DIG40" s="27"/>
      <c r="DIH40" s="26"/>
      <c r="DII40" s="27"/>
      <c r="DIJ40" s="26"/>
      <c r="DIK40" s="27"/>
      <c r="DIL40" s="26"/>
      <c r="DIM40" s="27"/>
      <c r="DIN40" s="26"/>
      <c r="DIO40" s="27"/>
      <c r="DIP40" s="26"/>
      <c r="DIQ40" s="27"/>
      <c r="DIR40" s="26"/>
      <c r="DIS40" s="27"/>
      <c r="DIT40" s="26"/>
      <c r="DIU40" s="27"/>
      <c r="DIV40" s="26"/>
      <c r="DIW40" s="27"/>
      <c r="DIX40" s="26"/>
      <c r="DIY40" s="27"/>
      <c r="DIZ40" s="26"/>
      <c r="DJA40" s="27"/>
      <c r="DJB40" s="26"/>
      <c r="DJC40" s="27"/>
      <c r="DJD40" s="26"/>
      <c r="DJE40" s="27"/>
      <c r="DJF40" s="26"/>
      <c r="DJG40" s="27"/>
      <c r="DJH40" s="26"/>
      <c r="DJI40" s="27"/>
      <c r="DJJ40" s="26"/>
      <c r="DJK40" s="27"/>
      <c r="DJL40" s="26"/>
      <c r="DJM40" s="27"/>
      <c r="DJN40" s="26"/>
      <c r="DJO40" s="27"/>
      <c r="DJP40" s="26"/>
      <c r="DJQ40" s="27"/>
      <c r="DJR40" s="26"/>
      <c r="DJS40" s="27"/>
      <c r="DJT40" s="26"/>
      <c r="DJU40" s="27"/>
      <c r="DJV40" s="26"/>
      <c r="DJW40" s="27"/>
      <c r="DJX40" s="26"/>
      <c r="DJY40" s="27"/>
      <c r="DJZ40" s="26"/>
      <c r="DKA40" s="27"/>
      <c r="DKB40" s="26"/>
      <c r="DKC40" s="27"/>
      <c r="DKD40" s="26"/>
      <c r="DKE40" s="27"/>
      <c r="DKF40" s="26"/>
      <c r="DKG40" s="27"/>
      <c r="DKH40" s="26"/>
      <c r="DKI40" s="27"/>
      <c r="DKJ40" s="26"/>
      <c r="DKK40" s="27"/>
      <c r="DKL40" s="26"/>
      <c r="DKM40" s="27"/>
      <c r="DKN40" s="26"/>
      <c r="DKO40" s="27"/>
      <c r="DKP40" s="26"/>
      <c r="DKQ40" s="27"/>
      <c r="DKR40" s="26"/>
      <c r="DKS40" s="27"/>
      <c r="DKT40" s="26"/>
      <c r="DKU40" s="27"/>
      <c r="DKV40" s="26"/>
      <c r="DKW40" s="27"/>
      <c r="DKX40" s="26"/>
      <c r="DKY40" s="27"/>
      <c r="DKZ40" s="26"/>
      <c r="DLA40" s="27"/>
      <c r="DLB40" s="26"/>
      <c r="DLC40" s="27"/>
      <c r="DLD40" s="26"/>
      <c r="DLE40" s="27"/>
      <c r="DLF40" s="26"/>
      <c r="DLG40" s="27"/>
      <c r="DLH40" s="26"/>
      <c r="DLI40" s="27"/>
      <c r="DLJ40" s="26"/>
      <c r="DLK40" s="27"/>
      <c r="DLL40" s="26"/>
      <c r="DLM40" s="27"/>
      <c r="DLN40" s="26"/>
      <c r="DLO40" s="27"/>
      <c r="DLP40" s="26"/>
      <c r="DLQ40" s="27"/>
      <c r="DLR40" s="26"/>
      <c r="DLS40" s="27"/>
      <c r="DLT40" s="26"/>
      <c r="DLU40" s="27"/>
      <c r="DLV40" s="26"/>
      <c r="DLW40" s="27"/>
      <c r="DLX40" s="26"/>
      <c r="DLY40" s="27"/>
      <c r="DLZ40" s="26"/>
      <c r="DMA40" s="27"/>
      <c r="DMB40" s="26"/>
      <c r="DMC40" s="27"/>
      <c r="DMD40" s="26"/>
      <c r="DME40" s="27"/>
      <c r="DMF40" s="26"/>
      <c r="DMG40" s="27"/>
      <c r="DMH40" s="26"/>
      <c r="DMI40" s="27"/>
      <c r="DMJ40" s="26"/>
      <c r="DMK40" s="27"/>
      <c r="DML40" s="26"/>
      <c r="DMM40" s="27"/>
      <c r="DMN40" s="26"/>
      <c r="DMO40" s="27"/>
      <c r="DMP40" s="26"/>
      <c r="DMQ40" s="27"/>
      <c r="DMR40" s="26"/>
      <c r="DMS40" s="27"/>
      <c r="DMT40" s="26"/>
      <c r="DMU40" s="27"/>
      <c r="DMV40" s="26"/>
      <c r="DMW40" s="27"/>
      <c r="DMX40" s="26"/>
      <c r="DMY40" s="27"/>
      <c r="DMZ40" s="26"/>
      <c r="DNA40" s="27"/>
      <c r="DNB40" s="26"/>
      <c r="DNC40" s="27"/>
      <c r="DND40" s="26"/>
      <c r="DNE40" s="27"/>
      <c r="DNF40" s="26"/>
      <c r="DNG40" s="27"/>
      <c r="DNH40" s="26"/>
      <c r="DNI40" s="27"/>
      <c r="DNJ40" s="26"/>
      <c r="DNK40" s="27"/>
      <c r="DNL40" s="26"/>
      <c r="DNM40" s="27"/>
      <c r="DNN40" s="26"/>
      <c r="DNO40" s="27"/>
      <c r="DNP40" s="26"/>
      <c r="DNQ40" s="27"/>
      <c r="DNR40" s="26"/>
      <c r="DNS40" s="27"/>
      <c r="DNT40" s="26"/>
      <c r="DNU40" s="27"/>
      <c r="DNV40" s="26"/>
      <c r="DNW40" s="27"/>
      <c r="DNX40" s="26"/>
      <c r="DNY40" s="27"/>
      <c r="DNZ40" s="26"/>
      <c r="DOA40" s="27"/>
      <c r="DOB40" s="26"/>
      <c r="DOC40" s="27"/>
      <c r="DOD40" s="26"/>
      <c r="DOE40" s="27"/>
      <c r="DOF40" s="26"/>
      <c r="DOG40" s="27"/>
      <c r="DOH40" s="26"/>
      <c r="DOI40" s="27"/>
      <c r="DOJ40" s="26"/>
      <c r="DOK40" s="27"/>
      <c r="DOL40" s="26"/>
      <c r="DOM40" s="27"/>
      <c r="DON40" s="26"/>
      <c r="DOO40" s="27"/>
      <c r="DOP40" s="26"/>
      <c r="DOQ40" s="27"/>
      <c r="DOR40" s="26"/>
      <c r="DOS40" s="27"/>
      <c r="DOT40" s="26"/>
      <c r="DOU40" s="27"/>
      <c r="DOV40" s="26"/>
      <c r="DOW40" s="27"/>
      <c r="DOX40" s="26"/>
      <c r="DOY40" s="27"/>
      <c r="DOZ40" s="26"/>
      <c r="DPA40" s="27"/>
      <c r="DPB40" s="26"/>
      <c r="DPC40" s="27"/>
      <c r="DPD40" s="26"/>
      <c r="DPE40" s="27"/>
      <c r="DPF40" s="26"/>
      <c r="DPG40" s="27"/>
      <c r="DPH40" s="26"/>
      <c r="DPI40" s="27"/>
      <c r="DPJ40" s="26"/>
      <c r="DPK40" s="27"/>
      <c r="DPL40" s="26"/>
      <c r="DPM40" s="27"/>
      <c r="DPN40" s="26"/>
      <c r="DPO40" s="27"/>
      <c r="DPP40" s="26"/>
      <c r="DPQ40" s="27"/>
      <c r="DPR40" s="26"/>
      <c r="DPS40" s="27"/>
      <c r="DPT40" s="26"/>
      <c r="DPU40" s="27"/>
      <c r="DPV40" s="26"/>
      <c r="DPW40" s="27"/>
      <c r="DPX40" s="26"/>
      <c r="DPY40" s="27"/>
      <c r="DPZ40" s="26"/>
      <c r="DQA40" s="27"/>
      <c r="DQB40" s="26"/>
      <c r="DQC40" s="27"/>
      <c r="DQD40" s="26"/>
      <c r="DQE40" s="27"/>
      <c r="DQF40" s="26"/>
      <c r="DQG40" s="27"/>
      <c r="DQH40" s="26"/>
      <c r="DQI40" s="27"/>
      <c r="DQJ40" s="26"/>
      <c r="DQK40" s="27"/>
      <c r="DQL40" s="26"/>
      <c r="DQM40" s="27"/>
      <c r="DQN40" s="26"/>
      <c r="DQO40" s="27"/>
      <c r="DQP40" s="26"/>
      <c r="DQQ40" s="27"/>
      <c r="DQR40" s="26"/>
      <c r="DQS40" s="27"/>
      <c r="DQT40" s="26"/>
      <c r="DQU40" s="27"/>
      <c r="DQV40" s="26"/>
      <c r="DQW40" s="27"/>
      <c r="DQX40" s="26"/>
      <c r="DQY40" s="27"/>
      <c r="DQZ40" s="26"/>
      <c r="DRA40" s="27"/>
      <c r="DRB40" s="26"/>
      <c r="DRC40" s="27"/>
      <c r="DRD40" s="26"/>
      <c r="DRE40" s="27"/>
      <c r="DRF40" s="26"/>
      <c r="DRG40" s="27"/>
      <c r="DRH40" s="26"/>
      <c r="DRI40" s="27"/>
      <c r="DRJ40" s="26"/>
      <c r="DRK40" s="27"/>
      <c r="DRL40" s="26"/>
      <c r="DRM40" s="27"/>
      <c r="DRN40" s="26"/>
      <c r="DRO40" s="27"/>
      <c r="DRP40" s="26"/>
      <c r="DRQ40" s="27"/>
      <c r="DRR40" s="26"/>
      <c r="DRS40" s="27"/>
      <c r="DRT40" s="26"/>
      <c r="DRU40" s="27"/>
      <c r="DRV40" s="26"/>
      <c r="DRW40" s="27"/>
      <c r="DRX40" s="26"/>
      <c r="DRY40" s="27"/>
      <c r="DRZ40" s="26"/>
      <c r="DSA40" s="27"/>
      <c r="DSB40" s="26"/>
      <c r="DSC40" s="27"/>
      <c r="DSD40" s="26"/>
      <c r="DSE40" s="27"/>
      <c r="DSF40" s="26"/>
      <c r="DSG40" s="27"/>
      <c r="DSH40" s="26"/>
      <c r="DSI40" s="27"/>
      <c r="DSJ40" s="26"/>
      <c r="DSK40" s="27"/>
      <c r="DSL40" s="26"/>
      <c r="DSM40" s="27"/>
      <c r="DSN40" s="26"/>
      <c r="DSO40" s="27"/>
      <c r="DSP40" s="26"/>
      <c r="DSQ40" s="27"/>
      <c r="DSR40" s="26"/>
      <c r="DSS40" s="27"/>
      <c r="DST40" s="26"/>
      <c r="DSU40" s="27"/>
      <c r="DSV40" s="26"/>
      <c r="DSW40" s="27"/>
      <c r="DSX40" s="26"/>
      <c r="DSY40" s="27"/>
      <c r="DSZ40" s="26"/>
      <c r="DTA40" s="27"/>
      <c r="DTB40" s="26"/>
      <c r="DTC40" s="27"/>
      <c r="DTD40" s="26"/>
      <c r="DTE40" s="27"/>
      <c r="DTF40" s="26"/>
      <c r="DTG40" s="27"/>
      <c r="DTH40" s="26"/>
      <c r="DTI40" s="27"/>
      <c r="DTJ40" s="26"/>
      <c r="DTK40" s="27"/>
      <c r="DTL40" s="26"/>
      <c r="DTM40" s="27"/>
      <c r="DTN40" s="26"/>
      <c r="DTO40" s="27"/>
      <c r="DTP40" s="26"/>
      <c r="DTQ40" s="27"/>
      <c r="DTR40" s="26"/>
      <c r="DTS40" s="27"/>
      <c r="DTT40" s="26"/>
      <c r="DTU40" s="27"/>
      <c r="DTV40" s="26"/>
      <c r="DTW40" s="27"/>
      <c r="DTX40" s="26"/>
      <c r="DTY40" s="27"/>
      <c r="DTZ40" s="26"/>
      <c r="DUA40" s="27"/>
      <c r="DUB40" s="26"/>
      <c r="DUC40" s="27"/>
      <c r="DUD40" s="26"/>
      <c r="DUE40" s="27"/>
      <c r="DUF40" s="26"/>
      <c r="DUG40" s="27"/>
      <c r="DUH40" s="26"/>
      <c r="DUI40" s="27"/>
      <c r="DUJ40" s="26"/>
      <c r="DUK40" s="27"/>
      <c r="DUL40" s="26"/>
      <c r="DUM40" s="27"/>
      <c r="DUN40" s="26"/>
      <c r="DUO40" s="27"/>
      <c r="DUP40" s="26"/>
      <c r="DUQ40" s="27"/>
      <c r="DUR40" s="26"/>
      <c r="DUS40" s="27"/>
      <c r="DUT40" s="26"/>
      <c r="DUU40" s="27"/>
      <c r="DUV40" s="26"/>
      <c r="DUW40" s="27"/>
      <c r="DUX40" s="26"/>
      <c r="DUY40" s="27"/>
      <c r="DUZ40" s="26"/>
      <c r="DVA40" s="27"/>
      <c r="DVB40" s="26"/>
      <c r="DVC40" s="27"/>
      <c r="DVD40" s="26"/>
      <c r="DVE40" s="27"/>
      <c r="DVF40" s="26"/>
      <c r="DVG40" s="27"/>
      <c r="DVH40" s="26"/>
      <c r="DVI40" s="27"/>
      <c r="DVJ40" s="26"/>
      <c r="DVK40" s="27"/>
      <c r="DVL40" s="26"/>
      <c r="DVM40" s="27"/>
      <c r="DVN40" s="26"/>
      <c r="DVO40" s="27"/>
      <c r="DVP40" s="26"/>
      <c r="DVQ40" s="27"/>
      <c r="DVR40" s="26"/>
      <c r="DVS40" s="27"/>
      <c r="DVT40" s="26"/>
      <c r="DVU40" s="27"/>
      <c r="DVV40" s="26"/>
      <c r="DVW40" s="27"/>
      <c r="DVX40" s="26"/>
      <c r="DVY40" s="27"/>
      <c r="DVZ40" s="26"/>
      <c r="DWA40" s="27"/>
      <c r="DWB40" s="26"/>
      <c r="DWC40" s="27"/>
      <c r="DWD40" s="26"/>
      <c r="DWE40" s="27"/>
      <c r="DWF40" s="26"/>
      <c r="DWG40" s="27"/>
      <c r="DWH40" s="26"/>
      <c r="DWI40" s="27"/>
      <c r="DWJ40" s="26"/>
      <c r="DWK40" s="27"/>
      <c r="DWL40" s="26"/>
      <c r="DWM40" s="27"/>
      <c r="DWN40" s="26"/>
      <c r="DWO40" s="27"/>
      <c r="DWP40" s="26"/>
      <c r="DWQ40" s="27"/>
      <c r="DWR40" s="26"/>
      <c r="DWS40" s="27"/>
      <c r="DWT40" s="26"/>
      <c r="DWU40" s="27"/>
      <c r="DWV40" s="26"/>
      <c r="DWW40" s="27"/>
      <c r="DWX40" s="26"/>
      <c r="DWY40" s="27"/>
      <c r="DWZ40" s="26"/>
      <c r="DXA40" s="27"/>
      <c r="DXB40" s="26"/>
      <c r="DXC40" s="27"/>
      <c r="DXD40" s="26"/>
      <c r="DXE40" s="27"/>
      <c r="DXF40" s="26"/>
      <c r="DXG40" s="27"/>
      <c r="DXH40" s="26"/>
      <c r="DXI40" s="27"/>
      <c r="DXJ40" s="26"/>
      <c r="DXK40" s="27"/>
      <c r="DXL40" s="26"/>
      <c r="DXM40" s="27"/>
      <c r="DXN40" s="26"/>
      <c r="DXO40" s="27"/>
      <c r="DXP40" s="26"/>
      <c r="DXQ40" s="27"/>
      <c r="DXR40" s="26"/>
      <c r="DXS40" s="27"/>
      <c r="DXT40" s="26"/>
      <c r="DXU40" s="27"/>
      <c r="DXV40" s="26"/>
      <c r="DXW40" s="27"/>
      <c r="DXX40" s="26"/>
      <c r="DXY40" s="27"/>
      <c r="DXZ40" s="26"/>
      <c r="DYA40" s="27"/>
      <c r="DYB40" s="26"/>
      <c r="DYC40" s="27"/>
      <c r="DYD40" s="26"/>
      <c r="DYE40" s="27"/>
      <c r="DYF40" s="26"/>
      <c r="DYG40" s="27"/>
      <c r="DYH40" s="26"/>
      <c r="DYI40" s="27"/>
      <c r="DYJ40" s="26"/>
      <c r="DYK40" s="27"/>
      <c r="DYL40" s="26"/>
      <c r="DYM40" s="27"/>
      <c r="DYN40" s="26"/>
      <c r="DYO40" s="27"/>
      <c r="DYP40" s="26"/>
      <c r="DYQ40" s="27"/>
      <c r="DYR40" s="26"/>
      <c r="DYS40" s="27"/>
      <c r="DYT40" s="26"/>
      <c r="DYU40" s="27"/>
      <c r="DYV40" s="26"/>
      <c r="DYW40" s="27"/>
      <c r="DYX40" s="26"/>
      <c r="DYY40" s="27"/>
      <c r="DYZ40" s="26"/>
      <c r="DZA40" s="27"/>
      <c r="DZB40" s="26"/>
      <c r="DZC40" s="27"/>
      <c r="DZD40" s="26"/>
      <c r="DZE40" s="27"/>
      <c r="DZF40" s="26"/>
      <c r="DZG40" s="27"/>
      <c r="DZH40" s="26"/>
      <c r="DZI40" s="27"/>
      <c r="DZJ40" s="26"/>
      <c r="DZK40" s="27"/>
      <c r="DZL40" s="26"/>
      <c r="DZM40" s="27"/>
      <c r="DZN40" s="26"/>
      <c r="DZO40" s="27"/>
      <c r="DZP40" s="26"/>
      <c r="DZQ40" s="27"/>
      <c r="DZR40" s="26"/>
      <c r="DZS40" s="27"/>
      <c r="DZT40" s="26"/>
      <c r="DZU40" s="27"/>
      <c r="DZV40" s="26"/>
      <c r="DZW40" s="27"/>
      <c r="DZX40" s="26"/>
      <c r="DZY40" s="27"/>
      <c r="DZZ40" s="26"/>
      <c r="EAA40" s="27"/>
      <c r="EAB40" s="26"/>
      <c r="EAC40" s="27"/>
      <c r="EAD40" s="26"/>
      <c r="EAE40" s="27"/>
      <c r="EAF40" s="26"/>
      <c r="EAG40" s="27"/>
      <c r="EAH40" s="26"/>
      <c r="EAI40" s="27"/>
      <c r="EAJ40" s="26"/>
      <c r="EAK40" s="27"/>
      <c r="EAL40" s="26"/>
      <c r="EAM40" s="27"/>
      <c r="EAN40" s="26"/>
      <c r="EAO40" s="27"/>
      <c r="EAP40" s="26"/>
      <c r="EAQ40" s="27"/>
      <c r="EAR40" s="26"/>
      <c r="EAS40" s="27"/>
      <c r="EAT40" s="26"/>
      <c r="EAU40" s="27"/>
      <c r="EAV40" s="26"/>
      <c r="EAW40" s="27"/>
      <c r="EAX40" s="26"/>
      <c r="EAY40" s="27"/>
      <c r="EAZ40" s="26"/>
      <c r="EBA40" s="27"/>
      <c r="EBB40" s="26"/>
      <c r="EBC40" s="27"/>
      <c r="EBD40" s="26"/>
      <c r="EBE40" s="27"/>
      <c r="EBF40" s="26"/>
      <c r="EBG40" s="27"/>
      <c r="EBH40" s="26"/>
      <c r="EBI40" s="27"/>
      <c r="EBJ40" s="26"/>
      <c r="EBK40" s="27"/>
      <c r="EBL40" s="26"/>
      <c r="EBM40" s="27"/>
      <c r="EBN40" s="26"/>
      <c r="EBO40" s="27"/>
      <c r="EBP40" s="26"/>
      <c r="EBQ40" s="27"/>
      <c r="EBR40" s="26"/>
      <c r="EBS40" s="27"/>
      <c r="EBT40" s="26"/>
      <c r="EBU40" s="27"/>
      <c r="EBV40" s="26"/>
      <c r="EBW40" s="27"/>
      <c r="EBX40" s="26"/>
      <c r="EBY40" s="27"/>
      <c r="EBZ40" s="26"/>
      <c r="ECA40" s="27"/>
      <c r="ECB40" s="26"/>
      <c r="ECC40" s="27"/>
      <c r="ECD40" s="26"/>
      <c r="ECE40" s="27"/>
      <c r="ECF40" s="26"/>
      <c r="ECG40" s="27"/>
      <c r="ECH40" s="26"/>
      <c r="ECI40" s="27"/>
      <c r="ECJ40" s="26"/>
      <c r="ECK40" s="27"/>
      <c r="ECL40" s="26"/>
      <c r="ECM40" s="27"/>
      <c r="ECN40" s="26"/>
      <c r="ECO40" s="27"/>
      <c r="ECP40" s="26"/>
      <c r="ECQ40" s="27"/>
      <c r="ECR40" s="26"/>
      <c r="ECS40" s="27"/>
      <c r="ECT40" s="26"/>
      <c r="ECU40" s="27"/>
      <c r="ECV40" s="26"/>
      <c r="ECW40" s="27"/>
      <c r="ECX40" s="26"/>
      <c r="ECY40" s="27"/>
      <c r="ECZ40" s="26"/>
      <c r="EDA40" s="27"/>
      <c r="EDB40" s="26"/>
      <c r="EDC40" s="27"/>
      <c r="EDD40" s="26"/>
      <c r="EDE40" s="27"/>
      <c r="EDF40" s="26"/>
      <c r="EDG40" s="27"/>
      <c r="EDH40" s="26"/>
      <c r="EDI40" s="27"/>
      <c r="EDJ40" s="26"/>
      <c r="EDK40" s="27"/>
      <c r="EDL40" s="26"/>
      <c r="EDM40" s="27"/>
      <c r="EDN40" s="26"/>
      <c r="EDO40" s="27"/>
      <c r="EDP40" s="26"/>
      <c r="EDQ40" s="27"/>
      <c r="EDR40" s="26"/>
      <c r="EDS40" s="27"/>
      <c r="EDT40" s="26"/>
      <c r="EDU40" s="27"/>
      <c r="EDV40" s="26"/>
      <c r="EDW40" s="27"/>
      <c r="EDX40" s="26"/>
      <c r="EDY40" s="27"/>
      <c r="EDZ40" s="26"/>
      <c r="EEA40" s="27"/>
      <c r="EEB40" s="26"/>
      <c r="EEC40" s="27"/>
      <c r="EED40" s="26"/>
      <c r="EEE40" s="27"/>
      <c r="EEF40" s="26"/>
      <c r="EEG40" s="27"/>
      <c r="EEH40" s="26"/>
      <c r="EEI40" s="27"/>
      <c r="EEJ40" s="26"/>
      <c r="EEK40" s="27"/>
      <c r="EEL40" s="26"/>
      <c r="EEM40" s="27"/>
      <c r="EEN40" s="26"/>
      <c r="EEO40" s="27"/>
      <c r="EEP40" s="26"/>
      <c r="EEQ40" s="27"/>
      <c r="EER40" s="26"/>
      <c r="EES40" s="27"/>
      <c r="EET40" s="26"/>
      <c r="EEU40" s="27"/>
      <c r="EEV40" s="26"/>
      <c r="EEW40" s="27"/>
      <c r="EEX40" s="26"/>
      <c r="EEY40" s="27"/>
      <c r="EEZ40" s="26"/>
      <c r="EFA40" s="27"/>
      <c r="EFB40" s="26"/>
      <c r="EFC40" s="27"/>
      <c r="EFD40" s="26"/>
      <c r="EFE40" s="27"/>
      <c r="EFF40" s="26"/>
      <c r="EFG40" s="27"/>
      <c r="EFH40" s="26"/>
      <c r="EFI40" s="27"/>
      <c r="EFJ40" s="26"/>
      <c r="EFK40" s="27"/>
      <c r="EFL40" s="26"/>
      <c r="EFM40" s="27"/>
      <c r="EFN40" s="26"/>
      <c r="EFO40" s="27"/>
      <c r="EFP40" s="26"/>
      <c r="EFQ40" s="27"/>
      <c r="EFR40" s="26"/>
      <c r="EFS40" s="27"/>
      <c r="EFT40" s="26"/>
      <c r="EFU40" s="27"/>
      <c r="EFV40" s="26"/>
      <c r="EFW40" s="27"/>
      <c r="EFX40" s="26"/>
      <c r="EFY40" s="27"/>
      <c r="EFZ40" s="26"/>
      <c r="EGA40" s="27"/>
      <c r="EGB40" s="26"/>
      <c r="EGC40" s="27"/>
      <c r="EGD40" s="26"/>
      <c r="EGE40" s="27"/>
      <c r="EGF40" s="26"/>
      <c r="EGG40" s="27"/>
      <c r="EGH40" s="26"/>
      <c r="EGI40" s="27"/>
      <c r="EGJ40" s="26"/>
      <c r="EGK40" s="27"/>
      <c r="EGL40" s="26"/>
      <c r="EGM40" s="27"/>
      <c r="EGN40" s="26"/>
      <c r="EGO40" s="27"/>
      <c r="EGP40" s="26"/>
      <c r="EGQ40" s="27"/>
      <c r="EGR40" s="26"/>
      <c r="EGS40" s="27"/>
      <c r="EGT40" s="26"/>
      <c r="EGU40" s="27"/>
      <c r="EGV40" s="26"/>
      <c r="EGW40" s="27"/>
      <c r="EGX40" s="26"/>
      <c r="EGY40" s="27"/>
      <c r="EGZ40" s="26"/>
      <c r="EHA40" s="27"/>
      <c r="EHB40" s="26"/>
      <c r="EHC40" s="27"/>
      <c r="EHD40" s="26"/>
      <c r="EHE40" s="27"/>
      <c r="EHF40" s="26"/>
      <c r="EHG40" s="27"/>
      <c r="EHH40" s="26"/>
      <c r="EHI40" s="27"/>
      <c r="EHJ40" s="26"/>
      <c r="EHK40" s="27"/>
      <c r="EHL40" s="26"/>
      <c r="EHM40" s="27"/>
      <c r="EHN40" s="26"/>
      <c r="EHO40" s="27"/>
      <c r="EHP40" s="26"/>
      <c r="EHQ40" s="27"/>
      <c r="EHR40" s="26"/>
      <c r="EHS40" s="27"/>
      <c r="EHT40" s="26"/>
      <c r="EHU40" s="27"/>
      <c r="EHV40" s="26"/>
      <c r="EHW40" s="27"/>
      <c r="EHX40" s="26"/>
      <c r="EHY40" s="27"/>
      <c r="EHZ40" s="26"/>
      <c r="EIA40" s="27"/>
      <c r="EIB40" s="26"/>
      <c r="EIC40" s="27"/>
      <c r="EID40" s="26"/>
      <c r="EIE40" s="27"/>
      <c r="EIF40" s="26"/>
      <c r="EIG40" s="27"/>
      <c r="EIH40" s="26"/>
      <c r="EII40" s="27"/>
      <c r="EIJ40" s="26"/>
      <c r="EIK40" s="27"/>
      <c r="EIL40" s="26"/>
      <c r="EIM40" s="27"/>
      <c r="EIN40" s="26"/>
      <c r="EIO40" s="27"/>
      <c r="EIP40" s="26"/>
      <c r="EIQ40" s="27"/>
      <c r="EIR40" s="26"/>
      <c r="EIS40" s="27"/>
      <c r="EIT40" s="26"/>
      <c r="EIU40" s="27"/>
      <c r="EIV40" s="26"/>
      <c r="EIW40" s="27"/>
      <c r="EIX40" s="26"/>
      <c r="EIY40" s="27"/>
      <c r="EIZ40" s="26"/>
      <c r="EJA40" s="27"/>
      <c r="EJB40" s="26"/>
      <c r="EJC40" s="27"/>
      <c r="EJD40" s="26"/>
      <c r="EJE40" s="27"/>
      <c r="EJF40" s="26"/>
      <c r="EJG40" s="27"/>
      <c r="EJH40" s="26"/>
      <c r="EJI40" s="27"/>
      <c r="EJJ40" s="26"/>
      <c r="EJK40" s="27"/>
      <c r="EJL40" s="26"/>
      <c r="EJM40" s="27"/>
      <c r="EJN40" s="26"/>
      <c r="EJO40" s="27"/>
      <c r="EJP40" s="26"/>
      <c r="EJQ40" s="27"/>
      <c r="EJR40" s="26"/>
      <c r="EJS40" s="27"/>
      <c r="EJT40" s="26"/>
      <c r="EJU40" s="27"/>
      <c r="EJV40" s="26"/>
      <c r="EJW40" s="27"/>
      <c r="EJX40" s="26"/>
      <c r="EJY40" s="27"/>
      <c r="EJZ40" s="26"/>
      <c r="EKA40" s="27"/>
      <c r="EKB40" s="26"/>
      <c r="EKC40" s="27"/>
      <c r="EKD40" s="26"/>
      <c r="EKE40" s="27"/>
      <c r="EKF40" s="26"/>
      <c r="EKG40" s="27"/>
      <c r="EKH40" s="26"/>
      <c r="EKI40" s="27"/>
      <c r="EKJ40" s="26"/>
      <c r="EKK40" s="27"/>
      <c r="EKL40" s="26"/>
      <c r="EKM40" s="27"/>
      <c r="EKN40" s="26"/>
      <c r="EKO40" s="27"/>
      <c r="EKP40" s="26"/>
      <c r="EKQ40" s="27"/>
      <c r="EKR40" s="26"/>
      <c r="EKS40" s="27"/>
      <c r="EKT40" s="26"/>
      <c r="EKU40" s="27"/>
      <c r="EKV40" s="26"/>
      <c r="EKW40" s="27"/>
      <c r="EKX40" s="26"/>
      <c r="EKY40" s="27"/>
      <c r="EKZ40" s="26"/>
      <c r="ELA40" s="27"/>
      <c r="ELB40" s="26"/>
      <c r="ELC40" s="27"/>
      <c r="ELD40" s="26"/>
      <c r="ELE40" s="27"/>
      <c r="ELF40" s="26"/>
      <c r="ELG40" s="27"/>
      <c r="ELH40" s="26"/>
      <c r="ELI40" s="27"/>
      <c r="ELJ40" s="26"/>
      <c r="ELK40" s="27"/>
      <c r="ELL40" s="26"/>
      <c r="ELM40" s="27"/>
      <c r="ELN40" s="26"/>
      <c r="ELO40" s="27"/>
      <c r="ELP40" s="26"/>
      <c r="ELQ40" s="27"/>
      <c r="ELR40" s="26"/>
      <c r="ELS40" s="27"/>
      <c r="ELT40" s="26"/>
      <c r="ELU40" s="27"/>
      <c r="ELV40" s="26"/>
      <c r="ELW40" s="27"/>
      <c r="ELX40" s="26"/>
      <c r="ELY40" s="27"/>
      <c r="ELZ40" s="26"/>
      <c r="EMA40" s="27"/>
      <c r="EMB40" s="26"/>
      <c r="EMC40" s="27"/>
      <c r="EMD40" s="26"/>
      <c r="EME40" s="27"/>
      <c r="EMF40" s="26"/>
      <c r="EMG40" s="27"/>
      <c r="EMH40" s="26"/>
      <c r="EMI40" s="27"/>
      <c r="EMJ40" s="26"/>
      <c r="EMK40" s="27"/>
      <c r="EML40" s="26"/>
      <c r="EMM40" s="27"/>
      <c r="EMN40" s="26"/>
      <c r="EMO40" s="27"/>
      <c r="EMP40" s="26"/>
      <c r="EMQ40" s="27"/>
      <c r="EMR40" s="26"/>
      <c r="EMS40" s="27"/>
      <c r="EMT40" s="26"/>
      <c r="EMU40" s="27"/>
      <c r="EMV40" s="26"/>
      <c r="EMW40" s="27"/>
      <c r="EMX40" s="26"/>
      <c r="EMY40" s="27"/>
      <c r="EMZ40" s="26"/>
      <c r="ENA40" s="27"/>
      <c r="ENB40" s="26"/>
      <c r="ENC40" s="27"/>
      <c r="END40" s="26"/>
      <c r="ENE40" s="27"/>
      <c r="ENF40" s="26"/>
      <c r="ENG40" s="27"/>
      <c r="ENH40" s="26"/>
      <c r="ENI40" s="27"/>
      <c r="ENJ40" s="26"/>
      <c r="ENK40" s="27"/>
      <c r="ENL40" s="26"/>
      <c r="ENM40" s="27"/>
      <c r="ENN40" s="26"/>
      <c r="ENO40" s="27"/>
      <c r="ENP40" s="26"/>
      <c r="ENQ40" s="27"/>
      <c r="ENR40" s="26"/>
      <c r="ENS40" s="27"/>
      <c r="ENT40" s="26"/>
      <c r="ENU40" s="27"/>
      <c r="ENV40" s="26"/>
      <c r="ENW40" s="27"/>
      <c r="ENX40" s="26"/>
      <c r="ENY40" s="27"/>
      <c r="ENZ40" s="26"/>
      <c r="EOA40" s="27"/>
      <c r="EOB40" s="26"/>
      <c r="EOC40" s="27"/>
      <c r="EOD40" s="26"/>
      <c r="EOE40" s="27"/>
      <c r="EOF40" s="26"/>
      <c r="EOG40" s="27"/>
      <c r="EOH40" s="26"/>
      <c r="EOI40" s="27"/>
      <c r="EOJ40" s="26"/>
      <c r="EOK40" s="27"/>
      <c r="EOL40" s="26"/>
      <c r="EOM40" s="27"/>
      <c r="EON40" s="26"/>
      <c r="EOO40" s="27"/>
      <c r="EOP40" s="26"/>
      <c r="EOQ40" s="27"/>
      <c r="EOR40" s="26"/>
      <c r="EOS40" s="27"/>
      <c r="EOT40" s="26"/>
      <c r="EOU40" s="27"/>
      <c r="EOV40" s="26"/>
      <c r="EOW40" s="27"/>
      <c r="EOX40" s="26"/>
      <c r="EOY40" s="27"/>
      <c r="EOZ40" s="26"/>
      <c r="EPA40" s="27"/>
      <c r="EPB40" s="26"/>
      <c r="EPC40" s="27"/>
      <c r="EPD40" s="26"/>
      <c r="EPE40" s="27"/>
      <c r="EPF40" s="26"/>
      <c r="EPG40" s="27"/>
      <c r="EPH40" s="26"/>
      <c r="EPI40" s="27"/>
      <c r="EPJ40" s="26"/>
      <c r="EPK40" s="27"/>
      <c r="EPL40" s="26"/>
      <c r="EPM40" s="27"/>
      <c r="EPN40" s="26"/>
      <c r="EPO40" s="27"/>
      <c r="EPP40" s="26"/>
      <c r="EPQ40" s="27"/>
      <c r="EPR40" s="26"/>
      <c r="EPS40" s="27"/>
      <c r="EPT40" s="26"/>
      <c r="EPU40" s="27"/>
      <c r="EPV40" s="26"/>
      <c r="EPW40" s="27"/>
      <c r="EPX40" s="26"/>
      <c r="EPY40" s="27"/>
      <c r="EPZ40" s="26"/>
      <c r="EQA40" s="27"/>
      <c r="EQB40" s="26"/>
      <c r="EQC40" s="27"/>
      <c r="EQD40" s="26"/>
      <c r="EQE40" s="27"/>
      <c r="EQF40" s="26"/>
      <c r="EQG40" s="27"/>
      <c r="EQH40" s="26"/>
      <c r="EQI40" s="27"/>
      <c r="EQJ40" s="26"/>
      <c r="EQK40" s="27"/>
      <c r="EQL40" s="26"/>
      <c r="EQM40" s="27"/>
      <c r="EQN40" s="26"/>
      <c r="EQO40" s="27"/>
      <c r="EQP40" s="26"/>
      <c r="EQQ40" s="27"/>
      <c r="EQR40" s="26"/>
      <c r="EQS40" s="27"/>
      <c r="EQT40" s="26"/>
      <c r="EQU40" s="27"/>
      <c r="EQV40" s="26"/>
      <c r="EQW40" s="27"/>
      <c r="EQX40" s="26"/>
      <c r="EQY40" s="27"/>
      <c r="EQZ40" s="26"/>
      <c r="ERA40" s="27"/>
      <c r="ERB40" s="26"/>
      <c r="ERC40" s="27"/>
      <c r="ERD40" s="26"/>
      <c r="ERE40" s="27"/>
      <c r="ERF40" s="26"/>
      <c r="ERG40" s="27"/>
      <c r="ERH40" s="26"/>
      <c r="ERI40" s="27"/>
      <c r="ERJ40" s="26"/>
      <c r="ERK40" s="27"/>
      <c r="ERL40" s="26"/>
      <c r="ERM40" s="27"/>
      <c r="ERN40" s="26"/>
      <c r="ERO40" s="27"/>
      <c r="ERP40" s="26"/>
      <c r="ERQ40" s="27"/>
      <c r="ERR40" s="26"/>
      <c r="ERS40" s="27"/>
      <c r="ERT40" s="26"/>
      <c r="ERU40" s="27"/>
      <c r="ERV40" s="26"/>
      <c r="ERW40" s="27"/>
      <c r="ERX40" s="26"/>
      <c r="ERY40" s="27"/>
      <c r="ERZ40" s="26"/>
      <c r="ESA40" s="27"/>
      <c r="ESB40" s="26"/>
      <c r="ESC40" s="27"/>
      <c r="ESD40" s="26"/>
      <c r="ESE40" s="27"/>
      <c r="ESF40" s="26"/>
      <c r="ESG40" s="27"/>
      <c r="ESH40" s="26"/>
      <c r="ESI40" s="27"/>
      <c r="ESJ40" s="26"/>
      <c r="ESK40" s="27"/>
      <c r="ESL40" s="26"/>
      <c r="ESM40" s="27"/>
      <c r="ESN40" s="26"/>
      <c r="ESO40" s="27"/>
      <c r="ESP40" s="26"/>
      <c r="ESQ40" s="27"/>
      <c r="ESR40" s="26"/>
      <c r="ESS40" s="27"/>
      <c r="EST40" s="26"/>
      <c r="ESU40" s="27"/>
      <c r="ESV40" s="26"/>
      <c r="ESW40" s="27"/>
      <c r="ESX40" s="26"/>
      <c r="ESY40" s="27"/>
      <c r="ESZ40" s="26"/>
      <c r="ETA40" s="27"/>
      <c r="ETB40" s="26"/>
      <c r="ETC40" s="27"/>
      <c r="ETD40" s="26"/>
      <c r="ETE40" s="27"/>
      <c r="ETF40" s="26"/>
      <c r="ETG40" s="27"/>
      <c r="ETH40" s="26"/>
      <c r="ETI40" s="27"/>
      <c r="ETJ40" s="26"/>
      <c r="ETK40" s="27"/>
      <c r="ETL40" s="26"/>
      <c r="ETM40" s="27"/>
      <c r="ETN40" s="26"/>
      <c r="ETO40" s="27"/>
      <c r="ETP40" s="26"/>
      <c r="ETQ40" s="27"/>
      <c r="ETR40" s="26"/>
      <c r="ETS40" s="27"/>
      <c r="ETT40" s="26"/>
      <c r="ETU40" s="27"/>
      <c r="ETV40" s="26"/>
      <c r="ETW40" s="27"/>
      <c r="ETX40" s="26"/>
      <c r="ETY40" s="27"/>
      <c r="ETZ40" s="26"/>
      <c r="EUA40" s="27"/>
      <c r="EUB40" s="26"/>
      <c r="EUC40" s="27"/>
      <c r="EUD40" s="26"/>
      <c r="EUE40" s="27"/>
      <c r="EUF40" s="26"/>
      <c r="EUG40" s="27"/>
      <c r="EUH40" s="26"/>
      <c r="EUI40" s="27"/>
      <c r="EUJ40" s="26"/>
      <c r="EUK40" s="27"/>
      <c r="EUL40" s="26"/>
      <c r="EUM40" s="27"/>
      <c r="EUN40" s="26"/>
      <c r="EUO40" s="27"/>
      <c r="EUP40" s="26"/>
      <c r="EUQ40" s="27"/>
      <c r="EUR40" s="26"/>
      <c r="EUS40" s="27"/>
      <c r="EUT40" s="26"/>
      <c r="EUU40" s="27"/>
      <c r="EUV40" s="26"/>
      <c r="EUW40" s="27"/>
      <c r="EUX40" s="26"/>
      <c r="EUY40" s="27"/>
      <c r="EUZ40" s="26"/>
      <c r="EVA40" s="27"/>
      <c r="EVB40" s="26"/>
      <c r="EVC40" s="27"/>
      <c r="EVD40" s="26"/>
      <c r="EVE40" s="27"/>
      <c r="EVF40" s="26"/>
      <c r="EVG40" s="27"/>
      <c r="EVH40" s="26"/>
      <c r="EVI40" s="27"/>
      <c r="EVJ40" s="26"/>
      <c r="EVK40" s="27"/>
      <c r="EVL40" s="26"/>
      <c r="EVM40" s="27"/>
      <c r="EVN40" s="26"/>
      <c r="EVO40" s="27"/>
      <c r="EVP40" s="26"/>
      <c r="EVQ40" s="27"/>
      <c r="EVR40" s="26"/>
      <c r="EVS40" s="27"/>
      <c r="EVT40" s="26"/>
      <c r="EVU40" s="27"/>
      <c r="EVV40" s="26"/>
      <c r="EVW40" s="27"/>
      <c r="EVX40" s="26"/>
      <c r="EVY40" s="27"/>
      <c r="EVZ40" s="26"/>
      <c r="EWA40" s="27"/>
      <c r="EWB40" s="26"/>
      <c r="EWC40" s="27"/>
      <c r="EWD40" s="26"/>
      <c r="EWE40" s="27"/>
      <c r="EWF40" s="26"/>
      <c r="EWG40" s="27"/>
      <c r="EWH40" s="26"/>
      <c r="EWI40" s="27"/>
      <c r="EWJ40" s="26"/>
      <c r="EWK40" s="27"/>
      <c r="EWL40" s="26"/>
      <c r="EWM40" s="27"/>
      <c r="EWN40" s="26"/>
      <c r="EWO40" s="27"/>
      <c r="EWP40" s="26"/>
      <c r="EWQ40" s="27"/>
      <c r="EWR40" s="26"/>
      <c r="EWS40" s="27"/>
      <c r="EWT40" s="26"/>
      <c r="EWU40" s="27"/>
      <c r="EWV40" s="26"/>
      <c r="EWW40" s="27"/>
      <c r="EWX40" s="26"/>
      <c r="EWY40" s="27"/>
      <c r="EWZ40" s="26"/>
      <c r="EXA40" s="27"/>
      <c r="EXB40" s="26"/>
      <c r="EXC40" s="27"/>
      <c r="EXD40" s="26"/>
      <c r="EXE40" s="27"/>
      <c r="EXF40" s="26"/>
      <c r="EXG40" s="27"/>
      <c r="EXH40" s="26"/>
      <c r="EXI40" s="27"/>
      <c r="EXJ40" s="26"/>
      <c r="EXK40" s="27"/>
      <c r="EXL40" s="26"/>
      <c r="EXM40" s="27"/>
      <c r="EXN40" s="26"/>
      <c r="EXO40" s="27"/>
      <c r="EXP40" s="26"/>
      <c r="EXQ40" s="27"/>
      <c r="EXR40" s="26"/>
      <c r="EXS40" s="27"/>
      <c r="EXT40" s="26"/>
      <c r="EXU40" s="27"/>
      <c r="EXV40" s="26"/>
      <c r="EXW40" s="27"/>
      <c r="EXX40" s="26"/>
      <c r="EXY40" s="27"/>
      <c r="EXZ40" s="26"/>
      <c r="EYA40" s="27"/>
      <c r="EYB40" s="26"/>
      <c r="EYC40" s="27"/>
      <c r="EYD40" s="26"/>
      <c r="EYE40" s="27"/>
      <c r="EYF40" s="26"/>
      <c r="EYG40" s="27"/>
      <c r="EYH40" s="26"/>
      <c r="EYI40" s="27"/>
      <c r="EYJ40" s="26"/>
      <c r="EYK40" s="27"/>
      <c r="EYL40" s="26"/>
      <c r="EYM40" s="27"/>
      <c r="EYN40" s="26"/>
      <c r="EYO40" s="27"/>
      <c r="EYP40" s="26"/>
      <c r="EYQ40" s="27"/>
      <c r="EYR40" s="26"/>
      <c r="EYS40" s="27"/>
      <c r="EYT40" s="26"/>
      <c r="EYU40" s="27"/>
      <c r="EYV40" s="26"/>
      <c r="EYW40" s="27"/>
      <c r="EYX40" s="26"/>
      <c r="EYY40" s="27"/>
      <c r="EYZ40" s="26"/>
      <c r="EZA40" s="27"/>
      <c r="EZB40" s="26"/>
      <c r="EZC40" s="27"/>
      <c r="EZD40" s="26"/>
      <c r="EZE40" s="27"/>
      <c r="EZF40" s="26"/>
      <c r="EZG40" s="27"/>
      <c r="EZH40" s="26"/>
      <c r="EZI40" s="27"/>
      <c r="EZJ40" s="26"/>
      <c r="EZK40" s="27"/>
      <c r="EZL40" s="26"/>
      <c r="EZM40" s="27"/>
      <c r="EZN40" s="26"/>
      <c r="EZO40" s="27"/>
      <c r="EZP40" s="26"/>
      <c r="EZQ40" s="27"/>
      <c r="EZR40" s="26"/>
      <c r="EZS40" s="27"/>
      <c r="EZT40" s="26"/>
      <c r="EZU40" s="27"/>
      <c r="EZV40" s="26"/>
      <c r="EZW40" s="27"/>
      <c r="EZX40" s="26"/>
      <c r="EZY40" s="27"/>
      <c r="EZZ40" s="26"/>
      <c r="FAA40" s="27"/>
      <c r="FAB40" s="26"/>
      <c r="FAC40" s="27"/>
      <c r="FAD40" s="26"/>
      <c r="FAE40" s="27"/>
      <c r="FAF40" s="26"/>
      <c r="FAG40" s="27"/>
      <c r="FAH40" s="26"/>
      <c r="FAI40" s="27"/>
      <c r="FAJ40" s="26"/>
      <c r="FAK40" s="27"/>
      <c r="FAL40" s="26"/>
      <c r="FAM40" s="27"/>
      <c r="FAN40" s="26"/>
      <c r="FAO40" s="27"/>
      <c r="FAP40" s="26"/>
      <c r="FAQ40" s="27"/>
      <c r="FAR40" s="26"/>
      <c r="FAS40" s="27"/>
      <c r="FAT40" s="26"/>
      <c r="FAU40" s="27"/>
      <c r="FAV40" s="26"/>
      <c r="FAW40" s="27"/>
      <c r="FAX40" s="26"/>
      <c r="FAY40" s="27"/>
      <c r="FAZ40" s="26"/>
      <c r="FBA40" s="27"/>
      <c r="FBB40" s="26"/>
      <c r="FBC40" s="27"/>
      <c r="FBD40" s="26"/>
      <c r="FBE40" s="27"/>
      <c r="FBF40" s="26"/>
      <c r="FBG40" s="27"/>
      <c r="FBH40" s="26"/>
      <c r="FBI40" s="27"/>
      <c r="FBJ40" s="26"/>
      <c r="FBK40" s="27"/>
      <c r="FBL40" s="26"/>
      <c r="FBM40" s="27"/>
      <c r="FBN40" s="26"/>
      <c r="FBO40" s="27"/>
      <c r="FBP40" s="26"/>
      <c r="FBQ40" s="27"/>
      <c r="FBR40" s="26"/>
      <c r="FBS40" s="27"/>
      <c r="FBT40" s="26"/>
      <c r="FBU40" s="27"/>
      <c r="FBV40" s="26"/>
      <c r="FBW40" s="27"/>
      <c r="FBX40" s="26"/>
      <c r="FBY40" s="27"/>
      <c r="FBZ40" s="26"/>
      <c r="FCA40" s="27"/>
      <c r="FCB40" s="26"/>
      <c r="FCC40" s="27"/>
      <c r="FCD40" s="26"/>
      <c r="FCE40" s="27"/>
      <c r="FCF40" s="26"/>
      <c r="FCG40" s="27"/>
      <c r="FCH40" s="26"/>
      <c r="FCI40" s="27"/>
      <c r="FCJ40" s="26"/>
      <c r="FCK40" s="27"/>
      <c r="FCL40" s="26"/>
      <c r="FCM40" s="27"/>
      <c r="FCN40" s="26"/>
      <c r="FCO40" s="27"/>
      <c r="FCP40" s="26"/>
      <c r="FCQ40" s="27"/>
      <c r="FCR40" s="26"/>
      <c r="FCS40" s="27"/>
      <c r="FCT40" s="26"/>
      <c r="FCU40" s="27"/>
      <c r="FCV40" s="26"/>
      <c r="FCW40" s="27"/>
      <c r="FCX40" s="26"/>
      <c r="FCY40" s="27"/>
      <c r="FCZ40" s="26"/>
      <c r="FDA40" s="27"/>
      <c r="FDB40" s="26"/>
      <c r="FDC40" s="27"/>
      <c r="FDD40" s="26"/>
      <c r="FDE40" s="27"/>
      <c r="FDF40" s="26"/>
      <c r="FDG40" s="27"/>
      <c r="FDH40" s="26"/>
      <c r="FDI40" s="27"/>
      <c r="FDJ40" s="26"/>
      <c r="FDK40" s="27"/>
      <c r="FDL40" s="26"/>
      <c r="FDM40" s="27"/>
      <c r="FDN40" s="26"/>
      <c r="FDO40" s="27"/>
      <c r="FDP40" s="26"/>
      <c r="FDQ40" s="27"/>
      <c r="FDR40" s="26"/>
      <c r="FDS40" s="27"/>
      <c r="FDT40" s="26"/>
      <c r="FDU40" s="27"/>
      <c r="FDV40" s="26"/>
      <c r="FDW40" s="27"/>
      <c r="FDX40" s="26"/>
      <c r="FDY40" s="27"/>
      <c r="FDZ40" s="26"/>
      <c r="FEA40" s="27"/>
      <c r="FEB40" s="26"/>
      <c r="FEC40" s="27"/>
      <c r="FED40" s="26"/>
      <c r="FEE40" s="27"/>
      <c r="FEF40" s="26"/>
      <c r="FEG40" s="27"/>
      <c r="FEH40" s="26"/>
      <c r="FEI40" s="27"/>
      <c r="FEJ40" s="26"/>
      <c r="FEK40" s="27"/>
      <c r="FEL40" s="26"/>
      <c r="FEM40" s="27"/>
      <c r="FEN40" s="26"/>
      <c r="FEO40" s="27"/>
      <c r="FEP40" s="26"/>
      <c r="FEQ40" s="27"/>
      <c r="FER40" s="26"/>
      <c r="FES40" s="27"/>
      <c r="FET40" s="26"/>
      <c r="FEU40" s="27"/>
      <c r="FEV40" s="26"/>
      <c r="FEW40" s="27"/>
      <c r="FEX40" s="26"/>
      <c r="FEY40" s="27"/>
      <c r="FEZ40" s="26"/>
      <c r="FFA40" s="27"/>
      <c r="FFB40" s="26"/>
      <c r="FFC40" s="27"/>
      <c r="FFD40" s="26"/>
      <c r="FFE40" s="27"/>
      <c r="FFF40" s="26"/>
      <c r="FFG40" s="27"/>
      <c r="FFH40" s="26"/>
      <c r="FFI40" s="27"/>
      <c r="FFJ40" s="26"/>
      <c r="FFK40" s="27"/>
      <c r="FFL40" s="26"/>
      <c r="FFM40" s="27"/>
      <c r="FFN40" s="26"/>
      <c r="FFO40" s="27"/>
      <c r="FFP40" s="26"/>
      <c r="FFQ40" s="27"/>
      <c r="FFR40" s="26"/>
      <c r="FFS40" s="27"/>
      <c r="FFT40" s="26"/>
      <c r="FFU40" s="27"/>
      <c r="FFV40" s="26"/>
      <c r="FFW40" s="27"/>
      <c r="FFX40" s="26"/>
      <c r="FFY40" s="27"/>
      <c r="FFZ40" s="26"/>
      <c r="FGA40" s="27"/>
      <c r="FGB40" s="26"/>
      <c r="FGC40" s="27"/>
      <c r="FGD40" s="26"/>
      <c r="FGE40" s="27"/>
      <c r="FGF40" s="26"/>
      <c r="FGG40" s="27"/>
      <c r="FGH40" s="26"/>
      <c r="FGI40" s="27"/>
      <c r="FGJ40" s="26"/>
      <c r="FGK40" s="27"/>
      <c r="FGL40" s="26"/>
      <c r="FGM40" s="27"/>
      <c r="FGN40" s="26"/>
      <c r="FGO40" s="27"/>
      <c r="FGP40" s="26"/>
      <c r="FGQ40" s="27"/>
      <c r="FGR40" s="26"/>
      <c r="FGS40" s="27"/>
      <c r="FGT40" s="26"/>
      <c r="FGU40" s="27"/>
      <c r="FGV40" s="26"/>
      <c r="FGW40" s="27"/>
      <c r="FGX40" s="26"/>
      <c r="FGY40" s="27"/>
      <c r="FGZ40" s="26"/>
      <c r="FHA40" s="27"/>
      <c r="FHB40" s="26"/>
      <c r="FHC40" s="27"/>
      <c r="FHD40" s="26"/>
      <c r="FHE40" s="27"/>
      <c r="FHF40" s="26"/>
      <c r="FHG40" s="27"/>
      <c r="FHH40" s="26"/>
      <c r="FHI40" s="27"/>
      <c r="FHJ40" s="26"/>
      <c r="FHK40" s="27"/>
      <c r="FHL40" s="26"/>
      <c r="FHM40" s="27"/>
      <c r="FHN40" s="26"/>
      <c r="FHO40" s="27"/>
      <c r="FHP40" s="26"/>
      <c r="FHQ40" s="27"/>
      <c r="FHR40" s="26"/>
      <c r="FHS40" s="27"/>
      <c r="FHT40" s="26"/>
      <c r="FHU40" s="27"/>
      <c r="FHV40" s="26"/>
      <c r="FHW40" s="27"/>
      <c r="FHX40" s="26"/>
      <c r="FHY40" s="27"/>
      <c r="FHZ40" s="26"/>
      <c r="FIA40" s="27"/>
      <c r="FIB40" s="26"/>
      <c r="FIC40" s="27"/>
      <c r="FID40" s="26"/>
      <c r="FIE40" s="27"/>
      <c r="FIF40" s="26"/>
      <c r="FIG40" s="27"/>
      <c r="FIH40" s="26"/>
      <c r="FII40" s="27"/>
      <c r="FIJ40" s="26"/>
      <c r="FIK40" s="27"/>
      <c r="FIL40" s="26"/>
      <c r="FIM40" s="27"/>
      <c r="FIN40" s="26"/>
      <c r="FIO40" s="27"/>
      <c r="FIP40" s="26"/>
      <c r="FIQ40" s="27"/>
      <c r="FIR40" s="26"/>
      <c r="FIS40" s="27"/>
      <c r="FIT40" s="26"/>
      <c r="FIU40" s="27"/>
      <c r="FIV40" s="26"/>
      <c r="FIW40" s="27"/>
      <c r="FIX40" s="26"/>
      <c r="FIY40" s="27"/>
      <c r="FIZ40" s="26"/>
      <c r="FJA40" s="27"/>
      <c r="FJB40" s="26"/>
      <c r="FJC40" s="27"/>
      <c r="FJD40" s="26"/>
      <c r="FJE40" s="27"/>
      <c r="FJF40" s="26"/>
      <c r="FJG40" s="27"/>
      <c r="FJH40" s="26"/>
      <c r="FJI40" s="27"/>
      <c r="FJJ40" s="26"/>
      <c r="FJK40" s="27"/>
      <c r="FJL40" s="26"/>
      <c r="FJM40" s="27"/>
      <c r="FJN40" s="26"/>
      <c r="FJO40" s="27"/>
      <c r="FJP40" s="26"/>
      <c r="FJQ40" s="27"/>
      <c r="FJR40" s="26"/>
      <c r="FJS40" s="27"/>
      <c r="FJT40" s="26"/>
      <c r="FJU40" s="27"/>
      <c r="FJV40" s="26"/>
      <c r="FJW40" s="27"/>
      <c r="FJX40" s="26"/>
      <c r="FJY40" s="27"/>
      <c r="FJZ40" s="26"/>
      <c r="FKA40" s="27"/>
      <c r="FKB40" s="26"/>
      <c r="FKC40" s="27"/>
      <c r="FKD40" s="26"/>
      <c r="FKE40" s="27"/>
      <c r="FKF40" s="26"/>
      <c r="FKG40" s="27"/>
      <c r="FKH40" s="26"/>
      <c r="FKI40" s="27"/>
      <c r="FKJ40" s="26"/>
      <c r="FKK40" s="27"/>
      <c r="FKL40" s="26"/>
      <c r="FKM40" s="27"/>
      <c r="FKN40" s="26"/>
      <c r="FKO40" s="27"/>
      <c r="FKP40" s="26"/>
      <c r="FKQ40" s="27"/>
      <c r="FKR40" s="26"/>
      <c r="FKS40" s="27"/>
      <c r="FKT40" s="26"/>
      <c r="FKU40" s="27"/>
      <c r="FKV40" s="26"/>
      <c r="FKW40" s="27"/>
      <c r="FKX40" s="26"/>
      <c r="FKY40" s="27"/>
      <c r="FKZ40" s="26"/>
      <c r="FLA40" s="27"/>
      <c r="FLB40" s="26"/>
      <c r="FLC40" s="27"/>
      <c r="FLD40" s="26"/>
      <c r="FLE40" s="27"/>
      <c r="FLF40" s="26"/>
      <c r="FLG40" s="27"/>
      <c r="FLH40" s="26"/>
      <c r="FLI40" s="27"/>
      <c r="FLJ40" s="26"/>
      <c r="FLK40" s="27"/>
      <c r="FLL40" s="26"/>
      <c r="FLM40" s="27"/>
      <c r="FLN40" s="26"/>
      <c r="FLO40" s="27"/>
      <c r="FLP40" s="26"/>
      <c r="FLQ40" s="27"/>
      <c r="FLR40" s="26"/>
      <c r="FLS40" s="27"/>
      <c r="FLT40" s="26"/>
      <c r="FLU40" s="27"/>
      <c r="FLV40" s="26"/>
      <c r="FLW40" s="27"/>
      <c r="FLX40" s="26"/>
      <c r="FLY40" s="27"/>
      <c r="FLZ40" s="26"/>
      <c r="FMA40" s="27"/>
      <c r="FMB40" s="26"/>
      <c r="FMC40" s="27"/>
      <c r="FMD40" s="26"/>
      <c r="FME40" s="27"/>
      <c r="FMF40" s="26"/>
      <c r="FMG40" s="27"/>
      <c r="FMH40" s="26"/>
      <c r="FMI40" s="27"/>
      <c r="FMJ40" s="26"/>
      <c r="FMK40" s="27"/>
      <c r="FML40" s="26"/>
      <c r="FMM40" s="27"/>
      <c r="FMN40" s="26"/>
      <c r="FMO40" s="27"/>
      <c r="FMP40" s="26"/>
      <c r="FMQ40" s="27"/>
      <c r="FMR40" s="26"/>
      <c r="FMS40" s="27"/>
      <c r="FMT40" s="26"/>
      <c r="FMU40" s="27"/>
      <c r="FMV40" s="26"/>
      <c r="FMW40" s="27"/>
      <c r="FMX40" s="26"/>
      <c r="FMY40" s="27"/>
      <c r="FMZ40" s="26"/>
      <c r="FNA40" s="27"/>
      <c r="FNB40" s="26"/>
      <c r="FNC40" s="27"/>
      <c r="FND40" s="26"/>
      <c r="FNE40" s="27"/>
      <c r="FNF40" s="26"/>
      <c r="FNG40" s="27"/>
      <c r="FNH40" s="26"/>
      <c r="FNI40" s="27"/>
      <c r="FNJ40" s="26"/>
      <c r="FNK40" s="27"/>
      <c r="FNL40" s="26"/>
      <c r="FNM40" s="27"/>
      <c r="FNN40" s="26"/>
      <c r="FNO40" s="27"/>
      <c r="FNP40" s="26"/>
      <c r="FNQ40" s="27"/>
      <c r="FNR40" s="26"/>
      <c r="FNS40" s="27"/>
      <c r="FNT40" s="26"/>
      <c r="FNU40" s="27"/>
      <c r="FNV40" s="26"/>
      <c r="FNW40" s="27"/>
      <c r="FNX40" s="26"/>
      <c r="FNY40" s="27"/>
      <c r="FNZ40" s="26"/>
      <c r="FOA40" s="27"/>
      <c r="FOB40" s="26"/>
      <c r="FOC40" s="27"/>
      <c r="FOD40" s="26"/>
      <c r="FOE40" s="27"/>
      <c r="FOF40" s="26"/>
      <c r="FOG40" s="27"/>
      <c r="FOH40" s="26"/>
      <c r="FOI40" s="27"/>
      <c r="FOJ40" s="26"/>
      <c r="FOK40" s="27"/>
      <c r="FOL40" s="26"/>
      <c r="FOM40" s="27"/>
      <c r="FON40" s="26"/>
      <c r="FOO40" s="27"/>
      <c r="FOP40" s="26"/>
      <c r="FOQ40" s="27"/>
      <c r="FOR40" s="26"/>
      <c r="FOS40" s="27"/>
      <c r="FOT40" s="26"/>
      <c r="FOU40" s="27"/>
      <c r="FOV40" s="26"/>
      <c r="FOW40" s="27"/>
      <c r="FOX40" s="26"/>
      <c r="FOY40" s="27"/>
      <c r="FOZ40" s="26"/>
      <c r="FPA40" s="27"/>
      <c r="FPB40" s="26"/>
      <c r="FPC40" s="27"/>
      <c r="FPD40" s="26"/>
      <c r="FPE40" s="27"/>
      <c r="FPF40" s="26"/>
      <c r="FPG40" s="27"/>
      <c r="FPH40" s="26"/>
      <c r="FPI40" s="27"/>
      <c r="FPJ40" s="26"/>
      <c r="FPK40" s="27"/>
      <c r="FPL40" s="26"/>
      <c r="FPM40" s="27"/>
      <c r="FPN40" s="26"/>
      <c r="FPO40" s="27"/>
      <c r="FPP40" s="26"/>
      <c r="FPQ40" s="27"/>
      <c r="FPR40" s="26"/>
      <c r="FPS40" s="27"/>
      <c r="FPT40" s="26"/>
      <c r="FPU40" s="27"/>
      <c r="FPV40" s="26"/>
      <c r="FPW40" s="27"/>
      <c r="FPX40" s="26"/>
      <c r="FPY40" s="27"/>
      <c r="FPZ40" s="26"/>
      <c r="FQA40" s="27"/>
      <c r="FQB40" s="26"/>
      <c r="FQC40" s="27"/>
      <c r="FQD40" s="26"/>
      <c r="FQE40" s="27"/>
      <c r="FQF40" s="26"/>
      <c r="FQG40" s="27"/>
      <c r="FQH40" s="26"/>
      <c r="FQI40" s="27"/>
      <c r="FQJ40" s="26"/>
      <c r="FQK40" s="27"/>
      <c r="FQL40" s="26"/>
      <c r="FQM40" s="27"/>
      <c r="FQN40" s="26"/>
      <c r="FQO40" s="27"/>
      <c r="FQP40" s="26"/>
      <c r="FQQ40" s="27"/>
      <c r="FQR40" s="26"/>
      <c r="FQS40" s="27"/>
      <c r="FQT40" s="26"/>
      <c r="FQU40" s="27"/>
      <c r="FQV40" s="26"/>
      <c r="FQW40" s="27"/>
      <c r="FQX40" s="26"/>
      <c r="FQY40" s="27"/>
      <c r="FQZ40" s="26"/>
      <c r="FRA40" s="27"/>
      <c r="FRB40" s="26"/>
      <c r="FRC40" s="27"/>
      <c r="FRD40" s="26"/>
      <c r="FRE40" s="27"/>
      <c r="FRF40" s="26"/>
      <c r="FRG40" s="27"/>
      <c r="FRH40" s="26"/>
      <c r="FRI40" s="27"/>
      <c r="FRJ40" s="26"/>
      <c r="FRK40" s="27"/>
      <c r="FRL40" s="26"/>
      <c r="FRM40" s="27"/>
      <c r="FRN40" s="26"/>
      <c r="FRO40" s="27"/>
      <c r="FRP40" s="26"/>
      <c r="FRQ40" s="27"/>
      <c r="FRR40" s="26"/>
      <c r="FRS40" s="27"/>
      <c r="FRT40" s="26"/>
      <c r="FRU40" s="27"/>
      <c r="FRV40" s="26"/>
      <c r="FRW40" s="27"/>
      <c r="FRX40" s="26"/>
      <c r="FRY40" s="27"/>
      <c r="FRZ40" s="26"/>
      <c r="FSA40" s="27"/>
      <c r="FSB40" s="26"/>
      <c r="FSC40" s="27"/>
      <c r="FSD40" s="26"/>
      <c r="FSE40" s="27"/>
      <c r="FSF40" s="26"/>
      <c r="FSG40" s="27"/>
      <c r="FSH40" s="26"/>
      <c r="FSI40" s="27"/>
      <c r="FSJ40" s="26"/>
      <c r="FSK40" s="27"/>
      <c r="FSL40" s="26"/>
      <c r="FSM40" s="27"/>
      <c r="FSN40" s="26"/>
      <c r="FSO40" s="27"/>
      <c r="FSP40" s="26"/>
      <c r="FSQ40" s="27"/>
      <c r="FSR40" s="26"/>
      <c r="FSS40" s="27"/>
      <c r="FST40" s="26"/>
      <c r="FSU40" s="27"/>
      <c r="FSV40" s="26"/>
      <c r="FSW40" s="27"/>
      <c r="FSX40" s="26"/>
      <c r="FSY40" s="27"/>
      <c r="FSZ40" s="26"/>
      <c r="FTA40" s="27"/>
      <c r="FTB40" s="26"/>
      <c r="FTC40" s="27"/>
      <c r="FTD40" s="26"/>
      <c r="FTE40" s="27"/>
      <c r="FTF40" s="26"/>
      <c r="FTG40" s="27"/>
      <c r="FTH40" s="26"/>
      <c r="FTI40" s="27"/>
      <c r="FTJ40" s="26"/>
      <c r="FTK40" s="27"/>
      <c r="FTL40" s="26"/>
      <c r="FTM40" s="27"/>
      <c r="FTN40" s="26"/>
      <c r="FTO40" s="27"/>
      <c r="FTP40" s="26"/>
      <c r="FTQ40" s="27"/>
      <c r="FTR40" s="26"/>
      <c r="FTS40" s="27"/>
      <c r="FTT40" s="26"/>
      <c r="FTU40" s="27"/>
      <c r="FTV40" s="26"/>
      <c r="FTW40" s="27"/>
      <c r="FTX40" s="26"/>
      <c r="FTY40" s="27"/>
      <c r="FTZ40" s="26"/>
      <c r="FUA40" s="27"/>
      <c r="FUB40" s="26"/>
      <c r="FUC40" s="27"/>
      <c r="FUD40" s="26"/>
      <c r="FUE40" s="27"/>
      <c r="FUF40" s="26"/>
      <c r="FUG40" s="27"/>
      <c r="FUH40" s="26"/>
      <c r="FUI40" s="27"/>
      <c r="FUJ40" s="26"/>
      <c r="FUK40" s="27"/>
      <c r="FUL40" s="26"/>
      <c r="FUM40" s="27"/>
      <c r="FUN40" s="26"/>
      <c r="FUO40" s="27"/>
      <c r="FUP40" s="26"/>
      <c r="FUQ40" s="27"/>
      <c r="FUR40" s="26"/>
      <c r="FUS40" s="27"/>
      <c r="FUT40" s="26"/>
      <c r="FUU40" s="27"/>
      <c r="FUV40" s="26"/>
      <c r="FUW40" s="27"/>
      <c r="FUX40" s="26"/>
      <c r="FUY40" s="27"/>
      <c r="FUZ40" s="26"/>
      <c r="FVA40" s="27"/>
      <c r="FVB40" s="26"/>
      <c r="FVC40" s="27"/>
      <c r="FVD40" s="26"/>
      <c r="FVE40" s="27"/>
      <c r="FVF40" s="26"/>
      <c r="FVG40" s="27"/>
      <c r="FVH40" s="26"/>
      <c r="FVI40" s="27"/>
      <c r="FVJ40" s="26"/>
      <c r="FVK40" s="27"/>
      <c r="FVL40" s="26"/>
      <c r="FVM40" s="27"/>
      <c r="FVN40" s="26"/>
      <c r="FVO40" s="27"/>
      <c r="FVP40" s="26"/>
      <c r="FVQ40" s="27"/>
      <c r="FVR40" s="26"/>
      <c r="FVS40" s="27"/>
      <c r="FVT40" s="26"/>
      <c r="FVU40" s="27"/>
      <c r="FVV40" s="26"/>
      <c r="FVW40" s="27"/>
      <c r="FVX40" s="26"/>
      <c r="FVY40" s="27"/>
      <c r="FVZ40" s="26"/>
      <c r="FWA40" s="27"/>
      <c r="FWB40" s="26"/>
      <c r="FWC40" s="27"/>
      <c r="FWD40" s="26"/>
      <c r="FWE40" s="27"/>
      <c r="FWF40" s="26"/>
      <c r="FWG40" s="27"/>
      <c r="FWH40" s="26"/>
      <c r="FWI40" s="27"/>
      <c r="FWJ40" s="26"/>
      <c r="FWK40" s="27"/>
      <c r="FWL40" s="26"/>
      <c r="FWM40" s="27"/>
      <c r="FWN40" s="26"/>
      <c r="FWO40" s="27"/>
      <c r="FWP40" s="26"/>
      <c r="FWQ40" s="27"/>
      <c r="FWR40" s="26"/>
      <c r="FWS40" s="27"/>
      <c r="FWT40" s="26"/>
      <c r="FWU40" s="27"/>
      <c r="FWV40" s="26"/>
      <c r="FWW40" s="27"/>
      <c r="FWX40" s="26"/>
      <c r="FWY40" s="27"/>
      <c r="FWZ40" s="26"/>
      <c r="FXA40" s="27"/>
      <c r="FXB40" s="26"/>
      <c r="FXC40" s="27"/>
      <c r="FXD40" s="26"/>
      <c r="FXE40" s="27"/>
      <c r="FXF40" s="26"/>
      <c r="FXG40" s="27"/>
      <c r="FXH40" s="26"/>
      <c r="FXI40" s="27"/>
      <c r="FXJ40" s="26"/>
      <c r="FXK40" s="27"/>
      <c r="FXL40" s="26"/>
      <c r="FXM40" s="27"/>
      <c r="FXN40" s="26"/>
      <c r="FXO40" s="27"/>
      <c r="FXP40" s="26"/>
      <c r="FXQ40" s="27"/>
      <c r="FXR40" s="26"/>
      <c r="FXS40" s="27"/>
      <c r="FXT40" s="26"/>
      <c r="FXU40" s="27"/>
      <c r="FXV40" s="26"/>
      <c r="FXW40" s="27"/>
      <c r="FXX40" s="26"/>
      <c r="FXY40" s="27"/>
      <c r="FXZ40" s="26"/>
      <c r="FYA40" s="27"/>
      <c r="FYB40" s="26"/>
      <c r="FYC40" s="27"/>
      <c r="FYD40" s="26"/>
      <c r="FYE40" s="27"/>
      <c r="FYF40" s="26"/>
      <c r="FYG40" s="27"/>
      <c r="FYH40" s="26"/>
      <c r="FYI40" s="27"/>
      <c r="FYJ40" s="26"/>
      <c r="FYK40" s="27"/>
      <c r="FYL40" s="26"/>
      <c r="FYM40" s="27"/>
      <c r="FYN40" s="26"/>
      <c r="FYO40" s="27"/>
      <c r="FYP40" s="26"/>
      <c r="FYQ40" s="27"/>
      <c r="FYR40" s="26"/>
      <c r="FYS40" s="27"/>
      <c r="FYT40" s="26"/>
      <c r="FYU40" s="27"/>
      <c r="FYV40" s="26"/>
      <c r="FYW40" s="27"/>
      <c r="FYX40" s="26"/>
      <c r="FYY40" s="27"/>
      <c r="FYZ40" s="26"/>
      <c r="FZA40" s="27"/>
      <c r="FZB40" s="26"/>
      <c r="FZC40" s="27"/>
      <c r="FZD40" s="26"/>
      <c r="FZE40" s="27"/>
      <c r="FZF40" s="26"/>
      <c r="FZG40" s="27"/>
      <c r="FZH40" s="26"/>
      <c r="FZI40" s="27"/>
      <c r="FZJ40" s="26"/>
      <c r="FZK40" s="27"/>
      <c r="FZL40" s="26"/>
      <c r="FZM40" s="27"/>
      <c r="FZN40" s="26"/>
      <c r="FZO40" s="27"/>
      <c r="FZP40" s="26"/>
      <c r="FZQ40" s="27"/>
      <c r="FZR40" s="26"/>
      <c r="FZS40" s="27"/>
      <c r="FZT40" s="26"/>
      <c r="FZU40" s="27"/>
      <c r="FZV40" s="26"/>
      <c r="FZW40" s="27"/>
      <c r="FZX40" s="26"/>
      <c r="FZY40" s="27"/>
      <c r="FZZ40" s="26"/>
      <c r="GAA40" s="27"/>
      <c r="GAB40" s="26"/>
      <c r="GAC40" s="27"/>
      <c r="GAD40" s="26"/>
      <c r="GAE40" s="27"/>
      <c r="GAF40" s="26"/>
      <c r="GAG40" s="27"/>
      <c r="GAH40" s="26"/>
      <c r="GAI40" s="27"/>
      <c r="GAJ40" s="26"/>
      <c r="GAK40" s="27"/>
      <c r="GAL40" s="26"/>
      <c r="GAM40" s="27"/>
      <c r="GAN40" s="26"/>
      <c r="GAO40" s="27"/>
      <c r="GAP40" s="26"/>
      <c r="GAQ40" s="27"/>
      <c r="GAR40" s="26"/>
      <c r="GAS40" s="27"/>
      <c r="GAT40" s="26"/>
      <c r="GAU40" s="27"/>
      <c r="GAV40" s="26"/>
      <c r="GAW40" s="27"/>
      <c r="GAX40" s="26"/>
      <c r="GAY40" s="27"/>
      <c r="GAZ40" s="26"/>
      <c r="GBA40" s="27"/>
      <c r="GBB40" s="26"/>
      <c r="GBC40" s="27"/>
      <c r="GBD40" s="26"/>
      <c r="GBE40" s="27"/>
      <c r="GBF40" s="26"/>
      <c r="GBG40" s="27"/>
      <c r="GBH40" s="26"/>
      <c r="GBI40" s="27"/>
      <c r="GBJ40" s="26"/>
      <c r="GBK40" s="27"/>
      <c r="GBL40" s="26"/>
      <c r="GBM40" s="27"/>
      <c r="GBN40" s="26"/>
      <c r="GBO40" s="27"/>
      <c r="GBP40" s="26"/>
      <c r="GBQ40" s="27"/>
      <c r="GBR40" s="26"/>
      <c r="GBS40" s="27"/>
      <c r="GBT40" s="26"/>
      <c r="GBU40" s="27"/>
      <c r="GBV40" s="26"/>
      <c r="GBW40" s="27"/>
      <c r="GBX40" s="26"/>
      <c r="GBY40" s="27"/>
      <c r="GBZ40" s="26"/>
      <c r="GCA40" s="27"/>
      <c r="GCB40" s="26"/>
      <c r="GCC40" s="27"/>
      <c r="GCD40" s="26"/>
      <c r="GCE40" s="27"/>
      <c r="GCF40" s="26"/>
      <c r="GCG40" s="27"/>
      <c r="GCH40" s="26"/>
      <c r="GCI40" s="27"/>
      <c r="GCJ40" s="26"/>
      <c r="GCK40" s="27"/>
      <c r="GCL40" s="26"/>
      <c r="GCM40" s="27"/>
      <c r="GCN40" s="26"/>
      <c r="GCO40" s="27"/>
      <c r="GCP40" s="26"/>
      <c r="GCQ40" s="27"/>
      <c r="GCR40" s="26"/>
      <c r="GCS40" s="27"/>
      <c r="GCT40" s="26"/>
      <c r="GCU40" s="27"/>
      <c r="GCV40" s="26"/>
      <c r="GCW40" s="27"/>
      <c r="GCX40" s="26"/>
      <c r="GCY40" s="27"/>
      <c r="GCZ40" s="26"/>
      <c r="GDA40" s="27"/>
      <c r="GDB40" s="26"/>
      <c r="GDC40" s="27"/>
      <c r="GDD40" s="26"/>
      <c r="GDE40" s="27"/>
      <c r="GDF40" s="26"/>
      <c r="GDG40" s="27"/>
      <c r="GDH40" s="26"/>
      <c r="GDI40" s="27"/>
      <c r="GDJ40" s="26"/>
      <c r="GDK40" s="27"/>
      <c r="GDL40" s="26"/>
      <c r="GDM40" s="27"/>
      <c r="GDN40" s="26"/>
      <c r="GDO40" s="27"/>
      <c r="GDP40" s="26"/>
      <c r="GDQ40" s="27"/>
      <c r="GDR40" s="26"/>
      <c r="GDS40" s="27"/>
      <c r="GDT40" s="26"/>
      <c r="GDU40" s="27"/>
      <c r="GDV40" s="26"/>
      <c r="GDW40" s="27"/>
      <c r="GDX40" s="26"/>
      <c r="GDY40" s="27"/>
      <c r="GDZ40" s="26"/>
      <c r="GEA40" s="27"/>
      <c r="GEB40" s="26"/>
      <c r="GEC40" s="27"/>
      <c r="GED40" s="26"/>
      <c r="GEE40" s="27"/>
      <c r="GEF40" s="26"/>
      <c r="GEG40" s="27"/>
      <c r="GEH40" s="26"/>
      <c r="GEI40" s="27"/>
      <c r="GEJ40" s="26"/>
      <c r="GEK40" s="27"/>
      <c r="GEL40" s="26"/>
      <c r="GEM40" s="27"/>
      <c r="GEN40" s="26"/>
      <c r="GEO40" s="27"/>
      <c r="GEP40" s="26"/>
      <c r="GEQ40" s="27"/>
      <c r="GER40" s="26"/>
      <c r="GES40" s="27"/>
      <c r="GET40" s="26"/>
      <c r="GEU40" s="27"/>
      <c r="GEV40" s="26"/>
      <c r="GEW40" s="27"/>
      <c r="GEX40" s="26"/>
      <c r="GEY40" s="27"/>
      <c r="GEZ40" s="26"/>
      <c r="GFA40" s="27"/>
      <c r="GFB40" s="26"/>
      <c r="GFC40" s="27"/>
      <c r="GFD40" s="26"/>
      <c r="GFE40" s="27"/>
      <c r="GFF40" s="26"/>
      <c r="GFG40" s="27"/>
      <c r="GFH40" s="26"/>
      <c r="GFI40" s="27"/>
      <c r="GFJ40" s="26"/>
      <c r="GFK40" s="27"/>
      <c r="GFL40" s="26"/>
      <c r="GFM40" s="27"/>
      <c r="GFN40" s="26"/>
      <c r="GFO40" s="27"/>
      <c r="GFP40" s="26"/>
      <c r="GFQ40" s="27"/>
      <c r="GFR40" s="26"/>
      <c r="GFS40" s="27"/>
      <c r="GFT40" s="26"/>
      <c r="GFU40" s="27"/>
      <c r="GFV40" s="26"/>
      <c r="GFW40" s="27"/>
      <c r="GFX40" s="26"/>
      <c r="GFY40" s="27"/>
      <c r="GFZ40" s="26"/>
      <c r="GGA40" s="27"/>
      <c r="GGB40" s="26"/>
      <c r="GGC40" s="27"/>
      <c r="GGD40" s="26"/>
      <c r="GGE40" s="27"/>
      <c r="GGF40" s="26"/>
      <c r="GGG40" s="27"/>
      <c r="GGH40" s="26"/>
      <c r="GGI40" s="27"/>
      <c r="GGJ40" s="26"/>
      <c r="GGK40" s="27"/>
      <c r="GGL40" s="26"/>
      <c r="GGM40" s="27"/>
      <c r="GGN40" s="26"/>
      <c r="GGO40" s="27"/>
      <c r="GGP40" s="26"/>
      <c r="GGQ40" s="27"/>
      <c r="GGR40" s="26"/>
      <c r="GGS40" s="27"/>
      <c r="GGT40" s="26"/>
      <c r="GGU40" s="27"/>
      <c r="GGV40" s="26"/>
      <c r="GGW40" s="27"/>
      <c r="GGX40" s="26"/>
      <c r="GGY40" s="27"/>
      <c r="GGZ40" s="26"/>
      <c r="GHA40" s="27"/>
      <c r="GHB40" s="26"/>
      <c r="GHC40" s="27"/>
      <c r="GHD40" s="26"/>
      <c r="GHE40" s="27"/>
      <c r="GHF40" s="26"/>
      <c r="GHG40" s="27"/>
      <c r="GHH40" s="26"/>
      <c r="GHI40" s="27"/>
      <c r="GHJ40" s="26"/>
      <c r="GHK40" s="27"/>
      <c r="GHL40" s="26"/>
      <c r="GHM40" s="27"/>
      <c r="GHN40" s="26"/>
      <c r="GHO40" s="27"/>
      <c r="GHP40" s="26"/>
      <c r="GHQ40" s="27"/>
      <c r="GHR40" s="26"/>
      <c r="GHS40" s="27"/>
      <c r="GHT40" s="26"/>
      <c r="GHU40" s="27"/>
      <c r="GHV40" s="26"/>
      <c r="GHW40" s="27"/>
      <c r="GHX40" s="26"/>
      <c r="GHY40" s="27"/>
      <c r="GHZ40" s="26"/>
      <c r="GIA40" s="27"/>
      <c r="GIB40" s="26"/>
      <c r="GIC40" s="27"/>
      <c r="GID40" s="26"/>
      <c r="GIE40" s="27"/>
      <c r="GIF40" s="26"/>
      <c r="GIG40" s="27"/>
      <c r="GIH40" s="26"/>
      <c r="GII40" s="27"/>
      <c r="GIJ40" s="26"/>
      <c r="GIK40" s="27"/>
      <c r="GIL40" s="26"/>
      <c r="GIM40" s="27"/>
      <c r="GIN40" s="26"/>
      <c r="GIO40" s="27"/>
      <c r="GIP40" s="26"/>
      <c r="GIQ40" s="27"/>
      <c r="GIR40" s="26"/>
      <c r="GIS40" s="27"/>
      <c r="GIT40" s="26"/>
      <c r="GIU40" s="27"/>
      <c r="GIV40" s="26"/>
      <c r="GIW40" s="27"/>
      <c r="GIX40" s="26"/>
      <c r="GIY40" s="27"/>
      <c r="GIZ40" s="26"/>
      <c r="GJA40" s="27"/>
      <c r="GJB40" s="26"/>
      <c r="GJC40" s="27"/>
      <c r="GJD40" s="26"/>
      <c r="GJE40" s="27"/>
      <c r="GJF40" s="26"/>
      <c r="GJG40" s="27"/>
      <c r="GJH40" s="26"/>
      <c r="GJI40" s="27"/>
      <c r="GJJ40" s="26"/>
      <c r="GJK40" s="27"/>
      <c r="GJL40" s="26"/>
      <c r="GJM40" s="27"/>
      <c r="GJN40" s="26"/>
      <c r="GJO40" s="27"/>
      <c r="GJP40" s="26"/>
      <c r="GJQ40" s="27"/>
      <c r="GJR40" s="26"/>
      <c r="GJS40" s="27"/>
      <c r="GJT40" s="26"/>
      <c r="GJU40" s="27"/>
      <c r="GJV40" s="26"/>
      <c r="GJW40" s="27"/>
      <c r="GJX40" s="26"/>
      <c r="GJY40" s="27"/>
      <c r="GJZ40" s="26"/>
      <c r="GKA40" s="27"/>
      <c r="GKB40" s="26"/>
      <c r="GKC40" s="27"/>
      <c r="GKD40" s="26"/>
      <c r="GKE40" s="27"/>
      <c r="GKF40" s="26"/>
      <c r="GKG40" s="27"/>
      <c r="GKH40" s="26"/>
      <c r="GKI40" s="27"/>
      <c r="GKJ40" s="26"/>
      <c r="GKK40" s="27"/>
      <c r="GKL40" s="26"/>
      <c r="GKM40" s="27"/>
      <c r="GKN40" s="26"/>
      <c r="GKO40" s="27"/>
      <c r="GKP40" s="26"/>
      <c r="GKQ40" s="27"/>
      <c r="GKR40" s="26"/>
      <c r="GKS40" s="27"/>
      <c r="GKT40" s="26"/>
      <c r="GKU40" s="27"/>
      <c r="GKV40" s="26"/>
      <c r="GKW40" s="27"/>
      <c r="GKX40" s="26"/>
      <c r="GKY40" s="27"/>
      <c r="GKZ40" s="26"/>
      <c r="GLA40" s="27"/>
      <c r="GLB40" s="26"/>
      <c r="GLC40" s="27"/>
      <c r="GLD40" s="26"/>
      <c r="GLE40" s="27"/>
      <c r="GLF40" s="26"/>
      <c r="GLG40" s="27"/>
      <c r="GLH40" s="26"/>
      <c r="GLI40" s="27"/>
      <c r="GLJ40" s="26"/>
      <c r="GLK40" s="27"/>
      <c r="GLL40" s="26"/>
      <c r="GLM40" s="27"/>
      <c r="GLN40" s="26"/>
      <c r="GLO40" s="27"/>
      <c r="GLP40" s="26"/>
      <c r="GLQ40" s="27"/>
      <c r="GLR40" s="26"/>
      <c r="GLS40" s="27"/>
      <c r="GLT40" s="26"/>
      <c r="GLU40" s="27"/>
      <c r="GLV40" s="26"/>
      <c r="GLW40" s="27"/>
      <c r="GLX40" s="26"/>
      <c r="GLY40" s="27"/>
      <c r="GLZ40" s="26"/>
      <c r="GMA40" s="27"/>
      <c r="GMB40" s="26"/>
      <c r="GMC40" s="27"/>
      <c r="GMD40" s="26"/>
      <c r="GME40" s="27"/>
      <c r="GMF40" s="26"/>
      <c r="GMG40" s="27"/>
      <c r="GMH40" s="26"/>
      <c r="GMI40" s="27"/>
      <c r="GMJ40" s="26"/>
      <c r="GMK40" s="27"/>
      <c r="GML40" s="26"/>
      <c r="GMM40" s="27"/>
      <c r="GMN40" s="26"/>
      <c r="GMO40" s="27"/>
      <c r="GMP40" s="26"/>
      <c r="GMQ40" s="27"/>
      <c r="GMR40" s="26"/>
      <c r="GMS40" s="27"/>
      <c r="GMT40" s="26"/>
      <c r="GMU40" s="27"/>
      <c r="GMV40" s="26"/>
      <c r="GMW40" s="27"/>
      <c r="GMX40" s="26"/>
      <c r="GMY40" s="27"/>
      <c r="GMZ40" s="26"/>
      <c r="GNA40" s="27"/>
      <c r="GNB40" s="26"/>
      <c r="GNC40" s="27"/>
      <c r="GND40" s="26"/>
      <c r="GNE40" s="27"/>
      <c r="GNF40" s="26"/>
      <c r="GNG40" s="27"/>
      <c r="GNH40" s="26"/>
      <c r="GNI40" s="27"/>
      <c r="GNJ40" s="26"/>
      <c r="GNK40" s="27"/>
      <c r="GNL40" s="26"/>
      <c r="GNM40" s="27"/>
      <c r="GNN40" s="26"/>
      <c r="GNO40" s="27"/>
      <c r="GNP40" s="26"/>
      <c r="GNQ40" s="27"/>
      <c r="GNR40" s="26"/>
      <c r="GNS40" s="27"/>
      <c r="GNT40" s="26"/>
      <c r="GNU40" s="27"/>
      <c r="GNV40" s="26"/>
      <c r="GNW40" s="27"/>
      <c r="GNX40" s="26"/>
      <c r="GNY40" s="27"/>
      <c r="GNZ40" s="26"/>
      <c r="GOA40" s="27"/>
      <c r="GOB40" s="26"/>
      <c r="GOC40" s="27"/>
      <c r="GOD40" s="26"/>
      <c r="GOE40" s="27"/>
      <c r="GOF40" s="26"/>
      <c r="GOG40" s="27"/>
      <c r="GOH40" s="26"/>
      <c r="GOI40" s="27"/>
      <c r="GOJ40" s="26"/>
      <c r="GOK40" s="27"/>
      <c r="GOL40" s="26"/>
      <c r="GOM40" s="27"/>
      <c r="GON40" s="26"/>
      <c r="GOO40" s="27"/>
      <c r="GOP40" s="26"/>
      <c r="GOQ40" s="27"/>
      <c r="GOR40" s="26"/>
      <c r="GOS40" s="27"/>
      <c r="GOT40" s="26"/>
      <c r="GOU40" s="27"/>
      <c r="GOV40" s="26"/>
      <c r="GOW40" s="27"/>
      <c r="GOX40" s="26"/>
      <c r="GOY40" s="27"/>
      <c r="GOZ40" s="26"/>
      <c r="GPA40" s="27"/>
      <c r="GPB40" s="26"/>
      <c r="GPC40" s="27"/>
      <c r="GPD40" s="26"/>
      <c r="GPE40" s="27"/>
      <c r="GPF40" s="26"/>
      <c r="GPG40" s="27"/>
      <c r="GPH40" s="26"/>
      <c r="GPI40" s="27"/>
      <c r="GPJ40" s="26"/>
      <c r="GPK40" s="27"/>
      <c r="GPL40" s="26"/>
      <c r="GPM40" s="27"/>
      <c r="GPN40" s="26"/>
      <c r="GPO40" s="27"/>
      <c r="GPP40" s="26"/>
      <c r="GPQ40" s="27"/>
      <c r="GPR40" s="26"/>
      <c r="GPS40" s="27"/>
      <c r="GPT40" s="26"/>
      <c r="GPU40" s="27"/>
      <c r="GPV40" s="26"/>
      <c r="GPW40" s="27"/>
      <c r="GPX40" s="26"/>
      <c r="GPY40" s="27"/>
      <c r="GPZ40" s="26"/>
      <c r="GQA40" s="27"/>
      <c r="GQB40" s="26"/>
      <c r="GQC40" s="27"/>
      <c r="GQD40" s="26"/>
      <c r="GQE40" s="27"/>
      <c r="GQF40" s="26"/>
      <c r="GQG40" s="27"/>
      <c r="GQH40" s="26"/>
      <c r="GQI40" s="27"/>
      <c r="GQJ40" s="26"/>
      <c r="GQK40" s="27"/>
      <c r="GQL40" s="26"/>
      <c r="GQM40" s="27"/>
      <c r="GQN40" s="26"/>
      <c r="GQO40" s="27"/>
      <c r="GQP40" s="26"/>
      <c r="GQQ40" s="27"/>
      <c r="GQR40" s="26"/>
      <c r="GQS40" s="27"/>
      <c r="GQT40" s="26"/>
      <c r="GQU40" s="27"/>
      <c r="GQV40" s="26"/>
      <c r="GQW40" s="27"/>
      <c r="GQX40" s="26"/>
      <c r="GQY40" s="27"/>
      <c r="GQZ40" s="26"/>
      <c r="GRA40" s="27"/>
      <c r="GRB40" s="26"/>
      <c r="GRC40" s="27"/>
      <c r="GRD40" s="26"/>
      <c r="GRE40" s="27"/>
      <c r="GRF40" s="26"/>
      <c r="GRG40" s="27"/>
      <c r="GRH40" s="26"/>
      <c r="GRI40" s="27"/>
      <c r="GRJ40" s="26"/>
      <c r="GRK40" s="27"/>
      <c r="GRL40" s="26"/>
      <c r="GRM40" s="27"/>
      <c r="GRN40" s="26"/>
      <c r="GRO40" s="27"/>
      <c r="GRP40" s="26"/>
      <c r="GRQ40" s="27"/>
      <c r="GRR40" s="26"/>
      <c r="GRS40" s="27"/>
      <c r="GRT40" s="26"/>
      <c r="GRU40" s="27"/>
      <c r="GRV40" s="26"/>
      <c r="GRW40" s="27"/>
      <c r="GRX40" s="26"/>
      <c r="GRY40" s="27"/>
      <c r="GRZ40" s="26"/>
      <c r="GSA40" s="27"/>
      <c r="GSB40" s="26"/>
      <c r="GSC40" s="27"/>
      <c r="GSD40" s="26"/>
      <c r="GSE40" s="27"/>
      <c r="GSF40" s="26"/>
      <c r="GSG40" s="27"/>
      <c r="GSH40" s="26"/>
      <c r="GSI40" s="27"/>
      <c r="GSJ40" s="26"/>
      <c r="GSK40" s="27"/>
      <c r="GSL40" s="26"/>
      <c r="GSM40" s="27"/>
      <c r="GSN40" s="26"/>
      <c r="GSO40" s="27"/>
      <c r="GSP40" s="26"/>
      <c r="GSQ40" s="27"/>
      <c r="GSR40" s="26"/>
      <c r="GSS40" s="27"/>
      <c r="GST40" s="26"/>
      <c r="GSU40" s="27"/>
      <c r="GSV40" s="26"/>
      <c r="GSW40" s="27"/>
      <c r="GSX40" s="26"/>
      <c r="GSY40" s="27"/>
      <c r="GSZ40" s="26"/>
      <c r="GTA40" s="27"/>
      <c r="GTB40" s="26"/>
      <c r="GTC40" s="27"/>
      <c r="GTD40" s="26"/>
      <c r="GTE40" s="27"/>
      <c r="GTF40" s="26"/>
      <c r="GTG40" s="27"/>
      <c r="GTH40" s="26"/>
      <c r="GTI40" s="27"/>
      <c r="GTJ40" s="26"/>
      <c r="GTK40" s="27"/>
      <c r="GTL40" s="26"/>
      <c r="GTM40" s="27"/>
      <c r="GTN40" s="26"/>
      <c r="GTO40" s="27"/>
      <c r="GTP40" s="26"/>
      <c r="GTQ40" s="27"/>
      <c r="GTR40" s="26"/>
      <c r="GTS40" s="27"/>
      <c r="GTT40" s="26"/>
      <c r="GTU40" s="27"/>
      <c r="GTV40" s="26"/>
      <c r="GTW40" s="27"/>
      <c r="GTX40" s="26"/>
      <c r="GTY40" s="27"/>
      <c r="GTZ40" s="26"/>
      <c r="GUA40" s="27"/>
      <c r="GUB40" s="26"/>
      <c r="GUC40" s="27"/>
      <c r="GUD40" s="26"/>
      <c r="GUE40" s="27"/>
      <c r="GUF40" s="26"/>
      <c r="GUG40" s="27"/>
      <c r="GUH40" s="26"/>
      <c r="GUI40" s="27"/>
      <c r="GUJ40" s="26"/>
      <c r="GUK40" s="27"/>
      <c r="GUL40" s="26"/>
      <c r="GUM40" s="27"/>
      <c r="GUN40" s="26"/>
      <c r="GUO40" s="27"/>
      <c r="GUP40" s="26"/>
      <c r="GUQ40" s="27"/>
      <c r="GUR40" s="26"/>
      <c r="GUS40" s="27"/>
      <c r="GUT40" s="26"/>
      <c r="GUU40" s="27"/>
      <c r="GUV40" s="26"/>
      <c r="GUW40" s="27"/>
      <c r="GUX40" s="26"/>
      <c r="GUY40" s="27"/>
      <c r="GUZ40" s="26"/>
      <c r="GVA40" s="27"/>
      <c r="GVB40" s="26"/>
      <c r="GVC40" s="27"/>
      <c r="GVD40" s="26"/>
      <c r="GVE40" s="27"/>
      <c r="GVF40" s="26"/>
      <c r="GVG40" s="27"/>
      <c r="GVH40" s="26"/>
      <c r="GVI40" s="27"/>
      <c r="GVJ40" s="26"/>
      <c r="GVK40" s="27"/>
      <c r="GVL40" s="26"/>
      <c r="GVM40" s="27"/>
      <c r="GVN40" s="26"/>
      <c r="GVO40" s="27"/>
      <c r="GVP40" s="26"/>
      <c r="GVQ40" s="27"/>
      <c r="GVR40" s="26"/>
      <c r="GVS40" s="27"/>
      <c r="GVT40" s="26"/>
      <c r="GVU40" s="27"/>
      <c r="GVV40" s="26"/>
      <c r="GVW40" s="27"/>
      <c r="GVX40" s="26"/>
      <c r="GVY40" s="27"/>
      <c r="GVZ40" s="26"/>
      <c r="GWA40" s="27"/>
      <c r="GWB40" s="26"/>
      <c r="GWC40" s="27"/>
      <c r="GWD40" s="26"/>
      <c r="GWE40" s="27"/>
      <c r="GWF40" s="26"/>
      <c r="GWG40" s="27"/>
      <c r="GWH40" s="26"/>
      <c r="GWI40" s="27"/>
      <c r="GWJ40" s="26"/>
      <c r="GWK40" s="27"/>
      <c r="GWL40" s="26"/>
      <c r="GWM40" s="27"/>
      <c r="GWN40" s="26"/>
      <c r="GWO40" s="27"/>
      <c r="GWP40" s="26"/>
      <c r="GWQ40" s="27"/>
      <c r="GWR40" s="26"/>
      <c r="GWS40" s="27"/>
      <c r="GWT40" s="26"/>
      <c r="GWU40" s="27"/>
      <c r="GWV40" s="26"/>
      <c r="GWW40" s="27"/>
      <c r="GWX40" s="26"/>
      <c r="GWY40" s="27"/>
      <c r="GWZ40" s="26"/>
      <c r="GXA40" s="27"/>
      <c r="GXB40" s="26"/>
      <c r="GXC40" s="27"/>
      <c r="GXD40" s="26"/>
      <c r="GXE40" s="27"/>
      <c r="GXF40" s="26"/>
      <c r="GXG40" s="27"/>
      <c r="GXH40" s="26"/>
      <c r="GXI40" s="27"/>
      <c r="GXJ40" s="26"/>
      <c r="GXK40" s="27"/>
      <c r="GXL40" s="26"/>
      <c r="GXM40" s="27"/>
      <c r="GXN40" s="26"/>
      <c r="GXO40" s="27"/>
      <c r="GXP40" s="26"/>
      <c r="GXQ40" s="27"/>
      <c r="GXR40" s="26"/>
      <c r="GXS40" s="27"/>
      <c r="GXT40" s="26"/>
      <c r="GXU40" s="27"/>
      <c r="GXV40" s="26"/>
      <c r="GXW40" s="27"/>
      <c r="GXX40" s="26"/>
      <c r="GXY40" s="27"/>
      <c r="GXZ40" s="26"/>
      <c r="GYA40" s="27"/>
      <c r="GYB40" s="26"/>
      <c r="GYC40" s="27"/>
      <c r="GYD40" s="26"/>
      <c r="GYE40" s="27"/>
      <c r="GYF40" s="26"/>
      <c r="GYG40" s="27"/>
      <c r="GYH40" s="26"/>
      <c r="GYI40" s="27"/>
      <c r="GYJ40" s="26"/>
      <c r="GYK40" s="27"/>
      <c r="GYL40" s="26"/>
      <c r="GYM40" s="27"/>
      <c r="GYN40" s="26"/>
      <c r="GYO40" s="27"/>
      <c r="GYP40" s="26"/>
      <c r="GYQ40" s="27"/>
      <c r="GYR40" s="26"/>
      <c r="GYS40" s="27"/>
      <c r="GYT40" s="26"/>
      <c r="GYU40" s="27"/>
      <c r="GYV40" s="26"/>
      <c r="GYW40" s="27"/>
      <c r="GYX40" s="26"/>
      <c r="GYY40" s="27"/>
      <c r="GYZ40" s="26"/>
      <c r="GZA40" s="27"/>
      <c r="GZB40" s="26"/>
      <c r="GZC40" s="27"/>
      <c r="GZD40" s="26"/>
      <c r="GZE40" s="27"/>
      <c r="GZF40" s="26"/>
      <c r="GZG40" s="27"/>
      <c r="GZH40" s="26"/>
      <c r="GZI40" s="27"/>
      <c r="GZJ40" s="26"/>
      <c r="GZK40" s="27"/>
      <c r="GZL40" s="26"/>
      <c r="GZM40" s="27"/>
      <c r="GZN40" s="26"/>
      <c r="GZO40" s="27"/>
      <c r="GZP40" s="26"/>
      <c r="GZQ40" s="27"/>
      <c r="GZR40" s="26"/>
      <c r="GZS40" s="27"/>
      <c r="GZT40" s="26"/>
      <c r="GZU40" s="27"/>
      <c r="GZV40" s="26"/>
      <c r="GZW40" s="27"/>
      <c r="GZX40" s="26"/>
      <c r="GZY40" s="27"/>
      <c r="GZZ40" s="26"/>
      <c r="HAA40" s="27"/>
      <c r="HAB40" s="26"/>
      <c r="HAC40" s="27"/>
      <c r="HAD40" s="26"/>
      <c r="HAE40" s="27"/>
      <c r="HAF40" s="26"/>
      <c r="HAG40" s="27"/>
      <c r="HAH40" s="26"/>
      <c r="HAI40" s="27"/>
      <c r="HAJ40" s="26"/>
      <c r="HAK40" s="27"/>
      <c r="HAL40" s="26"/>
      <c r="HAM40" s="27"/>
      <c r="HAN40" s="26"/>
      <c r="HAO40" s="27"/>
      <c r="HAP40" s="26"/>
      <c r="HAQ40" s="27"/>
      <c r="HAR40" s="26"/>
      <c r="HAS40" s="27"/>
      <c r="HAT40" s="26"/>
      <c r="HAU40" s="27"/>
      <c r="HAV40" s="26"/>
      <c r="HAW40" s="27"/>
      <c r="HAX40" s="26"/>
      <c r="HAY40" s="27"/>
      <c r="HAZ40" s="26"/>
      <c r="HBA40" s="27"/>
      <c r="HBB40" s="26"/>
      <c r="HBC40" s="27"/>
      <c r="HBD40" s="26"/>
      <c r="HBE40" s="27"/>
      <c r="HBF40" s="26"/>
      <c r="HBG40" s="27"/>
      <c r="HBH40" s="26"/>
      <c r="HBI40" s="27"/>
      <c r="HBJ40" s="26"/>
      <c r="HBK40" s="27"/>
      <c r="HBL40" s="26"/>
      <c r="HBM40" s="27"/>
      <c r="HBN40" s="26"/>
      <c r="HBO40" s="27"/>
      <c r="HBP40" s="26"/>
      <c r="HBQ40" s="27"/>
      <c r="HBR40" s="26"/>
      <c r="HBS40" s="27"/>
      <c r="HBT40" s="26"/>
      <c r="HBU40" s="27"/>
      <c r="HBV40" s="26"/>
      <c r="HBW40" s="27"/>
      <c r="HBX40" s="26"/>
      <c r="HBY40" s="27"/>
      <c r="HBZ40" s="26"/>
      <c r="HCA40" s="27"/>
      <c r="HCB40" s="26"/>
      <c r="HCC40" s="27"/>
      <c r="HCD40" s="26"/>
      <c r="HCE40" s="27"/>
      <c r="HCF40" s="26"/>
      <c r="HCG40" s="27"/>
      <c r="HCH40" s="26"/>
      <c r="HCI40" s="27"/>
      <c r="HCJ40" s="26"/>
      <c r="HCK40" s="27"/>
      <c r="HCL40" s="26"/>
      <c r="HCM40" s="27"/>
      <c r="HCN40" s="26"/>
      <c r="HCO40" s="27"/>
      <c r="HCP40" s="26"/>
      <c r="HCQ40" s="27"/>
      <c r="HCR40" s="26"/>
      <c r="HCS40" s="27"/>
      <c r="HCT40" s="26"/>
      <c r="HCU40" s="27"/>
      <c r="HCV40" s="26"/>
      <c r="HCW40" s="27"/>
      <c r="HCX40" s="26"/>
      <c r="HCY40" s="27"/>
      <c r="HCZ40" s="26"/>
      <c r="HDA40" s="27"/>
      <c r="HDB40" s="26"/>
      <c r="HDC40" s="27"/>
      <c r="HDD40" s="26"/>
      <c r="HDE40" s="27"/>
      <c r="HDF40" s="26"/>
      <c r="HDG40" s="27"/>
      <c r="HDH40" s="26"/>
      <c r="HDI40" s="27"/>
      <c r="HDJ40" s="26"/>
      <c r="HDK40" s="27"/>
      <c r="HDL40" s="26"/>
      <c r="HDM40" s="27"/>
      <c r="HDN40" s="26"/>
      <c r="HDO40" s="27"/>
      <c r="HDP40" s="26"/>
      <c r="HDQ40" s="27"/>
      <c r="HDR40" s="26"/>
      <c r="HDS40" s="27"/>
      <c r="HDT40" s="26"/>
      <c r="HDU40" s="27"/>
      <c r="HDV40" s="26"/>
      <c r="HDW40" s="27"/>
      <c r="HDX40" s="26"/>
      <c r="HDY40" s="27"/>
      <c r="HDZ40" s="26"/>
      <c r="HEA40" s="27"/>
      <c r="HEB40" s="26"/>
      <c r="HEC40" s="27"/>
      <c r="HED40" s="26"/>
      <c r="HEE40" s="27"/>
      <c r="HEF40" s="26"/>
      <c r="HEG40" s="27"/>
      <c r="HEH40" s="26"/>
      <c r="HEI40" s="27"/>
      <c r="HEJ40" s="26"/>
      <c r="HEK40" s="27"/>
      <c r="HEL40" s="26"/>
      <c r="HEM40" s="27"/>
      <c r="HEN40" s="26"/>
      <c r="HEO40" s="27"/>
      <c r="HEP40" s="26"/>
      <c r="HEQ40" s="27"/>
      <c r="HER40" s="26"/>
      <c r="HES40" s="27"/>
      <c r="HET40" s="26"/>
      <c r="HEU40" s="27"/>
      <c r="HEV40" s="26"/>
      <c r="HEW40" s="27"/>
      <c r="HEX40" s="26"/>
      <c r="HEY40" s="27"/>
      <c r="HEZ40" s="26"/>
      <c r="HFA40" s="27"/>
      <c r="HFB40" s="26"/>
      <c r="HFC40" s="27"/>
      <c r="HFD40" s="26"/>
      <c r="HFE40" s="27"/>
      <c r="HFF40" s="26"/>
      <c r="HFG40" s="27"/>
      <c r="HFH40" s="26"/>
      <c r="HFI40" s="27"/>
      <c r="HFJ40" s="26"/>
      <c r="HFK40" s="27"/>
      <c r="HFL40" s="26"/>
      <c r="HFM40" s="27"/>
      <c r="HFN40" s="26"/>
      <c r="HFO40" s="27"/>
      <c r="HFP40" s="26"/>
      <c r="HFQ40" s="27"/>
      <c r="HFR40" s="26"/>
      <c r="HFS40" s="27"/>
      <c r="HFT40" s="26"/>
      <c r="HFU40" s="27"/>
      <c r="HFV40" s="26"/>
      <c r="HFW40" s="27"/>
      <c r="HFX40" s="26"/>
      <c r="HFY40" s="27"/>
      <c r="HFZ40" s="26"/>
      <c r="HGA40" s="27"/>
      <c r="HGB40" s="26"/>
      <c r="HGC40" s="27"/>
      <c r="HGD40" s="26"/>
      <c r="HGE40" s="27"/>
      <c r="HGF40" s="26"/>
      <c r="HGG40" s="27"/>
      <c r="HGH40" s="26"/>
      <c r="HGI40" s="27"/>
      <c r="HGJ40" s="26"/>
      <c r="HGK40" s="27"/>
      <c r="HGL40" s="26"/>
      <c r="HGM40" s="27"/>
      <c r="HGN40" s="26"/>
      <c r="HGO40" s="27"/>
      <c r="HGP40" s="26"/>
      <c r="HGQ40" s="27"/>
      <c r="HGR40" s="26"/>
      <c r="HGS40" s="27"/>
      <c r="HGT40" s="26"/>
      <c r="HGU40" s="27"/>
      <c r="HGV40" s="26"/>
      <c r="HGW40" s="27"/>
      <c r="HGX40" s="26"/>
      <c r="HGY40" s="27"/>
      <c r="HGZ40" s="26"/>
      <c r="HHA40" s="27"/>
      <c r="HHB40" s="26"/>
      <c r="HHC40" s="27"/>
      <c r="HHD40" s="26"/>
      <c r="HHE40" s="27"/>
      <c r="HHF40" s="26"/>
      <c r="HHG40" s="27"/>
      <c r="HHH40" s="26"/>
      <c r="HHI40" s="27"/>
      <c r="HHJ40" s="26"/>
      <c r="HHK40" s="27"/>
      <c r="HHL40" s="26"/>
      <c r="HHM40" s="27"/>
      <c r="HHN40" s="26"/>
      <c r="HHO40" s="27"/>
      <c r="HHP40" s="26"/>
      <c r="HHQ40" s="27"/>
      <c r="HHR40" s="26"/>
      <c r="HHS40" s="27"/>
      <c r="HHT40" s="26"/>
      <c r="HHU40" s="27"/>
      <c r="HHV40" s="26"/>
      <c r="HHW40" s="27"/>
      <c r="HHX40" s="26"/>
      <c r="HHY40" s="27"/>
      <c r="HHZ40" s="26"/>
      <c r="HIA40" s="27"/>
      <c r="HIB40" s="26"/>
      <c r="HIC40" s="27"/>
      <c r="HID40" s="26"/>
      <c r="HIE40" s="27"/>
      <c r="HIF40" s="26"/>
      <c r="HIG40" s="27"/>
      <c r="HIH40" s="26"/>
      <c r="HII40" s="27"/>
      <c r="HIJ40" s="26"/>
      <c r="HIK40" s="27"/>
      <c r="HIL40" s="26"/>
      <c r="HIM40" s="27"/>
      <c r="HIN40" s="26"/>
      <c r="HIO40" s="27"/>
      <c r="HIP40" s="26"/>
      <c r="HIQ40" s="27"/>
      <c r="HIR40" s="26"/>
      <c r="HIS40" s="27"/>
      <c r="HIT40" s="26"/>
      <c r="HIU40" s="27"/>
      <c r="HIV40" s="26"/>
      <c r="HIW40" s="27"/>
      <c r="HIX40" s="26"/>
      <c r="HIY40" s="27"/>
      <c r="HIZ40" s="26"/>
      <c r="HJA40" s="27"/>
      <c r="HJB40" s="26"/>
      <c r="HJC40" s="27"/>
      <c r="HJD40" s="26"/>
      <c r="HJE40" s="27"/>
      <c r="HJF40" s="26"/>
      <c r="HJG40" s="27"/>
      <c r="HJH40" s="26"/>
      <c r="HJI40" s="27"/>
      <c r="HJJ40" s="26"/>
      <c r="HJK40" s="27"/>
      <c r="HJL40" s="26"/>
      <c r="HJM40" s="27"/>
      <c r="HJN40" s="26"/>
      <c r="HJO40" s="27"/>
      <c r="HJP40" s="26"/>
      <c r="HJQ40" s="27"/>
      <c r="HJR40" s="26"/>
      <c r="HJS40" s="27"/>
      <c r="HJT40" s="26"/>
      <c r="HJU40" s="27"/>
      <c r="HJV40" s="26"/>
      <c r="HJW40" s="27"/>
      <c r="HJX40" s="26"/>
      <c r="HJY40" s="27"/>
      <c r="HJZ40" s="26"/>
      <c r="HKA40" s="27"/>
      <c r="HKB40" s="26"/>
      <c r="HKC40" s="27"/>
      <c r="HKD40" s="26"/>
      <c r="HKE40" s="27"/>
      <c r="HKF40" s="26"/>
      <c r="HKG40" s="27"/>
      <c r="HKH40" s="26"/>
      <c r="HKI40" s="27"/>
      <c r="HKJ40" s="26"/>
      <c r="HKK40" s="27"/>
      <c r="HKL40" s="26"/>
      <c r="HKM40" s="27"/>
      <c r="HKN40" s="26"/>
      <c r="HKO40" s="27"/>
      <c r="HKP40" s="26"/>
      <c r="HKQ40" s="27"/>
      <c r="HKR40" s="26"/>
      <c r="HKS40" s="27"/>
      <c r="HKT40" s="26"/>
      <c r="HKU40" s="27"/>
      <c r="HKV40" s="26"/>
      <c r="HKW40" s="27"/>
      <c r="HKX40" s="26"/>
      <c r="HKY40" s="27"/>
      <c r="HKZ40" s="26"/>
      <c r="HLA40" s="27"/>
      <c r="HLB40" s="26"/>
      <c r="HLC40" s="27"/>
      <c r="HLD40" s="26"/>
      <c r="HLE40" s="27"/>
      <c r="HLF40" s="26"/>
      <c r="HLG40" s="27"/>
      <c r="HLH40" s="26"/>
      <c r="HLI40" s="27"/>
      <c r="HLJ40" s="26"/>
      <c r="HLK40" s="27"/>
      <c r="HLL40" s="26"/>
      <c r="HLM40" s="27"/>
      <c r="HLN40" s="26"/>
      <c r="HLO40" s="27"/>
      <c r="HLP40" s="26"/>
      <c r="HLQ40" s="27"/>
      <c r="HLR40" s="26"/>
      <c r="HLS40" s="27"/>
      <c r="HLT40" s="26"/>
      <c r="HLU40" s="27"/>
      <c r="HLV40" s="26"/>
      <c r="HLW40" s="27"/>
      <c r="HLX40" s="26"/>
      <c r="HLY40" s="27"/>
      <c r="HLZ40" s="26"/>
      <c r="HMA40" s="27"/>
      <c r="HMB40" s="26"/>
      <c r="HMC40" s="27"/>
      <c r="HMD40" s="26"/>
      <c r="HME40" s="27"/>
      <c r="HMF40" s="26"/>
      <c r="HMG40" s="27"/>
      <c r="HMH40" s="26"/>
      <c r="HMI40" s="27"/>
      <c r="HMJ40" s="26"/>
      <c r="HMK40" s="27"/>
      <c r="HML40" s="26"/>
      <c r="HMM40" s="27"/>
      <c r="HMN40" s="26"/>
      <c r="HMO40" s="27"/>
      <c r="HMP40" s="26"/>
      <c r="HMQ40" s="27"/>
      <c r="HMR40" s="26"/>
      <c r="HMS40" s="27"/>
      <c r="HMT40" s="26"/>
      <c r="HMU40" s="27"/>
      <c r="HMV40" s="26"/>
      <c r="HMW40" s="27"/>
      <c r="HMX40" s="26"/>
      <c r="HMY40" s="27"/>
      <c r="HMZ40" s="26"/>
      <c r="HNA40" s="27"/>
      <c r="HNB40" s="26"/>
      <c r="HNC40" s="27"/>
      <c r="HND40" s="26"/>
      <c r="HNE40" s="27"/>
      <c r="HNF40" s="26"/>
      <c r="HNG40" s="27"/>
      <c r="HNH40" s="26"/>
      <c r="HNI40" s="27"/>
      <c r="HNJ40" s="26"/>
      <c r="HNK40" s="27"/>
      <c r="HNL40" s="26"/>
      <c r="HNM40" s="27"/>
      <c r="HNN40" s="26"/>
      <c r="HNO40" s="27"/>
      <c r="HNP40" s="26"/>
      <c r="HNQ40" s="27"/>
      <c r="HNR40" s="26"/>
      <c r="HNS40" s="27"/>
      <c r="HNT40" s="26"/>
      <c r="HNU40" s="27"/>
      <c r="HNV40" s="26"/>
      <c r="HNW40" s="27"/>
      <c r="HNX40" s="26"/>
      <c r="HNY40" s="27"/>
      <c r="HNZ40" s="26"/>
      <c r="HOA40" s="27"/>
      <c r="HOB40" s="26"/>
      <c r="HOC40" s="27"/>
      <c r="HOD40" s="26"/>
      <c r="HOE40" s="27"/>
      <c r="HOF40" s="26"/>
      <c r="HOG40" s="27"/>
      <c r="HOH40" s="26"/>
      <c r="HOI40" s="27"/>
      <c r="HOJ40" s="26"/>
      <c r="HOK40" s="27"/>
      <c r="HOL40" s="26"/>
      <c r="HOM40" s="27"/>
      <c r="HON40" s="26"/>
      <c r="HOO40" s="27"/>
      <c r="HOP40" s="26"/>
      <c r="HOQ40" s="27"/>
      <c r="HOR40" s="26"/>
      <c r="HOS40" s="27"/>
      <c r="HOT40" s="26"/>
      <c r="HOU40" s="27"/>
      <c r="HOV40" s="26"/>
      <c r="HOW40" s="27"/>
      <c r="HOX40" s="26"/>
      <c r="HOY40" s="27"/>
      <c r="HOZ40" s="26"/>
      <c r="HPA40" s="27"/>
      <c r="HPB40" s="26"/>
      <c r="HPC40" s="27"/>
      <c r="HPD40" s="26"/>
      <c r="HPE40" s="27"/>
      <c r="HPF40" s="26"/>
      <c r="HPG40" s="27"/>
      <c r="HPH40" s="26"/>
      <c r="HPI40" s="27"/>
      <c r="HPJ40" s="26"/>
      <c r="HPK40" s="27"/>
      <c r="HPL40" s="26"/>
      <c r="HPM40" s="27"/>
      <c r="HPN40" s="26"/>
      <c r="HPO40" s="27"/>
      <c r="HPP40" s="26"/>
      <c r="HPQ40" s="27"/>
      <c r="HPR40" s="26"/>
      <c r="HPS40" s="27"/>
      <c r="HPT40" s="26"/>
      <c r="HPU40" s="27"/>
      <c r="HPV40" s="26"/>
      <c r="HPW40" s="27"/>
      <c r="HPX40" s="26"/>
      <c r="HPY40" s="27"/>
      <c r="HPZ40" s="26"/>
      <c r="HQA40" s="27"/>
      <c r="HQB40" s="26"/>
      <c r="HQC40" s="27"/>
      <c r="HQD40" s="26"/>
      <c r="HQE40" s="27"/>
      <c r="HQF40" s="26"/>
      <c r="HQG40" s="27"/>
      <c r="HQH40" s="26"/>
      <c r="HQI40" s="27"/>
      <c r="HQJ40" s="26"/>
      <c r="HQK40" s="27"/>
      <c r="HQL40" s="26"/>
      <c r="HQM40" s="27"/>
      <c r="HQN40" s="26"/>
      <c r="HQO40" s="27"/>
      <c r="HQP40" s="26"/>
      <c r="HQQ40" s="27"/>
      <c r="HQR40" s="26"/>
      <c r="HQS40" s="27"/>
      <c r="HQT40" s="26"/>
      <c r="HQU40" s="27"/>
      <c r="HQV40" s="26"/>
      <c r="HQW40" s="27"/>
      <c r="HQX40" s="26"/>
      <c r="HQY40" s="27"/>
      <c r="HQZ40" s="26"/>
      <c r="HRA40" s="27"/>
      <c r="HRB40" s="26"/>
      <c r="HRC40" s="27"/>
      <c r="HRD40" s="26"/>
      <c r="HRE40" s="27"/>
      <c r="HRF40" s="26"/>
      <c r="HRG40" s="27"/>
      <c r="HRH40" s="26"/>
      <c r="HRI40" s="27"/>
      <c r="HRJ40" s="26"/>
      <c r="HRK40" s="27"/>
      <c r="HRL40" s="26"/>
      <c r="HRM40" s="27"/>
      <c r="HRN40" s="26"/>
      <c r="HRO40" s="27"/>
      <c r="HRP40" s="26"/>
      <c r="HRQ40" s="27"/>
      <c r="HRR40" s="26"/>
      <c r="HRS40" s="27"/>
      <c r="HRT40" s="26"/>
      <c r="HRU40" s="27"/>
      <c r="HRV40" s="26"/>
      <c r="HRW40" s="27"/>
      <c r="HRX40" s="26"/>
      <c r="HRY40" s="27"/>
      <c r="HRZ40" s="26"/>
      <c r="HSA40" s="27"/>
      <c r="HSB40" s="26"/>
      <c r="HSC40" s="27"/>
      <c r="HSD40" s="26"/>
      <c r="HSE40" s="27"/>
      <c r="HSF40" s="26"/>
      <c r="HSG40" s="27"/>
      <c r="HSH40" s="26"/>
      <c r="HSI40" s="27"/>
      <c r="HSJ40" s="26"/>
      <c r="HSK40" s="27"/>
      <c r="HSL40" s="26"/>
      <c r="HSM40" s="27"/>
      <c r="HSN40" s="26"/>
      <c r="HSO40" s="27"/>
      <c r="HSP40" s="26"/>
      <c r="HSQ40" s="27"/>
      <c r="HSR40" s="26"/>
      <c r="HSS40" s="27"/>
      <c r="HST40" s="26"/>
      <c r="HSU40" s="27"/>
      <c r="HSV40" s="26"/>
      <c r="HSW40" s="27"/>
      <c r="HSX40" s="26"/>
      <c r="HSY40" s="27"/>
      <c r="HSZ40" s="26"/>
      <c r="HTA40" s="27"/>
      <c r="HTB40" s="26"/>
      <c r="HTC40" s="27"/>
      <c r="HTD40" s="26"/>
      <c r="HTE40" s="27"/>
      <c r="HTF40" s="26"/>
      <c r="HTG40" s="27"/>
      <c r="HTH40" s="26"/>
      <c r="HTI40" s="27"/>
      <c r="HTJ40" s="26"/>
      <c r="HTK40" s="27"/>
      <c r="HTL40" s="26"/>
      <c r="HTM40" s="27"/>
      <c r="HTN40" s="26"/>
      <c r="HTO40" s="27"/>
      <c r="HTP40" s="26"/>
      <c r="HTQ40" s="27"/>
      <c r="HTR40" s="26"/>
      <c r="HTS40" s="27"/>
      <c r="HTT40" s="26"/>
      <c r="HTU40" s="27"/>
      <c r="HTV40" s="26"/>
      <c r="HTW40" s="27"/>
      <c r="HTX40" s="26"/>
      <c r="HTY40" s="27"/>
      <c r="HTZ40" s="26"/>
      <c r="HUA40" s="27"/>
      <c r="HUB40" s="26"/>
      <c r="HUC40" s="27"/>
      <c r="HUD40" s="26"/>
      <c r="HUE40" s="27"/>
      <c r="HUF40" s="26"/>
      <c r="HUG40" s="27"/>
      <c r="HUH40" s="26"/>
      <c r="HUI40" s="27"/>
      <c r="HUJ40" s="26"/>
      <c r="HUK40" s="27"/>
      <c r="HUL40" s="26"/>
      <c r="HUM40" s="27"/>
      <c r="HUN40" s="26"/>
      <c r="HUO40" s="27"/>
      <c r="HUP40" s="26"/>
      <c r="HUQ40" s="27"/>
      <c r="HUR40" s="26"/>
      <c r="HUS40" s="27"/>
      <c r="HUT40" s="26"/>
      <c r="HUU40" s="27"/>
      <c r="HUV40" s="26"/>
      <c r="HUW40" s="27"/>
      <c r="HUX40" s="26"/>
      <c r="HUY40" s="27"/>
      <c r="HUZ40" s="26"/>
      <c r="HVA40" s="27"/>
      <c r="HVB40" s="26"/>
      <c r="HVC40" s="27"/>
      <c r="HVD40" s="26"/>
      <c r="HVE40" s="27"/>
      <c r="HVF40" s="26"/>
      <c r="HVG40" s="27"/>
      <c r="HVH40" s="26"/>
      <c r="HVI40" s="27"/>
      <c r="HVJ40" s="26"/>
      <c r="HVK40" s="27"/>
      <c r="HVL40" s="26"/>
      <c r="HVM40" s="27"/>
      <c r="HVN40" s="26"/>
      <c r="HVO40" s="27"/>
      <c r="HVP40" s="26"/>
      <c r="HVQ40" s="27"/>
      <c r="HVR40" s="26"/>
      <c r="HVS40" s="27"/>
      <c r="HVT40" s="26"/>
      <c r="HVU40" s="27"/>
      <c r="HVV40" s="26"/>
      <c r="HVW40" s="27"/>
      <c r="HVX40" s="26"/>
      <c r="HVY40" s="27"/>
      <c r="HVZ40" s="26"/>
      <c r="HWA40" s="27"/>
      <c r="HWB40" s="26"/>
      <c r="HWC40" s="27"/>
      <c r="HWD40" s="26"/>
      <c r="HWE40" s="27"/>
      <c r="HWF40" s="26"/>
      <c r="HWG40" s="27"/>
      <c r="HWH40" s="26"/>
      <c r="HWI40" s="27"/>
      <c r="HWJ40" s="26"/>
      <c r="HWK40" s="27"/>
      <c r="HWL40" s="26"/>
      <c r="HWM40" s="27"/>
      <c r="HWN40" s="26"/>
      <c r="HWO40" s="27"/>
      <c r="HWP40" s="26"/>
      <c r="HWQ40" s="27"/>
      <c r="HWR40" s="26"/>
      <c r="HWS40" s="27"/>
      <c r="HWT40" s="26"/>
      <c r="HWU40" s="27"/>
      <c r="HWV40" s="26"/>
      <c r="HWW40" s="27"/>
      <c r="HWX40" s="26"/>
      <c r="HWY40" s="27"/>
      <c r="HWZ40" s="26"/>
      <c r="HXA40" s="27"/>
      <c r="HXB40" s="26"/>
      <c r="HXC40" s="27"/>
      <c r="HXD40" s="26"/>
      <c r="HXE40" s="27"/>
      <c r="HXF40" s="26"/>
      <c r="HXG40" s="27"/>
      <c r="HXH40" s="26"/>
      <c r="HXI40" s="27"/>
      <c r="HXJ40" s="26"/>
      <c r="HXK40" s="27"/>
      <c r="HXL40" s="26"/>
      <c r="HXM40" s="27"/>
      <c r="HXN40" s="26"/>
      <c r="HXO40" s="27"/>
      <c r="HXP40" s="26"/>
      <c r="HXQ40" s="27"/>
      <c r="HXR40" s="26"/>
      <c r="HXS40" s="27"/>
      <c r="HXT40" s="26"/>
      <c r="HXU40" s="27"/>
      <c r="HXV40" s="26"/>
      <c r="HXW40" s="27"/>
      <c r="HXX40" s="26"/>
      <c r="HXY40" s="27"/>
      <c r="HXZ40" s="26"/>
      <c r="HYA40" s="27"/>
      <c r="HYB40" s="26"/>
      <c r="HYC40" s="27"/>
      <c r="HYD40" s="26"/>
      <c r="HYE40" s="27"/>
      <c r="HYF40" s="26"/>
      <c r="HYG40" s="27"/>
      <c r="HYH40" s="26"/>
      <c r="HYI40" s="27"/>
      <c r="HYJ40" s="26"/>
      <c r="HYK40" s="27"/>
      <c r="HYL40" s="26"/>
      <c r="HYM40" s="27"/>
      <c r="HYN40" s="26"/>
      <c r="HYO40" s="27"/>
      <c r="HYP40" s="26"/>
      <c r="HYQ40" s="27"/>
      <c r="HYR40" s="26"/>
      <c r="HYS40" s="27"/>
      <c r="HYT40" s="26"/>
      <c r="HYU40" s="27"/>
      <c r="HYV40" s="26"/>
      <c r="HYW40" s="27"/>
      <c r="HYX40" s="26"/>
      <c r="HYY40" s="27"/>
      <c r="HYZ40" s="26"/>
      <c r="HZA40" s="27"/>
      <c r="HZB40" s="26"/>
      <c r="HZC40" s="27"/>
      <c r="HZD40" s="26"/>
      <c r="HZE40" s="27"/>
      <c r="HZF40" s="26"/>
      <c r="HZG40" s="27"/>
      <c r="HZH40" s="26"/>
      <c r="HZI40" s="27"/>
      <c r="HZJ40" s="26"/>
      <c r="HZK40" s="27"/>
      <c r="HZL40" s="26"/>
      <c r="HZM40" s="27"/>
      <c r="HZN40" s="26"/>
      <c r="HZO40" s="27"/>
      <c r="HZP40" s="26"/>
      <c r="HZQ40" s="27"/>
      <c r="HZR40" s="26"/>
      <c r="HZS40" s="27"/>
      <c r="HZT40" s="26"/>
      <c r="HZU40" s="27"/>
      <c r="HZV40" s="26"/>
      <c r="HZW40" s="27"/>
      <c r="HZX40" s="26"/>
      <c r="HZY40" s="27"/>
      <c r="HZZ40" s="26"/>
      <c r="IAA40" s="27"/>
      <c r="IAB40" s="26"/>
      <c r="IAC40" s="27"/>
      <c r="IAD40" s="26"/>
      <c r="IAE40" s="27"/>
      <c r="IAF40" s="26"/>
      <c r="IAG40" s="27"/>
      <c r="IAH40" s="26"/>
      <c r="IAI40" s="27"/>
      <c r="IAJ40" s="26"/>
      <c r="IAK40" s="27"/>
      <c r="IAL40" s="26"/>
      <c r="IAM40" s="27"/>
      <c r="IAN40" s="26"/>
      <c r="IAO40" s="27"/>
      <c r="IAP40" s="26"/>
      <c r="IAQ40" s="27"/>
      <c r="IAR40" s="26"/>
      <c r="IAS40" s="27"/>
      <c r="IAT40" s="26"/>
      <c r="IAU40" s="27"/>
      <c r="IAV40" s="26"/>
      <c r="IAW40" s="27"/>
      <c r="IAX40" s="26"/>
      <c r="IAY40" s="27"/>
      <c r="IAZ40" s="26"/>
      <c r="IBA40" s="27"/>
      <c r="IBB40" s="26"/>
      <c r="IBC40" s="27"/>
      <c r="IBD40" s="26"/>
      <c r="IBE40" s="27"/>
      <c r="IBF40" s="26"/>
      <c r="IBG40" s="27"/>
      <c r="IBH40" s="26"/>
      <c r="IBI40" s="27"/>
      <c r="IBJ40" s="26"/>
      <c r="IBK40" s="27"/>
      <c r="IBL40" s="26"/>
      <c r="IBM40" s="27"/>
      <c r="IBN40" s="26"/>
      <c r="IBO40" s="27"/>
      <c r="IBP40" s="26"/>
      <c r="IBQ40" s="27"/>
      <c r="IBR40" s="26"/>
      <c r="IBS40" s="27"/>
      <c r="IBT40" s="26"/>
      <c r="IBU40" s="27"/>
      <c r="IBV40" s="26"/>
      <c r="IBW40" s="27"/>
      <c r="IBX40" s="26"/>
      <c r="IBY40" s="27"/>
      <c r="IBZ40" s="26"/>
      <c r="ICA40" s="27"/>
      <c r="ICB40" s="26"/>
      <c r="ICC40" s="27"/>
      <c r="ICD40" s="26"/>
      <c r="ICE40" s="27"/>
      <c r="ICF40" s="26"/>
      <c r="ICG40" s="27"/>
      <c r="ICH40" s="26"/>
      <c r="ICI40" s="27"/>
      <c r="ICJ40" s="26"/>
      <c r="ICK40" s="27"/>
      <c r="ICL40" s="26"/>
      <c r="ICM40" s="27"/>
      <c r="ICN40" s="26"/>
      <c r="ICO40" s="27"/>
      <c r="ICP40" s="26"/>
      <c r="ICQ40" s="27"/>
      <c r="ICR40" s="26"/>
      <c r="ICS40" s="27"/>
      <c r="ICT40" s="26"/>
      <c r="ICU40" s="27"/>
      <c r="ICV40" s="26"/>
      <c r="ICW40" s="27"/>
      <c r="ICX40" s="26"/>
      <c r="ICY40" s="27"/>
      <c r="ICZ40" s="26"/>
      <c r="IDA40" s="27"/>
      <c r="IDB40" s="26"/>
      <c r="IDC40" s="27"/>
      <c r="IDD40" s="26"/>
      <c r="IDE40" s="27"/>
      <c r="IDF40" s="26"/>
      <c r="IDG40" s="27"/>
      <c r="IDH40" s="26"/>
      <c r="IDI40" s="27"/>
      <c r="IDJ40" s="26"/>
      <c r="IDK40" s="27"/>
      <c r="IDL40" s="26"/>
      <c r="IDM40" s="27"/>
      <c r="IDN40" s="26"/>
      <c r="IDO40" s="27"/>
      <c r="IDP40" s="26"/>
      <c r="IDQ40" s="27"/>
      <c r="IDR40" s="26"/>
      <c r="IDS40" s="27"/>
      <c r="IDT40" s="26"/>
      <c r="IDU40" s="27"/>
      <c r="IDV40" s="26"/>
      <c r="IDW40" s="27"/>
      <c r="IDX40" s="26"/>
      <c r="IDY40" s="27"/>
      <c r="IDZ40" s="26"/>
      <c r="IEA40" s="27"/>
      <c r="IEB40" s="26"/>
      <c r="IEC40" s="27"/>
      <c r="IED40" s="26"/>
      <c r="IEE40" s="27"/>
      <c r="IEF40" s="26"/>
      <c r="IEG40" s="27"/>
      <c r="IEH40" s="26"/>
      <c r="IEI40" s="27"/>
      <c r="IEJ40" s="26"/>
      <c r="IEK40" s="27"/>
      <c r="IEL40" s="26"/>
      <c r="IEM40" s="27"/>
      <c r="IEN40" s="26"/>
      <c r="IEO40" s="27"/>
      <c r="IEP40" s="26"/>
      <c r="IEQ40" s="27"/>
      <c r="IER40" s="26"/>
      <c r="IES40" s="27"/>
      <c r="IET40" s="26"/>
      <c r="IEU40" s="27"/>
      <c r="IEV40" s="26"/>
      <c r="IEW40" s="27"/>
      <c r="IEX40" s="26"/>
      <c r="IEY40" s="27"/>
      <c r="IEZ40" s="26"/>
      <c r="IFA40" s="27"/>
      <c r="IFB40" s="26"/>
      <c r="IFC40" s="27"/>
      <c r="IFD40" s="26"/>
      <c r="IFE40" s="27"/>
      <c r="IFF40" s="26"/>
      <c r="IFG40" s="27"/>
      <c r="IFH40" s="26"/>
      <c r="IFI40" s="27"/>
      <c r="IFJ40" s="26"/>
      <c r="IFK40" s="27"/>
      <c r="IFL40" s="26"/>
      <c r="IFM40" s="27"/>
      <c r="IFN40" s="26"/>
      <c r="IFO40" s="27"/>
      <c r="IFP40" s="26"/>
      <c r="IFQ40" s="27"/>
      <c r="IFR40" s="26"/>
      <c r="IFS40" s="27"/>
      <c r="IFT40" s="26"/>
      <c r="IFU40" s="27"/>
      <c r="IFV40" s="26"/>
      <c r="IFW40" s="27"/>
      <c r="IFX40" s="26"/>
      <c r="IFY40" s="27"/>
      <c r="IFZ40" s="26"/>
      <c r="IGA40" s="27"/>
      <c r="IGB40" s="26"/>
      <c r="IGC40" s="27"/>
      <c r="IGD40" s="26"/>
      <c r="IGE40" s="27"/>
      <c r="IGF40" s="26"/>
      <c r="IGG40" s="27"/>
      <c r="IGH40" s="26"/>
      <c r="IGI40" s="27"/>
      <c r="IGJ40" s="26"/>
      <c r="IGK40" s="27"/>
      <c r="IGL40" s="26"/>
      <c r="IGM40" s="27"/>
      <c r="IGN40" s="26"/>
      <c r="IGO40" s="27"/>
      <c r="IGP40" s="26"/>
      <c r="IGQ40" s="27"/>
      <c r="IGR40" s="26"/>
      <c r="IGS40" s="27"/>
      <c r="IGT40" s="26"/>
      <c r="IGU40" s="27"/>
      <c r="IGV40" s="26"/>
      <c r="IGW40" s="27"/>
      <c r="IGX40" s="26"/>
      <c r="IGY40" s="27"/>
      <c r="IGZ40" s="26"/>
      <c r="IHA40" s="27"/>
      <c r="IHB40" s="26"/>
      <c r="IHC40" s="27"/>
      <c r="IHD40" s="26"/>
      <c r="IHE40" s="27"/>
      <c r="IHF40" s="26"/>
      <c r="IHG40" s="27"/>
      <c r="IHH40" s="26"/>
      <c r="IHI40" s="27"/>
      <c r="IHJ40" s="26"/>
      <c r="IHK40" s="27"/>
      <c r="IHL40" s="26"/>
      <c r="IHM40" s="27"/>
      <c r="IHN40" s="26"/>
      <c r="IHO40" s="27"/>
      <c r="IHP40" s="26"/>
      <c r="IHQ40" s="27"/>
      <c r="IHR40" s="26"/>
      <c r="IHS40" s="27"/>
      <c r="IHT40" s="26"/>
      <c r="IHU40" s="27"/>
      <c r="IHV40" s="26"/>
      <c r="IHW40" s="27"/>
      <c r="IHX40" s="26"/>
      <c r="IHY40" s="27"/>
      <c r="IHZ40" s="26"/>
      <c r="IIA40" s="27"/>
      <c r="IIB40" s="26"/>
      <c r="IIC40" s="27"/>
      <c r="IID40" s="26"/>
      <c r="IIE40" s="27"/>
      <c r="IIF40" s="26"/>
      <c r="IIG40" s="27"/>
      <c r="IIH40" s="26"/>
      <c r="III40" s="27"/>
      <c r="IIJ40" s="26"/>
      <c r="IIK40" s="27"/>
      <c r="IIL40" s="26"/>
      <c r="IIM40" s="27"/>
      <c r="IIN40" s="26"/>
      <c r="IIO40" s="27"/>
      <c r="IIP40" s="26"/>
      <c r="IIQ40" s="27"/>
      <c r="IIR40" s="26"/>
      <c r="IIS40" s="27"/>
      <c r="IIT40" s="26"/>
      <c r="IIU40" s="27"/>
      <c r="IIV40" s="26"/>
      <c r="IIW40" s="27"/>
      <c r="IIX40" s="26"/>
      <c r="IIY40" s="27"/>
      <c r="IIZ40" s="26"/>
      <c r="IJA40" s="27"/>
      <c r="IJB40" s="26"/>
      <c r="IJC40" s="27"/>
      <c r="IJD40" s="26"/>
      <c r="IJE40" s="27"/>
      <c r="IJF40" s="26"/>
      <c r="IJG40" s="27"/>
      <c r="IJH40" s="26"/>
      <c r="IJI40" s="27"/>
      <c r="IJJ40" s="26"/>
      <c r="IJK40" s="27"/>
      <c r="IJL40" s="26"/>
      <c r="IJM40" s="27"/>
      <c r="IJN40" s="26"/>
      <c r="IJO40" s="27"/>
      <c r="IJP40" s="26"/>
      <c r="IJQ40" s="27"/>
      <c r="IJR40" s="26"/>
      <c r="IJS40" s="27"/>
      <c r="IJT40" s="26"/>
      <c r="IJU40" s="27"/>
      <c r="IJV40" s="26"/>
      <c r="IJW40" s="27"/>
      <c r="IJX40" s="26"/>
      <c r="IJY40" s="27"/>
      <c r="IJZ40" s="26"/>
      <c r="IKA40" s="27"/>
      <c r="IKB40" s="26"/>
      <c r="IKC40" s="27"/>
      <c r="IKD40" s="26"/>
      <c r="IKE40" s="27"/>
      <c r="IKF40" s="26"/>
      <c r="IKG40" s="27"/>
      <c r="IKH40" s="26"/>
      <c r="IKI40" s="27"/>
      <c r="IKJ40" s="26"/>
      <c r="IKK40" s="27"/>
      <c r="IKL40" s="26"/>
      <c r="IKM40" s="27"/>
      <c r="IKN40" s="26"/>
      <c r="IKO40" s="27"/>
      <c r="IKP40" s="26"/>
      <c r="IKQ40" s="27"/>
      <c r="IKR40" s="26"/>
      <c r="IKS40" s="27"/>
      <c r="IKT40" s="26"/>
      <c r="IKU40" s="27"/>
      <c r="IKV40" s="26"/>
      <c r="IKW40" s="27"/>
      <c r="IKX40" s="26"/>
      <c r="IKY40" s="27"/>
      <c r="IKZ40" s="26"/>
      <c r="ILA40" s="27"/>
      <c r="ILB40" s="26"/>
      <c r="ILC40" s="27"/>
      <c r="ILD40" s="26"/>
      <c r="ILE40" s="27"/>
      <c r="ILF40" s="26"/>
      <c r="ILG40" s="27"/>
      <c r="ILH40" s="26"/>
      <c r="ILI40" s="27"/>
      <c r="ILJ40" s="26"/>
      <c r="ILK40" s="27"/>
      <c r="ILL40" s="26"/>
      <c r="ILM40" s="27"/>
      <c r="ILN40" s="26"/>
      <c r="ILO40" s="27"/>
      <c r="ILP40" s="26"/>
      <c r="ILQ40" s="27"/>
      <c r="ILR40" s="26"/>
      <c r="ILS40" s="27"/>
      <c r="ILT40" s="26"/>
      <c r="ILU40" s="27"/>
      <c r="ILV40" s="26"/>
      <c r="ILW40" s="27"/>
      <c r="ILX40" s="26"/>
      <c r="ILY40" s="27"/>
      <c r="ILZ40" s="26"/>
      <c r="IMA40" s="27"/>
      <c r="IMB40" s="26"/>
      <c r="IMC40" s="27"/>
      <c r="IMD40" s="26"/>
      <c r="IME40" s="27"/>
      <c r="IMF40" s="26"/>
      <c r="IMG40" s="27"/>
      <c r="IMH40" s="26"/>
      <c r="IMI40" s="27"/>
      <c r="IMJ40" s="26"/>
      <c r="IMK40" s="27"/>
      <c r="IML40" s="26"/>
      <c r="IMM40" s="27"/>
      <c r="IMN40" s="26"/>
      <c r="IMO40" s="27"/>
      <c r="IMP40" s="26"/>
      <c r="IMQ40" s="27"/>
      <c r="IMR40" s="26"/>
      <c r="IMS40" s="27"/>
      <c r="IMT40" s="26"/>
      <c r="IMU40" s="27"/>
      <c r="IMV40" s="26"/>
      <c r="IMW40" s="27"/>
      <c r="IMX40" s="26"/>
      <c r="IMY40" s="27"/>
      <c r="IMZ40" s="26"/>
      <c r="INA40" s="27"/>
      <c r="INB40" s="26"/>
      <c r="INC40" s="27"/>
      <c r="IND40" s="26"/>
      <c r="INE40" s="27"/>
      <c r="INF40" s="26"/>
      <c r="ING40" s="27"/>
      <c r="INH40" s="26"/>
      <c r="INI40" s="27"/>
      <c r="INJ40" s="26"/>
      <c r="INK40" s="27"/>
      <c r="INL40" s="26"/>
      <c r="INM40" s="27"/>
      <c r="INN40" s="26"/>
      <c r="INO40" s="27"/>
      <c r="INP40" s="26"/>
      <c r="INQ40" s="27"/>
      <c r="INR40" s="26"/>
      <c r="INS40" s="27"/>
      <c r="INT40" s="26"/>
      <c r="INU40" s="27"/>
      <c r="INV40" s="26"/>
      <c r="INW40" s="27"/>
      <c r="INX40" s="26"/>
      <c r="INY40" s="27"/>
      <c r="INZ40" s="26"/>
      <c r="IOA40" s="27"/>
      <c r="IOB40" s="26"/>
      <c r="IOC40" s="27"/>
      <c r="IOD40" s="26"/>
      <c r="IOE40" s="27"/>
      <c r="IOF40" s="26"/>
      <c r="IOG40" s="27"/>
      <c r="IOH40" s="26"/>
      <c r="IOI40" s="27"/>
      <c r="IOJ40" s="26"/>
      <c r="IOK40" s="27"/>
      <c r="IOL40" s="26"/>
      <c r="IOM40" s="27"/>
      <c r="ION40" s="26"/>
      <c r="IOO40" s="27"/>
      <c r="IOP40" s="26"/>
      <c r="IOQ40" s="27"/>
      <c r="IOR40" s="26"/>
      <c r="IOS40" s="27"/>
      <c r="IOT40" s="26"/>
      <c r="IOU40" s="27"/>
      <c r="IOV40" s="26"/>
      <c r="IOW40" s="27"/>
      <c r="IOX40" s="26"/>
      <c r="IOY40" s="27"/>
      <c r="IOZ40" s="26"/>
      <c r="IPA40" s="27"/>
      <c r="IPB40" s="26"/>
      <c r="IPC40" s="27"/>
      <c r="IPD40" s="26"/>
      <c r="IPE40" s="27"/>
      <c r="IPF40" s="26"/>
      <c r="IPG40" s="27"/>
      <c r="IPH40" s="26"/>
      <c r="IPI40" s="27"/>
      <c r="IPJ40" s="26"/>
      <c r="IPK40" s="27"/>
      <c r="IPL40" s="26"/>
      <c r="IPM40" s="27"/>
      <c r="IPN40" s="26"/>
      <c r="IPO40" s="27"/>
      <c r="IPP40" s="26"/>
      <c r="IPQ40" s="27"/>
      <c r="IPR40" s="26"/>
      <c r="IPS40" s="27"/>
      <c r="IPT40" s="26"/>
      <c r="IPU40" s="27"/>
      <c r="IPV40" s="26"/>
      <c r="IPW40" s="27"/>
      <c r="IPX40" s="26"/>
      <c r="IPY40" s="27"/>
      <c r="IPZ40" s="26"/>
      <c r="IQA40" s="27"/>
      <c r="IQB40" s="26"/>
      <c r="IQC40" s="27"/>
      <c r="IQD40" s="26"/>
      <c r="IQE40" s="27"/>
      <c r="IQF40" s="26"/>
      <c r="IQG40" s="27"/>
      <c r="IQH40" s="26"/>
      <c r="IQI40" s="27"/>
      <c r="IQJ40" s="26"/>
      <c r="IQK40" s="27"/>
      <c r="IQL40" s="26"/>
      <c r="IQM40" s="27"/>
      <c r="IQN40" s="26"/>
      <c r="IQO40" s="27"/>
      <c r="IQP40" s="26"/>
      <c r="IQQ40" s="27"/>
      <c r="IQR40" s="26"/>
      <c r="IQS40" s="27"/>
      <c r="IQT40" s="26"/>
      <c r="IQU40" s="27"/>
      <c r="IQV40" s="26"/>
      <c r="IQW40" s="27"/>
      <c r="IQX40" s="26"/>
      <c r="IQY40" s="27"/>
      <c r="IQZ40" s="26"/>
      <c r="IRA40" s="27"/>
      <c r="IRB40" s="26"/>
      <c r="IRC40" s="27"/>
      <c r="IRD40" s="26"/>
      <c r="IRE40" s="27"/>
      <c r="IRF40" s="26"/>
      <c r="IRG40" s="27"/>
      <c r="IRH40" s="26"/>
      <c r="IRI40" s="27"/>
      <c r="IRJ40" s="26"/>
      <c r="IRK40" s="27"/>
      <c r="IRL40" s="26"/>
      <c r="IRM40" s="27"/>
      <c r="IRN40" s="26"/>
      <c r="IRO40" s="27"/>
      <c r="IRP40" s="26"/>
      <c r="IRQ40" s="27"/>
      <c r="IRR40" s="26"/>
      <c r="IRS40" s="27"/>
      <c r="IRT40" s="26"/>
      <c r="IRU40" s="27"/>
      <c r="IRV40" s="26"/>
      <c r="IRW40" s="27"/>
      <c r="IRX40" s="26"/>
      <c r="IRY40" s="27"/>
      <c r="IRZ40" s="26"/>
      <c r="ISA40" s="27"/>
      <c r="ISB40" s="26"/>
      <c r="ISC40" s="27"/>
      <c r="ISD40" s="26"/>
      <c r="ISE40" s="27"/>
      <c r="ISF40" s="26"/>
      <c r="ISG40" s="27"/>
      <c r="ISH40" s="26"/>
      <c r="ISI40" s="27"/>
      <c r="ISJ40" s="26"/>
      <c r="ISK40" s="27"/>
      <c r="ISL40" s="26"/>
      <c r="ISM40" s="27"/>
      <c r="ISN40" s="26"/>
      <c r="ISO40" s="27"/>
      <c r="ISP40" s="26"/>
      <c r="ISQ40" s="27"/>
      <c r="ISR40" s="26"/>
      <c r="ISS40" s="27"/>
      <c r="IST40" s="26"/>
      <c r="ISU40" s="27"/>
      <c r="ISV40" s="26"/>
      <c r="ISW40" s="27"/>
      <c r="ISX40" s="26"/>
      <c r="ISY40" s="27"/>
      <c r="ISZ40" s="26"/>
      <c r="ITA40" s="27"/>
      <c r="ITB40" s="26"/>
      <c r="ITC40" s="27"/>
      <c r="ITD40" s="26"/>
      <c r="ITE40" s="27"/>
      <c r="ITF40" s="26"/>
      <c r="ITG40" s="27"/>
      <c r="ITH40" s="26"/>
      <c r="ITI40" s="27"/>
      <c r="ITJ40" s="26"/>
      <c r="ITK40" s="27"/>
      <c r="ITL40" s="26"/>
      <c r="ITM40" s="27"/>
      <c r="ITN40" s="26"/>
      <c r="ITO40" s="27"/>
      <c r="ITP40" s="26"/>
      <c r="ITQ40" s="27"/>
      <c r="ITR40" s="26"/>
      <c r="ITS40" s="27"/>
      <c r="ITT40" s="26"/>
      <c r="ITU40" s="27"/>
      <c r="ITV40" s="26"/>
      <c r="ITW40" s="27"/>
      <c r="ITX40" s="26"/>
      <c r="ITY40" s="27"/>
      <c r="ITZ40" s="26"/>
      <c r="IUA40" s="27"/>
      <c r="IUB40" s="26"/>
      <c r="IUC40" s="27"/>
      <c r="IUD40" s="26"/>
      <c r="IUE40" s="27"/>
      <c r="IUF40" s="26"/>
      <c r="IUG40" s="27"/>
      <c r="IUH40" s="26"/>
      <c r="IUI40" s="27"/>
      <c r="IUJ40" s="26"/>
      <c r="IUK40" s="27"/>
      <c r="IUL40" s="26"/>
      <c r="IUM40" s="27"/>
      <c r="IUN40" s="26"/>
      <c r="IUO40" s="27"/>
      <c r="IUP40" s="26"/>
      <c r="IUQ40" s="27"/>
      <c r="IUR40" s="26"/>
      <c r="IUS40" s="27"/>
      <c r="IUT40" s="26"/>
      <c r="IUU40" s="27"/>
      <c r="IUV40" s="26"/>
      <c r="IUW40" s="27"/>
      <c r="IUX40" s="26"/>
      <c r="IUY40" s="27"/>
      <c r="IUZ40" s="26"/>
      <c r="IVA40" s="27"/>
      <c r="IVB40" s="26"/>
      <c r="IVC40" s="27"/>
      <c r="IVD40" s="26"/>
      <c r="IVE40" s="27"/>
      <c r="IVF40" s="26"/>
      <c r="IVG40" s="27"/>
      <c r="IVH40" s="26"/>
      <c r="IVI40" s="27"/>
      <c r="IVJ40" s="26"/>
      <c r="IVK40" s="27"/>
      <c r="IVL40" s="26"/>
      <c r="IVM40" s="27"/>
      <c r="IVN40" s="26"/>
      <c r="IVO40" s="27"/>
      <c r="IVP40" s="26"/>
      <c r="IVQ40" s="27"/>
      <c r="IVR40" s="26"/>
      <c r="IVS40" s="27"/>
      <c r="IVT40" s="26"/>
      <c r="IVU40" s="27"/>
      <c r="IVV40" s="26"/>
      <c r="IVW40" s="27"/>
      <c r="IVX40" s="26"/>
      <c r="IVY40" s="27"/>
      <c r="IVZ40" s="26"/>
      <c r="IWA40" s="27"/>
      <c r="IWB40" s="26"/>
      <c r="IWC40" s="27"/>
      <c r="IWD40" s="26"/>
      <c r="IWE40" s="27"/>
      <c r="IWF40" s="26"/>
      <c r="IWG40" s="27"/>
      <c r="IWH40" s="26"/>
      <c r="IWI40" s="27"/>
      <c r="IWJ40" s="26"/>
      <c r="IWK40" s="27"/>
      <c r="IWL40" s="26"/>
      <c r="IWM40" s="27"/>
      <c r="IWN40" s="26"/>
      <c r="IWO40" s="27"/>
      <c r="IWP40" s="26"/>
      <c r="IWQ40" s="27"/>
      <c r="IWR40" s="26"/>
      <c r="IWS40" s="27"/>
      <c r="IWT40" s="26"/>
      <c r="IWU40" s="27"/>
      <c r="IWV40" s="26"/>
      <c r="IWW40" s="27"/>
      <c r="IWX40" s="26"/>
      <c r="IWY40" s="27"/>
      <c r="IWZ40" s="26"/>
      <c r="IXA40" s="27"/>
      <c r="IXB40" s="26"/>
      <c r="IXC40" s="27"/>
      <c r="IXD40" s="26"/>
      <c r="IXE40" s="27"/>
      <c r="IXF40" s="26"/>
      <c r="IXG40" s="27"/>
      <c r="IXH40" s="26"/>
      <c r="IXI40" s="27"/>
      <c r="IXJ40" s="26"/>
      <c r="IXK40" s="27"/>
      <c r="IXL40" s="26"/>
      <c r="IXM40" s="27"/>
      <c r="IXN40" s="26"/>
      <c r="IXO40" s="27"/>
      <c r="IXP40" s="26"/>
      <c r="IXQ40" s="27"/>
      <c r="IXR40" s="26"/>
      <c r="IXS40" s="27"/>
      <c r="IXT40" s="26"/>
      <c r="IXU40" s="27"/>
      <c r="IXV40" s="26"/>
      <c r="IXW40" s="27"/>
      <c r="IXX40" s="26"/>
      <c r="IXY40" s="27"/>
      <c r="IXZ40" s="26"/>
      <c r="IYA40" s="27"/>
      <c r="IYB40" s="26"/>
      <c r="IYC40" s="27"/>
      <c r="IYD40" s="26"/>
      <c r="IYE40" s="27"/>
      <c r="IYF40" s="26"/>
      <c r="IYG40" s="27"/>
      <c r="IYH40" s="26"/>
      <c r="IYI40" s="27"/>
      <c r="IYJ40" s="26"/>
      <c r="IYK40" s="27"/>
      <c r="IYL40" s="26"/>
      <c r="IYM40" s="27"/>
      <c r="IYN40" s="26"/>
      <c r="IYO40" s="27"/>
      <c r="IYP40" s="26"/>
      <c r="IYQ40" s="27"/>
      <c r="IYR40" s="26"/>
      <c r="IYS40" s="27"/>
      <c r="IYT40" s="26"/>
      <c r="IYU40" s="27"/>
      <c r="IYV40" s="26"/>
      <c r="IYW40" s="27"/>
      <c r="IYX40" s="26"/>
      <c r="IYY40" s="27"/>
      <c r="IYZ40" s="26"/>
      <c r="IZA40" s="27"/>
      <c r="IZB40" s="26"/>
      <c r="IZC40" s="27"/>
      <c r="IZD40" s="26"/>
      <c r="IZE40" s="27"/>
      <c r="IZF40" s="26"/>
      <c r="IZG40" s="27"/>
      <c r="IZH40" s="26"/>
      <c r="IZI40" s="27"/>
      <c r="IZJ40" s="26"/>
      <c r="IZK40" s="27"/>
      <c r="IZL40" s="26"/>
      <c r="IZM40" s="27"/>
      <c r="IZN40" s="26"/>
      <c r="IZO40" s="27"/>
      <c r="IZP40" s="26"/>
      <c r="IZQ40" s="27"/>
      <c r="IZR40" s="26"/>
      <c r="IZS40" s="27"/>
      <c r="IZT40" s="26"/>
      <c r="IZU40" s="27"/>
      <c r="IZV40" s="26"/>
      <c r="IZW40" s="27"/>
      <c r="IZX40" s="26"/>
      <c r="IZY40" s="27"/>
      <c r="IZZ40" s="26"/>
      <c r="JAA40" s="27"/>
      <c r="JAB40" s="26"/>
      <c r="JAC40" s="27"/>
      <c r="JAD40" s="26"/>
      <c r="JAE40" s="27"/>
      <c r="JAF40" s="26"/>
      <c r="JAG40" s="27"/>
      <c r="JAH40" s="26"/>
      <c r="JAI40" s="27"/>
      <c r="JAJ40" s="26"/>
      <c r="JAK40" s="27"/>
      <c r="JAL40" s="26"/>
      <c r="JAM40" s="27"/>
      <c r="JAN40" s="26"/>
      <c r="JAO40" s="27"/>
      <c r="JAP40" s="26"/>
      <c r="JAQ40" s="27"/>
      <c r="JAR40" s="26"/>
      <c r="JAS40" s="27"/>
      <c r="JAT40" s="26"/>
      <c r="JAU40" s="27"/>
      <c r="JAV40" s="26"/>
      <c r="JAW40" s="27"/>
      <c r="JAX40" s="26"/>
      <c r="JAY40" s="27"/>
      <c r="JAZ40" s="26"/>
      <c r="JBA40" s="27"/>
      <c r="JBB40" s="26"/>
      <c r="JBC40" s="27"/>
      <c r="JBD40" s="26"/>
      <c r="JBE40" s="27"/>
      <c r="JBF40" s="26"/>
      <c r="JBG40" s="27"/>
      <c r="JBH40" s="26"/>
      <c r="JBI40" s="27"/>
      <c r="JBJ40" s="26"/>
      <c r="JBK40" s="27"/>
      <c r="JBL40" s="26"/>
      <c r="JBM40" s="27"/>
      <c r="JBN40" s="26"/>
      <c r="JBO40" s="27"/>
      <c r="JBP40" s="26"/>
      <c r="JBQ40" s="27"/>
      <c r="JBR40" s="26"/>
      <c r="JBS40" s="27"/>
      <c r="JBT40" s="26"/>
      <c r="JBU40" s="27"/>
      <c r="JBV40" s="26"/>
      <c r="JBW40" s="27"/>
      <c r="JBX40" s="26"/>
      <c r="JBY40" s="27"/>
      <c r="JBZ40" s="26"/>
      <c r="JCA40" s="27"/>
      <c r="JCB40" s="26"/>
      <c r="JCC40" s="27"/>
      <c r="JCD40" s="26"/>
      <c r="JCE40" s="27"/>
      <c r="JCF40" s="26"/>
      <c r="JCG40" s="27"/>
      <c r="JCH40" s="26"/>
      <c r="JCI40" s="27"/>
      <c r="JCJ40" s="26"/>
      <c r="JCK40" s="27"/>
      <c r="JCL40" s="26"/>
      <c r="JCM40" s="27"/>
      <c r="JCN40" s="26"/>
      <c r="JCO40" s="27"/>
      <c r="JCP40" s="26"/>
      <c r="JCQ40" s="27"/>
      <c r="JCR40" s="26"/>
      <c r="JCS40" s="27"/>
      <c r="JCT40" s="26"/>
      <c r="JCU40" s="27"/>
      <c r="JCV40" s="26"/>
      <c r="JCW40" s="27"/>
      <c r="JCX40" s="26"/>
      <c r="JCY40" s="27"/>
      <c r="JCZ40" s="26"/>
      <c r="JDA40" s="27"/>
      <c r="JDB40" s="26"/>
      <c r="JDC40" s="27"/>
      <c r="JDD40" s="26"/>
      <c r="JDE40" s="27"/>
      <c r="JDF40" s="26"/>
      <c r="JDG40" s="27"/>
      <c r="JDH40" s="26"/>
      <c r="JDI40" s="27"/>
      <c r="JDJ40" s="26"/>
      <c r="JDK40" s="27"/>
      <c r="JDL40" s="26"/>
      <c r="JDM40" s="27"/>
      <c r="JDN40" s="26"/>
      <c r="JDO40" s="27"/>
      <c r="JDP40" s="26"/>
      <c r="JDQ40" s="27"/>
      <c r="JDR40" s="26"/>
      <c r="JDS40" s="27"/>
      <c r="JDT40" s="26"/>
      <c r="JDU40" s="27"/>
      <c r="JDV40" s="26"/>
      <c r="JDW40" s="27"/>
      <c r="JDX40" s="26"/>
      <c r="JDY40" s="27"/>
      <c r="JDZ40" s="26"/>
      <c r="JEA40" s="27"/>
      <c r="JEB40" s="26"/>
      <c r="JEC40" s="27"/>
      <c r="JED40" s="26"/>
      <c r="JEE40" s="27"/>
      <c r="JEF40" s="26"/>
      <c r="JEG40" s="27"/>
      <c r="JEH40" s="26"/>
      <c r="JEI40" s="27"/>
      <c r="JEJ40" s="26"/>
      <c r="JEK40" s="27"/>
      <c r="JEL40" s="26"/>
      <c r="JEM40" s="27"/>
      <c r="JEN40" s="26"/>
      <c r="JEO40" s="27"/>
      <c r="JEP40" s="26"/>
      <c r="JEQ40" s="27"/>
      <c r="JER40" s="26"/>
      <c r="JES40" s="27"/>
      <c r="JET40" s="26"/>
      <c r="JEU40" s="27"/>
      <c r="JEV40" s="26"/>
      <c r="JEW40" s="27"/>
      <c r="JEX40" s="26"/>
      <c r="JEY40" s="27"/>
      <c r="JEZ40" s="26"/>
      <c r="JFA40" s="27"/>
      <c r="JFB40" s="26"/>
      <c r="JFC40" s="27"/>
      <c r="JFD40" s="26"/>
      <c r="JFE40" s="27"/>
      <c r="JFF40" s="26"/>
      <c r="JFG40" s="27"/>
      <c r="JFH40" s="26"/>
      <c r="JFI40" s="27"/>
      <c r="JFJ40" s="26"/>
      <c r="JFK40" s="27"/>
      <c r="JFL40" s="26"/>
      <c r="JFM40" s="27"/>
      <c r="JFN40" s="26"/>
      <c r="JFO40" s="27"/>
      <c r="JFP40" s="26"/>
      <c r="JFQ40" s="27"/>
      <c r="JFR40" s="26"/>
      <c r="JFS40" s="27"/>
      <c r="JFT40" s="26"/>
      <c r="JFU40" s="27"/>
      <c r="JFV40" s="26"/>
      <c r="JFW40" s="27"/>
      <c r="JFX40" s="26"/>
      <c r="JFY40" s="27"/>
      <c r="JFZ40" s="26"/>
      <c r="JGA40" s="27"/>
      <c r="JGB40" s="26"/>
      <c r="JGC40" s="27"/>
      <c r="JGD40" s="26"/>
      <c r="JGE40" s="27"/>
      <c r="JGF40" s="26"/>
      <c r="JGG40" s="27"/>
      <c r="JGH40" s="26"/>
      <c r="JGI40" s="27"/>
      <c r="JGJ40" s="26"/>
      <c r="JGK40" s="27"/>
      <c r="JGL40" s="26"/>
      <c r="JGM40" s="27"/>
      <c r="JGN40" s="26"/>
      <c r="JGO40" s="27"/>
      <c r="JGP40" s="26"/>
      <c r="JGQ40" s="27"/>
      <c r="JGR40" s="26"/>
      <c r="JGS40" s="27"/>
      <c r="JGT40" s="26"/>
      <c r="JGU40" s="27"/>
      <c r="JGV40" s="26"/>
      <c r="JGW40" s="27"/>
      <c r="JGX40" s="26"/>
      <c r="JGY40" s="27"/>
      <c r="JGZ40" s="26"/>
      <c r="JHA40" s="27"/>
      <c r="JHB40" s="26"/>
      <c r="JHC40" s="27"/>
      <c r="JHD40" s="26"/>
      <c r="JHE40" s="27"/>
      <c r="JHF40" s="26"/>
      <c r="JHG40" s="27"/>
      <c r="JHH40" s="26"/>
      <c r="JHI40" s="27"/>
      <c r="JHJ40" s="26"/>
      <c r="JHK40" s="27"/>
      <c r="JHL40" s="26"/>
      <c r="JHM40" s="27"/>
      <c r="JHN40" s="26"/>
      <c r="JHO40" s="27"/>
      <c r="JHP40" s="26"/>
      <c r="JHQ40" s="27"/>
      <c r="JHR40" s="26"/>
      <c r="JHS40" s="27"/>
      <c r="JHT40" s="26"/>
      <c r="JHU40" s="27"/>
      <c r="JHV40" s="26"/>
      <c r="JHW40" s="27"/>
      <c r="JHX40" s="26"/>
      <c r="JHY40" s="27"/>
      <c r="JHZ40" s="26"/>
      <c r="JIA40" s="27"/>
      <c r="JIB40" s="26"/>
      <c r="JIC40" s="27"/>
      <c r="JID40" s="26"/>
      <c r="JIE40" s="27"/>
      <c r="JIF40" s="26"/>
      <c r="JIG40" s="27"/>
      <c r="JIH40" s="26"/>
      <c r="JII40" s="27"/>
      <c r="JIJ40" s="26"/>
      <c r="JIK40" s="27"/>
      <c r="JIL40" s="26"/>
      <c r="JIM40" s="27"/>
      <c r="JIN40" s="26"/>
      <c r="JIO40" s="27"/>
      <c r="JIP40" s="26"/>
      <c r="JIQ40" s="27"/>
      <c r="JIR40" s="26"/>
      <c r="JIS40" s="27"/>
      <c r="JIT40" s="26"/>
      <c r="JIU40" s="27"/>
      <c r="JIV40" s="26"/>
      <c r="JIW40" s="27"/>
      <c r="JIX40" s="26"/>
      <c r="JIY40" s="27"/>
      <c r="JIZ40" s="26"/>
      <c r="JJA40" s="27"/>
      <c r="JJB40" s="26"/>
      <c r="JJC40" s="27"/>
      <c r="JJD40" s="26"/>
      <c r="JJE40" s="27"/>
      <c r="JJF40" s="26"/>
      <c r="JJG40" s="27"/>
      <c r="JJH40" s="26"/>
      <c r="JJI40" s="27"/>
      <c r="JJJ40" s="26"/>
      <c r="JJK40" s="27"/>
      <c r="JJL40" s="26"/>
      <c r="JJM40" s="27"/>
      <c r="JJN40" s="26"/>
      <c r="JJO40" s="27"/>
      <c r="JJP40" s="26"/>
      <c r="JJQ40" s="27"/>
      <c r="JJR40" s="26"/>
      <c r="JJS40" s="27"/>
      <c r="JJT40" s="26"/>
      <c r="JJU40" s="27"/>
      <c r="JJV40" s="26"/>
      <c r="JJW40" s="27"/>
      <c r="JJX40" s="26"/>
      <c r="JJY40" s="27"/>
      <c r="JJZ40" s="26"/>
      <c r="JKA40" s="27"/>
      <c r="JKB40" s="26"/>
      <c r="JKC40" s="27"/>
      <c r="JKD40" s="26"/>
      <c r="JKE40" s="27"/>
      <c r="JKF40" s="26"/>
      <c r="JKG40" s="27"/>
      <c r="JKH40" s="26"/>
      <c r="JKI40" s="27"/>
      <c r="JKJ40" s="26"/>
      <c r="JKK40" s="27"/>
      <c r="JKL40" s="26"/>
      <c r="JKM40" s="27"/>
      <c r="JKN40" s="26"/>
      <c r="JKO40" s="27"/>
      <c r="JKP40" s="26"/>
      <c r="JKQ40" s="27"/>
      <c r="JKR40" s="26"/>
      <c r="JKS40" s="27"/>
      <c r="JKT40" s="26"/>
      <c r="JKU40" s="27"/>
      <c r="JKV40" s="26"/>
      <c r="JKW40" s="27"/>
      <c r="JKX40" s="26"/>
      <c r="JKY40" s="27"/>
      <c r="JKZ40" s="26"/>
      <c r="JLA40" s="27"/>
      <c r="JLB40" s="26"/>
      <c r="JLC40" s="27"/>
      <c r="JLD40" s="26"/>
      <c r="JLE40" s="27"/>
      <c r="JLF40" s="26"/>
      <c r="JLG40" s="27"/>
      <c r="JLH40" s="26"/>
      <c r="JLI40" s="27"/>
      <c r="JLJ40" s="26"/>
      <c r="JLK40" s="27"/>
      <c r="JLL40" s="26"/>
      <c r="JLM40" s="27"/>
      <c r="JLN40" s="26"/>
      <c r="JLO40" s="27"/>
      <c r="JLP40" s="26"/>
      <c r="JLQ40" s="27"/>
      <c r="JLR40" s="26"/>
      <c r="JLS40" s="27"/>
      <c r="JLT40" s="26"/>
      <c r="JLU40" s="27"/>
      <c r="JLV40" s="26"/>
      <c r="JLW40" s="27"/>
      <c r="JLX40" s="26"/>
      <c r="JLY40" s="27"/>
      <c r="JLZ40" s="26"/>
      <c r="JMA40" s="27"/>
      <c r="JMB40" s="26"/>
      <c r="JMC40" s="27"/>
      <c r="JMD40" s="26"/>
      <c r="JME40" s="27"/>
      <c r="JMF40" s="26"/>
      <c r="JMG40" s="27"/>
      <c r="JMH40" s="26"/>
      <c r="JMI40" s="27"/>
      <c r="JMJ40" s="26"/>
      <c r="JMK40" s="27"/>
      <c r="JML40" s="26"/>
      <c r="JMM40" s="27"/>
      <c r="JMN40" s="26"/>
      <c r="JMO40" s="27"/>
      <c r="JMP40" s="26"/>
      <c r="JMQ40" s="27"/>
      <c r="JMR40" s="26"/>
      <c r="JMS40" s="27"/>
      <c r="JMT40" s="26"/>
      <c r="JMU40" s="27"/>
      <c r="JMV40" s="26"/>
      <c r="JMW40" s="27"/>
      <c r="JMX40" s="26"/>
      <c r="JMY40" s="27"/>
      <c r="JMZ40" s="26"/>
      <c r="JNA40" s="27"/>
      <c r="JNB40" s="26"/>
      <c r="JNC40" s="27"/>
      <c r="JND40" s="26"/>
      <c r="JNE40" s="27"/>
      <c r="JNF40" s="26"/>
      <c r="JNG40" s="27"/>
      <c r="JNH40" s="26"/>
      <c r="JNI40" s="27"/>
      <c r="JNJ40" s="26"/>
      <c r="JNK40" s="27"/>
      <c r="JNL40" s="26"/>
      <c r="JNM40" s="27"/>
      <c r="JNN40" s="26"/>
      <c r="JNO40" s="27"/>
      <c r="JNP40" s="26"/>
      <c r="JNQ40" s="27"/>
      <c r="JNR40" s="26"/>
      <c r="JNS40" s="27"/>
      <c r="JNT40" s="26"/>
      <c r="JNU40" s="27"/>
      <c r="JNV40" s="26"/>
      <c r="JNW40" s="27"/>
      <c r="JNX40" s="26"/>
      <c r="JNY40" s="27"/>
      <c r="JNZ40" s="26"/>
      <c r="JOA40" s="27"/>
      <c r="JOB40" s="26"/>
      <c r="JOC40" s="27"/>
      <c r="JOD40" s="26"/>
      <c r="JOE40" s="27"/>
      <c r="JOF40" s="26"/>
      <c r="JOG40" s="27"/>
      <c r="JOH40" s="26"/>
      <c r="JOI40" s="27"/>
      <c r="JOJ40" s="26"/>
      <c r="JOK40" s="27"/>
      <c r="JOL40" s="26"/>
      <c r="JOM40" s="27"/>
      <c r="JON40" s="26"/>
      <c r="JOO40" s="27"/>
      <c r="JOP40" s="26"/>
      <c r="JOQ40" s="27"/>
      <c r="JOR40" s="26"/>
      <c r="JOS40" s="27"/>
      <c r="JOT40" s="26"/>
      <c r="JOU40" s="27"/>
      <c r="JOV40" s="26"/>
      <c r="JOW40" s="27"/>
      <c r="JOX40" s="26"/>
      <c r="JOY40" s="27"/>
      <c r="JOZ40" s="26"/>
      <c r="JPA40" s="27"/>
      <c r="JPB40" s="26"/>
      <c r="JPC40" s="27"/>
      <c r="JPD40" s="26"/>
      <c r="JPE40" s="27"/>
      <c r="JPF40" s="26"/>
      <c r="JPG40" s="27"/>
      <c r="JPH40" s="26"/>
      <c r="JPI40" s="27"/>
      <c r="JPJ40" s="26"/>
      <c r="JPK40" s="27"/>
      <c r="JPL40" s="26"/>
      <c r="JPM40" s="27"/>
      <c r="JPN40" s="26"/>
      <c r="JPO40" s="27"/>
      <c r="JPP40" s="26"/>
      <c r="JPQ40" s="27"/>
      <c r="JPR40" s="26"/>
      <c r="JPS40" s="27"/>
      <c r="JPT40" s="26"/>
      <c r="JPU40" s="27"/>
      <c r="JPV40" s="26"/>
      <c r="JPW40" s="27"/>
      <c r="JPX40" s="26"/>
      <c r="JPY40" s="27"/>
      <c r="JPZ40" s="26"/>
      <c r="JQA40" s="27"/>
      <c r="JQB40" s="26"/>
      <c r="JQC40" s="27"/>
      <c r="JQD40" s="26"/>
      <c r="JQE40" s="27"/>
      <c r="JQF40" s="26"/>
      <c r="JQG40" s="27"/>
      <c r="JQH40" s="26"/>
      <c r="JQI40" s="27"/>
      <c r="JQJ40" s="26"/>
      <c r="JQK40" s="27"/>
      <c r="JQL40" s="26"/>
      <c r="JQM40" s="27"/>
      <c r="JQN40" s="26"/>
      <c r="JQO40" s="27"/>
      <c r="JQP40" s="26"/>
      <c r="JQQ40" s="27"/>
      <c r="JQR40" s="26"/>
      <c r="JQS40" s="27"/>
      <c r="JQT40" s="26"/>
      <c r="JQU40" s="27"/>
      <c r="JQV40" s="26"/>
      <c r="JQW40" s="27"/>
      <c r="JQX40" s="26"/>
      <c r="JQY40" s="27"/>
      <c r="JQZ40" s="26"/>
      <c r="JRA40" s="27"/>
      <c r="JRB40" s="26"/>
      <c r="JRC40" s="27"/>
      <c r="JRD40" s="26"/>
      <c r="JRE40" s="27"/>
      <c r="JRF40" s="26"/>
      <c r="JRG40" s="27"/>
      <c r="JRH40" s="26"/>
      <c r="JRI40" s="27"/>
      <c r="JRJ40" s="26"/>
      <c r="JRK40" s="27"/>
      <c r="JRL40" s="26"/>
      <c r="JRM40" s="27"/>
      <c r="JRN40" s="26"/>
      <c r="JRO40" s="27"/>
      <c r="JRP40" s="26"/>
      <c r="JRQ40" s="27"/>
      <c r="JRR40" s="26"/>
      <c r="JRS40" s="27"/>
      <c r="JRT40" s="26"/>
      <c r="JRU40" s="27"/>
      <c r="JRV40" s="26"/>
      <c r="JRW40" s="27"/>
      <c r="JRX40" s="26"/>
      <c r="JRY40" s="27"/>
      <c r="JRZ40" s="26"/>
      <c r="JSA40" s="27"/>
      <c r="JSB40" s="26"/>
      <c r="JSC40" s="27"/>
      <c r="JSD40" s="26"/>
      <c r="JSE40" s="27"/>
      <c r="JSF40" s="26"/>
      <c r="JSG40" s="27"/>
      <c r="JSH40" s="26"/>
      <c r="JSI40" s="27"/>
      <c r="JSJ40" s="26"/>
      <c r="JSK40" s="27"/>
      <c r="JSL40" s="26"/>
      <c r="JSM40" s="27"/>
      <c r="JSN40" s="26"/>
      <c r="JSO40" s="27"/>
      <c r="JSP40" s="26"/>
      <c r="JSQ40" s="27"/>
      <c r="JSR40" s="26"/>
      <c r="JSS40" s="27"/>
      <c r="JST40" s="26"/>
      <c r="JSU40" s="27"/>
      <c r="JSV40" s="26"/>
      <c r="JSW40" s="27"/>
      <c r="JSX40" s="26"/>
      <c r="JSY40" s="27"/>
      <c r="JSZ40" s="26"/>
      <c r="JTA40" s="27"/>
      <c r="JTB40" s="26"/>
      <c r="JTC40" s="27"/>
      <c r="JTD40" s="26"/>
      <c r="JTE40" s="27"/>
      <c r="JTF40" s="26"/>
      <c r="JTG40" s="27"/>
      <c r="JTH40" s="26"/>
      <c r="JTI40" s="27"/>
      <c r="JTJ40" s="26"/>
      <c r="JTK40" s="27"/>
      <c r="JTL40" s="26"/>
      <c r="JTM40" s="27"/>
      <c r="JTN40" s="26"/>
      <c r="JTO40" s="27"/>
      <c r="JTP40" s="26"/>
      <c r="JTQ40" s="27"/>
      <c r="JTR40" s="26"/>
      <c r="JTS40" s="27"/>
      <c r="JTT40" s="26"/>
      <c r="JTU40" s="27"/>
      <c r="JTV40" s="26"/>
      <c r="JTW40" s="27"/>
      <c r="JTX40" s="26"/>
      <c r="JTY40" s="27"/>
      <c r="JTZ40" s="26"/>
      <c r="JUA40" s="27"/>
      <c r="JUB40" s="26"/>
      <c r="JUC40" s="27"/>
      <c r="JUD40" s="26"/>
      <c r="JUE40" s="27"/>
      <c r="JUF40" s="26"/>
      <c r="JUG40" s="27"/>
      <c r="JUH40" s="26"/>
      <c r="JUI40" s="27"/>
      <c r="JUJ40" s="26"/>
      <c r="JUK40" s="27"/>
      <c r="JUL40" s="26"/>
      <c r="JUM40" s="27"/>
      <c r="JUN40" s="26"/>
      <c r="JUO40" s="27"/>
      <c r="JUP40" s="26"/>
      <c r="JUQ40" s="27"/>
      <c r="JUR40" s="26"/>
      <c r="JUS40" s="27"/>
      <c r="JUT40" s="26"/>
      <c r="JUU40" s="27"/>
      <c r="JUV40" s="26"/>
      <c r="JUW40" s="27"/>
      <c r="JUX40" s="26"/>
      <c r="JUY40" s="27"/>
      <c r="JUZ40" s="26"/>
      <c r="JVA40" s="27"/>
      <c r="JVB40" s="26"/>
      <c r="JVC40" s="27"/>
      <c r="JVD40" s="26"/>
      <c r="JVE40" s="27"/>
      <c r="JVF40" s="26"/>
      <c r="JVG40" s="27"/>
      <c r="JVH40" s="26"/>
      <c r="JVI40" s="27"/>
      <c r="JVJ40" s="26"/>
      <c r="JVK40" s="27"/>
      <c r="JVL40" s="26"/>
      <c r="JVM40" s="27"/>
      <c r="JVN40" s="26"/>
      <c r="JVO40" s="27"/>
      <c r="JVP40" s="26"/>
      <c r="JVQ40" s="27"/>
      <c r="JVR40" s="26"/>
      <c r="JVS40" s="27"/>
      <c r="JVT40" s="26"/>
      <c r="JVU40" s="27"/>
      <c r="JVV40" s="26"/>
      <c r="JVW40" s="27"/>
      <c r="JVX40" s="26"/>
      <c r="JVY40" s="27"/>
      <c r="JVZ40" s="26"/>
      <c r="JWA40" s="27"/>
      <c r="JWB40" s="26"/>
      <c r="JWC40" s="27"/>
      <c r="JWD40" s="26"/>
      <c r="JWE40" s="27"/>
      <c r="JWF40" s="26"/>
      <c r="JWG40" s="27"/>
      <c r="JWH40" s="26"/>
      <c r="JWI40" s="27"/>
      <c r="JWJ40" s="26"/>
      <c r="JWK40" s="27"/>
      <c r="JWL40" s="26"/>
      <c r="JWM40" s="27"/>
      <c r="JWN40" s="26"/>
      <c r="JWO40" s="27"/>
      <c r="JWP40" s="26"/>
      <c r="JWQ40" s="27"/>
      <c r="JWR40" s="26"/>
      <c r="JWS40" s="27"/>
      <c r="JWT40" s="26"/>
      <c r="JWU40" s="27"/>
      <c r="JWV40" s="26"/>
      <c r="JWW40" s="27"/>
      <c r="JWX40" s="26"/>
      <c r="JWY40" s="27"/>
      <c r="JWZ40" s="26"/>
      <c r="JXA40" s="27"/>
      <c r="JXB40" s="26"/>
      <c r="JXC40" s="27"/>
      <c r="JXD40" s="26"/>
      <c r="JXE40" s="27"/>
      <c r="JXF40" s="26"/>
      <c r="JXG40" s="27"/>
      <c r="JXH40" s="26"/>
      <c r="JXI40" s="27"/>
      <c r="JXJ40" s="26"/>
      <c r="JXK40" s="27"/>
      <c r="JXL40" s="26"/>
      <c r="JXM40" s="27"/>
      <c r="JXN40" s="26"/>
      <c r="JXO40" s="27"/>
      <c r="JXP40" s="26"/>
      <c r="JXQ40" s="27"/>
      <c r="JXR40" s="26"/>
      <c r="JXS40" s="27"/>
      <c r="JXT40" s="26"/>
      <c r="JXU40" s="27"/>
      <c r="JXV40" s="26"/>
      <c r="JXW40" s="27"/>
      <c r="JXX40" s="26"/>
      <c r="JXY40" s="27"/>
      <c r="JXZ40" s="26"/>
      <c r="JYA40" s="27"/>
      <c r="JYB40" s="26"/>
      <c r="JYC40" s="27"/>
      <c r="JYD40" s="26"/>
      <c r="JYE40" s="27"/>
      <c r="JYF40" s="26"/>
      <c r="JYG40" s="27"/>
      <c r="JYH40" s="26"/>
      <c r="JYI40" s="27"/>
      <c r="JYJ40" s="26"/>
      <c r="JYK40" s="27"/>
      <c r="JYL40" s="26"/>
      <c r="JYM40" s="27"/>
      <c r="JYN40" s="26"/>
      <c r="JYO40" s="27"/>
      <c r="JYP40" s="26"/>
      <c r="JYQ40" s="27"/>
      <c r="JYR40" s="26"/>
      <c r="JYS40" s="27"/>
      <c r="JYT40" s="26"/>
      <c r="JYU40" s="27"/>
      <c r="JYV40" s="26"/>
      <c r="JYW40" s="27"/>
      <c r="JYX40" s="26"/>
      <c r="JYY40" s="27"/>
      <c r="JYZ40" s="26"/>
      <c r="JZA40" s="27"/>
      <c r="JZB40" s="26"/>
      <c r="JZC40" s="27"/>
      <c r="JZD40" s="26"/>
      <c r="JZE40" s="27"/>
      <c r="JZF40" s="26"/>
      <c r="JZG40" s="27"/>
      <c r="JZH40" s="26"/>
      <c r="JZI40" s="27"/>
      <c r="JZJ40" s="26"/>
      <c r="JZK40" s="27"/>
      <c r="JZL40" s="26"/>
      <c r="JZM40" s="27"/>
      <c r="JZN40" s="26"/>
      <c r="JZO40" s="27"/>
      <c r="JZP40" s="26"/>
      <c r="JZQ40" s="27"/>
      <c r="JZR40" s="26"/>
      <c r="JZS40" s="27"/>
      <c r="JZT40" s="26"/>
      <c r="JZU40" s="27"/>
      <c r="JZV40" s="26"/>
      <c r="JZW40" s="27"/>
      <c r="JZX40" s="26"/>
      <c r="JZY40" s="27"/>
      <c r="JZZ40" s="26"/>
      <c r="KAA40" s="27"/>
      <c r="KAB40" s="26"/>
      <c r="KAC40" s="27"/>
      <c r="KAD40" s="26"/>
      <c r="KAE40" s="27"/>
      <c r="KAF40" s="26"/>
      <c r="KAG40" s="27"/>
      <c r="KAH40" s="26"/>
      <c r="KAI40" s="27"/>
      <c r="KAJ40" s="26"/>
      <c r="KAK40" s="27"/>
      <c r="KAL40" s="26"/>
      <c r="KAM40" s="27"/>
      <c r="KAN40" s="26"/>
      <c r="KAO40" s="27"/>
      <c r="KAP40" s="26"/>
      <c r="KAQ40" s="27"/>
      <c r="KAR40" s="26"/>
      <c r="KAS40" s="27"/>
      <c r="KAT40" s="26"/>
      <c r="KAU40" s="27"/>
      <c r="KAV40" s="26"/>
      <c r="KAW40" s="27"/>
      <c r="KAX40" s="26"/>
      <c r="KAY40" s="27"/>
      <c r="KAZ40" s="26"/>
      <c r="KBA40" s="27"/>
      <c r="KBB40" s="26"/>
      <c r="KBC40" s="27"/>
      <c r="KBD40" s="26"/>
      <c r="KBE40" s="27"/>
      <c r="KBF40" s="26"/>
      <c r="KBG40" s="27"/>
      <c r="KBH40" s="26"/>
      <c r="KBI40" s="27"/>
      <c r="KBJ40" s="26"/>
      <c r="KBK40" s="27"/>
      <c r="KBL40" s="26"/>
      <c r="KBM40" s="27"/>
      <c r="KBN40" s="26"/>
      <c r="KBO40" s="27"/>
      <c r="KBP40" s="26"/>
      <c r="KBQ40" s="27"/>
      <c r="KBR40" s="26"/>
      <c r="KBS40" s="27"/>
      <c r="KBT40" s="26"/>
      <c r="KBU40" s="27"/>
      <c r="KBV40" s="26"/>
      <c r="KBW40" s="27"/>
      <c r="KBX40" s="26"/>
      <c r="KBY40" s="27"/>
      <c r="KBZ40" s="26"/>
      <c r="KCA40" s="27"/>
      <c r="KCB40" s="26"/>
      <c r="KCC40" s="27"/>
      <c r="KCD40" s="26"/>
      <c r="KCE40" s="27"/>
      <c r="KCF40" s="26"/>
      <c r="KCG40" s="27"/>
      <c r="KCH40" s="26"/>
      <c r="KCI40" s="27"/>
      <c r="KCJ40" s="26"/>
      <c r="KCK40" s="27"/>
      <c r="KCL40" s="26"/>
      <c r="KCM40" s="27"/>
      <c r="KCN40" s="26"/>
      <c r="KCO40" s="27"/>
      <c r="KCP40" s="26"/>
      <c r="KCQ40" s="27"/>
      <c r="KCR40" s="26"/>
      <c r="KCS40" s="27"/>
      <c r="KCT40" s="26"/>
      <c r="KCU40" s="27"/>
      <c r="KCV40" s="26"/>
      <c r="KCW40" s="27"/>
      <c r="KCX40" s="26"/>
      <c r="KCY40" s="27"/>
      <c r="KCZ40" s="26"/>
      <c r="KDA40" s="27"/>
      <c r="KDB40" s="26"/>
      <c r="KDC40" s="27"/>
      <c r="KDD40" s="26"/>
      <c r="KDE40" s="27"/>
      <c r="KDF40" s="26"/>
      <c r="KDG40" s="27"/>
      <c r="KDH40" s="26"/>
      <c r="KDI40" s="27"/>
      <c r="KDJ40" s="26"/>
      <c r="KDK40" s="27"/>
      <c r="KDL40" s="26"/>
      <c r="KDM40" s="27"/>
      <c r="KDN40" s="26"/>
      <c r="KDO40" s="27"/>
      <c r="KDP40" s="26"/>
      <c r="KDQ40" s="27"/>
      <c r="KDR40" s="26"/>
      <c r="KDS40" s="27"/>
      <c r="KDT40" s="26"/>
      <c r="KDU40" s="27"/>
      <c r="KDV40" s="26"/>
      <c r="KDW40" s="27"/>
      <c r="KDX40" s="26"/>
      <c r="KDY40" s="27"/>
      <c r="KDZ40" s="26"/>
      <c r="KEA40" s="27"/>
      <c r="KEB40" s="26"/>
      <c r="KEC40" s="27"/>
      <c r="KED40" s="26"/>
      <c r="KEE40" s="27"/>
      <c r="KEF40" s="26"/>
      <c r="KEG40" s="27"/>
      <c r="KEH40" s="26"/>
      <c r="KEI40" s="27"/>
      <c r="KEJ40" s="26"/>
      <c r="KEK40" s="27"/>
      <c r="KEL40" s="26"/>
      <c r="KEM40" s="27"/>
      <c r="KEN40" s="26"/>
      <c r="KEO40" s="27"/>
      <c r="KEP40" s="26"/>
      <c r="KEQ40" s="27"/>
      <c r="KER40" s="26"/>
      <c r="KES40" s="27"/>
      <c r="KET40" s="26"/>
      <c r="KEU40" s="27"/>
      <c r="KEV40" s="26"/>
      <c r="KEW40" s="27"/>
      <c r="KEX40" s="26"/>
      <c r="KEY40" s="27"/>
      <c r="KEZ40" s="26"/>
      <c r="KFA40" s="27"/>
      <c r="KFB40" s="26"/>
      <c r="KFC40" s="27"/>
      <c r="KFD40" s="26"/>
      <c r="KFE40" s="27"/>
      <c r="KFF40" s="26"/>
      <c r="KFG40" s="27"/>
      <c r="KFH40" s="26"/>
      <c r="KFI40" s="27"/>
      <c r="KFJ40" s="26"/>
      <c r="KFK40" s="27"/>
      <c r="KFL40" s="26"/>
      <c r="KFM40" s="27"/>
      <c r="KFN40" s="26"/>
      <c r="KFO40" s="27"/>
      <c r="KFP40" s="26"/>
      <c r="KFQ40" s="27"/>
      <c r="KFR40" s="26"/>
      <c r="KFS40" s="27"/>
      <c r="KFT40" s="26"/>
      <c r="KFU40" s="27"/>
      <c r="KFV40" s="26"/>
      <c r="KFW40" s="27"/>
      <c r="KFX40" s="26"/>
      <c r="KFY40" s="27"/>
      <c r="KFZ40" s="26"/>
      <c r="KGA40" s="27"/>
      <c r="KGB40" s="26"/>
      <c r="KGC40" s="27"/>
      <c r="KGD40" s="26"/>
      <c r="KGE40" s="27"/>
      <c r="KGF40" s="26"/>
      <c r="KGG40" s="27"/>
      <c r="KGH40" s="26"/>
      <c r="KGI40" s="27"/>
      <c r="KGJ40" s="26"/>
      <c r="KGK40" s="27"/>
      <c r="KGL40" s="26"/>
      <c r="KGM40" s="27"/>
      <c r="KGN40" s="26"/>
      <c r="KGO40" s="27"/>
      <c r="KGP40" s="26"/>
      <c r="KGQ40" s="27"/>
      <c r="KGR40" s="26"/>
      <c r="KGS40" s="27"/>
      <c r="KGT40" s="26"/>
      <c r="KGU40" s="27"/>
      <c r="KGV40" s="26"/>
      <c r="KGW40" s="27"/>
      <c r="KGX40" s="26"/>
      <c r="KGY40" s="27"/>
      <c r="KGZ40" s="26"/>
      <c r="KHA40" s="27"/>
      <c r="KHB40" s="26"/>
      <c r="KHC40" s="27"/>
      <c r="KHD40" s="26"/>
      <c r="KHE40" s="27"/>
      <c r="KHF40" s="26"/>
      <c r="KHG40" s="27"/>
      <c r="KHH40" s="26"/>
      <c r="KHI40" s="27"/>
      <c r="KHJ40" s="26"/>
      <c r="KHK40" s="27"/>
      <c r="KHL40" s="26"/>
      <c r="KHM40" s="27"/>
      <c r="KHN40" s="26"/>
      <c r="KHO40" s="27"/>
      <c r="KHP40" s="26"/>
      <c r="KHQ40" s="27"/>
      <c r="KHR40" s="26"/>
      <c r="KHS40" s="27"/>
      <c r="KHT40" s="26"/>
      <c r="KHU40" s="27"/>
      <c r="KHV40" s="26"/>
      <c r="KHW40" s="27"/>
      <c r="KHX40" s="26"/>
      <c r="KHY40" s="27"/>
      <c r="KHZ40" s="26"/>
      <c r="KIA40" s="27"/>
      <c r="KIB40" s="26"/>
      <c r="KIC40" s="27"/>
      <c r="KID40" s="26"/>
      <c r="KIE40" s="27"/>
      <c r="KIF40" s="26"/>
      <c r="KIG40" s="27"/>
      <c r="KIH40" s="26"/>
      <c r="KII40" s="27"/>
      <c r="KIJ40" s="26"/>
      <c r="KIK40" s="27"/>
      <c r="KIL40" s="26"/>
      <c r="KIM40" s="27"/>
      <c r="KIN40" s="26"/>
      <c r="KIO40" s="27"/>
      <c r="KIP40" s="26"/>
      <c r="KIQ40" s="27"/>
      <c r="KIR40" s="26"/>
      <c r="KIS40" s="27"/>
      <c r="KIT40" s="26"/>
      <c r="KIU40" s="27"/>
      <c r="KIV40" s="26"/>
      <c r="KIW40" s="27"/>
      <c r="KIX40" s="26"/>
      <c r="KIY40" s="27"/>
      <c r="KIZ40" s="26"/>
      <c r="KJA40" s="27"/>
      <c r="KJB40" s="26"/>
      <c r="KJC40" s="27"/>
      <c r="KJD40" s="26"/>
      <c r="KJE40" s="27"/>
      <c r="KJF40" s="26"/>
      <c r="KJG40" s="27"/>
      <c r="KJH40" s="26"/>
      <c r="KJI40" s="27"/>
      <c r="KJJ40" s="26"/>
      <c r="KJK40" s="27"/>
      <c r="KJL40" s="26"/>
      <c r="KJM40" s="27"/>
      <c r="KJN40" s="26"/>
      <c r="KJO40" s="27"/>
      <c r="KJP40" s="26"/>
      <c r="KJQ40" s="27"/>
      <c r="KJR40" s="26"/>
      <c r="KJS40" s="27"/>
      <c r="KJT40" s="26"/>
      <c r="KJU40" s="27"/>
      <c r="KJV40" s="26"/>
      <c r="KJW40" s="27"/>
      <c r="KJX40" s="26"/>
      <c r="KJY40" s="27"/>
      <c r="KJZ40" s="26"/>
      <c r="KKA40" s="27"/>
      <c r="KKB40" s="26"/>
      <c r="KKC40" s="27"/>
      <c r="KKD40" s="26"/>
      <c r="KKE40" s="27"/>
      <c r="KKF40" s="26"/>
      <c r="KKG40" s="27"/>
      <c r="KKH40" s="26"/>
      <c r="KKI40" s="27"/>
      <c r="KKJ40" s="26"/>
      <c r="KKK40" s="27"/>
      <c r="KKL40" s="26"/>
      <c r="KKM40" s="27"/>
      <c r="KKN40" s="26"/>
      <c r="KKO40" s="27"/>
      <c r="KKP40" s="26"/>
      <c r="KKQ40" s="27"/>
      <c r="KKR40" s="26"/>
      <c r="KKS40" s="27"/>
      <c r="KKT40" s="26"/>
      <c r="KKU40" s="27"/>
      <c r="KKV40" s="26"/>
      <c r="KKW40" s="27"/>
      <c r="KKX40" s="26"/>
      <c r="KKY40" s="27"/>
      <c r="KKZ40" s="26"/>
      <c r="KLA40" s="27"/>
      <c r="KLB40" s="26"/>
      <c r="KLC40" s="27"/>
      <c r="KLD40" s="26"/>
      <c r="KLE40" s="27"/>
      <c r="KLF40" s="26"/>
      <c r="KLG40" s="27"/>
      <c r="KLH40" s="26"/>
      <c r="KLI40" s="27"/>
      <c r="KLJ40" s="26"/>
      <c r="KLK40" s="27"/>
      <c r="KLL40" s="26"/>
      <c r="KLM40" s="27"/>
      <c r="KLN40" s="26"/>
      <c r="KLO40" s="27"/>
      <c r="KLP40" s="26"/>
      <c r="KLQ40" s="27"/>
      <c r="KLR40" s="26"/>
      <c r="KLS40" s="27"/>
      <c r="KLT40" s="26"/>
      <c r="KLU40" s="27"/>
      <c r="KLV40" s="26"/>
      <c r="KLW40" s="27"/>
      <c r="KLX40" s="26"/>
      <c r="KLY40" s="27"/>
      <c r="KLZ40" s="26"/>
      <c r="KMA40" s="27"/>
      <c r="KMB40" s="26"/>
      <c r="KMC40" s="27"/>
      <c r="KMD40" s="26"/>
      <c r="KME40" s="27"/>
      <c r="KMF40" s="26"/>
      <c r="KMG40" s="27"/>
      <c r="KMH40" s="26"/>
      <c r="KMI40" s="27"/>
      <c r="KMJ40" s="26"/>
      <c r="KMK40" s="27"/>
      <c r="KML40" s="26"/>
      <c r="KMM40" s="27"/>
      <c r="KMN40" s="26"/>
      <c r="KMO40" s="27"/>
      <c r="KMP40" s="26"/>
      <c r="KMQ40" s="27"/>
      <c r="KMR40" s="26"/>
      <c r="KMS40" s="27"/>
      <c r="KMT40" s="26"/>
      <c r="KMU40" s="27"/>
      <c r="KMV40" s="26"/>
      <c r="KMW40" s="27"/>
      <c r="KMX40" s="26"/>
      <c r="KMY40" s="27"/>
      <c r="KMZ40" s="26"/>
      <c r="KNA40" s="27"/>
      <c r="KNB40" s="26"/>
      <c r="KNC40" s="27"/>
      <c r="KND40" s="26"/>
      <c r="KNE40" s="27"/>
      <c r="KNF40" s="26"/>
      <c r="KNG40" s="27"/>
      <c r="KNH40" s="26"/>
      <c r="KNI40" s="27"/>
      <c r="KNJ40" s="26"/>
      <c r="KNK40" s="27"/>
      <c r="KNL40" s="26"/>
      <c r="KNM40" s="27"/>
      <c r="KNN40" s="26"/>
      <c r="KNO40" s="27"/>
      <c r="KNP40" s="26"/>
      <c r="KNQ40" s="27"/>
      <c r="KNR40" s="26"/>
      <c r="KNS40" s="27"/>
      <c r="KNT40" s="26"/>
      <c r="KNU40" s="27"/>
      <c r="KNV40" s="26"/>
      <c r="KNW40" s="27"/>
      <c r="KNX40" s="26"/>
      <c r="KNY40" s="27"/>
      <c r="KNZ40" s="26"/>
      <c r="KOA40" s="27"/>
      <c r="KOB40" s="26"/>
      <c r="KOC40" s="27"/>
      <c r="KOD40" s="26"/>
      <c r="KOE40" s="27"/>
      <c r="KOF40" s="26"/>
      <c r="KOG40" s="27"/>
      <c r="KOH40" s="26"/>
      <c r="KOI40" s="27"/>
      <c r="KOJ40" s="26"/>
      <c r="KOK40" s="27"/>
      <c r="KOL40" s="26"/>
      <c r="KOM40" s="27"/>
      <c r="KON40" s="26"/>
      <c r="KOO40" s="27"/>
      <c r="KOP40" s="26"/>
      <c r="KOQ40" s="27"/>
      <c r="KOR40" s="26"/>
      <c r="KOS40" s="27"/>
      <c r="KOT40" s="26"/>
      <c r="KOU40" s="27"/>
      <c r="KOV40" s="26"/>
      <c r="KOW40" s="27"/>
      <c r="KOX40" s="26"/>
      <c r="KOY40" s="27"/>
      <c r="KOZ40" s="26"/>
      <c r="KPA40" s="27"/>
      <c r="KPB40" s="26"/>
      <c r="KPC40" s="27"/>
      <c r="KPD40" s="26"/>
      <c r="KPE40" s="27"/>
      <c r="KPF40" s="26"/>
      <c r="KPG40" s="27"/>
      <c r="KPH40" s="26"/>
      <c r="KPI40" s="27"/>
      <c r="KPJ40" s="26"/>
      <c r="KPK40" s="27"/>
      <c r="KPL40" s="26"/>
      <c r="KPM40" s="27"/>
      <c r="KPN40" s="26"/>
      <c r="KPO40" s="27"/>
      <c r="KPP40" s="26"/>
      <c r="KPQ40" s="27"/>
      <c r="KPR40" s="26"/>
      <c r="KPS40" s="27"/>
      <c r="KPT40" s="26"/>
      <c r="KPU40" s="27"/>
      <c r="KPV40" s="26"/>
      <c r="KPW40" s="27"/>
      <c r="KPX40" s="26"/>
      <c r="KPY40" s="27"/>
      <c r="KPZ40" s="26"/>
      <c r="KQA40" s="27"/>
      <c r="KQB40" s="26"/>
      <c r="KQC40" s="27"/>
      <c r="KQD40" s="26"/>
      <c r="KQE40" s="27"/>
      <c r="KQF40" s="26"/>
      <c r="KQG40" s="27"/>
      <c r="KQH40" s="26"/>
      <c r="KQI40" s="27"/>
      <c r="KQJ40" s="26"/>
      <c r="KQK40" s="27"/>
      <c r="KQL40" s="26"/>
      <c r="KQM40" s="27"/>
      <c r="KQN40" s="26"/>
      <c r="KQO40" s="27"/>
      <c r="KQP40" s="26"/>
      <c r="KQQ40" s="27"/>
      <c r="KQR40" s="26"/>
      <c r="KQS40" s="27"/>
      <c r="KQT40" s="26"/>
      <c r="KQU40" s="27"/>
      <c r="KQV40" s="26"/>
      <c r="KQW40" s="27"/>
      <c r="KQX40" s="26"/>
      <c r="KQY40" s="27"/>
      <c r="KQZ40" s="26"/>
      <c r="KRA40" s="27"/>
      <c r="KRB40" s="26"/>
      <c r="KRC40" s="27"/>
      <c r="KRD40" s="26"/>
      <c r="KRE40" s="27"/>
      <c r="KRF40" s="26"/>
      <c r="KRG40" s="27"/>
      <c r="KRH40" s="26"/>
      <c r="KRI40" s="27"/>
      <c r="KRJ40" s="26"/>
      <c r="KRK40" s="27"/>
      <c r="KRL40" s="26"/>
      <c r="KRM40" s="27"/>
      <c r="KRN40" s="26"/>
      <c r="KRO40" s="27"/>
      <c r="KRP40" s="26"/>
      <c r="KRQ40" s="27"/>
      <c r="KRR40" s="26"/>
      <c r="KRS40" s="27"/>
      <c r="KRT40" s="26"/>
      <c r="KRU40" s="27"/>
      <c r="KRV40" s="26"/>
      <c r="KRW40" s="27"/>
      <c r="KRX40" s="26"/>
      <c r="KRY40" s="27"/>
      <c r="KRZ40" s="26"/>
      <c r="KSA40" s="27"/>
      <c r="KSB40" s="26"/>
      <c r="KSC40" s="27"/>
      <c r="KSD40" s="26"/>
      <c r="KSE40" s="27"/>
      <c r="KSF40" s="26"/>
      <c r="KSG40" s="27"/>
      <c r="KSH40" s="26"/>
      <c r="KSI40" s="27"/>
      <c r="KSJ40" s="26"/>
      <c r="KSK40" s="27"/>
      <c r="KSL40" s="26"/>
      <c r="KSM40" s="27"/>
      <c r="KSN40" s="26"/>
      <c r="KSO40" s="27"/>
      <c r="KSP40" s="26"/>
      <c r="KSQ40" s="27"/>
      <c r="KSR40" s="26"/>
      <c r="KSS40" s="27"/>
      <c r="KST40" s="26"/>
      <c r="KSU40" s="27"/>
      <c r="KSV40" s="26"/>
      <c r="KSW40" s="27"/>
      <c r="KSX40" s="26"/>
      <c r="KSY40" s="27"/>
      <c r="KSZ40" s="26"/>
      <c r="KTA40" s="27"/>
      <c r="KTB40" s="26"/>
      <c r="KTC40" s="27"/>
      <c r="KTD40" s="26"/>
      <c r="KTE40" s="27"/>
      <c r="KTF40" s="26"/>
      <c r="KTG40" s="27"/>
      <c r="KTH40" s="26"/>
      <c r="KTI40" s="27"/>
      <c r="KTJ40" s="26"/>
      <c r="KTK40" s="27"/>
      <c r="KTL40" s="26"/>
      <c r="KTM40" s="27"/>
      <c r="KTN40" s="26"/>
      <c r="KTO40" s="27"/>
      <c r="KTP40" s="26"/>
      <c r="KTQ40" s="27"/>
      <c r="KTR40" s="26"/>
      <c r="KTS40" s="27"/>
      <c r="KTT40" s="26"/>
      <c r="KTU40" s="27"/>
      <c r="KTV40" s="26"/>
      <c r="KTW40" s="27"/>
      <c r="KTX40" s="26"/>
      <c r="KTY40" s="27"/>
      <c r="KTZ40" s="26"/>
      <c r="KUA40" s="27"/>
      <c r="KUB40" s="26"/>
      <c r="KUC40" s="27"/>
      <c r="KUD40" s="26"/>
      <c r="KUE40" s="27"/>
      <c r="KUF40" s="26"/>
      <c r="KUG40" s="27"/>
      <c r="KUH40" s="26"/>
      <c r="KUI40" s="27"/>
      <c r="KUJ40" s="26"/>
      <c r="KUK40" s="27"/>
      <c r="KUL40" s="26"/>
      <c r="KUM40" s="27"/>
      <c r="KUN40" s="26"/>
      <c r="KUO40" s="27"/>
      <c r="KUP40" s="26"/>
      <c r="KUQ40" s="27"/>
      <c r="KUR40" s="26"/>
      <c r="KUS40" s="27"/>
      <c r="KUT40" s="26"/>
      <c r="KUU40" s="27"/>
      <c r="KUV40" s="26"/>
      <c r="KUW40" s="27"/>
      <c r="KUX40" s="26"/>
      <c r="KUY40" s="27"/>
      <c r="KUZ40" s="26"/>
      <c r="KVA40" s="27"/>
      <c r="KVB40" s="26"/>
      <c r="KVC40" s="27"/>
      <c r="KVD40" s="26"/>
      <c r="KVE40" s="27"/>
      <c r="KVF40" s="26"/>
      <c r="KVG40" s="27"/>
      <c r="KVH40" s="26"/>
      <c r="KVI40" s="27"/>
      <c r="KVJ40" s="26"/>
      <c r="KVK40" s="27"/>
      <c r="KVL40" s="26"/>
      <c r="KVM40" s="27"/>
      <c r="KVN40" s="26"/>
      <c r="KVO40" s="27"/>
      <c r="KVP40" s="26"/>
      <c r="KVQ40" s="27"/>
      <c r="KVR40" s="26"/>
      <c r="KVS40" s="27"/>
      <c r="KVT40" s="26"/>
      <c r="KVU40" s="27"/>
      <c r="KVV40" s="26"/>
      <c r="KVW40" s="27"/>
      <c r="KVX40" s="26"/>
      <c r="KVY40" s="27"/>
      <c r="KVZ40" s="26"/>
      <c r="KWA40" s="27"/>
      <c r="KWB40" s="26"/>
      <c r="KWC40" s="27"/>
      <c r="KWD40" s="26"/>
      <c r="KWE40" s="27"/>
      <c r="KWF40" s="26"/>
      <c r="KWG40" s="27"/>
      <c r="KWH40" s="26"/>
      <c r="KWI40" s="27"/>
      <c r="KWJ40" s="26"/>
      <c r="KWK40" s="27"/>
      <c r="KWL40" s="26"/>
      <c r="KWM40" s="27"/>
      <c r="KWN40" s="26"/>
      <c r="KWO40" s="27"/>
      <c r="KWP40" s="26"/>
      <c r="KWQ40" s="27"/>
      <c r="KWR40" s="26"/>
      <c r="KWS40" s="27"/>
      <c r="KWT40" s="26"/>
      <c r="KWU40" s="27"/>
      <c r="KWV40" s="26"/>
      <c r="KWW40" s="27"/>
      <c r="KWX40" s="26"/>
      <c r="KWY40" s="27"/>
      <c r="KWZ40" s="26"/>
      <c r="KXA40" s="27"/>
      <c r="KXB40" s="26"/>
      <c r="KXC40" s="27"/>
      <c r="KXD40" s="26"/>
      <c r="KXE40" s="27"/>
      <c r="KXF40" s="26"/>
      <c r="KXG40" s="27"/>
      <c r="KXH40" s="26"/>
      <c r="KXI40" s="27"/>
      <c r="KXJ40" s="26"/>
      <c r="KXK40" s="27"/>
      <c r="KXL40" s="26"/>
      <c r="KXM40" s="27"/>
      <c r="KXN40" s="26"/>
      <c r="KXO40" s="27"/>
      <c r="KXP40" s="26"/>
      <c r="KXQ40" s="27"/>
      <c r="KXR40" s="26"/>
      <c r="KXS40" s="27"/>
      <c r="KXT40" s="26"/>
      <c r="KXU40" s="27"/>
      <c r="KXV40" s="26"/>
      <c r="KXW40" s="27"/>
      <c r="KXX40" s="26"/>
      <c r="KXY40" s="27"/>
      <c r="KXZ40" s="26"/>
      <c r="KYA40" s="27"/>
      <c r="KYB40" s="26"/>
      <c r="KYC40" s="27"/>
      <c r="KYD40" s="26"/>
      <c r="KYE40" s="27"/>
      <c r="KYF40" s="26"/>
      <c r="KYG40" s="27"/>
      <c r="KYH40" s="26"/>
      <c r="KYI40" s="27"/>
      <c r="KYJ40" s="26"/>
      <c r="KYK40" s="27"/>
      <c r="KYL40" s="26"/>
      <c r="KYM40" s="27"/>
      <c r="KYN40" s="26"/>
      <c r="KYO40" s="27"/>
      <c r="KYP40" s="26"/>
      <c r="KYQ40" s="27"/>
      <c r="KYR40" s="26"/>
      <c r="KYS40" s="27"/>
      <c r="KYT40" s="26"/>
      <c r="KYU40" s="27"/>
      <c r="KYV40" s="26"/>
      <c r="KYW40" s="27"/>
      <c r="KYX40" s="26"/>
      <c r="KYY40" s="27"/>
      <c r="KYZ40" s="26"/>
      <c r="KZA40" s="27"/>
      <c r="KZB40" s="26"/>
      <c r="KZC40" s="27"/>
      <c r="KZD40" s="26"/>
      <c r="KZE40" s="27"/>
      <c r="KZF40" s="26"/>
      <c r="KZG40" s="27"/>
      <c r="KZH40" s="26"/>
      <c r="KZI40" s="27"/>
      <c r="KZJ40" s="26"/>
      <c r="KZK40" s="27"/>
      <c r="KZL40" s="26"/>
      <c r="KZM40" s="27"/>
      <c r="KZN40" s="26"/>
      <c r="KZO40" s="27"/>
      <c r="KZP40" s="26"/>
      <c r="KZQ40" s="27"/>
      <c r="KZR40" s="26"/>
      <c r="KZS40" s="27"/>
      <c r="KZT40" s="26"/>
      <c r="KZU40" s="27"/>
      <c r="KZV40" s="26"/>
      <c r="KZW40" s="27"/>
      <c r="KZX40" s="26"/>
      <c r="KZY40" s="27"/>
      <c r="KZZ40" s="26"/>
      <c r="LAA40" s="27"/>
      <c r="LAB40" s="26"/>
      <c r="LAC40" s="27"/>
      <c r="LAD40" s="26"/>
      <c r="LAE40" s="27"/>
      <c r="LAF40" s="26"/>
      <c r="LAG40" s="27"/>
      <c r="LAH40" s="26"/>
      <c r="LAI40" s="27"/>
      <c r="LAJ40" s="26"/>
      <c r="LAK40" s="27"/>
      <c r="LAL40" s="26"/>
      <c r="LAM40" s="27"/>
      <c r="LAN40" s="26"/>
      <c r="LAO40" s="27"/>
      <c r="LAP40" s="26"/>
      <c r="LAQ40" s="27"/>
      <c r="LAR40" s="26"/>
      <c r="LAS40" s="27"/>
      <c r="LAT40" s="26"/>
      <c r="LAU40" s="27"/>
      <c r="LAV40" s="26"/>
      <c r="LAW40" s="27"/>
      <c r="LAX40" s="26"/>
      <c r="LAY40" s="27"/>
      <c r="LAZ40" s="26"/>
      <c r="LBA40" s="27"/>
      <c r="LBB40" s="26"/>
      <c r="LBC40" s="27"/>
      <c r="LBD40" s="26"/>
      <c r="LBE40" s="27"/>
      <c r="LBF40" s="26"/>
      <c r="LBG40" s="27"/>
      <c r="LBH40" s="26"/>
      <c r="LBI40" s="27"/>
      <c r="LBJ40" s="26"/>
      <c r="LBK40" s="27"/>
      <c r="LBL40" s="26"/>
      <c r="LBM40" s="27"/>
      <c r="LBN40" s="26"/>
      <c r="LBO40" s="27"/>
      <c r="LBP40" s="26"/>
      <c r="LBQ40" s="27"/>
      <c r="LBR40" s="26"/>
      <c r="LBS40" s="27"/>
      <c r="LBT40" s="26"/>
      <c r="LBU40" s="27"/>
      <c r="LBV40" s="26"/>
      <c r="LBW40" s="27"/>
      <c r="LBX40" s="26"/>
      <c r="LBY40" s="27"/>
      <c r="LBZ40" s="26"/>
      <c r="LCA40" s="27"/>
      <c r="LCB40" s="26"/>
      <c r="LCC40" s="27"/>
      <c r="LCD40" s="26"/>
      <c r="LCE40" s="27"/>
      <c r="LCF40" s="26"/>
      <c r="LCG40" s="27"/>
      <c r="LCH40" s="26"/>
      <c r="LCI40" s="27"/>
      <c r="LCJ40" s="26"/>
      <c r="LCK40" s="27"/>
      <c r="LCL40" s="26"/>
      <c r="LCM40" s="27"/>
      <c r="LCN40" s="26"/>
      <c r="LCO40" s="27"/>
      <c r="LCP40" s="26"/>
      <c r="LCQ40" s="27"/>
      <c r="LCR40" s="26"/>
      <c r="LCS40" s="27"/>
      <c r="LCT40" s="26"/>
      <c r="LCU40" s="27"/>
      <c r="LCV40" s="26"/>
      <c r="LCW40" s="27"/>
      <c r="LCX40" s="26"/>
      <c r="LCY40" s="27"/>
      <c r="LCZ40" s="26"/>
      <c r="LDA40" s="27"/>
      <c r="LDB40" s="26"/>
      <c r="LDC40" s="27"/>
      <c r="LDD40" s="26"/>
      <c r="LDE40" s="27"/>
      <c r="LDF40" s="26"/>
      <c r="LDG40" s="27"/>
      <c r="LDH40" s="26"/>
      <c r="LDI40" s="27"/>
      <c r="LDJ40" s="26"/>
      <c r="LDK40" s="27"/>
      <c r="LDL40" s="26"/>
      <c r="LDM40" s="27"/>
      <c r="LDN40" s="26"/>
      <c r="LDO40" s="27"/>
      <c r="LDP40" s="26"/>
      <c r="LDQ40" s="27"/>
      <c r="LDR40" s="26"/>
      <c r="LDS40" s="27"/>
      <c r="LDT40" s="26"/>
      <c r="LDU40" s="27"/>
      <c r="LDV40" s="26"/>
      <c r="LDW40" s="27"/>
      <c r="LDX40" s="26"/>
      <c r="LDY40" s="27"/>
      <c r="LDZ40" s="26"/>
      <c r="LEA40" s="27"/>
      <c r="LEB40" s="26"/>
      <c r="LEC40" s="27"/>
      <c r="LED40" s="26"/>
      <c r="LEE40" s="27"/>
      <c r="LEF40" s="26"/>
      <c r="LEG40" s="27"/>
      <c r="LEH40" s="26"/>
      <c r="LEI40" s="27"/>
      <c r="LEJ40" s="26"/>
      <c r="LEK40" s="27"/>
      <c r="LEL40" s="26"/>
      <c r="LEM40" s="27"/>
      <c r="LEN40" s="26"/>
      <c r="LEO40" s="27"/>
      <c r="LEP40" s="26"/>
      <c r="LEQ40" s="27"/>
      <c r="LER40" s="26"/>
      <c r="LES40" s="27"/>
      <c r="LET40" s="26"/>
      <c r="LEU40" s="27"/>
      <c r="LEV40" s="26"/>
      <c r="LEW40" s="27"/>
      <c r="LEX40" s="26"/>
      <c r="LEY40" s="27"/>
      <c r="LEZ40" s="26"/>
      <c r="LFA40" s="27"/>
      <c r="LFB40" s="26"/>
      <c r="LFC40" s="27"/>
      <c r="LFD40" s="26"/>
      <c r="LFE40" s="27"/>
      <c r="LFF40" s="26"/>
      <c r="LFG40" s="27"/>
      <c r="LFH40" s="26"/>
      <c r="LFI40" s="27"/>
      <c r="LFJ40" s="26"/>
      <c r="LFK40" s="27"/>
      <c r="LFL40" s="26"/>
      <c r="LFM40" s="27"/>
      <c r="LFN40" s="26"/>
      <c r="LFO40" s="27"/>
      <c r="LFP40" s="26"/>
      <c r="LFQ40" s="27"/>
      <c r="LFR40" s="26"/>
      <c r="LFS40" s="27"/>
      <c r="LFT40" s="26"/>
      <c r="LFU40" s="27"/>
      <c r="LFV40" s="26"/>
      <c r="LFW40" s="27"/>
      <c r="LFX40" s="26"/>
      <c r="LFY40" s="27"/>
      <c r="LFZ40" s="26"/>
      <c r="LGA40" s="27"/>
      <c r="LGB40" s="26"/>
      <c r="LGC40" s="27"/>
      <c r="LGD40" s="26"/>
      <c r="LGE40" s="27"/>
      <c r="LGF40" s="26"/>
      <c r="LGG40" s="27"/>
      <c r="LGH40" s="26"/>
      <c r="LGI40" s="27"/>
      <c r="LGJ40" s="26"/>
      <c r="LGK40" s="27"/>
      <c r="LGL40" s="26"/>
      <c r="LGM40" s="27"/>
      <c r="LGN40" s="26"/>
      <c r="LGO40" s="27"/>
      <c r="LGP40" s="26"/>
      <c r="LGQ40" s="27"/>
      <c r="LGR40" s="26"/>
      <c r="LGS40" s="27"/>
      <c r="LGT40" s="26"/>
      <c r="LGU40" s="27"/>
      <c r="LGV40" s="26"/>
      <c r="LGW40" s="27"/>
      <c r="LGX40" s="26"/>
      <c r="LGY40" s="27"/>
      <c r="LGZ40" s="26"/>
      <c r="LHA40" s="27"/>
      <c r="LHB40" s="26"/>
      <c r="LHC40" s="27"/>
      <c r="LHD40" s="26"/>
      <c r="LHE40" s="27"/>
      <c r="LHF40" s="26"/>
      <c r="LHG40" s="27"/>
      <c r="LHH40" s="26"/>
      <c r="LHI40" s="27"/>
      <c r="LHJ40" s="26"/>
      <c r="LHK40" s="27"/>
      <c r="LHL40" s="26"/>
      <c r="LHM40" s="27"/>
      <c r="LHN40" s="26"/>
      <c r="LHO40" s="27"/>
      <c r="LHP40" s="26"/>
      <c r="LHQ40" s="27"/>
      <c r="LHR40" s="26"/>
      <c r="LHS40" s="27"/>
      <c r="LHT40" s="26"/>
      <c r="LHU40" s="27"/>
      <c r="LHV40" s="26"/>
      <c r="LHW40" s="27"/>
      <c r="LHX40" s="26"/>
      <c r="LHY40" s="27"/>
      <c r="LHZ40" s="26"/>
      <c r="LIA40" s="27"/>
      <c r="LIB40" s="26"/>
      <c r="LIC40" s="27"/>
      <c r="LID40" s="26"/>
      <c r="LIE40" s="27"/>
      <c r="LIF40" s="26"/>
      <c r="LIG40" s="27"/>
      <c r="LIH40" s="26"/>
      <c r="LII40" s="27"/>
      <c r="LIJ40" s="26"/>
      <c r="LIK40" s="27"/>
      <c r="LIL40" s="26"/>
      <c r="LIM40" s="27"/>
      <c r="LIN40" s="26"/>
      <c r="LIO40" s="27"/>
      <c r="LIP40" s="26"/>
      <c r="LIQ40" s="27"/>
      <c r="LIR40" s="26"/>
      <c r="LIS40" s="27"/>
      <c r="LIT40" s="26"/>
      <c r="LIU40" s="27"/>
      <c r="LIV40" s="26"/>
      <c r="LIW40" s="27"/>
      <c r="LIX40" s="26"/>
      <c r="LIY40" s="27"/>
      <c r="LIZ40" s="26"/>
      <c r="LJA40" s="27"/>
      <c r="LJB40" s="26"/>
      <c r="LJC40" s="27"/>
      <c r="LJD40" s="26"/>
      <c r="LJE40" s="27"/>
      <c r="LJF40" s="26"/>
      <c r="LJG40" s="27"/>
      <c r="LJH40" s="26"/>
      <c r="LJI40" s="27"/>
      <c r="LJJ40" s="26"/>
      <c r="LJK40" s="27"/>
      <c r="LJL40" s="26"/>
      <c r="LJM40" s="27"/>
      <c r="LJN40" s="26"/>
      <c r="LJO40" s="27"/>
      <c r="LJP40" s="26"/>
      <c r="LJQ40" s="27"/>
      <c r="LJR40" s="26"/>
      <c r="LJS40" s="27"/>
      <c r="LJT40" s="26"/>
      <c r="LJU40" s="27"/>
      <c r="LJV40" s="26"/>
      <c r="LJW40" s="27"/>
      <c r="LJX40" s="26"/>
      <c r="LJY40" s="27"/>
      <c r="LJZ40" s="26"/>
      <c r="LKA40" s="27"/>
      <c r="LKB40" s="26"/>
      <c r="LKC40" s="27"/>
      <c r="LKD40" s="26"/>
      <c r="LKE40" s="27"/>
      <c r="LKF40" s="26"/>
      <c r="LKG40" s="27"/>
      <c r="LKH40" s="26"/>
      <c r="LKI40" s="27"/>
      <c r="LKJ40" s="26"/>
      <c r="LKK40" s="27"/>
      <c r="LKL40" s="26"/>
      <c r="LKM40" s="27"/>
      <c r="LKN40" s="26"/>
      <c r="LKO40" s="27"/>
      <c r="LKP40" s="26"/>
      <c r="LKQ40" s="27"/>
      <c r="LKR40" s="26"/>
      <c r="LKS40" s="27"/>
      <c r="LKT40" s="26"/>
      <c r="LKU40" s="27"/>
      <c r="LKV40" s="26"/>
      <c r="LKW40" s="27"/>
      <c r="LKX40" s="26"/>
      <c r="LKY40" s="27"/>
      <c r="LKZ40" s="26"/>
      <c r="LLA40" s="27"/>
      <c r="LLB40" s="26"/>
      <c r="LLC40" s="27"/>
      <c r="LLD40" s="26"/>
      <c r="LLE40" s="27"/>
      <c r="LLF40" s="26"/>
      <c r="LLG40" s="27"/>
      <c r="LLH40" s="26"/>
      <c r="LLI40" s="27"/>
      <c r="LLJ40" s="26"/>
      <c r="LLK40" s="27"/>
      <c r="LLL40" s="26"/>
      <c r="LLM40" s="27"/>
      <c r="LLN40" s="26"/>
      <c r="LLO40" s="27"/>
      <c r="LLP40" s="26"/>
      <c r="LLQ40" s="27"/>
      <c r="LLR40" s="26"/>
      <c r="LLS40" s="27"/>
      <c r="LLT40" s="26"/>
      <c r="LLU40" s="27"/>
      <c r="LLV40" s="26"/>
      <c r="LLW40" s="27"/>
      <c r="LLX40" s="26"/>
      <c r="LLY40" s="27"/>
      <c r="LLZ40" s="26"/>
      <c r="LMA40" s="27"/>
      <c r="LMB40" s="26"/>
      <c r="LMC40" s="27"/>
      <c r="LMD40" s="26"/>
      <c r="LME40" s="27"/>
      <c r="LMF40" s="26"/>
      <c r="LMG40" s="27"/>
      <c r="LMH40" s="26"/>
      <c r="LMI40" s="27"/>
      <c r="LMJ40" s="26"/>
      <c r="LMK40" s="27"/>
      <c r="LML40" s="26"/>
      <c r="LMM40" s="27"/>
      <c r="LMN40" s="26"/>
      <c r="LMO40" s="27"/>
      <c r="LMP40" s="26"/>
      <c r="LMQ40" s="27"/>
      <c r="LMR40" s="26"/>
      <c r="LMS40" s="27"/>
      <c r="LMT40" s="26"/>
      <c r="LMU40" s="27"/>
      <c r="LMV40" s="26"/>
      <c r="LMW40" s="27"/>
      <c r="LMX40" s="26"/>
      <c r="LMY40" s="27"/>
      <c r="LMZ40" s="26"/>
      <c r="LNA40" s="27"/>
      <c r="LNB40" s="26"/>
      <c r="LNC40" s="27"/>
      <c r="LND40" s="26"/>
      <c r="LNE40" s="27"/>
      <c r="LNF40" s="26"/>
      <c r="LNG40" s="27"/>
      <c r="LNH40" s="26"/>
      <c r="LNI40" s="27"/>
      <c r="LNJ40" s="26"/>
      <c r="LNK40" s="27"/>
      <c r="LNL40" s="26"/>
      <c r="LNM40" s="27"/>
      <c r="LNN40" s="26"/>
      <c r="LNO40" s="27"/>
      <c r="LNP40" s="26"/>
      <c r="LNQ40" s="27"/>
      <c r="LNR40" s="26"/>
      <c r="LNS40" s="27"/>
      <c r="LNT40" s="26"/>
      <c r="LNU40" s="27"/>
      <c r="LNV40" s="26"/>
      <c r="LNW40" s="27"/>
      <c r="LNX40" s="26"/>
      <c r="LNY40" s="27"/>
      <c r="LNZ40" s="26"/>
      <c r="LOA40" s="27"/>
      <c r="LOB40" s="26"/>
      <c r="LOC40" s="27"/>
      <c r="LOD40" s="26"/>
      <c r="LOE40" s="27"/>
      <c r="LOF40" s="26"/>
      <c r="LOG40" s="27"/>
      <c r="LOH40" s="26"/>
      <c r="LOI40" s="27"/>
      <c r="LOJ40" s="26"/>
      <c r="LOK40" s="27"/>
      <c r="LOL40" s="26"/>
      <c r="LOM40" s="27"/>
      <c r="LON40" s="26"/>
      <c r="LOO40" s="27"/>
      <c r="LOP40" s="26"/>
      <c r="LOQ40" s="27"/>
      <c r="LOR40" s="26"/>
      <c r="LOS40" s="27"/>
      <c r="LOT40" s="26"/>
      <c r="LOU40" s="27"/>
      <c r="LOV40" s="26"/>
      <c r="LOW40" s="27"/>
      <c r="LOX40" s="26"/>
      <c r="LOY40" s="27"/>
      <c r="LOZ40" s="26"/>
      <c r="LPA40" s="27"/>
      <c r="LPB40" s="26"/>
      <c r="LPC40" s="27"/>
      <c r="LPD40" s="26"/>
      <c r="LPE40" s="27"/>
      <c r="LPF40" s="26"/>
      <c r="LPG40" s="27"/>
      <c r="LPH40" s="26"/>
      <c r="LPI40" s="27"/>
      <c r="LPJ40" s="26"/>
      <c r="LPK40" s="27"/>
      <c r="LPL40" s="26"/>
      <c r="LPM40" s="27"/>
      <c r="LPN40" s="26"/>
      <c r="LPO40" s="27"/>
      <c r="LPP40" s="26"/>
      <c r="LPQ40" s="27"/>
      <c r="LPR40" s="26"/>
      <c r="LPS40" s="27"/>
      <c r="LPT40" s="26"/>
      <c r="LPU40" s="27"/>
      <c r="LPV40" s="26"/>
      <c r="LPW40" s="27"/>
      <c r="LPX40" s="26"/>
      <c r="LPY40" s="27"/>
      <c r="LPZ40" s="26"/>
      <c r="LQA40" s="27"/>
      <c r="LQB40" s="26"/>
      <c r="LQC40" s="27"/>
      <c r="LQD40" s="26"/>
      <c r="LQE40" s="27"/>
      <c r="LQF40" s="26"/>
      <c r="LQG40" s="27"/>
      <c r="LQH40" s="26"/>
      <c r="LQI40" s="27"/>
      <c r="LQJ40" s="26"/>
      <c r="LQK40" s="27"/>
      <c r="LQL40" s="26"/>
      <c r="LQM40" s="27"/>
      <c r="LQN40" s="26"/>
      <c r="LQO40" s="27"/>
      <c r="LQP40" s="26"/>
      <c r="LQQ40" s="27"/>
      <c r="LQR40" s="26"/>
      <c r="LQS40" s="27"/>
      <c r="LQT40" s="26"/>
      <c r="LQU40" s="27"/>
      <c r="LQV40" s="26"/>
      <c r="LQW40" s="27"/>
      <c r="LQX40" s="26"/>
      <c r="LQY40" s="27"/>
      <c r="LQZ40" s="26"/>
      <c r="LRA40" s="27"/>
      <c r="LRB40" s="26"/>
      <c r="LRC40" s="27"/>
      <c r="LRD40" s="26"/>
      <c r="LRE40" s="27"/>
      <c r="LRF40" s="26"/>
      <c r="LRG40" s="27"/>
      <c r="LRH40" s="26"/>
      <c r="LRI40" s="27"/>
      <c r="LRJ40" s="26"/>
      <c r="LRK40" s="27"/>
      <c r="LRL40" s="26"/>
      <c r="LRM40" s="27"/>
      <c r="LRN40" s="26"/>
      <c r="LRO40" s="27"/>
      <c r="LRP40" s="26"/>
      <c r="LRQ40" s="27"/>
      <c r="LRR40" s="26"/>
      <c r="LRS40" s="27"/>
      <c r="LRT40" s="26"/>
      <c r="LRU40" s="27"/>
      <c r="LRV40" s="26"/>
      <c r="LRW40" s="27"/>
      <c r="LRX40" s="26"/>
      <c r="LRY40" s="27"/>
      <c r="LRZ40" s="26"/>
      <c r="LSA40" s="27"/>
      <c r="LSB40" s="26"/>
      <c r="LSC40" s="27"/>
      <c r="LSD40" s="26"/>
      <c r="LSE40" s="27"/>
      <c r="LSF40" s="26"/>
      <c r="LSG40" s="27"/>
      <c r="LSH40" s="26"/>
      <c r="LSI40" s="27"/>
      <c r="LSJ40" s="26"/>
      <c r="LSK40" s="27"/>
      <c r="LSL40" s="26"/>
      <c r="LSM40" s="27"/>
      <c r="LSN40" s="26"/>
      <c r="LSO40" s="27"/>
      <c r="LSP40" s="26"/>
      <c r="LSQ40" s="27"/>
      <c r="LSR40" s="26"/>
      <c r="LSS40" s="27"/>
      <c r="LST40" s="26"/>
      <c r="LSU40" s="27"/>
      <c r="LSV40" s="26"/>
      <c r="LSW40" s="27"/>
      <c r="LSX40" s="26"/>
      <c r="LSY40" s="27"/>
      <c r="LSZ40" s="26"/>
      <c r="LTA40" s="27"/>
      <c r="LTB40" s="26"/>
      <c r="LTC40" s="27"/>
      <c r="LTD40" s="26"/>
      <c r="LTE40" s="27"/>
      <c r="LTF40" s="26"/>
      <c r="LTG40" s="27"/>
      <c r="LTH40" s="26"/>
      <c r="LTI40" s="27"/>
      <c r="LTJ40" s="26"/>
      <c r="LTK40" s="27"/>
      <c r="LTL40" s="26"/>
      <c r="LTM40" s="27"/>
      <c r="LTN40" s="26"/>
      <c r="LTO40" s="27"/>
      <c r="LTP40" s="26"/>
      <c r="LTQ40" s="27"/>
      <c r="LTR40" s="26"/>
      <c r="LTS40" s="27"/>
      <c r="LTT40" s="26"/>
      <c r="LTU40" s="27"/>
      <c r="LTV40" s="26"/>
      <c r="LTW40" s="27"/>
      <c r="LTX40" s="26"/>
      <c r="LTY40" s="27"/>
      <c r="LTZ40" s="26"/>
      <c r="LUA40" s="27"/>
      <c r="LUB40" s="26"/>
      <c r="LUC40" s="27"/>
      <c r="LUD40" s="26"/>
      <c r="LUE40" s="27"/>
      <c r="LUF40" s="26"/>
      <c r="LUG40" s="27"/>
      <c r="LUH40" s="26"/>
      <c r="LUI40" s="27"/>
      <c r="LUJ40" s="26"/>
      <c r="LUK40" s="27"/>
      <c r="LUL40" s="26"/>
      <c r="LUM40" s="27"/>
      <c r="LUN40" s="26"/>
      <c r="LUO40" s="27"/>
      <c r="LUP40" s="26"/>
      <c r="LUQ40" s="27"/>
      <c r="LUR40" s="26"/>
      <c r="LUS40" s="27"/>
      <c r="LUT40" s="26"/>
      <c r="LUU40" s="27"/>
      <c r="LUV40" s="26"/>
      <c r="LUW40" s="27"/>
      <c r="LUX40" s="26"/>
      <c r="LUY40" s="27"/>
      <c r="LUZ40" s="26"/>
      <c r="LVA40" s="27"/>
      <c r="LVB40" s="26"/>
      <c r="LVC40" s="27"/>
      <c r="LVD40" s="26"/>
      <c r="LVE40" s="27"/>
      <c r="LVF40" s="26"/>
      <c r="LVG40" s="27"/>
      <c r="LVH40" s="26"/>
      <c r="LVI40" s="27"/>
      <c r="LVJ40" s="26"/>
      <c r="LVK40" s="27"/>
      <c r="LVL40" s="26"/>
      <c r="LVM40" s="27"/>
      <c r="LVN40" s="26"/>
      <c r="LVO40" s="27"/>
      <c r="LVP40" s="26"/>
      <c r="LVQ40" s="27"/>
      <c r="LVR40" s="26"/>
      <c r="LVS40" s="27"/>
      <c r="LVT40" s="26"/>
      <c r="LVU40" s="27"/>
      <c r="LVV40" s="26"/>
      <c r="LVW40" s="27"/>
      <c r="LVX40" s="26"/>
      <c r="LVY40" s="27"/>
      <c r="LVZ40" s="26"/>
      <c r="LWA40" s="27"/>
      <c r="LWB40" s="26"/>
      <c r="LWC40" s="27"/>
      <c r="LWD40" s="26"/>
      <c r="LWE40" s="27"/>
      <c r="LWF40" s="26"/>
      <c r="LWG40" s="27"/>
      <c r="LWH40" s="26"/>
      <c r="LWI40" s="27"/>
      <c r="LWJ40" s="26"/>
      <c r="LWK40" s="27"/>
      <c r="LWL40" s="26"/>
      <c r="LWM40" s="27"/>
      <c r="LWN40" s="26"/>
      <c r="LWO40" s="27"/>
      <c r="LWP40" s="26"/>
      <c r="LWQ40" s="27"/>
      <c r="LWR40" s="26"/>
      <c r="LWS40" s="27"/>
      <c r="LWT40" s="26"/>
      <c r="LWU40" s="27"/>
      <c r="LWV40" s="26"/>
      <c r="LWW40" s="27"/>
      <c r="LWX40" s="26"/>
      <c r="LWY40" s="27"/>
      <c r="LWZ40" s="26"/>
      <c r="LXA40" s="27"/>
      <c r="LXB40" s="26"/>
      <c r="LXC40" s="27"/>
      <c r="LXD40" s="26"/>
      <c r="LXE40" s="27"/>
      <c r="LXF40" s="26"/>
      <c r="LXG40" s="27"/>
      <c r="LXH40" s="26"/>
      <c r="LXI40" s="27"/>
      <c r="LXJ40" s="26"/>
      <c r="LXK40" s="27"/>
      <c r="LXL40" s="26"/>
      <c r="LXM40" s="27"/>
      <c r="LXN40" s="26"/>
      <c r="LXO40" s="27"/>
      <c r="LXP40" s="26"/>
      <c r="LXQ40" s="27"/>
      <c r="LXR40" s="26"/>
      <c r="LXS40" s="27"/>
      <c r="LXT40" s="26"/>
      <c r="LXU40" s="27"/>
      <c r="LXV40" s="26"/>
      <c r="LXW40" s="27"/>
      <c r="LXX40" s="26"/>
      <c r="LXY40" s="27"/>
      <c r="LXZ40" s="26"/>
      <c r="LYA40" s="27"/>
      <c r="LYB40" s="26"/>
      <c r="LYC40" s="27"/>
      <c r="LYD40" s="26"/>
      <c r="LYE40" s="27"/>
      <c r="LYF40" s="26"/>
      <c r="LYG40" s="27"/>
      <c r="LYH40" s="26"/>
      <c r="LYI40" s="27"/>
      <c r="LYJ40" s="26"/>
      <c r="LYK40" s="27"/>
      <c r="LYL40" s="26"/>
      <c r="LYM40" s="27"/>
      <c r="LYN40" s="26"/>
      <c r="LYO40" s="27"/>
      <c r="LYP40" s="26"/>
      <c r="LYQ40" s="27"/>
      <c r="LYR40" s="26"/>
      <c r="LYS40" s="27"/>
      <c r="LYT40" s="26"/>
      <c r="LYU40" s="27"/>
      <c r="LYV40" s="26"/>
      <c r="LYW40" s="27"/>
      <c r="LYX40" s="26"/>
      <c r="LYY40" s="27"/>
      <c r="LYZ40" s="26"/>
      <c r="LZA40" s="27"/>
      <c r="LZB40" s="26"/>
      <c r="LZC40" s="27"/>
      <c r="LZD40" s="26"/>
      <c r="LZE40" s="27"/>
      <c r="LZF40" s="26"/>
      <c r="LZG40" s="27"/>
      <c r="LZH40" s="26"/>
      <c r="LZI40" s="27"/>
      <c r="LZJ40" s="26"/>
      <c r="LZK40" s="27"/>
      <c r="LZL40" s="26"/>
      <c r="LZM40" s="27"/>
      <c r="LZN40" s="26"/>
      <c r="LZO40" s="27"/>
      <c r="LZP40" s="26"/>
      <c r="LZQ40" s="27"/>
      <c r="LZR40" s="26"/>
      <c r="LZS40" s="27"/>
      <c r="LZT40" s="26"/>
      <c r="LZU40" s="27"/>
      <c r="LZV40" s="26"/>
      <c r="LZW40" s="27"/>
      <c r="LZX40" s="26"/>
      <c r="LZY40" s="27"/>
      <c r="LZZ40" s="26"/>
      <c r="MAA40" s="27"/>
      <c r="MAB40" s="26"/>
      <c r="MAC40" s="27"/>
      <c r="MAD40" s="26"/>
      <c r="MAE40" s="27"/>
      <c r="MAF40" s="26"/>
      <c r="MAG40" s="27"/>
      <c r="MAH40" s="26"/>
      <c r="MAI40" s="27"/>
      <c r="MAJ40" s="26"/>
      <c r="MAK40" s="27"/>
      <c r="MAL40" s="26"/>
      <c r="MAM40" s="27"/>
      <c r="MAN40" s="26"/>
      <c r="MAO40" s="27"/>
      <c r="MAP40" s="26"/>
      <c r="MAQ40" s="27"/>
      <c r="MAR40" s="26"/>
      <c r="MAS40" s="27"/>
      <c r="MAT40" s="26"/>
      <c r="MAU40" s="27"/>
      <c r="MAV40" s="26"/>
      <c r="MAW40" s="27"/>
      <c r="MAX40" s="26"/>
      <c r="MAY40" s="27"/>
      <c r="MAZ40" s="26"/>
      <c r="MBA40" s="27"/>
      <c r="MBB40" s="26"/>
      <c r="MBC40" s="27"/>
      <c r="MBD40" s="26"/>
      <c r="MBE40" s="27"/>
      <c r="MBF40" s="26"/>
      <c r="MBG40" s="27"/>
      <c r="MBH40" s="26"/>
      <c r="MBI40" s="27"/>
      <c r="MBJ40" s="26"/>
      <c r="MBK40" s="27"/>
      <c r="MBL40" s="26"/>
      <c r="MBM40" s="27"/>
      <c r="MBN40" s="26"/>
      <c r="MBO40" s="27"/>
      <c r="MBP40" s="26"/>
      <c r="MBQ40" s="27"/>
      <c r="MBR40" s="26"/>
      <c r="MBS40" s="27"/>
      <c r="MBT40" s="26"/>
      <c r="MBU40" s="27"/>
      <c r="MBV40" s="26"/>
      <c r="MBW40" s="27"/>
      <c r="MBX40" s="26"/>
      <c r="MBY40" s="27"/>
      <c r="MBZ40" s="26"/>
      <c r="MCA40" s="27"/>
      <c r="MCB40" s="26"/>
      <c r="MCC40" s="27"/>
      <c r="MCD40" s="26"/>
      <c r="MCE40" s="27"/>
      <c r="MCF40" s="26"/>
      <c r="MCG40" s="27"/>
      <c r="MCH40" s="26"/>
      <c r="MCI40" s="27"/>
      <c r="MCJ40" s="26"/>
      <c r="MCK40" s="27"/>
      <c r="MCL40" s="26"/>
      <c r="MCM40" s="27"/>
      <c r="MCN40" s="26"/>
      <c r="MCO40" s="27"/>
      <c r="MCP40" s="26"/>
      <c r="MCQ40" s="27"/>
      <c r="MCR40" s="26"/>
      <c r="MCS40" s="27"/>
      <c r="MCT40" s="26"/>
      <c r="MCU40" s="27"/>
      <c r="MCV40" s="26"/>
      <c r="MCW40" s="27"/>
      <c r="MCX40" s="26"/>
      <c r="MCY40" s="27"/>
      <c r="MCZ40" s="26"/>
      <c r="MDA40" s="27"/>
      <c r="MDB40" s="26"/>
      <c r="MDC40" s="27"/>
      <c r="MDD40" s="26"/>
      <c r="MDE40" s="27"/>
      <c r="MDF40" s="26"/>
      <c r="MDG40" s="27"/>
      <c r="MDH40" s="26"/>
      <c r="MDI40" s="27"/>
      <c r="MDJ40" s="26"/>
      <c r="MDK40" s="27"/>
      <c r="MDL40" s="26"/>
      <c r="MDM40" s="27"/>
      <c r="MDN40" s="26"/>
      <c r="MDO40" s="27"/>
      <c r="MDP40" s="26"/>
      <c r="MDQ40" s="27"/>
      <c r="MDR40" s="26"/>
      <c r="MDS40" s="27"/>
      <c r="MDT40" s="26"/>
      <c r="MDU40" s="27"/>
      <c r="MDV40" s="26"/>
      <c r="MDW40" s="27"/>
      <c r="MDX40" s="26"/>
      <c r="MDY40" s="27"/>
      <c r="MDZ40" s="26"/>
      <c r="MEA40" s="27"/>
      <c r="MEB40" s="26"/>
      <c r="MEC40" s="27"/>
      <c r="MED40" s="26"/>
      <c r="MEE40" s="27"/>
      <c r="MEF40" s="26"/>
      <c r="MEG40" s="27"/>
      <c r="MEH40" s="26"/>
      <c r="MEI40" s="27"/>
      <c r="MEJ40" s="26"/>
      <c r="MEK40" s="27"/>
      <c r="MEL40" s="26"/>
      <c r="MEM40" s="27"/>
      <c r="MEN40" s="26"/>
      <c r="MEO40" s="27"/>
      <c r="MEP40" s="26"/>
      <c r="MEQ40" s="27"/>
      <c r="MER40" s="26"/>
      <c r="MES40" s="27"/>
      <c r="MET40" s="26"/>
      <c r="MEU40" s="27"/>
      <c r="MEV40" s="26"/>
      <c r="MEW40" s="27"/>
      <c r="MEX40" s="26"/>
      <c r="MEY40" s="27"/>
      <c r="MEZ40" s="26"/>
      <c r="MFA40" s="27"/>
      <c r="MFB40" s="26"/>
      <c r="MFC40" s="27"/>
      <c r="MFD40" s="26"/>
      <c r="MFE40" s="27"/>
      <c r="MFF40" s="26"/>
      <c r="MFG40" s="27"/>
      <c r="MFH40" s="26"/>
      <c r="MFI40" s="27"/>
      <c r="MFJ40" s="26"/>
      <c r="MFK40" s="27"/>
      <c r="MFL40" s="26"/>
      <c r="MFM40" s="27"/>
      <c r="MFN40" s="26"/>
      <c r="MFO40" s="27"/>
      <c r="MFP40" s="26"/>
      <c r="MFQ40" s="27"/>
      <c r="MFR40" s="26"/>
      <c r="MFS40" s="27"/>
      <c r="MFT40" s="26"/>
      <c r="MFU40" s="27"/>
      <c r="MFV40" s="26"/>
      <c r="MFW40" s="27"/>
      <c r="MFX40" s="26"/>
      <c r="MFY40" s="27"/>
      <c r="MFZ40" s="26"/>
      <c r="MGA40" s="27"/>
      <c r="MGB40" s="26"/>
      <c r="MGC40" s="27"/>
      <c r="MGD40" s="26"/>
      <c r="MGE40" s="27"/>
      <c r="MGF40" s="26"/>
      <c r="MGG40" s="27"/>
      <c r="MGH40" s="26"/>
      <c r="MGI40" s="27"/>
      <c r="MGJ40" s="26"/>
      <c r="MGK40" s="27"/>
      <c r="MGL40" s="26"/>
      <c r="MGM40" s="27"/>
      <c r="MGN40" s="26"/>
      <c r="MGO40" s="27"/>
      <c r="MGP40" s="26"/>
      <c r="MGQ40" s="27"/>
      <c r="MGR40" s="26"/>
      <c r="MGS40" s="27"/>
      <c r="MGT40" s="26"/>
      <c r="MGU40" s="27"/>
      <c r="MGV40" s="26"/>
      <c r="MGW40" s="27"/>
      <c r="MGX40" s="26"/>
      <c r="MGY40" s="27"/>
      <c r="MGZ40" s="26"/>
      <c r="MHA40" s="27"/>
      <c r="MHB40" s="26"/>
      <c r="MHC40" s="27"/>
      <c r="MHD40" s="26"/>
      <c r="MHE40" s="27"/>
      <c r="MHF40" s="26"/>
      <c r="MHG40" s="27"/>
      <c r="MHH40" s="26"/>
      <c r="MHI40" s="27"/>
      <c r="MHJ40" s="26"/>
      <c r="MHK40" s="27"/>
      <c r="MHL40" s="26"/>
      <c r="MHM40" s="27"/>
      <c r="MHN40" s="26"/>
      <c r="MHO40" s="27"/>
      <c r="MHP40" s="26"/>
      <c r="MHQ40" s="27"/>
      <c r="MHR40" s="26"/>
      <c r="MHS40" s="27"/>
      <c r="MHT40" s="26"/>
      <c r="MHU40" s="27"/>
      <c r="MHV40" s="26"/>
      <c r="MHW40" s="27"/>
      <c r="MHX40" s="26"/>
      <c r="MHY40" s="27"/>
      <c r="MHZ40" s="26"/>
      <c r="MIA40" s="27"/>
      <c r="MIB40" s="26"/>
      <c r="MIC40" s="27"/>
      <c r="MID40" s="26"/>
      <c r="MIE40" s="27"/>
      <c r="MIF40" s="26"/>
      <c r="MIG40" s="27"/>
      <c r="MIH40" s="26"/>
      <c r="MII40" s="27"/>
      <c r="MIJ40" s="26"/>
      <c r="MIK40" s="27"/>
      <c r="MIL40" s="26"/>
      <c r="MIM40" s="27"/>
      <c r="MIN40" s="26"/>
      <c r="MIO40" s="27"/>
      <c r="MIP40" s="26"/>
      <c r="MIQ40" s="27"/>
      <c r="MIR40" s="26"/>
      <c r="MIS40" s="27"/>
      <c r="MIT40" s="26"/>
      <c r="MIU40" s="27"/>
      <c r="MIV40" s="26"/>
      <c r="MIW40" s="27"/>
      <c r="MIX40" s="26"/>
      <c r="MIY40" s="27"/>
      <c r="MIZ40" s="26"/>
      <c r="MJA40" s="27"/>
      <c r="MJB40" s="26"/>
      <c r="MJC40" s="27"/>
      <c r="MJD40" s="26"/>
      <c r="MJE40" s="27"/>
      <c r="MJF40" s="26"/>
      <c r="MJG40" s="27"/>
      <c r="MJH40" s="26"/>
      <c r="MJI40" s="27"/>
      <c r="MJJ40" s="26"/>
      <c r="MJK40" s="27"/>
      <c r="MJL40" s="26"/>
      <c r="MJM40" s="27"/>
      <c r="MJN40" s="26"/>
      <c r="MJO40" s="27"/>
      <c r="MJP40" s="26"/>
      <c r="MJQ40" s="27"/>
      <c r="MJR40" s="26"/>
      <c r="MJS40" s="27"/>
      <c r="MJT40" s="26"/>
      <c r="MJU40" s="27"/>
      <c r="MJV40" s="26"/>
      <c r="MJW40" s="27"/>
      <c r="MJX40" s="26"/>
      <c r="MJY40" s="27"/>
      <c r="MJZ40" s="26"/>
      <c r="MKA40" s="27"/>
      <c r="MKB40" s="26"/>
      <c r="MKC40" s="27"/>
      <c r="MKD40" s="26"/>
      <c r="MKE40" s="27"/>
      <c r="MKF40" s="26"/>
      <c r="MKG40" s="27"/>
      <c r="MKH40" s="26"/>
      <c r="MKI40" s="27"/>
      <c r="MKJ40" s="26"/>
      <c r="MKK40" s="27"/>
      <c r="MKL40" s="26"/>
      <c r="MKM40" s="27"/>
      <c r="MKN40" s="26"/>
      <c r="MKO40" s="27"/>
      <c r="MKP40" s="26"/>
      <c r="MKQ40" s="27"/>
      <c r="MKR40" s="26"/>
      <c r="MKS40" s="27"/>
      <c r="MKT40" s="26"/>
      <c r="MKU40" s="27"/>
      <c r="MKV40" s="26"/>
      <c r="MKW40" s="27"/>
      <c r="MKX40" s="26"/>
      <c r="MKY40" s="27"/>
      <c r="MKZ40" s="26"/>
      <c r="MLA40" s="27"/>
      <c r="MLB40" s="26"/>
      <c r="MLC40" s="27"/>
      <c r="MLD40" s="26"/>
      <c r="MLE40" s="27"/>
      <c r="MLF40" s="26"/>
      <c r="MLG40" s="27"/>
      <c r="MLH40" s="26"/>
      <c r="MLI40" s="27"/>
      <c r="MLJ40" s="26"/>
      <c r="MLK40" s="27"/>
      <c r="MLL40" s="26"/>
      <c r="MLM40" s="27"/>
      <c r="MLN40" s="26"/>
      <c r="MLO40" s="27"/>
      <c r="MLP40" s="26"/>
      <c r="MLQ40" s="27"/>
      <c r="MLR40" s="26"/>
      <c r="MLS40" s="27"/>
      <c r="MLT40" s="26"/>
      <c r="MLU40" s="27"/>
      <c r="MLV40" s="26"/>
      <c r="MLW40" s="27"/>
      <c r="MLX40" s="26"/>
      <c r="MLY40" s="27"/>
      <c r="MLZ40" s="26"/>
      <c r="MMA40" s="27"/>
      <c r="MMB40" s="26"/>
      <c r="MMC40" s="27"/>
      <c r="MMD40" s="26"/>
      <c r="MME40" s="27"/>
      <c r="MMF40" s="26"/>
      <c r="MMG40" s="27"/>
      <c r="MMH40" s="26"/>
      <c r="MMI40" s="27"/>
      <c r="MMJ40" s="26"/>
      <c r="MMK40" s="27"/>
      <c r="MML40" s="26"/>
      <c r="MMM40" s="27"/>
      <c r="MMN40" s="26"/>
      <c r="MMO40" s="27"/>
      <c r="MMP40" s="26"/>
      <c r="MMQ40" s="27"/>
      <c r="MMR40" s="26"/>
      <c r="MMS40" s="27"/>
      <c r="MMT40" s="26"/>
      <c r="MMU40" s="27"/>
      <c r="MMV40" s="26"/>
      <c r="MMW40" s="27"/>
      <c r="MMX40" s="26"/>
      <c r="MMY40" s="27"/>
      <c r="MMZ40" s="26"/>
      <c r="MNA40" s="27"/>
      <c r="MNB40" s="26"/>
      <c r="MNC40" s="27"/>
      <c r="MND40" s="26"/>
      <c r="MNE40" s="27"/>
      <c r="MNF40" s="26"/>
      <c r="MNG40" s="27"/>
      <c r="MNH40" s="26"/>
      <c r="MNI40" s="27"/>
      <c r="MNJ40" s="26"/>
      <c r="MNK40" s="27"/>
      <c r="MNL40" s="26"/>
      <c r="MNM40" s="27"/>
      <c r="MNN40" s="26"/>
      <c r="MNO40" s="27"/>
      <c r="MNP40" s="26"/>
      <c r="MNQ40" s="27"/>
      <c r="MNR40" s="26"/>
      <c r="MNS40" s="27"/>
      <c r="MNT40" s="26"/>
      <c r="MNU40" s="27"/>
      <c r="MNV40" s="26"/>
      <c r="MNW40" s="27"/>
      <c r="MNX40" s="26"/>
      <c r="MNY40" s="27"/>
      <c r="MNZ40" s="26"/>
      <c r="MOA40" s="27"/>
      <c r="MOB40" s="26"/>
      <c r="MOC40" s="27"/>
      <c r="MOD40" s="26"/>
      <c r="MOE40" s="27"/>
      <c r="MOF40" s="26"/>
      <c r="MOG40" s="27"/>
      <c r="MOH40" s="26"/>
      <c r="MOI40" s="27"/>
      <c r="MOJ40" s="26"/>
      <c r="MOK40" s="27"/>
      <c r="MOL40" s="26"/>
      <c r="MOM40" s="27"/>
      <c r="MON40" s="26"/>
      <c r="MOO40" s="27"/>
      <c r="MOP40" s="26"/>
      <c r="MOQ40" s="27"/>
      <c r="MOR40" s="26"/>
      <c r="MOS40" s="27"/>
      <c r="MOT40" s="26"/>
      <c r="MOU40" s="27"/>
      <c r="MOV40" s="26"/>
      <c r="MOW40" s="27"/>
      <c r="MOX40" s="26"/>
      <c r="MOY40" s="27"/>
      <c r="MOZ40" s="26"/>
      <c r="MPA40" s="27"/>
      <c r="MPB40" s="26"/>
      <c r="MPC40" s="27"/>
      <c r="MPD40" s="26"/>
      <c r="MPE40" s="27"/>
      <c r="MPF40" s="26"/>
      <c r="MPG40" s="27"/>
      <c r="MPH40" s="26"/>
      <c r="MPI40" s="27"/>
      <c r="MPJ40" s="26"/>
      <c r="MPK40" s="27"/>
      <c r="MPL40" s="26"/>
      <c r="MPM40" s="27"/>
      <c r="MPN40" s="26"/>
      <c r="MPO40" s="27"/>
      <c r="MPP40" s="26"/>
      <c r="MPQ40" s="27"/>
      <c r="MPR40" s="26"/>
      <c r="MPS40" s="27"/>
      <c r="MPT40" s="26"/>
      <c r="MPU40" s="27"/>
      <c r="MPV40" s="26"/>
      <c r="MPW40" s="27"/>
      <c r="MPX40" s="26"/>
      <c r="MPY40" s="27"/>
      <c r="MPZ40" s="26"/>
      <c r="MQA40" s="27"/>
      <c r="MQB40" s="26"/>
      <c r="MQC40" s="27"/>
      <c r="MQD40" s="26"/>
      <c r="MQE40" s="27"/>
      <c r="MQF40" s="26"/>
      <c r="MQG40" s="27"/>
      <c r="MQH40" s="26"/>
      <c r="MQI40" s="27"/>
      <c r="MQJ40" s="26"/>
      <c r="MQK40" s="27"/>
      <c r="MQL40" s="26"/>
      <c r="MQM40" s="27"/>
      <c r="MQN40" s="26"/>
      <c r="MQO40" s="27"/>
      <c r="MQP40" s="26"/>
      <c r="MQQ40" s="27"/>
      <c r="MQR40" s="26"/>
      <c r="MQS40" s="27"/>
      <c r="MQT40" s="26"/>
      <c r="MQU40" s="27"/>
      <c r="MQV40" s="26"/>
      <c r="MQW40" s="27"/>
      <c r="MQX40" s="26"/>
      <c r="MQY40" s="27"/>
      <c r="MQZ40" s="26"/>
      <c r="MRA40" s="27"/>
      <c r="MRB40" s="26"/>
      <c r="MRC40" s="27"/>
      <c r="MRD40" s="26"/>
      <c r="MRE40" s="27"/>
      <c r="MRF40" s="26"/>
      <c r="MRG40" s="27"/>
      <c r="MRH40" s="26"/>
      <c r="MRI40" s="27"/>
      <c r="MRJ40" s="26"/>
      <c r="MRK40" s="27"/>
      <c r="MRL40" s="26"/>
      <c r="MRM40" s="27"/>
      <c r="MRN40" s="26"/>
      <c r="MRO40" s="27"/>
      <c r="MRP40" s="26"/>
      <c r="MRQ40" s="27"/>
      <c r="MRR40" s="26"/>
      <c r="MRS40" s="27"/>
      <c r="MRT40" s="26"/>
      <c r="MRU40" s="27"/>
      <c r="MRV40" s="26"/>
      <c r="MRW40" s="27"/>
      <c r="MRX40" s="26"/>
      <c r="MRY40" s="27"/>
      <c r="MRZ40" s="26"/>
      <c r="MSA40" s="27"/>
      <c r="MSB40" s="26"/>
      <c r="MSC40" s="27"/>
      <c r="MSD40" s="26"/>
      <c r="MSE40" s="27"/>
      <c r="MSF40" s="26"/>
      <c r="MSG40" s="27"/>
      <c r="MSH40" s="26"/>
      <c r="MSI40" s="27"/>
      <c r="MSJ40" s="26"/>
      <c r="MSK40" s="27"/>
      <c r="MSL40" s="26"/>
      <c r="MSM40" s="27"/>
      <c r="MSN40" s="26"/>
      <c r="MSO40" s="27"/>
      <c r="MSP40" s="26"/>
      <c r="MSQ40" s="27"/>
      <c r="MSR40" s="26"/>
      <c r="MSS40" s="27"/>
      <c r="MST40" s="26"/>
      <c r="MSU40" s="27"/>
      <c r="MSV40" s="26"/>
      <c r="MSW40" s="27"/>
      <c r="MSX40" s="26"/>
      <c r="MSY40" s="27"/>
      <c r="MSZ40" s="26"/>
      <c r="MTA40" s="27"/>
      <c r="MTB40" s="26"/>
      <c r="MTC40" s="27"/>
      <c r="MTD40" s="26"/>
      <c r="MTE40" s="27"/>
      <c r="MTF40" s="26"/>
      <c r="MTG40" s="27"/>
      <c r="MTH40" s="26"/>
      <c r="MTI40" s="27"/>
      <c r="MTJ40" s="26"/>
      <c r="MTK40" s="27"/>
      <c r="MTL40" s="26"/>
      <c r="MTM40" s="27"/>
      <c r="MTN40" s="26"/>
      <c r="MTO40" s="27"/>
      <c r="MTP40" s="26"/>
      <c r="MTQ40" s="27"/>
      <c r="MTR40" s="26"/>
      <c r="MTS40" s="27"/>
      <c r="MTT40" s="26"/>
      <c r="MTU40" s="27"/>
      <c r="MTV40" s="26"/>
      <c r="MTW40" s="27"/>
      <c r="MTX40" s="26"/>
      <c r="MTY40" s="27"/>
      <c r="MTZ40" s="26"/>
      <c r="MUA40" s="27"/>
      <c r="MUB40" s="26"/>
      <c r="MUC40" s="27"/>
      <c r="MUD40" s="26"/>
      <c r="MUE40" s="27"/>
      <c r="MUF40" s="26"/>
      <c r="MUG40" s="27"/>
      <c r="MUH40" s="26"/>
      <c r="MUI40" s="27"/>
      <c r="MUJ40" s="26"/>
      <c r="MUK40" s="27"/>
      <c r="MUL40" s="26"/>
      <c r="MUM40" s="27"/>
      <c r="MUN40" s="26"/>
      <c r="MUO40" s="27"/>
      <c r="MUP40" s="26"/>
      <c r="MUQ40" s="27"/>
      <c r="MUR40" s="26"/>
      <c r="MUS40" s="27"/>
      <c r="MUT40" s="26"/>
      <c r="MUU40" s="27"/>
      <c r="MUV40" s="26"/>
      <c r="MUW40" s="27"/>
      <c r="MUX40" s="26"/>
      <c r="MUY40" s="27"/>
      <c r="MUZ40" s="26"/>
      <c r="MVA40" s="27"/>
      <c r="MVB40" s="26"/>
      <c r="MVC40" s="27"/>
      <c r="MVD40" s="26"/>
      <c r="MVE40" s="27"/>
      <c r="MVF40" s="26"/>
      <c r="MVG40" s="27"/>
      <c r="MVH40" s="26"/>
      <c r="MVI40" s="27"/>
      <c r="MVJ40" s="26"/>
      <c r="MVK40" s="27"/>
      <c r="MVL40" s="26"/>
      <c r="MVM40" s="27"/>
      <c r="MVN40" s="26"/>
      <c r="MVO40" s="27"/>
      <c r="MVP40" s="26"/>
      <c r="MVQ40" s="27"/>
      <c r="MVR40" s="26"/>
      <c r="MVS40" s="27"/>
      <c r="MVT40" s="26"/>
      <c r="MVU40" s="27"/>
      <c r="MVV40" s="26"/>
      <c r="MVW40" s="27"/>
      <c r="MVX40" s="26"/>
      <c r="MVY40" s="27"/>
      <c r="MVZ40" s="26"/>
      <c r="MWA40" s="27"/>
      <c r="MWB40" s="26"/>
      <c r="MWC40" s="27"/>
      <c r="MWD40" s="26"/>
      <c r="MWE40" s="27"/>
      <c r="MWF40" s="26"/>
      <c r="MWG40" s="27"/>
      <c r="MWH40" s="26"/>
      <c r="MWI40" s="27"/>
      <c r="MWJ40" s="26"/>
      <c r="MWK40" s="27"/>
      <c r="MWL40" s="26"/>
      <c r="MWM40" s="27"/>
      <c r="MWN40" s="26"/>
      <c r="MWO40" s="27"/>
      <c r="MWP40" s="26"/>
      <c r="MWQ40" s="27"/>
      <c r="MWR40" s="26"/>
      <c r="MWS40" s="27"/>
      <c r="MWT40" s="26"/>
      <c r="MWU40" s="27"/>
      <c r="MWV40" s="26"/>
      <c r="MWW40" s="27"/>
      <c r="MWX40" s="26"/>
      <c r="MWY40" s="27"/>
      <c r="MWZ40" s="26"/>
      <c r="MXA40" s="27"/>
      <c r="MXB40" s="26"/>
      <c r="MXC40" s="27"/>
      <c r="MXD40" s="26"/>
      <c r="MXE40" s="27"/>
      <c r="MXF40" s="26"/>
      <c r="MXG40" s="27"/>
      <c r="MXH40" s="26"/>
      <c r="MXI40" s="27"/>
      <c r="MXJ40" s="26"/>
      <c r="MXK40" s="27"/>
      <c r="MXL40" s="26"/>
      <c r="MXM40" s="27"/>
      <c r="MXN40" s="26"/>
      <c r="MXO40" s="27"/>
      <c r="MXP40" s="26"/>
      <c r="MXQ40" s="27"/>
      <c r="MXR40" s="26"/>
      <c r="MXS40" s="27"/>
      <c r="MXT40" s="26"/>
      <c r="MXU40" s="27"/>
      <c r="MXV40" s="26"/>
      <c r="MXW40" s="27"/>
      <c r="MXX40" s="26"/>
      <c r="MXY40" s="27"/>
      <c r="MXZ40" s="26"/>
      <c r="MYA40" s="27"/>
      <c r="MYB40" s="26"/>
      <c r="MYC40" s="27"/>
      <c r="MYD40" s="26"/>
      <c r="MYE40" s="27"/>
      <c r="MYF40" s="26"/>
      <c r="MYG40" s="27"/>
      <c r="MYH40" s="26"/>
      <c r="MYI40" s="27"/>
      <c r="MYJ40" s="26"/>
      <c r="MYK40" s="27"/>
      <c r="MYL40" s="26"/>
      <c r="MYM40" s="27"/>
      <c r="MYN40" s="26"/>
      <c r="MYO40" s="27"/>
      <c r="MYP40" s="26"/>
      <c r="MYQ40" s="27"/>
      <c r="MYR40" s="26"/>
      <c r="MYS40" s="27"/>
      <c r="MYT40" s="26"/>
      <c r="MYU40" s="27"/>
      <c r="MYV40" s="26"/>
      <c r="MYW40" s="27"/>
      <c r="MYX40" s="26"/>
      <c r="MYY40" s="27"/>
      <c r="MYZ40" s="26"/>
      <c r="MZA40" s="27"/>
      <c r="MZB40" s="26"/>
      <c r="MZC40" s="27"/>
      <c r="MZD40" s="26"/>
      <c r="MZE40" s="27"/>
      <c r="MZF40" s="26"/>
      <c r="MZG40" s="27"/>
      <c r="MZH40" s="26"/>
      <c r="MZI40" s="27"/>
      <c r="MZJ40" s="26"/>
      <c r="MZK40" s="27"/>
      <c r="MZL40" s="26"/>
      <c r="MZM40" s="27"/>
      <c r="MZN40" s="26"/>
      <c r="MZO40" s="27"/>
      <c r="MZP40" s="26"/>
      <c r="MZQ40" s="27"/>
      <c r="MZR40" s="26"/>
      <c r="MZS40" s="27"/>
      <c r="MZT40" s="26"/>
      <c r="MZU40" s="27"/>
      <c r="MZV40" s="26"/>
      <c r="MZW40" s="27"/>
      <c r="MZX40" s="26"/>
      <c r="MZY40" s="27"/>
      <c r="MZZ40" s="26"/>
      <c r="NAA40" s="27"/>
      <c r="NAB40" s="26"/>
      <c r="NAC40" s="27"/>
      <c r="NAD40" s="26"/>
      <c r="NAE40" s="27"/>
      <c r="NAF40" s="26"/>
      <c r="NAG40" s="27"/>
      <c r="NAH40" s="26"/>
      <c r="NAI40" s="27"/>
      <c r="NAJ40" s="26"/>
      <c r="NAK40" s="27"/>
      <c r="NAL40" s="26"/>
      <c r="NAM40" s="27"/>
      <c r="NAN40" s="26"/>
      <c r="NAO40" s="27"/>
      <c r="NAP40" s="26"/>
      <c r="NAQ40" s="27"/>
      <c r="NAR40" s="26"/>
      <c r="NAS40" s="27"/>
      <c r="NAT40" s="26"/>
      <c r="NAU40" s="27"/>
      <c r="NAV40" s="26"/>
      <c r="NAW40" s="27"/>
      <c r="NAX40" s="26"/>
      <c r="NAY40" s="27"/>
      <c r="NAZ40" s="26"/>
      <c r="NBA40" s="27"/>
      <c r="NBB40" s="26"/>
      <c r="NBC40" s="27"/>
      <c r="NBD40" s="26"/>
      <c r="NBE40" s="27"/>
      <c r="NBF40" s="26"/>
      <c r="NBG40" s="27"/>
      <c r="NBH40" s="26"/>
      <c r="NBI40" s="27"/>
      <c r="NBJ40" s="26"/>
      <c r="NBK40" s="27"/>
      <c r="NBL40" s="26"/>
      <c r="NBM40" s="27"/>
      <c r="NBN40" s="26"/>
      <c r="NBO40" s="27"/>
      <c r="NBP40" s="26"/>
      <c r="NBQ40" s="27"/>
      <c r="NBR40" s="26"/>
      <c r="NBS40" s="27"/>
      <c r="NBT40" s="26"/>
      <c r="NBU40" s="27"/>
      <c r="NBV40" s="26"/>
      <c r="NBW40" s="27"/>
      <c r="NBX40" s="26"/>
      <c r="NBY40" s="27"/>
      <c r="NBZ40" s="26"/>
      <c r="NCA40" s="27"/>
      <c r="NCB40" s="26"/>
      <c r="NCC40" s="27"/>
      <c r="NCD40" s="26"/>
      <c r="NCE40" s="27"/>
      <c r="NCF40" s="26"/>
      <c r="NCG40" s="27"/>
      <c r="NCH40" s="26"/>
      <c r="NCI40" s="27"/>
      <c r="NCJ40" s="26"/>
      <c r="NCK40" s="27"/>
      <c r="NCL40" s="26"/>
      <c r="NCM40" s="27"/>
      <c r="NCN40" s="26"/>
      <c r="NCO40" s="27"/>
      <c r="NCP40" s="26"/>
      <c r="NCQ40" s="27"/>
      <c r="NCR40" s="26"/>
      <c r="NCS40" s="27"/>
      <c r="NCT40" s="26"/>
      <c r="NCU40" s="27"/>
      <c r="NCV40" s="26"/>
      <c r="NCW40" s="27"/>
      <c r="NCX40" s="26"/>
      <c r="NCY40" s="27"/>
      <c r="NCZ40" s="26"/>
      <c r="NDA40" s="27"/>
      <c r="NDB40" s="26"/>
      <c r="NDC40" s="27"/>
      <c r="NDD40" s="26"/>
      <c r="NDE40" s="27"/>
      <c r="NDF40" s="26"/>
      <c r="NDG40" s="27"/>
      <c r="NDH40" s="26"/>
      <c r="NDI40" s="27"/>
      <c r="NDJ40" s="26"/>
      <c r="NDK40" s="27"/>
      <c r="NDL40" s="26"/>
      <c r="NDM40" s="27"/>
      <c r="NDN40" s="26"/>
      <c r="NDO40" s="27"/>
      <c r="NDP40" s="26"/>
      <c r="NDQ40" s="27"/>
      <c r="NDR40" s="26"/>
      <c r="NDS40" s="27"/>
      <c r="NDT40" s="26"/>
      <c r="NDU40" s="27"/>
      <c r="NDV40" s="26"/>
      <c r="NDW40" s="27"/>
      <c r="NDX40" s="26"/>
      <c r="NDY40" s="27"/>
      <c r="NDZ40" s="26"/>
      <c r="NEA40" s="27"/>
      <c r="NEB40" s="26"/>
      <c r="NEC40" s="27"/>
      <c r="NED40" s="26"/>
      <c r="NEE40" s="27"/>
      <c r="NEF40" s="26"/>
      <c r="NEG40" s="27"/>
      <c r="NEH40" s="26"/>
      <c r="NEI40" s="27"/>
      <c r="NEJ40" s="26"/>
      <c r="NEK40" s="27"/>
      <c r="NEL40" s="26"/>
      <c r="NEM40" s="27"/>
      <c r="NEN40" s="26"/>
      <c r="NEO40" s="27"/>
      <c r="NEP40" s="26"/>
      <c r="NEQ40" s="27"/>
      <c r="NER40" s="26"/>
      <c r="NES40" s="27"/>
      <c r="NET40" s="26"/>
      <c r="NEU40" s="27"/>
      <c r="NEV40" s="26"/>
      <c r="NEW40" s="27"/>
      <c r="NEX40" s="26"/>
      <c r="NEY40" s="27"/>
      <c r="NEZ40" s="26"/>
      <c r="NFA40" s="27"/>
      <c r="NFB40" s="26"/>
      <c r="NFC40" s="27"/>
      <c r="NFD40" s="26"/>
      <c r="NFE40" s="27"/>
      <c r="NFF40" s="26"/>
      <c r="NFG40" s="27"/>
      <c r="NFH40" s="26"/>
      <c r="NFI40" s="27"/>
      <c r="NFJ40" s="26"/>
      <c r="NFK40" s="27"/>
      <c r="NFL40" s="26"/>
      <c r="NFM40" s="27"/>
      <c r="NFN40" s="26"/>
      <c r="NFO40" s="27"/>
      <c r="NFP40" s="26"/>
      <c r="NFQ40" s="27"/>
      <c r="NFR40" s="26"/>
      <c r="NFS40" s="27"/>
      <c r="NFT40" s="26"/>
      <c r="NFU40" s="27"/>
      <c r="NFV40" s="26"/>
      <c r="NFW40" s="27"/>
      <c r="NFX40" s="26"/>
      <c r="NFY40" s="27"/>
      <c r="NFZ40" s="26"/>
      <c r="NGA40" s="27"/>
      <c r="NGB40" s="26"/>
      <c r="NGC40" s="27"/>
      <c r="NGD40" s="26"/>
      <c r="NGE40" s="27"/>
      <c r="NGF40" s="26"/>
      <c r="NGG40" s="27"/>
      <c r="NGH40" s="26"/>
      <c r="NGI40" s="27"/>
      <c r="NGJ40" s="26"/>
      <c r="NGK40" s="27"/>
      <c r="NGL40" s="26"/>
      <c r="NGM40" s="27"/>
      <c r="NGN40" s="26"/>
      <c r="NGO40" s="27"/>
      <c r="NGP40" s="26"/>
      <c r="NGQ40" s="27"/>
      <c r="NGR40" s="26"/>
      <c r="NGS40" s="27"/>
      <c r="NGT40" s="26"/>
      <c r="NGU40" s="27"/>
      <c r="NGV40" s="26"/>
      <c r="NGW40" s="27"/>
      <c r="NGX40" s="26"/>
      <c r="NGY40" s="27"/>
      <c r="NGZ40" s="26"/>
      <c r="NHA40" s="27"/>
      <c r="NHB40" s="26"/>
      <c r="NHC40" s="27"/>
      <c r="NHD40" s="26"/>
      <c r="NHE40" s="27"/>
      <c r="NHF40" s="26"/>
      <c r="NHG40" s="27"/>
      <c r="NHH40" s="26"/>
      <c r="NHI40" s="27"/>
      <c r="NHJ40" s="26"/>
      <c r="NHK40" s="27"/>
      <c r="NHL40" s="26"/>
      <c r="NHM40" s="27"/>
      <c r="NHN40" s="26"/>
      <c r="NHO40" s="27"/>
      <c r="NHP40" s="26"/>
      <c r="NHQ40" s="27"/>
      <c r="NHR40" s="26"/>
      <c r="NHS40" s="27"/>
      <c r="NHT40" s="26"/>
      <c r="NHU40" s="27"/>
      <c r="NHV40" s="26"/>
      <c r="NHW40" s="27"/>
      <c r="NHX40" s="26"/>
      <c r="NHY40" s="27"/>
      <c r="NHZ40" s="26"/>
      <c r="NIA40" s="27"/>
      <c r="NIB40" s="26"/>
      <c r="NIC40" s="27"/>
      <c r="NID40" s="26"/>
      <c r="NIE40" s="27"/>
      <c r="NIF40" s="26"/>
      <c r="NIG40" s="27"/>
      <c r="NIH40" s="26"/>
      <c r="NII40" s="27"/>
      <c r="NIJ40" s="26"/>
      <c r="NIK40" s="27"/>
      <c r="NIL40" s="26"/>
      <c r="NIM40" s="27"/>
      <c r="NIN40" s="26"/>
      <c r="NIO40" s="27"/>
      <c r="NIP40" s="26"/>
      <c r="NIQ40" s="27"/>
      <c r="NIR40" s="26"/>
      <c r="NIS40" s="27"/>
      <c r="NIT40" s="26"/>
      <c r="NIU40" s="27"/>
      <c r="NIV40" s="26"/>
      <c r="NIW40" s="27"/>
      <c r="NIX40" s="26"/>
      <c r="NIY40" s="27"/>
      <c r="NIZ40" s="26"/>
      <c r="NJA40" s="27"/>
      <c r="NJB40" s="26"/>
      <c r="NJC40" s="27"/>
      <c r="NJD40" s="26"/>
      <c r="NJE40" s="27"/>
      <c r="NJF40" s="26"/>
      <c r="NJG40" s="27"/>
      <c r="NJH40" s="26"/>
      <c r="NJI40" s="27"/>
      <c r="NJJ40" s="26"/>
      <c r="NJK40" s="27"/>
      <c r="NJL40" s="26"/>
      <c r="NJM40" s="27"/>
      <c r="NJN40" s="26"/>
      <c r="NJO40" s="27"/>
      <c r="NJP40" s="26"/>
      <c r="NJQ40" s="27"/>
      <c r="NJR40" s="26"/>
      <c r="NJS40" s="27"/>
      <c r="NJT40" s="26"/>
      <c r="NJU40" s="27"/>
      <c r="NJV40" s="26"/>
      <c r="NJW40" s="27"/>
      <c r="NJX40" s="26"/>
      <c r="NJY40" s="27"/>
      <c r="NJZ40" s="26"/>
      <c r="NKA40" s="27"/>
      <c r="NKB40" s="26"/>
      <c r="NKC40" s="27"/>
      <c r="NKD40" s="26"/>
      <c r="NKE40" s="27"/>
      <c r="NKF40" s="26"/>
      <c r="NKG40" s="27"/>
      <c r="NKH40" s="26"/>
      <c r="NKI40" s="27"/>
      <c r="NKJ40" s="26"/>
      <c r="NKK40" s="27"/>
      <c r="NKL40" s="26"/>
      <c r="NKM40" s="27"/>
      <c r="NKN40" s="26"/>
      <c r="NKO40" s="27"/>
      <c r="NKP40" s="26"/>
      <c r="NKQ40" s="27"/>
      <c r="NKR40" s="26"/>
      <c r="NKS40" s="27"/>
      <c r="NKT40" s="26"/>
      <c r="NKU40" s="27"/>
      <c r="NKV40" s="26"/>
      <c r="NKW40" s="27"/>
      <c r="NKX40" s="26"/>
      <c r="NKY40" s="27"/>
      <c r="NKZ40" s="26"/>
      <c r="NLA40" s="27"/>
      <c r="NLB40" s="26"/>
      <c r="NLC40" s="27"/>
      <c r="NLD40" s="26"/>
      <c r="NLE40" s="27"/>
      <c r="NLF40" s="26"/>
      <c r="NLG40" s="27"/>
      <c r="NLH40" s="26"/>
      <c r="NLI40" s="27"/>
      <c r="NLJ40" s="26"/>
      <c r="NLK40" s="27"/>
      <c r="NLL40" s="26"/>
      <c r="NLM40" s="27"/>
      <c r="NLN40" s="26"/>
      <c r="NLO40" s="27"/>
      <c r="NLP40" s="26"/>
      <c r="NLQ40" s="27"/>
      <c r="NLR40" s="26"/>
      <c r="NLS40" s="27"/>
      <c r="NLT40" s="26"/>
      <c r="NLU40" s="27"/>
      <c r="NLV40" s="26"/>
      <c r="NLW40" s="27"/>
      <c r="NLX40" s="26"/>
      <c r="NLY40" s="27"/>
      <c r="NLZ40" s="26"/>
      <c r="NMA40" s="27"/>
      <c r="NMB40" s="26"/>
      <c r="NMC40" s="27"/>
      <c r="NMD40" s="26"/>
      <c r="NME40" s="27"/>
      <c r="NMF40" s="26"/>
      <c r="NMG40" s="27"/>
      <c r="NMH40" s="26"/>
      <c r="NMI40" s="27"/>
      <c r="NMJ40" s="26"/>
      <c r="NMK40" s="27"/>
      <c r="NML40" s="26"/>
      <c r="NMM40" s="27"/>
      <c r="NMN40" s="26"/>
      <c r="NMO40" s="27"/>
      <c r="NMP40" s="26"/>
      <c r="NMQ40" s="27"/>
      <c r="NMR40" s="26"/>
      <c r="NMS40" s="27"/>
      <c r="NMT40" s="26"/>
      <c r="NMU40" s="27"/>
      <c r="NMV40" s="26"/>
      <c r="NMW40" s="27"/>
      <c r="NMX40" s="26"/>
      <c r="NMY40" s="27"/>
      <c r="NMZ40" s="26"/>
      <c r="NNA40" s="27"/>
      <c r="NNB40" s="26"/>
      <c r="NNC40" s="27"/>
      <c r="NND40" s="26"/>
      <c r="NNE40" s="27"/>
      <c r="NNF40" s="26"/>
      <c r="NNG40" s="27"/>
      <c r="NNH40" s="26"/>
      <c r="NNI40" s="27"/>
      <c r="NNJ40" s="26"/>
      <c r="NNK40" s="27"/>
      <c r="NNL40" s="26"/>
      <c r="NNM40" s="27"/>
      <c r="NNN40" s="26"/>
      <c r="NNO40" s="27"/>
      <c r="NNP40" s="26"/>
      <c r="NNQ40" s="27"/>
      <c r="NNR40" s="26"/>
      <c r="NNS40" s="27"/>
      <c r="NNT40" s="26"/>
      <c r="NNU40" s="27"/>
      <c r="NNV40" s="26"/>
      <c r="NNW40" s="27"/>
      <c r="NNX40" s="26"/>
      <c r="NNY40" s="27"/>
      <c r="NNZ40" s="26"/>
      <c r="NOA40" s="27"/>
      <c r="NOB40" s="26"/>
      <c r="NOC40" s="27"/>
      <c r="NOD40" s="26"/>
      <c r="NOE40" s="27"/>
      <c r="NOF40" s="26"/>
      <c r="NOG40" s="27"/>
      <c r="NOH40" s="26"/>
      <c r="NOI40" s="27"/>
      <c r="NOJ40" s="26"/>
      <c r="NOK40" s="27"/>
      <c r="NOL40" s="26"/>
      <c r="NOM40" s="27"/>
      <c r="NON40" s="26"/>
      <c r="NOO40" s="27"/>
      <c r="NOP40" s="26"/>
      <c r="NOQ40" s="27"/>
      <c r="NOR40" s="26"/>
      <c r="NOS40" s="27"/>
      <c r="NOT40" s="26"/>
      <c r="NOU40" s="27"/>
      <c r="NOV40" s="26"/>
      <c r="NOW40" s="27"/>
      <c r="NOX40" s="26"/>
      <c r="NOY40" s="27"/>
      <c r="NOZ40" s="26"/>
      <c r="NPA40" s="27"/>
      <c r="NPB40" s="26"/>
      <c r="NPC40" s="27"/>
      <c r="NPD40" s="26"/>
      <c r="NPE40" s="27"/>
      <c r="NPF40" s="26"/>
      <c r="NPG40" s="27"/>
      <c r="NPH40" s="26"/>
      <c r="NPI40" s="27"/>
      <c r="NPJ40" s="26"/>
      <c r="NPK40" s="27"/>
      <c r="NPL40" s="26"/>
      <c r="NPM40" s="27"/>
      <c r="NPN40" s="26"/>
      <c r="NPO40" s="27"/>
      <c r="NPP40" s="26"/>
      <c r="NPQ40" s="27"/>
      <c r="NPR40" s="26"/>
      <c r="NPS40" s="27"/>
      <c r="NPT40" s="26"/>
      <c r="NPU40" s="27"/>
      <c r="NPV40" s="26"/>
      <c r="NPW40" s="27"/>
      <c r="NPX40" s="26"/>
      <c r="NPY40" s="27"/>
      <c r="NPZ40" s="26"/>
      <c r="NQA40" s="27"/>
      <c r="NQB40" s="26"/>
      <c r="NQC40" s="27"/>
      <c r="NQD40" s="26"/>
      <c r="NQE40" s="27"/>
      <c r="NQF40" s="26"/>
      <c r="NQG40" s="27"/>
      <c r="NQH40" s="26"/>
      <c r="NQI40" s="27"/>
      <c r="NQJ40" s="26"/>
      <c r="NQK40" s="27"/>
      <c r="NQL40" s="26"/>
      <c r="NQM40" s="27"/>
      <c r="NQN40" s="26"/>
      <c r="NQO40" s="27"/>
      <c r="NQP40" s="26"/>
      <c r="NQQ40" s="27"/>
      <c r="NQR40" s="26"/>
      <c r="NQS40" s="27"/>
      <c r="NQT40" s="26"/>
      <c r="NQU40" s="27"/>
      <c r="NQV40" s="26"/>
      <c r="NQW40" s="27"/>
      <c r="NQX40" s="26"/>
      <c r="NQY40" s="27"/>
      <c r="NQZ40" s="26"/>
      <c r="NRA40" s="27"/>
      <c r="NRB40" s="26"/>
      <c r="NRC40" s="27"/>
      <c r="NRD40" s="26"/>
      <c r="NRE40" s="27"/>
      <c r="NRF40" s="26"/>
      <c r="NRG40" s="27"/>
      <c r="NRH40" s="26"/>
      <c r="NRI40" s="27"/>
      <c r="NRJ40" s="26"/>
      <c r="NRK40" s="27"/>
      <c r="NRL40" s="26"/>
      <c r="NRM40" s="27"/>
      <c r="NRN40" s="26"/>
      <c r="NRO40" s="27"/>
      <c r="NRP40" s="26"/>
      <c r="NRQ40" s="27"/>
      <c r="NRR40" s="26"/>
      <c r="NRS40" s="27"/>
      <c r="NRT40" s="26"/>
      <c r="NRU40" s="27"/>
      <c r="NRV40" s="26"/>
      <c r="NRW40" s="27"/>
      <c r="NRX40" s="26"/>
      <c r="NRY40" s="27"/>
      <c r="NRZ40" s="26"/>
      <c r="NSA40" s="27"/>
      <c r="NSB40" s="26"/>
      <c r="NSC40" s="27"/>
      <c r="NSD40" s="26"/>
      <c r="NSE40" s="27"/>
      <c r="NSF40" s="26"/>
      <c r="NSG40" s="27"/>
      <c r="NSH40" s="26"/>
      <c r="NSI40" s="27"/>
      <c r="NSJ40" s="26"/>
      <c r="NSK40" s="27"/>
      <c r="NSL40" s="26"/>
      <c r="NSM40" s="27"/>
      <c r="NSN40" s="26"/>
      <c r="NSO40" s="27"/>
      <c r="NSP40" s="26"/>
      <c r="NSQ40" s="27"/>
      <c r="NSR40" s="26"/>
      <c r="NSS40" s="27"/>
      <c r="NST40" s="26"/>
      <c r="NSU40" s="27"/>
      <c r="NSV40" s="26"/>
      <c r="NSW40" s="27"/>
      <c r="NSX40" s="26"/>
      <c r="NSY40" s="27"/>
      <c r="NSZ40" s="26"/>
      <c r="NTA40" s="27"/>
      <c r="NTB40" s="26"/>
      <c r="NTC40" s="27"/>
      <c r="NTD40" s="26"/>
      <c r="NTE40" s="27"/>
      <c r="NTF40" s="26"/>
      <c r="NTG40" s="27"/>
      <c r="NTH40" s="26"/>
      <c r="NTI40" s="27"/>
      <c r="NTJ40" s="26"/>
      <c r="NTK40" s="27"/>
      <c r="NTL40" s="26"/>
      <c r="NTM40" s="27"/>
      <c r="NTN40" s="26"/>
      <c r="NTO40" s="27"/>
      <c r="NTP40" s="26"/>
      <c r="NTQ40" s="27"/>
      <c r="NTR40" s="26"/>
      <c r="NTS40" s="27"/>
      <c r="NTT40" s="26"/>
      <c r="NTU40" s="27"/>
      <c r="NTV40" s="26"/>
      <c r="NTW40" s="27"/>
      <c r="NTX40" s="26"/>
      <c r="NTY40" s="27"/>
      <c r="NTZ40" s="26"/>
      <c r="NUA40" s="27"/>
      <c r="NUB40" s="26"/>
      <c r="NUC40" s="27"/>
      <c r="NUD40" s="26"/>
      <c r="NUE40" s="27"/>
      <c r="NUF40" s="26"/>
      <c r="NUG40" s="27"/>
      <c r="NUH40" s="26"/>
      <c r="NUI40" s="27"/>
      <c r="NUJ40" s="26"/>
      <c r="NUK40" s="27"/>
      <c r="NUL40" s="26"/>
      <c r="NUM40" s="27"/>
      <c r="NUN40" s="26"/>
      <c r="NUO40" s="27"/>
      <c r="NUP40" s="26"/>
      <c r="NUQ40" s="27"/>
      <c r="NUR40" s="26"/>
      <c r="NUS40" s="27"/>
      <c r="NUT40" s="26"/>
      <c r="NUU40" s="27"/>
      <c r="NUV40" s="26"/>
      <c r="NUW40" s="27"/>
      <c r="NUX40" s="26"/>
      <c r="NUY40" s="27"/>
      <c r="NUZ40" s="26"/>
      <c r="NVA40" s="27"/>
      <c r="NVB40" s="26"/>
      <c r="NVC40" s="27"/>
      <c r="NVD40" s="26"/>
      <c r="NVE40" s="27"/>
      <c r="NVF40" s="26"/>
      <c r="NVG40" s="27"/>
      <c r="NVH40" s="26"/>
      <c r="NVI40" s="27"/>
      <c r="NVJ40" s="26"/>
      <c r="NVK40" s="27"/>
      <c r="NVL40" s="26"/>
      <c r="NVM40" s="27"/>
      <c r="NVN40" s="26"/>
      <c r="NVO40" s="27"/>
      <c r="NVP40" s="26"/>
      <c r="NVQ40" s="27"/>
      <c r="NVR40" s="26"/>
      <c r="NVS40" s="27"/>
      <c r="NVT40" s="26"/>
      <c r="NVU40" s="27"/>
      <c r="NVV40" s="26"/>
      <c r="NVW40" s="27"/>
      <c r="NVX40" s="26"/>
      <c r="NVY40" s="27"/>
      <c r="NVZ40" s="26"/>
      <c r="NWA40" s="27"/>
      <c r="NWB40" s="26"/>
      <c r="NWC40" s="27"/>
      <c r="NWD40" s="26"/>
      <c r="NWE40" s="27"/>
      <c r="NWF40" s="26"/>
      <c r="NWG40" s="27"/>
      <c r="NWH40" s="26"/>
      <c r="NWI40" s="27"/>
      <c r="NWJ40" s="26"/>
      <c r="NWK40" s="27"/>
      <c r="NWL40" s="26"/>
      <c r="NWM40" s="27"/>
      <c r="NWN40" s="26"/>
      <c r="NWO40" s="27"/>
      <c r="NWP40" s="26"/>
      <c r="NWQ40" s="27"/>
      <c r="NWR40" s="26"/>
      <c r="NWS40" s="27"/>
      <c r="NWT40" s="26"/>
      <c r="NWU40" s="27"/>
      <c r="NWV40" s="26"/>
      <c r="NWW40" s="27"/>
      <c r="NWX40" s="26"/>
      <c r="NWY40" s="27"/>
      <c r="NWZ40" s="26"/>
      <c r="NXA40" s="27"/>
      <c r="NXB40" s="26"/>
      <c r="NXC40" s="27"/>
      <c r="NXD40" s="26"/>
      <c r="NXE40" s="27"/>
      <c r="NXF40" s="26"/>
      <c r="NXG40" s="27"/>
      <c r="NXH40" s="26"/>
      <c r="NXI40" s="27"/>
      <c r="NXJ40" s="26"/>
      <c r="NXK40" s="27"/>
      <c r="NXL40" s="26"/>
      <c r="NXM40" s="27"/>
      <c r="NXN40" s="26"/>
      <c r="NXO40" s="27"/>
      <c r="NXP40" s="26"/>
      <c r="NXQ40" s="27"/>
      <c r="NXR40" s="26"/>
      <c r="NXS40" s="27"/>
      <c r="NXT40" s="26"/>
      <c r="NXU40" s="27"/>
      <c r="NXV40" s="26"/>
      <c r="NXW40" s="27"/>
      <c r="NXX40" s="26"/>
      <c r="NXY40" s="27"/>
      <c r="NXZ40" s="26"/>
      <c r="NYA40" s="27"/>
      <c r="NYB40" s="26"/>
      <c r="NYC40" s="27"/>
      <c r="NYD40" s="26"/>
      <c r="NYE40" s="27"/>
      <c r="NYF40" s="26"/>
      <c r="NYG40" s="27"/>
      <c r="NYH40" s="26"/>
      <c r="NYI40" s="27"/>
      <c r="NYJ40" s="26"/>
      <c r="NYK40" s="27"/>
      <c r="NYL40" s="26"/>
      <c r="NYM40" s="27"/>
      <c r="NYN40" s="26"/>
      <c r="NYO40" s="27"/>
      <c r="NYP40" s="26"/>
      <c r="NYQ40" s="27"/>
      <c r="NYR40" s="26"/>
      <c r="NYS40" s="27"/>
      <c r="NYT40" s="26"/>
      <c r="NYU40" s="27"/>
      <c r="NYV40" s="26"/>
      <c r="NYW40" s="27"/>
      <c r="NYX40" s="26"/>
      <c r="NYY40" s="27"/>
      <c r="NYZ40" s="26"/>
      <c r="NZA40" s="27"/>
      <c r="NZB40" s="26"/>
      <c r="NZC40" s="27"/>
      <c r="NZD40" s="26"/>
      <c r="NZE40" s="27"/>
      <c r="NZF40" s="26"/>
      <c r="NZG40" s="27"/>
      <c r="NZH40" s="26"/>
      <c r="NZI40" s="27"/>
      <c r="NZJ40" s="26"/>
      <c r="NZK40" s="27"/>
      <c r="NZL40" s="26"/>
      <c r="NZM40" s="27"/>
      <c r="NZN40" s="26"/>
      <c r="NZO40" s="27"/>
      <c r="NZP40" s="26"/>
      <c r="NZQ40" s="27"/>
      <c r="NZR40" s="26"/>
      <c r="NZS40" s="27"/>
      <c r="NZT40" s="26"/>
      <c r="NZU40" s="27"/>
      <c r="NZV40" s="26"/>
      <c r="NZW40" s="27"/>
      <c r="NZX40" s="26"/>
      <c r="NZY40" s="27"/>
      <c r="NZZ40" s="26"/>
      <c r="OAA40" s="27"/>
      <c r="OAB40" s="26"/>
      <c r="OAC40" s="27"/>
      <c r="OAD40" s="26"/>
      <c r="OAE40" s="27"/>
      <c r="OAF40" s="26"/>
      <c r="OAG40" s="27"/>
      <c r="OAH40" s="26"/>
      <c r="OAI40" s="27"/>
      <c r="OAJ40" s="26"/>
      <c r="OAK40" s="27"/>
      <c r="OAL40" s="26"/>
      <c r="OAM40" s="27"/>
      <c r="OAN40" s="26"/>
      <c r="OAO40" s="27"/>
      <c r="OAP40" s="26"/>
      <c r="OAQ40" s="27"/>
      <c r="OAR40" s="26"/>
      <c r="OAS40" s="27"/>
      <c r="OAT40" s="26"/>
      <c r="OAU40" s="27"/>
      <c r="OAV40" s="26"/>
      <c r="OAW40" s="27"/>
      <c r="OAX40" s="26"/>
      <c r="OAY40" s="27"/>
      <c r="OAZ40" s="26"/>
      <c r="OBA40" s="27"/>
      <c r="OBB40" s="26"/>
      <c r="OBC40" s="27"/>
      <c r="OBD40" s="26"/>
      <c r="OBE40" s="27"/>
      <c r="OBF40" s="26"/>
      <c r="OBG40" s="27"/>
      <c r="OBH40" s="26"/>
      <c r="OBI40" s="27"/>
      <c r="OBJ40" s="26"/>
      <c r="OBK40" s="27"/>
      <c r="OBL40" s="26"/>
      <c r="OBM40" s="27"/>
      <c r="OBN40" s="26"/>
      <c r="OBO40" s="27"/>
      <c r="OBP40" s="26"/>
      <c r="OBQ40" s="27"/>
      <c r="OBR40" s="26"/>
      <c r="OBS40" s="27"/>
      <c r="OBT40" s="26"/>
      <c r="OBU40" s="27"/>
      <c r="OBV40" s="26"/>
      <c r="OBW40" s="27"/>
      <c r="OBX40" s="26"/>
      <c r="OBY40" s="27"/>
      <c r="OBZ40" s="26"/>
      <c r="OCA40" s="27"/>
      <c r="OCB40" s="26"/>
      <c r="OCC40" s="27"/>
      <c r="OCD40" s="26"/>
      <c r="OCE40" s="27"/>
      <c r="OCF40" s="26"/>
      <c r="OCG40" s="27"/>
      <c r="OCH40" s="26"/>
      <c r="OCI40" s="27"/>
      <c r="OCJ40" s="26"/>
      <c r="OCK40" s="27"/>
      <c r="OCL40" s="26"/>
      <c r="OCM40" s="27"/>
      <c r="OCN40" s="26"/>
      <c r="OCO40" s="27"/>
      <c r="OCP40" s="26"/>
      <c r="OCQ40" s="27"/>
      <c r="OCR40" s="26"/>
      <c r="OCS40" s="27"/>
      <c r="OCT40" s="26"/>
      <c r="OCU40" s="27"/>
      <c r="OCV40" s="26"/>
      <c r="OCW40" s="27"/>
      <c r="OCX40" s="26"/>
      <c r="OCY40" s="27"/>
      <c r="OCZ40" s="26"/>
      <c r="ODA40" s="27"/>
      <c r="ODB40" s="26"/>
      <c r="ODC40" s="27"/>
      <c r="ODD40" s="26"/>
      <c r="ODE40" s="27"/>
      <c r="ODF40" s="26"/>
      <c r="ODG40" s="27"/>
      <c r="ODH40" s="26"/>
      <c r="ODI40" s="27"/>
      <c r="ODJ40" s="26"/>
      <c r="ODK40" s="27"/>
      <c r="ODL40" s="26"/>
      <c r="ODM40" s="27"/>
      <c r="ODN40" s="26"/>
      <c r="ODO40" s="27"/>
      <c r="ODP40" s="26"/>
      <c r="ODQ40" s="27"/>
      <c r="ODR40" s="26"/>
      <c r="ODS40" s="27"/>
      <c r="ODT40" s="26"/>
      <c r="ODU40" s="27"/>
      <c r="ODV40" s="26"/>
      <c r="ODW40" s="27"/>
      <c r="ODX40" s="26"/>
      <c r="ODY40" s="27"/>
      <c r="ODZ40" s="26"/>
      <c r="OEA40" s="27"/>
      <c r="OEB40" s="26"/>
      <c r="OEC40" s="27"/>
      <c r="OED40" s="26"/>
      <c r="OEE40" s="27"/>
      <c r="OEF40" s="26"/>
      <c r="OEG40" s="27"/>
      <c r="OEH40" s="26"/>
      <c r="OEI40" s="27"/>
      <c r="OEJ40" s="26"/>
      <c r="OEK40" s="27"/>
      <c r="OEL40" s="26"/>
      <c r="OEM40" s="27"/>
      <c r="OEN40" s="26"/>
      <c r="OEO40" s="27"/>
      <c r="OEP40" s="26"/>
      <c r="OEQ40" s="27"/>
      <c r="OER40" s="26"/>
      <c r="OES40" s="27"/>
      <c r="OET40" s="26"/>
      <c r="OEU40" s="27"/>
      <c r="OEV40" s="26"/>
      <c r="OEW40" s="27"/>
      <c r="OEX40" s="26"/>
      <c r="OEY40" s="27"/>
      <c r="OEZ40" s="26"/>
      <c r="OFA40" s="27"/>
      <c r="OFB40" s="26"/>
      <c r="OFC40" s="27"/>
      <c r="OFD40" s="26"/>
      <c r="OFE40" s="27"/>
      <c r="OFF40" s="26"/>
      <c r="OFG40" s="27"/>
      <c r="OFH40" s="26"/>
      <c r="OFI40" s="27"/>
      <c r="OFJ40" s="26"/>
      <c r="OFK40" s="27"/>
      <c r="OFL40" s="26"/>
      <c r="OFM40" s="27"/>
      <c r="OFN40" s="26"/>
      <c r="OFO40" s="27"/>
      <c r="OFP40" s="26"/>
      <c r="OFQ40" s="27"/>
      <c r="OFR40" s="26"/>
      <c r="OFS40" s="27"/>
      <c r="OFT40" s="26"/>
      <c r="OFU40" s="27"/>
      <c r="OFV40" s="26"/>
      <c r="OFW40" s="27"/>
      <c r="OFX40" s="26"/>
      <c r="OFY40" s="27"/>
      <c r="OFZ40" s="26"/>
      <c r="OGA40" s="27"/>
      <c r="OGB40" s="26"/>
      <c r="OGC40" s="27"/>
      <c r="OGD40" s="26"/>
      <c r="OGE40" s="27"/>
      <c r="OGF40" s="26"/>
      <c r="OGG40" s="27"/>
      <c r="OGH40" s="26"/>
      <c r="OGI40" s="27"/>
      <c r="OGJ40" s="26"/>
      <c r="OGK40" s="27"/>
      <c r="OGL40" s="26"/>
      <c r="OGM40" s="27"/>
      <c r="OGN40" s="26"/>
      <c r="OGO40" s="27"/>
      <c r="OGP40" s="26"/>
      <c r="OGQ40" s="27"/>
      <c r="OGR40" s="26"/>
      <c r="OGS40" s="27"/>
      <c r="OGT40" s="26"/>
      <c r="OGU40" s="27"/>
      <c r="OGV40" s="26"/>
      <c r="OGW40" s="27"/>
      <c r="OGX40" s="26"/>
      <c r="OGY40" s="27"/>
      <c r="OGZ40" s="26"/>
      <c r="OHA40" s="27"/>
      <c r="OHB40" s="26"/>
      <c r="OHC40" s="27"/>
      <c r="OHD40" s="26"/>
      <c r="OHE40" s="27"/>
      <c r="OHF40" s="26"/>
      <c r="OHG40" s="27"/>
      <c r="OHH40" s="26"/>
      <c r="OHI40" s="27"/>
      <c r="OHJ40" s="26"/>
      <c r="OHK40" s="27"/>
      <c r="OHL40" s="26"/>
      <c r="OHM40" s="27"/>
      <c r="OHN40" s="26"/>
      <c r="OHO40" s="27"/>
      <c r="OHP40" s="26"/>
      <c r="OHQ40" s="27"/>
      <c r="OHR40" s="26"/>
      <c r="OHS40" s="27"/>
      <c r="OHT40" s="26"/>
      <c r="OHU40" s="27"/>
      <c r="OHV40" s="26"/>
      <c r="OHW40" s="27"/>
      <c r="OHX40" s="26"/>
      <c r="OHY40" s="27"/>
      <c r="OHZ40" s="26"/>
      <c r="OIA40" s="27"/>
      <c r="OIB40" s="26"/>
      <c r="OIC40" s="27"/>
      <c r="OID40" s="26"/>
      <c r="OIE40" s="27"/>
      <c r="OIF40" s="26"/>
      <c r="OIG40" s="27"/>
      <c r="OIH40" s="26"/>
      <c r="OII40" s="27"/>
      <c r="OIJ40" s="26"/>
      <c r="OIK40" s="27"/>
      <c r="OIL40" s="26"/>
      <c r="OIM40" s="27"/>
      <c r="OIN40" s="26"/>
      <c r="OIO40" s="27"/>
      <c r="OIP40" s="26"/>
      <c r="OIQ40" s="27"/>
      <c r="OIR40" s="26"/>
      <c r="OIS40" s="27"/>
      <c r="OIT40" s="26"/>
      <c r="OIU40" s="27"/>
      <c r="OIV40" s="26"/>
      <c r="OIW40" s="27"/>
      <c r="OIX40" s="26"/>
      <c r="OIY40" s="27"/>
      <c r="OIZ40" s="26"/>
      <c r="OJA40" s="27"/>
      <c r="OJB40" s="26"/>
      <c r="OJC40" s="27"/>
      <c r="OJD40" s="26"/>
      <c r="OJE40" s="27"/>
      <c r="OJF40" s="26"/>
      <c r="OJG40" s="27"/>
      <c r="OJH40" s="26"/>
      <c r="OJI40" s="27"/>
      <c r="OJJ40" s="26"/>
      <c r="OJK40" s="27"/>
      <c r="OJL40" s="26"/>
      <c r="OJM40" s="27"/>
      <c r="OJN40" s="26"/>
      <c r="OJO40" s="27"/>
      <c r="OJP40" s="26"/>
      <c r="OJQ40" s="27"/>
      <c r="OJR40" s="26"/>
      <c r="OJS40" s="27"/>
      <c r="OJT40" s="26"/>
      <c r="OJU40" s="27"/>
      <c r="OJV40" s="26"/>
      <c r="OJW40" s="27"/>
      <c r="OJX40" s="26"/>
      <c r="OJY40" s="27"/>
      <c r="OJZ40" s="26"/>
      <c r="OKA40" s="27"/>
      <c r="OKB40" s="26"/>
      <c r="OKC40" s="27"/>
      <c r="OKD40" s="26"/>
      <c r="OKE40" s="27"/>
      <c r="OKF40" s="26"/>
      <c r="OKG40" s="27"/>
      <c r="OKH40" s="26"/>
      <c r="OKI40" s="27"/>
      <c r="OKJ40" s="26"/>
      <c r="OKK40" s="27"/>
      <c r="OKL40" s="26"/>
      <c r="OKM40" s="27"/>
      <c r="OKN40" s="26"/>
      <c r="OKO40" s="27"/>
      <c r="OKP40" s="26"/>
      <c r="OKQ40" s="27"/>
      <c r="OKR40" s="26"/>
      <c r="OKS40" s="27"/>
      <c r="OKT40" s="26"/>
      <c r="OKU40" s="27"/>
      <c r="OKV40" s="26"/>
      <c r="OKW40" s="27"/>
      <c r="OKX40" s="26"/>
      <c r="OKY40" s="27"/>
      <c r="OKZ40" s="26"/>
      <c r="OLA40" s="27"/>
      <c r="OLB40" s="26"/>
      <c r="OLC40" s="27"/>
      <c r="OLD40" s="26"/>
      <c r="OLE40" s="27"/>
      <c r="OLF40" s="26"/>
      <c r="OLG40" s="27"/>
      <c r="OLH40" s="26"/>
      <c r="OLI40" s="27"/>
      <c r="OLJ40" s="26"/>
      <c r="OLK40" s="27"/>
      <c r="OLL40" s="26"/>
      <c r="OLM40" s="27"/>
      <c r="OLN40" s="26"/>
      <c r="OLO40" s="27"/>
      <c r="OLP40" s="26"/>
      <c r="OLQ40" s="27"/>
      <c r="OLR40" s="26"/>
      <c r="OLS40" s="27"/>
      <c r="OLT40" s="26"/>
      <c r="OLU40" s="27"/>
      <c r="OLV40" s="26"/>
      <c r="OLW40" s="27"/>
      <c r="OLX40" s="26"/>
      <c r="OLY40" s="27"/>
      <c r="OLZ40" s="26"/>
      <c r="OMA40" s="27"/>
      <c r="OMB40" s="26"/>
      <c r="OMC40" s="27"/>
      <c r="OMD40" s="26"/>
      <c r="OME40" s="27"/>
      <c r="OMF40" s="26"/>
      <c r="OMG40" s="27"/>
      <c r="OMH40" s="26"/>
      <c r="OMI40" s="27"/>
      <c r="OMJ40" s="26"/>
      <c r="OMK40" s="27"/>
      <c r="OML40" s="26"/>
      <c r="OMM40" s="27"/>
      <c r="OMN40" s="26"/>
      <c r="OMO40" s="27"/>
      <c r="OMP40" s="26"/>
      <c r="OMQ40" s="27"/>
      <c r="OMR40" s="26"/>
      <c r="OMS40" s="27"/>
      <c r="OMT40" s="26"/>
      <c r="OMU40" s="27"/>
      <c r="OMV40" s="26"/>
      <c r="OMW40" s="27"/>
      <c r="OMX40" s="26"/>
      <c r="OMY40" s="27"/>
      <c r="OMZ40" s="26"/>
      <c r="ONA40" s="27"/>
      <c r="ONB40" s="26"/>
      <c r="ONC40" s="27"/>
      <c r="OND40" s="26"/>
      <c r="ONE40" s="27"/>
      <c r="ONF40" s="26"/>
      <c r="ONG40" s="27"/>
      <c r="ONH40" s="26"/>
      <c r="ONI40" s="27"/>
      <c r="ONJ40" s="26"/>
      <c r="ONK40" s="27"/>
      <c r="ONL40" s="26"/>
      <c r="ONM40" s="27"/>
      <c r="ONN40" s="26"/>
      <c r="ONO40" s="27"/>
      <c r="ONP40" s="26"/>
      <c r="ONQ40" s="27"/>
      <c r="ONR40" s="26"/>
      <c r="ONS40" s="27"/>
      <c r="ONT40" s="26"/>
      <c r="ONU40" s="27"/>
      <c r="ONV40" s="26"/>
      <c r="ONW40" s="27"/>
      <c r="ONX40" s="26"/>
      <c r="ONY40" s="27"/>
      <c r="ONZ40" s="26"/>
      <c r="OOA40" s="27"/>
      <c r="OOB40" s="26"/>
      <c r="OOC40" s="27"/>
      <c r="OOD40" s="26"/>
      <c r="OOE40" s="27"/>
      <c r="OOF40" s="26"/>
      <c r="OOG40" s="27"/>
      <c r="OOH40" s="26"/>
      <c r="OOI40" s="27"/>
      <c r="OOJ40" s="26"/>
      <c r="OOK40" s="27"/>
      <c r="OOL40" s="26"/>
      <c r="OOM40" s="27"/>
      <c r="OON40" s="26"/>
      <c r="OOO40" s="27"/>
      <c r="OOP40" s="26"/>
      <c r="OOQ40" s="27"/>
      <c r="OOR40" s="26"/>
      <c r="OOS40" s="27"/>
      <c r="OOT40" s="26"/>
      <c r="OOU40" s="27"/>
      <c r="OOV40" s="26"/>
      <c r="OOW40" s="27"/>
      <c r="OOX40" s="26"/>
      <c r="OOY40" s="27"/>
      <c r="OOZ40" s="26"/>
      <c r="OPA40" s="27"/>
      <c r="OPB40" s="26"/>
      <c r="OPC40" s="27"/>
      <c r="OPD40" s="26"/>
      <c r="OPE40" s="27"/>
      <c r="OPF40" s="26"/>
      <c r="OPG40" s="27"/>
      <c r="OPH40" s="26"/>
      <c r="OPI40" s="27"/>
      <c r="OPJ40" s="26"/>
      <c r="OPK40" s="27"/>
      <c r="OPL40" s="26"/>
      <c r="OPM40" s="27"/>
      <c r="OPN40" s="26"/>
      <c r="OPO40" s="27"/>
      <c r="OPP40" s="26"/>
      <c r="OPQ40" s="27"/>
      <c r="OPR40" s="26"/>
      <c r="OPS40" s="27"/>
      <c r="OPT40" s="26"/>
      <c r="OPU40" s="27"/>
      <c r="OPV40" s="26"/>
      <c r="OPW40" s="27"/>
      <c r="OPX40" s="26"/>
      <c r="OPY40" s="27"/>
      <c r="OPZ40" s="26"/>
      <c r="OQA40" s="27"/>
      <c r="OQB40" s="26"/>
      <c r="OQC40" s="27"/>
      <c r="OQD40" s="26"/>
      <c r="OQE40" s="27"/>
      <c r="OQF40" s="26"/>
      <c r="OQG40" s="27"/>
      <c r="OQH40" s="26"/>
      <c r="OQI40" s="27"/>
      <c r="OQJ40" s="26"/>
      <c r="OQK40" s="27"/>
      <c r="OQL40" s="26"/>
      <c r="OQM40" s="27"/>
      <c r="OQN40" s="26"/>
      <c r="OQO40" s="27"/>
      <c r="OQP40" s="26"/>
      <c r="OQQ40" s="27"/>
      <c r="OQR40" s="26"/>
      <c r="OQS40" s="27"/>
      <c r="OQT40" s="26"/>
      <c r="OQU40" s="27"/>
      <c r="OQV40" s="26"/>
      <c r="OQW40" s="27"/>
      <c r="OQX40" s="26"/>
      <c r="OQY40" s="27"/>
      <c r="OQZ40" s="26"/>
      <c r="ORA40" s="27"/>
      <c r="ORB40" s="26"/>
      <c r="ORC40" s="27"/>
      <c r="ORD40" s="26"/>
      <c r="ORE40" s="27"/>
      <c r="ORF40" s="26"/>
      <c r="ORG40" s="27"/>
      <c r="ORH40" s="26"/>
      <c r="ORI40" s="27"/>
      <c r="ORJ40" s="26"/>
      <c r="ORK40" s="27"/>
      <c r="ORL40" s="26"/>
      <c r="ORM40" s="27"/>
      <c r="ORN40" s="26"/>
      <c r="ORO40" s="27"/>
      <c r="ORP40" s="26"/>
      <c r="ORQ40" s="27"/>
      <c r="ORR40" s="26"/>
      <c r="ORS40" s="27"/>
      <c r="ORT40" s="26"/>
      <c r="ORU40" s="27"/>
      <c r="ORV40" s="26"/>
      <c r="ORW40" s="27"/>
      <c r="ORX40" s="26"/>
      <c r="ORY40" s="27"/>
      <c r="ORZ40" s="26"/>
      <c r="OSA40" s="27"/>
      <c r="OSB40" s="26"/>
      <c r="OSC40" s="27"/>
      <c r="OSD40" s="26"/>
      <c r="OSE40" s="27"/>
      <c r="OSF40" s="26"/>
      <c r="OSG40" s="27"/>
      <c r="OSH40" s="26"/>
      <c r="OSI40" s="27"/>
      <c r="OSJ40" s="26"/>
      <c r="OSK40" s="27"/>
      <c r="OSL40" s="26"/>
      <c r="OSM40" s="27"/>
      <c r="OSN40" s="26"/>
      <c r="OSO40" s="27"/>
      <c r="OSP40" s="26"/>
      <c r="OSQ40" s="27"/>
      <c r="OSR40" s="26"/>
      <c r="OSS40" s="27"/>
      <c r="OST40" s="26"/>
      <c r="OSU40" s="27"/>
      <c r="OSV40" s="26"/>
      <c r="OSW40" s="27"/>
      <c r="OSX40" s="26"/>
      <c r="OSY40" s="27"/>
      <c r="OSZ40" s="26"/>
      <c r="OTA40" s="27"/>
      <c r="OTB40" s="26"/>
      <c r="OTC40" s="27"/>
      <c r="OTD40" s="26"/>
      <c r="OTE40" s="27"/>
      <c r="OTF40" s="26"/>
      <c r="OTG40" s="27"/>
      <c r="OTH40" s="26"/>
      <c r="OTI40" s="27"/>
      <c r="OTJ40" s="26"/>
      <c r="OTK40" s="27"/>
      <c r="OTL40" s="26"/>
      <c r="OTM40" s="27"/>
      <c r="OTN40" s="26"/>
      <c r="OTO40" s="27"/>
      <c r="OTP40" s="26"/>
      <c r="OTQ40" s="27"/>
      <c r="OTR40" s="26"/>
      <c r="OTS40" s="27"/>
      <c r="OTT40" s="26"/>
      <c r="OTU40" s="27"/>
      <c r="OTV40" s="26"/>
      <c r="OTW40" s="27"/>
      <c r="OTX40" s="26"/>
      <c r="OTY40" s="27"/>
      <c r="OTZ40" s="26"/>
      <c r="OUA40" s="27"/>
      <c r="OUB40" s="26"/>
      <c r="OUC40" s="27"/>
      <c r="OUD40" s="26"/>
      <c r="OUE40" s="27"/>
      <c r="OUF40" s="26"/>
      <c r="OUG40" s="27"/>
      <c r="OUH40" s="26"/>
      <c r="OUI40" s="27"/>
      <c r="OUJ40" s="26"/>
      <c r="OUK40" s="27"/>
      <c r="OUL40" s="26"/>
      <c r="OUM40" s="27"/>
      <c r="OUN40" s="26"/>
      <c r="OUO40" s="27"/>
      <c r="OUP40" s="26"/>
      <c r="OUQ40" s="27"/>
      <c r="OUR40" s="26"/>
      <c r="OUS40" s="27"/>
      <c r="OUT40" s="26"/>
      <c r="OUU40" s="27"/>
      <c r="OUV40" s="26"/>
      <c r="OUW40" s="27"/>
      <c r="OUX40" s="26"/>
      <c r="OUY40" s="27"/>
      <c r="OUZ40" s="26"/>
      <c r="OVA40" s="27"/>
      <c r="OVB40" s="26"/>
      <c r="OVC40" s="27"/>
      <c r="OVD40" s="26"/>
      <c r="OVE40" s="27"/>
      <c r="OVF40" s="26"/>
      <c r="OVG40" s="27"/>
      <c r="OVH40" s="26"/>
      <c r="OVI40" s="27"/>
      <c r="OVJ40" s="26"/>
      <c r="OVK40" s="27"/>
      <c r="OVL40" s="26"/>
      <c r="OVM40" s="27"/>
      <c r="OVN40" s="26"/>
      <c r="OVO40" s="27"/>
      <c r="OVP40" s="26"/>
      <c r="OVQ40" s="27"/>
      <c r="OVR40" s="26"/>
      <c r="OVS40" s="27"/>
      <c r="OVT40" s="26"/>
      <c r="OVU40" s="27"/>
      <c r="OVV40" s="26"/>
      <c r="OVW40" s="27"/>
      <c r="OVX40" s="26"/>
      <c r="OVY40" s="27"/>
      <c r="OVZ40" s="26"/>
      <c r="OWA40" s="27"/>
      <c r="OWB40" s="26"/>
      <c r="OWC40" s="27"/>
      <c r="OWD40" s="26"/>
      <c r="OWE40" s="27"/>
      <c r="OWF40" s="26"/>
      <c r="OWG40" s="27"/>
      <c r="OWH40" s="26"/>
      <c r="OWI40" s="27"/>
      <c r="OWJ40" s="26"/>
      <c r="OWK40" s="27"/>
      <c r="OWL40" s="26"/>
      <c r="OWM40" s="27"/>
      <c r="OWN40" s="26"/>
      <c r="OWO40" s="27"/>
      <c r="OWP40" s="26"/>
      <c r="OWQ40" s="27"/>
      <c r="OWR40" s="26"/>
      <c r="OWS40" s="27"/>
      <c r="OWT40" s="26"/>
      <c r="OWU40" s="27"/>
      <c r="OWV40" s="26"/>
      <c r="OWW40" s="27"/>
      <c r="OWX40" s="26"/>
      <c r="OWY40" s="27"/>
      <c r="OWZ40" s="26"/>
      <c r="OXA40" s="27"/>
      <c r="OXB40" s="26"/>
      <c r="OXC40" s="27"/>
      <c r="OXD40" s="26"/>
      <c r="OXE40" s="27"/>
      <c r="OXF40" s="26"/>
      <c r="OXG40" s="27"/>
      <c r="OXH40" s="26"/>
      <c r="OXI40" s="27"/>
      <c r="OXJ40" s="26"/>
      <c r="OXK40" s="27"/>
      <c r="OXL40" s="26"/>
      <c r="OXM40" s="27"/>
      <c r="OXN40" s="26"/>
      <c r="OXO40" s="27"/>
      <c r="OXP40" s="26"/>
      <c r="OXQ40" s="27"/>
      <c r="OXR40" s="26"/>
      <c r="OXS40" s="27"/>
      <c r="OXT40" s="26"/>
      <c r="OXU40" s="27"/>
      <c r="OXV40" s="26"/>
      <c r="OXW40" s="27"/>
      <c r="OXX40" s="26"/>
      <c r="OXY40" s="27"/>
      <c r="OXZ40" s="26"/>
      <c r="OYA40" s="27"/>
      <c r="OYB40" s="26"/>
      <c r="OYC40" s="27"/>
      <c r="OYD40" s="26"/>
      <c r="OYE40" s="27"/>
      <c r="OYF40" s="26"/>
      <c r="OYG40" s="27"/>
      <c r="OYH40" s="26"/>
      <c r="OYI40" s="27"/>
      <c r="OYJ40" s="26"/>
      <c r="OYK40" s="27"/>
      <c r="OYL40" s="26"/>
      <c r="OYM40" s="27"/>
      <c r="OYN40" s="26"/>
      <c r="OYO40" s="27"/>
      <c r="OYP40" s="26"/>
      <c r="OYQ40" s="27"/>
      <c r="OYR40" s="26"/>
      <c r="OYS40" s="27"/>
      <c r="OYT40" s="26"/>
      <c r="OYU40" s="27"/>
      <c r="OYV40" s="26"/>
      <c r="OYW40" s="27"/>
      <c r="OYX40" s="26"/>
      <c r="OYY40" s="27"/>
      <c r="OYZ40" s="26"/>
      <c r="OZA40" s="27"/>
      <c r="OZB40" s="26"/>
      <c r="OZC40" s="27"/>
      <c r="OZD40" s="26"/>
      <c r="OZE40" s="27"/>
      <c r="OZF40" s="26"/>
      <c r="OZG40" s="27"/>
      <c r="OZH40" s="26"/>
      <c r="OZI40" s="27"/>
      <c r="OZJ40" s="26"/>
      <c r="OZK40" s="27"/>
      <c r="OZL40" s="26"/>
      <c r="OZM40" s="27"/>
      <c r="OZN40" s="26"/>
      <c r="OZO40" s="27"/>
      <c r="OZP40" s="26"/>
      <c r="OZQ40" s="27"/>
      <c r="OZR40" s="26"/>
      <c r="OZS40" s="27"/>
      <c r="OZT40" s="26"/>
      <c r="OZU40" s="27"/>
      <c r="OZV40" s="26"/>
      <c r="OZW40" s="27"/>
      <c r="OZX40" s="26"/>
      <c r="OZY40" s="27"/>
      <c r="OZZ40" s="26"/>
      <c r="PAA40" s="27"/>
      <c r="PAB40" s="26"/>
      <c r="PAC40" s="27"/>
      <c r="PAD40" s="26"/>
      <c r="PAE40" s="27"/>
      <c r="PAF40" s="26"/>
      <c r="PAG40" s="27"/>
      <c r="PAH40" s="26"/>
      <c r="PAI40" s="27"/>
      <c r="PAJ40" s="26"/>
      <c r="PAK40" s="27"/>
      <c r="PAL40" s="26"/>
      <c r="PAM40" s="27"/>
      <c r="PAN40" s="26"/>
      <c r="PAO40" s="27"/>
      <c r="PAP40" s="26"/>
      <c r="PAQ40" s="27"/>
      <c r="PAR40" s="26"/>
      <c r="PAS40" s="27"/>
      <c r="PAT40" s="26"/>
      <c r="PAU40" s="27"/>
      <c r="PAV40" s="26"/>
      <c r="PAW40" s="27"/>
      <c r="PAX40" s="26"/>
      <c r="PAY40" s="27"/>
      <c r="PAZ40" s="26"/>
      <c r="PBA40" s="27"/>
      <c r="PBB40" s="26"/>
      <c r="PBC40" s="27"/>
      <c r="PBD40" s="26"/>
      <c r="PBE40" s="27"/>
      <c r="PBF40" s="26"/>
      <c r="PBG40" s="27"/>
      <c r="PBH40" s="26"/>
      <c r="PBI40" s="27"/>
      <c r="PBJ40" s="26"/>
      <c r="PBK40" s="27"/>
      <c r="PBL40" s="26"/>
      <c r="PBM40" s="27"/>
      <c r="PBN40" s="26"/>
      <c r="PBO40" s="27"/>
      <c r="PBP40" s="26"/>
      <c r="PBQ40" s="27"/>
      <c r="PBR40" s="26"/>
      <c r="PBS40" s="27"/>
      <c r="PBT40" s="26"/>
      <c r="PBU40" s="27"/>
      <c r="PBV40" s="26"/>
      <c r="PBW40" s="27"/>
      <c r="PBX40" s="26"/>
      <c r="PBY40" s="27"/>
      <c r="PBZ40" s="26"/>
      <c r="PCA40" s="27"/>
      <c r="PCB40" s="26"/>
      <c r="PCC40" s="27"/>
      <c r="PCD40" s="26"/>
      <c r="PCE40" s="27"/>
      <c r="PCF40" s="26"/>
      <c r="PCG40" s="27"/>
      <c r="PCH40" s="26"/>
      <c r="PCI40" s="27"/>
      <c r="PCJ40" s="26"/>
      <c r="PCK40" s="27"/>
      <c r="PCL40" s="26"/>
      <c r="PCM40" s="27"/>
      <c r="PCN40" s="26"/>
      <c r="PCO40" s="27"/>
      <c r="PCP40" s="26"/>
      <c r="PCQ40" s="27"/>
      <c r="PCR40" s="26"/>
      <c r="PCS40" s="27"/>
      <c r="PCT40" s="26"/>
      <c r="PCU40" s="27"/>
      <c r="PCV40" s="26"/>
      <c r="PCW40" s="27"/>
      <c r="PCX40" s="26"/>
      <c r="PCY40" s="27"/>
      <c r="PCZ40" s="26"/>
      <c r="PDA40" s="27"/>
      <c r="PDB40" s="26"/>
      <c r="PDC40" s="27"/>
      <c r="PDD40" s="26"/>
      <c r="PDE40" s="27"/>
      <c r="PDF40" s="26"/>
      <c r="PDG40" s="27"/>
      <c r="PDH40" s="26"/>
      <c r="PDI40" s="27"/>
      <c r="PDJ40" s="26"/>
      <c r="PDK40" s="27"/>
      <c r="PDL40" s="26"/>
      <c r="PDM40" s="27"/>
      <c r="PDN40" s="26"/>
      <c r="PDO40" s="27"/>
      <c r="PDP40" s="26"/>
      <c r="PDQ40" s="27"/>
      <c r="PDR40" s="26"/>
      <c r="PDS40" s="27"/>
      <c r="PDT40" s="26"/>
      <c r="PDU40" s="27"/>
      <c r="PDV40" s="26"/>
      <c r="PDW40" s="27"/>
      <c r="PDX40" s="26"/>
      <c r="PDY40" s="27"/>
      <c r="PDZ40" s="26"/>
      <c r="PEA40" s="27"/>
      <c r="PEB40" s="26"/>
      <c r="PEC40" s="27"/>
      <c r="PED40" s="26"/>
      <c r="PEE40" s="27"/>
      <c r="PEF40" s="26"/>
      <c r="PEG40" s="27"/>
      <c r="PEH40" s="26"/>
      <c r="PEI40" s="27"/>
      <c r="PEJ40" s="26"/>
      <c r="PEK40" s="27"/>
      <c r="PEL40" s="26"/>
      <c r="PEM40" s="27"/>
      <c r="PEN40" s="26"/>
      <c r="PEO40" s="27"/>
      <c r="PEP40" s="26"/>
      <c r="PEQ40" s="27"/>
      <c r="PER40" s="26"/>
      <c r="PES40" s="27"/>
      <c r="PET40" s="26"/>
      <c r="PEU40" s="27"/>
      <c r="PEV40" s="26"/>
      <c r="PEW40" s="27"/>
      <c r="PEX40" s="26"/>
      <c r="PEY40" s="27"/>
      <c r="PEZ40" s="26"/>
      <c r="PFA40" s="27"/>
      <c r="PFB40" s="26"/>
      <c r="PFC40" s="27"/>
      <c r="PFD40" s="26"/>
      <c r="PFE40" s="27"/>
      <c r="PFF40" s="26"/>
      <c r="PFG40" s="27"/>
      <c r="PFH40" s="26"/>
      <c r="PFI40" s="27"/>
      <c r="PFJ40" s="26"/>
      <c r="PFK40" s="27"/>
      <c r="PFL40" s="26"/>
      <c r="PFM40" s="27"/>
      <c r="PFN40" s="26"/>
      <c r="PFO40" s="27"/>
      <c r="PFP40" s="26"/>
      <c r="PFQ40" s="27"/>
      <c r="PFR40" s="26"/>
      <c r="PFS40" s="27"/>
      <c r="PFT40" s="26"/>
      <c r="PFU40" s="27"/>
      <c r="PFV40" s="26"/>
      <c r="PFW40" s="27"/>
      <c r="PFX40" s="26"/>
      <c r="PFY40" s="27"/>
      <c r="PFZ40" s="26"/>
      <c r="PGA40" s="27"/>
      <c r="PGB40" s="26"/>
      <c r="PGC40" s="27"/>
      <c r="PGD40" s="26"/>
      <c r="PGE40" s="27"/>
      <c r="PGF40" s="26"/>
      <c r="PGG40" s="27"/>
      <c r="PGH40" s="26"/>
      <c r="PGI40" s="27"/>
      <c r="PGJ40" s="26"/>
      <c r="PGK40" s="27"/>
      <c r="PGL40" s="26"/>
      <c r="PGM40" s="27"/>
      <c r="PGN40" s="26"/>
      <c r="PGO40" s="27"/>
      <c r="PGP40" s="26"/>
      <c r="PGQ40" s="27"/>
      <c r="PGR40" s="26"/>
      <c r="PGS40" s="27"/>
      <c r="PGT40" s="26"/>
      <c r="PGU40" s="27"/>
      <c r="PGV40" s="26"/>
      <c r="PGW40" s="27"/>
      <c r="PGX40" s="26"/>
      <c r="PGY40" s="27"/>
      <c r="PGZ40" s="26"/>
      <c r="PHA40" s="27"/>
      <c r="PHB40" s="26"/>
      <c r="PHC40" s="27"/>
      <c r="PHD40" s="26"/>
      <c r="PHE40" s="27"/>
      <c r="PHF40" s="26"/>
      <c r="PHG40" s="27"/>
      <c r="PHH40" s="26"/>
      <c r="PHI40" s="27"/>
      <c r="PHJ40" s="26"/>
      <c r="PHK40" s="27"/>
      <c r="PHL40" s="26"/>
      <c r="PHM40" s="27"/>
      <c r="PHN40" s="26"/>
      <c r="PHO40" s="27"/>
      <c r="PHP40" s="26"/>
      <c r="PHQ40" s="27"/>
      <c r="PHR40" s="26"/>
      <c r="PHS40" s="27"/>
      <c r="PHT40" s="26"/>
      <c r="PHU40" s="27"/>
      <c r="PHV40" s="26"/>
      <c r="PHW40" s="27"/>
      <c r="PHX40" s="26"/>
      <c r="PHY40" s="27"/>
      <c r="PHZ40" s="26"/>
      <c r="PIA40" s="27"/>
      <c r="PIB40" s="26"/>
      <c r="PIC40" s="27"/>
      <c r="PID40" s="26"/>
      <c r="PIE40" s="27"/>
      <c r="PIF40" s="26"/>
      <c r="PIG40" s="27"/>
      <c r="PIH40" s="26"/>
      <c r="PII40" s="27"/>
      <c r="PIJ40" s="26"/>
      <c r="PIK40" s="27"/>
      <c r="PIL40" s="26"/>
      <c r="PIM40" s="27"/>
      <c r="PIN40" s="26"/>
      <c r="PIO40" s="27"/>
      <c r="PIP40" s="26"/>
      <c r="PIQ40" s="27"/>
      <c r="PIR40" s="26"/>
      <c r="PIS40" s="27"/>
      <c r="PIT40" s="26"/>
      <c r="PIU40" s="27"/>
      <c r="PIV40" s="26"/>
      <c r="PIW40" s="27"/>
      <c r="PIX40" s="26"/>
      <c r="PIY40" s="27"/>
      <c r="PIZ40" s="26"/>
      <c r="PJA40" s="27"/>
      <c r="PJB40" s="26"/>
      <c r="PJC40" s="27"/>
      <c r="PJD40" s="26"/>
      <c r="PJE40" s="27"/>
      <c r="PJF40" s="26"/>
      <c r="PJG40" s="27"/>
      <c r="PJH40" s="26"/>
      <c r="PJI40" s="27"/>
      <c r="PJJ40" s="26"/>
      <c r="PJK40" s="27"/>
      <c r="PJL40" s="26"/>
      <c r="PJM40" s="27"/>
      <c r="PJN40" s="26"/>
      <c r="PJO40" s="27"/>
      <c r="PJP40" s="26"/>
      <c r="PJQ40" s="27"/>
      <c r="PJR40" s="26"/>
      <c r="PJS40" s="27"/>
      <c r="PJT40" s="26"/>
      <c r="PJU40" s="27"/>
      <c r="PJV40" s="26"/>
      <c r="PJW40" s="27"/>
      <c r="PJX40" s="26"/>
      <c r="PJY40" s="27"/>
      <c r="PJZ40" s="26"/>
      <c r="PKA40" s="27"/>
      <c r="PKB40" s="26"/>
      <c r="PKC40" s="27"/>
      <c r="PKD40" s="26"/>
      <c r="PKE40" s="27"/>
      <c r="PKF40" s="26"/>
      <c r="PKG40" s="27"/>
      <c r="PKH40" s="26"/>
      <c r="PKI40" s="27"/>
      <c r="PKJ40" s="26"/>
      <c r="PKK40" s="27"/>
      <c r="PKL40" s="26"/>
      <c r="PKM40" s="27"/>
      <c r="PKN40" s="26"/>
      <c r="PKO40" s="27"/>
      <c r="PKP40" s="26"/>
      <c r="PKQ40" s="27"/>
      <c r="PKR40" s="26"/>
      <c r="PKS40" s="27"/>
      <c r="PKT40" s="26"/>
      <c r="PKU40" s="27"/>
      <c r="PKV40" s="26"/>
      <c r="PKW40" s="27"/>
      <c r="PKX40" s="26"/>
      <c r="PKY40" s="27"/>
      <c r="PKZ40" s="26"/>
      <c r="PLA40" s="27"/>
      <c r="PLB40" s="26"/>
      <c r="PLC40" s="27"/>
      <c r="PLD40" s="26"/>
      <c r="PLE40" s="27"/>
      <c r="PLF40" s="26"/>
      <c r="PLG40" s="27"/>
      <c r="PLH40" s="26"/>
      <c r="PLI40" s="27"/>
      <c r="PLJ40" s="26"/>
      <c r="PLK40" s="27"/>
      <c r="PLL40" s="26"/>
      <c r="PLM40" s="27"/>
      <c r="PLN40" s="26"/>
      <c r="PLO40" s="27"/>
      <c r="PLP40" s="26"/>
      <c r="PLQ40" s="27"/>
      <c r="PLR40" s="26"/>
      <c r="PLS40" s="27"/>
      <c r="PLT40" s="26"/>
      <c r="PLU40" s="27"/>
      <c r="PLV40" s="26"/>
      <c r="PLW40" s="27"/>
      <c r="PLX40" s="26"/>
      <c r="PLY40" s="27"/>
      <c r="PLZ40" s="26"/>
      <c r="PMA40" s="27"/>
      <c r="PMB40" s="26"/>
      <c r="PMC40" s="27"/>
      <c r="PMD40" s="26"/>
      <c r="PME40" s="27"/>
      <c r="PMF40" s="26"/>
      <c r="PMG40" s="27"/>
      <c r="PMH40" s="26"/>
      <c r="PMI40" s="27"/>
      <c r="PMJ40" s="26"/>
      <c r="PMK40" s="27"/>
      <c r="PML40" s="26"/>
      <c r="PMM40" s="27"/>
      <c r="PMN40" s="26"/>
      <c r="PMO40" s="27"/>
      <c r="PMP40" s="26"/>
      <c r="PMQ40" s="27"/>
      <c r="PMR40" s="26"/>
      <c r="PMS40" s="27"/>
      <c r="PMT40" s="26"/>
      <c r="PMU40" s="27"/>
      <c r="PMV40" s="26"/>
      <c r="PMW40" s="27"/>
      <c r="PMX40" s="26"/>
      <c r="PMY40" s="27"/>
      <c r="PMZ40" s="26"/>
      <c r="PNA40" s="27"/>
      <c r="PNB40" s="26"/>
      <c r="PNC40" s="27"/>
      <c r="PND40" s="26"/>
      <c r="PNE40" s="27"/>
      <c r="PNF40" s="26"/>
      <c r="PNG40" s="27"/>
      <c r="PNH40" s="26"/>
      <c r="PNI40" s="27"/>
      <c r="PNJ40" s="26"/>
      <c r="PNK40" s="27"/>
      <c r="PNL40" s="26"/>
      <c r="PNM40" s="27"/>
      <c r="PNN40" s="26"/>
      <c r="PNO40" s="27"/>
      <c r="PNP40" s="26"/>
      <c r="PNQ40" s="27"/>
      <c r="PNR40" s="26"/>
      <c r="PNS40" s="27"/>
      <c r="PNT40" s="26"/>
      <c r="PNU40" s="27"/>
      <c r="PNV40" s="26"/>
      <c r="PNW40" s="27"/>
      <c r="PNX40" s="26"/>
      <c r="PNY40" s="27"/>
      <c r="PNZ40" s="26"/>
      <c r="POA40" s="27"/>
      <c r="POB40" s="26"/>
      <c r="POC40" s="27"/>
      <c r="POD40" s="26"/>
      <c r="POE40" s="27"/>
      <c r="POF40" s="26"/>
      <c r="POG40" s="27"/>
      <c r="POH40" s="26"/>
      <c r="POI40" s="27"/>
      <c r="POJ40" s="26"/>
      <c r="POK40" s="27"/>
      <c r="POL40" s="26"/>
      <c r="POM40" s="27"/>
      <c r="PON40" s="26"/>
      <c r="POO40" s="27"/>
      <c r="POP40" s="26"/>
      <c r="POQ40" s="27"/>
      <c r="POR40" s="26"/>
      <c r="POS40" s="27"/>
      <c r="POT40" s="26"/>
      <c r="POU40" s="27"/>
      <c r="POV40" s="26"/>
      <c r="POW40" s="27"/>
      <c r="POX40" s="26"/>
      <c r="POY40" s="27"/>
      <c r="POZ40" s="26"/>
      <c r="PPA40" s="27"/>
      <c r="PPB40" s="26"/>
      <c r="PPC40" s="27"/>
      <c r="PPD40" s="26"/>
      <c r="PPE40" s="27"/>
      <c r="PPF40" s="26"/>
      <c r="PPG40" s="27"/>
      <c r="PPH40" s="26"/>
      <c r="PPI40" s="27"/>
      <c r="PPJ40" s="26"/>
      <c r="PPK40" s="27"/>
      <c r="PPL40" s="26"/>
      <c r="PPM40" s="27"/>
      <c r="PPN40" s="26"/>
      <c r="PPO40" s="27"/>
      <c r="PPP40" s="26"/>
      <c r="PPQ40" s="27"/>
      <c r="PPR40" s="26"/>
      <c r="PPS40" s="27"/>
      <c r="PPT40" s="26"/>
      <c r="PPU40" s="27"/>
      <c r="PPV40" s="26"/>
      <c r="PPW40" s="27"/>
      <c r="PPX40" s="26"/>
      <c r="PPY40" s="27"/>
      <c r="PPZ40" s="26"/>
      <c r="PQA40" s="27"/>
      <c r="PQB40" s="26"/>
      <c r="PQC40" s="27"/>
      <c r="PQD40" s="26"/>
      <c r="PQE40" s="27"/>
      <c r="PQF40" s="26"/>
      <c r="PQG40" s="27"/>
      <c r="PQH40" s="26"/>
      <c r="PQI40" s="27"/>
      <c r="PQJ40" s="26"/>
      <c r="PQK40" s="27"/>
      <c r="PQL40" s="26"/>
      <c r="PQM40" s="27"/>
      <c r="PQN40" s="26"/>
      <c r="PQO40" s="27"/>
      <c r="PQP40" s="26"/>
      <c r="PQQ40" s="27"/>
      <c r="PQR40" s="26"/>
      <c r="PQS40" s="27"/>
      <c r="PQT40" s="26"/>
      <c r="PQU40" s="27"/>
      <c r="PQV40" s="26"/>
      <c r="PQW40" s="27"/>
      <c r="PQX40" s="26"/>
      <c r="PQY40" s="27"/>
      <c r="PQZ40" s="26"/>
      <c r="PRA40" s="27"/>
      <c r="PRB40" s="26"/>
      <c r="PRC40" s="27"/>
      <c r="PRD40" s="26"/>
      <c r="PRE40" s="27"/>
      <c r="PRF40" s="26"/>
      <c r="PRG40" s="27"/>
      <c r="PRH40" s="26"/>
      <c r="PRI40" s="27"/>
      <c r="PRJ40" s="26"/>
      <c r="PRK40" s="27"/>
      <c r="PRL40" s="26"/>
      <c r="PRM40" s="27"/>
      <c r="PRN40" s="26"/>
      <c r="PRO40" s="27"/>
      <c r="PRP40" s="26"/>
      <c r="PRQ40" s="27"/>
      <c r="PRR40" s="26"/>
      <c r="PRS40" s="27"/>
      <c r="PRT40" s="26"/>
      <c r="PRU40" s="27"/>
      <c r="PRV40" s="26"/>
      <c r="PRW40" s="27"/>
      <c r="PRX40" s="26"/>
      <c r="PRY40" s="27"/>
      <c r="PRZ40" s="26"/>
      <c r="PSA40" s="27"/>
      <c r="PSB40" s="26"/>
      <c r="PSC40" s="27"/>
      <c r="PSD40" s="26"/>
      <c r="PSE40" s="27"/>
      <c r="PSF40" s="26"/>
      <c r="PSG40" s="27"/>
      <c r="PSH40" s="26"/>
      <c r="PSI40" s="27"/>
      <c r="PSJ40" s="26"/>
      <c r="PSK40" s="27"/>
      <c r="PSL40" s="26"/>
      <c r="PSM40" s="27"/>
      <c r="PSN40" s="26"/>
      <c r="PSO40" s="27"/>
      <c r="PSP40" s="26"/>
      <c r="PSQ40" s="27"/>
      <c r="PSR40" s="26"/>
      <c r="PSS40" s="27"/>
      <c r="PST40" s="26"/>
      <c r="PSU40" s="27"/>
      <c r="PSV40" s="26"/>
      <c r="PSW40" s="27"/>
      <c r="PSX40" s="26"/>
      <c r="PSY40" s="27"/>
      <c r="PSZ40" s="26"/>
      <c r="PTA40" s="27"/>
      <c r="PTB40" s="26"/>
      <c r="PTC40" s="27"/>
      <c r="PTD40" s="26"/>
      <c r="PTE40" s="27"/>
      <c r="PTF40" s="26"/>
      <c r="PTG40" s="27"/>
      <c r="PTH40" s="26"/>
      <c r="PTI40" s="27"/>
      <c r="PTJ40" s="26"/>
      <c r="PTK40" s="27"/>
      <c r="PTL40" s="26"/>
      <c r="PTM40" s="27"/>
      <c r="PTN40" s="26"/>
      <c r="PTO40" s="27"/>
      <c r="PTP40" s="26"/>
      <c r="PTQ40" s="27"/>
      <c r="PTR40" s="26"/>
      <c r="PTS40" s="27"/>
      <c r="PTT40" s="26"/>
      <c r="PTU40" s="27"/>
      <c r="PTV40" s="26"/>
      <c r="PTW40" s="27"/>
      <c r="PTX40" s="26"/>
      <c r="PTY40" s="27"/>
      <c r="PTZ40" s="26"/>
      <c r="PUA40" s="27"/>
      <c r="PUB40" s="26"/>
      <c r="PUC40" s="27"/>
      <c r="PUD40" s="26"/>
      <c r="PUE40" s="27"/>
      <c r="PUF40" s="26"/>
      <c r="PUG40" s="27"/>
      <c r="PUH40" s="26"/>
      <c r="PUI40" s="27"/>
      <c r="PUJ40" s="26"/>
      <c r="PUK40" s="27"/>
      <c r="PUL40" s="26"/>
      <c r="PUM40" s="27"/>
      <c r="PUN40" s="26"/>
      <c r="PUO40" s="27"/>
      <c r="PUP40" s="26"/>
      <c r="PUQ40" s="27"/>
      <c r="PUR40" s="26"/>
      <c r="PUS40" s="27"/>
      <c r="PUT40" s="26"/>
      <c r="PUU40" s="27"/>
      <c r="PUV40" s="26"/>
      <c r="PUW40" s="27"/>
      <c r="PUX40" s="26"/>
      <c r="PUY40" s="27"/>
      <c r="PUZ40" s="26"/>
      <c r="PVA40" s="27"/>
      <c r="PVB40" s="26"/>
      <c r="PVC40" s="27"/>
      <c r="PVD40" s="26"/>
      <c r="PVE40" s="27"/>
      <c r="PVF40" s="26"/>
      <c r="PVG40" s="27"/>
      <c r="PVH40" s="26"/>
      <c r="PVI40" s="27"/>
      <c r="PVJ40" s="26"/>
      <c r="PVK40" s="27"/>
      <c r="PVL40" s="26"/>
      <c r="PVM40" s="27"/>
      <c r="PVN40" s="26"/>
      <c r="PVO40" s="27"/>
      <c r="PVP40" s="26"/>
      <c r="PVQ40" s="27"/>
      <c r="PVR40" s="26"/>
      <c r="PVS40" s="27"/>
      <c r="PVT40" s="26"/>
      <c r="PVU40" s="27"/>
      <c r="PVV40" s="26"/>
      <c r="PVW40" s="27"/>
      <c r="PVX40" s="26"/>
      <c r="PVY40" s="27"/>
      <c r="PVZ40" s="26"/>
      <c r="PWA40" s="27"/>
      <c r="PWB40" s="26"/>
      <c r="PWC40" s="27"/>
      <c r="PWD40" s="26"/>
      <c r="PWE40" s="27"/>
      <c r="PWF40" s="26"/>
      <c r="PWG40" s="27"/>
      <c r="PWH40" s="26"/>
      <c r="PWI40" s="27"/>
      <c r="PWJ40" s="26"/>
      <c r="PWK40" s="27"/>
      <c r="PWL40" s="26"/>
      <c r="PWM40" s="27"/>
      <c r="PWN40" s="26"/>
      <c r="PWO40" s="27"/>
      <c r="PWP40" s="26"/>
      <c r="PWQ40" s="27"/>
      <c r="PWR40" s="26"/>
      <c r="PWS40" s="27"/>
      <c r="PWT40" s="26"/>
      <c r="PWU40" s="27"/>
      <c r="PWV40" s="26"/>
      <c r="PWW40" s="27"/>
      <c r="PWX40" s="26"/>
      <c r="PWY40" s="27"/>
      <c r="PWZ40" s="26"/>
      <c r="PXA40" s="27"/>
      <c r="PXB40" s="26"/>
      <c r="PXC40" s="27"/>
      <c r="PXD40" s="26"/>
      <c r="PXE40" s="27"/>
      <c r="PXF40" s="26"/>
      <c r="PXG40" s="27"/>
      <c r="PXH40" s="26"/>
      <c r="PXI40" s="27"/>
      <c r="PXJ40" s="26"/>
      <c r="PXK40" s="27"/>
      <c r="PXL40" s="26"/>
      <c r="PXM40" s="27"/>
      <c r="PXN40" s="26"/>
      <c r="PXO40" s="27"/>
      <c r="PXP40" s="26"/>
      <c r="PXQ40" s="27"/>
      <c r="PXR40" s="26"/>
      <c r="PXS40" s="27"/>
      <c r="PXT40" s="26"/>
      <c r="PXU40" s="27"/>
      <c r="PXV40" s="26"/>
      <c r="PXW40" s="27"/>
      <c r="PXX40" s="26"/>
      <c r="PXY40" s="27"/>
      <c r="PXZ40" s="26"/>
      <c r="PYA40" s="27"/>
      <c r="PYB40" s="26"/>
      <c r="PYC40" s="27"/>
      <c r="PYD40" s="26"/>
      <c r="PYE40" s="27"/>
      <c r="PYF40" s="26"/>
      <c r="PYG40" s="27"/>
      <c r="PYH40" s="26"/>
      <c r="PYI40" s="27"/>
      <c r="PYJ40" s="26"/>
      <c r="PYK40" s="27"/>
      <c r="PYL40" s="26"/>
      <c r="PYM40" s="27"/>
      <c r="PYN40" s="26"/>
      <c r="PYO40" s="27"/>
      <c r="PYP40" s="26"/>
      <c r="PYQ40" s="27"/>
      <c r="PYR40" s="26"/>
      <c r="PYS40" s="27"/>
      <c r="PYT40" s="26"/>
      <c r="PYU40" s="27"/>
      <c r="PYV40" s="26"/>
      <c r="PYW40" s="27"/>
      <c r="PYX40" s="26"/>
      <c r="PYY40" s="27"/>
      <c r="PYZ40" s="26"/>
      <c r="PZA40" s="27"/>
      <c r="PZB40" s="26"/>
      <c r="PZC40" s="27"/>
      <c r="PZD40" s="26"/>
      <c r="PZE40" s="27"/>
      <c r="PZF40" s="26"/>
      <c r="PZG40" s="27"/>
      <c r="PZH40" s="26"/>
      <c r="PZI40" s="27"/>
      <c r="PZJ40" s="26"/>
      <c r="PZK40" s="27"/>
      <c r="PZL40" s="26"/>
      <c r="PZM40" s="27"/>
      <c r="PZN40" s="26"/>
      <c r="PZO40" s="27"/>
      <c r="PZP40" s="26"/>
      <c r="PZQ40" s="27"/>
      <c r="PZR40" s="26"/>
      <c r="PZS40" s="27"/>
      <c r="PZT40" s="26"/>
      <c r="PZU40" s="27"/>
      <c r="PZV40" s="26"/>
      <c r="PZW40" s="27"/>
      <c r="PZX40" s="26"/>
      <c r="PZY40" s="27"/>
      <c r="PZZ40" s="26"/>
      <c r="QAA40" s="27"/>
      <c r="QAB40" s="26"/>
      <c r="QAC40" s="27"/>
      <c r="QAD40" s="26"/>
      <c r="QAE40" s="27"/>
      <c r="QAF40" s="26"/>
      <c r="QAG40" s="27"/>
      <c r="QAH40" s="26"/>
      <c r="QAI40" s="27"/>
      <c r="QAJ40" s="26"/>
      <c r="QAK40" s="27"/>
      <c r="QAL40" s="26"/>
      <c r="QAM40" s="27"/>
      <c r="QAN40" s="26"/>
      <c r="QAO40" s="27"/>
      <c r="QAP40" s="26"/>
      <c r="QAQ40" s="27"/>
      <c r="QAR40" s="26"/>
      <c r="QAS40" s="27"/>
      <c r="QAT40" s="26"/>
      <c r="QAU40" s="27"/>
      <c r="QAV40" s="26"/>
      <c r="QAW40" s="27"/>
      <c r="QAX40" s="26"/>
      <c r="QAY40" s="27"/>
      <c r="QAZ40" s="26"/>
      <c r="QBA40" s="27"/>
      <c r="QBB40" s="26"/>
      <c r="QBC40" s="27"/>
      <c r="QBD40" s="26"/>
      <c r="QBE40" s="27"/>
      <c r="QBF40" s="26"/>
      <c r="QBG40" s="27"/>
      <c r="QBH40" s="26"/>
      <c r="QBI40" s="27"/>
      <c r="QBJ40" s="26"/>
      <c r="QBK40" s="27"/>
      <c r="QBL40" s="26"/>
      <c r="QBM40" s="27"/>
      <c r="QBN40" s="26"/>
      <c r="QBO40" s="27"/>
      <c r="QBP40" s="26"/>
      <c r="QBQ40" s="27"/>
      <c r="QBR40" s="26"/>
      <c r="QBS40" s="27"/>
      <c r="QBT40" s="26"/>
      <c r="QBU40" s="27"/>
      <c r="QBV40" s="26"/>
      <c r="QBW40" s="27"/>
      <c r="QBX40" s="26"/>
      <c r="QBY40" s="27"/>
      <c r="QBZ40" s="26"/>
      <c r="QCA40" s="27"/>
      <c r="QCB40" s="26"/>
      <c r="QCC40" s="27"/>
      <c r="QCD40" s="26"/>
      <c r="QCE40" s="27"/>
      <c r="QCF40" s="26"/>
      <c r="QCG40" s="27"/>
      <c r="QCH40" s="26"/>
      <c r="QCI40" s="27"/>
      <c r="QCJ40" s="26"/>
      <c r="QCK40" s="27"/>
      <c r="QCL40" s="26"/>
      <c r="QCM40" s="27"/>
      <c r="QCN40" s="26"/>
      <c r="QCO40" s="27"/>
      <c r="QCP40" s="26"/>
      <c r="QCQ40" s="27"/>
      <c r="QCR40" s="26"/>
      <c r="QCS40" s="27"/>
      <c r="QCT40" s="26"/>
      <c r="QCU40" s="27"/>
      <c r="QCV40" s="26"/>
      <c r="QCW40" s="27"/>
      <c r="QCX40" s="26"/>
      <c r="QCY40" s="27"/>
      <c r="QCZ40" s="26"/>
      <c r="QDA40" s="27"/>
      <c r="QDB40" s="26"/>
      <c r="QDC40" s="27"/>
      <c r="QDD40" s="26"/>
      <c r="QDE40" s="27"/>
      <c r="QDF40" s="26"/>
      <c r="QDG40" s="27"/>
      <c r="QDH40" s="26"/>
      <c r="QDI40" s="27"/>
      <c r="QDJ40" s="26"/>
      <c r="QDK40" s="27"/>
      <c r="QDL40" s="26"/>
      <c r="QDM40" s="27"/>
      <c r="QDN40" s="26"/>
      <c r="QDO40" s="27"/>
      <c r="QDP40" s="26"/>
      <c r="QDQ40" s="27"/>
      <c r="QDR40" s="26"/>
      <c r="QDS40" s="27"/>
      <c r="QDT40" s="26"/>
      <c r="QDU40" s="27"/>
      <c r="QDV40" s="26"/>
      <c r="QDW40" s="27"/>
      <c r="QDX40" s="26"/>
      <c r="QDY40" s="27"/>
      <c r="QDZ40" s="26"/>
      <c r="QEA40" s="27"/>
      <c r="QEB40" s="26"/>
      <c r="QEC40" s="27"/>
      <c r="QED40" s="26"/>
      <c r="QEE40" s="27"/>
      <c r="QEF40" s="26"/>
      <c r="QEG40" s="27"/>
      <c r="QEH40" s="26"/>
      <c r="QEI40" s="27"/>
      <c r="QEJ40" s="26"/>
      <c r="QEK40" s="27"/>
      <c r="QEL40" s="26"/>
      <c r="QEM40" s="27"/>
      <c r="QEN40" s="26"/>
      <c r="QEO40" s="27"/>
      <c r="QEP40" s="26"/>
      <c r="QEQ40" s="27"/>
      <c r="QER40" s="26"/>
      <c r="QES40" s="27"/>
      <c r="QET40" s="26"/>
      <c r="QEU40" s="27"/>
      <c r="QEV40" s="26"/>
      <c r="QEW40" s="27"/>
      <c r="QEX40" s="26"/>
      <c r="QEY40" s="27"/>
      <c r="QEZ40" s="26"/>
      <c r="QFA40" s="27"/>
      <c r="QFB40" s="26"/>
      <c r="QFC40" s="27"/>
      <c r="QFD40" s="26"/>
      <c r="QFE40" s="27"/>
      <c r="QFF40" s="26"/>
      <c r="QFG40" s="27"/>
      <c r="QFH40" s="26"/>
      <c r="QFI40" s="27"/>
      <c r="QFJ40" s="26"/>
      <c r="QFK40" s="27"/>
      <c r="QFL40" s="26"/>
      <c r="QFM40" s="27"/>
      <c r="QFN40" s="26"/>
      <c r="QFO40" s="27"/>
      <c r="QFP40" s="26"/>
      <c r="QFQ40" s="27"/>
      <c r="QFR40" s="26"/>
      <c r="QFS40" s="27"/>
      <c r="QFT40" s="26"/>
      <c r="QFU40" s="27"/>
      <c r="QFV40" s="26"/>
      <c r="QFW40" s="27"/>
      <c r="QFX40" s="26"/>
      <c r="QFY40" s="27"/>
      <c r="QFZ40" s="26"/>
      <c r="QGA40" s="27"/>
      <c r="QGB40" s="26"/>
      <c r="QGC40" s="27"/>
      <c r="QGD40" s="26"/>
      <c r="QGE40" s="27"/>
      <c r="QGF40" s="26"/>
      <c r="QGG40" s="27"/>
      <c r="QGH40" s="26"/>
      <c r="QGI40" s="27"/>
      <c r="QGJ40" s="26"/>
      <c r="QGK40" s="27"/>
      <c r="QGL40" s="26"/>
      <c r="QGM40" s="27"/>
      <c r="QGN40" s="26"/>
      <c r="QGO40" s="27"/>
      <c r="QGP40" s="26"/>
      <c r="QGQ40" s="27"/>
      <c r="QGR40" s="26"/>
      <c r="QGS40" s="27"/>
      <c r="QGT40" s="26"/>
      <c r="QGU40" s="27"/>
      <c r="QGV40" s="26"/>
      <c r="QGW40" s="27"/>
      <c r="QGX40" s="26"/>
      <c r="QGY40" s="27"/>
      <c r="QGZ40" s="26"/>
      <c r="QHA40" s="27"/>
      <c r="QHB40" s="26"/>
      <c r="QHC40" s="27"/>
      <c r="QHD40" s="26"/>
      <c r="QHE40" s="27"/>
      <c r="QHF40" s="26"/>
      <c r="QHG40" s="27"/>
      <c r="QHH40" s="26"/>
      <c r="QHI40" s="27"/>
      <c r="QHJ40" s="26"/>
      <c r="QHK40" s="27"/>
      <c r="QHL40" s="26"/>
      <c r="QHM40" s="27"/>
      <c r="QHN40" s="26"/>
      <c r="QHO40" s="27"/>
      <c r="QHP40" s="26"/>
      <c r="QHQ40" s="27"/>
      <c r="QHR40" s="26"/>
      <c r="QHS40" s="27"/>
      <c r="QHT40" s="26"/>
      <c r="QHU40" s="27"/>
      <c r="QHV40" s="26"/>
      <c r="QHW40" s="27"/>
      <c r="QHX40" s="26"/>
      <c r="QHY40" s="27"/>
      <c r="QHZ40" s="26"/>
      <c r="QIA40" s="27"/>
      <c r="QIB40" s="26"/>
      <c r="QIC40" s="27"/>
      <c r="QID40" s="26"/>
      <c r="QIE40" s="27"/>
      <c r="QIF40" s="26"/>
      <c r="QIG40" s="27"/>
      <c r="QIH40" s="26"/>
      <c r="QII40" s="27"/>
      <c r="QIJ40" s="26"/>
      <c r="QIK40" s="27"/>
      <c r="QIL40" s="26"/>
      <c r="QIM40" s="27"/>
      <c r="QIN40" s="26"/>
      <c r="QIO40" s="27"/>
      <c r="QIP40" s="26"/>
      <c r="QIQ40" s="27"/>
      <c r="QIR40" s="26"/>
      <c r="QIS40" s="27"/>
      <c r="QIT40" s="26"/>
      <c r="QIU40" s="27"/>
      <c r="QIV40" s="26"/>
      <c r="QIW40" s="27"/>
      <c r="QIX40" s="26"/>
      <c r="QIY40" s="27"/>
      <c r="QIZ40" s="26"/>
      <c r="QJA40" s="27"/>
      <c r="QJB40" s="26"/>
      <c r="QJC40" s="27"/>
      <c r="QJD40" s="26"/>
      <c r="QJE40" s="27"/>
      <c r="QJF40" s="26"/>
      <c r="QJG40" s="27"/>
      <c r="QJH40" s="26"/>
      <c r="QJI40" s="27"/>
      <c r="QJJ40" s="26"/>
      <c r="QJK40" s="27"/>
      <c r="QJL40" s="26"/>
      <c r="QJM40" s="27"/>
      <c r="QJN40" s="26"/>
      <c r="QJO40" s="27"/>
      <c r="QJP40" s="26"/>
      <c r="QJQ40" s="27"/>
      <c r="QJR40" s="26"/>
      <c r="QJS40" s="27"/>
      <c r="QJT40" s="26"/>
      <c r="QJU40" s="27"/>
      <c r="QJV40" s="26"/>
      <c r="QJW40" s="27"/>
      <c r="QJX40" s="26"/>
      <c r="QJY40" s="27"/>
      <c r="QJZ40" s="26"/>
      <c r="QKA40" s="27"/>
      <c r="QKB40" s="26"/>
      <c r="QKC40" s="27"/>
      <c r="QKD40" s="26"/>
      <c r="QKE40" s="27"/>
      <c r="QKF40" s="26"/>
      <c r="QKG40" s="27"/>
      <c r="QKH40" s="26"/>
      <c r="QKI40" s="27"/>
      <c r="QKJ40" s="26"/>
      <c r="QKK40" s="27"/>
      <c r="QKL40" s="26"/>
      <c r="QKM40" s="27"/>
      <c r="QKN40" s="26"/>
      <c r="QKO40" s="27"/>
      <c r="QKP40" s="26"/>
      <c r="QKQ40" s="27"/>
      <c r="QKR40" s="26"/>
      <c r="QKS40" s="27"/>
      <c r="QKT40" s="26"/>
      <c r="QKU40" s="27"/>
      <c r="QKV40" s="26"/>
      <c r="QKW40" s="27"/>
      <c r="QKX40" s="26"/>
      <c r="QKY40" s="27"/>
      <c r="QKZ40" s="26"/>
      <c r="QLA40" s="27"/>
      <c r="QLB40" s="26"/>
      <c r="QLC40" s="27"/>
      <c r="QLD40" s="26"/>
      <c r="QLE40" s="27"/>
      <c r="QLF40" s="26"/>
      <c r="QLG40" s="27"/>
      <c r="QLH40" s="26"/>
      <c r="QLI40" s="27"/>
      <c r="QLJ40" s="26"/>
      <c r="QLK40" s="27"/>
      <c r="QLL40" s="26"/>
      <c r="QLM40" s="27"/>
      <c r="QLN40" s="26"/>
      <c r="QLO40" s="27"/>
      <c r="QLP40" s="26"/>
      <c r="QLQ40" s="27"/>
      <c r="QLR40" s="26"/>
      <c r="QLS40" s="27"/>
      <c r="QLT40" s="26"/>
      <c r="QLU40" s="27"/>
      <c r="QLV40" s="26"/>
      <c r="QLW40" s="27"/>
      <c r="QLX40" s="26"/>
      <c r="QLY40" s="27"/>
      <c r="QLZ40" s="26"/>
      <c r="QMA40" s="27"/>
      <c r="QMB40" s="26"/>
      <c r="QMC40" s="27"/>
      <c r="QMD40" s="26"/>
      <c r="QME40" s="27"/>
      <c r="QMF40" s="26"/>
      <c r="QMG40" s="27"/>
      <c r="QMH40" s="26"/>
      <c r="QMI40" s="27"/>
      <c r="QMJ40" s="26"/>
      <c r="QMK40" s="27"/>
      <c r="QML40" s="26"/>
      <c r="QMM40" s="27"/>
      <c r="QMN40" s="26"/>
      <c r="QMO40" s="27"/>
      <c r="QMP40" s="26"/>
      <c r="QMQ40" s="27"/>
      <c r="QMR40" s="26"/>
      <c r="QMS40" s="27"/>
      <c r="QMT40" s="26"/>
      <c r="QMU40" s="27"/>
      <c r="QMV40" s="26"/>
      <c r="QMW40" s="27"/>
      <c r="QMX40" s="26"/>
      <c r="QMY40" s="27"/>
      <c r="QMZ40" s="26"/>
      <c r="QNA40" s="27"/>
      <c r="QNB40" s="26"/>
      <c r="QNC40" s="27"/>
      <c r="QND40" s="26"/>
      <c r="QNE40" s="27"/>
      <c r="QNF40" s="26"/>
      <c r="QNG40" s="27"/>
      <c r="QNH40" s="26"/>
      <c r="QNI40" s="27"/>
      <c r="QNJ40" s="26"/>
      <c r="QNK40" s="27"/>
      <c r="QNL40" s="26"/>
      <c r="QNM40" s="27"/>
      <c r="QNN40" s="26"/>
      <c r="QNO40" s="27"/>
      <c r="QNP40" s="26"/>
      <c r="QNQ40" s="27"/>
      <c r="QNR40" s="26"/>
      <c r="QNS40" s="27"/>
      <c r="QNT40" s="26"/>
      <c r="QNU40" s="27"/>
      <c r="QNV40" s="26"/>
      <c r="QNW40" s="27"/>
      <c r="QNX40" s="26"/>
      <c r="QNY40" s="27"/>
      <c r="QNZ40" s="26"/>
      <c r="QOA40" s="27"/>
      <c r="QOB40" s="26"/>
      <c r="QOC40" s="27"/>
      <c r="QOD40" s="26"/>
      <c r="QOE40" s="27"/>
      <c r="QOF40" s="26"/>
      <c r="QOG40" s="27"/>
      <c r="QOH40" s="26"/>
      <c r="QOI40" s="27"/>
      <c r="QOJ40" s="26"/>
      <c r="QOK40" s="27"/>
      <c r="QOL40" s="26"/>
      <c r="QOM40" s="27"/>
      <c r="QON40" s="26"/>
      <c r="QOO40" s="27"/>
      <c r="QOP40" s="26"/>
      <c r="QOQ40" s="27"/>
      <c r="QOR40" s="26"/>
      <c r="QOS40" s="27"/>
      <c r="QOT40" s="26"/>
      <c r="QOU40" s="27"/>
      <c r="QOV40" s="26"/>
      <c r="QOW40" s="27"/>
      <c r="QOX40" s="26"/>
      <c r="QOY40" s="27"/>
      <c r="QOZ40" s="26"/>
      <c r="QPA40" s="27"/>
      <c r="QPB40" s="26"/>
      <c r="QPC40" s="27"/>
      <c r="QPD40" s="26"/>
      <c r="QPE40" s="27"/>
      <c r="QPF40" s="26"/>
      <c r="QPG40" s="27"/>
      <c r="QPH40" s="26"/>
      <c r="QPI40" s="27"/>
      <c r="QPJ40" s="26"/>
      <c r="QPK40" s="27"/>
      <c r="QPL40" s="26"/>
      <c r="QPM40" s="27"/>
      <c r="QPN40" s="26"/>
      <c r="QPO40" s="27"/>
      <c r="QPP40" s="26"/>
      <c r="QPQ40" s="27"/>
      <c r="QPR40" s="26"/>
      <c r="QPS40" s="27"/>
      <c r="QPT40" s="26"/>
      <c r="QPU40" s="27"/>
      <c r="QPV40" s="26"/>
      <c r="QPW40" s="27"/>
      <c r="QPX40" s="26"/>
      <c r="QPY40" s="27"/>
      <c r="QPZ40" s="26"/>
      <c r="QQA40" s="27"/>
      <c r="QQB40" s="26"/>
      <c r="QQC40" s="27"/>
      <c r="QQD40" s="26"/>
      <c r="QQE40" s="27"/>
      <c r="QQF40" s="26"/>
      <c r="QQG40" s="27"/>
      <c r="QQH40" s="26"/>
      <c r="QQI40" s="27"/>
      <c r="QQJ40" s="26"/>
      <c r="QQK40" s="27"/>
      <c r="QQL40" s="26"/>
      <c r="QQM40" s="27"/>
      <c r="QQN40" s="26"/>
      <c r="QQO40" s="27"/>
      <c r="QQP40" s="26"/>
      <c r="QQQ40" s="27"/>
      <c r="QQR40" s="26"/>
      <c r="QQS40" s="27"/>
      <c r="QQT40" s="26"/>
      <c r="QQU40" s="27"/>
      <c r="QQV40" s="26"/>
      <c r="QQW40" s="27"/>
      <c r="QQX40" s="26"/>
      <c r="QQY40" s="27"/>
      <c r="QQZ40" s="26"/>
      <c r="QRA40" s="27"/>
      <c r="QRB40" s="26"/>
      <c r="QRC40" s="27"/>
      <c r="QRD40" s="26"/>
      <c r="QRE40" s="27"/>
      <c r="QRF40" s="26"/>
      <c r="QRG40" s="27"/>
      <c r="QRH40" s="26"/>
      <c r="QRI40" s="27"/>
      <c r="QRJ40" s="26"/>
      <c r="QRK40" s="27"/>
      <c r="QRL40" s="26"/>
      <c r="QRM40" s="27"/>
      <c r="QRN40" s="26"/>
      <c r="QRO40" s="27"/>
      <c r="QRP40" s="26"/>
      <c r="QRQ40" s="27"/>
      <c r="QRR40" s="26"/>
      <c r="QRS40" s="27"/>
      <c r="QRT40" s="26"/>
      <c r="QRU40" s="27"/>
      <c r="QRV40" s="26"/>
      <c r="QRW40" s="27"/>
      <c r="QRX40" s="26"/>
      <c r="QRY40" s="27"/>
      <c r="QRZ40" s="26"/>
      <c r="QSA40" s="27"/>
      <c r="QSB40" s="26"/>
      <c r="QSC40" s="27"/>
      <c r="QSD40" s="26"/>
      <c r="QSE40" s="27"/>
      <c r="QSF40" s="26"/>
      <c r="QSG40" s="27"/>
      <c r="QSH40" s="26"/>
      <c r="QSI40" s="27"/>
      <c r="QSJ40" s="26"/>
      <c r="QSK40" s="27"/>
      <c r="QSL40" s="26"/>
      <c r="QSM40" s="27"/>
      <c r="QSN40" s="26"/>
      <c r="QSO40" s="27"/>
      <c r="QSP40" s="26"/>
      <c r="QSQ40" s="27"/>
      <c r="QSR40" s="26"/>
      <c r="QSS40" s="27"/>
      <c r="QST40" s="26"/>
      <c r="QSU40" s="27"/>
      <c r="QSV40" s="26"/>
      <c r="QSW40" s="27"/>
      <c r="QSX40" s="26"/>
      <c r="QSY40" s="27"/>
      <c r="QSZ40" s="26"/>
      <c r="QTA40" s="27"/>
      <c r="QTB40" s="26"/>
      <c r="QTC40" s="27"/>
      <c r="QTD40" s="26"/>
      <c r="QTE40" s="27"/>
      <c r="QTF40" s="26"/>
      <c r="QTG40" s="27"/>
      <c r="QTH40" s="26"/>
      <c r="QTI40" s="27"/>
      <c r="QTJ40" s="26"/>
      <c r="QTK40" s="27"/>
      <c r="QTL40" s="26"/>
      <c r="QTM40" s="27"/>
      <c r="QTN40" s="26"/>
      <c r="QTO40" s="27"/>
      <c r="QTP40" s="26"/>
      <c r="QTQ40" s="27"/>
      <c r="QTR40" s="26"/>
      <c r="QTS40" s="27"/>
      <c r="QTT40" s="26"/>
      <c r="QTU40" s="27"/>
      <c r="QTV40" s="26"/>
      <c r="QTW40" s="27"/>
      <c r="QTX40" s="26"/>
      <c r="QTY40" s="27"/>
      <c r="QTZ40" s="26"/>
      <c r="QUA40" s="27"/>
      <c r="QUB40" s="26"/>
      <c r="QUC40" s="27"/>
      <c r="QUD40" s="26"/>
      <c r="QUE40" s="27"/>
      <c r="QUF40" s="26"/>
      <c r="QUG40" s="27"/>
      <c r="QUH40" s="26"/>
      <c r="QUI40" s="27"/>
      <c r="QUJ40" s="26"/>
      <c r="QUK40" s="27"/>
      <c r="QUL40" s="26"/>
      <c r="QUM40" s="27"/>
      <c r="QUN40" s="26"/>
      <c r="QUO40" s="27"/>
      <c r="QUP40" s="26"/>
      <c r="QUQ40" s="27"/>
      <c r="QUR40" s="26"/>
      <c r="QUS40" s="27"/>
      <c r="QUT40" s="26"/>
      <c r="QUU40" s="27"/>
      <c r="QUV40" s="26"/>
      <c r="QUW40" s="27"/>
      <c r="QUX40" s="26"/>
      <c r="QUY40" s="27"/>
      <c r="QUZ40" s="26"/>
      <c r="QVA40" s="27"/>
      <c r="QVB40" s="26"/>
      <c r="QVC40" s="27"/>
      <c r="QVD40" s="26"/>
      <c r="QVE40" s="27"/>
      <c r="QVF40" s="26"/>
      <c r="QVG40" s="27"/>
      <c r="QVH40" s="26"/>
      <c r="QVI40" s="27"/>
      <c r="QVJ40" s="26"/>
      <c r="QVK40" s="27"/>
      <c r="QVL40" s="26"/>
      <c r="QVM40" s="27"/>
      <c r="QVN40" s="26"/>
      <c r="QVO40" s="27"/>
      <c r="QVP40" s="26"/>
      <c r="QVQ40" s="27"/>
      <c r="QVR40" s="26"/>
      <c r="QVS40" s="27"/>
      <c r="QVT40" s="26"/>
      <c r="QVU40" s="27"/>
      <c r="QVV40" s="26"/>
      <c r="QVW40" s="27"/>
      <c r="QVX40" s="26"/>
      <c r="QVY40" s="27"/>
      <c r="QVZ40" s="26"/>
      <c r="QWA40" s="27"/>
      <c r="QWB40" s="26"/>
      <c r="QWC40" s="27"/>
      <c r="QWD40" s="26"/>
      <c r="QWE40" s="27"/>
      <c r="QWF40" s="26"/>
      <c r="QWG40" s="27"/>
      <c r="QWH40" s="26"/>
      <c r="QWI40" s="27"/>
      <c r="QWJ40" s="26"/>
      <c r="QWK40" s="27"/>
      <c r="QWL40" s="26"/>
      <c r="QWM40" s="27"/>
      <c r="QWN40" s="26"/>
      <c r="QWO40" s="27"/>
      <c r="QWP40" s="26"/>
      <c r="QWQ40" s="27"/>
      <c r="QWR40" s="26"/>
      <c r="QWS40" s="27"/>
      <c r="QWT40" s="26"/>
      <c r="QWU40" s="27"/>
      <c r="QWV40" s="26"/>
      <c r="QWW40" s="27"/>
      <c r="QWX40" s="26"/>
      <c r="QWY40" s="27"/>
      <c r="QWZ40" s="26"/>
      <c r="QXA40" s="27"/>
      <c r="QXB40" s="26"/>
      <c r="QXC40" s="27"/>
      <c r="QXD40" s="26"/>
      <c r="QXE40" s="27"/>
      <c r="QXF40" s="26"/>
      <c r="QXG40" s="27"/>
      <c r="QXH40" s="26"/>
      <c r="QXI40" s="27"/>
      <c r="QXJ40" s="26"/>
      <c r="QXK40" s="27"/>
      <c r="QXL40" s="26"/>
      <c r="QXM40" s="27"/>
      <c r="QXN40" s="26"/>
      <c r="QXO40" s="27"/>
      <c r="QXP40" s="26"/>
      <c r="QXQ40" s="27"/>
      <c r="QXR40" s="26"/>
      <c r="QXS40" s="27"/>
      <c r="QXT40" s="26"/>
      <c r="QXU40" s="27"/>
      <c r="QXV40" s="26"/>
      <c r="QXW40" s="27"/>
      <c r="QXX40" s="26"/>
      <c r="QXY40" s="27"/>
      <c r="QXZ40" s="26"/>
      <c r="QYA40" s="27"/>
      <c r="QYB40" s="26"/>
      <c r="QYC40" s="27"/>
      <c r="QYD40" s="26"/>
      <c r="QYE40" s="27"/>
      <c r="QYF40" s="26"/>
      <c r="QYG40" s="27"/>
      <c r="QYH40" s="26"/>
      <c r="QYI40" s="27"/>
      <c r="QYJ40" s="26"/>
      <c r="QYK40" s="27"/>
      <c r="QYL40" s="26"/>
      <c r="QYM40" s="27"/>
      <c r="QYN40" s="26"/>
      <c r="QYO40" s="27"/>
      <c r="QYP40" s="26"/>
      <c r="QYQ40" s="27"/>
      <c r="QYR40" s="26"/>
      <c r="QYS40" s="27"/>
      <c r="QYT40" s="26"/>
      <c r="QYU40" s="27"/>
      <c r="QYV40" s="26"/>
      <c r="QYW40" s="27"/>
      <c r="QYX40" s="26"/>
      <c r="QYY40" s="27"/>
      <c r="QYZ40" s="26"/>
      <c r="QZA40" s="27"/>
      <c r="QZB40" s="26"/>
      <c r="QZC40" s="27"/>
      <c r="QZD40" s="26"/>
      <c r="QZE40" s="27"/>
      <c r="QZF40" s="26"/>
      <c r="QZG40" s="27"/>
      <c r="QZH40" s="26"/>
      <c r="QZI40" s="27"/>
      <c r="QZJ40" s="26"/>
      <c r="QZK40" s="27"/>
      <c r="QZL40" s="26"/>
      <c r="QZM40" s="27"/>
      <c r="QZN40" s="26"/>
      <c r="QZO40" s="27"/>
      <c r="QZP40" s="26"/>
      <c r="QZQ40" s="27"/>
      <c r="QZR40" s="26"/>
      <c r="QZS40" s="27"/>
      <c r="QZT40" s="26"/>
      <c r="QZU40" s="27"/>
      <c r="QZV40" s="26"/>
      <c r="QZW40" s="27"/>
      <c r="QZX40" s="26"/>
      <c r="QZY40" s="27"/>
      <c r="QZZ40" s="26"/>
      <c r="RAA40" s="27"/>
      <c r="RAB40" s="26"/>
      <c r="RAC40" s="27"/>
      <c r="RAD40" s="26"/>
      <c r="RAE40" s="27"/>
      <c r="RAF40" s="26"/>
      <c r="RAG40" s="27"/>
      <c r="RAH40" s="26"/>
      <c r="RAI40" s="27"/>
      <c r="RAJ40" s="26"/>
      <c r="RAK40" s="27"/>
      <c r="RAL40" s="26"/>
      <c r="RAM40" s="27"/>
      <c r="RAN40" s="26"/>
      <c r="RAO40" s="27"/>
      <c r="RAP40" s="26"/>
      <c r="RAQ40" s="27"/>
      <c r="RAR40" s="26"/>
      <c r="RAS40" s="27"/>
      <c r="RAT40" s="26"/>
      <c r="RAU40" s="27"/>
      <c r="RAV40" s="26"/>
      <c r="RAW40" s="27"/>
      <c r="RAX40" s="26"/>
      <c r="RAY40" s="27"/>
      <c r="RAZ40" s="26"/>
      <c r="RBA40" s="27"/>
      <c r="RBB40" s="26"/>
      <c r="RBC40" s="27"/>
      <c r="RBD40" s="26"/>
      <c r="RBE40" s="27"/>
      <c r="RBF40" s="26"/>
      <c r="RBG40" s="27"/>
      <c r="RBH40" s="26"/>
      <c r="RBI40" s="27"/>
      <c r="RBJ40" s="26"/>
      <c r="RBK40" s="27"/>
      <c r="RBL40" s="26"/>
      <c r="RBM40" s="27"/>
      <c r="RBN40" s="26"/>
      <c r="RBO40" s="27"/>
      <c r="RBP40" s="26"/>
      <c r="RBQ40" s="27"/>
      <c r="RBR40" s="26"/>
      <c r="RBS40" s="27"/>
      <c r="RBT40" s="26"/>
      <c r="RBU40" s="27"/>
      <c r="RBV40" s="26"/>
      <c r="RBW40" s="27"/>
      <c r="RBX40" s="26"/>
      <c r="RBY40" s="27"/>
      <c r="RBZ40" s="26"/>
      <c r="RCA40" s="27"/>
      <c r="RCB40" s="26"/>
      <c r="RCC40" s="27"/>
      <c r="RCD40" s="26"/>
      <c r="RCE40" s="27"/>
      <c r="RCF40" s="26"/>
      <c r="RCG40" s="27"/>
      <c r="RCH40" s="26"/>
      <c r="RCI40" s="27"/>
      <c r="RCJ40" s="26"/>
      <c r="RCK40" s="27"/>
      <c r="RCL40" s="26"/>
      <c r="RCM40" s="27"/>
      <c r="RCN40" s="26"/>
      <c r="RCO40" s="27"/>
      <c r="RCP40" s="26"/>
      <c r="RCQ40" s="27"/>
      <c r="RCR40" s="26"/>
      <c r="RCS40" s="27"/>
      <c r="RCT40" s="26"/>
      <c r="RCU40" s="27"/>
      <c r="RCV40" s="26"/>
      <c r="RCW40" s="27"/>
      <c r="RCX40" s="26"/>
      <c r="RCY40" s="27"/>
      <c r="RCZ40" s="26"/>
      <c r="RDA40" s="27"/>
      <c r="RDB40" s="26"/>
      <c r="RDC40" s="27"/>
      <c r="RDD40" s="26"/>
      <c r="RDE40" s="27"/>
      <c r="RDF40" s="26"/>
      <c r="RDG40" s="27"/>
      <c r="RDH40" s="26"/>
      <c r="RDI40" s="27"/>
      <c r="RDJ40" s="26"/>
      <c r="RDK40" s="27"/>
      <c r="RDL40" s="26"/>
      <c r="RDM40" s="27"/>
      <c r="RDN40" s="26"/>
      <c r="RDO40" s="27"/>
      <c r="RDP40" s="26"/>
      <c r="RDQ40" s="27"/>
      <c r="RDR40" s="26"/>
      <c r="RDS40" s="27"/>
      <c r="RDT40" s="26"/>
      <c r="RDU40" s="27"/>
      <c r="RDV40" s="26"/>
      <c r="RDW40" s="27"/>
      <c r="RDX40" s="26"/>
      <c r="RDY40" s="27"/>
      <c r="RDZ40" s="26"/>
      <c r="REA40" s="27"/>
      <c r="REB40" s="26"/>
      <c r="REC40" s="27"/>
      <c r="RED40" s="26"/>
      <c r="REE40" s="27"/>
      <c r="REF40" s="26"/>
      <c r="REG40" s="27"/>
      <c r="REH40" s="26"/>
      <c r="REI40" s="27"/>
      <c r="REJ40" s="26"/>
      <c r="REK40" s="27"/>
      <c r="REL40" s="26"/>
      <c r="REM40" s="27"/>
      <c r="REN40" s="26"/>
      <c r="REO40" s="27"/>
      <c r="REP40" s="26"/>
      <c r="REQ40" s="27"/>
      <c r="RER40" s="26"/>
      <c r="RES40" s="27"/>
      <c r="RET40" s="26"/>
      <c r="REU40" s="27"/>
      <c r="REV40" s="26"/>
      <c r="REW40" s="27"/>
      <c r="REX40" s="26"/>
      <c r="REY40" s="27"/>
      <c r="REZ40" s="26"/>
      <c r="RFA40" s="27"/>
      <c r="RFB40" s="26"/>
      <c r="RFC40" s="27"/>
      <c r="RFD40" s="26"/>
      <c r="RFE40" s="27"/>
      <c r="RFF40" s="26"/>
      <c r="RFG40" s="27"/>
      <c r="RFH40" s="26"/>
      <c r="RFI40" s="27"/>
      <c r="RFJ40" s="26"/>
      <c r="RFK40" s="27"/>
      <c r="RFL40" s="26"/>
      <c r="RFM40" s="27"/>
      <c r="RFN40" s="26"/>
      <c r="RFO40" s="27"/>
      <c r="RFP40" s="26"/>
      <c r="RFQ40" s="27"/>
      <c r="RFR40" s="26"/>
      <c r="RFS40" s="27"/>
      <c r="RFT40" s="26"/>
      <c r="RFU40" s="27"/>
      <c r="RFV40" s="26"/>
      <c r="RFW40" s="27"/>
      <c r="RFX40" s="26"/>
      <c r="RFY40" s="27"/>
      <c r="RFZ40" s="26"/>
      <c r="RGA40" s="27"/>
      <c r="RGB40" s="26"/>
      <c r="RGC40" s="27"/>
      <c r="RGD40" s="26"/>
      <c r="RGE40" s="27"/>
      <c r="RGF40" s="26"/>
      <c r="RGG40" s="27"/>
      <c r="RGH40" s="26"/>
      <c r="RGI40" s="27"/>
      <c r="RGJ40" s="26"/>
      <c r="RGK40" s="27"/>
      <c r="RGL40" s="26"/>
      <c r="RGM40" s="27"/>
      <c r="RGN40" s="26"/>
      <c r="RGO40" s="27"/>
      <c r="RGP40" s="26"/>
      <c r="RGQ40" s="27"/>
      <c r="RGR40" s="26"/>
      <c r="RGS40" s="27"/>
      <c r="RGT40" s="26"/>
      <c r="RGU40" s="27"/>
      <c r="RGV40" s="26"/>
      <c r="RGW40" s="27"/>
      <c r="RGX40" s="26"/>
      <c r="RGY40" s="27"/>
      <c r="RGZ40" s="26"/>
      <c r="RHA40" s="27"/>
      <c r="RHB40" s="26"/>
      <c r="RHC40" s="27"/>
      <c r="RHD40" s="26"/>
      <c r="RHE40" s="27"/>
      <c r="RHF40" s="26"/>
      <c r="RHG40" s="27"/>
      <c r="RHH40" s="26"/>
      <c r="RHI40" s="27"/>
      <c r="RHJ40" s="26"/>
      <c r="RHK40" s="27"/>
      <c r="RHL40" s="26"/>
      <c r="RHM40" s="27"/>
      <c r="RHN40" s="26"/>
      <c r="RHO40" s="27"/>
      <c r="RHP40" s="26"/>
      <c r="RHQ40" s="27"/>
      <c r="RHR40" s="26"/>
      <c r="RHS40" s="27"/>
      <c r="RHT40" s="26"/>
      <c r="RHU40" s="27"/>
      <c r="RHV40" s="26"/>
      <c r="RHW40" s="27"/>
      <c r="RHX40" s="26"/>
      <c r="RHY40" s="27"/>
      <c r="RHZ40" s="26"/>
      <c r="RIA40" s="27"/>
      <c r="RIB40" s="26"/>
      <c r="RIC40" s="27"/>
      <c r="RID40" s="26"/>
      <c r="RIE40" s="27"/>
      <c r="RIF40" s="26"/>
      <c r="RIG40" s="27"/>
      <c r="RIH40" s="26"/>
      <c r="RII40" s="27"/>
      <c r="RIJ40" s="26"/>
      <c r="RIK40" s="27"/>
      <c r="RIL40" s="26"/>
      <c r="RIM40" s="27"/>
      <c r="RIN40" s="26"/>
      <c r="RIO40" s="27"/>
      <c r="RIP40" s="26"/>
      <c r="RIQ40" s="27"/>
      <c r="RIR40" s="26"/>
      <c r="RIS40" s="27"/>
      <c r="RIT40" s="26"/>
      <c r="RIU40" s="27"/>
      <c r="RIV40" s="26"/>
      <c r="RIW40" s="27"/>
      <c r="RIX40" s="26"/>
      <c r="RIY40" s="27"/>
      <c r="RIZ40" s="26"/>
      <c r="RJA40" s="27"/>
      <c r="RJB40" s="26"/>
      <c r="RJC40" s="27"/>
      <c r="RJD40" s="26"/>
      <c r="RJE40" s="27"/>
      <c r="RJF40" s="26"/>
      <c r="RJG40" s="27"/>
      <c r="RJH40" s="26"/>
      <c r="RJI40" s="27"/>
      <c r="RJJ40" s="26"/>
      <c r="RJK40" s="27"/>
      <c r="RJL40" s="26"/>
      <c r="RJM40" s="27"/>
      <c r="RJN40" s="26"/>
      <c r="RJO40" s="27"/>
      <c r="RJP40" s="26"/>
      <c r="RJQ40" s="27"/>
      <c r="RJR40" s="26"/>
      <c r="RJS40" s="27"/>
      <c r="RJT40" s="26"/>
      <c r="RJU40" s="27"/>
      <c r="RJV40" s="26"/>
      <c r="RJW40" s="27"/>
      <c r="RJX40" s="26"/>
      <c r="RJY40" s="27"/>
      <c r="RJZ40" s="26"/>
      <c r="RKA40" s="27"/>
      <c r="RKB40" s="26"/>
      <c r="RKC40" s="27"/>
      <c r="RKD40" s="26"/>
      <c r="RKE40" s="27"/>
      <c r="RKF40" s="26"/>
      <c r="RKG40" s="27"/>
      <c r="RKH40" s="26"/>
      <c r="RKI40" s="27"/>
      <c r="RKJ40" s="26"/>
      <c r="RKK40" s="27"/>
      <c r="RKL40" s="26"/>
      <c r="RKM40" s="27"/>
      <c r="RKN40" s="26"/>
      <c r="RKO40" s="27"/>
      <c r="RKP40" s="26"/>
      <c r="RKQ40" s="27"/>
      <c r="RKR40" s="26"/>
      <c r="RKS40" s="27"/>
      <c r="RKT40" s="26"/>
      <c r="RKU40" s="27"/>
      <c r="RKV40" s="26"/>
      <c r="RKW40" s="27"/>
      <c r="RKX40" s="26"/>
      <c r="RKY40" s="27"/>
      <c r="RKZ40" s="26"/>
      <c r="RLA40" s="27"/>
      <c r="RLB40" s="26"/>
      <c r="RLC40" s="27"/>
      <c r="RLD40" s="26"/>
      <c r="RLE40" s="27"/>
      <c r="RLF40" s="26"/>
      <c r="RLG40" s="27"/>
      <c r="RLH40" s="26"/>
      <c r="RLI40" s="27"/>
      <c r="RLJ40" s="26"/>
      <c r="RLK40" s="27"/>
      <c r="RLL40" s="26"/>
      <c r="RLM40" s="27"/>
      <c r="RLN40" s="26"/>
      <c r="RLO40" s="27"/>
      <c r="RLP40" s="26"/>
      <c r="RLQ40" s="27"/>
      <c r="RLR40" s="26"/>
      <c r="RLS40" s="27"/>
      <c r="RLT40" s="26"/>
      <c r="RLU40" s="27"/>
      <c r="RLV40" s="26"/>
      <c r="RLW40" s="27"/>
      <c r="RLX40" s="26"/>
      <c r="RLY40" s="27"/>
      <c r="RLZ40" s="26"/>
      <c r="RMA40" s="27"/>
      <c r="RMB40" s="26"/>
      <c r="RMC40" s="27"/>
      <c r="RMD40" s="26"/>
      <c r="RME40" s="27"/>
      <c r="RMF40" s="26"/>
      <c r="RMG40" s="27"/>
      <c r="RMH40" s="26"/>
      <c r="RMI40" s="27"/>
      <c r="RMJ40" s="26"/>
      <c r="RMK40" s="27"/>
      <c r="RML40" s="26"/>
      <c r="RMM40" s="27"/>
      <c r="RMN40" s="26"/>
      <c r="RMO40" s="27"/>
      <c r="RMP40" s="26"/>
      <c r="RMQ40" s="27"/>
      <c r="RMR40" s="26"/>
      <c r="RMS40" s="27"/>
      <c r="RMT40" s="26"/>
      <c r="RMU40" s="27"/>
      <c r="RMV40" s="26"/>
      <c r="RMW40" s="27"/>
      <c r="RMX40" s="26"/>
      <c r="RMY40" s="27"/>
      <c r="RMZ40" s="26"/>
      <c r="RNA40" s="27"/>
      <c r="RNB40" s="26"/>
      <c r="RNC40" s="27"/>
      <c r="RND40" s="26"/>
      <c r="RNE40" s="27"/>
      <c r="RNF40" s="26"/>
      <c r="RNG40" s="27"/>
      <c r="RNH40" s="26"/>
      <c r="RNI40" s="27"/>
      <c r="RNJ40" s="26"/>
      <c r="RNK40" s="27"/>
      <c r="RNL40" s="26"/>
      <c r="RNM40" s="27"/>
      <c r="RNN40" s="26"/>
      <c r="RNO40" s="27"/>
      <c r="RNP40" s="26"/>
      <c r="RNQ40" s="27"/>
      <c r="RNR40" s="26"/>
      <c r="RNS40" s="27"/>
      <c r="RNT40" s="26"/>
      <c r="RNU40" s="27"/>
      <c r="RNV40" s="26"/>
      <c r="RNW40" s="27"/>
      <c r="RNX40" s="26"/>
      <c r="RNY40" s="27"/>
      <c r="RNZ40" s="26"/>
      <c r="ROA40" s="27"/>
      <c r="ROB40" s="26"/>
      <c r="ROC40" s="27"/>
      <c r="ROD40" s="26"/>
      <c r="ROE40" s="27"/>
      <c r="ROF40" s="26"/>
      <c r="ROG40" s="27"/>
      <c r="ROH40" s="26"/>
      <c r="ROI40" s="27"/>
      <c r="ROJ40" s="26"/>
      <c r="ROK40" s="27"/>
      <c r="ROL40" s="26"/>
      <c r="ROM40" s="27"/>
      <c r="RON40" s="26"/>
      <c r="ROO40" s="27"/>
      <c r="ROP40" s="26"/>
      <c r="ROQ40" s="27"/>
      <c r="ROR40" s="26"/>
      <c r="ROS40" s="27"/>
      <c r="ROT40" s="26"/>
      <c r="ROU40" s="27"/>
      <c r="ROV40" s="26"/>
      <c r="ROW40" s="27"/>
      <c r="ROX40" s="26"/>
      <c r="ROY40" s="27"/>
      <c r="ROZ40" s="26"/>
      <c r="RPA40" s="27"/>
      <c r="RPB40" s="26"/>
      <c r="RPC40" s="27"/>
      <c r="RPD40" s="26"/>
      <c r="RPE40" s="27"/>
      <c r="RPF40" s="26"/>
      <c r="RPG40" s="27"/>
      <c r="RPH40" s="26"/>
      <c r="RPI40" s="27"/>
      <c r="RPJ40" s="26"/>
      <c r="RPK40" s="27"/>
      <c r="RPL40" s="26"/>
      <c r="RPM40" s="27"/>
      <c r="RPN40" s="26"/>
      <c r="RPO40" s="27"/>
      <c r="RPP40" s="26"/>
      <c r="RPQ40" s="27"/>
      <c r="RPR40" s="26"/>
      <c r="RPS40" s="27"/>
      <c r="RPT40" s="26"/>
      <c r="RPU40" s="27"/>
      <c r="RPV40" s="26"/>
      <c r="RPW40" s="27"/>
      <c r="RPX40" s="26"/>
      <c r="RPY40" s="27"/>
      <c r="RPZ40" s="26"/>
      <c r="RQA40" s="27"/>
      <c r="RQB40" s="26"/>
      <c r="RQC40" s="27"/>
      <c r="RQD40" s="26"/>
      <c r="RQE40" s="27"/>
      <c r="RQF40" s="26"/>
      <c r="RQG40" s="27"/>
      <c r="RQH40" s="26"/>
      <c r="RQI40" s="27"/>
      <c r="RQJ40" s="26"/>
      <c r="RQK40" s="27"/>
      <c r="RQL40" s="26"/>
      <c r="RQM40" s="27"/>
      <c r="RQN40" s="26"/>
      <c r="RQO40" s="27"/>
      <c r="RQP40" s="26"/>
      <c r="RQQ40" s="27"/>
      <c r="RQR40" s="26"/>
      <c r="RQS40" s="27"/>
      <c r="RQT40" s="26"/>
      <c r="RQU40" s="27"/>
      <c r="RQV40" s="26"/>
      <c r="RQW40" s="27"/>
      <c r="RQX40" s="26"/>
      <c r="RQY40" s="27"/>
      <c r="RQZ40" s="26"/>
      <c r="RRA40" s="27"/>
      <c r="RRB40" s="26"/>
      <c r="RRC40" s="27"/>
      <c r="RRD40" s="26"/>
      <c r="RRE40" s="27"/>
      <c r="RRF40" s="26"/>
      <c r="RRG40" s="27"/>
      <c r="RRH40" s="26"/>
      <c r="RRI40" s="27"/>
      <c r="RRJ40" s="26"/>
      <c r="RRK40" s="27"/>
      <c r="RRL40" s="26"/>
      <c r="RRM40" s="27"/>
      <c r="RRN40" s="26"/>
      <c r="RRO40" s="27"/>
      <c r="RRP40" s="26"/>
      <c r="RRQ40" s="27"/>
      <c r="RRR40" s="26"/>
      <c r="RRS40" s="27"/>
      <c r="RRT40" s="26"/>
      <c r="RRU40" s="27"/>
      <c r="RRV40" s="26"/>
      <c r="RRW40" s="27"/>
      <c r="RRX40" s="26"/>
      <c r="RRY40" s="27"/>
      <c r="RRZ40" s="26"/>
      <c r="RSA40" s="27"/>
      <c r="RSB40" s="26"/>
      <c r="RSC40" s="27"/>
      <c r="RSD40" s="26"/>
      <c r="RSE40" s="27"/>
      <c r="RSF40" s="26"/>
      <c r="RSG40" s="27"/>
      <c r="RSH40" s="26"/>
      <c r="RSI40" s="27"/>
      <c r="RSJ40" s="26"/>
      <c r="RSK40" s="27"/>
      <c r="RSL40" s="26"/>
      <c r="RSM40" s="27"/>
      <c r="RSN40" s="26"/>
      <c r="RSO40" s="27"/>
      <c r="RSP40" s="26"/>
      <c r="RSQ40" s="27"/>
      <c r="RSR40" s="26"/>
      <c r="RSS40" s="27"/>
      <c r="RST40" s="26"/>
      <c r="RSU40" s="27"/>
      <c r="RSV40" s="26"/>
      <c r="RSW40" s="27"/>
      <c r="RSX40" s="26"/>
      <c r="RSY40" s="27"/>
      <c r="RSZ40" s="26"/>
      <c r="RTA40" s="27"/>
      <c r="RTB40" s="26"/>
      <c r="RTC40" s="27"/>
      <c r="RTD40" s="26"/>
      <c r="RTE40" s="27"/>
      <c r="RTF40" s="26"/>
      <c r="RTG40" s="27"/>
      <c r="RTH40" s="26"/>
      <c r="RTI40" s="27"/>
      <c r="RTJ40" s="26"/>
      <c r="RTK40" s="27"/>
      <c r="RTL40" s="26"/>
      <c r="RTM40" s="27"/>
      <c r="RTN40" s="26"/>
      <c r="RTO40" s="27"/>
      <c r="RTP40" s="26"/>
      <c r="RTQ40" s="27"/>
      <c r="RTR40" s="26"/>
      <c r="RTS40" s="27"/>
      <c r="RTT40" s="26"/>
      <c r="RTU40" s="27"/>
      <c r="RTV40" s="26"/>
      <c r="RTW40" s="27"/>
      <c r="RTX40" s="26"/>
      <c r="RTY40" s="27"/>
      <c r="RTZ40" s="26"/>
      <c r="RUA40" s="27"/>
      <c r="RUB40" s="26"/>
      <c r="RUC40" s="27"/>
      <c r="RUD40" s="26"/>
      <c r="RUE40" s="27"/>
      <c r="RUF40" s="26"/>
      <c r="RUG40" s="27"/>
      <c r="RUH40" s="26"/>
      <c r="RUI40" s="27"/>
      <c r="RUJ40" s="26"/>
      <c r="RUK40" s="27"/>
      <c r="RUL40" s="26"/>
      <c r="RUM40" s="27"/>
      <c r="RUN40" s="26"/>
      <c r="RUO40" s="27"/>
      <c r="RUP40" s="26"/>
      <c r="RUQ40" s="27"/>
      <c r="RUR40" s="26"/>
      <c r="RUS40" s="27"/>
      <c r="RUT40" s="26"/>
      <c r="RUU40" s="27"/>
      <c r="RUV40" s="26"/>
      <c r="RUW40" s="27"/>
      <c r="RUX40" s="26"/>
      <c r="RUY40" s="27"/>
      <c r="RUZ40" s="26"/>
      <c r="RVA40" s="27"/>
      <c r="RVB40" s="26"/>
      <c r="RVC40" s="27"/>
      <c r="RVD40" s="26"/>
      <c r="RVE40" s="27"/>
      <c r="RVF40" s="26"/>
      <c r="RVG40" s="27"/>
      <c r="RVH40" s="26"/>
      <c r="RVI40" s="27"/>
      <c r="RVJ40" s="26"/>
      <c r="RVK40" s="27"/>
      <c r="RVL40" s="26"/>
      <c r="RVM40" s="27"/>
      <c r="RVN40" s="26"/>
      <c r="RVO40" s="27"/>
      <c r="RVP40" s="26"/>
      <c r="RVQ40" s="27"/>
      <c r="RVR40" s="26"/>
      <c r="RVS40" s="27"/>
      <c r="RVT40" s="26"/>
      <c r="RVU40" s="27"/>
      <c r="RVV40" s="26"/>
      <c r="RVW40" s="27"/>
      <c r="RVX40" s="26"/>
      <c r="RVY40" s="27"/>
      <c r="RVZ40" s="26"/>
      <c r="RWA40" s="27"/>
      <c r="RWB40" s="26"/>
      <c r="RWC40" s="27"/>
      <c r="RWD40" s="26"/>
      <c r="RWE40" s="27"/>
      <c r="RWF40" s="26"/>
      <c r="RWG40" s="27"/>
      <c r="RWH40" s="26"/>
      <c r="RWI40" s="27"/>
      <c r="RWJ40" s="26"/>
      <c r="RWK40" s="27"/>
      <c r="RWL40" s="26"/>
      <c r="RWM40" s="27"/>
      <c r="RWN40" s="26"/>
      <c r="RWO40" s="27"/>
      <c r="RWP40" s="26"/>
      <c r="RWQ40" s="27"/>
      <c r="RWR40" s="26"/>
      <c r="RWS40" s="27"/>
      <c r="RWT40" s="26"/>
      <c r="RWU40" s="27"/>
      <c r="RWV40" s="26"/>
      <c r="RWW40" s="27"/>
      <c r="RWX40" s="26"/>
      <c r="RWY40" s="27"/>
      <c r="RWZ40" s="26"/>
      <c r="RXA40" s="27"/>
      <c r="RXB40" s="26"/>
      <c r="RXC40" s="27"/>
      <c r="RXD40" s="26"/>
      <c r="RXE40" s="27"/>
      <c r="RXF40" s="26"/>
      <c r="RXG40" s="27"/>
      <c r="RXH40" s="26"/>
      <c r="RXI40" s="27"/>
      <c r="RXJ40" s="26"/>
      <c r="RXK40" s="27"/>
      <c r="RXL40" s="26"/>
      <c r="RXM40" s="27"/>
      <c r="RXN40" s="26"/>
      <c r="RXO40" s="27"/>
      <c r="RXP40" s="26"/>
      <c r="RXQ40" s="27"/>
      <c r="RXR40" s="26"/>
      <c r="RXS40" s="27"/>
      <c r="RXT40" s="26"/>
      <c r="RXU40" s="27"/>
      <c r="RXV40" s="26"/>
      <c r="RXW40" s="27"/>
      <c r="RXX40" s="26"/>
      <c r="RXY40" s="27"/>
      <c r="RXZ40" s="26"/>
      <c r="RYA40" s="27"/>
      <c r="RYB40" s="26"/>
      <c r="RYC40" s="27"/>
      <c r="RYD40" s="26"/>
      <c r="RYE40" s="27"/>
      <c r="RYF40" s="26"/>
      <c r="RYG40" s="27"/>
      <c r="RYH40" s="26"/>
      <c r="RYI40" s="27"/>
      <c r="RYJ40" s="26"/>
      <c r="RYK40" s="27"/>
      <c r="RYL40" s="26"/>
      <c r="RYM40" s="27"/>
      <c r="RYN40" s="26"/>
      <c r="RYO40" s="27"/>
      <c r="RYP40" s="26"/>
      <c r="RYQ40" s="27"/>
      <c r="RYR40" s="26"/>
      <c r="RYS40" s="27"/>
      <c r="RYT40" s="26"/>
      <c r="RYU40" s="27"/>
      <c r="RYV40" s="26"/>
      <c r="RYW40" s="27"/>
      <c r="RYX40" s="26"/>
      <c r="RYY40" s="27"/>
      <c r="RYZ40" s="26"/>
      <c r="RZA40" s="27"/>
      <c r="RZB40" s="26"/>
      <c r="RZC40" s="27"/>
      <c r="RZD40" s="26"/>
      <c r="RZE40" s="27"/>
      <c r="RZF40" s="26"/>
      <c r="RZG40" s="27"/>
      <c r="RZH40" s="26"/>
      <c r="RZI40" s="27"/>
      <c r="RZJ40" s="26"/>
      <c r="RZK40" s="27"/>
      <c r="RZL40" s="26"/>
      <c r="RZM40" s="27"/>
      <c r="RZN40" s="26"/>
      <c r="RZO40" s="27"/>
      <c r="RZP40" s="26"/>
      <c r="RZQ40" s="27"/>
      <c r="RZR40" s="26"/>
      <c r="RZS40" s="27"/>
      <c r="RZT40" s="26"/>
      <c r="RZU40" s="27"/>
      <c r="RZV40" s="26"/>
      <c r="RZW40" s="27"/>
      <c r="RZX40" s="26"/>
      <c r="RZY40" s="27"/>
      <c r="RZZ40" s="26"/>
      <c r="SAA40" s="27"/>
      <c r="SAB40" s="26"/>
      <c r="SAC40" s="27"/>
      <c r="SAD40" s="26"/>
      <c r="SAE40" s="27"/>
      <c r="SAF40" s="26"/>
      <c r="SAG40" s="27"/>
      <c r="SAH40" s="26"/>
      <c r="SAI40" s="27"/>
      <c r="SAJ40" s="26"/>
      <c r="SAK40" s="27"/>
      <c r="SAL40" s="26"/>
      <c r="SAM40" s="27"/>
      <c r="SAN40" s="26"/>
      <c r="SAO40" s="27"/>
      <c r="SAP40" s="26"/>
      <c r="SAQ40" s="27"/>
      <c r="SAR40" s="26"/>
      <c r="SAS40" s="27"/>
      <c r="SAT40" s="26"/>
      <c r="SAU40" s="27"/>
      <c r="SAV40" s="26"/>
      <c r="SAW40" s="27"/>
      <c r="SAX40" s="26"/>
      <c r="SAY40" s="27"/>
      <c r="SAZ40" s="26"/>
      <c r="SBA40" s="27"/>
      <c r="SBB40" s="26"/>
      <c r="SBC40" s="27"/>
      <c r="SBD40" s="26"/>
      <c r="SBE40" s="27"/>
      <c r="SBF40" s="26"/>
      <c r="SBG40" s="27"/>
      <c r="SBH40" s="26"/>
      <c r="SBI40" s="27"/>
      <c r="SBJ40" s="26"/>
      <c r="SBK40" s="27"/>
      <c r="SBL40" s="26"/>
      <c r="SBM40" s="27"/>
      <c r="SBN40" s="26"/>
      <c r="SBO40" s="27"/>
      <c r="SBP40" s="26"/>
      <c r="SBQ40" s="27"/>
      <c r="SBR40" s="26"/>
      <c r="SBS40" s="27"/>
      <c r="SBT40" s="26"/>
      <c r="SBU40" s="27"/>
      <c r="SBV40" s="26"/>
      <c r="SBW40" s="27"/>
      <c r="SBX40" s="26"/>
      <c r="SBY40" s="27"/>
      <c r="SBZ40" s="26"/>
      <c r="SCA40" s="27"/>
      <c r="SCB40" s="26"/>
      <c r="SCC40" s="27"/>
      <c r="SCD40" s="26"/>
      <c r="SCE40" s="27"/>
      <c r="SCF40" s="26"/>
      <c r="SCG40" s="27"/>
      <c r="SCH40" s="26"/>
      <c r="SCI40" s="27"/>
      <c r="SCJ40" s="26"/>
      <c r="SCK40" s="27"/>
      <c r="SCL40" s="26"/>
      <c r="SCM40" s="27"/>
      <c r="SCN40" s="26"/>
      <c r="SCO40" s="27"/>
      <c r="SCP40" s="26"/>
      <c r="SCQ40" s="27"/>
      <c r="SCR40" s="26"/>
      <c r="SCS40" s="27"/>
      <c r="SCT40" s="26"/>
      <c r="SCU40" s="27"/>
      <c r="SCV40" s="26"/>
      <c r="SCW40" s="27"/>
      <c r="SCX40" s="26"/>
      <c r="SCY40" s="27"/>
      <c r="SCZ40" s="26"/>
      <c r="SDA40" s="27"/>
      <c r="SDB40" s="26"/>
      <c r="SDC40" s="27"/>
      <c r="SDD40" s="26"/>
      <c r="SDE40" s="27"/>
      <c r="SDF40" s="26"/>
      <c r="SDG40" s="27"/>
      <c r="SDH40" s="26"/>
      <c r="SDI40" s="27"/>
      <c r="SDJ40" s="26"/>
      <c r="SDK40" s="27"/>
      <c r="SDL40" s="26"/>
      <c r="SDM40" s="27"/>
      <c r="SDN40" s="26"/>
      <c r="SDO40" s="27"/>
      <c r="SDP40" s="26"/>
      <c r="SDQ40" s="27"/>
      <c r="SDR40" s="26"/>
      <c r="SDS40" s="27"/>
      <c r="SDT40" s="26"/>
      <c r="SDU40" s="27"/>
      <c r="SDV40" s="26"/>
      <c r="SDW40" s="27"/>
      <c r="SDX40" s="26"/>
      <c r="SDY40" s="27"/>
      <c r="SDZ40" s="26"/>
      <c r="SEA40" s="27"/>
      <c r="SEB40" s="26"/>
      <c r="SEC40" s="27"/>
      <c r="SED40" s="26"/>
      <c r="SEE40" s="27"/>
      <c r="SEF40" s="26"/>
      <c r="SEG40" s="27"/>
      <c r="SEH40" s="26"/>
      <c r="SEI40" s="27"/>
      <c r="SEJ40" s="26"/>
      <c r="SEK40" s="27"/>
      <c r="SEL40" s="26"/>
      <c r="SEM40" s="27"/>
      <c r="SEN40" s="26"/>
      <c r="SEO40" s="27"/>
      <c r="SEP40" s="26"/>
      <c r="SEQ40" s="27"/>
      <c r="SER40" s="26"/>
      <c r="SES40" s="27"/>
      <c r="SET40" s="26"/>
      <c r="SEU40" s="27"/>
      <c r="SEV40" s="26"/>
      <c r="SEW40" s="27"/>
      <c r="SEX40" s="26"/>
      <c r="SEY40" s="27"/>
      <c r="SEZ40" s="26"/>
      <c r="SFA40" s="27"/>
      <c r="SFB40" s="26"/>
      <c r="SFC40" s="27"/>
      <c r="SFD40" s="26"/>
      <c r="SFE40" s="27"/>
      <c r="SFF40" s="26"/>
      <c r="SFG40" s="27"/>
      <c r="SFH40" s="26"/>
      <c r="SFI40" s="27"/>
      <c r="SFJ40" s="26"/>
      <c r="SFK40" s="27"/>
      <c r="SFL40" s="26"/>
      <c r="SFM40" s="27"/>
      <c r="SFN40" s="26"/>
      <c r="SFO40" s="27"/>
      <c r="SFP40" s="26"/>
      <c r="SFQ40" s="27"/>
      <c r="SFR40" s="26"/>
      <c r="SFS40" s="27"/>
      <c r="SFT40" s="26"/>
      <c r="SFU40" s="27"/>
      <c r="SFV40" s="26"/>
      <c r="SFW40" s="27"/>
      <c r="SFX40" s="26"/>
      <c r="SFY40" s="27"/>
      <c r="SFZ40" s="26"/>
      <c r="SGA40" s="27"/>
      <c r="SGB40" s="26"/>
      <c r="SGC40" s="27"/>
      <c r="SGD40" s="26"/>
      <c r="SGE40" s="27"/>
      <c r="SGF40" s="26"/>
      <c r="SGG40" s="27"/>
      <c r="SGH40" s="26"/>
      <c r="SGI40" s="27"/>
      <c r="SGJ40" s="26"/>
      <c r="SGK40" s="27"/>
      <c r="SGL40" s="26"/>
      <c r="SGM40" s="27"/>
      <c r="SGN40" s="26"/>
      <c r="SGO40" s="27"/>
      <c r="SGP40" s="26"/>
      <c r="SGQ40" s="27"/>
      <c r="SGR40" s="26"/>
      <c r="SGS40" s="27"/>
      <c r="SGT40" s="26"/>
      <c r="SGU40" s="27"/>
      <c r="SGV40" s="26"/>
      <c r="SGW40" s="27"/>
      <c r="SGX40" s="26"/>
      <c r="SGY40" s="27"/>
      <c r="SGZ40" s="26"/>
      <c r="SHA40" s="27"/>
      <c r="SHB40" s="26"/>
      <c r="SHC40" s="27"/>
      <c r="SHD40" s="26"/>
      <c r="SHE40" s="27"/>
      <c r="SHF40" s="26"/>
      <c r="SHG40" s="27"/>
      <c r="SHH40" s="26"/>
      <c r="SHI40" s="27"/>
      <c r="SHJ40" s="26"/>
      <c r="SHK40" s="27"/>
      <c r="SHL40" s="26"/>
      <c r="SHM40" s="27"/>
      <c r="SHN40" s="26"/>
      <c r="SHO40" s="27"/>
      <c r="SHP40" s="26"/>
      <c r="SHQ40" s="27"/>
      <c r="SHR40" s="26"/>
      <c r="SHS40" s="27"/>
      <c r="SHT40" s="26"/>
      <c r="SHU40" s="27"/>
      <c r="SHV40" s="26"/>
      <c r="SHW40" s="27"/>
      <c r="SHX40" s="26"/>
      <c r="SHY40" s="27"/>
      <c r="SHZ40" s="26"/>
      <c r="SIA40" s="27"/>
      <c r="SIB40" s="26"/>
      <c r="SIC40" s="27"/>
      <c r="SID40" s="26"/>
      <c r="SIE40" s="27"/>
      <c r="SIF40" s="26"/>
      <c r="SIG40" s="27"/>
      <c r="SIH40" s="26"/>
      <c r="SII40" s="27"/>
      <c r="SIJ40" s="26"/>
      <c r="SIK40" s="27"/>
      <c r="SIL40" s="26"/>
      <c r="SIM40" s="27"/>
      <c r="SIN40" s="26"/>
      <c r="SIO40" s="27"/>
      <c r="SIP40" s="26"/>
      <c r="SIQ40" s="27"/>
      <c r="SIR40" s="26"/>
      <c r="SIS40" s="27"/>
      <c r="SIT40" s="26"/>
      <c r="SIU40" s="27"/>
      <c r="SIV40" s="26"/>
      <c r="SIW40" s="27"/>
      <c r="SIX40" s="26"/>
      <c r="SIY40" s="27"/>
      <c r="SIZ40" s="26"/>
      <c r="SJA40" s="27"/>
      <c r="SJB40" s="26"/>
      <c r="SJC40" s="27"/>
      <c r="SJD40" s="26"/>
      <c r="SJE40" s="27"/>
      <c r="SJF40" s="26"/>
      <c r="SJG40" s="27"/>
      <c r="SJH40" s="26"/>
      <c r="SJI40" s="27"/>
      <c r="SJJ40" s="26"/>
      <c r="SJK40" s="27"/>
      <c r="SJL40" s="26"/>
      <c r="SJM40" s="27"/>
      <c r="SJN40" s="26"/>
      <c r="SJO40" s="27"/>
      <c r="SJP40" s="26"/>
      <c r="SJQ40" s="27"/>
      <c r="SJR40" s="26"/>
      <c r="SJS40" s="27"/>
      <c r="SJT40" s="26"/>
      <c r="SJU40" s="27"/>
      <c r="SJV40" s="26"/>
      <c r="SJW40" s="27"/>
      <c r="SJX40" s="26"/>
      <c r="SJY40" s="27"/>
      <c r="SJZ40" s="26"/>
      <c r="SKA40" s="27"/>
      <c r="SKB40" s="26"/>
      <c r="SKC40" s="27"/>
      <c r="SKD40" s="26"/>
      <c r="SKE40" s="27"/>
      <c r="SKF40" s="26"/>
      <c r="SKG40" s="27"/>
      <c r="SKH40" s="26"/>
      <c r="SKI40" s="27"/>
      <c r="SKJ40" s="26"/>
      <c r="SKK40" s="27"/>
      <c r="SKL40" s="26"/>
      <c r="SKM40" s="27"/>
      <c r="SKN40" s="26"/>
      <c r="SKO40" s="27"/>
      <c r="SKP40" s="26"/>
      <c r="SKQ40" s="27"/>
      <c r="SKR40" s="26"/>
      <c r="SKS40" s="27"/>
      <c r="SKT40" s="26"/>
      <c r="SKU40" s="27"/>
      <c r="SKV40" s="26"/>
      <c r="SKW40" s="27"/>
      <c r="SKX40" s="26"/>
      <c r="SKY40" s="27"/>
      <c r="SKZ40" s="26"/>
      <c r="SLA40" s="27"/>
      <c r="SLB40" s="26"/>
      <c r="SLC40" s="27"/>
      <c r="SLD40" s="26"/>
      <c r="SLE40" s="27"/>
      <c r="SLF40" s="26"/>
      <c r="SLG40" s="27"/>
      <c r="SLH40" s="26"/>
      <c r="SLI40" s="27"/>
      <c r="SLJ40" s="26"/>
      <c r="SLK40" s="27"/>
      <c r="SLL40" s="26"/>
      <c r="SLM40" s="27"/>
      <c r="SLN40" s="26"/>
      <c r="SLO40" s="27"/>
      <c r="SLP40" s="26"/>
      <c r="SLQ40" s="27"/>
      <c r="SLR40" s="26"/>
      <c r="SLS40" s="27"/>
      <c r="SLT40" s="26"/>
      <c r="SLU40" s="27"/>
      <c r="SLV40" s="26"/>
      <c r="SLW40" s="27"/>
      <c r="SLX40" s="26"/>
      <c r="SLY40" s="27"/>
      <c r="SLZ40" s="26"/>
      <c r="SMA40" s="27"/>
      <c r="SMB40" s="26"/>
      <c r="SMC40" s="27"/>
      <c r="SMD40" s="26"/>
      <c r="SME40" s="27"/>
      <c r="SMF40" s="26"/>
      <c r="SMG40" s="27"/>
      <c r="SMH40" s="26"/>
      <c r="SMI40" s="27"/>
      <c r="SMJ40" s="26"/>
      <c r="SMK40" s="27"/>
      <c r="SML40" s="26"/>
      <c r="SMM40" s="27"/>
      <c r="SMN40" s="26"/>
      <c r="SMO40" s="27"/>
      <c r="SMP40" s="26"/>
      <c r="SMQ40" s="27"/>
      <c r="SMR40" s="26"/>
      <c r="SMS40" s="27"/>
      <c r="SMT40" s="26"/>
      <c r="SMU40" s="27"/>
      <c r="SMV40" s="26"/>
      <c r="SMW40" s="27"/>
      <c r="SMX40" s="26"/>
      <c r="SMY40" s="27"/>
      <c r="SMZ40" s="26"/>
      <c r="SNA40" s="27"/>
      <c r="SNB40" s="26"/>
      <c r="SNC40" s="27"/>
      <c r="SND40" s="26"/>
      <c r="SNE40" s="27"/>
      <c r="SNF40" s="26"/>
      <c r="SNG40" s="27"/>
      <c r="SNH40" s="26"/>
      <c r="SNI40" s="27"/>
      <c r="SNJ40" s="26"/>
      <c r="SNK40" s="27"/>
      <c r="SNL40" s="26"/>
      <c r="SNM40" s="27"/>
      <c r="SNN40" s="26"/>
      <c r="SNO40" s="27"/>
      <c r="SNP40" s="26"/>
      <c r="SNQ40" s="27"/>
      <c r="SNR40" s="26"/>
      <c r="SNS40" s="27"/>
      <c r="SNT40" s="26"/>
      <c r="SNU40" s="27"/>
      <c r="SNV40" s="26"/>
      <c r="SNW40" s="27"/>
      <c r="SNX40" s="26"/>
      <c r="SNY40" s="27"/>
      <c r="SNZ40" s="26"/>
      <c r="SOA40" s="27"/>
      <c r="SOB40" s="26"/>
      <c r="SOC40" s="27"/>
      <c r="SOD40" s="26"/>
      <c r="SOE40" s="27"/>
      <c r="SOF40" s="26"/>
      <c r="SOG40" s="27"/>
      <c r="SOH40" s="26"/>
      <c r="SOI40" s="27"/>
      <c r="SOJ40" s="26"/>
      <c r="SOK40" s="27"/>
      <c r="SOL40" s="26"/>
      <c r="SOM40" s="27"/>
      <c r="SON40" s="26"/>
      <c r="SOO40" s="27"/>
      <c r="SOP40" s="26"/>
      <c r="SOQ40" s="27"/>
      <c r="SOR40" s="26"/>
      <c r="SOS40" s="27"/>
      <c r="SOT40" s="26"/>
      <c r="SOU40" s="27"/>
      <c r="SOV40" s="26"/>
      <c r="SOW40" s="27"/>
      <c r="SOX40" s="26"/>
      <c r="SOY40" s="27"/>
      <c r="SOZ40" s="26"/>
      <c r="SPA40" s="27"/>
      <c r="SPB40" s="26"/>
      <c r="SPC40" s="27"/>
      <c r="SPD40" s="26"/>
      <c r="SPE40" s="27"/>
      <c r="SPF40" s="26"/>
      <c r="SPG40" s="27"/>
      <c r="SPH40" s="26"/>
      <c r="SPI40" s="27"/>
      <c r="SPJ40" s="26"/>
      <c r="SPK40" s="27"/>
      <c r="SPL40" s="26"/>
      <c r="SPM40" s="27"/>
      <c r="SPN40" s="26"/>
      <c r="SPO40" s="27"/>
      <c r="SPP40" s="26"/>
      <c r="SPQ40" s="27"/>
      <c r="SPR40" s="26"/>
      <c r="SPS40" s="27"/>
      <c r="SPT40" s="26"/>
      <c r="SPU40" s="27"/>
      <c r="SPV40" s="26"/>
      <c r="SPW40" s="27"/>
      <c r="SPX40" s="26"/>
      <c r="SPY40" s="27"/>
      <c r="SPZ40" s="26"/>
      <c r="SQA40" s="27"/>
      <c r="SQB40" s="26"/>
      <c r="SQC40" s="27"/>
      <c r="SQD40" s="26"/>
      <c r="SQE40" s="27"/>
      <c r="SQF40" s="26"/>
      <c r="SQG40" s="27"/>
      <c r="SQH40" s="26"/>
      <c r="SQI40" s="27"/>
      <c r="SQJ40" s="26"/>
      <c r="SQK40" s="27"/>
      <c r="SQL40" s="26"/>
      <c r="SQM40" s="27"/>
      <c r="SQN40" s="26"/>
      <c r="SQO40" s="27"/>
      <c r="SQP40" s="26"/>
      <c r="SQQ40" s="27"/>
      <c r="SQR40" s="26"/>
      <c r="SQS40" s="27"/>
      <c r="SQT40" s="26"/>
      <c r="SQU40" s="27"/>
      <c r="SQV40" s="26"/>
      <c r="SQW40" s="27"/>
      <c r="SQX40" s="26"/>
      <c r="SQY40" s="27"/>
      <c r="SQZ40" s="26"/>
      <c r="SRA40" s="27"/>
      <c r="SRB40" s="26"/>
      <c r="SRC40" s="27"/>
      <c r="SRD40" s="26"/>
      <c r="SRE40" s="27"/>
      <c r="SRF40" s="26"/>
      <c r="SRG40" s="27"/>
      <c r="SRH40" s="26"/>
      <c r="SRI40" s="27"/>
      <c r="SRJ40" s="26"/>
      <c r="SRK40" s="27"/>
      <c r="SRL40" s="26"/>
      <c r="SRM40" s="27"/>
      <c r="SRN40" s="26"/>
      <c r="SRO40" s="27"/>
      <c r="SRP40" s="26"/>
      <c r="SRQ40" s="27"/>
      <c r="SRR40" s="26"/>
      <c r="SRS40" s="27"/>
      <c r="SRT40" s="26"/>
      <c r="SRU40" s="27"/>
      <c r="SRV40" s="26"/>
      <c r="SRW40" s="27"/>
      <c r="SRX40" s="26"/>
      <c r="SRY40" s="27"/>
      <c r="SRZ40" s="26"/>
      <c r="SSA40" s="27"/>
      <c r="SSB40" s="26"/>
      <c r="SSC40" s="27"/>
      <c r="SSD40" s="26"/>
      <c r="SSE40" s="27"/>
      <c r="SSF40" s="26"/>
      <c r="SSG40" s="27"/>
      <c r="SSH40" s="26"/>
      <c r="SSI40" s="27"/>
      <c r="SSJ40" s="26"/>
      <c r="SSK40" s="27"/>
      <c r="SSL40" s="26"/>
      <c r="SSM40" s="27"/>
      <c r="SSN40" s="26"/>
      <c r="SSO40" s="27"/>
      <c r="SSP40" s="26"/>
      <c r="SSQ40" s="27"/>
      <c r="SSR40" s="26"/>
      <c r="SSS40" s="27"/>
      <c r="SST40" s="26"/>
      <c r="SSU40" s="27"/>
      <c r="SSV40" s="26"/>
      <c r="SSW40" s="27"/>
      <c r="SSX40" s="26"/>
      <c r="SSY40" s="27"/>
      <c r="SSZ40" s="26"/>
      <c r="STA40" s="27"/>
      <c r="STB40" s="26"/>
      <c r="STC40" s="27"/>
      <c r="STD40" s="26"/>
      <c r="STE40" s="27"/>
      <c r="STF40" s="26"/>
      <c r="STG40" s="27"/>
      <c r="STH40" s="26"/>
      <c r="STI40" s="27"/>
      <c r="STJ40" s="26"/>
      <c r="STK40" s="27"/>
      <c r="STL40" s="26"/>
      <c r="STM40" s="27"/>
      <c r="STN40" s="26"/>
      <c r="STO40" s="27"/>
      <c r="STP40" s="26"/>
      <c r="STQ40" s="27"/>
      <c r="STR40" s="26"/>
      <c r="STS40" s="27"/>
      <c r="STT40" s="26"/>
      <c r="STU40" s="27"/>
      <c r="STV40" s="26"/>
      <c r="STW40" s="27"/>
      <c r="STX40" s="26"/>
      <c r="STY40" s="27"/>
      <c r="STZ40" s="26"/>
      <c r="SUA40" s="27"/>
      <c r="SUB40" s="26"/>
      <c r="SUC40" s="27"/>
      <c r="SUD40" s="26"/>
      <c r="SUE40" s="27"/>
      <c r="SUF40" s="26"/>
      <c r="SUG40" s="27"/>
      <c r="SUH40" s="26"/>
      <c r="SUI40" s="27"/>
      <c r="SUJ40" s="26"/>
      <c r="SUK40" s="27"/>
      <c r="SUL40" s="26"/>
      <c r="SUM40" s="27"/>
      <c r="SUN40" s="26"/>
      <c r="SUO40" s="27"/>
      <c r="SUP40" s="26"/>
      <c r="SUQ40" s="27"/>
      <c r="SUR40" s="26"/>
      <c r="SUS40" s="27"/>
      <c r="SUT40" s="26"/>
      <c r="SUU40" s="27"/>
      <c r="SUV40" s="26"/>
      <c r="SUW40" s="27"/>
      <c r="SUX40" s="26"/>
      <c r="SUY40" s="27"/>
      <c r="SUZ40" s="26"/>
      <c r="SVA40" s="27"/>
      <c r="SVB40" s="26"/>
      <c r="SVC40" s="27"/>
      <c r="SVD40" s="26"/>
      <c r="SVE40" s="27"/>
      <c r="SVF40" s="26"/>
      <c r="SVG40" s="27"/>
      <c r="SVH40" s="26"/>
      <c r="SVI40" s="27"/>
      <c r="SVJ40" s="26"/>
      <c r="SVK40" s="27"/>
      <c r="SVL40" s="26"/>
      <c r="SVM40" s="27"/>
      <c r="SVN40" s="26"/>
      <c r="SVO40" s="27"/>
      <c r="SVP40" s="26"/>
      <c r="SVQ40" s="27"/>
      <c r="SVR40" s="26"/>
      <c r="SVS40" s="27"/>
      <c r="SVT40" s="26"/>
      <c r="SVU40" s="27"/>
      <c r="SVV40" s="26"/>
      <c r="SVW40" s="27"/>
      <c r="SVX40" s="26"/>
      <c r="SVY40" s="27"/>
      <c r="SVZ40" s="26"/>
      <c r="SWA40" s="27"/>
      <c r="SWB40" s="26"/>
      <c r="SWC40" s="27"/>
      <c r="SWD40" s="26"/>
      <c r="SWE40" s="27"/>
      <c r="SWF40" s="26"/>
      <c r="SWG40" s="27"/>
      <c r="SWH40" s="26"/>
      <c r="SWI40" s="27"/>
      <c r="SWJ40" s="26"/>
      <c r="SWK40" s="27"/>
      <c r="SWL40" s="26"/>
      <c r="SWM40" s="27"/>
      <c r="SWN40" s="26"/>
      <c r="SWO40" s="27"/>
      <c r="SWP40" s="26"/>
      <c r="SWQ40" s="27"/>
      <c r="SWR40" s="26"/>
      <c r="SWS40" s="27"/>
      <c r="SWT40" s="26"/>
      <c r="SWU40" s="27"/>
      <c r="SWV40" s="26"/>
      <c r="SWW40" s="27"/>
      <c r="SWX40" s="26"/>
      <c r="SWY40" s="27"/>
      <c r="SWZ40" s="26"/>
      <c r="SXA40" s="27"/>
      <c r="SXB40" s="26"/>
      <c r="SXC40" s="27"/>
      <c r="SXD40" s="26"/>
      <c r="SXE40" s="27"/>
      <c r="SXF40" s="26"/>
      <c r="SXG40" s="27"/>
      <c r="SXH40" s="26"/>
      <c r="SXI40" s="27"/>
      <c r="SXJ40" s="26"/>
      <c r="SXK40" s="27"/>
      <c r="SXL40" s="26"/>
      <c r="SXM40" s="27"/>
      <c r="SXN40" s="26"/>
      <c r="SXO40" s="27"/>
      <c r="SXP40" s="26"/>
      <c r="SXQ40" s="27"/>
      <c r="SXR40" s="26"/>
      <c r="SXS40" s="27"/>
      <c r="SXT40" s="26"/>
      <c r="SXU40" s="27"/>
      <c r="SXV40" s="26"/>
      <c r="SXW40" s="27"/>
      <c r="SXX40" s="26"/>
      <c r="SXY40" s="27"/>
      <c r="SXZ40" s="26"/>
      <c r="SYA40" s="27"/>
      <c r="SYB40" s="26"/>
      <c r="SYC40" s="27"/>
      <c r="SYD40" s="26"/>
      <c r="SYE40" s="27"/>
      <c r="SYF40" s="26"/>
      <c r="SYG40" s="27"/>
      <c r="SYH40" s="26"/>
      <c r="SYI40" s="27"/>
      <c r="SYJ40" s="26"/>
      <c r="SYK40" s="27"/>
      <c r="SYL40" s="26"/>
      <c r="SYM40" s="27"/>
      <c r="SYN40" s="26"/>
      <c r="SYO40" s="27"/>
      <c r="SYP40" s="26"/>
      <c r="SYQ40" s="27"/>
      <c r="SYR40" s="26"/>
      <c r="SYS40" s="27"/>
      <c r="SYT40" s="26"/>
      <c r="SYU40" s="27"/>
      <c r="SYV40" s="26"/>
      <c r="SYW40" s="27"/>
      <c r="SYX40" s="26"/>
      <c r="SYY40" s="27"/>
      <c r="SYZ40" s="26"/>
      <c r="SZA40" s="27"/>
      <c r="SZB40" s="26"/>
      <c r="SZC40" s="27"/>
      <c r="SZD40" s="26"/>
      <c r="SZE40" s="27"/>
      <c r="SZF40" s="26"/>
      <c r="SZG40" s="27"/>
      <c r="SZH40" s="26"/>
      <c r="SZI40" s="27"/>
      <c r="SZJ40" s="26"/>
      <c r="SZK40" s="27"/>
      <c r="SZL40" s="26"/>
      <c r="SZM40" s="27"/>
      <c r="SZN40" s="26"/>
      <c r="SZO40" s="27"/>
      <c r="SZP40" s="26"/>
      <c r="SZQ40" s="27"/>
      <c r="SZR40" s="26"/>
      <c r="SZS40" s="27"/>
      <c r="SZT40" s="26"/>
      <c r="SZU40" s="27"/>
      <c r="SZV40" s="26"/>
      <c r="SZW40" s="27"/>
      <c r="SZX40" s="26"/>
      <c r="SZY40" s="27"/>
      <c r="SZZ40" s="26"/>
      <c r="TAA40" s="27"/>
      <c r="TAB40" s="26"/>
      <c r="TAC40" s="27"/>
      <c r="TAD40" s="26"/>
      <c r="TAE40" s="27"/>
      <c r="TAF40" s="26"/>
      <c r="TAG40" s="27"/>
      <c r="TAH40" s="26"/>
      <c r="TAI40" s="27"/>
      <c r="TAJ40" s="26"/>
      <c r="TAK40" s="27"/>
      <c r="TAL40" s="26"/>
      <c r="TAM40" s="27"/>
      <c r="TAN40" s="26"/>
      <c r="TAO40" s="27"/>
      <c r="TAP40" s="26"/>
      <c r="TAQ40" s="27"/>
      <c r="TAR40" s="26"/>
      <c r="TAS40" s="27"/>
      <c r="TAT40" s="26"/>
      <c r="TAU40" s="27"/>
      <c r="TAV40" s="26"/>
      <c r="TAW40" s="27"/>
      <c r="TAX40" s="26"/>
      <c r="TAY40" s="27"/>
      <c r="TAZ40" s="26"/>
      <c r="TBA40" s="27"/>
      <c r="TBB40" s="26"/>
      <c r="TBC40" s="27"/>
      <c r="TBD40" s="26"/>
      <c r="TBE40" s="27"/>
      <c r="TBF40" s="26"/>
      <c r="TBG40" s="27"/>
      <c r="TBH40" s="26"/>
      <c r="TBI40" s="27"/>
      <c r="TBJ40" s="26"/>
      <c r="TBK40" s="27"/>
      <c r="TBL40" s="26"/>
      <c r="TBM40" s="27"/>
      <c r="TBN40" s="26"/>
      <c r="TBO40" s="27"/>
      <c r="TBP40" s="26"/>
      <c r="TBQ40" s="27"/>
      <c r="TBR40" s="26"/>
      <c r="TBS40" s="27"/>
      <c r="TBT40" s="26"/>
      <c r="TBU40" s="27"/>
      <c r="TBV40" s="26"/>
      <c r="TBW40" s="27"/>
      <c r="TBX40" s="26"/>
      <c r="TBY40" s="27"/>
      <c r="TBZ40" s="26"/>
      <c r="TCA40" s="27"/>
      <c r="TCB40" s="26"/>
      <c r="TCC40" s="27"/>
      <c r="TCD40" s="26"/>
      <c r="TCE40" s="27"/>
      <c r="TCF40" s="26"/>
      <c r="TCG40" s="27"/>
      <c r="TCH40" s="26"/>
      <c r="TCI40" s="27"/>
      <c r="TCJ40" s="26"/>
      <c r="TCK40" s="27"/>
      <c r="TCL40" s="26"/>
      <c r="TCM40" s="27"/>
      <c r="TCN40" s="26"/>
      <c r="TCO40" s="27"/>
      <c r="TCP40" s="26"/>
      <c r="TCQ40" s="27"/>
      <c r="TCR40" s="26"/>
      <c r="TCS40" s="27"/>
      <c r="TCT40" s="26"/>
      <c r="TCU40" s="27"/>
      <c r="TCV40" s="26"/>
      <c r="TCW40" s="27"/>
      <c r="TCX40" s="26"/>
      <c r="TCY40" s="27"/>
      <c r="TCZ40" s="26"/>
      <c r="TDA40" s="27"/>
      <c r="TDB40" s="26"/>
      <c r="TDC40" s="27"/>
      <c r="TDD40" s="26"/>
      <c r="TDE40" s="27"/>
      <c r="TDF40" s="26"/>
      <c r="TDG40" s="27"/>
      <c r="TDH40" s="26"/>
      <c r="TDI40" s="27"/>
      <c r="TDJ40" s="26"/>
      <c r="TDK40" s="27"/>
      <c r="TDL40" s="26"/>
      <c r="TDM40" s="27"/>
      <c r="TDN40" s="26"/>
      <c r="TDO40" s="27"/>
      <c r="TDP40" s="26"/>
      <c r="TDQ40" s="27"/>
      <c r="TDR40" s="26"/>
      <c r="TDS40" s="27"/>
      <c r="TDT40" s="26"/>
      <c r="TDU40" s="27"/>
      <c r="TDV40" s="26"/>
      <c r="TDW40" s="27"/>
      <c r="TDX40" s="26"/>
      <c r="TDY40" s="27"/>
      <c r="TDZ40" s="26"/>
      <c r="TEA40" s="27"/>
      <c r="TEB40" s="26"/>
      <c r="TEC40" s="27"/>
      <c r="TED40" s="26"/>
      <c r="TEE40" s="27"/>
      <c r="TEF40" s="26"/>
      <c r="TEG40" s="27"/>
      <c r="TEH40" s="26"/>
      <c r="TEI40" s="27"/>
      <c r="TEJ40" s="26"/>
      <c r="TEK40" s="27"/>
      <c r="TEL40" s="26"/>
      <c r="TEM40" s="27"/>
      <c r="TEN40" s="26"/>
      <c r="TEO40" s="27"/>
      <c r="TEP40" s="26"/>
      <c r="TEQ40" s="27"/>
      <c r="TER40" s="26"/>
      <c r="TES40" s="27"/>
      <c r="TET40" s="26"/>
      <c r="TEU40" s="27"/>
      <c r="TEV40" s="26"/>
      <c r="TEW40" s="27"/>
      <c r="TEX40" s="26"/>
      <c r="TEY40" s="27"/>
      <c r="TEZ40" s="26"/>
      <c r="TFA40" s="27"/>
      <c r="TFB40" s="26"/>
      <c r="TFC40" s="27"/>
      <c r="TFD40" s="26"/>
      <c r="TFE40" s="27"/>
      <c r="TFF40" s="26"/>
      <c r="TFG40" s="27"/>
      <c r="TFH40" s="26"/>
      <c r="TFI40" s="27"/>
      <c r="TFJ40" s="26"/>
      <c r="TFK40" s="27"/>
      <c r="TFL40" s="26"/>
      <c r="TFM40" s="27"/>
      <c r="TFN40" s="26"/>
      <c r="TFO40" s="27"/>
      <c r="TFP40" s="26"/>
      <c r="TFQ40" s="27"/>
      <c r="TFR40" s="26"/>
      <c r="TFS40" s="27"/>
      <c r="TFT40" s="26"/>
      <c r="TFU40" s="27"/>
      <c r="TFV40" s="26"/>
      <c r="TFW40" s="27"/>
      <c r="TFX40" s="26"/>
      <c r="TFY40" s="27"/>
      <c r="TFZ40" s="26"/>
      <c r="TGA40" s="27"/>
      <c r="TGB40" s="26"/>
      <c r="TGC40" s="27"/>
      <c r="TGD40" s="26"/>
      <c r="TGE40" s="27"/>
      <c r="TGF40" s="26"/>
      <c r="TGG40" s="27"/>
      <c r="TGH40" s="26"/>
      <c r="TGI40" s="27"/>
      <c r="TGJ40" s="26"/>
      <c r="TGK40" s="27"/>
      <c r="TGL40" s="26"/>
      <c r="TGM40" s="27"/>
      <c r="TGN40" s="26"/>
      <c r="TGO40" s="27"/>
      <c r="TGP40" s="26"/>
      <c r="TGQ40" s="27"/>
      <c r="TGR40" s="26"/>
      <c r="TGS40" s="27"/>
      <c r="TGT40" s="26"/>
      <c r="TGU40" s="27"/>
      <c r="TGV40" s="26"/>
      <c r="TGW40" s="27"/>
      <c r="TGX40" s="26"/>
      <c r="TGY40" s="27"/>
      <c r="TGZ40" s="26"/>
      <c r="THA40" s="27"/>
      <c r="THB40" s="26"/>
      <c r="THC40" s="27"/>
      <c r="THD40" s="26"/>
      <c r="THE40" s="27"/>
      <c r="THF40" s="26"/>
      <c r="THG40" s="27"/>
      <c r="THH40" s="26"/>
      <c r="THI40" s="27"/>
      <c r="THJ40" s="26"/>
      <c r="THK40" s="27"/>
      <c r="THL40" s="26"/>
      <c r="THM40" s="27"/>
      <c r="THN40" s="26"/>
      <c r="THO40" s="27"/>
      <c r="THP40" s="26"/>
      <c r="THQ40" s="27"/>
      <c r="THR40" s="26"/>
      <c r="THS40" s="27"/>
      <c r="THT40" s="26"/>
      <c r="THU40" s="27"/>
      <c r="THV40" s="26"/>
      <c r="THW40" s="27"/>
      <c r="THX40" s="26"/>
      <c r="THY40" s="27"/>
      <c r="THZ40" s="26"/>
      <c r="TIA40" s="27"/>
      <c r="TIB40" s="26"/>
      <c r="TIC40" s="27"/>
      <c r="TID40" s="26"/>
      <c r="TIE40" s="27"/>
      <c r="TIF40" s="26"/>
      <c r="TIG40" s="27"/>
      <c r="TIH40" s="26"/>
      <c r="TII40" s="27"/>
      <c r="TIJ40" s="26"/>
      <c r="TIK40" s="27"/>
      <c r="TIL40" s="26"/>
      <c r="TIM40" s="27"/>
      <c r="TIN40" s="26"/>
      <c r="TIO40" s="27"/>
      <c r="TIP40" s="26"/>
      <c r="TIQ40" s="27"/>
      <c r="TIR40" s="26"/>
      <c r="TIS40" s="27"/>
      <c r="TIT40" s="26"/>
      <c r="TIU40" s="27"/>
      <c r="TIV40" s="26"/>
      <c r="TIW40" s="27"/>
      <c r="TIX40" s="26"/>
      <c r="TIY40" s="27"/>
      <c r="TIZ40" s="26"/>
      <c r="TJA40" s="27"/>
      <c r="TJB40" s="26"/>
      <c r="TJC40" s="27"/>
      <c r="TJD40" s="26"/>
      <c r="TJE40" s="27"/>
      <c r="TJF40" s="26"/>
      <c r="TJG40" s="27"/>
      <c r="TJH40" s="26"/>
      <c r="TJI40" s="27"/>
      <c r="TJJ40" s="26"/>
      <c r="TJK40" s="27"/>
      <c r="TJL40" s="26"/>
      <c r="TJM40" s="27"/>
      <c r="TJN40" s="26"/>
      <c r="TJO40" s="27"/>
      <c r="TJP40" s="26"/>
      <c r="TJQ40" s="27"/>
      <c r="TJR40" s="26"/>
      <c r="TJS40" s="27"/>
      <c r="TJT40" s="26"/>
      <c r="TJU40" s="27"/>
      <c r="TJV40" s="26"/>
      <c r="TJW40" s="27"/>
      <c r="TJX40" s="26"/>
      <c r="TJY40" s="27"/>
      <c r="TJZ40" s="26"/>
      <c r="TKA40" s="27"/>
      <c r="TKB40" s="26"/>
      <c r="TKC40" s="27"/>
      <c r="TKD40" s="26"/>
      <c r="TKE40" s="27"/>
      <c r="TKF40" s="26"/>
      <c r="TKG40" s="27"/>
      <c r="TKH40" s="26"/>
      <c r="TKI40" s="27"/>
      <c r="TKJ40" s="26"/>
      <c r="TKK40" s="27"/>
      <c r="TKL40" s="26"/>
      <c r="TKM40" s="27"/>
      <c r="TKN40" s="26"/>
      <c r="TKO40" s="27"/>
      <c r="TKP40" s="26"/>
      <c r="TKQ40" s="27"/>
      <c r="TKR40" s="26"/>
      <c r="TKS40" s="27"/>
      <c r="TKT40" s="26"/>
      <c r="TKU40" s="27"/>
      <c r="TKV40" s="26"/>
      <c r="TKW40" s="27"/>
      <c r="TKX40" s="26"/>
      <c r="TKY40" s="27"/>
      <c r="TKZ40" s="26"/>
      <c r="TLA40" s="27"/>
      <c r="TLB40" s="26"/>
      <c r="TLC40" s="27"/>
      <c r="TLD40" s="26"/>
      <c r="TLE40" s="27"/>
      <c r="TLF40" s="26"/>
      <c r="TLG40" s="27"/>
      <c r="TLH40" s="26"/>
      <c r="TLI40" s="27"/>
      <c r="TLJ40" s="26"/>
      <c r="TLK40" s="27"/>
      <c r="TLL40" s="26"/>
      <c r="TLM40" s="27"/>
      <c r="TLN40" s="26"/>
      <c r="TLO40" s="27"/>
      <c r="TLP40" s="26"/>
      <c r="TLQ40" s="27"/>
      <c r="TLR40" s="26"/>
      <c r="TLS40" s="27"/>
      <c r="TLT40" s="26"/>
      <c r="TLU40" s="27"/>
      <c r="TLV40" s="26"/>
      <c r="TLW40" s="27"/>
      <c r="TLX40" s="26"/>
      <c r="TLY40" s="27"/>
      <c r="TLZ40" s="26"/>
      <c r="TMA40" s="27"/>
      <c r="TMB40" s="26"/>
      <c r="TMC40" s="27"/>
      <c r="TMD40" s="26"/>
      <c r="TME40" s="27"/>
      <c r="TMF40" s="26"/>
      <c r="TMG40" s="27"/>
      <c r="TMH40" s="26"/>
      <c r="TMI40" s="27"/>
      <c r="TMJ40" s="26"/>
      <c r="TMK40" s="27"/>
      <c r="TML40" s="26"/>
      <c r="TMM40" s="27"/>
      <c r="TMN40" s="26"/>
      <c r="TMO40" s="27"/>
      <c r="TMP40" s="26"/>
      <c r="TMQ40" s="27"/>
      <c r="TMR40" s="26"/>
      <c r="TMS40" s="27"/>
      <c r="TMT40" s="26"/>
      <c r="TMU40" s="27"/>
      <c r="TMV40" s="26"/>
      <c r="TMW40" s="27"/>
      <c r="TMX40" s="26"/>
      <c r="TMY40" s="27"/>
      <c r="TMZ40" s="26"/>
      <c r="TNA40" s="27"/>
      <c r="TNB40" s="26"/>
      <c r="TNC40" s="27"/>
      <c r="TND40" s="26"/>
      <c r="TNE40" s="27"/>
      <c r="TNF40" s="26"/>
      <c r="TNG40" s="27"/>
      <c r="TNH40" s="26"/>
      <c r="TNI40" s="27"/>
      <c r="TNJ40" s="26"/>
      <c r="TNK40" s="27"/>
      <c r="TNL40" s="26"/>
      <c r="TNM40" s="27"/>
      <c r="TNN40" s="26"/>
      <c r="TNO40" s="27"/>
      <c r="TNP40" s="26"/>
      <c r="TNQ40" s="27"/>
      <c r="TNR40" s="26"/>
      <c r="TNS40" s="27"/>
      <c r="TNT40" s="26"/>
      <c r="TNU40" s="27"/>
      <c r="TNV40" s="26"/>
      <c r="TNW40" s="27"/>
      <c r="TNX40" s="26"/>
      <c r="TNY40" s="27"/>
      <c r="TNZ40" s="26"/>
      <c r="TOA40" s="27"/>
      <c r="TOB40" s="26"/>
      <c r="TOC40" s="27"/>
      <c r="TOD40" s="26"/>
      <c r="TOE40" s="27"/>
      <c r="TOF40" s="26"/>
      <c r="TOG40" s="27"/>
      <c r="TOH40" s="26"/>
      <c r="TOI40" s="27"/>
      <c r="TOJ40" s="26"/>
      <c r="TOK40" s="27"/>
      <c r="TOL40" s="26"/>
      <c r="TOM40" s="27"/>
      <c r="TON40" s="26"/>
      <c r="TOO40" s="27"/>
      <c r="TOP40" s="26"/>
      <c r="TOQ40" s="27"/>
      <c r="TOR40" s="26"/>
      <c r="TOS40" s="27"/>
      <c r="TOT40" s="26"/>
      <c r="TOU40" s="27"/>
      <c r="TOV40" s="26"/>
      <c r="TOW40" s="27"/>
      <c r="TOX40" s="26"/>
      <c r="TOY40" s="27"/>
      <c r="TOZ40" s="26"/>
      <c r="TPA40" s="27"/>
      <c r="TPB40" s="26"/>
      <c r="TPC40" s="27"/>
      <c r="TPD40" s="26"/>
      <c r="TPE40" s="27"/>
      <c r="TPF40" s="26"/>
      <c r="TPG40" s="27"/>
      <c r="TPH40" s="26"/>
      <c r="TPI40" s="27"/>
      <c r="TPJ40" s="26"/>
      <c r="TPK40" s="27"/>
      <c r="TPL40" s="26"/>
      <c r="TPM40" s="27"/>
      <c r="TPN40" s="26"/>
      <c r="TPO40" s="27"/>
      <c r="TPP40" s="26"/>
      <c r="TPQ40" s="27"/>
      <c r="TPR40" s="26"/>
      <c r="TPS40" s="27"/>
      <c r="TPT40" s="26"/>
      <c r="TPU40" s="27"/>
      <c r="TPV40" s="26"/>
      <c r="TPW40" s="27"/>
      <c r="TPX40" s="26"/>
      <c r="TPY40" s="27"/>
      <c r="TPZ40" s="26"/>
      <c r="TQA40" s="27"/>
      <c r="TQB40" s="26"/>
      <c r="TQC40" s="27"/>
      <c r="TQD40" s="26"/>
      <c r="TQE40" s="27"/>
      <c r="TQF40" s="26"/>
      <c r="TQG40" s="27"/>
      <c r="TQH40" s="26"/>
      <c r="TQI40" s="27"/>
      <c r="TQJ40" s="26"/>
      <c r="TQK40" s="27"/>
      <c r="TQL40" s="26"/>
      <c r="TQM40" s="27"/>
      <c r="TQN40" s="26"/>
      <c r="TQO40" s="27"/>
      <c r="TQP40" s="26"/>
      <c r="TQQ40" s="27"/>
      <c r="TQR40" s="26"/>
      <c r="TQS40" s="27"/>
      <c r="TQT40" s="26"/>
      <c r="TQU40" s="27"/>
      <c r="TQV40" s="26"/>
      <c r="TQW40" s="27"/>
      <c r="TQX40" s="26"/>
      <c r="TQY40" s="27"/>
      <c r="TQZ40" s="26"/>
      <c r="TRA40" s="27"/>
      <c r="TRB40" s="26"/>
      <c r="TRC40" s="27"/>
      <c r="TRD40" s="26"/>
      <c r="TRE40" s="27"/>
      <c r="TRF40" s="26"/>
      <c r="TRG40" s="27"/>
      <c r="TRH40" s="26"/>
      <c r="TRI40" s="27"/>
      <c r="TRJ40" s="26"/>
      <c r="TRK40" s="27"/>
      <c r="TRL40" s="26"/>
      <c r="TRM40" s="27"/>
      <c r="TRN40" s="26"/>
      <c r="TRO40" s="27"/>
      <c r="TRP40" s="26"/>
      <c r="TRQ40" s="27"/>
      <c r="TRR40" s="26"/>
      <c r="TRS40" s="27"/>
      <c r="TRT40" s="26"/>
      <c r="TRU40" s="27"/>
      <c r="TRV40" s="26"/>
      <c r="TRW40" s="27"/>
      <c r="TRX40" s="26"/>
      <c r="TRY40" s="27"/>
      <c r="TRZ40" s="26"/>
      <c r="TSA40" s="27"/>
      <c r="TSB40" s="26"/>
      <c r="TSC40" s="27"/>
      <c r="TSD40" s="26"/>
      <c r="TSE40" s="27"/>
      <c r="TSF40" s="26"/>
      <c r="TSG40" s="27"/>
      <c r="TSH40" s="26"/>
      <c r="TSI40" s="27"/>
      <c r="TSJ40" s="26"/>
      <c r="TSK40" s="27"/>
      <c r="TSL40" s="26"/>
      <c r="TSM40" s="27"/>
      <c r="TSN40" s="26"/>
      <c r="TSO40" s="27"/>
      <c r="TSP40" s="26"/>
      <c r="TSQ40" s="27"/>
      <c r="TSR40" s="26"/>
      <c r="TSS40" s="27"/>
      <c r="TST40" s="26"/>
      <c r="TSU40" s="27"/>
      <c r="TSV40" s="26"/>
      <c r="TSW40" s="27"/>
      <c r="TSX40" s="26"/>
      <c r="TSY40" s="27"/>
      <c r="TSZ40" s="26"/>
      <c r="TTA40" s="27"/>
      <c r="TTB40" s="26"/>
      <c r="TTC40" s="27"/>
      <c r="TTD40" s="26"/>
      <c r="TTE40" s="27"/>
      <c r="TTF40" s="26"/>
      <c r="TTG40" s="27"/>
      <c r="TTH40" s="26"/>
      <c r="TTI40" s="27"/>
      <c r="TTJ40" s="26"/>
      <c r="TTK40" s="27"/>
      <c r="TTL40" s="26"/>
      <c r="TTM40" s="27"/>
      <c r="TTN40" s="26"/>
      <c r="TTO40" s="27"/>
      <c r="TTP40" s="26"/>
      <c r="TTQ40" s="27"/>
      <c r="TTR40" s="26"/>
      <c r="TTS40" s="27"/>
      <c r="TTT40" s="26"/>
      <c r="TTU40" s="27"/>
      <c r="TTV40" s="26"/>
      <c r="TTW40" s="27"/>
      <c r="TTX40" s="26"/>
      <c r="TTY40" s="27"/>
      <c r="TTZ40" s="26"/>
      <c r="TUA40" s="27"/>
      <c r="TUB40" s="26"/>
      <c r="TUC40" s="27"/>
      <c r="TUD40" s="26"/>
      <c r="TUE40" s="27"/>
      <c r="TUF40" s="26"/>
      <c r="TUG40" s="27"/>
      <c r="TUH40" s="26"/>
      <c r="TUI40" s="27"/>
      <c r="TUJ40" s="26"/>
      <c r="TUK40" s="27"/>
      <c r="TUL40" s="26"/>
      <c r="TUM40" s="27"/>
      <c r="TUN40" s="26"/>
      <c r="TUO40" s="27"/>
      <c r="TUP40" s="26"/>
      <c r="TUQ40" s="27"/>
      <c r="TUR40" s="26"/>
      <c r="TUS40" s="27"/>
      <c r="TUT40" s="26"/>
      <c r="TUU40" s="27"/>
      <c r="TUV40" s="26"/>
      <c r="TUW40" s="27"/>
      <c r="TUX40" s="26"/>
      <c r="TUY40" s="27"/>
      <c r="TUZ40" s="26"/>
      <c r="TVA40" s="27"/>
      <c r="TVB40" s="26"/>
      <c r="TVC40" s="27"/>
      <c r="TVD40" s="26"/>
      <c r="TVE40" s="27"/>
      <c r="TVF40" s="26"/>
      <c r="TVG40" s="27"/>
      <c r="TVH40" s="26"/>
      <c r="TVI40" s="27"/>
      <c r="TVJ40" s="26"/>
      <c r="TVK40" s="27"/>
      <c r="TVL40" s="26"/>
      <c r="TVM40" s="27"/>
      <c r="TVN40" s="26"/>
      <c r="TVO40" s="27"/>
      <c r="TVP40" s="26"/>
      <c r="TVQ40" s="27"/>
      <c r="TVR40" s="26"/>
      <c r="TVS40" s="27"/>
      <c r="TVT40" s="26"/>
      <c r="TVU40" s="27"/>
      <c r="TVV40" s="26"/>
      <c r="TVW40" s="27"/>
      <c r="TVX40" s="26"/>
      <c r="TVY40" s="27"/>
      <c r="TVZ40" s="26"/>
      <c r="TWA40" s="27"/>
      <c r="TWB40" s="26"/>
      <c r="TWC40" s="27"/>
      <c r="TWD40" s="26"/>
      <c r="TWE40" s="27"/>
      <c r="TWF40" s="26"/>
      <c r="TWG40" s="27"/>
      <c r="TWH40" s="26"/>
      <c r="TWI40" s="27"/>
      <c r="TWJ40" s="26"/>
      <c r="TWK40" s="27"/>
      <c r="TWL40" s="26"/>
      <c r="TWM40" s="27"/>
      <c r="TWN40" s="26"/>
      <c r="TWO40" s="27"/>
      <c r="TWP40" s="26"/>
      <c r="TWQ40" s="27"/>
      <c r="TWR40" s="26"/>
      <c r="TWS40" s="27"/>
      <c r="TWT40" s="26"/>
      <c r="TWU40" s="27"/>
      <c r="TWV40" s="26"/>
      <c r="TWW40" s="27"/>
      <c r="TWX40" s="26"/>
      <c r="TWY40" s="27"/>
      <c r="TWZ40" s="26"/>
      <c r="TXA40" s="27"/>
      <c r="TXB40" s="26"/>
      <c r="TXC40" s="27"/>
      <c r="TXD40" s="26"/>
      <c r="TXE40" s="27"/>
      <c r="TXF40" s="26"/>
      <c r="TXG40" s="27"/>
      <c r="TXH40" s="26"/>
      <c r="TXI40" s="27"/>
      <c r="TXJ40" s="26"/>
      <c r="TXK40" s="27"/>
      <c r="TXL40" s="26"/>
      <c r="TXM40" s="27"/>
      <c r="TXN40" s="26"/>
      <c r="TXO40" s="27"/>
      <c r="TXP40" s="26"/>
      <c r="TXQ40" s="27"/>
      <c r="TXR40" s="26"/>
      <c r="TXS40" s="27"/>
      <c r="TXT40" s="26"/>
      <c r="TXU40" s="27"/>
      <c r="TXV40" s="26"/>
      <c r="TXW40" s="27"/>
      <c r="TXX40" s="26"/>
      <c r="TXY40" s="27"/>
      <c r="TXZ40" s="26"/>
      <c r="TYA40" s="27"/>
      <c r="TYB40" s="26"/>
      <c r="TYC40" s="27"/>
      <c r="TYD40" s="26"/>
      <c r="TYE40" s="27"/>
      <c r="TYF40" s="26"/>
      <c r="TYG40" s="27"/>
      <c r="TYH40" s="26"/>
      <c r="TYI40" s="27"/>
      <c r="TYJ40" s="26"/>
      <c r="TYK40" s="27"/>
      <c r="TYL40" s="26"/>
      <c r="TYM40" s="27"/>
      <c r="TYN40" s="26"/>
      <c r="TYO40" s="27"/>
      <c r="TYP40" s="26"/>
      <c r="TYQ40" s="27"/>
      <c r="TYR40" s="26"/>
      <c r="TYS40" s="27"/>
      <c r="TYT40" s="26"/>
      <c r="TYU40" s="27"/>
      <c r="TYV40" s="26"/>
      <c r="TYW40" s="27"/>
      <c r="TYX40" s="26"/>
      <c r="TYY40" s="27"/>
      <c r="TYZ40" s="26"/>
      <c r="TZA40" s="27"/>
      <c r="TZB40" s="26"/>
      <c r="TZC40" s="27"/>
      <c r="TZD40" s="26"/>
      <c r="TZE40" s="27"/>
      <c r="TZF40" s="26"/>
      <c r="TZG40" s="27"/>
      <c r="TZH40" s="26"/>
      <c r="TZI40" s="27"/>
      <c r="TZJ40" s="26"/>
      <c r="TZK40" s="27"/>
      <c r="TZL40" s="26"/>
      <c r="TZM40" s="27"/>
      <c r="TZN40" s="26"/>
      <c r="TZO40" s="27"/>
      <c r="TZP40" s="26"/>
      <c r="TZQ40" s="27"/>
      <c r="TZR40" s="26"/>
      <c r="TZS40" s="27"/>
      <c r="TZT40" s="26"/>
      <c r="TZU40" s="27"/>
      <c r="TZV40" s="26"/>
      <c r="TZW40" s="27"/>
      <c r="TZX40" s="26"/>
      <c r="TZY40" s="27"/>
      <c r="TZZ40" s="26"/>
      <c r="UAA40" s="27"/>
      <c r="UAB40" s="26"/>
      <c r="UAC40" s="27"/>
      <c r="UAD40" s="26"/>
      <c r="UAE40" s="27"/>
      <c r="UAF40" s="26"/>
      <c r="UAG40" s="27"/>
      <c r="UAH40" s="26"/>
      <c r="UAI40" s="27"/>
      <c r="UAJ40" s="26"/>
      <c r="UAK40" s="27"/>
      <c r="UAL40" s="26"/>
      <c r="UAM40" s="27"/>
      <c r="UAN40" s="26"/>
      <c r="UAO40" s="27"/>
      <c r="UAP40" s="26"/>
      <c r="UAQ40" s="27"/>
      <c r="UAR40" s="26"/>
      <c r="UAS40" s="27"/>
      <c r="UAT40" s="26"/>
      <c r="UAU40" s="27"/>
      <c r="UAV40" s="26"/>
      <c r="UAW40" s="27"/>
      <c r="UAX40" s="26"/>
      <c r="UAY40" s="27"/>
      <c r="UAZ40" s="26"/>
      <c r="UBA40" s="27"/>
      <c r="UBB40" s="26"/>
      <c r="UBC40" s="27"/>
      <c r="UBD40" s="26"/>
      <c r="UBE40" s="27"/>
      <c r="UBF40" s="26"/>
      <c r="UBG40" s="27"/>
      <c r="UBH40" s="26"/>
      <c r="UBI40" s="27"/>
      <c r="UBJ40" s="26"/>
      <c r="UBK40" s="27"/>
      <c r="UBL40" s="26"/>
      <c r="UBM40" s="27"/>
      <c r="UBN40" s="26"/>
      <c r="UBO40" s="27"/>
      <c r="UBP40" s="26"/>
      <c r="UBQ40" s="27"/>
      <c r="UBR40" s="26"/>
      <c r="UBS40" s="27"/>
      <c r="UBT40" s="26"/>
      <c r="UBU40" s="27"/>
      <c r="UBV40" s="26"/>
      <c r="UBW40" s="27"/>
      <c r="UBX40" s="26"/>
      <c r="UBY40" s="27"/>
      <c r="UBZ40" s="26"/>
      <c r="UCA40" s="27"/>
      <c r="UCB40" s="26"/>
      <c r="UCC40" s="27"/>
      <c r="UCD40" s="26"/>
      <c r="UCE40" s="27"/>
      <c r="UCF40" s="26"/>
      <c r="UCG40" s="27"/>
      <c r="UCH40" s="26"/>
      <c r="UCI40" s="27"/>
      <c r="UCJ40" s="26"/>
      <c r="UCK40" s="27"/>
      <c r="UCL40" s="26"/>
      <c r="UCM40" s="27"/>
      <c r="UCN40" s="26"/>
      <c r="UCO40" s="27"/>
      <c r="UCP40" s="26"/>
      <c r="UCQ40" s="27"/>
      <c r="UCR40" s="26"/>
      <c r="UCS40" s="27"/>
      <c r="UCT40" s="26"/>
      <c r="UCU40" s="27"/>
      <c r="UCV40" s="26"/>
      <c r="UCW40" s="27"/>
      <c r="UCX40" s="26"/>
      <c r="UCY40" s="27"/>
      <c r="UCZ40" s="26"/>
      <c r="UDA40" s="27"/>
      <c r="UDB40" s="26"/>
      <c r="UDC40" s="27"/>
      <c r="UDD40" s="26"/>
      <c r="UDE40" s="27"/>
      <c r="UDF40" s="26"/>
      <c r="UDG40" s="27"/>
      <c r="UDH40" s="26"/>
      <c r="UDI40" s="27"/>
      <c r="UDJ40" s="26"/>
      <c r="UDK40" s="27"/>
      <c r="UDL40" s="26"/>
      <c r="UDM40" s="27"/>
      <c r="UDN40" s="26"/>
      <c r="UDO40" s="27"/>
      <c r="UDP40" s="26"/>
      <c r="UDQ40" s="27"/>
      <c r="UDR40" s="26"/>
      <c r="UDS40" s="27"/>
      <c r="UDT40" s="26"/>
      <c r="UDU40" s="27"/>
      <c r="UDV40" s="26"/>
      <c r="UDW40" s="27"/>
      <c r="UDX40" s="26"/>
      <c r="UDY40" s="27"/>
      <c r="UDZ40" s="26"/>
      <c r="UEA40" s="27"/>
      <c r="UEB40" s="26"/>
      <c r="UEC40" s="27"/>
      <c r="UED40" s="26"/>
      <c r="UEE40" s="27"/>
      <c r="UEF40" s="26"/>
      <c r="UEG40" s="27"/>
      <c r="UEH40" s="26"/>
      <c r="UEI40" s="27"/>
      <c r="UEJ40" s="26"/>
      <c r="UEK40" s="27"/>
      <c r="UEL40" s="26"/>
      <c r="UEM40" s="27"/>
      <c r="UEN40" s="26"/>
      <c r="UEO40" s="27"/>
      <c r="UEP40" s="26"/>
      <c r="UEQ40" s="27"/>
      <c r="UER40" s="26"/>
      <c r="UES40" s="27"/>
      <c r="UET40" s="26"/>
      <c r="UEU40" s="27"/>
      <c r="UEV40" s="26"/>
      <c r="UEW40" s="27"/>
      <c r="UEX40" s="26"/>
      <c r="UEY40" s="27"/>
      <c r="UEZ40" s="26"/>
      <c r="UFA40" s="27"/>
      <c r="UFB40" s="26"/>
      <c r="UFC40" s="27"/>
      <c r="UFD40" s="26"/>
      <c r="UFE40" s="27"/>
      <c r="UFF40" s="26"/>
      <c r="UFG40" s="27"/>
      <c r="UFH40" s="26"/>
      <c r="UFI40" s="27"/>
      <c r="UFJ40" s="26"/>
      <c r="UFK40" s="27"/>
      <c r="UFL40" s="26"/>
      <c r="UFM40" s="27"/>
      <c r="UFN40" s="26"/>
      <c r="UFO40" s="27"/>
      <c r="UFP40" s="26"/>
      <c r="UFQ40" s="27"/>
      <c r="UFR40" s="26"/>
      <c r="UFS40" s="27"/>
      <c r="UFT40" s="26"/>
      <c r="UFU40" s="27"/>
      <c r="UFV40" s="26"/>
      <c r="UFW40" s="27"/>
      <c r="UFX40" s="26"/>
      <c r="UFY40" s="27"/>
      <c r="UFZ40" s="26"/>
      <c r="UGA40" s="27"/>
      <c r="UGB40" s="26"/>
      <c r="UGC40" s="27"/>
      <c r="UGD40" s="26"/>
      <c r="UGE40" s="27"/>
      <c r="UGF40" s="26"/>
      <c r="UGG40" s="27"/>
      <c r="UGH40" s="26"/>
      <c r="UGI40" s="27"/>
      <c r="UGJ40" s="26"/>
      <c r="UGK40" s="27"/>
      <c r="UGL40" s="26"/>
      <c r="UGM40" s="27"/>
      <c r="UGN40" s="26"/>
      <c r="UGO40" s="27"/>
      <c r="UGP40" s="26"/>
      <c r="UGQ40" s="27"/>
      <c r="UGR40" s="26"/>
      <c r="UGS40" s="27"/>
      <c r="UGT40" s="26"/>
      <c r="UGU40" s="27"/>
      <c r="UGV40" s="26"/>
      <c r="UGW40" s="27"/>
      <c r="UGX40" s="26"/>
      <c r="UGY40" s="27"/>
      <c r="UGZ40" s="26"/>
      <c r="UHA40" s="27"/>
      <c r="UHB40" s="26"/>
      <c r="UHC40" s="27"/>
      <c r="UHD40" s="26"/>
      <c r="UHE40" s="27"/>
      <c r="UHF40" s="26"/>
      <c r="UHG40" s="27"/>
      <c r="UHH40" s="26"/>
      <c r="UHI40" s="27"/>
      <c r="UHJ40" s="26"/>
      <c r="UHK40" s="27"/>
      <c r="UHL40" s="26"/>
      <c r="UHM40" s="27"/>
      <c r="UHN40" s="26"/>
      <c r="UHO40" s="27"/>
      <c r="UHP40" s="26"/>
      <c r="UHQ40" s="27"/>
      <c r="UHR40" s="26"/>
      <c r="UHS40" s="27"/>
      <c r="UHT40" s="26"/>
      <c r="UHU40" s="27"/>
      <c r="UHV40" s="26"/>
      <c r="UHW40" s="27"/>
      <c r="UHX40" s="26"/>
      <c r="UHY40" s="27"/>
      <c r="UHZ40" s="26"/>
      <c r="UIA40" s="27"/>
      <c r="UIB40" s="26"/>
      <c r="UIC40" s="27"/>
      <c r="UID40" s="26"/>
      <c r="UIE40" s="27"/>
      <c r="UIF40" s="26"/>
      <c r="UIG40" s="27"/>
      <c r="UIH40" s="26"/>
      <c r="UII40" s="27"/>
      <c r="UIJ40" s="26"/>
      <c r="UIK40" s="27"/>
      <c r="UIL40" s="26"/>
      <c r="UIM40" s="27"/>
      <c r="UIN40" s="26"/>
      <c r="UIO40" s="27"/>
      <c r="UIP40" s="26"/>
      <c r="UIQ40" s="27"/>
      <c r="UIR40" s="26"/>
      <c r="UIS40" s="27"/>
      <c r="UIT40" s="26"/>
      <c r="UIU40" s="27"/>
      <c r="UIV40" s="26"/>
      <c r="UIW40" s="27"/>
      <c r="UIX40" s="26"/>
      <c r="UIY40" s="27"/>
      <c r="UIZ40" s="26"/>
      <c r="UJA40" s="27"/>
      <c r="UJB40" s="26"/>
      <c r="UJC40" s="27"/>
      <c r="UJD40" s="26"/>
      <c r="UJE40" s="27"/>
      <c r="UJF40" s="26"/>
      <c r="UJG40" s="27"/>
      <c r="UJH40" s="26"/>
      <c r="UJI40" s="27"/>
      <c r="UJJ40" s="26"/>
      <c r="UJK40" s="27"/>
      <c r="UJL40" s="26"/>
      <c r="UJM40" s="27"/>
      <c r="UJN40" s="26"/>
      <c r="UJO40" s="27"/>
      <c r="UJP40" s="26"/>
      <c r="UJQ40" s="27"/>
      <c r="UJR40" s="26"/>
      <c r="UJS40" s="27"/>
      <c r="UJT40" s="26"/>
      <c r="UJU40" s="27"/>
      <c r="UJV40" s="26"/>
      <c r="UJW40" s="27"/>
      <c r="UJX40" s="26"/>
      <c r="UJY40" s="27"/>
      <c r="UJZ40" s="26"/>
      <c r="UKA40" s="27"/>
      <c r="UKB40" s="26"/>
      <c r="UKC40" s="27"/>
      <c r="UKD40" s="26"/>
      <c r="UKE40" s="27"/>
      <c r="UKF40" s="26"/>
      <c r="UKG40" s="27"/>
      <c r="UKH40" s="26"/>
      <c r="UKI40" s="27"/>
      <c r="UKJ40" s="26"/>
      <c r="UKK40" s="27"/>
      <c r="UKL40" s="26"/>
      <c r="UKM40" s="27"/>
      <c r="UKN40" s="26"/>
      <c r="UKO40" s="27"/>
      <c r="UKP40" s="26"/>
      <c r="UKQ40" s="27"/>
      <c r="UKR40" s="26"/>
      <c r="UKS40" s="27"/>
      <c r="UKT40" s="26"/>
      <c r="UKU40" s="27"/>
      <c r="UKV40" s="26"/>
      <c r="UKW40" s="27"/>
      <c r="UKX40" s="26"/>
      <c r="UKY40" s="27"/>
      <c r="UKZ40" s="26"/>
      <c r="ULA40" s="27"/>
      <c r="ULB40" s="26"/>
      <c r="ULC40" s="27"/>
      <c r="ULD40" s="26"/>
      <c r="ULE40" s="27"/>
      <c r="ULF40" s="26"/>
      <c r="ULG40" s="27"/>
      <c r="ULH40" s="26"/>
      <c r="ULI40" s="27"/>
      <c r="ULJ40" s="26"/>
      <c r="ULK40" s="27"/>
      <c r="ULL40" s="26"/>
      <c r="ULM40" s="27"/>
      <c r="ULN40" s="26"/>
      <c r="ULO40" s="27"/>
      <c r="ULP40" s="26"/>
      <c r="ULQ40" s="27"/>
      <c r="ULR40" s="26"/>
      <c r="ULS40" s="27"/>
      <c r="ULT40" s="26"/>
      <c r="ULU40" s="27"/>
      <c r="ULV40" s="26"/>
      <c r="ULW40" s="27"/>
      <c r="ULX40" s="26"/>
      <c r="ULY40" s="27"/>
      <c r="ULZ40" s="26"/>
      <c r="UMA40" s="27"/>
      <c r="UMB40" s="26"/>
      <c r="UMC40" s="27"/>
      <c r="UMD40" s="26"/>
      <c r="UME40" s="27"/>
      <c r="UMF40" s="26"/>
      <c r="UMG40" s="27"/>
      <c r="UMH40" s="26"/>
      <c r="UMI40" s="27"/>
      <c r="UMJ40" s="26"/>
      <c r="UMK40" s="27"/>
      <c r="UML40" s="26"/>
      <c r="UMM40" s="27"/>
      <c r="UMN40" s="26"/>
      <c r="UMO40" s="27"/>
      <c r="UMP40" s="26"/>
      <c r="UMQ40" s="27"/>
      <c r="UMR40" s="26"/>
      <c r="UMS40" s="27"/>
      <c r="UMT40" s="26"/>
      <c r="UMU40" s="27"/>
      <c r="UMV40" s="26"/>
      <c r="UMW40" s="27"/>
      <c r="UMX40" s="26"/>
      <c r="UMY40" s="27"/>
      <c r="UMZ40" s="26"/>
      <c r="UNA40" s="27"/>
      <c r="UNB40" s="26"/>
      <c r="UNC40" s="27"/>
      <c r="UND40" s="26"/>
      <c r="UNE40" s="27"/>
      <c r="UNF40" s="26"/>
      <c r="UNG40" s="27"/>
      <c r="UNH40" s="26"/>
      <c r="UNI40" s="27"/>
      <c r="UNJ40" s="26"/>
      <c r="UNK40" s="27"/>
      <c r="UNL40" s="26"/>
      <c r="UNM40" s="27"/>
      <c r="UNN40" s="26"/>
      <c r="UNO40" s="27"/>
      <c r="UNP40" s="26"/>
      <c r="UNQ40" s="27"/>
      <c r="UNR40" s="26"/>
      <c r="UNS40" s="27"/>
      <c r="UNT40" s="26"/>
      <c r="UNU40" s="27"/>
      <c r="UNV40" s="26"/>
      <c r="UNW40" s="27"/>
      <c r="UNX40" s="26"/>
      <c r="UNY40" s="27"/>
      <c r="UNZ40" s="26"/>
      <c r="UOA40" s="27"/>
      <c r="UOB40" s="26"/>
      <c r="UOC40" s="27"/>
      <c r="UOD40" s="26"/>
      <c r="UOE40" s="27"/>
      <c r="UOF40" s="26"/>
      <c r="UOG40" s="27"/>
      <c r="UOH40" s="26"/>
      <c r="UOI40" s="27"/>
      <c r="UOJ40" s="26"/>
      <c r="UOK40" s="27"/>
      <c r="UOL40" s="26"/>
      <c r="UOM40" s="27"/>
      <c r="UON40" s="26"/>
      <c r="UOO40" s="27"/>
      <c r="UOP40" s="26"/>
      <c r="UOQ40" s="27"/>
      <c r="UOR40" s="26"/>
      <c r="UOS40" s="27"/>
      <c r="UOT40" s="26"/>
      <c r="UOU40" s="27"/>
      <c r="UOV40" s="26"/>
      <c r="UOW40" s="27"/>
      <c r="UOX40" s="26"/>
      <c r="UOY40" s="27"/>
      <c r="UOZ40" s="26"/>
      <c r="UPA40" s="27"/>
      <c r="UPB40" s="26"/>
      <c r="UPC40" s="27"/>
      <c r="UPD40" s="26"/>
      <c r="UPE40" s="27"/>
      <c r="UPF40" s="26"/>
      <c r="UPG40" s="27"/>
      <c r="UPH40" s="26"/>
      <c r="UPI40" s="27"/>
      <c r="UPJ40" s="26"/>
      <c r="UPK40" s="27"/>
      <c r="UPL40" s="26"/>
      <c r="UPM40" s="27"/>
      <c r="UPN40" s="26"/>
      <c r="UPO40" s="27"/>
      <c r="UPP40" s="26"/>
      <c r="UPQ40" s="27"/>
      <c r="UPR40" s="26"/>
      <c r="UPS40" s="27"/>
      <c r="UPT40" s="26"/>
      <c r="UPU40" s="27"/>
      <c r="UPV40" s="26"/>
      <c r="UPW40" s="27"/>
      <c r="UPX40" s="26"/>
      <c r="UPY40" s="27"/>
      <c r="UPZ40" s="26"/>
      <c r="UQA40" s="27"/>
      <c r="UQB40" s="26"/>
      <c r="UQC40" s="27"/>
      <c r="UQD40" s="26"/>
      <c r="UQE40" s="27"/>
      <c r="UQF40" s="26"/>
      <c r="UQG40" s="27"/>
      <c r="UQH40" s="26"/>
      <c r="UQI40" s="27"/>
      <c r="UQJ40" s="26"/>
      <c r="UQK40" s="27"/>
      <c r="UQL40" s="26"/>
      <c r="UQM40" s="27"/>
      <c r="UQN40" s="26"/>
      <c r="UQO40" s="27"/>
      <c r="UQP40" s="26"/>
      <c r="UQQ40" s="27"/>
      <c r="UQR40" s="26"/>
      <c r="UQS40" s="27"/>
      <c r="UQT40" s="26"/>
      <c r="UQU40" s="27"/>
      <c r="UQV40" s="26"/>
      <c r="UQW40" s="27"/>
      <c r="UQX40" s="26"/>
      <c r="UQY40" s="27"/>
      <c r="UQZ40" s="26"/>
      <c r="URA40" s="27"/>
      <c r="URB40" s="26"/>
      <c r="URC40" s="27"/>
      <c r="URD40" s="26"/>
      <c r="URE40" s="27"/>
      <c r="URF40" s="26"/>
      <c r="URG40" s="27"/>
      <c r="URH40" s="26"/>
      <c r="URI40" s="27"/>
      <c r="URJ40" s="26"/>
      <c r="URK40" s="27"/>
      <c r="URL40" s="26"/>
      <c r="URM40" s="27"/>
      <c r="URN40" s="26"/>
      <c r="URO40" s="27"/>
      <c r="URP40" s="26"/>
      <c r="URQ40" s="27"/>
      <c r="URR40" s="26"/>
      <c r="URS40" s="27"/>
      <c r="URT40" s="26"/>
      <c r="URU40" s="27"/>
      <c r="URV40" s="26"/>
      <c r="URW40" s="27"/>
      <c r="URX40" s="26"/>
      <c r="URY40" s="27"/>
      <c r="URZ40" s="26"/>
      <c r="USA40" s="27"/>
      <c r="USB40" s="26"/>
      <c r="USC40" s="27"/>
      <c r="USD40" s="26"/>
      <c r="USE40" s="27"/>
      <c r="USF40" s="26"/>
      <c r="USG40" s="27"/>
      <c r="USH40" s="26"/>
      <c r="USI40" s="27"/>
      <c r="USJ40" s="26"/>
      <c r="USK40" s="27"/>
      <c r="USL40" s="26"/>
      <c r="USM40" s="27"/>
      <c r="USN40" s="26"/>
      <c r="USO40" s="27"/>
      <c r="USP40" s="26"/>
      <c r="USQ40" s="27"/>
      <c r="USR40" s="26"/>
      <c r="USS40" s="27"/>
      <c r="UST40" s="26"/>
      <c r="USU40" s="27"/>
      <c r="USV40" s="26"/>
      <c r="USW40" s="27"/>
      <c r="USX40" s="26"/>
      <c r="USY40" s="27"/>
      <c r="USZ40" s="26"/>
      <c r="UTA40" s="27"/>
      <c r="UTB40" s="26"/>
      <c r="UTC40" s="27"/>
      <c r="UTD40" s="26"/>
      <c r="UTE40" s="27"/>
      <c r="UTF40" s="26"/>
      <c r="UTG40" s="27"/>
      <c r="UTH40" s="26"/>
      <c r="UTI40" s="27"/>
      <c r="UTJ40" s="26"/>
      <c r="UTK40" s="27"/>
      <c r="UTL40" s="26"/>
      <c r="UTM40" s="27"/>
      <c r="UTN40" s="26"/>
      <c r="UTO40" s="27"/>
      <c r="UTP40" s="26"/>
      <c r="UTQ40" s="27"/>
      <c r="UTR40" s="26"/>
      <c r="UTS40" s="27"/>
      <c r="UTT40" s="26"/>
      <c r="UTU40" s="27"/>
      <c r="UTV40" s="26"/>
      <c r="UTW40" s="27"/>
      <c r="UTX40" s="26"/>
      <c r="UTY40" s="27"/>
      <c r="UTZ40" s="26"/>
      <c r="UUA40" s="27"/>
      <c r="UUB40" s="26"/>
      <c r="UUC40" s="27"/>
      <c r="UUD40" s="26"/>
      <c r="UUE40" s="27"/>
      <c r="UUF40" s="26"/>
      <c r="UUG40" s="27"/>
      <c r="UUH40" s="26"/>
      <c r="UUI40" s="27"/>
      <c r="UUJ40" s="26"/>
      <c r="UUK40" s="27"/>
      <c r="UUL40" s="26"/>
      <c r="UUM40" s="27"/>
      <c r="UUN40" s="26"/>
      <c r="UUO40" s="27"/>
      <c r="UUP40" s="26"/>
      <c r="UUQ40" s="27"/>
      <c r="UUR40" s="26"/>
      <c r="UUS40" s="27"/>
      <c r="UUT40" s="26"/>
      <c r="UUU40" s="27"/>
      <c r="UUV40" s="26"/>
      <c r="UUW40" s="27"/>
      <c r="UUX40" s="26"/>
      <c r="UUY40" s="27"/>
      <c r="UUZ40" s="26"/>
      <c r="UVA40" s="27"/>
      <c r="UVB40" s="26"/>
      <c r="UVC40" s="27"/>
      <c r="UVD40" s="26"/>
      <c r="UVE40" s="27"/>
      <c r="UVF40" s="26"/>
      <c r="UVG40" s="27"/>
      <c r="UVH40" s="26"/>
      <c r="UVI40" s="27"/>
      <c r="UVJ40" s="26"/>
      <c r="UVK40" s="27"/>
      <c r="UVL40" s="26"/>
      <c r="UVM40" s="27"/>
      <c r="UVN40" s="26"/>
      <c r="UVO40" s="27"/>
      <c r="UVP40" s="26"/>
      <c r="UVQ40" s="27"/>
      <c r="UVR40" s="26"/>
      <c r="UVS40" s="27"/>
      <c r="UVT40" s="26"/>
      <c r="UVU40" s="27"/>
      <c r="UVV40" s="26"/>
      <c r="UVW40" s="27"/>
      <c r="UVX40" s="26"/>
      <c r="UVY40" s="27"/>
      <c r="UVZ40" s="26"/>
      <c r="UWA40" s="27"/>
      <c r="UWB40" s="26"/>
      <c r="UWC40" s="27"/>
      <c r="UWD40" s="26"/>
      <c r="UWE40" s="27"/>
      <c r="UWF40" s="26"/>
      <c r="UWG40" s="27"/>
      <c r="UWH40" s="26"/>
      <c r="UWI40" s="27"/>
      <c r="UWJ40" s="26"/>
      <c r="UWK40" s="27"/>
      <c r="UWL40" s="26"/>
      <c r="UWM40" s="27"/>
      <c r="UWN40" s="26"/>
      <c r="UWO40" s="27"/>
      <c r="UWP40" s="26"/>
      <c r="UWQ40" s="27"/>
      <c r="UWR40" s="26"/>
      <c r="UWS40" s="27"/>
      <c r="UWT40" s="26"/>
      <c r="UWU40" s="27"/>
      <c r="UWV40" s="26"/>
      <c r="UWW40" s="27"/>
      <c r="UWX40" s="26"/>
      <c r="UWY40" s="27"/>
      <c r="UWZ40" s="26"/>
      <c r="UXA40" s="27"/>
      <c r="UXB40" s="26"/>
      <c r="UXC40" s="27"/>
      <c r="UXD40" s="26"/>
      <c r="UXE40" s="27"/>
      <c r="UXF40" s="26"/>
      <c r="UXG40" s="27"/>
      <c r="UXH40" s="26"/>
      <c r="UXI40" s="27"/>
      <c r="UXJ40" s="26"/>
      <c r="UXK40" s="27"/>
      <c r="UXL40" s="26"/>
      <c r="UXM40" s="27"/>
      <c r="UXN40" s="26"/>
      <c r="UXO40" s="27"/>
      <c r="UXP40" s="26"/>
      <c r="UXQ40" s="27"/>
      <c r="UXR40" s="26"/>
      <c r="UXS40" s="27"/>
      <c r="UXT40" s="26"/>
      <c r="UXU40" s="27"/>
      <c r="UXV40" s="26"/>
      <c r="UXW40" s="27"/>
      <c r="UXX40" s="26"/>
      <c r="UXY40" s="27"/>
      <c r="UXZ40" s="26"/>
      <c r="UYA40" s="27"/>
      <c r="UYB40" s="26"/>
      <c r="UYC40" s="27"/>
      <c r="UYD40" s="26"/>
      <c r="UYE40" s="27"/>
      <c r="UYF40" s="26"/>
      <c r="UYG40" s="27"/>
      <c r="UYH40" s="26"/>
      <c r="UYI40" s="27"/>
      <c r="UYJ40" s="26"/>
      <c r="UYK40" s="27"/>
      <c r="UYL40" s="26"/>
      <c r="UYM40" s="27"/>
      <c r="UYN40" s="26"/>
      <c r="UYO40" s="27"/>
      <c r="UYP40" s="26"/>
      <c r="UYQ40" s="27"/>
      <c r="UYR40" s="26"/>
      <c r="UYS40" s="27"/>
      <c r="UYT40" s="26"/>
      <c r="UYU40" s="27"/>
      <c r="UYV40" s="26"/>
      <c r="UYW40" s="27"/>
      <c r="UYX40" s="26"/>
      <c r="UYY40" s="27"/>
      <c r="UYZ40" s="26"/>
      <c r="UZA40" s="27"/>
      <c r="UZB40" s="26"/>
      <c r="UZC40" s="27"/>
      <c r="UZD40" s="26"/>
      <c r="UZE40" s="27"/>
      <c r="UZF40" s="26"/>
      <c r="UZG40" s="27"/>
      <c r="UZH40" s="26"/>
      <c r="UZI40" s="27"/>
      <c r="UZJ40" s="26"/>
      <c r="UZK40" s="27"/>
      <c r="UZL40" s="26"/>
      <c r="UZM40" s="27"/>
      <c r="UZN40" s="26"/>
      <c r="UZO40" s="27"/>
      <c r="UZP40" s="26"/>
      <c r="UZQ40" s="27"/>
      <c r="UZR40" s="26"/>
      <c r="UZS40" s="27"/>
      <c r="UZT40" s="26"/>
      <c r="UZU40" s="27"/>
      <c r="UZV40" s="26"/>
      <c r="UZW40" s="27"/>
      <c r="UZX40" s="26"/>
      <c r="UZY40" s="27"/>
      <c r="UZZ40" s="26"/>
      <c r="VAA40" s="27"/>
      <c r="VAB40" s="26"/>
      <c r="VAC40" s="27"/>
      <c r="VAD40" s="26"/>
      <c r="VAE40" s="27"/>
      <c r="VAF40" s="26"/>
      <c r="VAG40" s="27"/>
      <c r="VAH40" s="26"/>
      <c r="VAI40" s="27"/>
      <c r="VAJ40" s="26"/>
      <c r="VAK40" s="27"/>
      <c r="VAL40" s="26"/>
      <c r="VAM40" s="27"/>
      <c r="VAN40" s="26"/>
      <c r="VAO40" s="27"/>
      <c r="VAP40" s="26"/>
      <c r="VAQ40" s="27"/>
      <c r="VAR40" s="26"/>
      <c r="VAS40" s="27"/>
      <c r="VAT40" s="26"/>
      <c r="VAU40" s="27"/>
      <c r="VAV40" s="26"/>
      <c r="VAW40" s="27"/>
      <c r="VAX40" s="26"/>
      <c r="VAY40" s="27"/>
      <c r="VAZ40" s="26"/>
      <c r="VBA40" s="27"/>
      <c r="VBB40" s="26"/>
      <c r="VBC40" s="27"/>
      <c r="VBD40" s="26"/>
      <c r="VBE40" s="27"/>
      <c r="VBF40" s="26"/>
      <c r="VBG40" s="27"/>
      <c r="VBH40" s="26"/>
      <c r="VBI40" s="27"/>
      <c r="VBJ40" s="26"/>
      <c r="VBK40" s="27"/>
      <c r="VBL40" s="26"/>
      <c r="VBM40" s="27"/>
      <c r="VBN40" s="26"/>
      <c r="VBO40" s="27"/>
      <c r="VBP40" s="26"/>
      <c r="VBQ40" s="27"/>
      <c r="VBR40" s="26"/>
      <c r="VBS40" s="27"/>
      <c r="VBT40" s="26"/>
      <c r="VBU40" s="27"/>
      <c r="VBV40" s="26"/>
      <c r="VBW40" s="27"/>
      <c r="VBX40" s="26"/>
      <c r="VBY40" s="27"/>
      <c r="VBZ40" s="26"/>
      <c r="VCA40" s="27"/>
      <c r="VCB40" s="26"/>
      <c r="VCC40" s="27"/>
      <c r="VCD40" s="26"/>
      <c r="VCE40" s="27"/>
      <c r="VCF40" s="26"/>
      <c r="VCG40" s="27"/>
      <c r="VCH40" s="26"/>
      <c r="VCI40" s="27"/>
      <c r="VCJ40" s="26"/>
      <c r="VCK40" s="27"/>
      <c r="VCL40" s="26"/>
      <c r="VCM40" s="27"/>
      <c r="VCN40" s="26"/>
      <c r="VCO40" s="27"/>
      <c r="VCP40" s="26"/>
      <c r="VCQ40" s="27"/>
      <c r="VCR40" s="26"/>
      <c r="VCS40" s="27"/>
      <c r="VCT40" s="26"/>
      <c r="VCU40" s="27"/>
      <c r="VCV40" s="26"/>
      <c r="VCW40" s="27"/>
      <c r="VCX40" s="26"/>
      <c r="VCY40" s="27"/>
      <c r="VCZ40" s="26"/>
      <c r="VDA40" s="27"/>
      <c r="VDB40" s="26"/>
      <c r="VDC40" s="27"/>
      <c r="VDD40" s="26"/>
      <c r="VDE40" s="27"/>
      <c r="VDF40" s="26"/>
      <c r="VDG40" s="27"/>
      <c r="VDH40" s="26"/>
      <c r="VDI40" s="27"/>
      <c r="VDJ40" s="26"/>
      <c r="VDK40" s="27"/>
      <c r="VDL40" s="26"/>
      <c r="VDM40" s="27"/>
      <c r="VDN40" s="26"/>
      <c r="VDO40" s="27"/>
      <c r="VDP40" s="26"/>
      <c r="VDQ40" s="27"/>
      <c r="VDR40" s="26"/>
      <c r="VDS40" s="27"/>
      <c r="VDT40" s="26"/>
      <c r="VDU40" s="27"/>
      <c r="VDV40" s="26"/>
      <c r="VDW40" s="27"/>
      <c r="VDX40" s="26"/>
      <c r="VDY40" s="27"/>
      <c r="VDZ40" s="26"/>
      <c r="VEA40" s="27"/>
      <c r="VEB40" s="26"/>
      <c r="VEC40" s="27"/>
      <c r="VED40" s="26"/>
      <c r="VEE40" s="27"/>
      <c r="VEF40" s="26"/>
      <c r="VEG40" s="27"/>
      <c r="VEH40" s="26"/>
      <c r="VEI40" s="27"/>
      <c r="VEJ40" s="26"/>
      <c r="VEK40" s="27"/>
      <c r="VEL40" s="26"/>
      <c r="VEM40" s="27"/>
      <c r="VEN40" s="26"/>
      <c r="VEO40" s="27"/>
      <c r="VEP40" s="26"/>
      <c r="VEQ40" s="27"/>
      <c r="VER40" s="26"/>
      <c r="VES40" s="27"/>
      <c r="VET40" s="26"/>
      <c r="VEU40" s="27"/>
      <c r="VEV40" s="26"/>
      <c r="VEW40" s="27"/>
      <c r="VEX40" s="26"/>
      <c r="VEY40" s="27"/>
      <c r="VEZ40" s="26"/>
      <c r="VFA40" s="27"/>
      <c r="VFB40" s="26"/>
      <c r="VFC40" s="27"/>
      <c r="VFD40" s="26"/>
      <c r="VFE40" s="27"/>
      <c r="VFF40" s="26"/>
      <c r="VFG40" s="27"/>
      <c r="VFH40" s="26"/>
      <c r="VFI40" s="27"/>
      <c r="VFJ40" s="26"/>
      <c r="VFK40" s="27"/>
      <c r="VFL40" s="26"/>
      <c r="VFM40" s="27"/>
      <c r="VFN40" s="26"/>
      <c r="VFO40" s="27"/>
      <c r="VFP40" s="26"/>
      <c r="VFQ40" s="27"/>
      <c r="VFR40" s="26"/>
      <c r="VFS40" s="27"/>
      <c r="VFT40" s="26"/>
      <c r="VFU40" s="27"/>
      <c r="VFV40" s="26"/>
      <c r="VFW40" s="27"/>
      <c r="VFX40" s="26"/>
      <c r="VFY40" s="27"/>
      <c r="VFZ40" s="26"/>
      <c r="VGA40" s="27"/>
      <c r="VGB40" s="26"/>
      <c r="VGC40" s="27"/>
      <c r="VGD40" s="26"/>
      <c r="VGE40" s="27"/>
      <c r="VGF40" s="26"/>
      <c r="VGG40" s="27"/>
      <c r="VGH40" s="26"/>
      <c r="VGI40" s="27"/>
      <c r="VGJ40" s="26"/>
      <c r="VGK40" s="27"/>
      <c r="VGL40" s="26"/>
      <c r="VGM40" s="27"/>
      <c r="VGN40" s="26"/>
      <c r="VGO40" s="27"/>
      <c r="VGP40" s="26"/>
      <c r="VGQ40" s="27"/>
      <c r="VGR40" s="26"/>
      <c r="VGS40" s="27"/>
      <c r="VGT40" s="26"/>
      <c r="VGU40" s="27"/>
      <c r="VGV40" s="26"/>
      <c r="VGW40" s="27"/>
      <c r="VGX40" s="26"/>
      <c r="VGY40" s="27"/>
      <c r="VGZ40" s="26"/>
      <c r="VHA40" s="27"/>
      <c r="VHB40" s="26"/>
      <c r="VHC40" s="27"/>
      <c r="VHD40" s="26"/>
      <c r="VHE40" s="27"/>
      <c r="VHF40" s="26"/>
      <c r="VHG40" s="27"/>
      <c r="VHH40" s="26"/>
      <c r="VHI40" s="27"/>
      <c r="VHJ40" s="26"/>
      <c r="VHK40" s="27"/>
      <c r="VHL40" s="26"/>
      <c r="VHM40" s="27"/>
      <c r="VHN40" s="26"/>
      <c r="VHO40" s="27"/>
      <c r="VHP40" s="26"/>
      <c r="VHQ40" s="27"/>
      <c r="VHR40" s="26"/>
      <c r="VHS40" s="27"/>
      <c r="VHT40" s="26"/>
      <c r="VHU40" s="27"/>
      <c r="VHV40" s="26"/>
      <c r="VHW40" s="27"/>
      <c r="VHX40" s="26"/>
      <c r="VHY40" s="27"/>
      <c r="VHZ40" s="26"/>
      <c r="VIA40" s="27"/>
      <c r="VIB40" s="26"/>
      <c r="VIC40" s="27"/>
      <c r="VID40" s="26"/>
      <c r="VIE40" s="27"/>
      <c r="VIF40" s="26"/>
      <c r="VIG40" s="27"/>
      <c r="VIH40" s="26"/>
      <c r="VII40" s="27"/>
      <c r="VIJ40" s="26"/>
      <c r="VIK40" s="27"/>
      <c r="VIL40" s="26"/>
      <c r="VIM40" s="27"/>
      <c r="VIN40" s="26"/>
      <c r="VIO40" s="27"/>
      <c r="VIP40" s="26"/>
      <c r="VIQ40" s="27"/>
      <c r="VIR40" s="26"/>
      <c r="VIS40" s="27"/>
      <c r="VIT40" s="26"/>
      <c r="VIU40" s="27"/>
      <c r="VIV40" s="26"/>
      <c r="VIW40" s="27"/>
      <c r="VIX40" s="26"/>
      <c r="VIY40" s="27"/>
      <c r="VIZ40" s="26"/>
      <c r="VJA40" s="27"/>
      <c r="VJB40" s="26"/>
      <c r="VJC40" s="27"/>
      <c r="VJD40" s="26"/>
      <c r="VJE40" s="27"/>
      <c r="VJF40" s="26"/>
      <c r="VJG40" s="27"/>
      <c r="VJH40" s="26"/>
      <c r="VJI40" s="27"/>
      <c r="VJJ40" s="26"/>
      <c r="VJK40" s="27"/>
      <c r="VJL40" s="26"/>
      <c r="VJM40" s="27"/>
      <c r="VJN40" s="26"/>
      <c r="VJO40" s="27"/>
      <c r="VJP40" s="26"/>
      <c r="VJQ40" s="27"/>
      <c r="VJR40" s="26"/>
      <c r="VJS40" s="27"/>
      <c r="VJT40" s="26"/>
      <c r="VJU40" s="27"/>
      <c r="VJV40" s="26"/>
      <c r="VJW40" s="27"/>
      <c r="VJX40" s="26"/>
      <c r="VJY40" s="27"/>
      <c r="VJZ40" s="26"/>
      <c r="VKA40" s="27"/>
      <c r="VKB40" s="26"/>
      <c r="VKC40" s="27"/>
      <c r="VKD40" s="26"/>
      <c r="VKE40" s="27"/>
      <c r="VKF40" s="26"/>
      <c r="VKG40" s="27"/>
      <c r="VKH40" s="26"/>
      <c r="VKI40" s="27"/>
      <c r="VKJ40" s="26"/>
      <c r="VKK40" s="27"/>
      <c r="VKL40" s="26"/>
      <c r="VKM40" s="27"/>
      <c r="VKN40" s="26"/>
      <c r="VKO40" s="27"/>
      <c r="VKP40" s="26"/>
      <c r="VKQ40" s="27"/>
      <c r="VKR40" s="26"/>
      <c r="VKS40" s="27"/>
      <c r="VKT40" s="26"/>
      <c r="VKU40" s="27"/>
      <c r="VKV40" s="26"/>
      <c r="VKW40" s="27"/>
      <c r="VKX40" s="26"/>
      <c r="VKY40" s="27"/>
      <c r="VKZ40" s="26"/>
      <c r="VLA40" s="27"/>
      <c r="VLB40" s="26"/>
      <c r="VLC40" s="27"/>
      <c r="VLD40" s="26"/>
      <c r="VLE40" s="27"/>
      <c r="VLF40" s="26"/>
      <c r="VLG40" s="27"/>
      <c r="VLH40" s="26"/>
      <c r="VLI40" s="27"/>
      <c r="VLJ40" s="26"/>
      <c r="VLK40" s="27"/>
      <c r="VLL40" s="26"/>
      <c r="VLM40" s="27"/>
      <c r="VLN40" s="26"/>
      <c r="VLO40" s="27"/>
      <c r="VLP40" s="26"/>
      <c r="VLQ40" s="27"/>
      <c r="VLR40" s="26"/>
      <c r="VLS40" s="27"/>
      <c r="VLT40" s="26"/>
      <c r="VLU40" s="27"/>
      <c r="VLV40" s="26"/>
      <c r="VLW40" s="27"/>
      <c r="VLX40" s="26"/>
      <c r="VLY40" s="27"/>
      <c r="VLZ40" s="26"/>
      <c r="VMA40" s="27"/>
      <c r="VMB40" s="26"/>
      <c r="VMC40" s="27"/>
      <c r="VMD40" s="26"/>
      <c r="VME40" s="27"/>
      <c r="VMF40" s="26"/>
      <c r="VMG40" s="27"/>
      <c r="VMH40" s="26"/>
      <c r="VMI40" s="27"/>
      <c r="VMJ40" s="26"/>
      <c r="VMK40" s="27"/>
      <c r="VML40" s="26"/>
      <c r="VMM40" s="27"/>
      <c r="VMN40" s="26"/>
      <c r="VMO40" s="27"/>
      <c r="VMP40" s="26"/>
      <c r="VMQ40" s="27"/>
      <c r="VMR40" s="26"/>
      <c r="VMS40" s="27"/>
      <c r="VMT40" s="26"/>
      <c r="VMU40" s="27"/>
      <c r="VMV40" s="26"/>
      <c r="VMW40" s="27"/>
      <c r="VMX40" s="26"/>
      <c r="VMY40" s="27"/>
      <c r="VMZ40" s="26"/>
      <c r="VNA40" s="27"/>
      <c r="VNB40" s="26"/>
      <c r="VNC40" s="27"/>
      <c r="VND40" s="26"/>
      <c r="VNE40" s="27"/>
      <c r="VNF40" s="26"/>
      <c r="VNG40" s="27"/>
      <c r="VNH40" s="26"/>
      <c r="VNI40" s="27"/>
      <c r="VNJ40" s="26"/>
      <c r="VNK40" s="27"/>
      <c r="VNL40" s="26"/>
      <c r="VNM40" s="27"/>
      <c r="VNN40" s="26"/>
      <c r="VNO40" s="27"/>
      <c r="VNP40" s="26"/>
      <c r="VNQ40" s="27"/>
      <c r="VNR40" s="26"/>
      <c r="VNS40" s="27"/>
      <c r="VNT40" s="26"/>
      <c r="VNU40" s="27"/>
      <c r="VNV40" s="26"/>
      <c r="VNW40" s="27"/>
      <c r="VNX40" s="26"/>
      <c r="VNY40" s="27"/>
      <c r="VNZ40" s="26"/>
      <c r="VOA40" s="27"/>
      <c r="VOB40" s="26"/>
      <c r="VOC40" s="27"/>
      <c r="VOD40" s="26"/>
      <c r="VOE40" s="27"/>
      <c r="VOF40" s="26"/>
      <c r="VOG40" s="27"/>
      <c r="VOH40" s="26"/>
      <c r="VOI40" s="27"/>
      <c r="VOJ40" s="26"/>
      <c r="VOK40" s="27"/>
      <c r="VOL40" s="26"/>
      <c r="VOM40" s="27"/>
      <c r="VON40" s="26"/>
      <c r="VOO40" s="27"/>
      <c r="VOP40" s="26"/>
      <c r="VOQ40" s="27"/>
      <c r="VOR40" s="26"/>
      <c r="VOS40" s="27"/>
      <c r="VOT40" s="26"/>
      <c r="VOU40" s="27"/>
      <c r="VOV40" s="26"/>
      <c r="VOW40" s="27"/>
      <c r="VOX40" s="26"/>
      <c r="VOY40" s="27"/>
      <c r="VOZ40" s="26"/>
      <c r="VPA40" s="27"/>
      <c r="VPB40" s="26"/>
      <c r="VPC40" s="27"/>
      <c r="VPD40" s="26"/>
      <c r="VPE40" s="27"/>
      <c r="VPF40" s="26"/>
      <c r="VPG40" s="27"/>
      <c r="VPH40" s="26"/>
      <c r="VPI40" s="27"/>
      <c r="VPJ40" s="26"/>
      <c r="VPK40" s="27"/>
      <c r="VPL40" s="26"/>
      <c r="VPM40" s="27"/>
      <c r="VPN40" s="26"/>
      <c r="VPO40" s="27"/>
      <c r="VPP40" s="26"/>
      <c r="VPQ40" s="27"/>
      <c r="VPR40" s="26"/>
      <c r="VPS40" s="27"/>
      <c r="VPT40" s="26"/>
      <c r="VPU40" s="27"/>
      <c r="VPV40" s="26"/>
      <c r="VPW40" s="27"/>
      <c r="VPX40" s="26"/>
      <c r="VPY40" s="27"/>
      <c r="VPZ40" s="26"/>
      <c r="VQA40" s="27"/>
      <c r="VQB40" s="26"/>
      <c r="VQC40" s="27"/>
      <c r="VQD40" s="26"/>
      <c r="VQE40" s="27"/>
      <c r="VQF40" s="26"/>
      <c r="VQG40" s="27"/>
      <c r="VQH40" s="26"/>
      <c r="VQI40" s="27"/>
      <c r="VQJ40" s="26"/>
      <c r="VQK40" s="27"/>
      <c r="VQL40" s="26"/>
      <c r="VQM40" s="27"/>
      <c r="VQN40" s="26"/>
      <c r="VQO40" s="27"/>
      <c r="VQP40" s="26"/>
      <c r="VQQ40" s="27"/>
      <c r="VQR40" s="26"/>
      <c r="VQS40" s="27"/>
      <c r="VQT40" s="26"/>
      <c r="VQU40" s="27"/>
      <c r="VQV40" s="26"/>
      <c r="VQW40" s="27"/>
      <c r="VQX40" s="26"/>
      <c r="VQY40" s="27"/>
      <c r="VQZ40" s="26"/>
      <c r="VRA40" s="27"/>
      <c r="VRB40" s="26"/>
      <c r="VRC40" s="27"/>
      <c r="VRD40" s="26"/>
      <c r="VRE40" s="27"/>
      <c r="VRF40" s="26"/>
      <c r="VRG40" s="27"/>
      <c r="VRH40" s="26"/>
      <c r="VRI40" s="27"/>
      <c r="VRJ40" s="26"/>
      <c r="VRK40" s="27"/>
      <c r="VRL40" s="26"/>
      <c r="VRM40" s="27"/>
      <c r="VRN40" s="26"/>
      <c r="VRO40" s="27"/>
      <c r="VRP40" s="26"/>
      <c r="VRQ40" s="27"/>
      <c r="VRR40" s="26"/>
      <c r="VRS40" s="27"/>
      <c r="VRT40" s="26"/>
      <c r="VRU40" s="27"/>
      <c r="VRV40" s="26"/>
      <c r="VRW40" s="27"/>
      <c r="VRX40" s="26"/>
      <c r="VRY40" s="27"/>
      <c r="VRZ40" s="26"/>
      <c r="VSA40" s="27"/>
      <c r="VSB40" s="26"/>
      <c r="VSC40" s="27"/>
      <c r="VSD40" s="26"/>
      <c r="VSE40" s="27"/>
      <c r="VSF40" s="26"/>
      <c r="VSG40" s="27"/>
      <c r="VSH40" s="26"/>
      <c r="VSI40" s="27"/>
      <c r="VSJ40" s="26"/>
      <c r="VSK40" s="27"/>
      <c r="VSL40" s="26"/>
      <c r="VSM40" s="27"/>
      <c r="VSN40" s="26"/>
      <c r="VSO40" s="27"/>
      <c r="VSP40" s="26"/>
      <c r="VSQ40" s="27"/>
      <c r="VSR40" s="26"/>
      <c r="VSS40" s="27"/>
      <c r="VST40" s="26"/>
      <c r="VSU40" s="27"/>
      <c r="VSV40" s="26"/>
      <c r="VSW40" s="27"/>
      <c r="VSX40" s="26"/>
      <c r="VSY40" s="27"/>
      <c r="VSZ40" s="26"/>
      <c r="VTA40" s="27"/>
      <c r="VTB40" s="26"/>
      <c r="VTC40" s="27"/>
      <c r="VTD40" s="26"/>
      <c r="VTE40" s="27"/>
      <c r="VTF40" s="26"/>
      <c r="VTG40" s="27"/>
      <c r="VTH40" s="26"/>
      <c r="VTI40" s="27"/>
      <c r="VTJ40" s="26"/>
      <c r="VTK40" s="27"/>
      <c r="VTL40" s="26"/>
      <c r="VTM40" s="27"/>
      <c r="VTN40" s="26"/>
      <c r="VTO40" s="27"/>
      <c r="VTP40" s="26"/>
      <c r="VTQ40" s="27"/>
      <c r="VTR40" s="26"/>
      <c r="VTS40" s="27"/>
      <c r="VTT40" s="26"/>
      <c r="VTU40" s="27"/>
      <c r="VTV40" s="26"/>
      <c r="VTW40" s="27"/>
      <c r="VTX40" s="26"/>
      <c r="VTY40" s="27"/>
      <c r="VTZ40" s="26"/>
      <c r="VUA40" s="27"/>
      <c r="VUB40" s="26"/>
      <c r="VUC40" s="27"/>
      <c r="VUD40" s="26"/>
      <c r="VUE40" s="27"/>
      <c r="VUF40" s="26"/>
      <c r="VUG40" s="27"/>
      <c r="VUH40" s="26"/>
      <c r="VUI40" s="27"/>
      <c r="VUJ40" s="26"/>
      <c r="VUK40" s="27"/>
      <c r="VUL40" s="26"/>
      <c r="VUM40" s="27"/>
      <c r="VUN40" s="26"/>
      <c r="VUO40" s="27"/>
      <c r="VUP40" s="26"/>
      <c r="VUQ40" s="27"/>
      <c r="VUR40" s="26"/>
      <c r="VUS40" s="27"/>
      <c r="VUT40" s="26"/>
      <c r="VUU40" s="27"/>
      <c r="VUV40" s="26"/>
      <c r="VUW40" s="27"/>
      <c r="VUX40" s="26"/>
      <c r="VUY40" s="27"/>
      <c r="VUZ40" s="26"/>
      <c r="VVA40" s="27"/>
      <c r="VVB40" s="26"/>
      <c r="VVC40" s="27"/>
      <c r="VVD40" s="26"/>
      <c r="VVE40" s="27"/>
      <c r="VVF40" s="26"/>
      <c r="VVG40" s="27"/>
      <c r="VVH40" s="26"/>
      <c r="VVI40" s="27"/>
      <c r="VVJ40" s="26"/>
      <c r="VVK40" s="27"/>
      <c r="VVL40" s="26"/>
      <c r="VVM40" s="27"/>
      <c r="VVN40" s="26"/>
      <c r="VVO40" s="27"/>
      <c r="VVP40" s="26"/>
      <c r="VVQ40" s="27"/>
      <c r="VVR40" s="26"/>
      <c r="VVS40" s="27"/>
      <c r="VVT40" s="26"/>
      <c r="VVU40" s="27"/>
      <c r="VVV40" s="26"/>
      <c r="VVW40" s="27"/>
      <c r="VVX40" s="26"/>
      <c r="VVY40" s="27"/>
      <c r="VVZ40" s="26"/>
      <c r="VWA40" s="27"/>
      <c r="VWB40" s="26"/>
      <c r="VWC40" s="27"/>
      <c r="VWD40" s="26"/>
      <c r="VWE40" s="27"/>
      <c r="VWF40" s="26"/>
      <c r="VWG40" s="27"/>
      <c r="VWH40" s="26"/>
      <c r="VWI40" s="27"/>
      <c r="VWJ40" s="26"/>
      <c r="VWK40" s="27"/>
      <c r="VWL40" s="26"/>
      <c r="VWM40" s="27"/>
      <c r="VWN40" s="26"/>
      <c r="VWO40" s="27"/>
      <c r="VWP40" s="26"/>
      <c r="VWQ40" s="27"/>
      <c r="VWR40" s="26"/>
      <c r="VWS40" s="27"/>
      <c r="VWT40" s="26"/>
      <c r="VWU40" s="27"/>
      <c r="VWV40" s="26"/>
      <c r="VWW40" s="27"/>
      <c r="VWX40" s="26"/>
      <c r="VWY40" s="27"/>
      <c r="VWZ40" s="26"/>
      <c r="VXA40" s="27"/>
      <c r="VXB40" s="26"/>
      <c r="VXC40" s="27"/>
      <c r="VXD40" s="26"/>
      <c r="VXE40" s="27"/>
      <c r="VXF40" s="26"/>
      <c r="VXG40" s="27"/>
      <c r="VXH40" s="26"/>
      <c r="VXI40" s="27"/>
      <c r="VXJ40" s="26"/>
      <c r="VXK40" s="27"/>
      <c r="VXL40" s="26"/>
      <c r="VXM40" s="27"/>
      <c r="VXN40" s="26"/>
      <c r="VXO40" s="27"/>
      <c r="VXP40" s="26"/>
      <c r="VXQ40" s="27"/>
      <c r="VXR40" s="26"/>
      <c r="VXS40" s="27"/>
      <c r="VXT40" s="26"/>
      <c r="VXU40" s="27"/>
      <c r="VXV40" s="26"/>
      <c r="VXW40" s="27"/>
      <c r="VXX40" s="26"/>
      <c r="VXY40" s="27"/>
      <c r="VXZ40" s="26"/>
      <c r="VYA40" s="27"/>
      <c r="VYB40" s="26"/>
      <c r="VYC40" s="27"/>
      <c r="VYD40" s="26"/>
      <c r="VYE40" s="27"/>
      <c r="VYF40" s="26"/>
      <c r="VYG40" s="27"/>
      <c r="VYH40" s="26"/>
      <c r="VYI40" s="27"/>
      <c r="VYJ40" s="26"/>
      <c r="VYK40" s="27"/>
      <c r="VYL40" s="26"/>
      <c r="VYM40" s="27"/>
      <c r="VYN40" s="26"/>
      <c r="VYO40" s="27"/>
      <c r="VYP40" s="26"/>
      <c r="VYQ40" s="27"/>
      <c r="VYR40" s="26"/>
      <c r="VYS40" s="27"/>
      <c r="VYT40" s="26"/>
      <c r="VYU40" s="27"/>
      <c r="VYV40" s="26"/>
      <c r="VYW40" s="27"/>
      <c r="VYX40" s="26"/>
      <c r="VYY40" s="27"/>
      <c r="VYZ40" s="26"/>
      <c r="VZA40" s="27"/>
      <c r="VZB40" s="26"/>
      <c r="VZC40" s="27"/>
      <c r="VZD40" s="26"/>
      <c r="VZE40" s="27"/>
      <c r="VZF40" s="26"/>
      <c r="VZG40" s="27"/>
      <c r="VZH40" s="26"/>
      <c r="VZI40" s="27"/>
      <c r="VZJ40" s="26"/>
      <c r="VZK40" s="27"/>
      <c r="VZL40" s="26"/>
      <c r="VZM40" s="27"/>
      <c r="VZN40" s="26"/>
      <c r="VZO40" s="27"/>
      <c r="VZP40" s="26"/>
      <c r="VZQ40" s="27"/>
      <c r="VZR40" s="26"/>
      <c r="VZS40" s="27"/>
      <c r="VZT40" s="26"/>
      <c r="VZU40" s="27"/>
      <c r="VZV40" s="26"/>
      <c r="VZW40" s="27"/>
      <c r="VZX40" s="26"/>
      <c r="VZY40" s="27"/>
      <c r="VZZ40" s="26"/>
      <c r="WAA40" s="27"/>
      <c r="WAB40" s="26"/>
      <c r="WAC40" s="27"/>
      <c r="WAD40" s="26"/>
      <c r="WAE40" s="27"/>
      <c r="WAF40" s="26"/>
      <c r="WAG40" s="27"/>
      <c r="WAH40" s="26"/>
      <c r="WAI40" s="27"/>
      <c r="WAJ40" s="26"/>
      <c r="WAK40" s="27"/>
      <c r="WAL40" s="26"/>
      <c r="WAM40" s="27"/>
      <c r="WAN40" s="26"/>
      <c r="WAO40" s="27"/>
      <c r="WAP40" s="26"/>
      <c r="WAQ40" s="27"/>
      <c r="WAR40" s="26"/>
      <c r="WAS40" s="27"/>
      <c r="WAT40" s="26"/>
      <c r="WAU40" s="27"/>
      <c r="WAV40" s="26"/>
      <c r="WAW40" s="27"/>
      <c r="WAX40" s="26"/>
      <c r="WAY40" s="27"/>
      <c r="WAZ40" s="26"/>
      <c r="WBA40" s="27"/>
      <c r="WBB40" s="26"/>
      <c r="WBC40" s="27"/>
      <c r="WBD40" s="26"/>
      <c r="WBE40" s="27"/>
      <c r="WBF40" s="26"/>
      <c r="WBG40" s="27"/>
      <c r="WBH40" s="26"/>
      <c r="WBI40" s="27"/>
      <c r="WBJ40" s="26"/>
      <c r="WBK40" s="27"/>
      <c r="WBL40" s="26"/>
      <c r="WBM40" s="27"/>
      <c r="WBN40" s="26"/>
      <c r="WBO40" s="27"/>
      <c r="WBP40" s="26"/>
      <c r="WBQ40" s="27"/>
      <c r="WBR40" s="26"/>
      <c r="WBS40" s="27"/>
      <c r="WBT40" s="26"/>
      <c r="WBU40" s="27"/>
      <c r="WBV40" s="26"/>
      <c r="WBW40" s="27"/>
      <c r="WBX40" s="26"/>
      <c r="WBY40" s="27"/>
      <c r="WBZ40" s="26"/>
      <c r="WCA40" s="27"/>
      <c r="WCB40" s="26"/>
      <c r="WCC40" s="27"/>
      <c r="WCD40" s="26"/>
      <c r="WCE40" s="27"/>
      <c r="WCF40" s="26"/>
      <c r="WCG40" s="27"/>
      <c r="WCH40" s="26"/>
      <c r="WCI40" s="27"/>
      <c r="WCJ40" s="26"/>
      <c r="WCK40" s="27"/>
      <c r="WCL40" s="26"/>
      <c r="WCM40" s="27"/>
      <c r="WCN40" s="26"/>
      <c r="WCO40" s="27"/>
      <c r="WCP40" s="26"/>
      <c r="WCQ40" s="27"/>
      <c r="WCR40" s="26"/>
      <c r="WCS40" s="27"/>
      <c r="WCT40" s="26"/>
      <c r="WCU40" s="27"/>
      <c r="WCV40" s="26"/>
      <c r="WCW40" s="27"/>
      <c r="WCX40" s="26"/>
      <c r="WCY40" s="27"/>
      <c r="WCZ40" s="26"/>
      <c r="WDA40" s="27"/>
      <c r="WDB40" s="26"/>
      <c r="WDC40" s="27"/>
      <c r="WDD40" s="26"/>
      <c r="WDE40" s="27"/>
      <c r="WDF40" s="26"/>
      <c r="WDG40" s="27"/>
      <c r="WDH40" s="26"/>
      <c r="WDI40" s="27"/>
      <c r="WDJ40" s="26"/>
      <c r="WDK40" s="27"/>
      <c r="WDL40" s="26"/>
      <c r="WDM40" s="27"/>
      <c r="WDN40" s="26"/>
      <c r="WDO40" s="27"/>
      <c r="WDP40" s="26"/>
      <c r="WDQ40" s="27"/>
      <c r="WDR40" s="26"/>
      <c r="WDS40" s="27"/>
      <c r="WDT40" s="26"/>
      <c r="WDU40" s="27"/>
      <c r="WDV40" s="26"/>
      <c r="WDW40" s="27"/>
      <c r="WDX40" s="26"/>
      <c r="WDY40" s="27"/>
      <c r="WDZ40" s="26"/>
      <c r="WEA40" s="27"/>
      <c r="WEB40" s="26"/>
      <c r="WEC40" s="27"/>
      <c r="WED40" s="26"/>
      <c r="WEE40" s="27"/>
      <c r="WEF40" s="26"/>
      <c r="WEG40" s="27"/>
      <c r="WEH40" s="26"/>
      <c r="WEI40" s="27"/>
      <c r="WEJ40" s="26"/>
      <c r="WEK40" s="27"/>
      <c r="WEL40" s="26"/>
      <c r="WEM40" s="27"/>
      <c r="WEN40" s="26"/>
      <c r="WEO40" s="27"/>
      <c r="WEP40" s="26"/>
      <c r="WEQ40" s="27"/>
      <c r="WER40" s="26"/>
      <c r="WES40" s="27"/>
      <c r="WET40" s="26"/>
      <c r="WEU40" s="27"/>
      <c r="WEV40" s="26"/>
      <c r="WEW40" s="27"/>
      <c r="WEX40" s="26"/>
      <c r="WEY40" s="27"/>
      <c r="WEZ40" s="26"/>
      <c r="WFA40" s="27"/>
      <c r="WFB40" s="26"/>
      <c r="WFC40" s="27"/>
      <c r="WFD40" s="26"/>
      <c r="WFE40" s="27"/>
      <c r="WFF40" s="26"/>
      <c r="WFG40" s="27"/>
      <c r="WFH40" s="26"/>
      <c r="WFI40" s="27"/>
      <c r="WFJ40" s="26"/>
      <c r="WFK40" s="27"/>
      <c r="WFL40" s="26"/>
      <c r="WFM40" s="27"/>
      <c r="WFN40" s="26"/>
      <c r="WFO40" s="27"/>
      <c r="WFP40" s="26"/>
      <c r="WFQ40" s="27"/>
      <c r="WFR40" s="26"/>
      <c r="WFS40" s="27"/>
      <c r="WFT40" s="26"/>
      <c r="WFU40" s="27"/>
      <c r="WFV40" s="26"/>
      <c r="WFW40" s="27"/>
      <c r="WFX40" s="26"/>
      <c r="WFY40" s="27"/>
      <c r="WFZ40" s="26"/>
      <c r="WGA40" s="27"/>
      <c r="WGB40" s="26"/>
      <c r="WGC40" s="27"/>
      <c r="WGD40" s="26"/>
      <c r="WGE40" s="27"/>
      <c r="WGF40" s="26"/>
      <c r="WGG40" s="27"/>
      <c r="WGH40" s="26"/>
      <c r="WGI40" s="27"/>
      <c r="WGJ40" s="26"/>
      <c r="WGK40" s="27"/>
      <c r="WGL40" s="26"/>
      <c r="WGM40" s="27"/>
      <c r="WGN40" s="26"/>
      <c r="WGO40" s="27"/>
      <c r="WGP40" s="26"/>
      <c r="WGQ40" s="27"/>
      <c r="WGR40" s="26"/>
      <c r="WGS40" s="27"/>
      <c r="WGT40" s="26"/>
      <c r="WGU40" s="27"/>
      <c r="WGV40" s="26"/>
      <c r="WGW40" s="27"/>
      <c r="WGX40" s="26"/>
      <c r="WGY40" s="27"/>
      <c r="WGZ40" s="26"/>
      <c r="WHA40" s="27"/>
      <c r="WHB40" s="26"/>
      <c r="WHC40" s="27"/>
      <c r="WHD40" s="26"/>
      <c r="WHE40" s="27"/>
      <c r="WHF40" s="26"/>
      <c r="WHG40" s="27"/>
      <c r="WHH40" s="26"/>
      <c r="WHI40" s="27"/>
      <c r="WHJ40" s="26"/>
      <c r="WHK40" s="27"/>
      <c r="WHL40" s="26"/>
      <c r="WHM40" s="27"/>
      <c r="WHN40" s="26"/>
      <c r="WHO40" s="27"/>
      <c r="WHP40" s="26"/>
      <c r="WHQ40" s="27"/>
      <c r="WHR40" s="26"/>
      <c r="WHS40" s="27"/>
      <c r="WHT40" s="26"/>
      <c r="WHU40" s="27"/>
      <c r="WHV40" s="26"/>
      <c r="WHW40" s="27"/>
      <c r="WHX40" s="26"/>
      <c r="WHY40" s="27"/>
      <c r="WHZ40" s="26"/>
      <c r="WIA40" s="27"/>
      <c r="WIB40" s="26"/>
      <c r="WIC40" s="27"/>
      <c r="WID40" s="26"/>
      <c r="WIE40" s="27"/>
      <c r="WIF40" s="26"/>
      <c r="WIG40" s="27"/>
      <c r="WIH40" s="26"/>
      <c r="WII40" s="27"/>
      <c r="WIJ40" s="26"/>
      <c r="WIK40" s="27"/>
      <c r="WIL40" s="26"/>
      <c r="WIM40" s="27"/>
      <c r="WIN40" s="26"/>
      <c r="WIO40" s="27"/>
      <c r="WIP40" s="26"/>
      <c r="WIQ40" s="27"/>
      <c r="WIR40" s="26"/>
      <c r="WIS40" s="27"/>
      <c r="WIT40" s="26"/>
      <c r="WIU40" s="27"/>
      <c r="WIV40" s="26"/>
      <c r="WIW40" s="27"/>
      <c r="WIX40" s="26"/>
      <c r="WIY40" s="27"/>
      <c r="WIZ40" s="26"/>
      <c r="WJA40" s="27"/>
      <c r="WJB40" s="26"/>
      <c r="WJC40" s="27"/>
      <c r="WJD40" s="26"/>
      <c r="WJE40" s="27"/>
      <c r="WJF40" s="26"/>
      <c r="WJG40" s="27"/>
      <c r="WJH40" s="26"/>
      <c r="WJI40" s="27"/>
      <c r="WJJ40" s="26"/>
      <c r="WJK40" s="27"/>
      <c r="WJL40" s="26"/>
      <c r="WJM40" s="27"/>
      <c r="WJN40" s="26"/>
      <c r="WJO40" s="27"/>
      <c r="WJP40" s="26"/>
      <c r="WJQ40" s="27"/>
      <c r="WJR40" s="26"/>
      <c r="WJS40" s="27"/>
      <c r="WJT40" s="26"/>
      <c r="WJU40" s="27"/>
      <c r="WJV40" s="26"/>
      <c r="WJW40" s="27"/>
      <c r="WJX40" s="26"/>
      <c r="WJY40" s="27"/>
      <c r="WJZ40" s="26"/>
      <c r="WKA40" s="27"/>
      <c r="WKB40" s="26"/>
      <c r="WKC40" s="27"/>
      <c r="WKD40" s="26"/>
      <c r="WKE40" s="27"/>
      <c r="WKF40" s="26"/>
      <c r="WKG40" s="27"/>
      <c r="WKH40" s="26"/>
      <c r="WKI40" s="27"/>
      <c r="WKJ40" s="26"/>
      <c r="WKK40" s="27"/>
      <c r="WKL40" s="26"/>
      <c r="WKM40" s="27"/>
      <c r="WKN40" s="26"/>
      <c r="WKO40" s="27"/>
      <c r="WKP40" s="26"/>
      <c r="WKQ40" s="27"/>
      <c r="WKR40" s="26"/>
      <c r="WKS40" s="27"/>
      <c r="WKT40" s="26"/>
      <c r="WKU40" s="27"/>
      <c r="WKV40" s="26"/>
      <c r="WKW40" s="27"/>
      <c r="WKX40" s="26"/>
      <c r="WKY40" s="27"/>
      <c r="WKZ40" s="26"/>
      <c r="WLA40" s="27"/>
      <c r="WLB40" s="26"/>
      <c r="WLC40" s="27"/>
      <c r="WLD40" s="26"/>
      <c r="WLE40" s="27"/>
      <c r="WLF40" s="26"/>
      <c r="WLG40" s="27"/>
      <c r="WLH40" s="26"/>
      <c r="WLI40" s="27"/>
      <c r="WLJ40" s="26"/>
      <c r="WLK40" s="27"/>
      <c r="WLL40" s="26"/>
      <c r="WLM40" s="27"/>
      <c r="WLN40" s="26"/>
      <c r="WLO40" s="27"/>
      <c r="WLP40" s="26"/>
      <c r="WLQ40" s="27"/>
      <c r="WLR40" s="26"/>
      <c r="WLS40" s="27"/>
      <c r="WLT40" s="26"/>
      <c r="WLU40" s="27"/>
      <c r="WLV40" s="26"/>
      <c r="WLW40" s="27"/>
      <c r="WLX40" s="26"/>
      <c r="WLY40" s="27"/>
      <c r="WLZ40" s="26"/>
      <c r="WMA40" s="27"/>
      <c r="WMB40" s="26"/>
      <c r="WMC40" s="27"/>
      <c r="WMD40" s="26"/>
      <c r="WME40" s="27"/>
      <c r="WMF40" s="26"/>
      <c r="WMG40" s="27"/>
      <c r="WMH40" s="26"/>
      <c r="WMI40" s="27"/>
      <c r="WMJ40" s="26"/>
      <c r="WMK40" s="27"/>
      <c r="WML40" s="26"/>
      <c r="WMM40" s="27"/>
      <c r="WMN40" s="26"/>
      <c r="WMO40" s="27"/>
      <c r="WMP40" s="26"/>
      <c r="WMQ40" s="27"/>
      <c r="WMR40" s="26"/>
      <c r="WMS40" s="27"/>
      <c r="WMT40" s="26"/>
      <c r="WMU40" s="27"/>
      <c r="WMV40" s="26"/>
      <c r="WMW40" s="27"/>
      <c r="WMX40" s="26"/>
      <c r="WMY40" s="27"/>
      <c r="WMZ40" s="26"/>
      <c r="WNA40" s="27"/>
      <c r="WNB40" s="26"/>
      <c r="WNC40" s="27"/>
      <c r="WND40" s="26"/>
      <c r="WNE40" s="27"/>
      <c r="WNF40" s="26"/>
      <c r="WNG40" s="27"/>
      <c r="WNH40" s="26"/>
      <c r="WNI40" s="27"/>
      <c r="WNJ40" s="26"/>
      <c r="WNK40" s="27"/>
      <c r="WNL40" s="26"/>
      <c r="WNM40" s="27"/>
      <c r="WNN40" s="26"/>
      <c r="WNO40" s="27"/>
      <c r="WNP40" s="26"/>
      <c r="WNQ40" s="27"/>
      <c r="WNR40" s="26"/>
      <c r="WNS40" s="27"/>
      <c r="WNT40" s="26"/>
      <c r="WNU40" s="27"/>
      <c r="WNV40" s="26"/>
      <c r="WNW40" s="27"/>
      <c r="WNX40" s="26"/>
      <c r="WNY40" s="27"/>
      <c r="WNZ40" s="26"/>
      <c r="WOA40" s="27"/>
      <c r="WOB40" s="26"/>
      <c r="WOC40" s="27"/>
      <c r="WOD40" s="26"/>
      <c r="WOE40" s="27"/>
      <c r="WOF40" s="26"/>
      <c r="WOG40" s="27"/>
      <c r="WOH40" s="26"/>
      <c r="WOI40" s="27"/>
      <c r="WOJ40" s="26"/>
      <c r="WOK40" s="27"/>
      <c r="WOL40" s="26"/>
      <c r="WOM40" s="27"/>
      <c r="WON40" s="26"/>
      <c r="WOO40" s="27"/>
      <c r="WOP40" s="26"/>
      <c r="WOQ40" s="27"/>
      <c r="WOR40" s="26"/>
      <c r="WOS40" s="27"/>
      <c r="WOT40" s="26"/>
      <c r="WOU40" s="27"/>
      <c r="WOV40" s="26"/>
      <c r="WOW40" s="27"/>
      <c r="WOX40" s="26"/>
      <c r="WOY40" s="27"/>
      <c r="WOZ40" s="26"/>
      <c r="WPA40" s="27"/>
      <c r="WPB40" s="26"/>
      <c r="WPC40" s="27"/>
      <c r="WPD40" s="26"/>
      <c r="WPE40" s="27"/>
      <c r="WPF40" s="26"/>
      <c r="WPG40" s="27"/>
      <c r="WPH40" s="26"/>
      <c r="WPI40" s="27"/>
      <c r="WPJ40" s="26"/>
      <c r="WPK40" s="27"/>
      <c r="WPL40" s="26"/>
      <c r="WPM40" s="27"/>
      <c r="WPN40" s="26"/>
      <c r="WPO40" s="27"/>
      <c r="WPP40" s="26"/>
      <c r="WPQ40" s="27"/>
      <c r="WPR40" s="26"/>
      <c r="WPS40" s="27"/>
      <c r="WPT40" s="26"/>
      <c r="WPU40" s="27"/>
      <c r="WPV40" s="26"/>
      <c r="WPW40" s="27"/>
      <c r="WPX40" s="26"/>
      <c r="WPY40" s="27"/>
      <c r="WPZ40" s="26"/>
      <c r="WQA40" s="27"/>
      <c r="WQB40" s="26"/>
      <c r="WQC40" s="27"/>
      <c r="WQD40" s="26"/>
      <c r="WQE40" s="27"/>
      <c r="WQF40" s="26"/>
      <c r="WQG40" s="27"/>
      <c r="WQH40" s="26"/>
      <c r="WQI40" s="27"/>
      <c r="WQJ40" s="26"/>
      <c r="WQK40" s="27"/>
      <c r="WQL40" s="26"/>
      <c r="WQM40" s="27"/>
      <c r="WQN40" s="26"/>
      <c r="WQO40" s="27"/>
      <c r="WQP40" s="26"/>
      <c r="WQQ40" s="27"/>
      <c r="WQR40" s="26"/>
      <c r="WQS40" s="27"/>
      <c r="WQT40" s="26"/>
      <c r="WQU40" s="27"/>
      <c r="WQV40" s="26"/>
      <c r="WQW40" s="27"/>
      <c r="WQX40" s="26"/>
      <c r="WQY40" s="27"/>
      <c r="WQZ40" s="26"/>
      <c r="WRA40" s="27"/>
      <c r="WRB40" s="26"/>
      <c r="WRC40" s="27"/>
      <c r="WRD40" s="26"/>
      <c r="WRE40" s="27"/>
      <c r="WRF40" s="26"/>
      <c r="WRG40" s="27"/>
      <c r="WRH40" s="26"/>
      <c r="WRI40" s="27"/>
      <c r="WRJ40" s="26"/>
      <c r="WRK40" s="27"/>
      <c r="WRL40" s="26"/>
      <c r="WRM40" s="27"/>
      <c r="WRN40" s="26"/>
      <c r="WRO40" s="27"/>
      <c r="WRP40" s="26"/>
      <c r="WRQ40" s="27"/>
      <c r="WRR40" s="26"/>
      <c r="WRS40" s="27"/>
      <c r="WRT40" s="26"/>
      <c r="WRU40" s="27"/>
      <c r="WRV40" s="26"/>
      <c r="WRW40" s="27"/>
      <c r="WRX40" s="26"/>
      <c r="WRY40" s="27"/>
      <c r="WRZ40" s="26"/>
      <c r="WSA40" s="27"/>
      <c r="WSB40" s="26"/>
      <c r="WSC40" s="27"/>
      <c r="WSD40" s="26"/>
      <c r="WSE40" s="27"/>
      <c r="WSF40" s="26"/>
      <c r="WSG40" s="27"/>
      <c r="WSH40" s="26"/>
      <c r="WSI40" s="27"/>
      <c r="WSJ40" s="26"/>
      <c r="WSK40" s="27"/>
      <c r="WSL40" s="26"/>
      <c r="WSM40" s="27"/>
      <c r="WSN40" s="26"/>
      <c r="WSO40" s="27"/>
      <c r="WSP40" s="26"/>
      <c r="WSQ40" s="27"/>
      <c r="WSR40" s="26"/>
      <c r="WSS40" s="27"/>
      <c r="WST40" s="26"/>
      <c r="WSU40" s="27"/>
      <c r="WSV40" s="26"/>
      <c r="WSW40" s="27"/>
      <c r="WSX40" s="26"/>
      <c r="WSY40" s="27"/>
      <c r="WSZ40" s="26"/>
      <c r="WTA40" s="27"/>
      <c r="WTB40" s="26"/>
      <c r="WTC40" s="27"/>
      <c r="WTD40" s="26"/>
      <c r="WTE40" s="27"/>
      <c r="WTF40" s="26"/>
      <c r="WTG40" s="27"/>
      <c r="WTH40" s="26"/>
      <c r="WTI40" s="27"/>
      <c r="WTJ40" s="26"/>
      <c r="WTK40" s="27"/>
      <c r="WTL40" s="26"/>
      <c r="WTM40" s="27"/>
      <c r="WTN40" s="26"/>
      <c r="WTO40" s="27"/>
      <c r="WTP40" s="26"/>
      <c r="WTQ40" s="27"/>
      <c r="WTR40" s="26"/>
      <c r="WTS40" s="27"/>
      <c r="WTT40" s="26"/>
      <c r="WTU40" s="27"/>
      <c r="WTV40" s="26"/>
      <c r="WTW40" s="27"/>
      <c r="WTX40" s="26"/>
      <c r="WTY40" s="27"/>
      <c r="WTZ40" s="26"/>
      <c r="WUA40" s="27"/>
      <c r="WUB40" s="26"/>
      <c r="WUC40" s="27"/>
      <c r="WUD40" s="26"/>
      <c r="WUE40" s="27"/>
      <c r="WUF40" s="26"/>
      <c r="WUG40" s="27"/>
      <c r="WUH40" s="26"/>
      <c r="WUI40" s="27"/>
      <c r="WUJ40" s="26"/>
      <c r="WUK40" s="27"/>
      <c r="WUL40" s="26"/>
      <c r="WUM40" s="27"/>
      <c r="WUN40" s="26"/>
      <c r="WUO40" s="27"/>
      <c r="WUP40" s="26"/>
      <c r="WUQ40" s="27"/>
      <c r="WUR40" s="26"/>
      <c r="WUS40" s="27"/>
      <c r="WUT40" s="26"/>
      <c r="WUU40" s="27"/>
      <c r="WUV40" s="26"/>
      <c r="WUW40" s="27"/>
      <c r="WUX40" s="26"/>
      <c r="WUY40" s="27"/>
      <c r="WUZ40" s="26"/>
      <c r="WVA40" s="27"/>
      <c r="WVB40" s="26"/>
      <c r="WVC40" s="27"/>
      <c r="WVD40" s="26"/>
      <c r="WVE40" s="27"/>
      <c r="WVF40" s="26"/>
      <c r="WVG40" s="27"/>
      <c r="WVH40" s="26"/>
      <c r="WVI40" s="27"/>
      <c r="WVJ40" s="26"/>
      <c r="WVK40" s="27"/>
      <c r="WVL40" s="26"/>
      <c r="WVM40" s="27"/>
      <c r="WVN40" s="26"/>
      <c r="WVO40" s="27"/>
      <c r="WVP40" s="26"/>
      <c r="WVQ40" s="27"/>
      <c r="WVR40" s="26"/>
      <c r="WVS40" s="27"/>
      <c r="WVT40" s="26"/>
      <c r="WVU40" s="27"/>
      <c r="WVV40" s="26"/>
      <c r="WVW40" s="27"/>
      <c r="WVX40" s="26"/>
      <c r="WVY40" s="27"/>
      <c r="WVZ40" s="26"/>
      <c r="WWA40" s="27"/>
      <c r="WWB40" s="26"/>
      <c r="WWC40" s="27"/>
      <c r="WWD40" s="26"/>
      <c r="WWE40" s="27"/>
      <c r="WWF40" s="26"/>
      <c r="WWG40" s="27"/>
      <c r="WWH40" s="26"/>
      <c r="WWI40" s="27"/>
      <c r="WWJ40" s="26"/>
      <c r="WWK40" s="27"/>
      <c r="WWL40" s="26"/>
      <c r="WWM40" s="27"/>
      <c r="WWN40" s="26"/>
      <c r="WWO40" s="27"/>
      <c r="WWP40" s="26"/>
      <c r="WWQ40" s="27"/>
      <c r="WWR40" s="26"/>
      <c r="WWS40" s="27"/>
      <c r="WWT40" s="26"/>
      <c r="WWU40" s="27"/>
      <c r="WWV40" s="26"/>
      <c r="WWW40" s="27"/>
      <c r="WWX40" s="26"/>
      <c r="WWY40" s="27"/>
      <c r="WWZ40" s="26"/>
      <c r="WXA40" s="27"/>
      <c r="WXB40" s="26"/>
      <c r="WXC40" s="27"/>
      <c r="WXD40" s="26"/>
      <c r="WXE40" s="27"/>
      <c r="WXF40" s="26"/>
      <c r="WXG40" s="27"/>
      <c r="WXH40" s="26"/>
      <c r="WXI40" s="27"/>
      <c r="WXJ40" s="26"/>
      <c r="WXK40" s="27"/>
      <c r="WXL40" s="26"/>
      <c r="WXM40" s="27"/>
      <c r="WXN40" s="26"/>
      <c r="WXO40" s="27"/>
      <c r="WXP40" s="26"/>
      <c r="WXQ40" s="27"/>
      <c r="WXR40" s="26"/>
      <c r="WXS40" s="27"/>
      <c r="WXT40" s="26"/>
      <c r="WXU40" s="27"/>
      <c r="WXV40" s="26"/>
      <c r="WXW40" s="27"/>
      <c r="WXX40" s="26"/>
      <c r="WXY40" s="27"/>
      <c r="WXZ40" s="26"/>
      <c r="WYA40" s="27"/>
      <c r="WYB40" s="26"/>
      <c r="WYC40" s="27"/>
      <c r="WYD40" s="26"/>
      <c r="WYE40" s="27"/>
      <c r="WYF40" s="26"/>
      <c r="WYG40" s="27"/>
      <c r="WYH40" s="26"/>
      <c r="WYI40" s="27"/>
      <c r="WYJ40" s="26"/>
      <c r="WYK40" s="27"/>
      <c r="WYL40" s="26"/>
      <c r="WYM40" s="27"/>
      <c r="WYN40" s="26"/>
      <c r="WYO40" s="27"/>
      <c r="WYP40" s="26"/>
      <c r="WYQ40" s="27"/>
      <c r="WYR40" s="26"/>
      <c r="WYS40" s="27"/>
      <c r="WYT40" s="26"/>
      <c r="WYU40" s="27"/>
      <c r="WYV40" s="26"/>
      <c r="WYW40" s="27"/>
      <c r="WYX40" s="26"/>
      <c r="WYY40" s="27"/>
      <c r="WYZ40" s="26"/>
      <c r="WZA40" s="27"/>
      <c r="WZB40" s="26"/>
      <c r="WZC40" s="27"/>
      <c r="WZD40" s="26"/>
      <c r="WZE40" s="27"/>
      <c r="WZF40" s="26"/>
      <c r="WZG40" s="27"/>
      <c r="WZH40" s="26"/>
      <c r="WZI40" s="27"/>
      <c r="WZJ40" s="26"/>
      <c r="WZK40" s="27"/>
      <c r="WZL40" s="26"/>
      <c r="WZM40" s="27"/>
      <c r="WZN40" s="26"/>
      <c r="WZO40" s="27"/>
      <c r="WZP40" s="26"/>
      <c r="WZQ40" s="27"/>
      <c r="WZR40" s="26"/>
      <c r="WZS40" s="27"/>
      <c r="WZT40" s="26"/>
      <c r="WZU40" s="27"/>
      <c r="WZV40" s="26"/>
      <c r="WZW40" s="27"/>
      <c r="WZX40" s="26"/>
      <c r="WZY40" s="27"/>
      <c r="WZZ40" s="26"/>
      <c r="XAA40" s="27"/>
      <c r="XAB40" s="26"/>
      <c r="XAC40" s="27"/>
      <c r="XAD40" s="26"/>
      <c r="XAE40" s="27"/>
      <c r="XAF40" s="26"/>
      <c r="XAG40" s="27"/>
      <c r="XAH40" s="26"/>
      <c r="XAI40" s="27"/>
      <c r="XAJ40" s="26"/>
      <c r="XAK40" s="27"/>
      <c r="XAL40" s="26"/>
      <c r="XAM40" s="27"/>
      <c r="XAN40" s="26"/>
      <c r="XAO40" s="27"/>
      <c r="XAP40" s="26"/>
      <c r="XAQ40" s="27"/>
      <c r="XAR40" s="26"/>
      <c r="XAS40" s="27"/>
      <c r="XAT40" s="26"/>
      <c r="XAU40" s="27"/>
      <c r="XAV40" s="26"/>
      <c r="XAW40" s="27"/>
      <c r="XAX40" s="26"/>
      <c r="XAY40" s="27"/>
      <c r="XAZ40" s="26"/>
      <c r="XBA40" s="27"/>
      <c r="XBB40" s="26"/>
      <c r="XBC40" s="27"/>
      <c r="XBD40" s="26"/>
      <c r="XBE40" s="27"/>
      <c r="XBF40" s="26"/>
      <c r="XBG40" s="27"/>
      <c r="XBH40" s="26"/>
      <c r="XBI40" s="27"/>
      <c r="XBJ40" s="26"/>
      <c r="XBK40" s="27"/>
      <c r="XBL40" s="26"/>
      <c r="XBM40" s="27"/>
      <c r="XBN40" s="26"/>
      <c r="XBO40" s="27"/>
      <c r="XBP40" s="26"/>
      <c r="XBQ40" s="27"/>
      <c r="XBR40" s="26"/>
      <c r="XBS40" s="27"/>
      <c r="XBT40" s="26"/>
      <c r="XBU40" s="27"/>
      <c r="XBV40" s="26"/>
      <c r="XBW40" s="27"/>
      <c r="XBX40" s="26"/>
      <c r="XBY40" s="27"/>
      <c r="XBZ40" s="26"/>
      <c r="XCA40" s="27"/>
      <c r="XCB40" s="26"/>
      <c r="XCC40" s="27"/>
      <c r="XCD40" s="26"/>
      <c r="XCE40" s="27"/>
      <c r="XCF40" s="26"/>
      <c r="XCG40" s="27"/>
      <c r="XCH40" s="26"/>
      <c r="XCI40" s="27"/>
      <c r="XCJ40" s="26"/>
      <c r="XCK40" s="27"/>
      <c r="XCL40" s="26"/>
      <c r="XCM40" s="27"/>
      <c r="XCN40" s="26"/>
      <c r="XCO40" s="27"/>
      <c r="XCP40" s="26"/>
      <c r="XCQ40" s="27"/>
      <c r="XCR40" s="26"/>
      <c r="XCS40" s="27"/>
      <c r="XCT40" s="26"/>
      <c r="XCU40" s="27"/>
      <c r="XCV40" s="26"/>
      <c r="XCW40" s="27"/>
      <c r="XCX40" s="26"/>
      <c r="XCY40" s="27"/>
      <c r="XCZ40" s="26"/>
      <c r="XDA40" s="27"/>
      <c r="XDB40" s="26"/>
      <c r="XDC40" s="27"/>
      <c r="XDD40" s="26"/>
      <c r="XDE40" s="27"/>
      <c r="XDF40" s="26"/>
      <c r="XDG40" s="27"/>
      <c r="XDH40" s="26"/>
      <c r="XDI40" s="27"/>
      <c r="XDJ40" s="26"/>
      <c r="XDK40" s="27"/>
      <c r="XDL40" s="26"/>
      <c r="XDM40" s="27"/>
      <c r="XDN40" s="26"/>
      <c r="XDO40" s="27"/>
      <c r="XDP40" s="26"/>
      <c r="XDQ40" s="27"/>
      <c r="XDR40" s="26"/>
      <c r="XDS40" s="27"/>
      <c r="XDT40" s="26"/>
      <c r="XDU40" s="27"/>
      <c r="XDV40" s="26"/>
      <c r="XDW40" s="27"/>
      <c r="XDX40" s="26"/>
      <c r="XDY40" s="27"/>
      <c r="XDZ40" s="26"/>
      <c r="XEA40" s="27"/>
      <c r="XEB40" s="26"/>
      <c r="XEC40" s="27"/>
      <c r="XED40" s="26"/>
      <c r="XEE40" s="27"/>
      <c r="XEF40" s="26"/>
      <c r="XEG40" s="27"/>
      <c r="XEH40" s="26"/>
      <c r="XEI40" s="27"/>
      <c r="XEJ40" s="26"/>
      <c r="XEK40" s="27"/>
      <c r="XEL40" s="26"/>
      <c r="XEM40" s="27"/>
      <c r="XEN40" s="26"/>
      <c r="XEO40" s="27"/>
      <c r="XEP40" s="26"/>
      <c r="XEQ40" s="27"/>
      <c r="XER40" s="26"/>
      <c r="XES40" s="27"/>
      <c r="XET40" s="26"/>
      <c r="XEU40" s="27"/>
    </row>
    <row r="41" spans="2:16375" s="28" customFormat="1" ht="56" customHeight="1" thickBot="1">
      <c r="B41" s="35"/>
      <c r="C41" s="342" t="s">
        <v>5</v>
      </c>
      <c r="D41" s="39">
        <f>记录仪!$D$11</f>
        <v>2.3780000000000001</v>
      </c>
      <c r="E41" s="37" t="s">
        <v>16</v>
      </c>
      <c r="F41" s="1042">
        <f>INDEX(神经网络!$F$10:$BN$70,MATCH(ROUND(卓尔金历!D46*2,1)/2,神经网络!$D$10:$D$70,0),MATCH(ROUND(卓尔金历!D44*2,1)/2,神经网络!$F$8:$BN$8,0))</f>
        <v>1.6482401717794799</v>
      </c>
      <c r="G41" s="1043"/>
      <c r="H41" s="514">
        <f>(F41+H42)/2</f>
        <v>1.8579175103668881</v>
      </c>
      <c r="I41" s="34" t="s">
        <v>253</v>
      </c>
      <c r="J41" s="29"/>
      <c r="K41" s="307"/>
      <c r="L41" s="250"/>
      <c r="M41" s="250"/>
      <c r="N41" s="250"/>
      <c r="O41" s="34"/>
      <c r="P41" s="34"/>
      <c r="Q41" s="34"/>
      <c r="R41" s="34"/>
      <c r="S41" s="34"/>
      <c r="T41" s="34"/>
      <c r="U41" s="34"/>
      <c r="V41" s="250"/>
      <c r="W41" s="250"/>
      <c r="X41" s="250"/>
      <c r="Y41" s="307"/>
      <c r="Z41" s="29"/>
      <c r="AA41" s="30"/>
      <c r="AB41" s="29"/>
      <c r="AC41" s="30"/>
      <c r="AD41" s="29"/>
      <c r="AE41" s="30"/>
      <c r="AF41" s="29"/>
      <c r="AG41" s="30"/>
      <c r="AH41" s="29"/>
      <c r="AI41" s="30"/>
      <c r="AJ41" s="29"/>
      <c r="AK41" s="30"/>
      <c r="AL41" s="29"/>
      <c r="AM41" s="30"/>
      <c r="AN41" s="29"/>
      <c r="AO41" s="30"/>
      <c r="AP41" s="29"/>
      <c r="AQ41" s="30"/>
      <c r="AR41" s="29"/>
      <c r="AS41" s="30"/>
      <c r="AT41" s="29"/>
      <c r="AU41" s="30"/>
      <c r="AV41" s="29"/>
      <c r="AW41" s="30"/>
      <c r="AX41" s="29"/>
      <c r="AY41" s="30"/>
      <c r="AZ41" s="29"/>
      <c r="BA41" s="30"/>
      <c r="BB41" s="29"/>
      <c r="BC41" s="30"/>
      <c r="BD41" s="29"/>
      <c r="BE41" s="30"/>
      <c r="BF41" s="29"/>
      <c r="BG41" s="30"/>
      <c r="BH41" s="29"/>
      <c r="BI41" s="30"/>
      <c r="BJ41" s="29"/>
      <c r="BK41" s="30"/>
      <c r="BL41" s="29"/>
      <c r="BM41" s="30"/>
      <c r="BN41" s="29"/>
      <c r="BO41" s="30"/>
      <c r="BP41" s="29"/>
      <c r="BQ41" s="30"/>
      <c r="BR41" s="29"/>
      <c r="BS41" s="30"/>
      <c r="BT41" s="29"/>
      <c r="BU41" s="30"/>
      <c r="BV41" s="29"/>
      <c r="BW41" s="30"/>
      <c r="BX41" s="29"/>
      <c r="BY41" s="30"/>
      <c r="BZ41" s="29"/>
      <c r="CA41" s="30"/>
      <c r="CB41" s="29"/>
      <c r="CC41" s="30"/>
      <c r="CD41" s="29"/>
      <c r="CE41" s="30"/>
      <c r="CF41" s="29"/>
      <c r="CG41" s="30"/>
      <c r="CH41" s="29"/>
      <c r="CI41" s="30"/>
      <c r="CJ41" s="29"/>
      <c r="CK41" s="30"/>
      <c r="CL41" s="29"/>
      <c r="CM41" s="30"/>
      <c r="CN41" s="29"/>
      <c r="CO41" s="30"/>
      <c r="CP41" s="29"/>
      <c r="CQ41" s="30"/>
      <c r="CR41" s="29"/>
      <c r="CS41" s="30"/>
      <c r="CT41" s="29"/>
      <c r="CU41" s="30"/>
      <c r="CV41" s="29"/>
      <c r="CW41" s="30"/>
      <c r="CX41" s="29"/>
      <c r="CY41" s="30"/>
      <c r="CZ41" s="29"/>
      <c r="DA41" s="30"/>
      <c r="DB41" s="29"/>
      <c r="DC41" s="30"/>
      <c r="DD41" s="29"/>
      <c r="DE41" s="30"/>
      <c r="DF41" s="29"/>
      <c r="DG41" s="30"/>
      <c r="DH41" s="29"/>
      <c r="DI41" s="30"/>
      <c r="DJ41" s="29"/>
      <c r="DK41" s="30"/>
      <c r="DL41" s="29"/>
      <c r="DM41" s="30"/>
      <c r="DN41" s="29"/>
      <c r="DO41" s="30"/>
      <c r="DP41" s="29"/>
      <c r="DQ41" s="30"/>
      <c r="DR41" s="29"/>
      <c r="DS41" s="30"/>
      <c r="DT41" s="29"/>
      <c r="DU41" s="30"/>
      <c r="DV41" s="29"/>
      <c r="DW41" s="30"/>
      <c r="DX41" s="29"/>
      <c r="DY41" s="30"/>
      <c r="DZ41" s="29"/>
      <c r="EA41" s="30"/>
      <c r="EB41" s="29"/>
      <c r="EC41" s="30"/>
      <c r="ED41" s="29"/>
      <c r="EE41" s="30"/>
      <c r="EF41" s="29"/>
      <c r="EG41" s="30"/>
      <c r="EH41" s="29"/>
      <c r="EI41" s="30"/>
      <c r="EJ41" s="29"/>
      <c r="EK41" s="30"/>
      <c r="EL41" s="29"/>
      <c r="EM41" s="30"/>
      <c r="EN41" s="29"/>
      <c r="EO41" s="30"/>
      <c r="EP41" s="29"/>
      <c r="EQ41" s="30"/>
      <c r="ER41" s="29"/>
      <c r="ES41" s="30"/>
      <c r="ET41" s="29"/>
      <c r="EU41" s="30"/>
      <c r="EV41" s="29"/>
      <c r="EW41" s="30"/>
      <c r="EX41" s="29"/>
      <c r="EY41" s="30"/>
      <c r="EZ41" s="29"/>
      <c r="FA41" s="30"/>
      <c r="FB41" s="29"/>
      <c r="FC41" s="30"/>
      <c r="FD41" s="29"/>
      <c r="FE41" s="30"/>
      <c r="FF41" s="29"/>
      <c r="FG41" s="30"/>
      <c r="FH41" s="29"/>
      <c r="FI41" s="30"/>
      <c r="FJ41" s="29"/>
      <c r="FK41" s="30"/>
      <c r="FL41" s="29"/>
      <c r="FM41" s="30"/>
      <c r="FN41" s="29"/>
      <c r="FO41" s="30"/>
      <c r="FP41" s="29"/>
      <c r="FQ41" s="30"/>
      <c r="FR41" s="29"/>
      <c r="FS41" s="30"/>
      <c r="FT41" s="29"/>
      <c r="FU41" s="30"/>
      <c r="FV41" s="29"/>
      <c r="FW41" s="30"/>
      <c r="FX41" s="29"/>
      <c r="FY41" s="30"/>
      <c r="FZ41" s="29"/>
      <c r="GA41" s="30"/>
      <c r="GB41" s="29"/>
      <c r="GC41" s="30"/>
      <c r="GD41" s="29"/>
      <c r="GE41" s="30"/>
      <c r="GF41" s="29"/>
      <c r="GG41" s="30"/>
      <c r="GH41" s="29"/>
      <c r="GI41" s="30"/>
      <c r="GJ41" s="29"/>
      <c r="GK41" s="30"/>
      <c r="GL41" s="29"/>
      <c r="GM41" s="30"/>
      <c r="GN41" s="29"/>
      <c r="GO41" s="30"/>
      <c r="GP41" s="29"/>
      <c r="GQ41" s="30"/>
      <c r="GR41" s="29"/>
      <c r="GS41" s="30"/>
      <c r="GT41" s="29"/>
      <c r="GU41" s="30"/>
      <c r="GV41" s="29"/>
      <c r="GW41" s="30"/>
      <c r="GX41" s="29"/>
      <c r="GY41" s="30"/>
      <c r="GZ41" s="29"/>
      <c r="HA41" s="30"/>
      <c r="HB41" s="29"/>
      <c r="HC41" s="30"/>
      <c r="HD41" s="29"/>
      <c r="HE41" s="30"/>
      <c r="HF41" s="29"/>
      <c r="HG41" s="30"/>
      <c r="HH41" s="29"/>
      <c r="HI41" s="30"/>
      <c r="HJ41" s="29"/>
      <c r="HK41" s="30"/>
      <c r="HL41" s="29"/>
      <c r="HM41" s="30"/>
      <c r="HN41" s="29"/>
      <c r="HO41" s="30"/>
      <c r="HP41" s="29"/>
      <c r="HQ41" s="30"/>
      <c r="HR41" s="29"/>
      <c r="HS41" s="30"/>
      <c r="HT41" s="29"/>
      <c r="HU41" s="30"/>
      <c r="HV41" s="29"/>
      <c r="HW41" s="30"/>
      <c r="HX41" s="29"/>
      <c r="HY41" s="30"/>
      <c r="HZ41" s="29"/>
      <c r="IA41" s="30"/>
      <c r="IB41" s="29"/>
      <c r="IC41" s="30"/>
      <c r="ID41" s="29"/>
      <c r="IE41" s="30"/>
      <c r="IF41" s="29"/>
      <c r="IG41" s="30"/>
      <c r="IH41" s="29"/>
      <c r="II41" s="30"/>
      <c r="IJ41" s="29"/>
      <c r="IK41" s="30"/>
      <c r="IL41" s="29"/>
      <c r="IM41" s="30"/>
      <c r="IN41" s="29"/>
      <c r="IO41" s="30"/>
      <c r="IP41" s="29"/>
      <c r="IQ41" s="30"/>
      <c r="IR41" s="29"/>
      <c r="IS41" s="30"/>
      <c r="IT41" s="29"/>
      <c r="IU41" s="30"/>
      <c r="IV41" s="29"/>
      <c r="IW41" s="30"/>
      <c r="IX41" s="29"/>
      <c r="IY41" s="30"/>
      <c r="IZ41" s="29"/>
      <c r="JA41" s="30"/>
      <c r="JB41" s="29"/>
      <c r="JC41" s="30"/>
      <c r="JD41" s="29"/>
      <c r="JE41" s="30"/>
      <c r="JF41" s="29"/>
      <c r="JG41" s="30"/>
      <c r="JH41" s="29"/>
      <c r="JI41" s="30"/>
      <c r="JJ41" s="29"/>
      <c r="JK41" s="30"/>
      <c r="JL41" s="29"/>
      <c r="JM41" s="30"/>
      <c r="JN41" s="29"/>
      <c r="JO41" s="30"/>
      <c r="JP41" s="29"/>
      <c r="JQ41" s="30"/>
      <c r="JR41" s="29"/>
      <c r="JS41" s="30"/>
      <c r="JT41" s="29"/>
      <c r="JU41" s="30"/>
      <c r="JV41" s="29"/>
      <c r="JW41" s="30"/>
      <c r="JX41" s="29"/>
      <c r="JY41" s="30"/>
      <c r="JZ41" s="29"/>
      <c r="KA41" s="30"/>
      <c r="KB41" s="29"/>
      <c r="KC41" s="30"/>
      <c r="KD41" s="29"/>
      <c r="KE41" s="30"/>
      <c r="KF41" s="29"/>
      <c r="KG41" s="30"/>
      <c r="KH41" s="29"/>
      <c r="KI41" s="30"/>
      <c r="KJ41" s="29"/>
      <c r="KK41" s="30"/>
      <c r="KL41" s="29"/>
      <c r="KM41" s="30"/>
      <c r="KN41" s="29"/>
      <c r="KO41" s="30"/>
      <c r="KP41" s="29"/>
      <c r="KQ41" s="30"/>
      <c r="KR41" s="29"/>
      <c r="KS41" s="30"/>
      <c r="KT41" s="29"/>
      <c r="KU41" s="30"/>
      <c r="KV41" s="29"/>
      <c r="KW41" s="30"/>
      <c r="KX41" s="29"/>
      <c r="KY41" s="30"/>
      <c r="KZ41" s="29"/>
      <c r="LA41" s="30"/>
      <c r="LB41" s="29"/>
      <c r="LC41" s="30"/>
      <c r="LD41" s="29"/>
      <c r="LE41" s="30"/>
      <c r="LF41" s="29"/>
      <c r="LG41" s="30"/>
      <c r="LH41" s="29"/>
      <c r="LI41" s="30"/>
      <c r="LJ41" s="29"/>
      <c r="LK41" s="30"/>
      <c r="LL41" s="29"/>
      <c r="LM41" s="30"/>
      <c r="LN41" s="29"/>
      <c r="LO41" s="30"/>
      <c r="LP41" s="29"/>
      <c r="LQ41" s="30"/>
      <c r="LR41" s="29"/>
      <c r="LS41" s="30"/>
      <c r="LT41" s="29"/>
      <c r="LU41" s="30"/>
      <c r="LV41" s="29"/>
      <c r="LW41" s="30"/>
      <c r="LX41" s="29"/>
      <c r="LY41" s="30"/>
      <c r="LZ41" s="29"/>
      <c r="MA41" s="30"/>
      <c r="MB41" s="29"/>
      <c r="MC41" s="30"/>
      <c r="MD41" s="29"/>
      <c r="ME41" s="30"/>
      <c r="MF41" s="29"/>
      <c r="MG41" s="30"/>
      <c r="MH41" s="29"/>
      <c r="MI41" s="30"/>
      <c r="MJ41" s="29"/>
      <c r="MK41" s="30"/>
      <c r="ML41" s="29"/>
      <c r="MM41" s="30"/>
      <c r="MN41" s="29"/>
      <c r="MO41" s="30"/>
      <c r="MP41" s="29"/>
      <c r="MQ41" s="30"/>
      <c r="MR41" s="29"/>
      <c r="MS41" s="30"/>
      <c r="MT41" s="29"/>
      <c r="MU41" s="30"/>
      <c r="MV41" s="29"/>
      <c r="MW41" s="30"/>
      <c r="MX41" s="29"/>
      <c r="MY41" s="30"/>
      <c r="MZ41" s="29"/>
      <c r="NA41" s="30"/>
      <c r="NB41" s="29"/>
      <c r="NC41" s="30"/>
      <c r="ND41" s="29"/>
      <c r="NE41" s="30"/>
      <c r="NF41" s="29"/>
      <c r="NG41" s="30"/>
      <c r="NH41" s="29"/>
      <c r="NI41" s="30"/>
      <c r="NJ41" s="29"/>
      <c r="NK41" s="30"/>
      <c r="NL41" s="29"/>
      <c r="NM41" s="30"/>
      <c r="NN41" s="29"/>
      <c r="NO41" s="30"/>
      <c r="NP41" s="29"/>
      <c r="NQ41" s="30"/>
      <c r="NR41" s="29"/>
      <c r="NS41" s="30"/>
      <c r="NT41" s="29"/>
      <c r="NU41" s="30"/>
      <c r="NV41" s="29"/>
      <c r="NW41" s="30"/>
      <c r="NX41" s="29"/>
      <c r="NY41" s="30"/>
      <c r="NZ41" s="29"/>
      <c r="OA41" s="30"/>
      <c r="OB41" s="29"/>
      <c r="OC41" s="30"/>
      <c r="OD41" s="29"/>
      <c r="OE41" s="30"/>
      <c r="OF41" s="29"/>
      <c r="OG41" s="30"/>
      <c r="OH41" s="29"/>
      <c r="OI41" s="30"/>
      <c r="OJ41" s="29"/>
      <c r="OK41" s="30"/>
      <c r="OL41" s="29"/>
      <c r="OM41" s="30"/>
      <c r="ON41" s="29"/>
      <c r="OO41" s="30"/>
      <c r="OP41" s="29"/>
      <c r="OQ41" s="30"/>
      <c r="OR41" s="29"/>
      <c r="OS41" s="30"/>
      <c r="OT41" s="29"/>
      <c r="OU41" s="30"/>
      <c r="OV41" s="29"/>
      <c r="OW41" s="30"/>
      <c r="OX41" s="29"/>
      <c r="OY41" s="30"/>
      <c r="OZ41" s="29"/>
      <c r="PA41" s="30"/>
      <c r="PB41" s="29"/>
      <c r="PC41" s="30"/>
      <c r="PD41" s="29"/>
      <c r="PE41" s="30"/>
      <c r="PF41" s="29"/>
      <c r="PG41" s="30"/>
      <c r="PH41" s="29"/>
      <c r="PI41" s="30"/>
      <c r="PJ41" s="29"/>
      <c r="PK41" s="30"/>
      <c r="PL41" s="29"/>
      <c r="PM41" s="30"/>
      <c r="PN41" s="29"/>
      <c r="PO41" s="30"/>
      <c r="PP41" s="29"/>
      <c r="PQ41" s="30"/>
      <c r="PR41" s="29"/>
      <c r="PS41" s="30"/>
      <c r="PT41" s="29"/>
      <c r="PU41" s="30"/>
      <c r="PV41" s="29"/>
      <c r="PW41" s="30"/>
      <c r="PX41" s="29"/>
      <c r="PY41" s="30"/>
      <c r="PZ41" s="29"/>
      <c r="QA41" s="30"/>
      <c r="QB41" s="29"/>
      <c r="QC41" s="30"/>
      <c r="QD41" s="29"/>
      <c r="QE41" s="30"/>
      <c r="QF41" s="29"/>
      <c r="QG41" s="30"/>
      <c r="QH41" s="29"/>
      <c r="QI41" s="30"/>
      <c r="QJ41" s="29"/>
      <c r="QK41" s="30"/>
      <c r="QL41" s="29"/>
      <c r="QM41" s="30"/>
      <c r="QN41" s="29"/>
      <c r="QO41" s="30"/>
      <c r="QP41" s="29"/>
      <c r="QQ41" s="30"/>
      <c r="QR41" s="29"/>
      <c r="QS41" s="30"/>
      <c r="QT41" s="29"/>
      <c r="QU41" s="30"/>
      <c r="QV41" s="29"/>
      <c r="QW41" s="30"/>
      <c r="QX41" s="29"/>
      <c r="QY41" s="30"/>
      <c r="QZ41" s="29"/>
      <c r="RA41" s="30"/>
      <c r="RB41" s="29"/>
      <c r="RC41" s="30"/>
      <c r="RD41" s="29"/>
      <c r="RE41" s="30"/>
      <c r="RF41" s="29"/>
      <c r="RG41" s="30"/>
      <c r="RH41" s="29"/>
      <c r="RI41" s="30"/>
      <c r="RJ41" s="29"/>
      <c r="RK41" s="30"/>
      <c r="RL41" s="29"/>
      <c r="RM41" s="30"/>
      <c r="RN41" s="29"/>
      <c r="RO41" s="30"/>
      <c r="RP41" s="29"/>
      <c r="RQ41" s="30"/>
      <c r="RR41" s="29"/>
      <c r="RS41" s="30"/>
      <c r="RT41" s="29"/>
      <c r="RU41" s="30"/>
      <c r="RV41" s="29"/>
      <c r="RW41" s="30"/>
      <c r="RX41" s="29"/>
      <c r="RY41" s="30"/>
      <c r="RZ41" s="29"/>
      <c r="SA41" s="30"/>
      <c r="SB41" s="29"/>
      <c r="SC41" s="30"/>
      <c r="SD41" s="29"/>
      <c r="SE41" s="30"/>
      <c r="SF41" s="29"/>
      <c r="SG41" s="30"/>
      <c r="SH41" s="29"/>
      <c r="SI41" s="30"/>
      <c r="SJ41" s="29"/>
      <c r="SK41" s="30"/>
      <c r="SL41" s="29"/>
      <c r="SM41" s="30"/>
      <c r="SN41" s="29"/>
      <c r="SO41" s="30"/>
      <c r="SP41" s="29"/>
      <c r="SQ41" s="30"/>
      <c r="SR41" s="29"/>
      <c r="SS41" s="30"/>
      <c r="ST41" s="29"/>
      <c r="SU41" s="30"/>
      <c r="SV41" s="29"/>
      <c r="SW41" s="30"/>
      <c r="SX41" s="29"/>
      <c r="SY41" s="30"/>
      <c r="SZ41" s="29"/>
      <c r="TA41" s="30"/>
      <c r="TB41" s="29"/>
      <c r="TC41" s="30"/>
      <c r="TD41" s="29"/>
      <c r="TE41" s="30"/>
      <c r="TF41" s="29"/>
      <c r="TG41" s="30"/>
      <c r="TH41" s="29"/>
      <c r="TI41" s="30"/>
      <c r="TJ41" s="29"/>
      <c r="TK41" s="30"/>
      <c r="TL41" s="29"/>
      <c r="TM41" s="30"/>
      <c r="TN41" s="29"/>
      <c r="TO41" s="30"/>
      <c r="TP41" s="29"/>
      <c r="TQ41" s="30"/>
      <c r="TR41" s="29"/>
      <c r="TS41" s="30"/>
      <c r="TT41" s="29"/>
      <c r="TU41" s="30"/>
      <c r="TV41" s="29"/>
      <c r="TW41" s="30"/>
      <c r="TX41" s="29"/>
      <c r="TY41" s="30"/>
      <c r="TZ41" s="29"/>
      <c r="UA41" s="30"/>
      <c r="UB41" s="29"/>
      <c r="UC41" s="30"/>
      <c r="UD41" s="29"/>
      <c r="UE41" s="30"/>
      <c r="UF41" s="29"/>
      <c r="UG41" s="30"/>
      <c r="UH41" s="29"/>
      <c r="UI41" s="30"/>
      <c r="UJ41" s="29"/>
      <c r="UK41" s="30"/>
      <c r="UL41" s="29"/>
      <c r="UM41" s="30"/>
      <c r="UN41" s="29"/>
      <c r="UO41" s="30"/>
      <c r="UP41" s="29"/>
      <c r="UQ41" s="30"/>
      <c r="UR41" s="29"/>
      <c r="US41" s="30"/>
      <c r="UT41" s="29"/>
      <c r="UU41" s="30"/>
      <c r="UV41" s="29"/>
      <c r="UW41" s="30"/>
      <c r="UX41" s="29"/>
      <c r="UY41" s="30"/>
      <c r="UZ41" s="29"/>
      <c r="VA41" s="30"/>
      <c r="VB41" s="29"/>
      <c r="VC41" s="30"/>
      <c r="VD41" s="29"/>
      <c r="VE41" s="30"/>
      <c r="VF41" s="29"/>
      <c r="VG41" s="30"/>
      <c r="VH41" s="29"/>
      <c r="VI41" s="30"/>
      <c r="VJ41" s="29"/>
      <c r="VK41" s="30"/>
      <c r="VL41" s="29"/>
      <c r="VM41" s="30"/>
      <c r="VN41" s="29"/>
      <c r="VO41" s="30"/>
      <c r="VP41" s="29"/>
      <c r="VQ41" s="30"/>
      <c r="VR41" s="29"/>
      <c r="VS41" s="30"/>
      <c r="VT41" s="29"/>
      <c r="VU41" s="30"/>
      <c r="VV41" s="29"/>
      <c r="VW41" s="30"/>
      <c r="VX41" s="29"/>
      <c r="VY41" s="30"/>
      <c r="VZ41" s="29"/>
      <c r="WA41" s="30"/>
      <c r="WB41" s="29"/>
      <c r="WC41" s="30"/>
      <c r="WD41" s="29"/>
      <c r="WE41" s="30"/>
      <c r="WF41" s="29"/>
      <c r="WG41" s="30"/>
      <c r="WH41" s="29"/>
      <c r="WI41" s="30"/>
      <c r="WJ41" s="29"/>
      <c r="WK41" s="30"/>
      <c r="WL41" s="29"/>
      <c r="WM41" s="30"/>
      <c r="WN41" s="29"/>
      <c r="WO41" s="30"/>
      <c r="WP41" s="29"/>
      <c r="WQ41" s="30"/>
      <c r="WR41" s="29"/>
      <c r="WS41" s="30"/>
      <c r="WT41" s="29"/>
      <c r="WU41" s="30"/>
      <c r="WV41" s="29"/>
      <c r="WW41" s="30"/>
      <c r="WX41" s="29"/>
      <c r="WY41" s="30"/>
      <c r="WZ41" s="29"/>
      <c r="XA41" s="30"/>
      <c r="XB41" s="29"/>
      <c r="XC41" s="30"/>
      <c r="XD41" s="29"/>
      <c r="XE41" s="30"/>
      <c r="XF41" s="29"/>
      <c r="XG41" s="30"/>
      <c r="XH41" s="29"/>
      <c r="XI41" s="30"/>
      <c r="XJ41" s="29"/>
      <c r="XK41" s="30"/>
      <c r="XL41" s="29"/>
      <c r="XM41" s="30"/>
      <c r="XN41" s="29"/>
      <c r="XO41" s="30"/>
      <c r="XP41" s="29"/>
      <c r="XQ41" s="30"/>
      <c r="XR41" s="29"/>
      <c r="XS41" s="30"/>
      <c r="XT41" s="29"/>
      <c r="XU41" s="30"/>
      <c r="XV41" s="29"/>
      <c r="XW41" s="30"/>
      <c r="XX41" s="29"/>
      <c r="XY41" s="30"/>
      <c r="XZ41" s="29"/>
      <c r="YA41" s="30"/>
      <c r="YB41" s="29"/>
      <c r="YC41" s="30"/>
      <c r="YD41" s="29"/>
      <c r="YE41" s="30"/>
      <c r="YF41" s="29"/>
      <c r="YG41" s="30"/>
      <c r="YH41" s="29"/>
      <c r="YI41" s="30"/>
      <c r="YJ41" s="29"/>
      <c r="YK41" s="30"/>
      <c r="YL41" s="29"/>
      <c r="YM41" s="30"/>
      <c r="YN41" s="29"/>
      <c r="YO41" s="30"/>
      <c r="YP41" s="29"/>
      <c r="YQ41" s="30"/>
      <c r="YR41" s="29"/>
      <c r="YS41" s="30"/>
      <c r="YT41" s="29"/>
      <c r="YU41" s="30"/>
      <c r="YV41" s="29"/>
      <c r="YW41" s="30"/>
      <c r="YX41" s="29"/>
      <c r="YY41" s="30"/>
      <c r="YZ41" s="29"/>
      <c r="ZA41" s="30"/>
      <c r="ZB41" s="29"/>
      <c r="ZC41" s="30"/>
      <c r="ZD41" s="29"/>
      <c r="ZE41" s="30"/>
      <c r="ZF41" s="29"/>
      <c r="ZG41" s="30"/>
      <c r="ZH41" s="29"/>
      <c r="ZI41" s="30"/>
      <c r="ZJ41" s="29"/>
      <c r="ZK41" s="30"/>
      <c r="ZL41" s="29"/>
      <c r="ZM41" s="30"/>
      <c r="ZN41" s="29"/>
      <c r="ZO41" s="30"/>
      <c r="ZP41" s="29"/>
      <c r="ZQ41" s="30"/>
      <c r="ZR41" s="29"/>
      <c r="ZS41" s="30"/>
      <c r="ZT41" s="29"/>
      <c r="ZU41" s="30"/>
      <c r="ZV41" s="29"/>
      <c r="ZW41" s="30"/>
      <c r="ZX41" s="29"/>
      <c r="ZY41" s="30"/>
      <c r="ZZ41" s="29"/>
      <c r="AAA41" s="30"/>
      <c r="AAB41" s="29"/>
      <c r="AAC41" s="30"/>
      <c r="AAD41" s="29"/>
      <c r="AAE41" s="30"/>
      <c r="AAF41" s="29"/>
      <c r="AAG41" s="30"/>
      <c r="AAH41" s="29"/>
      <c r="AAI41" s="30"/>
      <c r="AAJ41" s="29"/>
      <c r="AAK41" s="30"/>
      <c r="AAL41" s="29"/>
      <c r="AAM41" s="30"/>
      <c r="AAN41" s="29"/>
      <c r="AAO41" s="30"/>
      <c r="AAP41" s="29"/>
      <c r="AAQ41" s="30"/>
      <c r="AAR41" s="29"/>
      <c r="AAS41" s="30"/>
      <c r="AAT41" s="29"/>
      <c r="AAU41" s="30"/>
      <c r="AAV41" s="29"/>
      <c r="AAW41" s="30"/>
      <c r="AAX41" s="29"/>
      <c r="AAY41" s="30"/>
      <c r="AAZ41" s="29"/>
      <c r="ABA41" s="30"/>
      <c r="ABB41" s="29"/>
      <c r="ABC41" s="30"/>
      <c r="ABD41" s="29"/>
      <c r="ABE41" s="30"/>
      <c r="ABF41" s="29"/>
      <c r="ABG41" s="30"/>
      <c r="ABH41" s="29"/>
      <c r="ABI41" s="30"/>
      <c r="ABJ41" s="29"/>
      <c r="ABK41" s="30"/>
      <c r="ABL41" s="29"/>
      <c r="ABM41" s="30"/>
      <c r="ABN41" s="29"/>
      <c r="ABO41" s="30"/>
      <c r="ABP41" s="29"/>
      <c r="ABQ41" s="30"/>
      <c r="ABR41" s="29"/>
      <c r="ABS41" s="30"/>
      <c r="ABT41" s="29"/>
      <c r="ABU41" s="30"/>
      <c r="ABV41" s="29"/>
      <c r="ABW41" s="30"/>
      <c r="ABX41" s="29"/>
      <c r="ABY41" s="30"/>
      <c r="ABZ41" s="29"/>
      <c r="ACA41" s="30"/>
      <c r="ACB41" s="29"/>
      <c r="ACC41" s="30"/>
      <c r="ACD41" s="29"/>
      <c r="ACE41" s="30"/>
      <c r="ACF41" s="29"/>
      <c r="ACG41" s="30"/>
      <c r="ACH41" s="29"/>
      <c r="ACI41" s="30"/>
      <c r="ACJ41" s="29"/>
      <c r="ACK41" s="30"/>
      <c r="ACL41" s="29"/>
      <c r="ACM41" s="30"/>
      <c r="ACN41" s="29"/>
      <c r="ACO41" s="30"/>
      <c r="ACP41" s="29"/>
      <c r="ACQ41" s="30"/>
      <c r="ACR41" s="29"/>
      <c r="ACS41" s="30"/>
      <c r="ACT41" s="29"/>
      <c r="ACU41" s="30"/>
      <c r="ACV41" s="29"/>
      <c r="ACW41" s="30"/>
      <c r="ACX41" s="29"/>
      <c r="ACY41" s="30"/>
      <c r="ACZ41" s="29"/>
      <c r="ADA41" s="30"/>
      <c r="ADB41" s="29"/>
      <c r="ADC41" s="30"/>
      <c r="ADD41" s="29"/>
      <c r="ADE41" s="30"/>
      <c r="ADF41" s="29"/>
      <c r="ADG41" s="30"/>
      <c r="ADH41" s="29"/>
      <c r="ADI41" s="30"/>
      <c r="ADJ41" s="29"/>
      <c r="ADK41" s="30"/>
      <c r="ADL41" s="29"/>
      <c r="ADM41" s="30"/>
      <c r="ADN41" s="29"/>
      <c r="ADO41" s="30"/>
      <c r="ADP41" s="29"/>
      <c r="ADQ41" s="30"/>
      <c r="ADR41" s="29"/>
      <c r="ADS41" s="30"/>
      <c r="ADT41" s="29"/>
      <c r="ADU41" s="30"/>
      <c r="ADV41" s="29"/>
      <c r="ADW41" s="30"/>
      <c r="ADX41" s="29"/>
      <c r="ADY41" s="30"/>
      <c r="ADZ41" s="29"/>
      <c r="AEA41" s="30"/>
      <c r="AEB41" s="29"/>
      <c r="AEC41" s="30"/>
      <c r="AED41" s="29"/>
      <c r="AEE41" s="30"/>
      <c r="AEF41" s="29"/>
      <c r="AEG41" s="30"/>
      <c r="AEH41" s="29"/>
      <c r="AEI41" s="30"/>
      <c r="AEJ41" s="29"/>
      <c r="AEK41" s="30"/>
      <c r="AEL41" s="29"/>
      <c r="AEM41" s="30"/>
      <c r="AEN41" s="29"/>
      <c r="AEO41" s="30"/>
      <c r="AEP41" s="29"/>
      <c r="AEQ41" s="30"/>
      <c r="AER41" s="29"/>
      <c r="AES41" s="30"/>
      <c r="AET41" s="29"/>
      <c r="AEU41" s="30"/>
      <c r="AEV41" s="29"/>
      <c r="AEW41" s="30"/>
      <c r="AEX41" s="29"/>
      <c r="AEY41" s="30"/>
      <c r="AEZ41" s="29"/>
      <c r="AFA41" s="30"/>
      <c r="AFB41" s="29"/>
      <c r="AFC41" s="30"/>
      <c r="AFD41" s="29"/>
      <c r="AFE41" s="30"/>
      <c r="AFF41" s="29"/>
      <c r="AFG41" s="30"/>
      <c r="AFH41" s="29"/>
      <c r="AFI41" s="30"/>
      <c r="AFJ41" s="29"/>
      <c r="AFK41" s="30"/>
      <c r="AFL41" s="29"/>
      <c r="AFM41" s="30"/>
      <c r="AFN41" s="29"/>
      <c r="AFO41" s="30"/>
      <c r="AFP41" s="29"/>
      <c r="AFQ41" s="30"/>
      <c r="AFR41" s="29"/>
      <c r="AFS41" s="30"/>
      <c r="AFT41" s="29"/>
      <c r="AFU41" s="30"/>
      <c r="AFV41" s="29"/>
      <c r="AFW41" s="30"/>
      <c r="AFX41" s="29"/>
      <c r="AFY41" s="30"/>
      <c r="AFZ41" s="29"/>
      <c r="AGA41" s="30"/>
      <c r="AGB41" s="29"/>
      <c r="AGC41" s="30"/>
      <c r="AGD41" s="29"/>
      <c r="AGE41" s="30"/>
      <c r="AGF41" s="29"/>
      <c r="AGG41" s="30"/>
      <c r="AGH41" s="29"/>
      <c r="AGI41" s="30"/>
      <c r="AGJ41" s="29"/>
      <c r="AGK41" s="30"/>
      <c r="AGL41" s="29"/>
      <c r="AGM41" s="30"/>
      <c r="AGN41" s="29"/>
      <c r="AGO41" s="30"/>
      <c r="AGP41" s="29"/>
      <c r="AGQ41" s="30"/>
      <c r="AGR41" s="29"/>
      <c r="AGS41" s="30"/>
      <c r="AGT41" s="29"/>
      <c r="AGU41" s="30"/>
      <c r="AGV41" s="29"/>
      <c r="AGW41" s="30"/>
      <c r="AGX41" s="29"/>
      <c r="AGY41" s="30"/>
      <c r="AGZ41" s="29"/>
      <c r="AHA41" s="30"/>
      <c r="AHB41" s="29"/>
      <c r="AHC41" s="30"/>
      <c r="AHD41" s="29"/>
      <c r="AHE41" s="30"/>
      <c r="AHF41" s="29"/>
      <c r="AHG41" s="30"/>
      <c r="AHH41" s="29"/>
      <c r="AHI41" s="30"/>
      <c r="AHJ41" s="29"/>
      <c r="AHK41" s="30"/>
      <c r="AHL41" s="29"/>
      <c r="AHM41" s="30"/>
      <c r="AHN41" s="29"/>
      <c r="AHO41" s="30"/>
      <c r="AHP41" s="29"/>
      <c r="AHQ41" s="30"/>
      <c r="AHR41" s="29"/>
      <c r="AHS41" s="30"/>
      <c r="AHT41" s="29"/>
      <c r="AHU41" s="30"/>
      <c r="AHV41" s="29"/>
      <c r="AHW41" s="30"/>
      <c r="AHX41" s="29"/>
      <c r="AHY41" s="30"/>
      <c r="AHZ41" s="29"/>
      <c r="AIA41" s="30"/>
      <c r="AIB41" s="29"/>
      <c r="AIC41" s="30"/>
      <c r="AID41" s="29"/>
      <c r="AIE41" s="30"/>
      <c r="AIF41" s="29"/>
      <c r="AIG41" s="30"/>
      <c r="AIH41" s="29"/>
      <c r="AII41" s="30"/>
      <c r="AIJ41" s="29"/>
      <c r="AIK41" s="30"/>
      <c r="AIL41" s="29"/>
      <c r="AIM41" s="30"/>
      <c r="AIN41" s="29"/>
      <c r="AIO41" s="30"/>
      <c r="AIP41" s="29"/>
      <c r="AIQ41" s="30"/>
      <c r="AIR41" s="29"/>
      <c r="AIS41" s="30"/>
      <c r="AIT41" s="29"/>
      <c r="AIU41" s="30"/>
      <c r="AIV41" s="29"/>
      <c r="AIW41" s="30"/>
      <c r="AIX41" s="29"/>
      <c r="AIY41" s="30"/>
      <c r="AIZ41" s="29"/>
      <c r="AJA41" s="30"/>
      <c r="AJB41" s="29"/>
      <c r="AJC41" s="30"/>
      <c r="AJD41" s="29"/>
      <c r="AJE41" s="30"/>
      <c r="AJF41" s="29"/>
      <c r="AJG41" s="30"/>
      <c r="AJH41" s="29"/>
      <c r="AJI41" s="30"/>
      <c r="AJJ41" s="29"/>
      <c r="AJK41" s="30"/>
      <c r="AJL41" s="29"/>
      <c r="AJM41" s="30"/>
      <c r="AJN41" s="29"/>
      <c r="AJO41" s="30"/>
      <c r="AJP41" s="29"/>
      <c r="AJQ41" s="30"/>
      <c r="AJR41" s="29"/>
      <c r="AJS41" s="30"/>
      <c r="AJT41" s="29"/>
      <c r="AJU41" s="30"/>
      <c r="AJV41" s="29"/>
      <c r="AJW41" s="30"/>
      <c r="AJX41" s="29"/>
      <c r="AJY41" s="30"/>
      <c r="AJZ41" s="29"/>
      <c r="AKA41" s="30"/>
      <c r="AKB41" s="29"/>
      <c r="AKC41" s="30"/>
      <c r="AKD41" s="29"/>
      <c r="AKE41" s="30"/>
      <c r="AKF41" s="29"/>
      <c r="AKG41" s="30"/>
      <c r="AKH41" s="29"/>
      <c r="AKI41" s="30"/>
      <c r="AKJ41" s="29"/>
      <c r="AKK41" s="30"/>
      <c r="AKL41" s="29"/>
      <c r="AKM41" s="30"/>
      <c r="AKN41" s="29"/>
      <c r="AKO41" s="30"/>
      <c r="AKP41" s="29"/>
      <c r="AKQ41" s="30"/>
      <c r="AKR41" s="29"/>
      <c r="AKS41" s="30"/>
      <c r="AKT41" s="29"/>
      <c r="AKU41" s="30"/>
      <c r="AKV41" s="29"/>
      <c r="AKW41" s="30"/>
      <c r="AKX41" s="29"/>
      <c r="AKY41" s="30"/>
      <c r="AKZ41" s="29"/>
      <c r="ALA41" s="30"/>
      <c r="ALB41" s="29"/>
      <c r="ALC41" s="30"/>
      <c r="ALD41" s="29"/>
      <c r="ALE41" s="30"/>
      <c r="ALF41" s="29"/>
      <c r="ALG41" s="30"/>
      <c r="ALH41" s="29"/>
      <c r="ALI41" s="30"/>
      <c r="ALJ41" s="29"/>
      <c r="ALK41" s="30"/>
      <c r="ALL41" s="29"/>
      <c r="ALM41" s="30"/>
      <c r="ALN41" s="29"/>
      <c r="ALO41" s="30"/>
      <c r="ALP41" s="29"/>
      <c r="ALQ41" s="30"/>
      <c r="ALR41" s="29"/>
      <c r="ALS41" s="30"/>
      <c r="ALT41" s="29"/>
      <c r="ALU41" s="30"/>
      <c r="ALV41" s="29"/>
      <c r="ALW41" s="30"/>
      <c r="ALX41" s="29"/>
      <c r="ALY41" s="30"/>
      <c r="ALZ41" s="29"/>
      <c r="AMA41" s="30"/>
      <c r="AMB41" s="29"/>
      <c r="AMC41" s="30"/>
      <c r="AMD41" s="29"/>
      <c r="AME41" s="30"/>
      <c r="AMF41" s="29"/>
      <c r="AMG41" s="30"/>
      <c r="AMH41" s="29"/>
      <c r="AMI41" s="30"/>
      <c r="AMJ41" s="29"/>
      <c r="AMK41" s="30"/>
      <c r="AML41" s="29"/>
      <c r="AMM41" s="30"/>
      <c r="AMN41" s="29"/>
      <c r="AMO41" s="30"/>
      <c r="AMP41" s="29"/>
      <c r="AMQ41" s="30"/>
      <c r="AMR41" s="29"/>
      <c r="AMS41" s="30"/>
      <c r="AMT41" s="29"/>
      <c r="AMU41" s="30"/>
      <c r="AMV41" s="29"/>
      <c r="AMW41" s="30"/>
      <c r="AMX41" s="29"/>
      <c r="AMY41" s="30"/>
      <c r="AMZ41" s="29"/>
      <c r="ANA41" s="30"/>
      <c r="ANB41" s="29"/>
      <c r="ANC41" s="30"/>
      <c r="AND41" s="29"/>
      <c r="ANE41" s="30"/>
      <c r="ANF41" s="29"/>
      <c r="ANG41" s="30"/>
      <c r="ANH41" s="29"/>
      <c r="ANI41" s="30"/>
      <c r="ANJ41" s="29"/>
      <c r="ANK41" s="30"/>
      <c r="ANL41" s="29"/>
      <c r="ANM41" s="30"/>
      <c r="ANN41" s="29"/>
      <c r="ANO41" s="30"/>
      <c r="ANP41" s="29"/>
      <c r="ANQ41" s="30"/>
      <c r="ANR41" s="29"/>
      <c r="ANS41" s="30"/>
      <c r="ANT41" s="29"/>
      <c r="ANU41" s="30"/>
      <c r="ANV41" s="29"/>
      <c r="ANW41" s="30"/>
      <c r="ANX41" s="29"/>
      <c r="ANY41" s="30"/>
      <c r="ANZ41" s="29"/>
      <c r="AOA41" s="30"/>
      <c r="AOB41" s="29"/>
      <c r="AOC41" s="30"/>
      <c r="AOD41" s="29"/>
      <c r="AOE41" s="30"/>
      <c r="AOF41" s="29"/>
      <c r="AOG41" s="30"/>
      <c r="AOH41" s="29"/>
      <c r="AOI41" s="30"/>
      <c r="AOJ41" s="29"/>
      <c r="AOK41" s="30"/>
      <c r="AOL41" s="29"/>
      <c r="AOM41" s="30"/>
      <c r="AON41" s="29"/>
      <c r="AOO41" s="30"/>
      <c r="AOP41" s="29"/>
      <c r="AOQ41" s="30"/>
      <c r="AOR41" s="29"/>
      <c r="AOS41" s="30"/>
      <c r="AOT41" s="29"/>
      <c r="AOU41" s="30"/>
      <c r="AOV41" s="29"/>
      <c r="AOW41" s="30"/>
      <c r="AOX41" s="29"/>
      <c r="AOY41" s="30"/>
      <c r="AOZ41" s="29"/>
      <c r="APA41" s="30"/>
      <c r="APB41" s="29"/>
      <c r="APC41" s="30"/>
      <c r="APD41" s="29"/>
      <c r="APE41" s="30"/>
      <c r="APF41" s="29"/>
      <c r="APG41" s="30"/>
      <c r="APH41" s="29"/>
      <c r="API41" s="30"/>
      <c r="APJ41" s="29"/>
      <c r="APK41" s="30"/>
      <c r="APL41" s="29"/>
      <c r="APM41" s="30"/>
      <c r="APN41" s="29"/>
      <c r="APO41" s="30"/>
      <c r="APP41" s="29"/>
      <c r="APQ41" s="30"/>
      <c r="APR41" s="29"/>
      <c r="APS41" s="30"/>
      <c r="APT41" s="29"/>
      <c r="APU41" s="30"/>
      <c r="APV41" s="29"/>
      <c r="APW41" s="30"/>
      <c r="APX41" s="29"/>
      <c r="APY41" s="30"/>
      <c r="APZ41" s="29"/>
      <c r="AQA41" s="30"/>
      <c r="AQB41" s="29"/>
      <c r="AQC41" s="30"/>
      <c r="AQD41" s="29"/>
      <c r="AQE41" s="30"/>
      <c r="AQF41" s="29"/>
      <c r="AQG41" s="30"/>
      <c r="AQH41" s="29"/>
      <c r="AQI41" s="30"/>
      <c r="AQJ41" s="29"/>
      <c r="AQK41" s="30"/>
      <c r="AQL41" s="29"/>
      <c r="AQM41" s="30"/>
      <c r="AQN41" s="29"/>
      <c r="AQO41" s="30"/>
      <c r="AQP41" s="29"/>
      <c r="AQQ41" s="30"/>
      <c r="AQR41" s="29"/>
      <c r="AQS41" s="30"/>
      <c r="AQT41" s="29"/>
      <c r="AQU41" s="30"/>
      <c r="AQV41" s="29"/>
      <c r="AQW41" s="30"/>
      <c r="AQX41" s="29"/>
      <c r="AQY41" s="30"/>
      <c r="AQZ41" s="29"/>
      <c r="ARA41" s="30"/>
      <c r="ARB41" s="29"/>
      <c r="ARC41" s="30"/>
      <c r="ARD41" s="29"/>
      <c r="ARE41" s="30"/>
      <c r="ARF41" s="29"/>
      <c r="ARG41" s="30"/>
      <c r="ARH41" s="29"/>
      <c r="ARI41" s="30"/>
      <c r="ARJ41" s="29"/>
      <c r="ARK41" s="30"/>
      <c r="ARL41" s="29"/>
      <c r="ARM41" s="30"/>
      <c r="ARN41" s="29"/>
      <c r="ARO41" s="30"/>
      <c r="ARP41" s="29"/>
      <c r="ARQ41" s="30"/>
      <c r="ARR41" s="29"/>
      <c r="ARS41" s="30"/>
      <c r="ART41" s="29"/>
      <c r="ARU41" s="30"/>
      <c r="ARV41" s="29"/>
      <c r="ARW41" s="30"/>
      <c r="ARX41" s="29"/>
      <c r="ARY41" s="30"/>
      <c r="ARZ41" s="29"/>
      <c r="ASA41" s="30"/>
      <c r="ASB41" s="29"/>
      <c r="ASC41" s="30"/>
      <c r="ASD41" s="29"/>
      <c r="ASE41" s="30"/>
      <c r="ASF41" s="29"/>
      <c r="ASG41" s="30"/>
      <c r="ASH41" s="29"/>
      <c r="ASI41" s="30"/>
      <c r="ASJ41" s="29"/>
      <c r="ASK41" s="30"/>
      <c r="ASL41" s="29"/>
      <c r="ASM41" s="30"/>
      <c r="ASN41" s="29"/>
      <c r="ASO41" s="30"/>
      <c r="ASP41" s="29"/>
      <c r="ASQ41" s="30"/>
      <c r="ASR41" s="29"/>
      <c r="ASS41" s="30"/>
      <c r="AST41" s="29"/>
      <c r="ASU41" s="30"/>
      <c r="ASV41" s="29"/>
      <c r="ASW41" s="30"/>
      <c r="ASX41" s="29"/>
      <c r="ASY41" s="30"/>
      <c r="ASZ41" s="29"/>
      <c r="ATA41" s="30"/>
      <c r="ATB41" s="29"/>
      <c r="ATC41" s="30"/>
      <c r="ATD41" s="29"/>
      <c r="ATE41" s="30"/>
      <c r="ATF41" s="29"/>
      <c r="ATG41" s="30"/>
      <c r="ATH41" s="29"/>
      <c r="ATI41" s="30"/>
      <c r="ATJ41" s="29"/>
      <c r="ATK41" s="30"/>
      <c r="ATL41" s="29"/>
      <c r="ATM41" s="30"/>
      <c r="ATN41" s="29"/>
      <c r="ATO41" s="30"/>
      <c r="ATP41" s="29"/>
      <c r="ATQ41" s="30"/>
      <c r="ATR41" s="29"/>
      <c r="ATS41" s="30"/>
      <c r="ATT41" s="29"/>
      <c r="ATU41" s="30"/>
      <c r="ATV41" s="29"/>
      <c r="ATW41" s="30"/>
      <c r="ATX41" s="29"/>
      <c r="ATY41" s="30"/>
      <c r="ATZ41" s="29"/>
      <c r="AUA41" s="30"/>
      <c r="AUB41" s="29"/>
      <c r="AUC41" s="30"/>
      <c r="AUD41" s="29"/>
      <c r="AUE41" s="30"/>
      <c r="AUF41" s="29"/>
      <c r="AUG41" s="30"/>
      <c r="AUH41" s="29"/>
      <c r="AUI41" s="30"/>
      <c r="AUJ41" s="29"/>
      <c r="AUK41" s="30"/>
      <c r="AUL41" s="29"/>
      <c r="AUM41" s="30"/>
      <c r="AUN41" s="29"/>
      <c r="AUO41" s="30"/>
      <c r="AUP41" s="29"/>
      <c r="AUQ41" s="30"/>
      <c r="AUR41" s="29"/>
      <c r="AUS41" s="30"/>
      <c r="AUT41" s="29"/>
      <c r="AUU41" s="30"/>
      <c r="AUV41" s="29"/>
      <c r="AUW41" s="30"/>
      <c r="AUX41" s="29"/>
      <c r="AUY41" s="30"/>
      <c r="AUZ41" s="29"/>
      <c r="AVA41" s="30"/>
      <c r="AVB41" s="29"/>
      <c r="AVC41" s="30"/>
      <c r="AVD41" s="29"/>
      <c r="AVE41" s="30"/>
      <c r="AVF41" s="29"/>
      <c r="AVG41" s="30"/>
      <c r="AVH41" s="29"/>
      <c r="AVI41" s="30"/>
      <c r="AVJ41" s="29"/>
      <c r="AVK41" s="30"/>
      <c r="AVL41" s="29"/>
      <c r="AVM41" s="30"/>
      <c r="AVN41" s="29"/>
      <c r="AVO41" s="30"/>
      <c r="AVP41" s="29"/>
      <c r="AVQ41" s="30"/>
      <c r="AVR41" s="29"/>
      <c r="AVS41" s="30"/>
      <c r="AVT41" s="29"/>
      <c r="AVU41" s="30"/>
      <c r="AVV41" s="29"/>
      <c r="AVW41" s="30"/>
      <c r="AVX41" s="29"/>
      <c r="AVY41" s="30"/>
      <c r="AVZ41" s="29"/>
      <c r="AWA41" s="30"/>
      <c r="AWB41" s="29"/>
      <c r="AWC41" s="30"/>
      <c r="AWD41" s="29"/>
      <c r="AWE41" s="30"/>
      <c r="AWF41" s="29"/>
      <c r="AWG41" s="30"/>
      <c r="AWH41" s="29"/>
      <c r="AWI41" s="30"/>
      <c r="AWJ41" s="29"/>
      <c r="AWK41" s="30"/>
      <c r="AWL41" s="29"/>
      <c r="AWM41" s="30"/>
      <c r="AWN41" s="29"/>
      <c r="AWO41" s="30"/>
      <c r="AWP41" s="29"/>
      <c r="AWQ41" s="30"/>
      <c r="AWR41" s="29"/>
      <c r="AWS41" s="30"/>
      <c r="AWT41" s="29"/>
      <c r="AWU41" s="30"/>
      <c r="AWV41" s="29"/>
      <c r="AWW41" s="30"/>
      <c r="AWX41" s="29"/>
      <c r="AWY41" s="30"/>
      <c r="AWZ41" s="29"/>
      <c r="AXA41" s="30"/>
      <c r="AXB41" s="29"/>
      <c r="AXC41" s="30"/>
      <c r="AXD41" s="29"/>
      <c r="AXE41" s="30"/>
      <c r="AXF41" s="29"/>
      <c r="AXG41" s="30"/>
      <c r="AXH41" s="29"/>
      <c r="AXI41" s="30"/>
      <c r="AXJ41" s="29"/>
      <c r="AXK41" s="30"/>
      <c r="AXL41" s="29"/>
      <c r="AXM41" s="30"/>
      <c r="AXN41" s="29"/>
      <c r="AXO41" s="30"/>
      <c r="AXP41" s="29"/>
      <c r="AXQ41" s="30"/>
      <c r="AXR41" s="29"/>
      <c r="AXS41" s="30"/>
      <c r="AXT41" s="29"/>
      <c r="AXU41" s="30"/>
      <c r="AXV41" s="29"/>
      <c r="AXW41" s="30"/>
      <c r="AXX41" s="29"/>
      <c r="AXY41" s="30"/>
      <c r="AXZ41" s="29"/>
      <c r="AYA41" s="30"/>
      <c r="AYB41" s="29"/>
      <c r="AYC41" s="30"/>
      <c r="AYD41" s="29"/>
      <c r="AYE41" s="30"/>
      <c r="AYF41" s="29"/>
      <c r="AYG41" s="30"/>
      <c r="AYH41" s="29"/>
      <c r="AYI41" s="30"/>
      <c r="AYJ41" s="29"/>
      <c r="AYK41" s="30"/>
      <c r="AYL41" s="29"/>
      <c r="AYM41" s="30"/>
      <c r="AYN41" s="29"/>
      <c r="AYO41" s="30"/>
      <c r="AYP41" s="29"/>
      <c r="AYQ41" s="30"/>
      <c r="AYR41" s="29"/>
      <c r="AYS41" s="30"/>
      <c r="AYT41" s="29"/>
      <c r="AYU41" s="30"/>
      <c r="AYV41" s="29"/>
      <c r="AYW41" s="30"/>
      <c r="AYX41" s="29"/>
      <c r="AYY41" s="30"/>
      <c r="AYZ41" s="29"/>
      <c r="AZA41" s="30"/>
      <c r="AZB41" s="29"/>
      <c r="AZC41" s="30"/>
      <c r="AZD41" s="29"/>
      <c r="AZE41" s="30"/>
      <c r="AZF41" s="29"/>
      <c r="AZG41" s="30"/>
      <c r="AZH41" s="29"/>
      <c r="AZI41" s="30"/>
      <c r="AZJ41" s="29"/>
      <c r="AZK41" s="30"/>
      <c r="AZL41" s="29"/>
      <c r="AZM41" s="30"/>
      <c r="AZN41" s="29"/>
      <c r="AZO41" s="30"/>
      <c r="AZP41" s="29"/>
      <c r="AZQ41" s="30"/>
      <c r="AZR41" s="29"/>
      <c r="AZS41" s="30"/>
      <c r="AZT41" s="29"/>
      <c r="AZU41" s="30"/>
      <c r="AZV41" s="29"/>
      <c r="AZW41" s="30"/>
      <c r="AZX41" s="29"/>
      <c r="AZY41" s="30"/>
      <c r="AZZ41" s="29"/>
      <c r="BAA41" s="30"/>
      <c r="BAB41" s="29"/>
      <c r="BAC41" s="30"/>
      <c r="BAD41" s="29"/>
      <c r="BAE41" s="30"/>
      <c r="BAF41" s="29"/>
      <c r="BAG41" s="30"/>
      <c r="BAH41" s="29"/>
      <c r="BAI41" s="30"/>
      <c r="BAJ41" s="29"/>
      <c r="BAK41" s="30"/>
      <c r="BAL41" s="29"/>
      <c r="BAM41" s="30"/>
      <c r="BAN41" s="29"/>
      <c r="BAO41" s="30"/>
      <c r="BAP41" s="29"/>
      <c r="BAQ41" s="30"/>
      <c r="BAR41" s="29"/>
      <c r="BAS41" s="30"/>
      <c r="BAT41" s="29"/>
      <c r="BAU41" s="30"/>
      <c r="BAV41" s="29"/>
      <c r="BAW41" s="30"/>
      <c r="BAX41" s="29"/>
      <c r="BAY41" s="30"/>
      <c r="BAZ41" s="29"/>
      <c r="BBA41" s="30"/>
      <c r="BBB41" s="29"/>
      <c r="BBC41" s="30"/>
      <c r="BBD41" s="29"/>
      <c r="BBE41" s="30"/>
      <c r="BBF41" s="29"/>
      <c r="BBG41" s="30"/>
      <c r="BBH41" s="29"/>
      <c r="BBI41" s="30"/>
      <c r="BBJ41" s="29"/>
      <c r="BBK41" s="30"/>
      <c r="BBL41" s="29"/>
      <c r="BBM41" s="30"/>
      <c r="BBN41" s="29"/>
      <c r="BBO41" s="30"/>
      <c r="BBP41" s="29"/>
      <c r="BBQ41" s="30"/>
      <c r="BBR41" s="29"/>
      <c r="BBS41" s="30"/>
      <c r="BBT41" s="29"/>
      <c r="BBU41" s="30"/>
      <c r="BBV41" s="29"/>
      <c r="BBW41" s="30"/>
      <c r="BBX41" s="29"/>
      <c r="BBY41" s="30"/>
      <c r="BBZ41" s="29"/>
      <c r="BCA41" s="30"/>
      <c r="BCB41" s="29"/>
      <c r="BCC41" s="30"/>
      <c r="BCD41" s="29"/>
      <c r="BCE41" s="30"/>
      <c r="BCF41" s="29"/>
      <c r="BCG41" s="30"/>
      <c r="BCH41" s="29"/>
      <c r="BCI41" s="30"/>
      <c r="BCJ41" s="29"/>
      <c r="BCK41" s="30"/>
      <c r="BCL41" s="29"/>
      <c r="BCM41" s="30"/>
      <c r="BCN41" s="29"/>
      <c r="BCO41" s="30"/>
      <c r="BCP41" s="29"/>
      <c r="BCQ41" s="30"/>
      <c r="BCR41" s="29"/>
      <c r="BCS41" s="30"/>
      <c r="BCT41" s="29"/>
      <c r="BCU41" s="30"/>
      <c r="BCV41" s="29"/>
      <c r="BCW41" s="30"/>
      <c r="BCX41" s="29"/>
      <c r="BCY41" s="30"/>
      <c r="BCZ41" s="29"/>
      <c r="BDA41" s="30"/>
      <c r="BDB41" s="29"/>
      <c r="BDC41" s="30"/>
      <c r="BDD41" s="29"/>
      <c r="BDE41" s="30"/>
      <c r="BDF41" s="29"/>
      <c r="BDG41" s="30"/>
      <c r="BDH41" s="29"/>
      <c r="BDI41" s="30"/>
      <c r="BDJ41" s="29"/>
      <c r="BDK41" s="30"/>
      <c r="BDL41" s="29"/>
      <c r="BDM41" s="30"/>
      <c r="BDN41" s="29"/>
      <c r="BDO41" s="30"/>
      <c r="BDP41" s="29"/>
      <c r="BDQ41" s="30"/>
      <c r="BDR41" s="29"/>
      <c r="BDS41" s="30"/>
      <c r="BDT41" s="29"/>
      <c r="BDU41" s="30"/>
      <c r="BDV41" s="29"/>
      <c r="BDW41" s="30"/>
      <c r="BDX41" s="29"/>
      <c r="BDY41" s="30"/>
      <c r="BDZ41" s="29"/>
      <c r="BEA41" s="30"/>
      <c r="BEB41" s="29"/>
      <c r="BEC41" s="30"/>
      <c r="BED41" s="29"/>
      <c r="BEE41" s="30"/>
      <c r="BEF41" s="29"/>
      <c r="BEG41" s="30"/>
      <c r="BEH41" s="29"/>
      <c r="BEI41" s="30"/>
      <c r="BEJ41" s="29"/>
      <c r="BEK41" s="30"/>
      <c r="BEL41" s="29"/>
      <c r="BEM41" s="30"/>
      <c r="BEN41" s="29"/>
      <c r="BEO41" s="30"/>
      <c r="BEP41" s="29"/>
      <c r="BEQ41" s="30"/>
      <c r="BER41" s="29"/>
      <c r="BES41" s="30"/>
      <c r="BET41" s="29"/>
      <c r="BEU41" s="30"/>
      <c r="BEV41" s="29"/>
      <c r="BEW41" s="30"/>
      <c r="BEX41" s="29"/>
      <c r="BEY41" s="30"/>
      <c r="BEZ41" s="29"/>
      <c r="BFA41" s="30"/>
      <c r="BFB41" s="29"/>
      <c r="BFC41" s="30"/>
      <c r="BFD41" s="29"/>
      <c r="BFE41" s="30"/>
      <c r="BFF41" s="29"/>
      <c r="BFG41" s="30"/>
      <c r="BFH41" s="29"/>
      <c r="BFI41" s="30"/>
      <c r="BFJ41" s="29"/>
      <c r="BFK41" s="30"/>
      <c r="BFL41" s="29"/>
      <c r="BFM41" s="30"/>
      <c r="BFN41" s="29"/>
      <c r="BFO41" s="30"/>
      <c r="BFP41" s="29"/>
      <c r="BFQ41" s="30"/>
      <c r="BFR41" s="29"/>
      <c r="BFS41" s="30"/>
      <c r="BFT41" s="29"/>
      <c r="BFU41" s="30"/>
      <c r="BFV41" s="29"/>
      <c r="BFW41" s="30"/>
      <c r="BFX41" s="29"/>
      <c r="BFY41" s="30"/>
      <c r="BFZ41" s="29"/>
      <c r="BGA41" s="30"/>
      <c r="BGB41" s="29"/>
      <c r="BGC41" s="30"/>
      <c r="BGD41" s="29"/>
      <c r="BGE41" s="30"/>
      <c r="BGF41" s="29"/>
      <c r="BGG41" s="30"/>
      <c r="BGH41" s="29"/>
      <c r="BGI41" s="30"/>
      <c r="BGJ41" s="29"/>
      <c r="BGK41" s="30"/>
      <c r="BGL41" s="29"/>
      <c r="BGM41" s="30"/>
      <c r="BGN41" s="29"/>
      <c r="BGO41" s="30"/>
      <c r="BGP41" s="29"/>
      <c r="BGQ41" s="30"/>
      <c r="BGR41" s="29"/>
      <c r="BGS41" s="30"/>
      <c r="BGT41" s="29"/>
      <c r="BGU41" s="30"/>
      <c r="BGV41" s="29"/>
      <c r="BGW41" s="30"/>
      <c r="BGX41" s="29"/>
      <c r="BGY41" s="30"/>
      <c r="BGZ41" s="29"/>
      <c r="BHA41" s="30"/>
      <c r="BHB41" s="29"/>
      <c r="BHC41" s="30"/>
      <c r="BHD41" s="29"/>
      <c r="BHE41" s="30"/>
      <c r="BHF41" s="29"/>
      <c r="BHG41" s="30"/>
      <c r="BHH41" s="29"/>
      <c r="BHI41" s="30"/>
      <c r="BHJ41" s="29"/>
      <c r="BHK41" s="30"/>
      <c r="BHL41" s="29"/>
      <c r="BHM41" s="30"/>
      <c r="BHN41" s="29"/>
      <c r="BHO41" s="30"/>
      <c r="BHP41" s="29"/>
      <c r="BHQ41" s="30"/>
      <c r="BHR41" s="29"/>
      <c r="BHS41" s="30"/>
      <c r="BHT41" s="29"/>
      <c r="BHU41" s="30"/>
      <c r="BHV41" s="29"/>
      <c r="BHW41" s="30"/>
      <c r="BHX41" s="29"/>
      <c r="BHY41" s="30"/>
      <c r="BHZ41" s="29"/>
      <c r="BIA41" s="30"/>
      <c r="BIB41" s="29"/>
      <c r="BIC41" s="30"/>
      <c r="BID41" s="29"/>
      <c r="BIE41" s="30"/>
      <c r="BIF41" s="29"/>
      <c r="BIG41" s="30"/>
      <c r="BIH41" s="29"/>
      <c r="BII41" s="30"/>
      <c r="BIJ41" s="29"/>
      <c r="BIK41" s="30"/>
      <c r="BIL41" s="29"/>
      <c r="BIM41" s="30"/>
      <c r="BIN41" s="29"/>
      <c r="BIO41" s="30"/>
      <c r="BIP41" s="29"/>
      <c r="BIQ41" s="30"/>
      <c r="BIR41" s="29"/>
      <c r="BIS41" s="30"/>
      <c r="BIT41" s="29"/>
      <c r="BIU41" s="30"/>
      <c r="BIV41" s="29"/>
      <c r="BIW41" s="30"/>
      <c r="BIX41" s="29"/>
      <c r="BIY41" s="30"/>
      <c r="BIZ41" s="29"/>
      <c r="BJA41" s="30"/>
      <c r="BJB41" s="29"/>
      <c r="BJC41" s="30"/>
      <c r="BJD41" s="29"/>
      <c r="BJE41" s="30"/>
      <c r="BJF41" s="29"/>
      <c r="BJG41" s="30"/>
      <c r="BJH41" s="29"/>
      <c r="BJI41" s="30"/>
      <c r="BJJ41" s="29"/>
      <c r="BJK41" s="30"/>
      <c r="BJL41" s="29"/>
      <c r="BJM41" s="30"/>
      <c r="BJN41" s="29"/>
      <c r="BJO41" s="30"/>
      <c r="BJP41" s="29"/>
      <c r="BJQ41" s="30"/>
      <c r="BJR41" s="29"/>
      <c r="BJS41" s="30"/>
      <c r="BJT41" s="29"/>
      <c r="BJU41" s="30"/>
      <c r="BJV41" s="29"/>
      <c r="BJW41" s="30"/>
      <c r="BJX41" s="29"/>
      <c r="BJY41" s="30"/>
      <c r="BJZ41" s="29"/>
      <c r="BKA41" s="30"/>
      <c r="BKB41" s="29"/>
      <c r="BKC41" s="30"/>
      <c r="BKD41" s="29"/>
      <c r="BKE41" s="30"/>
      <c r="BKF41" s="29"/>
      <c r="BKG41" s="30"/>
      <c r="BKH41" s="29"/>
      <c r="BKI41" s="30"/>
      <c r="BKJ41" s="29"/>
      <c r="BKK41" s="30"/>
      <c r="BKL41" s="29"/>
      <c r="BKM41" s="30"/>
      <c r="BKN41" s="29"/>
      <c r="BKO41" s="30"/>
      <c r="BKP41" s="29"/>
      <c r="BKQ41" s="30"/>
      <c r="BKR41" s="29"/>
      <c r="BKS41" s="30"/>
      <c r="BKT41" s="29"/>
      <c r="BKU41" s="30"/>
      <c r="BKV41" s="29"/>
      <c r="BKW41" s="30"/>
      <c r="BKX41" s="29"/>
      <c r="BKY41" s="30"/>
      <c r="BKZ41" s="29"/>
      <c r="BLA41" s="30"/>
      <c r="BLB41" s="29"/>
      <c r="BLC41" s="30"/>
      <c r="BLD41" s="29"/>
      <c r="BLE41" s="30"/>
      <c r="BLF41" s="29"/>
      <c r="BLG41" s="30"/>
      <c r="BLH41" s="29"/>
      <c r="BLI41" s="30"/>
      <c r="BLJ41" s="29"/>
      <c r="BLK41" s="30"/>
      <c r="BLL41" s="29"/>
      <c r="BLM41" s="30"/>
      <c r="BLN41" s="29"/>
      <c r="BLO41" s="30"/>
      <c r="BLP41" s="29"/>
      <c r="BLQ41" s="30"/>
      <c r="BLR41" s="29"/>
      <c r="BLS41" s="30"/>
      <c r="BLT41" s="29"/>
      <c r="BLU41" s="30"/>
      <c r="BLV41" s="29"/>
      <c r="BLW41" s="30"/>
      <c r="BLX41" s="29"/>
      <c r="BLY41" s="30"/>
      <c r="BLZ41" s="29"/>
      <c r="BMA41" s="30"/>
      <c r="BMB41" s="29"/>
      <c r="BMC41" s="30"/>
      <c r="BMD41" s="29"/>
      <c r="BME41" s="30"/>
      <c r="BMF41" s="29"/>
      <c r="BMG41" s="30"/>
      <c r="BMH41" s="29"/>
      <c r="BMI41" s="30"/>
      <c r="BMJ41" s="29"/>
      <c r="BMK41" s="30"/>
      <c r="BML41" s="29"/>
      <c r="BMM41" s="30"/>
      <c r="BMN41" s="29"/>
      <c r="BMO41" s="30"/>
      <c r="BMP41" s="29"/>
      <c r="BMQ41" s="30"/>
      <c r="BMR41" s="29"/>
      <c r="BMS41" s="30"/>
      <c r="BMT41" s="29"/>
      <c r="BMU41" s="30"/>
      <c r="BMV41" s="29"/>
      <c r="BMW41" s="30"/>
      <c r="BMX41" s="29"/>
      <c r="BMY41" s="30"/>
      <c r="BMZ41" s="29"/>
      <c r="BNA41" s="30"/>
      <c r="BNB41" s="29"/>
      <c r="BNC41" s="30"/>
      <c r="BND41" s="29"/>
      <c r="BNE41" s="30"/>
      <c r="BNF41" s="29"/>
      <c r="BNG41" s="30"/>
      <c r="BNH41" s="29"/>
      <c r="BNI41" s="30"/>
      <c r="BNJ41" s="29"/>
      <c r="BNK41" s="30"/>
      <c r="BNL41" s="29"/>
      <c r="BNM41" s="30"/>
      <c r="BNN41" s="29"/>
      <c r="BNO41" s="30"/>
      <c r="BNP41" s="29"/>
      <c r="BNQ41" s="30"/>
      <c r="BNR41" s="29"/>
      <c r="BNS41" s="30"/>
      <c r="BNT41" s="29"/>
      <c r="BNU41" s="30"/>
      <c r="BNV41" s="29"/>
      <c r="BNW41" s="30"/>
      <c r="BNX41" s="29"/>
      <c r="BNY41" s="30"/>
      <c r="BNZ41" s="29"/>
      <c r="BOA41" s="30"/>
      <c r="BOB41" s="29"/>
      <c r="BOC41" s="30"/>
      <c r="BOD41" s="29"/>
      <c r="BOE41" s="30"/>
      <c r="BOF41" s="29"/>
      <c r="BOG41" s="30"/>
      <c r="BOH41" s="29"/>
      <c r="BOI41" s="30"/>
      <c r="BOJ41" s="29"/>
      <c r="BOK41" s="30"/>
      <c r="BOL41" s="29"/>
      <c r="BOM41" s="30"/>
      <c r="BON41" s="29"/>
      <c r="BOO41" s="30"/>
      <c r="BOP41" s="29"/>
      <c r="BOQ41" s="30"/>
      <c r="BOR41" s="29"/>
      <c r="BOS41" s="30"/>
      <c r="BOT41" s="29"/>
      <c r="BOU41" s="30"/>
      <c r="BOV41" s="29"/>
      <c r="BOW41" s="30"/>
      <c r="BOX41" s="29"/>
      <c r="BOY41" s="30"/>
      <c r="BOZ41" s="29"/>
      <c r="BPA41" s="30"/>
      <c r="BPB41" s="29"/>
      <c r="BPC41" s="30"/>
      <c r="BPD41" s="29"/>
      <c r="BPE41" s="30"/>
      <c r="BPF41" s="29"/>
      <c r="BPG41" s="30"/>
      <c r="BPH41" s="29"/>
      <c r="BPI41" s="30"/>
      <c r="BPJ41" s="29"/>
      <c r="BPK41" s="30"/>
      <c r="BPL41" s="29"/>
      <c r="BPM41" s="30"/>
      <c r="BPN41" s="29"/>
      <c r="BPO41" s="30"/>
      <c r="BPP41" s="29"/>
      <c r="BPQ41" s="30"/>
      <c r="BPR41" s="29"/>
      <c r="BPS41" s="30"/>
      <c r="BPT41" s="29"/>
      <c r="BPU41" s="30"/>
      <c r="BPV41" s="29"/>
      <c r="BPW41" s="30"/>
      <c r="BPX41" s="29"/>
      <c r="BPY41" s="30"/>
      <c r="BPZ41" s="29"/>
      <c r="BQA41" s="30"/>
      <c r="BQB41" s="29"/>
      <c r="BQC41" s="30"/>
      <c r="BQD41" s="29"/>
      <c r="BQE41" s="30"/>
      <c r="BQF41" s="29"/>
      <c r="BQG41" s="30"/>
      <c r="BQH41" s="29"/>
      <c r="BQI41" s="30"/>
      <c r="BQJ41" s="29"/>
      <c r="BQK41" s="30"/>
      <c r="BQL41" s="29"/>
      <c r="BQM41" s="30"/>
      <c r="BQN41" s="29"/>
      <c r="BQO41" s="30"/>
      <c r="BQP41" s="29"/>
      <c r="BQQ41" s="30"/>
      <c r="BQR41" s="29"/>
      <c r="BQS41" s="30"/>
      <c r="BQT41" s="29"/>
      <c r="BQU41" s="30"/>
      <c r="BQV41" s="29"/>
      <c r="BQW41" s="30"/>
      <c r="BQX41" s="29"/>
      <c r="BQY41" s="30"/>
      <c r="BQZ41" s="29"/>
      <c r="BRA41" s="30"/>
      <c r="BRB41" s="29"/>
      <c r="BRC41" s="30"/>
      <c r="BRD41" s="29"/>
      <c r="BRE41" s="30"/>
      <c r="BRF41" s="29"/>
      <c r="BRG41" s="30"/>
      <c r="BRH41" s="29"/>
      <c r="BRI41" s="30"/>
      <c r="BRJ41" s="29"/>
      <c r="BRK41" s="30"/>
      <c r="BRL41" s="29"/>
      <c r="BRM41" s="30"/>
      <c r="BRN41" s="29"/>
      <c r="BRO41" s="30"/>
      <c r="BRP41" s="29"/>
      <c r="BRQ41" s="30"/>
      <c r="BRR41" s="29"/>
      <c r="BRS41" s="30"/>
      <c r="BRT41" s="29"/>
      <c r="BRU41" s="30"/>
      <c r="BRV41" s="29"/>
      <c r="BRW41" s="30"/>
      <c r="BRX41" s="29"/>
      <c r="BRY41" s="30"/>
      <c r="BRZ41" s="29"/>
      <c r="BSA41" s="30"/>
      <c r="BSB41" s="29"/>
      <c r="BSC41" s="30"/>
      <c r="BSD41" s="29"/>
      <c r="BSE41" s="30"/>
      <c r="BSF41" s="29"/>
      <c r="BSG41" s="30"/>
      <c r="BSH41" s="29"/>
      <c r="BSI41" s="30"/>
      <c r="BSJ41" s="29"/>
      <c r="BSK41" s="30"/>
      <c r="BSL41" s="29"/>
      <c r="BSM41" s="30"/>
      <c r="BSN41" s="29"/>
      <c r="BSO41" s="30"/>
      <c r="BSP41" s="29"/>
      <c r="BSQ41" s="30"/>
      <c r="BSR41" s="29"/>
      <c r="BSS41" s="30"/>
      <c r="BST41" s="29"/>
      <c r="BSU41" s="30"/>
      <c r="BSV41" s="29"/>
      <c r="BSW41" s="30"/>
      <c r="BSX41" s="29"/>
      <c r="BSY41" s="30"/>
      <c r="BSZ41" s="29"/>
      <c r="BTA41" s="30"/>
      <c r="BTB41" s="29"/>
      <c r="BTC41" s="30"/>
      <c r="BTD41" s="29"/>
      <c r="BTE41" s="30"/>
      <c r="BTF41" s="29"/>
      <c r="BTG41" s="30"/>
      <c r="BTH41" s="29"/>
      <c r="BTI41" s="30"/>
      <c r="BTJ41" s="29"/>
      <c r="BTK41" s="30"/>
      <c r="BTL41" s="29"/>
      <c r="BTM41" s="30"/>
      <c r="BTN41" s="29"/>
      <c r="BTO41" s="30"/>
      <c r="BTP41" s="29"/>
      <c r="BTQ41" s="30"/>
      <c r="BTR41" s="29"/>
      <c r="BTS41" s="30"/>
      <c r="BTT41" s="29"/>
      <c r="BTU41" s="30"/>
      <c r="BTV41" s="29"/>
      <c r="BTW41" s="30"/>
      <c r="BTX41" s="29"/>
      <c r="BTY41" s="30"/>
      <c r="BTZ41" s="29"/>
      <c r="BUA41" s="30"/>
      <c r="BUB41" s="29"/>
      <c r="BUC41" s="30"/>
      <c r="BUD41" s="29"/>
      <c r="BUE41" s="30"/>
      <c r="BUF41" s="29"/>
      <c r="BUG41" s="30"/>
      <c r="BUH41" s="29"/>
      <c r="BUI41" s="30"/>
      <c r="BUJ41" s="29"/>
      <c r="BUK41" s="30"/>
      <c r="BUL41" s="29"/>
      <c r="BUM41" s="30"/>
      <c r="BUN41" s="29"/>
      <c r="BUO41" s="30"/>
      <c r="BUP41" s="29"/>
      <c r="BUQ41" s="30"/>
      <c r="BUR41" s="29"/>
      <c r="BUS41" s="30"/>
      <c r="BUT41" s="29"/>
      <c r="BUU41" s="30"/>
      <c r="BUV41" s="29"/>
      <c r="BUW41" s="30"/>
      <c r="BUX41" s="29"/>
      <c r="BUY41" s="30"/>
      <c r="BUZ41" s="29"/>
      <c r="BVA41" s="30"/>
      <c r="BVB41" s="29"/>
      <c r="BVC41" s="30"/>
      <c r="BVD41" s="29"/>
      <c r="BVE41" s="30"/>
      <c r="BVF41" s="29"/>
      <c r="BVG41" s="30"/>
      <c r="BVH41" s="29"/>
      <c r="BVI41" s="30"/>
      <c r="BVJ41" s="29"/>
      <c r="BVK41" s="30"/>
      <c r="BVL41" s="29"/>
      <c r="BVM41" s="30"/>
      <c r="BVN41" s="29"/>
      <c r="BVO41" s="30"/>
      <c r="BVP41" s="29"/>
      <c r="BVQ41" s="30"/>
      <c r="BVR41" s="29"/>
      <c r="BVS41" s="30"/>
      <c r="BVT41" s="29"/>
      <c r="BVU41" s="30"/>
      <c r="BVV41" s="29"/>
      <c r="BVW41" s="30"/>
      <c r="BVX41" s="29"/>
      <c r="BVY41" s="30"/>
      <c r="BVZ41" s="29"/>
      <c r="BWA41" s="30"/>
      <c r="BWB41" s="29"/>
      <c r="BWC41" s="30"/>
      <c r="BWD41" s="29"/>
      <c r="BWE41" s="30"/>
      <c r="BWF41" s="29"/>
      <c r="BWG41" s="30"/>
      <c r="BWH41" s="29"/>
      <c r="BWI41" s="30"/>
      <c r="BWJ41" s="29"/>
      <c r="BWK41" s="30"/>
      <c r="BWL41" s="29"/>
      <c r="BWM41" s="30"/>
      <c r="BWN41" s="29"/>
      <c r="BWO41" s="30"/>
      <c r="BWP41" s="29"/>
      <c r="BWQ41" s="30"/>
      <c r="BWR41" s="29"/>
      <c r="BWS41" s="30"/>
      <c r="BWT41" s="29"/>
      <c r="BWU41" s="30"/>
      <c r="BWV41" s="29"/>
      <c r="BWW41" s="30"/>
      <c r="BWX41" s="29"/>
      <c r="BWY41" s="30"/>
      <c r="BWZ41" s="29"/>
      <c r="BXA41" s="30"/>
      <c r="BXB41" s="29"/>
      <c r="BXC41" s="30"/>
      <c r="BXD41" s="29"/>
      <c r="BXE41" s="30"/>
      <c r="BXF41" s="29"/>
      <c r="BXG41" s="30"/>
      <c r="BXH41" s="29"/>
      <c r="BXI41" s="30"/>
      <c r="BXJ41" s="29"/>
      <c r="BXK41" s="30"/>
      <c r="BXL41" s="29"/>
      <c r="BXM41" s="30"/>
      <c r="BXN41" s="29"/>
      <c r="BXO41" s="30"/>
      <c r="BXP41" s="29"/>
      <c r="BXQ41" s="30"/>
      <c r="BXR41" s="29"/>
      <c r="BXS41" s="30"/>
      <c r="BXT41" s="29"/>
      <c r="BXU41" s="30"/>
      <c r="BXV41" s="29"/>
      <c r="BXW41" s="30"/>
      <c r="BXX41" s="29"/>
      <c r="BXY41" s="30"/>
      <c r="BXZ41" s="29"/>
      <c r="BYA41" s="30"/>
      <c r="BYB41" s="29"/>
      <c r="BYC41" s="30"/>
      <c r="BYD41" s="29"/>
      <c r="BYE41" s="30"/>
      <c r="BYF41" s="29"/>
      <c r="BYG41" s="30"/>
      <c r="BYH41" s="29"/>
      <c r="BYI41" s="30"/>
      <c r="BYJ41" s="29"/>
      <c r="BYK41" s="30"/>
      <c r="BYL41" s="29"/>
      <c r="BYM41" s="30"/>
      <c r="BYN41" s="29"/>
      <c r="BYO41" s="30"/>
      <c r="BYP41" s="29"/>
      <c r="BYQ41" s="30"/>
      <c r="BYR41" s="29"/>
      <c r="BYS41" s="30"/>
      <c r="BYT41" s="29"/>
      <c r="BYU41" s="30"/>
      <c r="BYV41" s="29"/>
      <c r="BYW41" s="30"/>
      <c r="BYX41" s="29"/>
      <c r="BYY41" s="30"/>
      <c r="BYZ41" s="29"/>
      <c r="BZA41" s="30"/>
      <c r="BZB41" s="29"/>
      <c r="BZC41" s="30"/>
      <c r="BZD41" s="29"/>
      <c r="BZE41" s="30"/>
      <c r="BZF41" s="29"/>
      <c r="BZG41" s="30"/>
      <c r="BZH41" s="29"/>
      <c r="BZI41" s="30"/>
      <c r="BZJ41" s="29"/>
      <c r="BZK41" s="30"/>
      <c r="BZL41" s="29"/>
      <c r="BZM41" s="30"/>
      <c r="BZN41" s="29"/>
      <c r="BZO41" s="30"/>
      <c r="BZP41" s="29"/>
      <c r="BZQ41" s="30"/>
      <c r="BZR41" s="29"/>
      <c r="BZS41" s="30"/>
      <c r="BZT41" s="29"/>
      <c r="BZU41" s="30"/>
      <c r="BZV41" s="29"/>
      <c r="BZW41" s="30"/>
      <c r="BZX41" s="29"/>
      <c r="BZY41" s="30"/>
      <c r="BZZ41" s="29"/>
      <c r="CAA41" s="30"/>
      <c r="CAB41" s="29"/>
      <c r="CAC41" s="30"/>
      <c r="CAD41" s="29"/>
      <c r="CAE41" s="30"/>
      <c r="CAF41" s="29"/>
      <c r="CAG41" s="30"/>
      <c r="CAH41" s="29"/>
      <c r="CAI41" s="30"/>
      <c r="CAJ41" s="29"/>
      <c r="CAK41" s="30"/>
      <c r="CAL41" s="29"/>
      <c r="CAM41" s="30"/>
      <c r="CAN41" s="29"/>
      <c r="CAO41" s="30"/>
      <c r="CAP41" s="29"/>
      <c r="CAQ41" s="30"/>
      <c r="CAR41" s="29"/>
      <c r="CAS41" s="30"/>
      <c r="CAT41" s="29"/>
      <c r="CAU41" s="30"/>
      <c r="CAV41" s="29"/>
      <c r="CAW41" s="30"/>
      <c r="CAX41" s="29"/>
      <c r="CAY41" s="30"/>
      <c r="CAZ41" s="29"/>
      <c r="CBA41" s="30"/>
      <c r="CBB41" s="29"/>
      <c r="CBC41" s="30"/>
      <c r="CBD41" s="29"/>
      <c r="CBE41" s="30"/>
      <c r="CBF41" s="29"/>
      <c r="CBG41" s="30"/>
      <c r="CBH41" s="29"/>
      <c r="CBI41" s="30"/>
      <c r="CBJ41" s="29"/>
      <c r="CBK41" s="30"/>
      <c r="CBL41" s="29"/>
      <c r="CBM41" s="30"/>
      <c r="CBN41" s="29"/>
      <c r="CBO41" s="30"/>
      <c r="CBP41" s="29"/>
      <c r="CBQ41" s="30"/>
      <c r="CBR41" s="29"/>
      <c r="CBS41" s="30"/>
      <c r="CBT41" s="29"/>
      <c r="CBU41" s="30"/>
      <c r="CBV41" s="29"/>
      <c r="CBW41" s="30"/>
      <c r="CBX41" s="29"/>
      <c r="CBY41" s="30"/>
      <c r="CBZ41" s="29"/>
      <c r="CCA41" s="30"/>
      <c r="CCB41" s="29"/>
      <c r="CCC41" s="30"/>
      <c r="CCD41" s="29"/>
      <c r="CCE41" s="30"/>
      <c r="CCF41" s="29"/>
      <c r="CCG41" s="30"/>
      <c r="CCH41" s="29"/>
      <c r="CCI41" s="30"/>
      <c r="CCJ41" s="29"/>
      <c r="CCK41" s="30"/>
      <c r="CCL41" s="29"/>
      <c r="CCM41" s="30"/>
      <c r="CCN41" s="29"/>
      <c r="CCO41" s="30"/>
      <c r="CCP41" s="29"/>
      <c r="CCQ41" s="30"/>
      <c r="CCR41" s="29"/>
      <c r="CCS41" s="30"/>
      <c r="CCT41" s="29"/>
      <c r="CCU41" s="30"/>
      <c r="CCV41" s="29"/>
      <c r="CCW41" s="30"/>
      <c r="CCX41" s="29"/>
      <c r="CCY41" s="30"/>
      <c r="CCZ41" s="29"/>
      <c r="CDA41" s="30"/>
      <c r="CDB41" s="29"/>
      <c r="CDC41" s="30"/>
      <c r="CDD41" s="29"/>
      <c r="CDE41" s="30"/>
      <c r="CDF41" s="29"/>
      <c r="CDG41" s="30"/>
      <c r="CDH41" s="29"/>
      <c r="CDI41" s="30"/>
      <c r="CDJ41" s="29"/>
      <c r="CDK41" s="30"/>
      <c r="CDL41" s="29"/>
      <c r="CDM41" s="30"/>
      <c r="CDN41" s="29"/>
      <c r="CDO41" s="30"/>
      <c r="CDP41" s="29"/>
      <c r="CDQ41" s="30"/>
      <c r="CDR41" s="29"/>
      <c r="CDS41" s="30"/>
      <c r="CDT41" s="29"/>
      <c r="CDU41" s="30"/>
      <c r="CDV41" s="29"/>
      <c r="CDW41" s="30"/>
      <c r="CDX41" s="29"/>
      <c r="CDY41" s="30"/>
      <c r="CDZ41" s="29"/>
      <c r="CEA41" s="30"/>
      <c r="CEB41" s="29"/>
      <c r="CEC41" s="30"/>
      <c r="CED41" s="29"/>
      <c r="CEE41" s="30"/>
      <c r="CEF41" s="29"/>
      <c r="CEG41" s="30"/>
      <c r="CEH41" s="29"/>
      <c r="CEI41" s="30"/>
      <c r="CEJ41" s="29"/>
      <c r="CEK41" s="30"/>
      <c r="CEL41" s="29"/>
      <c r="CEM41" s="30"/>
      <c r="CEN41" s="29"/>
      <c r="CEO41" s="30"/>
      <c r="CEP41" s="29"/>
      <c r="CEQ41" s="30"/>
      <c r="CER41" s="29"/>
      <c r="CES41" s="30"/>
      <c r="CET41" s="29"/>
      <c r="CEU41" s="30"/>
      <c r="CEV41" s="29"/>
      <c r="CEW41" s="30"/>
      <c r="CEX41" s="29"/>
      <c r="CEY41" s="30"/>
      <c r="CEZ41" s="29"/>
      <c r="CFA41" s="30"/>
      <c r="CFB41" s="29"/>
      <c r="CFC41" s="30"/>
      <c r="CFD41" s="29"/>
      <c r="CFE41" s="30"/>
      <c r="CFF41" s="29"/>
      <c r="CFG41" s="30"/>
      <c r="CFH41" s="29"/>
      <c r="CFI41" s="30"/>
      <c r="CFJ41" s="29"/>
      <c r="CFK41" s="30"/>
      <c r="CFL41" s="29"/>
      <c r="CFM41" s="30"/>
      <c r="CFN41" s="29"/>
      <c r="CFO41" s="30"/>
      <c r="CFP41" s="29"/>
      <c r="CFQ41" s="30"/>
      <c r="CFR41" s="29"/>
      <c r="CFS41" s="30"/>
      <c r="CFT41" s="29"/>
      <c r="CFU41" s="30"/>
      <c r="CFV41" s="29"/>
      <c r="CFW41" s="30"/>
      <c r="CFX41" s="29"/>
      <c r="CFY41" s="30"/>
      <c r="CFZ41" s="29"/>
      <c r="CGA41" s="30"/>
      <c r="CGB41" s="29"/>
      <c r="CGC41" s="30"/>
      <c r="CGD41" s="29"/>
      <c r="CGE41" s="30"/>
      <c r="CGF41" s="29"/>
      <c r="CGG41" s="30"/>
      <c r="CGH41" s="29"/>
      <c r="CGI41" s="30"/>
      <c r="CGJ41" s="29"/>
      <c r="CGK41" s="30"/>
      <c r="CGL41" s="29"/>
      <c r="CGM41" s="30"/>
      <c r="CGN41" s="29"/>
      <c r="CGO41" s="30"/>
      <c r="CGP41" s="29"/>
      <c r="CGQ41" s="30"/>
      <c r="CGR41" s="29"/>
      <c r="CGS41" s="30"/>
      <c r="CGT41" s="29"/>
      <c r="CGU41" s="30"/>
      <c r="CGV41" s="29"/>
      <c r="CGW41" s="30"/>
      <c r="CGX41" s="29"/>
      <c r="CGY41" s="30"/>
      <c r="CGZ41" s="29"/>
      <c r="CHA41" s="30"/>
      <c r="CHB41" s="29"/>
      <c r="CHC41" s="30"/>
      <c r="CHD41" s="29"/>
      <c r="CHE41" s="30"/>
      <c r="CHF41" s="29"/>
      <c r="CHG41" s="30"/>
      <c r="CHH41" s="29"/>
      <c r="CHI41" s="30"/>
      <c r="CHJ41" s="29"/>
      <c r="CHK41" s="30"/>
      <c r="CHL41" s="29"/>
      <c r="CHM41" s="30"/>
      <c r="CHN41" s="29"/>
      <c r="CHO41" s="30"/>
      <c r="CHP41" s="29"/>
      <c r="CHQ41" s="30"/>
      <c r="CHR41" s="29"/>
      <c r="CHS41" s="30"/>
      <c r="CHT41" s="29"/>
      <c r="CHU41" s="30"/>
      <c r="CHV41" s="29"/>
      <c r="CHW41" s="30"/>
      <c r="CHX41" s="29"/>
      <c r="CHY41" s="30"/>
      <c r="CHZ41" s="29"/>
      <c r="CIA41" s="30"/>
      <c r="CIB41" s="29"/>
      <c r="CIC41" s="30"/>
      <c r="CID41" s="29"/>
      <c r="CIE41" s="30"/>
      <c r="CIF41" s="29"/>
      <c r="CIG41" s="30"/>
      <c r="CIH41" s="29"/>
      <c r="CII41" s="30"/>
      <c r="CIJ41" s="29"/>
      <c r="CIK41" s="30"/>
      <c r="CIL41" s="29"/>
      <c r="CIM41" s="30"/>
      <c r="CIN41" s="29"/>
      <c r="CIO41" s="30"/>
      <c r="CIP41" s="29"/>
      <c r="CIQ41" s="30"/>
      <c r="CIR41" s="29"/>
      <c r="CIS41" s="30"/>
      <c r="CIT41" s="29"/>
      <c r="CIU41" s="30"/>
      <c r="CIV41" s="29"/>
      <c r="CIW41" s="30"/>
      <c r="CIX41" s="29"/>
      <c r="CIY41" s="30"/>
      <c r="CIZ41" s="29"/>
      <c r="CJA41" s="30"/>
      <c r="CJB41" s="29"/>
      <c r="CJC41" s="30"/>
      <c r="CJD41" s="29"/>
      <c r="CJE41" s="30"/>
      <c r="CJF41" s="29"/>
      <c r="CJG41" s="30"/>
      <c r="CJH41" s="29"/>
      <c r="CJI41" s="30"/>
      <c r="CJJ41" s="29"/>
      <c r="CJK41" s="30"/>
      <c r="CJL41" s="29"/>
      <c r="CJM41" s="30"/>
      <c r="CJN41" s="29"/>
      <c r="CJO41" s="30"/>
      <c r="CJP41" s="29"/>
      <c r="CJQ41" s="30"/>
      <c r="CJR41" s="29"/>
      <c r="CJS41" s="30"/>
      <c r="CJT41" s="29"/>
      <c r="CJU41" s="30"/>
      <c r="CJV41" s="29"/>
      <c r="CJW41" s="30"/>
      <c r="CJX41" s="29"/>
      <c r="CJY41" s="30"/>
      <c r="CJZ41" s="29"/>
      <c r="CKA41" s="30"/>
      <c r="CKB41" s="29"/>
      <c r="CKC41" s="30"/>
      <c r="CKD41" s="29"/>
      <c r="CKE41" s="30"/>
      <c r="CKF41" s="29"/>
      <c r="CKG41" s="30"/>
      <c r="CKH41" s="29"/>
      <c r="CKI41" s="30"/>
      <c r="CKJ41" s="29"/>
      <c r="CKK41" s="30"/>
      <c r="CKL41" s="29"/>
      <c r="CKM41" s="30"/>
      <c r="CKN41" s="29"/>
      <c r="CKO41" s="30"/>
      <c r="CKP41" s="29"/>
      <c r="CKQ41" s="30"/>
      <c r="CKR41" s="29"/>
      <c r="CKS41" s="30"/>
      <c r="CKT41" s="29"/>
      <c r="CKU41" s="30"/>
      <c r="CKV41" s="29"/>
      <c r="CKW41" s="30"/>
      <c r="CKX41" s="29"/>
      <c r="CKY41" s="30"/>
      <c r="CKZ41" s="29"/>
      <c r="CLA41" s="30"/>
      <c r="CLB41" s="29"/>
      <c r="CLC41" s="30"/>
      <c r="CLD41" s="29"/>
      <c r="CLE41" s="30"/>
      <c r="CLF41" s="29"/>
      <c r="CLG41" s="30"/>
      <c r="CLH41" s="29"/>
      <c r="CLI41" s="30"/>
      <c r="CLJ41" s="29"/>
      <c r="CLK41" s="30"/>
      <c r="CLL41" s="29"/>
      <c r="CLM41" s="30"/>
      <c r="CLN41" s="29"/>
      <c r="CLO41" s="30"/>
      <c r="CLP41" s="29"/>
      <c r="CLQ41" s="30"/>
      <c r="CLR41" s="29"/>
      <c r="CLS41" s="30"/>
      <c r="CLT41" s="29"/>
      <c r="CLU41" s="30"/>
      <c r="CLV41" s="29"/>
      <c r="CLW41" s="30"/>
      <c r="CLX41" s="29"/>
      <c r="CLY41" s="30"/>
      <c r="CLZ41" s="29"/>
      <c r="CMA41" s="30"/>
      <c r="CMB41" s="29"/>
      <c r="CMC41" s="30"/>
      <c r="CMD41" s="29"/>
      <c r="CME41" s="30"/>
      <c r="CMF41" s="29"/>
      <c r="CMG41" s="30"/>
      <c r="CMH41" s="29"/>
      <c r="CMI41" s="30"/>
      <c r="CMJ41" s="29"/>
      <c r="CMK41" s="30"/>
      <c r="CML41" s="29"/>
      <c r="CMM41" s="30"/>
      <c r="CMN41" s="29"/>
      <c r="CMO41" s="30"/>
      <c r="CMP41" s="29"/>
      <c r="CMQ41" s="30"/>
      <c r="CMR41" s="29"/>
      <c r="CMS41" s="30"/>
      <c r="CMT41" s="29"/>
      <c r="CMU41" s="30"/>
      <c r="CMV41" s="29"/>
      <c r="CMW41" s="30"/>
      <c r="CMX41" s="29"/>
      <c r="CMY41" s="30"/>
      <c r="CMZ41" s="29"/>
      <c r="CNA41" s="30"/>
      <c r="CNB41" s="29"/>
      <c r="CNC41" s="30"/>
      <c r="CND41" s="29"/>
      <c r="CNE41" s="30"/>
      <c r="CNF41" s="29"/>
      <c r="CNG41" s="30"/>
      <c r="CNH41" s="29"/>
      <c r="CNI41" s="30"/>
      <c r="CNJ41" s="29"/>
      <c r="CNK41" s="30"/>
      <c r="CNL41" s="29"/>
      <c r="CNM41" s="30"/>
      <c r="CNN41" s="29"/>
      <c r="CNO41" s="30"/>
      <c r="CNP41" s="29"/>
      <c r="CNQ41" s="30"/>
      <c r="CNR41" s="29"/>
      <c r="CNS41" s="30"/>
      <c r="CNT41" s="29"/>
      <c r="CNU41" s="30"/>
      <c r="CNV41" s="29"/>
      <c r="CNW41" s="30"/>
      <c r="CNX41" s="29"/>
      <c r="CNY41" s="30"/>
      <c r="CNZ41" s="29"/>
      <c r="COA41" s="30"/>
      <c r="COB41" s="29"/>
      <c r="COC41" s="30"/>
      <c r="COD41" s="29"/>
      <c r="COE41" s="30"/>
      <c r="COF41" s="29"/>
      <c r="COG41" s="30"/>
      <c r="COH41" s="29"/>
      <c r="COI41" s="30"/>
      <c r="COJ41" s="29"/>
      <c r="COK41" s="30"/>
      <c r="COL41" s="29"/>
      <c r="COM41" s="30"/>
      <c r="CON41" s="29"/>
      <c r="COO41" s="30"/>
      <c r="COP41" s="29"/>
      <c r="COQ41" s="30"/>
      <c r="COR41" s="29"/>
      <c r="COS41" s="30"/>
      <c r="COT41" s="29"/>
      <c r="COU41" s="30"/>
      <c r="COV41" s="29"/>
      <c r="COW41" s="30"/>
      <c r="COX41" s="29"/>
      <c r="COY41" s="30"/>
      <c r="COZ41" s="29"/>
      <c r="CPA41" s="30"/>
      <c r="CPB41" s="29"/>
      <c r="CPC41" s="30"/>
      <c r="CPD41" s="29"/>
      <c r="CPE41" s="30"/>
      <c r="CPF41" s="29"/>
      <c r="CPG41" s="30"/>
      <c r="CPH41" s="29"/>
      <c r="CPI41" s="30"/>
      <c r="CPJ41" s="29"/>
      <c r="CPK41" s="30"/>
      <c r="CPL41" s="29"/>
      <c r="CPM41" s="30"/>
      <c r="CPN41" s="29"/>
      <c r="CPO41" s="30"/>
      <c r="CPP41" s="29"/>
      <c r="CPQ41" s="30"/>
      <c r="CPR41" s="29"/>
      <c r="CPS41" s="30"/>
      <c r="CPT41" s="29"/>
      <c r="CPU41" s="30"/>
      <c r="CPV41" s="29"/>
      <c r="CPW41" s="30"/>
      <c r="CPX41" s="29"/>
      <c r="CPY41" s="30"/>
      <c r="CPZ41" s="29"/>
      <c r="CQA41" s="30"/>
      <c r="CQB41" s="29"/>
      <c r="CQC41" s="30"/>
      <c r="CQD41" s="29"/>
      <c r="CQE41" s="30"/>
      <c r="CQF41" s="29"/>
      <c r="CQG41" s="30"/>
      <c r="CQH41" s="29"/>
      <c r="CQI41" s="30"/>
      <c r="CQJ41" s="29"/>
      <c r="CQK41" s="30"/>
      <c r="CQL41" s="29"/>
      <c r="CQM41" s="30"/>
      <c r="CQN41" s="29"/>
      <c r="CQO41" s="30"/>
      <c r="CQP41" s="29"/>
      <c r="CQQ41" s="30"/>
      <c r="CQR41" s="29"/>
      <c r="CQS41" s="30"/>
      <c r="CQT41" s="29"/>
      <c r="CQU41" s="30"/>
      <c r="CQV41" s="29"/>
      <c r="CQW41" s="30"/>
      <c r="CQX41" s="29"/>
      <c r="CQY41" s="30"/>
      <c r="CQZ41" s="29"/>
      <c r="CRA41" s="30"/>
      <c r="CRB41" s="29"/>
      <c r="CRC41" s="30"/>
      <c r="CRD41" s="29"/>
      <c r="CRE41" s="30"/>
      <c r="CRF41" s="29"/>
      <c r="CRG41" s="30"/>
      <c r="CRH41" s="29"/>
      <c r="CRI41" s="30"/>
      <c r="CRJ41" s="29"/>
      <c r="CRK41" s="30"/>
      <c r="CRL41" s="29"/>
      <c r="CRM41" s="30"/>
      <c r="CRN41" s="29"/>
      <c r="CRO41" s="30"/>
      <c r="CRP41" s="29"/>
      <c r="CRQ41" s="30"/>
      <c r="CRR41" s="29"/>
      <c r="CRS41" s="30"/>
      <c r="CRT41" s="29"/>
      <c r="CRU41" s="30"/>
      <c r="CRV41" s="29"/>
      <c r="CRW41" s="30"/>
      <c r="CRX41" s="29"/>
      <c r="CRY41" s="30"/>
      <c r="CRZ41" s="29"/>
      <c r="CSA41" s="30"/>
      <c r="CSB41" s="29"/>
      <c r="CSC41" s="30"/>
      <c r="CSD41" s="29"/>
      <c r="CSE41" s="30"/>
      <c r="CSF41" s="29"/>
      <c r="CSG41" s="30"/>
      <c r="CSH41" s="29"/>
      <c r="CSI41" s="30"/>
      <c r="CSJ41" s="29"/>
      <c r="CSK41" s="30"/>
      <c r="CSL41" s="29"/>
      <c r="CSM41" s="30"/>
      <c r="CSN41" s="29"/>
      <c r="CSO41" s="30"/>
      <c r="CSP41" s="29"/>
      <c r="CSQ41" s="30"/>
      <c r="CSR41" s="29"/>
      <c r="CSS41" s="30"/>
      <c r="CST41" s="29"/>
      <c r="CSU41" s="30"/>
      <c r="CSV41" s="29"/>
      <c r="CSW41" s="30"/>
      <c r="CSX41" s="29"/>
      <c r="CSY41" s="30"/>
      <c r="CSZ41" s="29"/>
      <c r="CTA41" s="30"/>
      <c r="CTB41" s="29"/>
      <c r="CTC41" s="30"/>
      <c r="CTD41" s="29"/>
      <c r="CTE41" s="30"/>
      <c r="CTF41" s="29"/>
      <c r="CTG41" s="30"/>
      <c r="CTH41" s="29"/>
      <c r="CTI41" s="30"/>
      <c r="CTJ41" s="29"/>
      <c r="CTK41" s="30"/>
      <c r="CTL41" s="29"/>
      <c r="CTM41" s="30"/>
      <c r="CTN41" s="29"/>
      <c r="CTO41" s="30"/>
      <c r="CTP41" s="29"/>
      <c r="CTQ41" s="30"/>
      <c r="CTR41" s="29"/>
      <c r="CTS41" s="30"/>
      <c r="CTT41" s="29"/>
      <c r="CTU41" s="30"/>
      <c r="CTV41" s="29"/>
      <c r="CTW41" s="30"/>
      <c r="CTX41" s="29"/>
      <c r="CTY41" s="30"/>
      <c r="CTZ41" s="29"/>
      <c r="CUA41" s="30"/>
      <c r="CUB41" s="29"/>
      <c r="CUC41" s="30"/>
      <c r="CUD41" s="29"/>
      <c r="CUE41" s="30"/>
      <c r="CUF41" s="29"/>
      <c r="CUG41" s="30"/>
      <c r="CUH41" s="29"/>
      <c r="CUI41" s="30"/>
      <c r="CUJ41" s="29"/>
      <c r="CUK41" s="30"/>
      <c r="CUL41" s="29"/>
      <c r="CUM41" s="30"/>
      <c r="CUN41" s="29"/>
      <c r="CUO41" s="30"/>
      <c r="CUP41" s="29"/>
      <c r="CUQ41" s="30"/>
      <c r="CUR41" s="29"/>
      <c r="CUS41" s="30"/>
      <c r="CUT41" s="29"/>
      <c r="CUU41" s="30"/>
      <c r="CUV41" s="29"/>
      <c r="CUW41" s="30"/>
      <c r="CUX41" s="29"/>
      <c r="CUY41" s="30"/>
      <c r="CUZ41" s="29"/>
      <c r="CVA41" s="30"/>
      <c r="CVB41" s="29"/>
      <c r="CVC41" s="30"/>
      <c r="CVD41" s="29"/>
      <c r="CVE41" s="30"/>
      <c r="CVF41" s="29"/>
      <c r="CVG41" s="30"/>
      <c r="CVH41" s="29"/>
      <c r="CVI41" s="30"/>
      <c r="CVJ41" s="29"/>
      <c r="CVK41" s="30"/>
      <c r="CVL41" s="29"/>
      <c r="CVM41" s="30"/>
      <c r="CVN41" s="29"/>
      <c r="CVO41" s="30"/>
      <c r="CVP41" s="29"/>
      <c r="CVQ41" s="30"/>
      <c r="CVR41" s="29"/>
      <c r="CVS41" s="30"/>
      <c r="CVT41" s="29"/>
      <c r="CVU41" s="30"/>
      <c r="CVV41" s="29"/>
      <c r="CVW41" s="30"/>
      <c r="CVX41" s="29"/>
      <c r="CVY41" s="30"/>
      <c r="CVZ41" s="29"/>
      <c r="CWA41" s="30"/>
      <c r="CWB41" s="29"/>
      <c r="CWC41" s="30"/>
      <c r="CWD41" s="29"/>
      <c r="CWE41" s="30"/>
      <c r="CWF41" s="29"/>
      <c r="CWG41" s="30"/>
      <c r="CWH41" s="29"/>
      <c r="CWI41" s="30"/>
      <c r="CWJ41" s="29"/>
      <c r="CWK41" s="30"/>
      <c r="CWL41" s="29"/>
      <c r="CWM41" s="30"/>
      <c r="CWN41" s="29"/>
      <c r="CWO41" s="30"/>
      <c r="CWP41" s="29"/>
      <c r="CWQ41" s="30"/>
      <c r="CWR41" s="29"/>
      <c r="CWS41" s="30"/>
      <c r="CWT41" s="29"/>
      <c r="CWU41" s="30"/>
      <c r="CWV41" s="29"/>
      <c r="CWW41" s="30"/>
      <c r="CWX41" s="29"/>
      <c r="CWY41" s="30"/>
      <c r="CWZ41" s="29"/>
      <c r="CXA41" s="30"/>
      <c r="CXB41" s="29"/>
      <c r="CXC41" s="30"/>
      <c r="CXD41" s="29"/>
      <c r="CXE41" s="30"/>
      <c r="CXF41" s="29"/>
      <c r="CXG41" s="30"/>
      <c r="CXH41" s="29"/>
      <c r="CXI41" s="30"/>
      <c r="CXJ41" s="29"/>
      <c r="CXK41" s="30"/>
      <c r="CXL41" s="29"/>
      <c r="CXM41" s="30"/>
      <c r="CXN41" s="29"/>
      <c r="CXO41" s="30"/>
      <c r="CXP41" s="29"/>
      <c r="CXQ41" s="30"/>
      <c r="CXR41" s="29"/>
      <c r="CXS41" s="30"/>
      <c r="CXT41" s="29"/>
      <c r="CXU41" s="30"/>
      <c r="CXV41" s="29"/>
      <c r="CXW41" s="30"/>
      <c r="CXX41" s="29"/>
      <c r="CXY41" s="30"/>
      <c r="CXZ41" s="29"/>
      <c r="CYA41" s="30"/>
      <c r="CYB41" s="29"/>
      <c r="CYC41" s="30"/>
      <c r="CYD41" s="29"/>
      <c r="CYE41" s="30"/>
      <c r="CYF41" s="29"/>
      <c r="CYG41" s="30"/>
      <c r="CYH41" s="29"/>
      <c r="CYI41" s="30"/>
      <c r="CYJ41" s="29"/>
      <c r="CYK41" s="30"/>
      <c r="CYL41" s="29"/>
      <c r="CYM41" s="30"/>
      <c r="CYN41" s="29"/>
      <c r="CYO41" s="30"/>
      <c r="CYP41" s="29"/>
      <c r="CYQ41" s="30"/>
      <c r="CYR41" s="29"/>
      <c r="CYS41" s="30"/>
      <c r="CYT41" s="29"/>
      <c r="CYU41" s="30"/>
      <c r="CYV41" s="29"/>
      <c r="CYW41" s="30"/>
      <c r="CYX41" s="29"/>
      <c r="CYY41" s="30"/>
      <c r="CYZ41" s="29"/>
      <c r="CZA41" s="30"/>
      <c r="CZB41" s="29"/>
      <c r="CZC41" s="30"/>
      <c r="CZD41" s="29"/>
      <c r="CZE41" s="30"/>
      <c r="CZF41" s="29"/>
      <c r="CZG41" s="30"/>
      <c r="CZH41" s="29"/>
      <c r="CZI41" s="30"/>
      <c r="CZJ41" s="29"/>
      <c r="CZK41" s="30"/>
      <c r="CZL41" s="29"/>
      <c r="CZM41" s="30"/>
      <c r="CZN41" s="29"/>
      <c r="CZO41" s="30"/>
      <c r="CZP41" s="29"/>
      <c r="CZQ41" s="30"/>
      <c r="CZR41" s="29"/>
      <c r="CZS41" s="30"/>
      <c r="CZT41" s="29"/>
      <c r="CZU41" s="30"/>
      <c r="CZV41" s="29"/>
      <c r="CZW41" s="30"/>
      <c r="CZX41" s="29"/>
      <c r="CZY41" s="30"/>
      <c r="CZZ41" s="29"/>
      <c r="DAA41" s="30"/>
      <c r="DAB41" s="29"/>
      <c r="DAC41" s="30"/>
      <c r="DAD41" s="29"/>
      <c r="DAE41" s="30"/>
      <c r="DAF41" s="29"/>
      <c r="DAG41" s="30"/>
      <c r="DAH41" s="29"/>
      <c r="DAI41" s="30"/>
      <c r="DAJ41" s="29"/>
      <c r="DAK41" s="30"/>
      <c r="DAL41" s="29"/>
      <c r="DAM41" s="30"/>
      <c r="DAN41" s="29"/>
      <c r="DAO41" s="30"/>
      <c r="DAP41" s="29"/>
      <c r="DAQ41" s="30"/>
      <c r="DAR41" s="29"/>
      <c r="DAS41" s="30"/>
      <c r="DAT41" s="29"/>
      <c r="DAU41" s="30"/>
      <c r="DAV41" s="29"/>
      <c r="DAW41" s="30"/>
      <c r="DAX41" s="29"/>
      <c r="DAY41" s="30"/>
      <c r="DAZ41" s="29"/>
      <c r="DBA41" s="30"/>
      <c r="DBB41" s="29"/>
      <c r="DBC41" s="30"/>
      <c r="DBD41" s="29"/>
      <c r="DBE41" s="30"/>
      <c r="DBF41" s="29"/>
      <c r="DBG41" s="30"/>
      <c r="DBH41" s="29"/>
      <c r="DBI41" s="30"/>
      <c r="DBJ41" s="29"/>
      <c r="DBK41" s="30"/>
      <c r="DBL41" s="29"/>
      <c r="DBM41" s="30"/>
      <c r="DBN41" s="29"/>
      <c r="DBO41" s="30"/>
      <c r="DBP41" s="29"/>
      <c r="DBQ41" s="30"/>
      <c r="DBR41" s="29"/>
      <c r="DBS41" s="30"/>
      <c r="DBT41" s="29"/>
      <c r="DBU41" s="30"/>
      <c r="DBV41" s="29"/>
      <c r="DBW41" s="30"/>
      <c r="DBX41" s="29"/>
      <c r="DBY41" s="30"/>
      <c r="DBZ41" s="29"/>
      <c r="DCA41" s="30"/>
      <c r="DCB41" s="29"/>
      <c r="DCC41" s="30"/>
      <c r="DCD41" s="29"/>
      <c r="DCE41" s="30"/>
      <c r="DCF41" s="29"/>
      <c r="DCG41" s="30"/>
      <c r="DCH41" s="29"/>
      <c r="DCI41" s="30"/>
      <c r="DCJ41" s="29"/>
      <c r="DCK41" s="30"/>
      <c r="DCL41" s="29"/>
      <c r="DCM41" s="30"/>
      <c r="DCN41" s="29"/>
      <c r="DCO41" s="30"/>
      <c r="DCP41" s="29"/>
      <c r="DCQ41" s="30"/>
      <c r="DCR41" s="29"/>
      <c r="DCS41" s="30"/>
      <c r="DCT41" s="29"/>
      <c r="DCU41" s="30"/>
      <c r="DCV41" s="29"/>
      <c r="DCW41" s="30"/>
      <c r="DCX41" s="29"/>
      <c r="DCY41" s="30"/>
      <c r="DCZ41" s="29"/>
      <c r="DDA41" s="30"/>
      <c r="DDB41" s="29"/>
      <c r="DDC41" s="30"/>
      <c r="DDD41" s="29"/>
      <c r="DDE41" s="30"/>
      <c r="DDF41" s="29"/>
      <c r="DDG41" s="30"/>
      <c r="DDH41" s="29"/>
      <c r="DDI41" s="30"/>
      <c r="DDJ41" s="29"/>
      <c r="DDK41" s="30"/>
      <c r="DDL41" s="29"/>
      <c r="DDM41" s="30"/>
      <c r="DDN41" s="29"/>
      <c r="DDO41" s="30"/>
      <c r="DDP41" s="29"/>
      <c r="DDQ41" s="30"/>
      <c r="DDR41" s="29"/>
      <c r="DDS41" s="30"/>
      <c r="DDT41" s="29"/>
      <c r="DDU41" s="30"/>
      <c r="DDV41" s="29"/>
      <c r="DDW41" s="30"/>
      <c r="DDX41" s="29"/>
      <c r="DDY41" s="30"/>
      <c r="DDZ41" s="29"/>
      <c r="DEA41" s="30"/>
      <c r="DEB41" s="29"/>
      <c r="DEC41" s="30"/>
      <c r="DED41" s="29"/>
      <c r="DEE41" s="30"/>
      <c r="DEF41" s="29"/>
      <c r="DEG41" s="30"/>
      <c r="DEH41" s="29"/>
      <c r="DEI41" s="30"/>
      <c r="DEJ41" s="29"/>
      <c r="DEK41" s="30"/>
      <c r="DEL41" s="29"/>
      <c r="DEM41" s="30"/>
      <c r="DEN41" s="29"/>
      <c r="DEO41" s="30"/>
      <c r="DEP41" s="29"/>
      <c r="DEQ41" s="30"/>
      <c r="DER41" s="29"/>
      <c r="DES41" s="30"/>
      <c r="DET41" s="29"/>
      <c r="DEU41" s="30"/>
      <c r="DEV41" s="29"/>
      <c r="DEW41" s="30"/>
      <c r="DEX41" s="29"/>
      <c r="DEY41" s="30"/>
      <c r="DEZ41" s="29"/>
      <c r="DFA41" s="30"/>
      <c r="DFB41" s="29"/>
      <c r="DFC41" s="30"/>
      <c r="DFD41" s="29"/>
      <c r="DFE41" s="30"/>
      <c r="DFF41" s="29"/>
      <c r="DFG41" s="30"/>
      <c r="DFH41" s="29"/>
      <c r="DFI41" s="30"/>
      <c r="DFJ41" s="29"/>
      <c r="DFK41" s="30"/>
      <c r="DFL41" s="29"/>
      <c r="DFM41" s="30"/>
      <c r="DFN41" s="29"/>
      <c r="DFO41" s="30"/>
      <c r="DFP41" s="29"/>
      <c r="DFQ41" s="30"/>
      <c r="DFR41" s="29"/>
      <c r="DFS41" s="30"/>
      <c r="DFT41" s="29"/>
      <c r="DFU41" s="30"/>
      <c r="DFV41" s="29"/>
      <c r="DFW41" s="30"/>
      <c r="DFX41" s="29"/>
      <c r="DFY41" s="30"/>
      <c r="DFZ41" s="29"/>
      <c r="DGA41" s="30"/>
      <c r="DGB41" s="29"/>
      <c r="DGC41" s="30"/>
      <c r="DGD41" s="29"/>
      <c r="DGE41" s="30"/>
      <c r="DGF41" s="29"/>
      <c r="DGG41" s="30"/>
      <c r="DGH41" s="29"/>
      <c r="DGI41" s="30"/>
      <c r="DGJ41" s="29"/>
      <c r="DGK41" s="30"/>
      <c r="DGL41" s="29"/>
      <c r="DGM41" s="30"/>
      <c r="DGN41" s="29"/>
      <c r="DGO41" s="30"/>
      <c r="DGP41" s="29"/>
      <c r="DGQ41" s="30"/>
      <c r="DGR41" s="29"/>
      <c r="DGS41" s="30"/>
      <c r="DGT41" s="29"/>
      <c r="DGU41" s="30"/>
      <c r="DGV41" s="29"/>
      <c r="DGW41" s="30"/>
      <c r="DGX41" s="29"/>
      <c r="DGY41" s="30"/>
      <c r="DGZ41" s="29"/>
      <c r="DHA41" s="30"/>
      <c r="DHB41" s="29"/>
      <c r="DHC41" s="30"/>
      <c r="DHD41" s="29"/>
      <c r="DHE41" s="30"/>
      <c r="DHF41" s="29"/>
      <c r="DHG41" s="30"/>
      <c r="DHH41" s="29"/>
      <c r="DHI41" s="30"/>
      <c r="DHJ41" s="29"/>
      <c r="DHK41" s="30"/>
      <c r="DHL41" s="29"/>
      <c r="DHM41" s="30"/>
      <c r="DHN41" s="29"/>
      <c r="DHO41" s="30"/>
      <c r="DHP41" s="29"/>
      <c r="DHQ41" s="30"/>
      <c r="DHR41" s="29"/>
      <c r="DHS41" s="30"/>
      <c r="DHT41" s="29"/>
      <c r="DHU41" s="30"/>
      <c r="DHV41" s="29"/>
      <c r="DHW41" s="30"/>
      <c r="DHX41" s="29"/>
      <c r="DHY41" s="30"/>
      <c r="DHZ41" s="29"/>
      <c r="DIA41" s="30"/>
      <c r="DIB41" s="29"/>
      <c r="DIC41" s="30"/>
      <c r="DID41" s="29"/>
      <c r="DIE41" s="30"/>
      <c r="DIF41" s="29"/>
      <c r="DIG41" s="30"/>
      <c r="DIH41" s="29"/>
      <c r="DII41" s="30"/>
      <c r="DIJ41" s="29"/>
      <c r="DIK41" s="30"/>
      <c r="DIL41" s="29"/>
      <c r="DIM41" s="30"/>
      <c r="DIN41" s="29"/>
      <c r="DIO41" s="30"/>
      <c r="DIP41" s="29"/>
      <c r="DIQ41" s="30"/>
      <c r="DIR41" s="29"/>
      <c r="DIS41" s="30"/>
      <c r="DIT41" s="29"/>
      <c r="DIU41" s="30"/>
      <c r="DIV41" s="29"/>
      <c r="DIW41" s="30"/>
      <c r="DIX41" s="29"/>
      <c r="DIY41" s="30"/>
      <c r="DIZ41" s="29"/>
      <c r="DJA41" s="30"/>
      <c r="DJB41" s="29"/>
      <c r="DJC41" s="30"/>
      <c r="DJD41" s="29"/>
      <c r="DJE41" s="30"/>
      <c r="DJF41" s="29"/>
      <c r="DJG41" s="30"/>
      <c r="DJH41" s="29"/>
      <c r="DJI41" s="30"/>
      <c r="DJJ41" s="29"/>
      <c r="DJK41" s="30"/>
      <c r="DJL41" s="29"/>
      <c r="DJM41" s="30"/>
      <c r="DJN41" s="29"/>
      <c r="DJO41" s="30"/>
      <c r="DJP41" s="29"/>
      <c r="DJQ41" s="30"/>
      <c r="DJR41" s="29"/>
      <c r="DJS41" s="30"/>
      <c r="DJT41" s="29"/>
      <c r="DJU41" s="30"/>
      <c r="DJV41" s="29"/>
      <c r="DJW41" s="30"/>
      <c r="DJX41" s="29"/>
      <c r="DJY41" s="30"/>
      <c r="DJZ41" s="29"/>
      <c r="DKA41" s="30"/>
      <c r="DKB41" s="29"/>
      <c r="DKC41" s="30"/>
      <c r="DKD41" s="29"/>
      <c r="DKE41" s="30"/>
      <c r="DKF41" s="29"/>
      <c r="DKG41" s="30"/>
      <c r="DKH41" s="29"/>
      <c r="DKI41" s="30"/>
      <c r="DKJ41" s="29"/>
      <c r="DKK41" s="30"/>
      <c r="DKL41" s="29"/>
      <c r="DKM41" s="30"/>
      <c r="DKN41" s="29"/>
      <c r="DKO41" s="30"/>
      <c r="DKP41" s="29"/>
      <c r="DKQ41" s="30"/>
      <c r="DKR41" s="29"/>
      <c r="DKS41" s="30"/>
      <c r="DKT41" s="29"/>
      <c r="DKU41" s="30"/>
      <c r="DKV41" s="29"/>
      <c r="DKW41" s="30"/>
      <c r="DKX41" s="29"/>
      <c r="DKY41" s="30"/>
      <c r="DKZ41" s="29"/>
      <c r="DLA41" s="30"/>
      <c r="DLB41" s="29"/>
      <c r="DLC41" s="30"/>
      <c r="DLD41" s="29"/>
      <c r="DLE41" s="30"/>
      <c r="DLF41" s="29"/>
      <c r="DLG41" s="30"/>
      <c r="DLH41" s="29"/>
      <c r="DLI41" s="30"/>
      <c r="DLJ41" s="29"/>
      <c r="DLK41" s="30"/>
      <c r="DLL41" s="29"/>
      <c r="DLM41" s="30"/>
      <c r="DLN41" s="29"/>
      <c r="DLO41" s="30"/>
      <c r="DLP41" s="29"/>
      <c r="DLQ41" s="30"/>
      <c r="DLR41" s="29"/>
      <c r="DLS41" s="30"/>
      <c r="DLT41" s="29"/>
      <c r="DLU41" s="30"/>
      <c r="DLV41" s="29"/>
      <c r="DLW41" s="30"/>
      <c r="DLX41" s="29"/>
      <c r="DLY41" s="30"/>
      <c r="DLZ41" s="29"/>
      <c r="DMA41" s="30"/>
      <c r="DMB41" s="29"/>
      <c r="DMC41" s="30"/>
      <c r="DMD41" s="29"/>
      <c r="DME41" s="30"/>
      <c r="DMF41" s="29"/>
      <c r="DMG41" s="30"/>
      <c r="DMH41" s="29"/>
      <c r="DMI41" s="30"/>
      <c r="DMJ41" s="29"/>
      <c r="DMK41" s="30"/>
      <c r="DML41" s="29"/>
      <c r="DMM41" s="30"/>
      <c r="DMN41" s="29"/>
      <c r="DMO41" s="30"/>
      <c r="DMP41" s="29"/>
      <c r="DMQ41" s="30"/>
      <c r="DMR41" s="29"/>
      <c r="DMS41" s="30"/>
      <c r="DMT41" s="29"/>
      <c r="DMU41" s="30"/>
      <c r="DMV41" s="29"/>
      <c r="DMW41" s="30"/>
      <c r="DMX41" s="29"/>
      <c r="DMY41" s="30"/>
      <c r="DMZ41" s="29"/>
      <c r="DNA41" s="30"/>
      <c r="DNB41" s="29"/>
      <c r="DNC41" s="30"/>
      <c r="DND41" s="29"/>
      <c r="DNE41" s="30"/>
      <c r="DNF41" s="29"/>
      <c r="DNG41" s="30"/>
      <c r="DNH41" s="29"/>
      <c r="DNI41" s="30"/>
      <c r="DNJ41" s="29"/>
      <c r="DNK41" s="30"/>
      <c r="DNL41" s="29"/>
      <c r="DNM41" s="30"/>
      <c r="DNN41" s="29"/>
      <c r="DNO41" s="30"/>
      <c r="DNP41" s="29"/>
      <c r="DNQ41" s="30"/>
      <c r="DNR41" s="29"/>
      <c r="DNS41" s="30"/>
      <c r="DNT41" s="29"/>
      <c r="DNU41" s="30"/>
      <c r="DNV41" s="29"/>
      <c r="DNW41" s="30"/>
      <c r="DNX41" s="29"/>
      <c r="DNY41" s="30"/>
      <c r="DNZ41" s="29"/>
      <c r="DOA41" s="30"/>
      <c r="DOB41" s="29"/>
      <c r="DOC41" s="30"/>
      <c r="DOD41" s="29"/>
      <c r="DOE41" s="30"/>
      <c r="DOF41" s="29"/>
      <c r="DOG41" s="30"/>
      <c r="DOH41" s="29"/>
      <c r="DOI41" s="30"/>
      <c r="DOJ41" s="29"/>
      <c r="DOK41" s="30"/>
      <c r="DOL41" s="29"/>
      <c r="DOM41" s="30"/>
      <c r="DON41" s="29"/>
      <c r="DOO41" s="30"/>
      <c r="DOP41" s="29"/>
      <c r="DOQ41" s="30"/>
      <c r="DOR41" s="29"/>
      <c r="DOS41" s="30"/>
      <c r="DOT41" s="29"/>
      <c r="DOU41" s="30"/>
      <c r="DOV41" s="29"/>
      <c r="DOW41" s="30"/>
      <c r="DOX41" s="29"/>
      <c r="DOY41" s="30"/>
      <c r="DOZ41" s="29"/>
      <c r="DPA41" s="30"/>
      <c r="DPB41" s="29"/>
      <c r="DPC41" s="30"/>
      <c r="DPD41" s="29"/>
      <c r="DPE41" s="30"/>
      <c r="DPF41" s="29"/>
      <c r="DPG41" s="30"/>
      <c r="DPH41" s="29"/>
      <c r="DPI41" s="30"/>
      <c r="DPJ41" s="29"/>
      <c r="DPK41" s="30"/>
      <c r="DPL41" s="29"/>
      <c r="DPM41" s="30"/>
      <c r="DPN41" s="29"/>
      <c r="DPO41" s="30"/>
      <c r="DPP41" s="29"/>
      <c r="DPQ41" s="30"/>
      <c r="DPR41" s="29"/>
      <c r="DPS41" s="30"/>
      <c r="DPT41" s="29"/>
      <c r="DPU41" s="30"/>
      <c r="DPV41" s="29"/>
      <c r="DPW41" s="30"/>
      <c r="DPX41" s="29"/>
      <c r="DPY41" s="30"/>
      <c r="DPZ41" s="29"/>
      <c r="DQA41" s="30"/>
      <c r="DQB41" s="29"/>
      <c r="DQC41" s="30"/>
      <c r="DQD41" s="29"/>
      <c r="DQE41" s="30"/>
      <c r="DQF41" s="29"/>
      <c r="DQG41" s="30"/>
      <c r="DQH41" s="29"/>
      <c r="DQI41" s="30"/>
      <c r="DQJ41" s="29"/>
      <c r="DQK41" s="30"/>
      <c r="DQL41" s="29"/>
      <c r="DQM41" s="30"/>
      <c r="DQN41" s="29"/>
      <c r="DQO41" s="30"/>
      <c r="DQP41" s="29"/>
      <c r="DQQ41" s="30"/>
      <c r="DQR41" s="29"/>
      <c r="DQS41" s="30"/>
      <c r="DQT41" s="29"/>
      <c r="DQU41" s="30"/>
      <c r="DQV41" s="29"/>
      <c r="DQW41" s="30"/>
      <c r="DQX41" s="29"/>
      <c r="DQY41" s="30"/>
      <c r="DQZ41" s="29"/>
      <c r="DRA41" s="30"/>
      <c r="DRB41" s="29"/>
      <c r="DRC41" s="30"/>
      <c r="DRD41" s="29"/>
      <c r="DRE41" s="30"/>
      <c r="DRF41" s="29"/>
      <c r="DRG41" s="30"/>
      <c r="DRH41" s="29"/>
      <c r="DRI41" s="30"/>
      <c r="DRJ41" s="29"/>
      <c r="DRK41" s="30"/>
      <c r="DRL41" s="29"/>
      <c r="DRM41" s="30"/>
      <c r="DRN41" s="29"/>
      <c r="DRO41" s="30"/>
      <c r="DRP41" s="29"/>
      <c r="DRQ41" s="30"/>
      <c r="DRR41" s="29"/>
      <c r="DRS41" s="30"/>
      <c r="DRT41" s="29"/>
      <c r="DRU41" s="30"/>
      <c r="DRV41" s="29"/>
      <c r="DRW41" s="30"/>
      <c r="DRX41" s="29"/>
      <c r="DRY41" s="30"/>
      <c r="DRZ41" s="29"/>
      <c r="DSA41" s="30"/>
      <c r="DSB41" s="29"/>
      <c r="DSC41" s="30"/>
      <c r="DSD41" s="29"/>
      <c r="DSE41" s="30"/>
      <c r="DSF41" s="29"/>
      <c r="DSG41" s="30"/>
      <c r="DSH41" s="29"/>
      <c r="DSI41" s="30"/>
      <c r="DSJ41" s="29"/>
      <c r="DSK41" s="30"/>
      <c r="DSL41" s="29"/>
      <c r="DSM41" s="30"/>
      <c r="DSN41" s="29"/>
      <c r="DSO41" s="30"/>
      <c r="DSP41" s="29"/>
      <c r="DSQ41" s="30"/>
      <c r="DSR41" s="29"/>
      <c r="DSS41" s="30"/>
      <c r="DST41" s="29"/>
      <c r="DSU41" s="30"/>
      <c r="DSV41" s="29"/>
      <c r="DSW41" s="30"/>
      <c r="DSX41" s="29"/>
      <c r="DSY41" s="30"/>
      <c r="DSZ41" s="29"/>
      <c r="DTA41" s="30"/>
      <c r="DTB41" s="29"/>
      <c r="DTC41" s="30"/>
      <c r="DTD41" s="29"/>
      <c r="DTE41" s="30"/>
      <c r="DTF41" s="29"/>
      <c r="DTG41" s="30"/>
      <c r="DTH41" s="29"/>
      <c r="DTI41" s="30"/>
      <c r="DTJ41" s="29"/>
      <c r="DTK41" s="30"/>
      <c r="DTL41" s="29"/>
      <c r="DTM41" s="30"/>
      <c r="DTN41" s="29"/>
      <c r="DTO41" s="30"/>
      <c r="DTP41" s="29"/>
      <c r="DTQ41" s="30"/>
      <c r="DTR41" s="29"/>
      <c r="DTS41" s="30"/>
      <c r="DTT41" s="29"/>
      <c r="DTU41" s="30"/>
      <c r="DTV41" s="29"/>
      <c r="DTW41" s="30"/>
      <c r="DTX41" s="29"/>
      <c r="DTY41" s="30"/>
      <c r="DTZ41" s="29"/>
      <c r="DUA41" s="30"/>
      <c r="DUB41" s="29"/>
      <c r="DUC41" s="30"/>
      <c r="DUD41" s="29"/>
      <c r="DUE41" s="30"/>
      <c r="DUF41" s="29"/>
      <c r="DUG41" s="30"/>
      <c r="DUH41" s="29"/>
      <c r="DUI41" s="30"/>
      <c r="DUJ41" s="29"/>
      <c r="DUK41" s="30"/>
      <c r="DUL41" s="29"/>
      <c r="DUM41" s="30"/>
      <c r="DUN41" s="29"/>
      <c r="DUO41" s="30"/>
      <c r="DUP41" s="29"/>
      <c r="DUQ41" s="30"/>
      <c r="DUR41" s="29"/>
      <c r="DUS41" s="30"/>
      <c r="DUT41" s="29"/>
      <c r="DUU41" s="30"/>
      <c r="DUV41" s="29"/>
      <c r="DUW41" s="30"/>
      <c r="DUX41" s="29"/>
      <c r="DUY41" s="30"/>
      <c r="DUZ41" s="29"/>
      <c r="DVA41" s="30"/>
      <c r="DVB41" s="29"/>
      <c r="DVC41" s="30"/>
      <c r="DVD41" s="29"/>
      <c r="DVE41" s="30"/>
      <c r="DVF41" s="29"/>
      <c r="DVG41" s="30"/>
      <c r="DVH41" s="29"/>
      <c r="DVI41" s="30"/>
      <c r="DVJ41" s="29"/>
      <c r="DVK41" s="30"/>
      <c r="DVL41" s="29"/>
      <c r="DVM41" s="30"/>
      <c r="DVN41" s="29"/>
      <c r="DVO41" s="30"/>
      <c r="DVP41" s="29"/>
      <c r="DVQ41" s="30"/>
      <c r="DVR41" s="29"/>
      <c r="DVS41" s="30"/>
      <c r="DVT41" s="29"/>
      <c r="DVU41" s="30"/>
      <c r="DVV41" s="29"/>
      <c r="DVW41" s="30"/>
      <c r="DVX41" s="29"/>
      <c r="DVY41" s="30"/>
      <c r="DVZ41" s="29"/>
      <c r="DWA41" s="30"/>
      <c r="DWB41" s="29"/>
      <c r="DWC41" s="30"/>
      <c r="DWD41" s="29"/>
      <c r="DWE41" s="30"/>
      <c r="DWF41" s="29"/>
      <c r="DWG41" s="30"/>
      <c r="DWH41" s="29"/>
      <c r="DWI41" s="30"/>
      <c r="DWJ41" s="29"/>
      <c r="DWK41" s="30"/>
      <c r="DWL41" s="29"/>
      <c r="DWM41" s="30"/>
      <c r="DWN41" s="29"/>
      <c r="DWO41" s="30"/>
      <c r="DWP41" s="29"/>
      <c r="DWQ41" s="30"/>
      <c r="DWR41" s="29"/>
      <c r="DWS41" s="30"/>
      <c r="DWT41" s="29"/>
      <c r="DWU41" s="30"/>
      <c r="DWV41" s="29"/>
      <c r="DWW41" s="30"/>
      <c r="DWX41" s="29"/>
      <c r="DWY41" s="30"/>
      <c r="DWZ41" s="29"/>
      <c r="DXA41" s="30"/>
      <c r="DXB41" s="29"/>
      <c r="DXC41" s="30"/>
      <c r="DXD41" s="29"/>
      <c r="DXE41" s="30"/>
      <c r="DXF41" s="29"/>
      <c r="DXG41" s="30"/>
      <c r="DXH41" s="29"/>
      <c r="DXI41" s="30"/>
      <c r="DXJ41" s="29"/>
      <c r="DXK41" s="30"/>
      <c r="DXL41" s="29"/>
      <c r="DXM41" s="30"/>
      <c r="DXN41" s="29"/>
      <c r="DXO41" s="30"/>
      <c r="DXP41" s="29"/>
      <c r="DXQ41" s="30"/>
      <c r="DXR41" s="29"/>
      <c r="DXS41" s="30"/>
      <c r="DXT41" s="29"/>
      <c r="DXU41" s="30"/>
      <c r="DXV41" s="29"/>
      <c r="DXW41" s="30"/>
      <c r="DXX41" s="29"/>
      <c r="DXY41" s="30"/>
      <c r="DXZ41" s="29"/>
      <c r="DYA41" s="30"/>
      <c r="DYB41" s="29"/>
      <c r="DYC41" s="30"/>
      <c r="DYD41" s="29"/>
      <c r="DYE41" s="30"/>
      <c r="DYF41" s="29"/>
      <c r="DYG41" s="30"/>
      <c r="DYH41" s="29"/>
      <c r="DYI41" s="30"/>
      <c r="DYJ41" s="29"/>
      <c r="DYK41" s="30"/>
      <c r="DYL41" s="29"/>
      <c r="DYM41" s="30"/>
      <c r="DYN41" s="29"/>
      <c r="DYO41" s="30"/>
      <c r="DYP41" s="29"/>
      <c r="DYQ41" s="30"/>
      <c r="DYR41" s="29"/>
      <c r="DYS41" s="30"/>
      <c r="DYT41" s="29"/>
      <c r="DYU41" s="30"/>
      <c r="DYV41" s="29"/>
      <c r="DYW41" s="30"/>
      <c r="DYX41" s="29"/>
      <c r="DYY41" s="30"/>
      <c r="DYZ41" s="29"/>
      <c r="DZA41" s="30"/>
      <c r="DZB41" s="29"/>
      <c r="DZC41" s="30"/>
      <c r="DZD41" s="29"/>
      <c r="DZE41" s="30"/>
      <c r="DZF41" s="29"/>
      <c r="DZG41" s="30"/>
      <c r="DZH41" s="29"/>
      <c r="DZI41" s="30"/>
      <c r="DZJ41" s="29"/>
      <c r="DZK41" s="30"/>
      <c r="DZL41" s="29"/>
      <c r="DZM41" s="30"/>
      <c r="DZN41" s="29"/>
      <c r="DZO41" s="30"/>
      <c r="DZP41" s="29"/>
      <c r="DZQ41" s="30"/>
      <c r="DZR41" s="29"/>
      <c r="DZS41" s="30"/>
      <c r="DZT41" s="29"/>
      <c r="DZU41" s="30"/>
      <c r="DZV41" s="29"/>
      <c r="DZW41" s="30"/>
      <c r="DZX41" s="29"/>
      <c r="DZY41" s="30"/>
      <c r="DZZ41" s="29"/>
      <c r="EAA41" s="30"/>
      <c r="EAB41" s="29"/>
      <c r="EAC41" s="30"/>
      <c r="EAD41" s="29"/>
      <c r="EAE41" s="30"/>
      <c r="EAF41" s="29"/>
      <c r="EAG41" s="30"/>
      <c r="EAH41" s="29"/>
      <c r="EAI41" s="30"/>
      <c r="EAJ41" s="29"/>
      <c r="EAK41" s="30"/>
      <c r="EAL41" s="29"/>
      <c r="EAM41" s="30"/>
      <c r="EAN41" s="29"/>
      <c r="EAO41" s="30"/>
      <c r="EAP41" s="29"/>
      <c r="EAQ41" s="30"/>
      <c r="EAR41" s="29"/>
      <c r="EAS41" s="30"/>
      <c r="EAT41" s="29"/>
      <c r="EAU41" s="30"/>
      <c r="EAV41" s="29"/>
      <c r="EAW41" s="30"/>
      <c r="EAX41" s="29"/>
      <c r="EAY41" s="30"/>
      <c r="EAZ41" s="29"/>
      <c r="EBA41" s="30"/>
      <c r="EBB41" s="29"/>
      <c r="EBC41" s="30"/>
      <c r="EBD41" s="29"/>
      <c r="EBE41" s="30"/>
      <c r="EBF41" s="29"/>
      <c r="EBG41" s="30"/>
      <c r="EBH41" s="29"/>
      <c r="EBI41" s="30"/>
      <c r="EBJ41" s="29"/>
      <c r="EBK41" s="30"/>
      <c r="EBL41" s="29"/>
      <c r="EBM41" s="30"/>
      <c r="EBN41" s="29"/>
      <c r="EBO41" s="30"/>
      <c r="EBP41" s="29"/>
      <c r="EBQ41" s="30"/>
      <c r="EBR41" s="29"/>
      <c r="EBS41" s="30"/>
      <c r="EBT41" s="29"/>
      <c r="EBU41" s="30"/>
      <c r="EBV41" s="29"/>
      <c r="EBW41" s="30"/>
      <c r="EBX41" s="29"/>
      <c r="EBY41" s="30"/>
      <c r="EBZ41" s="29"/>
      <c r="ECA41" s="30"/>
      <c r="ECB41" s="29"/>
      <c r="ECC41" s="30"/>
      <c r="ECD41" s="29"/>
      <c r="ECE41" s="30"/>
      <c r="ECF41" s="29"/>
      <c r="ECG41" s="30"/>
      <c r="ECH41" s="29"/>
      <c r="ECI41" s="30"/>
      <c r="ECJ41" s="29"/>
      <c r="ECK41" s="30"/>
      <c r="ECL41" s="29"/>
      <c r="ECM41" s="30"/>
      <c r="ECN41" s="29"/>
      <c r="ECO41" s="30"/>
      <c r="ECP41" s="29"/>
      <c r="ECQ41" s="30"/>
      <c r="ECR41" s="29"/>
      <c r="ECS41" s="30"/>
      <c r="ECT41" s="29"/>
      <c r="ECU41" s="30"/>
      <c r="ECV41" s="29"/>
      <c r="ECW41" s="30"/>
      <c r="ECX41" s="29"/>
      <c r="ECY41" s="30"/>
      <c r="ECZ41" s="29"/>
      <c r="EDA41" s="30"/>
      <c r="EDB41" s="29"/>
      <c r="EDC41" s="30"/>
      <c r="EDD41" s="29"/>
      <c r="EDE41" s="30"/>
      <c r="EDF41" s="29"/>
      <c r="EDG41" s="30"/>
      <c r="EDH41" s="29"/>
      <c r="EDI41" s="30"/>
      <c r="EDJ41" s="29"/>
      <c r="EDK41" s="30"/>
      <c r="EDL41" s="29"/>
      <c r="EDM41" s="30"/>
      <c r="EDN41" s="29"/>
      <c r="EDO41" s="30"/>
      <c r="EDP41" s="29"/>
      <c r="EDQ41" s="30"/>
      <c r="EDR41" s="29"/>
      <c r="EDS41" s="30"/>
      <c r="EDT41" s="29"/>
      <c r="EDU41" s="30"/>
      <c r="EDV41" s="29"/>
      <c r="EDW41" s="30"/>
      <c r="EDX41" s="29"/>
      <c r="EDY41" s="30"/>
      <c r="EDZ41" s="29"/>
      <c r="EEA41" s="30"/>
      <c r="EEB41" s="29"/>
      <c r="EEC41" s="30"/>
      <c r="EED41" s="29"/>
      <c r="EEE41" s="30"/>
      <c r="EEF41" s="29"/>
      <c r="EEG41" s="30"/>
      <c r="EEH41" s="29"/>
      <c r="EEI41" s="30"/>
      <c r="EEJ41" s="29"/>
      <c r="EEK41" s="30"/>
      <c r="EEL41" s="29"/>
      <c r="EEM41" s="30"/>
      <c r="EEN41" s="29"/>
      <c r="EEO41" s="30"/>
      <c r="EEP41" s="29"/>
      <c r="EEQ41" s="30"/>
      <c r="EER41" s="29"/>
      <c r="EES41" s="30"/>
      <c r="EET41" s="29"/>
      <c r="EEU41" s="30"/>
      <c r="EEV41" s="29"/>
      <c r="EEW41" s="30"/>
      <c r="EEX41" s="29"/>
      <c r="EEY41" s="30"/>
      <c r="EEZ41" s="29"/>
      <c r="EFA41" s="30"/>
      <c r="EFB41" s="29"/>
      <c r="EFC41" s="30"/>
      <c r="EFD41" s="29"/>
      <c r="EFE41" s="30"/>
      <c r="EFF41" s="29"/>
      <c r="EFG41" s="30"/>
      <c r="EFH41" s="29"/>
      <c r="EFI41" s="30"/>
      <c r="EFJ41" s="29"/>
      <c r="EFK41" s="30"/>
      <c r="EFL41" s="29"/>
      <c r="EFM41" s="30"/>
      <c r="EFN41" s="29"/>
      <c r="EFO41" s="30"/>
      <c r="EFP41" s="29"/>
      <c r="EFQ41" s="30"/>
      <c r="EFR41" s="29"/>
      <c r="EFS41" s="30"/>
      <c r="EFT41" s="29"/>
      <c r="EFU41" s="30"/>
      <c r="EFV41" s="29"/>
      <c r="EFW41" s="30"/>
      <c r="EFX41" s="29"/>
      <c r="EFY41" s="30"/>
      <c r="EFZ41" s="29"/>
      <c r="EGA41" s="30"/>
      <c r="EGB41" s="29"/>
      <c r="EGC41" s="30"/>
      <c r="EGD41" s="29"/>
      <c r="EGE41" s="30"/>
      <c r="EGF41" s="29"/>
      <c r="EGG41" s="30"/>
      <c r="EGH41" s="29"/>
      <c r="EGI41" s="30"/>
      <c r="EGJ41" s="29"/>
      <c r="EGK41" s="30"/>
      <c r="EGL41" s="29"/>
      <c r="EGM41" s="30"/>
      <c r="EGN41" s="29"/>
      <c r="EGO41" s="30"/>
      <c r="EGP41" s="29"/>
      <c r="EGQ41" s="30"/>
      <c r="EGR41" s="29"/>
      <c r="EGS41" s="30"/>
      <c r="EGT41" s="29"/>
      <c r="EGU41" s="30"/>
      <c r="EGV41" s="29"/>
      <c r="EGW41" s="30"/>
      <c r="EGX41" s="29"/>
      <c r="EGY41" s="30"/>
      <c r="EGZ41" s="29"/>
      <c r="EHA41" s="30"/>
      <c r="EHB41" s="29"/>
      <c r="EHC41" s="30"/>
      <c r="EHD41" s="29"/>
      <c r="EHE41" s="30"/>
      <c r="EHF41" s="29"/>
      <c r="EHG41" s="30"/>
      <c r="EHH41" s="29"/>
      <c r="EHI41" s="30"/>
      <c r="EHJ41" s="29"/>
      <c r="EHK41" s="30"/>
      <c r="EHL41" s="29"/>
      <c r="EHM41" s="30"/>
      <c r="EHN41" s="29"/>
      <c r="EHO41" s="30"/>
      <c r="EHP41" s="29"/>
      <c r="EHQ41" s="30"/>
      <c r="EHR41" s="29"/>
      <c r="EHS41" s="30"/>
      <c r="EHT41" s="29"/>
      <c r="EHU41" s="30"/>
      <c r="EHV41" s="29"/>
      <c r="EHW41" s="30"/>
      <c r="EHX41" s="29"/>
      <c r="EHY41" s="30"/>
      <c r="EHZ41" s="29"/>
      <c r="EIA41" s="30"/>
      <c r="EIB41" s="29"/>
      <c r="EIC41" s="30"/>
      <c r="EID41" s="29"/>
      <c r="EIE41" s="30"/>
      <c r="EIF41" s="29"/>
      <c r="EIG41" s="30"/>
      <c r="EIH41" s="29"/>
      <c r="EII41" s="30"/>
      <c r="EIJ41" s="29"/>
      <c r="EIK41" s="30"/>
      <c r="EIL41" s="29"/>
      <c r="EIM41" s="30"/>
      <c r="EIN41" s="29"/>
      <c r="EIO41" s="30"/>
      <c r="EIP41" s="29"/>
      <c r="EIQ41" s="30"/>
      <c r="EIR41" s="29"/>
      <c r="EIS41" s="30"/>
      <c r="EIT41" s="29"/>
      <c r="EIU41" s="30"/>
      <c r="EIV41" s="29"/>
      <c r="EIW41" s="30"/>
      <c r="EIX41" s="29"/>
      <c r="EIY41" s="30"/>
      <c r="EIZ41" s="29"/>
      <c r="EJA41" s="30"/>
      <c r="EJB41" s="29"/>
      <c r="EJC41" s="30"/>
      <c r="EJD41" s="29"/>
      <c r="EJE41" s="30"/>
      <c r="EJF41" s="29"/>
      <c r="EJG41" s="30"/>
      <c r="EJH41" s="29"/>
      <c r="EJI41" s="30"/>
      <c r="EJJ41" s="29"/>
      <c r="EJK41" s="30"/>
      <c r="EJL41" s="29"/>
      <c r="EJM41" s="30"/>
      <c r="EJN41" s="29"/>
      <c r="EJO41" s="30"/>
      <c r="EJP41" s="29"/>
      <c r="EJQ41" s="30"/>
      <c r="EJR41" s="29"/>
      <c r="EJS41" s="30"/>
      <c r="EJT41" s="29"/>
      <c r="EJU41" s="30"/>
      <c r="EJV41" s="29"/>
      <c r="EJW41" s="30"/>
      <c r="EJX41" s="29"/>
      <c r="EJY41" s="30"/>
      <c r="EJZ41" s="29"/>
      <c r="EKA41" s="30"/>
      <c r="EKB41" s="29"/>
      <c r="EKC41" s="30"/>
      <c r="EKD41" s="29"/>
      <c r="EKE41" s="30"/>
      <c r="EKF41" s="29"/>
      <c r="EKG41" s="30"/>
      <c r="EKH41" s="29"/>
      <c r="EKI41" s="30"/>
      <c r="EKJ41" s="29"/>
      <c r="EKK41" s="30"/>
      <c r="EKL41" s="29"/>
      <c r="EKM41" s="30"/>
      <c r="EKN41" s="29"/>
      <c r="EKO41" s="30"/>
      <c r="EKP41" s="29"/>
      <c r="EKQ41" s="30"/>
      <c r="EKR41" s="29"/>
      <c r="EKS41" s="30"/>
      <c r="EKT41" s="29"/>
      <c r="EKU41" s="30"/>
      <c r="EKV41" s="29"/>
      <c r="EKW41" s="30"/>
      <c r="EKX41" s="29"/>
      <c r="EKY41" s="30"/>
      <c r="EKZ41" s="29"/>
      <c r="ELA41" s="30"/>
      <c r="ELB41" s="29"/>
      <c r="ELC41" s="30"/>
      <c r="ELD41" s="29"/>
      <c r="ELE41" s="30"/>
      <c r="ELF41" s="29"/>
      <c r="ELG41" s="30"/>
      <c r="ELH41" s="29"/>
      <c r="ELI41" s="30"/>
      <c r="ELJ41" s="29"/>
      <c r="ELK41" s="30"/>
      <c r="ELL41" s="29"/>
      <c r="ELM41" s="30"/>
      <c r="ELN41" s="29"/>
      <c r="ELO41" s="30"/>
      <c r="ELP41" s="29"/>
      <c r="ELQ41" s="30"/>
      <c r="ELR41" s="29"/>
      <c r="ELS41" s="30"/>
      <c r="ELT41" s="29"/>
      <c r="ELU41" s="30"/>
      <c r="ELV41" s="29"/>
      <c r="ELW41" s="30"/>
      <c r="ELX41" s="29"/>
      <c r="ELY41" s="30"/>
      <c r="ELZ41" s="29"/>
      <c r="EMA41" s="30"/>
      <c r="EMB41" s="29"/>
      <c r="EMC41" s="30"/>
      <c r="EMD41" s="29"/>
      <c r="EME41" s="30"/>
      <c r="EMF41" s="29"/>
      <c r="EMG41" s="30"/>
      <c r="EMH41" s="29"/>
      <c r="EMI41" s="30"/>
      <c r="EMJ41" s="29"/>
      <c r="EMK41" s="30"/>
      <c r="EML41" s="29"/>
      <c r="EMM41" s="30"/>
      <c r="EMN41" s="29"/>
      <c r="EMO41" s="30"/>
      <c r="EMP41" s="29"/>
      <c r="EMQ41" s="30"/>
      <c r="EMR41" s="29"/>
      <c r="EMS41" s="30"/>
      <c r="EMT41" s="29"/>
      <c r="EMU41" s="30"/>
      <c r="EMV41" s="29"/>
      <c r="EMW41" s="30"/>
      <c r="EMX41" s="29"/>
      <c r="EMY41" s="30"/>
      <c r="EMZ41" s="29"/>
      <c r="ENA41" s="30"/>
      <c r="ENB41" s="29"/>
      <c r="ENC41" s="30"/>
      <c r="END41" s="29"/>
      <c r="ENE41" s="30"/>
      <c r="ENF41" s="29"/>
      <c r="ENG41" s="30"/>
      <c r="ENH41" s="29"/>
      <c r="ENI41" s="30"/>
      <c r="ENJ41" s="29"/>
      <c r="ENK41" s="30"/>
      <c r="ENL41" s="29"/>
      <c r="ENM41" s="30"/>
      <c r="ENN41" s="29"/>
      <c r="ENO41" s="30"/>
      <c r="ENP41" s="29"/>
      <c r="ENQ41" s="30"/>
      <c r="ENR41" s="29"/>
      <c r="ENS41" s="30"/>
      <c r="ENT41" s="29"/>
      <c r="ENU41" s="30"/>
      <c r="ENV41" s="29"/>
      <c r="ENW41" s="30"/>
      <c r="ENX41" s="29"/>
      <c r="ENY41" s="30"/>
      <c r="ENZ41" s="29"/>
      <c r="EOA41" s="30"/>
      <c r="EOB41" s="29"/>
      <c r="EOC41" s="30"/>
      <c r="EOD41" s="29"/>
      <c r="EOE41" s="30"/>
      <c r="EOF41" s="29"/>
      <c r="EOG41" s="30"/>
      <c r="EOH41" s="29"/>
      <c r="EOI41" s="30"/>
      <c r="EOJ41" s="29"/>
      <c r="EOK41" s="30"/>
      <c r="EOL41" s="29"/>
      <c r="EOM41" s="30"/>
      <c r="EON41" s="29"/>
      <c r="EOO41" s="30"/>
      <c r="EOP41" s="29"/>
      <c r="EOQ41" s="30"/>
      <c r="EOR41" s="29"/>
      <c r="EOS41" s="30"/>
      <c r="EOT41" s="29"/>
      <c r="EOU41" s="30"/>
      <c r="EOV41" s="29"/>
      <c r="EOW41" s="30"/>
      <c r="EOX41" s="29"/>
      <c r="EOY41" s="30"/>
      <c r="EOZ41" s="29"/>
      <c r="EPA41" s="30"/>
      <c r="EPB41" s="29"/>
      <c r="EPC41" s="30"/>
      <c r="EPD41" s="29"/>
      <c r="EPE41" s="30"/>
      <c r="EPF41" s="29"/>
      <c r="EPG41" s="30"/>
      <c r="EPH41" s="29"/>
      <c r="EPI41" s="30"/>
      <c r="EPJ41" s="29"/>
      <c r="EPK41" s="30"/>
      <c r="EPL41" s="29"/>
      <c r="EPM41" s="30"/>
      <c r="EPN41" s="29"/>
      <c r="EPO41" s="30"/>
      <c r="EPP41" s="29"/>
      <c r="EPQ41" s="30"/>
      <c r="EPR41" s="29"/>
      <c r="EPS41" s="30"/>
      <c r="EPT41" s="29"/>
      <c r="EPU41" s="30"/>
      <c r="EPV41" s="29"/>
      <c r="EPW41" s="30"/>
      <c r="EPX41" s="29"/>
      <c r="EPY41" s="30"/>
      <c r="EPZ41" s="29"/>
      <c r="EQA41" s="30"/>
      <c r="EQB41" s="29"/>
      <c r="EQC41" s="30"/>
      <c r="EQD41" s="29"/>
      <c r="EQE41" s="30"/>
      <c r="EQF41" s="29"/>
      <c r="EQG41" s="30"/>
      <c r="EQH41" s="29"/>
      <c r="EQI41" s="30"/>
      <c r="EQJ41" s="29"/>
      <c r="EQK41" s="30"/>
      <c r="EQL41" s="29"/>
      <c r="EQM41" s="30"/>
      <c r="EQN41" s="29"/>
      <c r="EQO41" s="30"/>
      <c r="EQP41" s="29"/>
      <c r="EQQ41" s="30"/>
      <c r="EQR41" s="29"/>
      <c r="EQS41" s="30"/>
      <c r="EQT41" s="29"/>
      <c r="EQU41" s="30"/>
      <c r="EQV41" s="29"/>
      <c r="EQW41" s="30"/>
      <c r="EQX41" s="29"/>
      <c r="EQY41" s="30"/>
      <c r="EQZ41" s="29"/>
      <c r="ERA41" s="30"/>
      <c r="ERB41" s="29"/>
      <c r="ERC41" s="30"/>
      <c r="ERD41" s="29"/>
      <c r="ERE41" s="30"/>
      <c r="ERF41" s="29"/>
      <c r="ERG41" s="30"/>
      <c r="ERH41" s="29"/>
      <c r="ERI41" s="30"/>
      <c r="ERJ41" s="29"/>
      <c r="ERK41" s="30"/>
      <c r="ERL41" s="29"/>
      <c r="ERM41" s="30"/>
      <c r="ERN41" s="29"/>
      <c r="ERO41" s="30"/>
      <c r="ERP41" s="29"/>
      <c r="ERQ41" s="30"/>
      <c r="ERR41" s="29"/>
      <c r="ERS41" s="30"/>
      <c r="ERT41" s="29"/>
      <c r="ERU41" s="30"/>
      <c r="ERV41" s="29"/>
      <c r="ERW41" s="30"/>
      <c r="ERX41" s="29"/>
      <c r="ERY41" s="30"/>
      <c r="ERZ41" s="29"/>
      <c r="ESA41" s="30"/>
      <c r="ESB41" s="29"/>
      <c r="ESC41" s="30"/>
      <c r="ESD41" s="29"/>
      <c r="ESE41" s="30"/>
      <c r="ESF41" s="29"/>
      <c r="ESG41" s="30"/>
      <c r="ESH41" s="29"/>
      <c r="ESI41" s="30"/>
      <c r="ESJ41" s="29"/>
      <c r="ESK41" s="30"/>
      <c r="ESL41" s="29"/>
      <c r="ESM41" s="30"/>
      <c r="ESN41" s="29"/>
      <c r="ESO41" s="30"/>
      <c r="ESP41" s="29"/>
      <c r="ESQ41" s="30"/>
      <c r="ESR41" s="29"/>
      <c r="ESS41" s="30"/>
      <c r="EST41" s="29"/>
      <c r="ESU41" s="30"/>
      <c r="ESV41" s="29"/>
      <c r="ESW41" s="30"/>
      <c r="ESX41" s="29"/>
      <c r="ESY41" s="30"/>
      <c r="ESZ41" s="29"/>
      <c r="ETA41" s="30"/>
      <c r="ETB41" s="29"/>
      <c r="ETC41" s="30"/>
      <c r="ETD41" s="29"/>
      <c r="ETE41" s="30"/>
      <c r="ETF41" s="29"/>
      <c r="ETG41" s="30"/>
      <c r="ETH41" s="29"/>
      <c r="ETI41" s="30"/>
      <c r="ETJ41" s="29"/>
      <c r="ETK41" s="30"/>
      <c r="ETL41" s="29"/>
      <c r="ETM41" s="30"/>
      <c r="ETN41" s="29"/>
      <c r="ETO41" s="30"/>
      <c r="ETP41" s="29"/>
      <c r="ETQ41" s="30"/>
      <c r="ETR41" s="29"/>
      <c r="ETS41" s="30"/>
      <c r="ETT41" s="29"/>
      <c r="ETU41" s="30"/>
      <c r="ETV41" s="29"/>
      <c r="ETW41" s="30"/>
      <c r="ETX41" s="29"/>
      <c r="ETY41" s="30"/>
      <c r="ETZ41" s="29"/>
      <c r="EUA41" s="30"/>
      <c r="EUB41" s="29"/>
      <c r="EUC41" s="30"/>
      <c r="EUD41" s="29"/>
      <c r="EUE41" s="30"/>
      <c r="EUF41" s="29"/>
      <c r="EUG41" s="30"/>
      <c r="EUH41" s="29"/>
      <c r="EUI41" s="30"/>
      <c r="EUJ41" s="29"/>
      <c r="EUK41" s="30"/>
      <c r="EUL41" s="29"/>
      <c r="EUM41" s="30"/>
      <c r="EUN41" s="29"/>
      <c r="EUO41" s="30"/>
      <c r="EUP41" s="29"/>
      <c r="EUQ41" s="30"/>
      <c r="EUR41" s="29"/>
      <c r="EUS41" s="30"/>
      <c r="EUT41" s="29"/>
      <c r="EUU41" s="30"/>
      <c r="EUV41" s="29"/>
      <c r="EUW41" s="30"/>
      <c r="EUX41" s="29"/>
      <c r="EUY41" s="30"/>
      <c r="EUZ41" s="29"/>
      <c r="EVA41" s="30"/>
      <c r="EVB41" s="29"/>
      <c r="EVC41" s="30"/>
      <c r="EVD41" s="29"/>
      <c r="EVE41" s="30"/>
      <c r="EVF41" s="29"/>
      <c r="EVG41" s="30"/>
      <c r="EVH41" s="29"/>
      <c r="EVI41" s="30"/>
      <c r="EVJ41" s="29"/>
      <c r="EVK41" s="30"/>
      <c r="EVL41" s="29"/>
      <c r="EVM41" s="30"/>
      <c r="EVN41" s="29"/>
      <c r="EVO41" s="30"/>
      <c r="EVP41" s="29"/>
      <c r="EVQ41" s="30"/>
      <c r="EVR41" s="29"/>
      <c r="EVS41" s="30"/>
      <c r="EVT41" s="29"/>
      <c r="EVU41" s="30"/>
      <c r="EVV41" s="29"/>
      <c r="EVW41" s="30"/>
      <c r="EVX41" s="29"/>
      <c r="EVY41" s="30"/>
      <c r="EVZ41" s="29"/>
      <c r="EWA41" s="30"/>
      <c r="EWB41" s="29"/>
      <c r="EWC41" s="30"/>
      <c r="EWD41" s="29"/>
      <c r="EWE41" s="30"/>
      <c r="EWF41" s="29"/>
      <c r="EWG41" s="30"/>
      <c r="EWH41" s="29"/>
      <c r="EWI41" s="30"/>
      <c r="EWJ41" s="29"/>
      <c r="EWK41" s="30"/>
      <c r="EWL41" s="29"/>
      <c r="EWM41" s="30"/>
      <c r="EWN41" s="29"/>
      <c r="EWO41" s="30"/>
      <c r="EWP41" s="29"/>
      <c r="EWQ41" s="30"/>
      <c r="EWR41" s="29"/>
      <c r="EWS41" s="30"/>
      <c r="EWT41" s="29"/>
      <c r="EWU41" s="30"/>
      <c r="EWV41" s="29"/>
      <c r="EWW41" s="30"/>
      <c r="EWX41" s="29"/>
      <c r="EWY41" s="30"/>
      <c r="EWZ41" s="29"/>
      <c r="EXA41" s="30"/>
      <c r="EXB41" s="29"/>
      <c r="EXC41" s="30"/>
      <c r="EXD41" s="29"/>
      <c r="EXE41" s="30"/>
      <c r="EXF41" s="29"/>
      <c r="EXG41" s="30"/>
      <c r="EXH41" s="29"/>
      <c r="EXI41" s="30"/>
      <c r="EXJ41" s="29"/>
      <c r="EXK41" s="30"/>
      <c r="EXL41" s="29"/>
      <c r="EXM41" s="30"/>
      <c r="EXN41" s="29"/>
      <c r="EXO41" s="30"/>
      <c r="EXP41" s="29"/>
      <c r="EXQ41" s="30"/>
      <c r="EXR41" s="29"/>
      <c r="EXS41" s="30"/>
      <c r="EXT41" s="29"/>
      <c r="EXU41" s="30"/>
      <c r="EXV41" s="29"/>
      <c r="EXW41" s="30"/>
      <c r="EXX41" s="29"/>
      <c r="EXY41" s="30"/>
      <c r="EXZ41" s="29"/>
      <c r="EYA41" s="30"/>
      <c r="EYB41" s="29"/>
      <c r="EYC41" s="30"/>
      <c r="EYD41" s="29"/>
      <c r="EYE41" s="30"/>
      <c r="EYF41" s="29"/>
      <c r="EYG41" s="30"/>
      <c r="EYH41" s="29"/>
      <c r="EYI41" s="30"/>
      <c r="EYJ41" s="29"/>
      <c r="EYK41" s="30"/>
      <c r="EYL41" s="29"/>
      <c r="EYM41" s="30"/>
      <c r="EYN41" s="29"/>
      <c r="EYO41" s="30"/>
      <c r="EYP41" s="29"/>
      <c r="EYQ41" s="30"/>
      <c r="EYR41" s="29"/>
      <c r="EYS41" s="30"/>
      <c r="EYT41" s="29"/>
      <c r="EYU41" s="30"/>
      <c r="EYV41" s="29"/>
      <c r="EYW41" s="30"/>
      <c r="EYX41" s="29"/>
      <c r="EYY41" s="30"/>
      <c r="EYZ41" s="29"/>
      <c r="EZA41" s="30"/>
      <c r="EZB41" s="29"/>
      <c r="EZC41" s="30"/>
      <c r="EZD41" s="29"/>
      <c r="EZE41" s="30"/>
      <c r="EZF41" s="29"/>
      <c r="EZG41" s="30"/>
      <c r="EZH41" s="29"/>
      <c r="EZI41" s="30"/>
      <c r="EZJ41" s="29"/>
      <c r="EZK41" s="30"/>
      <c r="EZL41" s="29"/>
      <c r="EZM41" s="30"/>
      <c r="EZN41" s="29"/>
      <c r="EZO41" s="30"/>
      <c r="EZP41" s="29"/>
      <c r="EZQ41" s="30"/>
      <c r="EZR41" s="29"/>
      <c r="EZS41" s="30"/>
      <c r="EZT41" s="29"/>
      <c r="EZU41" s="30"/>
      <c r="EZV41" s="29"/>
      <c r="EZW41" s="30"/>
      <c r="EZX41" s="29"/>
      <c r="EZY41" s="30"/>
      <c r="EZZ41" s="29"/>
      <c r="FAA41" s="30"/>
      <c r="FAB41" s="29"/>
      <c r="FAC41" s="30"/>
      <c r="FAD41" s="29"/>
      <c r="FAE41" s="30"/>
      <c r="FAF41" s="29"/>
      <c r="FAG41" s="30"/>
      <c r="FAH41" s="29"/>
      <c r="FAI41" s="30"/>
      <c r="FAJ41" s="29"/>
      <c r="FAK41" s="30"/>
      <c r="FAL41" s="29"/>
      <c r="FAM41" s="30"/>
      <c r="FAN41" s="29"/>
      <c r="FAO41" s="30"/>
      <c r="FAP41" s="29"/>
      <c r="FAQ41" s="30"/>
      <c r="FAR41" s="29"/>
      <c r="FAS41" s="30"/>
      <c r="FAT41" s="29"/>
      <c r="FAU41" s="30"/>
      <c r="FAV41" s="29"/>
      <c r="FAW41" s="30"/>
      <c r="FAX41" s="29"/>
      <c r="FAY41" s="30"/>
      <c r="FAZ41" s="29"/>
      <c r="FBA41" s="30"/>
      <c r="FBB41" s="29"/>
      <c r="FBC41" s="30"/>
      <c r="FBD41" s="29"/>
      <c r="FBE41" s="30"/>
      <c r="FBF41" s="29"/>
      <c r="FBG41" s="30"/>
      <c r="FBH41" s="29"/>
      <c r="FBI41" s="30"/>
      <c r="FBJ41" s="29"/>
      <c r="FBK41" s="30"/>
      <c r="FBL41" s="29"/>
      <c r="FBM41" s="30"/>
      <c r="FBN41" s="29"/>
      <c r="FBO41" s="30"/>
      <c r="FBP41" s="29"/>
      <c r="FBQ41" s="30"/>
      <c r="FBR41" s="29"/>
      <c r="FBS41" s="30"/>
      <c r="FBT41" s="29"/>
      <c r="FBU41" s="30"/>
      <c r="FBV41" s="29"/>
      <c r="FBW41" s="30"/>
      <c r="FBX41" s="29"/>
      <c r="FBY41" s="30"/>
      <c r="FBZ41" s="29"/>
      <c r="FCA41" s="30"/>
      <c r="FCB41" s="29"/>
      <c r="FCC41" s="30"/>
      <c r="FCD41" s="29"/>
      <c r="FCE41" s="30"/>
      <c r="FCF41" s="29"/>
      <c r="FCG41" s="30"/>
      <c r="FCH41" s="29"/>
      <c r="FCI41" s="30"/>
      <c r="FCJ41" s="29"/>
      <c r="FCK41" s="30"/>
      <c r="FCL41" s="29"/>
      <c r="FCM41" s="30"/>
      <c r="FCN41" s="29"/>
      <c r="FCO41" s="30"/>
      <c r="FCP41" s="29"/>
      <c r="FCQ41" s="30"/>
      <c r="FCR41" s="29"/>
      <c r="FCS41" s="30"/>
      <c r="FCT41" s="29"/>
      <c r="FCU41" s="30"/>
      <c r="FCV41" s="29"/>
      <c r="FCW41" s="30"/>
      <c r="FCX41" s="29"/>
      <c r="FCY41" s="30"/>
      <c r="FCZ41" s="29"/>
      <c r="FDA41" s="30"/>
      <c r="FDB41" s="29"/>
      <c r="FDC41" s="30"/>
      <c r="FDD41" s="29"/>
      <c r="FDE41" s="30"/>
      <c r="FDF41" s="29"/>
      <c r="FDG41" s="30"/>
      <c r="FDH41" s="29"/>
      <c r="FDI41" s="30"/>
      <c r="FDJ41" s="29"/>
      <c r="FDK41" s="30"/>
      <c r="FDL41" s="29"/>
      <c r="FDM41" s="30"/>
      <c r="FDN41" s="29"/>
      <c r="FDO41" s="30"/>
      <c r="FDP41" s="29"/>
      <c r="FDQ41" s="30"/>
      <c r="FDR41" s="29"/>
      <c r="FDS41" s="30"/>
      <c r="FDT41" s="29"/>
      <c r="FDU41" s="30"/>
      <c r="FDV41" s="29"/>
      <c r="FDW41" s="30"/>
      <c r="FDX41" s="29"/>
      <c r="FDY41" s="30"/>
      <c r="FDZ41" s="29"/>
      <c r="FEA41" s="30"/>
      <c r="FEB41" s="29"/>
      <c r="FEC41" s="30"/>
      <c r="FED41" s="29"/>
      <c r="FEE41" s="30"/>
      <c r="FEF41" s="29"/>
      <c r="FEG41" s="30"/>
      <c r="FEH41" s="29"/>
      <c r="FEI41" s="30"/>
      <c r="FEJ41" s="29"/>
      <c r="FEK41" s="30"/>
      <c r="FEL41" s="29"/>
      <c r="FEM41" s="30"/>
      <c r="FEN41" s="29"/>
      <c r="FEO41" s="30"/>
      <c r="FEP41" s="29"/>
      <c r="FEQ41" s="30"/>
      <c r="FER41" s="29"/>
      <c r="FES41" s="30"/>
      <c r="FET41" s="29"/>
      <c r="FEU41" s="30"/>
      <c r="FEV41" s="29"/>
      <c r="FEW41" s="30"/>
      <c r="FEX41" s="29"/>
      <c r="FEY41" s="30"/>
      <c r="FEZ41" s="29"/>
      <c r="FFA41" s="30"/>
      <c r="FFB41" s="29"/>
      <c r="FFC41" s="30"/>
      <c r="FFD41" s="29"/>
      <c r="FFE41" s="30"/>
      <c r="FFF41" s="29"/>
      <c r="FFG41" s="30"/>
      <c r="FFH41" s="29"/>
      <c r="FFI41" s="30"/>
      <c r="FFJ41" s="29"/>
      <c r="FFK41" s="30"/>
      <c r="FFL41" s="29"/>
      <c r="FFM41" s="30"/>
      <c r="FFN41" s="29"/>
      <c r="FFO41" s="30"/>
      <c r="FFP41" s="29"/>
      <c r="FFQ41" s="30"/>
      <c r="FFR41" s="29"/>
      <c r="FFS41" s="30"/>
      <c r="FFT41" s="29"/>
      <c r="FFU41" s="30"/>
      <c r="FFV41" s="29"/>
      <c r="FFW41" s="30"/>
      <c r="FFX41" s="29"/>
      <c r="FFY41" s="30"/>
      <c r="FFZ41" s="29"/>
      <c r="FGA41" s="30"/>
      <c r="FGB41" s="29"/>
      <c r="FGC41" s="30"/>
      <c r="FGD41" s="29"/>
      <c r="FGE41" s="30"/>
      <c r="FGF41" s="29"/>
      <c r="FGG41" s="30"/>
      <c r="FGH41" s="29"/>
      <c r="FGI41" s="30"/>
      <c r="FGJ41" s="29"/>
      <c r="FGK41" s="30"/>
      <c r="FGL41" s="29"/>
      <c r="FGM41" s="30"/>
      <c r="FGN41" s="29"/>
      <c r="FGO41" s="30"/>
      <c r="FGP41" s="29"/>
      <c r="FGQ41" s="30"/>
      <c r="FGR41" s="29"/>
      <c r="FGS41" s="30"/>
      <c r="FGT41" s="29"/>
      <c r="FGU41" s="30"/>
      <c r="FGV41" s="29"/>
      <c r="FGW41" s="30"/>
      <c r="FGX41" s="29"/>
      <c r="FGY41" s="30"/>
      <c r="FGZ41" s="29"/>
      <c r="FHA41" s="30"/>
      <c r="FHB41" s="29"/>
      <c r="FHC41" s="30"/>
      <c r="FHD41" s="29"/>
      <c r="FHE41" s="30"/>
      <c r="FHF41" s="29"/>
      <c r="FHG41" s="30"/>
      <c r="FHH41" s="29"/>
      <c r="FHI41" s="30"/>
      <c r="FHJ41" s="29"/>
      <c r="FHK41" s="30"/>
      <c r="FHL41" s="29"/>
      <c r="FHM41" s="30"/>
      <c r="FHN41" s="29"/>
      <c r="FHO41" s="30"/>
      <c r="FHP41" s="29"/>
      <c r="FHQ41" s="30"/>
      <c r="FHR41" s="29"/>
      <c r="FHS41" s="30"/>
      <c r="FHT41" s="29"/>
      <c r="FHU41" s="30"/>
      <c r="FHV41" s="29"/>
      <c r="FHW41" s="30"/>
      <c r="FHX41" s="29"/>
      <c r="FHY41" s="30"/>
      <c r="FHZ41" s="29"/>
      <c r="FIA41" s="30"/>
      <c r="FIB41" s="29"/>
      <c r="FIC41" s="30"/>
      <c r="FID41" s="29"/>
      <c r="FIE41" s="30"/>
      <c r="FIF41" s="29"/>
      <c r="FIG41" s="30"/>
      <c r="FIH41" s="29"/>
      <c r="FII41" s="30"/>
      <c r="FIJ41" s="29"/>
      <c r="FIK41" s="30"/>
      <c r="FIL41" s="29"/>
      <c r="FIM41" s="30"/>
      <c r="FIN41" s="29"/>
      <c r="FIO41" s="30"/>
      <c r="FIP41" s="29"/>
      <c r="FIQ41" s="30"/>
      <c r="FIR41" s="29"/>
      <c r="FIS41" s="30"/>
      <c r="FIT41" s="29"/>
      <c r="FIU41" s="30"/>
      <c r="FIV41" s="29"/>
      <c r="FIW41" s="30"/>
      <c r="FIX41" s="29"/>
      <c r="FIY41" s="30"/>
      <c r="FIZ41" s="29"/>
      <c r="FJA41" s="30"/>
      <c r="FJB41" s="29"/>
      <c r="FJC41" s="30"/>
      <c r="FJD41" s="29"/>
      <c r="FJE41" s="30"/>
      <c r="FJF41" s="29"/>
      <c r="FJG41" s="30"/>
      <c r="FJH41" s="29"/>
      <c r="FJI41" s="30"/>
      <c r="FJJ41" s="29"/>
      <c r="FJK41" s="30"/>
      <c r="FJL41" s="29"/>
      <c r="FJM41" s="30"/>
      <c r="FJN41" s="29"/>
      <c r="FJO41" s="30"/>
      <c r="FJP41" s="29"/>
      <c r="FJQ41" s="30"/>
      <c r="FJR41" s="29"/>
      <c r="FJS41" s="30"/>
      <c r="FJT41" s="29"/>
      <c r="FJU41" s="30"/>
      <c r="FJV41" s="29"/>
      <c r="FJW41" s="30"/>
      <c r="FJX41" s="29"/>
      <c r="FJY41" s="30"/>
      <c r="FJZ41" s="29"/>
      <c r="FKA41" s="30"/>
      <c r="FKB41" s="29"/>
      <c r="FKC41" s="30"/>
      <c r="FKD41" s="29"/>
      <c r="FKE41" s="30"/>
      <c r="FKF41" s="29"/>
      <c r="FKG41" s="30"/>
      <c r="FKH41" s="29"/>
      <c r="FKI41" s="30"/>
      <c r="FKJ41" s="29"/>
      <c r="FKK41" s="30"/>
      <c r="FKL41" s="29"/>
      <c r="FKM41" s="30"/>
      <c r="FKN41" s="29"/>
      <c r="FKO41" s="30"/>
      <c r="FKP41" s="29"/>
      <c r="FKQ41" s="30"/>
      <c r="FKR41" s="29"/>
      <c r="FKS41" s="30"/>
      <c r="FKT41" s="29"/>
      <c r="FKU41" s="30"/>
      <c r="FKV41" s="29"/>
      <c r="FKW41" s="30"/>
      <c r="FKX41" s="29"/>
      <c r="FKY41" s="30"/>
      <c r="FKZ41" s="29"/>
      <c r="FLA41" s="30"/>
      <c r="FLB41" s="29"/>
      <c r="FLC41" s="30"/>
      <c r="FLD41" s="29"/>
      <c r="FLE41" s="30"/>
      <c r="FLF41" s="29"/>
      <c r="FLG41" s="30"/>
      <c r="FLH41" s="29"/>
      <c r="FLI41" s="30"/>
      <c r="FLJ41" s="29"/>
      <c r="FLK41" s="30"/>
      <c r="FLL41" s="29"/>
      <c r="FLM41" s="30"/>
      <c r="FLN41" s="29"/>
      <c r="FLO41" s="30"/>
      <c r="FLP41" s="29"/>
      <c r="FLQ41" s="30"/>
      <c r="FLR41" s="29"/>
      <c r="FLS41" s="30"/>
      <c r="FLT41" s="29"/>
      <c r="FLU41" s="30"/>
      <c r="FLV41" s="29"/>
      <c r="FLW41" s="30"/>
      <c r="FLX41" s="29"/>
      <c r="FLY41" s="30"/>
      <c r="FLZ41" s="29"/>
      <c r="FMA41" s="30"/>
      <c r="FMB41" s="29"/>
      <c r="FMC41" s="30"/>
      <c r="FMD41" s="29"/>
      <c r="FME41" s="30"/>
      <c r="FMF41" s="29"/>
      <c r="FMG41" s="30"/>
      <c r="FMH41" s="29"/>
      <c r="FMI41" s="30"/>
      <c r="FMJ41" s="29"/>
      <c r="FMK41" s="30"/>
      <c r="FML41" s="29"/>
      <c r="FMM41" s="30"/>
      <c r="FMN41" s="29"/>
      <c r="FMO41" s="30"/>
      <c r="FMP41" s="29"/>
      <c r="FMQ41" s="30"/>
      <c r="FMR41" s="29"/>
      <c r="FMS41" s="30"/>
      <c r="FMT41" s="29"/>
      <c r="FMU41" s="30"/>
      <c r="FMV41" s="29"/>
      <c r="FMW41" s="30"/>
      <c r="FMX41" s="29"/>
      <c r="FMY41" s="30"/>
      <c r="FMZ41" s="29"/>
      <c r="FNA41" s="30"/>
      <c r="FNB41" s="29"/>
      <c r="FNC41" s="30"/>
      <c r="FND41" s="29"/>
      <c r="FNE41" s="30"/>
      <c r="FNF41" s="29"/>
      <c r="FNG41" s="30"/>
      <c r="FNH41" s="29"/>
      <c r="FNI41" s="30"/>
      <c r="FNJ41" s="29"/>
      <c r="FNK41" s="30"/>
      <c r="FNL41" s="29"/>
      <c r="FNM41" s="30"/>
      <c r="FNN41" s="29"/>
      <c r="FNO41" s="30"/>
      <c r="FNP41" s="29"/>
      <c r="FNQ41" s="30"/>
      <c r="FNR41" s="29"/>
      <c r="FNS41" s="30"/>
      <c r="FNT41" s="29"/>
      <c r="FNU41" s="30"/>
      <c r="FNV41" s="29"/>
      <c r="FNW41" s="30"/>
      <c r="FNX41" s="29"/>
      <c r="FNY41" s="30"/>
      <c r="FNZ41" s="29"/>
      <c r="FOA41" s="30"/>
      <c r="FOB41" s="29"/>
      <c r="FOC41" s="30"/>
      <c r="FOD41" s="29"/>
      <c r="FOE41" s="30"/>
      <c r="FOF41" s="29"/>
      <c r="FOG41" s="30"/>
      <c r="FOH41" s="29"/>
      <c r="FOI41" s="30"/>
      <c r="FOJ41" s="29"/>
      <c r="FOK41" s="30"/>
      <c r="FOL41" s="29"/>
      <c r="FOM41" s="30"/>
      <c r="FON41" s="29"/>
      <c r="FOO41" s="30"/>
      <c r="FOP41" s="29"/>
      <c r="FOQ41" s="30"/>
      <c r="FOR41" s="29"/>
      <c r="FOS41" s="30"/>
      <c r="FOT41" s="29"/>
      <c r="FOU41" s="30"/>
      <c r="FOV41" s="29"/>
      <c r="FOW41" s="30"/>
      <c r="FOX41" s="29"/>
      <c r="FOY41" s="30"/>
      <c r="FOZ41" s="29"/>
      <c r="FPA41" s="30"/>
      <c r="FPB41" s="29"/>
      <c r="FPC41" s="30"/>
      <c r="FPD41" s="29"/>
      <c r="FPE41" s="30"/>
      <c r="FPF41" s="29"/>
      <c r="FPG41" s="30"/>
      <c r="FPH41" s="29"/>
      <c r="FPI41" s="30"/>
      <c r="FPJ41" s="29"/>
      <c r="FPK41" s="30"/>
      <c r="FPL41" s="29"/>
      <c r="FPM41" s="30"/>
      <c r="FPN41" s="29"/>
      <c r="FPO41" s="30"/>
      <c r="FPP41" s="29"/>
      <c r="FPQ41" s="30"/>
      <c r="FPR41" s="29"/>
      <c r="FPS41" s="30"/>
      <c r="FPT41" s="29"/>
      <c r="FPU41" s="30"/>
      <c r="FPV41" s="29"/>
      <c r="FPW41" s="30"/>
      <c r="FPX41" s="29"/>
      <c r="FPY41" s="30"/>
      <c r="FPZ41" s="29"/>
      <c r="FQA41" s="30"/>
      <c r="FQB41" s="29"/>
      <c r="FQC41" s="30"/>
      <c r="FQD41" s="29"/>
      <c r="FQE41" s="30"/>
      <c r="FQF41" s="29"/>
      <c r="FQG41" s="30"/>
      <c r="FQH41" s="29"/>
      <c r="FQI41" s="30"/>
      <c r="FQJ41" s="29"/>
      <c r="FQK41" s="30"/>
      <c r="FQL41" s="29"/>
      <c r="FQM41" s="30"/>
      <c r="FQN41" s="29"/>
      <c r="FQO41" s="30"/>
      <c r="FQP41" s="29"/>
      <c r="FQQ41" s="30"/>
      <c r="FQR41" s="29"/>
      <c r="FQS41" s="30"/>
      <c r="FQT41" s="29"/>
      <c r="FQU41" s="30"/>
      <c r="FQV41" s="29"/>
      <c r="FQW41" s="30"/>
      <c r="FQX41" s="29"/>
      <c r="FQY41" s="30"/>
      <c r="FQZ41" s="29"/>
      <c r="FRA41" s="30"/>
      <c r="FRB41" s="29"/>
      <c r="FRC41" s="30"/>
      <c r="FRD41" s="29"/>
      <c r="FRE41" s="30"/>
      <c r="FRF41" s="29"/>
      <c r="FRG41" s="30"/>
      <c r="FRH41" s="29"/>
      <c r="FRI41" s="30"/>
      <c r="FRJ41" s="29"/>
      <c r="FRK41" s="30"/>
      <c r="FRL41" s="29"/>
      <c r="FRM41" s="30"/>
      <c r="FRN41" s="29"/>
      <c r="FRO41" s="30"/>
      <c r="FRP41" s="29"/>
      <c r="FRQ41" s="30"/>
      <c r="FRR41" s="29"/>
      <c r="FRS41" s="30"/>
      <c r="FRT41" s="29"/>
      <c r="FRU41" s="30"/>
      <c r="FRV41" s="29"/>
      <c r="FRW41" s="30"/>
      <c r="FRX41" s="29"/>
      <c r="FRY41" s="30"/>
      <c r="FRZ41" s="29"/>
      <c r="FSA41" s="30"/>
      <c r="FSB41" s="29"/>
      <c r="FSC41" s="30"/>
      <c r="FSD41" s="29"/>
      <c r="FSE41" s="30"/>
      <c r="FSF41" s="29"/>
      <c r="FSG41" s="30"/>
      <c r="FSH41" s="29"/>
      <c r="FSI41" s="30"/>
      <c r="FSJ41" s="29"/>
      <c r="FSK41" s="30"/>
      <c r="FSL41" s="29"/>
      <c r="FSM41" s="30"/>
      <c r="FSN41" s="29"/>
      <c r="FSO41" s="30"/>
      <c r="FSP41" s="29"/>
      <c r="FSQ41" s="30"/>
      <c r="FSR41" s="29"/>
      <c r="FSS41" s="30"/>
      <c r="FST41" s="29"/>
      <c r="FSU41" s="30"/>
      <c r="FSV41" s="29"/>
      <c r="FSW41" s="30"/>
      <c r="FSX41" s="29"/>
      <c r="FSY41" s="30"/>
      <c r="FSZ41" s="29"/>
      <c r="FTA41" s="30"/>
      <c r="FTB41" s="29"/>
      <c r="FTC41" s="30"/>
      <c r="FTD41" s="29"/>
      <c r="FTE41" s="30"/>
      <c r="FTF41" s="29"/>
      <c r="FTG41" s="30"/>
      <c r="FTH41" s="29"/>
      <c r="FTI41" s="30"/>
      <c r="FTJ41" s="29"/>
      <c r="FTK41" s="30"/>
      <c r="FTL41" s="29"/>
      <c r="FTM41" s="30"/>
      <c r="FTN41" s="29"/>
      <c r="FTO41" s="30"/>
      <c r="FTP41" s="29"/>
      <c r="FTQ41" s="30"/>
      <c r="FTR41" s="29"/>
      <c r="FTS41" s="30"/>
      <c r="FTT41" s="29"/>
      <c r="FTU41" s="30"/>
      <c r="FTV41" s="29"/>
      <c r="FTW41" s="30"/>
      <c r="FTX41" s="29"/>
      <c r="FTY41" s="30"/>
      <c r="FTZ41" s="29"/>
      <c r="FUA41" s="30"/>
      <c r="FUB41" s="29"/>
      <c r="FUC41" s="30"/>
      <c r="FUD41" s="29"/>
      <c r="FUE41" s="30"/>
      <c r="FUF41" s="29"/>
      <c r="FUG41" s="30"/>
      <c r="FUH41" s="29"/>
      <c r="FUI41" s="30"/>
      <c r="FUJ41" s="29"/>
      <c r="FUK41" s="30"/>
      <c r="FUL41" s="29"/>
      <c r="FUM41" s="30"/>
      <c r="FUN41" s="29"/>
      <c r="FUO41" s="30"/>
      <c r="FUP41" s="29"/>
      <c r="FUQ41" s="30"/>
      <c r="FUR41" s="29"/>
      <c r="FUS41" s="30"/>
      <c r="FUT41" s="29"/>
      <c r="FUU41" s="30"/>
      <c r="FUV41" s="29"/>
      <c r="FUW41" s="30"/>
      <c r="FUX41" s="29"/>
      <c r="FUY41" s="30"/>
      <c r="FUZ41" s="29"/>
      <c r="FVA41" s="30"/>
      <c r="FVB41" s="29"/>
      <c r="FVC41" s="30"/>
      <c r="FVD41" s="29"/>
      <c r="FVE41" s="30"/>
      <c r="FVF41" s="29"/>
      <c r="FVG41" s="30"/>
      <c r="FVH41" s="29"/>
      <c r="FVI41" s="30"/>
      <c r="FVJ41" s="29"/>
      <c r="FVK41" s="30"/>
      <c r="FVL41" s="29"/>
      <c r="FVM41" s="30"/>
      <c r="FVN41" s="29"/>
      <c r="FVO41" s="30"/>
      <c r="FVP41" s="29"/>
      <c r="FVQ41" s="30"/>
      <c r="FVR41" s="29"/>
      <c r="FVS41" s="30"/>
      <c r="FVT41" s="29"/>
      <c r="FVU41" s="30"/>
      <c r="FVV41" s="29"/>
      <c r="FVW41" s="30"/>
      <c r="FVX41" s="29"/>
      <c r="FVY41" s="30"/>
      <c r="FVZ41" s="29"/>
      <c r="FWA41" s="30"/>
      <c r="FWB41" s="29"/>
      <c r="FWC41" s="30"/>
      <c r="FWD41" s="29"/>
      <c r="FWE41" s="30"/>
      <c r="FWF41" s="29"/>
      <c r="FWG41" s="30"/>
      <c r="FWH41" s="29"/>
      <c r="FWI41" s="30"/>
      <c r="FWJ41" s="29"/>
      <c r="FWK41" s="30"/>
      <c r="FWL41" s="29"/>
      <c r="FWM41" s="30"/>
      <c r="FWN41" s="29"/>
      <c r="FWO41" s="30"/>
      <c r="FWP41" s="29"/>
      <c r="FWQ41" s="30"/>
      <c r="FWR41" s="29"/>
      <c r="FWS41" s="30"/>
      <c r="FWT41" s="29"/>
      <c r="FWU41" s="30"/>
      <c r="FWV41" s="29"/>
      <c r="FWW41" s="30"/>
      <c r="FWX41" s="29"/>
      <c r="FWY41" s="30"/>
      <c r="FWZ41" s="29"/>
      <c r="FXA41" s="30"/>
      <c r="FXB41" s="29"/>
      <c r="FXC41" s="30"/>
      <c r="FXD41" s="29"/>
      <c r="FXE41" s="30"/>
      <c r="FXF41" s="29"/>
      <c r="FXG41" s="30"/>
      <c r="FXH41" s="29"/>
      <c r="FXI41" s="30"/>
      <c r="FXJ41" s="29"/>
      <c r="FXK41" s="30"/>
      <c r="FXL41" s="29"/>
      <c r="FXM41" s="30"/>
      <c r="FXN41" s="29"/>
      <c r="FXO41" s="30"/>
      <c r="FXP41" s="29"/>
      <c r="FXQ41" s="30"/>
      <c r="FXR41" s="29"/>
      <c r="FXS41" s="30"/>
      <c r="FXT41" s="29"/>
      <c r="FXU41" s="30"/>
      <c r="FXV41" s="29"/>
      <c r="FXW41" s="30"/>
      <c r="FXX41" s="29"/>
      <c r="FXY41" s="30"/>
      <c r="FXZ41" s="29"/>
      <c r="FYA41" s="30"/>
      <c r="FYB41" s="29"/>
      <c r="FYC41" s="30"/>
      <c r="FYD41" s="29"/>
      <c r="FYE41" s="30"/>
      <c r="FYF41" s="29"/>
      <c r="FYG41" s="30"/>
      <c r="FYH41" s="29"/>
      <c r="FYI41" s="30"/>
      <c r="FYJ41" s="29"/>
      <c r="FYK41" s="30"/>
      <c r="FYL41" s="29"/>
      <c r="FYM41" s="30"/>
      <c r="FYN41" s="29"/>
      <c r="FYO41" s="30"/>
      <c r="FYP41" s="29"/>
      <c r="FYQ41" s="30"/>
      <c r="FYR41" s="29"/>
      <c r="FYS41" s="30"/>
      <c r="FYT41" s="29"/>
      <c r="FYU41" s="30"/>
      <c r="FYV41" s="29"/>
      <c r="FYW41" s="30"/>
      <c r="FYX41" s="29"/>
      <c r="FYY41" s="30"/>
      <c r="FYZ41" s="29"/>
      <c r="FZA41" s="30"/>
      <c r="FZB41" s="29"/>
      <c r="FZC41" s="30"/>
      <c r="FZD41" s="29"/>
      <c r="FZE41" s="30"/>
      <c r="FZF41" s="29"/>
      <c r="FZG41" s="30"/>
      <c r="FZH41" s="29"/>
      <c r="FZI41" s="30"/>
      <c r="FZJ41" s="29"/>
      <c r="FZK41" s="30"/>
      <c r="FZL41" s="29"/>
      <c r="FZM41" s="30"/>
      <c r="FZN41" s="29"/>
      <c r="FZO41" s="30"/>
      <c r="FZP41" s="29"/>
      <c r="FZQ41" s="30"/>
      <c r="FZR41" s="29"/>
      <c r="FZS41" s="30"/>
      <c r="FZT41" s="29"/>
      <c r="FZU41" s="30"/>
      <c r="FZV41" s="29"/>
      <c r="FZW41" s="30"/>
      <c r="FZX41" s="29"/>
      <c r="FZY41" s="30"/>
      <c r="FZZ41" s="29"/>
      <c r="GAA41" s="30"/>
      <c r="GAB41" s="29"/>
      <c r="GAC41" s="30"/>
      <c r="GAD41" s="29"/>
      <c r="GAE41" s="30"/>
      <c r="GAF41" s="29"/>
      <c r="GAG41" s="30"/>
      <c r="GAH41" s="29"/>
      <c r="GAI41" s="30"/>
      <c r="GAJ41" s="29"/>
      <c r="GAK41" s="30"/>
      <c r="GAL41" s="29"/>
      <c r="GAM41" s="30"/>
      <c r="GAN41" s="29"/>
      <c r="GAO41" s="30"/>
      <c r="GAP41" s="29"/>
      <c r="GAQ41" s="30"/>
      <c r="GAR41" s="29"/>
      <c r="GAS41" s="30"/>
      <c r="GAT41" s="29"/>
      <c r="GAU41" s="30"/>
      <c r="GAV41" s="29"/>
      <c r="GAW41" s="30"/>
      <c r="GAX41" s="29"/>
      <c r="GAY41" s="30"/>
      <c r="GAZ41" s="29"/>
      <c r="GBA41" s="30"/>
      <c r="GBB41" s="29"/>
      <c r="GBC41" s="30"/>
      <c r="GBD41" s="29"/>
      <c r="GBE41" s="30"/>
      <c r="GBF41" s="29"/>
      <c r="GBG41" s="30"/>
      <c r="GBH41" s="29"/>
      <c r="GBI41" s="30"/>
      <c r="GBJ41" s="29"/>
      <c r="GBK41" s="30"/>
      <c r="GBL41" s="29"/>
      <c r="GBM41" s="30"/>
      <c r="GBN41" s="29"/>
      <c r="GBO41" s="30"/>
      <c r="GBP41" s="29"/>
      <c r="GBQ41" s="30"/>
      <c r="GBR41" s="29"/>
      <c r="GBS41" s="30"/>
      <c r="GBT41" s="29"/>
      <c r="GBU41" s="30"/>
      <c r="GBV41" s="29"/>
      <c r="GBW41" s="30"/>
      <c r="GBX41" s="29"/>
      <c r="GBY41" s="30"/>
      <c r="GBZ41" s="29"/>
      <c r="GCA41" s="30"/>
      <c r="GCB41" s="29"/>
      <c r="GCC41" s="30"/>
      <c r="GCD41" s="29"/>
      <c r="GCE41" s="30"/>
      <c r="GCF41" s="29"/>
      <c r="GCG41" s="30"/>
      <c r="GCH41" s="29"/>
      <c r="GCI41" s="30"/>
      <c r="GCJ41" s="29"/>
      <c r="GCK41" s="30"/>
      <c r="GCL41" s="29"/>
      <c r="GCM41" s="30"/>
      <c r="GCN41" s="29"/>
      <c r="GCO41" s="30"/>
      <c r="GCP41" s="29"/>
      <c r="GCQ41" s="30"/>
      <c r="GCR41" s="29"/>
      <c r="GCS41" s="30"/>
      <c r="GCT41" s="29"/>
      <c r="GCU41" s="30"/>
      <c r="GCV41" s="29"/>
      <c r="GCW41" s="30"/>
      <c r="GCX41" s="29"/>
      <c r="GCY41" s="30"/>
      <c r="GCZ41" s="29"/>
      <c r="GDA41" s="30"/>
      <c r="GDB41" s="29"/>
      <c r="GDC41" s="30"/>
      <c r="GDD41" s="29"/>
      <c r="GDE41" s="30"/>
      <c r="GDF41" s="29"/>
      <c r="GDG41" s="30"/>
      <c r="GDH41" s="29"/>
      <c r="GDI41" s="30"/>
      <c r="GDJ41" s="29"/>
      <c r="GDK41" s="30"/>
      <c r="GDL41" s="29"/>
      <c r="GDM41" s="30"/>
      <c r="GDN41" s="29"/>
      <c r="GDO41" s="30"/>
      <c r="GDP41" s="29"/>
      <c r="GDQ41" s="30"/>
      <c r="GDR41" s="29"/>
      <c r="GDS41" s="30"/>
      <c r="GDT41" s="29"/>
      <c r="GDU41" s="30"/>
      <c r="GDV41" s="29"/>
      <c r="GDW41" s="30"/>
      <c r="GDX41" s="29"/>
      <c r="GDY41" s="30"/>
      <c r="GDZ41" s="29"/>
      <c r="GEA41" s="30"/>
      <c r="GEB41" s="29"/>
      <c r="GEC41" s="30"/>
      <c r="GED41" s="29"/>
      <c r="GEE41" s="30"/>
      <c r="GEF41" s="29"/>
      <c r="GEG41" s="30"/>
      <c r="GEH41" s="29"/>
      <c r="GEI41" s="30"/>
      <c r="GEJ41" s="29"/>
      <c r="GEK41" s="30"/>
      <c r="GEL41" s="29"/>
      <c r="GEM41" s="30"/>
      <c r="GEN41" s="29"/>
      <c r="GEO41" s="30"/>
      <c r="GEP41" s="29"/>
      <c r="GEQ41" s="30"/>
      <c r="GER41" s="29"/>
      <c r="GES41" s="30"/>
      <c r="GET41" s="29"/>
      <c r="GEU41" s="30"/>
      <c r="GEV41" s="29"/>
      <c r="GEW41" s="30"/>
      <c r="GEX41" s="29"/>
      <c r="GEY41" s="30"/>
      <c r="GEZ41" s="29"/>
      <c r="GFA41" s="30"/>
      <c r="GFB41" s="29"/>
      <c r="GFC41" s="30"/>
      <c r="GFD41" s="29"/>
      <c r="GFE41" s="30"/>
      <c r="GFF41" s="29"/>
      <c r="GFG41" s="30"/>
      <c r="GFH41" s="29"/>
      <c r="GFI41" s="30"/>
      <c r="GFJ41" s="29"/>
      <c r="GFK41" s="30"/>
      <c r="GFL41" s="29"/>
      <c r="GFM41" s="30"/>
      <c r="GFN41" s="29"/>
      <c r="GFO41" s="30"/>
      <c r="GFP41" s="29"/>
      <c r="GFQ41" s="30"/>
      <c r="GFR41" s="29"/>
      <c r="GFS41" s="30"/>
      <c r="GFT41" s="29"/>
      <c r="GFU41" s="30"/>
      <c r="GFV41" s="29"/>
      <c r="GFW41" s="30"/>
      <c r="GFX41" s="29"/>
      <c r="GFY41" s="30"/>
      <c r="GFZ41" s="29"/>
      <c r="GGA41" s="30"/>
      <c r="GGB41" s="29"/>
      <c r="GGC41" s="30"/>
      <c r="GGD41" s="29"/>
      <c r="GGE41" s="30"/>
      <c r="GGF41" s="29"/>
      <c r="GGG41" s="30"/>
      <c r="GGH41" s="29"/>
      <c r="GGI41" s="30"/>
      <c r="GGJ41" s="29"/>
      <c r="GGK41" s="30"/>
      <c r="GGL41" s="29"/>
      <c r="GGM41" s="30"/>
      <c r="GGN41" s="29"/>
      <c r="GGO41" s="30"/>
      <c r="GGP41" s="29"/>
      <c r="GGQ41" s="30"/>
      <c r="GGR41" s="29"/>
      <c r="GGS41" s="30"/>
      <c r="GGT41" s="29"/>
      <c r="GGU41" s="30"/>
      <c r="GGV41" s="29"/>
      <c r="GGW41" s="30"/>
      <c r="GGX41" s="29"/>
      <c r="GGY41" s="30"/>
      <c r="GGZ41" s="29"/>
      <c r="GHA41" s="30"/>
      <c r="GHB41" s="29"/>
      <c r="GHC41" s="30"/>
      <c r="GHD41" s="29"/>
      <c r="GHE41" s="30"/>
      <c r="GHF41" s="29"/>
      <c r="GHG41" s="30"/>
      <c r="GHH41" s="29"/>
      <c r="GHI41" s="30"/>
      <c r="GHJ41" s="29"/>
      <c r="GHK41" s="30"/>
      <c r="GHL41" s="29"/>
      <c r="GHM41" s="30"/>
      <c r="GHN41" s="29"/>
      <c r="GHO41" s="30"/>
      <c r="GHP41" s="29"/>
      <c r="GHQ41" s="30"/>
      <c r="GHR41" s="29"/>
      <c r="GHS41" s="30"/>
      <c r="GHT41" s="29"/>
      <c r="GHU41" s="30"/>
      <c r="GHV41" s="29"/>
      <c r="GHW41" s="30"/>
      <c r="GHX41" s="29"/>
      <c r="GHY41" s="30"/>
      <c r="GHZ41" s="29"/>
      <c r="GIA41" s="30"/>
      <c r="GIB41" s="29"/>
      <c r="GIC41" s="30"/>
      <c r="GID41" s="29"/>
      <c r="GIE41" s="30"/>
      <c r="GIF41" s="29"/>
      <c r="GIG41" s="30"/>
      <c r="GIH41" s="29"/>
      <c r="GII41" s="30"/>
      <c r="GIJ41" s="29"/>
      <c r="GIK41" s="30"/>
      <c r="GIL41" s="29"/>
      <c r="GIM41" s="30"/>
      <c r="GIN41" s="29"/>
      <c r="GIO41" s="30"/>
      <c r="GIP41" s="29"/>
      <c r="GIQ41" s="30"/>
      <c r="GIR41" s="29"/>
      <c r="GIS41" s="30"/>
      <c r="GIT41" s="29"/>
      <c r="GIU41" s="30"/>
      <c r="GIV41" s="29"/>
      <c r="GIW41" s="30"/>
      <c r="GIX41" s="29"/>
      <c r="GIY41" s="30"/>
      <c r="GIZ41" s="29"/>
      <c r="GJA41" s="30"/>
      <c r="GJB41" s="29"/>
      <c r="GJC41" s="30"/>
      <c r="GJD41" s="29"/>
      <c r="GJE41" s="30"/>
      <c r="GJF41" s="29"/>
      <c r="GJG41" s="30"/>
      <c r="GJH41" s="29"/>
      <c r="GJI41" s="30"/>
      <c r="GJJ41" s="29"/>
      <c r="GJK41" s="30"/>
      <c r="GJL41" s="29"/>
      <c r="GJM41" s="30"/>
      <c r="GJN41" s="29"/>
      <c r="GJO41" s="30"/>
      <c r="GJP41" s="29"/>
      <c r="GJQ41" s="30"/>
      <c r="GJR41" s="29"/>
      <c r="GJS41" s="30"/>
      <c r="GJT41" s="29"/>
      <c r="GJU41" s="30"/>
      <c r="GJV41" s="29"/>
      <c r="GJW41" s="30"/>
      <c r="GJX41" s="29"/>
      <c r="GJY41" s="30"/>
      <c r="GJZ41" s="29"/>
      <c r="GKA41" s="30"/>
      <c r="GKB41" s="29"/>
      <c r="GKC41" s="30"/>
      <c r="GKD41" s="29"/>
      <c r="GKE41" s="30"/>
      <c r="GKF41" s="29"/>
      <c r="GKG41" s="30"/>
      <c r="GKH41" s="29"/>
      <c r="GKI41" s="30"/>
      <c r="GKJ41" s="29"/>
      <c r="GKK41" s="30"/>
      <c r="GKL41" s="29"/>
      <c r="GKM41" s="30"/>
      <c r="GKN41" s="29"/>
      <c r="GKO41" s="30"/>
      <c r="GKP41" s="29"/>
      <c r="GKQ41" s="30"/>
      <c r="GKR41" s="29"/>
      <c r="GKS41" s="30"/>
      <c r="GKT41" s="29"/>
      <c r="GKU41" s="30"/>
      <c r="GKV41" s="29"/>
      <c r="GKW41" s="30"/>
      <c r="GKX41" s="29"/>
      <c r="GKY41" s="30"/>
      <c r="GKZ41" s="29"/>
      <c r="GLA41" s="30"/>
      <c r="GLB41" s="29"/>
      <c r="GLC41" s="30"/>
      <c r="GLD41" s="29"/>
      <c r="GLE41" s="30"/>
      <c r="GLF41" s="29"/>
      <c r="GLG41" s="30"/>
      <c r="GLH41" s="29"/>
      <c r="GLI41" s="30"/>
      <c r="GLJ41" s="29"/>
      <c r="GLK41" s="30"/>
      <c r="GLL41" s="29"/>
      <c r="GLM41" s="30"/>
      <c r="GLN41" s="29"/>
      <c r="GLO41" s="30"/>
      <c r="GLP41" s="29"/>
      <c r="GLQ41" s="30"/>
      <c r="GLR41" s="29"/>
      <c r="GLS41" s="30"/>
      <c r="GLT41" s="29"/>
      <c r="GLU41" s="30"/>
      <c r="GLV41" s="29"/>
      <c r="GLW41" s="30"/>
      <c r="GLX41" s="29"/>
      <c r="GLY41" s="30"/>
      <c r="GLZ41" s="29"/>
      <c r="GMA41" s="30"/>
      <c r="GMB41" s="29"/>
      <c r="GMC41" s="30"/>
      <c r="GMD41" s="29"/>
      <c r="GME41" s="30"/>
      <c r="GMF41" s="29"/>
      <c r="GMG41" s="30"/>
      <c r="GMH41" s="29"/>
      <c r="GMI41" s="30"/>
      <c r="GMJ41" s="29"/>
      <c r="GMK41" s="30"/>
      <c r="GML41" s="29"/>
      <c r="GMM41" s="30"/>
      <c r="GMN41" s="29"/>
      <c r="GMO41" s="30"/>
      <c r="GMP41" s="29"/>
      <c r="GMQ41" s="30"/>
      <c r="GMR41" s="29"/>
      <c r="GMS41" s="30"/>
      <c r="GMT41" s="29"/>
      <c r="GMU41" s="30"/>
      <c r="GMV41" s="29"/>
      <c r="GMW41" s="30"/>
      <c r="GMX41" s="29"/>
      <c r="GMY41" s="30"/>
      <c r="GMZ41" s="29"/>
      <c r="GNA41" s="30"/>
      <c r="GNB41" s="29"/>
      <c r="GNC41" s="30"/>
      <c r="GND41" s="29"/>
      <c r="GNE41" s="30"/>
      <c r="GNF41" s="29"/>
      <c r="GNG41" s="30"/>
      <c r="GNH41" s="29"/>
      <c r="GNI41" s="30"/>
      <c r="GNJ41" s="29"/>
      <c r="GNK41" s="30"/>
      <c r="GNL41" s="29"/>
      <c r="GNM41" s="30"/>
      <c r="GNN41" s="29"/>
      <c r="GNO41" s="30"/>
      <c r="GNP41" s="29"/>
      <c r="GNQ41" s="30"/>
      <c r="GNR41" s="29"/>
      <c r="GNS41" s="30"/>
      <c r="GNT41" s="29"/>
      <c r="GNU41" s="30"/>
      <c r="GNV41" s="29"/>
      <c r="GNW41" s="30"/>
      <c r="GNX41" s="29"/>
      <c r="GNY41" s="30"/>
      <c r="GNZ41" s="29"/>
      <c r="GOA41" s="30"/>
      <c r="GOB41" s="29"/>
      <c r="GOC41" s="30"/>
      <c r="GOD41" s="29"/>
      <c r="GOE41" s="30"/>
      <c r="GOF41" s="29"/>
      <c r="GOG41" s="30"/>
      <c r="GOH41" s="29"/>
      <c r="GOI41" s="30"/>
      <c r="GOJ41" s="29"/>
      <c r="GOK41" s="30"/>
      <c r="GOL41" s="29"/>
      <c r="GOM41" s="30"/>
      <c r="GON41" s="29"/>
      <c r="GOO41" s="30"/>
      <c r="GOP41" s="29"/>
      <c r="GOQ41" s="30"/>
      <c r="GOR41" s="29"/>
      <c r="GOS41" s="30"/>
      <c r="GOT41" s="29"/>
      <c r="GOU41" s="30"/>
      <c r="GOV41" s="29"/>
      <c r="GOW41" s="30"/>
      <c r="GOX41" s="29"/>
      <c r="GOY41" s="30"/>
      <c r="GOZ41" s="29"/>
      <c r="GPA41" s="30"/>
      <c r="GPB41" s="29"/>
      <c r="GPC41" s="30"/>
      <c r="GPD41" s="29"/>
      <c r="GPE41" s="30"/>
      <c r="GPF41" s="29"/>
      <c r="GPG41" s="30"/>
      <c r="GPH41" s="29"/>
      <c r="GPI41" s="30"/>
      <c r="GPJ41" s="29"/>
      <c r="GPK41" s="30"/>
      <c r="GPL41" s="29"/>
      <c r="GPM41" s="30"/>
      <c r="GPN41" s="29"/>
      <c r="GPO41" s="30"/>
      <c r="GPP41" s="29"/>
      <c r="GPQ41" s="30"/>
      <c r="GPR41" s="29"/>
      <c r="GPS41" s="30"/>
      <c r="GPT41" s="29"/>
      <c r="GPU41" s="30"/>
      <c r="GPV41" s="29"/>
      <c r="GPW41" s="30"/>
      <c r="GPX41" s="29"/>
      <c r="GPY41" s="30"/>
      <c r="GPZ41" s="29"/>
      <c r="GQA41" s="30"/>
      <c r="GQB41" s="29"/>
      <c r="GQC41" s="30"/>
      <c r="GQD41" s="29"/>
      <c r="GQE41" s="30"/>
      <c r="GQF41" s="29"/>
      <c r="GQG41" s="30"/>
      <c r="GQH41" s="29"/>
      <c r="GQI41" s="30"/>
      <c r="GQJ41" s="29"/>
      <c r="GQK41" s="30"/>
      <c r="GQL41" s="29"/>
      <c r="GQM41" s="30"/>
      <c r="GQN41" s="29"/>
      <c r="GQO41" s="30"/>
      <c r="GQP41" s="29"/>
      <c r="GQQ41" s="30"/>
      <c r="GQR41" s="29"/>
      <c r="GQS41" s="30"/>
      <c r="GQT41" s="29"/>
      <c r="GQU41" s="30"/>
      <c r="GQV41" s="29"/>
      <c r="GQW41" s="30"/>
      <c r="GQX41" s="29"/>
      <c r="GQY41" s="30"/>
      <c r="GQZ41" s="29"/>
      <c r="GRA41" s="30"/>
      <c r="GRB41" s="29"/>
      <c r="GRC41" s="30"/>
      <c r="GRD41" s="29"/>
      <c r="GRE41" s="30"/>
      <c r="GRF41" s="29"/>
      <c r="GRG41" s="30"/>
      <c r="GRH41" s="29"/>
      <c r="GRI41" s="30"/>
      <c r="GRJ41" s="29"/>
      <c r="GRK41" s="30"/>
      <c r="GRL41" s="29"/>
      <c r="GRM41" s="30"/>
      <c r="GRN41" s="29"/>
      <c r="GRO41" s="30"/>
      <c r="GRP41" s="29"/>
      <c r="GRQ41" s="30"/>
      <c r="GRR41" s="29"/>
      <c r="GRS41" s="30"/>
      <c r="GRT41" s="29"/>
      <c r="GRU41" s="30"/>
      <c r="GRV41" s="29"/>
      <c r="GRW41" s="30"/>
      <c r="GRX41" s="29"/>
      <c r="GRY41" s="30"/>
      <c r="GRZ41" s="29"/>
      <c r="GSA41" s="30"/>
      <c r="GSB41" s="29"/>
      <c r="GSC41" s="30"/>
      <c r="GSD41" s="29"/>
      <c r="GSE41" s="30"/>
      <c r="GSF41" s="29"/>
      <c r="GSG41" s="30"/>
      <c r="GSH41" s="29"/>
      <c r="GSI41" s="30"/>
      <c r="GSJ41" s="29"/>
      <c r="GSK41" s="30"/>
      <c r="GSL41" s="29"/>
      <c r="GSM41" s="30"/>
      <c r="GSN41" s="29"/>
      <c r="GSO41" s="30"/>
      <c r="GSP41" s="29"/>
      <c r="GSQ41" s="30"/>
      <c r="GSR41" s="29"/>
      <c r="GSS41" s="30"/>
      <c r="GST41" s="29"/>
      <c r="GSU41" s="30"/>
      <c r="GSV41" s="29"/>
      <c r="GSW41" s="30"/>
      <c r="GSX41" s="29"/>
      <c r="GSY41" s="30"/>
      <c r="GSZ41" s="29"/>
      <c r="GTA41" s="30"/>
      <c r="GTB41" s="29"/>
      <c r="GTC41" s="30"/>
      <c r="GTD41" s="29"/>
      <c r="GTE41" s="30"/>
      <c r="GTF41" s="29"/>
      <c r="GTG41" s="30"/>
      <c r="GTH41" s="29"/>
      <c r="GTI41" s="30"/>
      <c r="GTJ41" s="29"/>
      <c r="GTK41" s="30"/>
      <c r="GTL41" s="29"/>
      <c r="GTM41" s="30"/>
      <c r="GTN41" s="29"/>
      <c r="GTO41" s="30"/>
      <c r="GTP41" s="29"/>
      <c r="GTQ41" s="30"/>
      <c r="GTR41" s="29"/>
      <c r="GTS41" s="30"/>
      <c r="GTT41" s="29"/>
      <c r="GTU41" s="30"/>
      <c r="GTV41" s="29"/>
      <c r="GTW41" s="30"/>
      <c r="GTX41" s="29"/>
      <c r="GTY41" s="30"/>
      <c r="GTZ41" s="29"/>
      <c r="GUA41" s="30"/>
      <c r="GUB41" s="29"/>
      <c r="GUC41" s="30"/>
      <c r="GUD41" s="29"/>
      <c r="GUE41" s="30"/>
      <c r="GUF41" s="29"/>
      <c r="GUG41" s="30"/>
      <c r="GUH41" s="29"/>
      <c r="GUI41" s="30"/>
      <c r="GUJ41" s="29"/>
      <c r="GUK41" s="30"/>
      <c r="GUL41" s="29"/>
      <c r="GUM41" s="30"/>
      <c r="GUN41" s="29"/>
      <c r="GUO41" s="30"/>
      <c r="GUP41" s="29"/>
      <c r="GUQ41" s="30"/>
      <c r="GUR41" s="29"/>
      <c r="GUS41" s="30"/>
      <c r="GUT41" s="29"/>
      <c r="GUU41" s="30"/>
      <c r="GUV41" s="29"/>
      <c r="GUW41" s="30"/>
      <c r="GUX41" s="29"/>
      <c r="GUY41" s="30"/>
      <c r="GUZ41" s="29"/>
      <c r="GVA41" s="30"/>
      <c r="GVB41" s="29"/>
      <c r="GVC41" s="30"/>
      <c r="GVD41" s="29"/>
      <c r="GVE41" s="30"/>
      <c r="GVF41" s="29"/>
      <c r="GVG41" s="30"/>
      <c r="GVH41" s="29"/>
      <c r="GVI41" s="30"/>
      <c r="GVJ41" s="29"/>
      <c r="GVK41" s="30"/>
      <c r="GVL41" s="29"/>
      <c r="GVM41" s="30"/>
      <c r="GVN41" s="29"/>
      <c r="GVO41" s="30"/>
      <c r="GVP41" s="29"/>
      <c r="GVQ41" s="30"/>
      <c r="GVR41" s="29"/>
      <c r="GVS41" s="30"/>
      <c r="GVT41" s="29"/>
      <c r="GVU41" s="30"/>
      <c r="GVV41" s="29"/>
      <c r="GVW41" s="30"/>
      <c r="GVX41" s="29"/>
      <c r="GVY41" s="30"/>
      <c r="GVZ41" s="29"/>
      <c r="GWA41" s="30"/>
      <c r="GWB41" s="29"/>
      <c r="GWC41" s="30"/>
      <c r="GWD41" s="29"/>
      <c r="GWE41" s="30"/>
      <c r="GWF41" s="29"/>
      <c r="GWG41" s="30"/>
      <c r="GWH41" s="29"/>
      <c r="GWI41" s="30"/>
      <c r="GWJ41" s="29"/>
      <c r="GWK41" s="30"/>
      <c r="GWL41" s="29"/>
      <c r="GWM41" s="30"/>
      <c r="GWN41" s="29"/>
      <c r="GWO41" s="30"/>
      <c r="GWP41" s="29"/>
      <c r="GWQ41" s="30"/>
      <c r="GWR41" s="29"/>
      <c r="GWS41" s="30"/>
      <c r="GWT41" s="29"/>
      <c r="GWU41" s="30"/>
      <c r="GWV41" s="29"/>
      <c r="GWW41" s="30"/>
      <c r="GWX41" s="29"/>
      <c r="GWY41" s="30"/>
      <c r="GWZ41" s="29"/>
      <c r="GXA41" s="30"/>
      <c r="GXB41" s="29"/>
      <c r="GXC41" s="30"/>
      <c r="GXD41" s="29"/>
      <c r="GXE41" s="30"/>
      <c r="GXF41" s="29"/>
      <c r="GXG41" s="30"/>
      <c r="GXH41" s="29"/>
      <c r="GXI41" s="30"/>
      <c r="GXJ41" s="29"/>
      <c r="GXK41" s="30"/>
      <c r="GXL41" s="29"/>
      <c r="GXM41" s="30"/>
      <c r="GXN41" s="29"/>
      <c r="GXO41" s="30"/>
      <c r="GXP41" s="29"/>
      <c r="GXQ41" s="30"/>
      <c r="GXR41" s="29"/>
      <c r="GXS41" s="30"/>
      <c r="GXT41" s="29"/>
      <c r="GXU41" s="30"/>
      <c r="GXV41" s="29"/>
      <c r="GXW41" s="30"/>
      <c r="GXX41" s="29"/>
      <c r="GXY41" s="30"/>
      <c r="GXZ41" s="29"/>
      <c r="GYA41" s="30"/>
      <c r="GYB41" s="29"/>
      <c r="GYC41" s="30"/>
      <c r="GYD41" s="29"/>
      <c r="GYE41" s="30"/>
      <c r="GYF41" s="29"/>
      <c r="GYG41" s="30"/>
      <c r="GYH41" s="29"/>
      <c r="GYI41" s="30"/>
      <c r="GYJ41" s="29"/>
      <c r="GYK41" s="30"/>
      <c r="GYL41" s="29"/>
      <c r="GYM41" s="30"/>
      <c r="GYN41" s="29"/>
      <c r="GYO41" s="30"/>
      <c r="GYP41" s="29"/>
      <c r="GYQ41" s="30"/>
      <c r="GYR41" s="29"/>
      <c r="GYS41" s="30"/>
      <c r="GYT41" s="29"/>
      <c r="GYU41" s="30"/>
      <c r="GYV41" s="29"/>
      <c r="GYW41" s="30"/>
      <c r="GYX41" s="29"/>
      <c r="GYY41" s="30"/>
      <c r="GYZ41" s="29"/>
      <c r="GZA41" s="30"/>
      <c r="GZB41" s="29"/>
      <c r="GZC41" s="30"/>
      <c r="GZD41" s="29"/>
      <c r="GZE41" s="30"/>
      <c r="GZF41" s="29"/>
      <c r="GZG41" s="30"/>
      <c r="GZH41" s="29"/>
      <c r="GZI41" s="30"/>
      <c r="GZJ41" s="29"/>
      <c r="GZK41" s="30"/>
      <c r="GZL41" s="29"/>
      <c r="GZM41" s="30"/>
      <c r="GZN41" s="29"/>
      <c r="GZO41" s="30"/>
      <c r="GZP41" s="29"/>
      <c r="GZQ41" s="30"/>
      <c r="GZR41" s="29"/>
      <c r="GZS41" s="30"/>
      <c r="GZT41" s="29"/>
      <c r="GZU41" s="30"/>
      <c r="GZV41" s="29"/>
      <c r="GZW41" s="30"/>
      <c r="GZX41" s="29"/>
      <c r="GZY41" s="30"/>
      <c r="GZZ41" s="29"/>
      <c r="HAA41" s="30"/>
      <c r="HAB41" s="29"/>
      <c r="HAC41" s="30"/>
      <c r="HAD41" s="29"/>
      <c r="HAE41" s="30"/>
      <c r="HAF41" s="29"/>
      <c r="HAG41" s="30"/>
      <c r="HAH41" s="29"/>
      <c r="HAI41" s="30"/>
      <c r="HAJ41" s="29"/>
      <c r="HAK41" s="30"/>
      <c r="HAL41" s="29"/>
      <c r="HAM41" s="30"/>
      <c r="HAN41" s="29"/>
      <c r="HAO41" s="30"/>
      <c r="HAP41" s="29"/>
      <c r="HAQ41" s="30"/>
      <c r="HAR41" s="29"/>
      <c r="HAS41" s="30"/>
      <c r="HAT41" s="29"/>
      <c r="HAU41" s="30"/>
      <c r="HAV41" s="29"/>
      <c r="HAW41" s="30"/>
      <c r="HAX41" s="29"/>
      <c r="HAY41" s="30"/>
      <c r="HAZ41" s="29"/>
      <c r="HBA41" s="30"/>
      <c r="HBB41" s="29"/>
      <c r="HBC41" s="30"/>
      <c r="HBD41" s="29"/>
      <c r="HBE41" s="30"/>
      <c r="HBF41" s="29"/>
      <c r="HBG41" s="30"/>
      <c r="HBH41" s="29"/>
      <c r="HBI41" s="30"/>
      <c r="HBJ41" s="29"/>
      <c r="HBK41" s="30"/>
      <c r="HBL41" s="29"/>
      <c r="HBM41" s="30"/>
      <c r="HBN41" s="29"/>
      <c r="HBO41" s="30"/>
      <c r="HBP41" s="29"/>
      <c r="HBQ41" s="30"/>
      <c r="HBR41" s="29"/>
      <c r="HBS41" s="30"/>
      <c r="HBT41" s="29"/>
      <c r="HBU41" s="30"/>
      <c r="HBV41" s="29"/>
      <c r="HBW41" s="30"/>
      <c r="HBX41" s="29"/>
      <c r="HBY41" s="30"/>
      <c r="HBZ41" s="29"/>
      <c r="HCA41" s="30"/>
      <c r="HCB41" s="29"/>
      <c r="HCC41" s="30"/>
      <c r="HCD41" s="29"/>
      <c r="HCE41" s="30"/>
      <c r="HCF41" s="29"/>
      <c r="HCG41" s="30"/>
      <c r="HCH41" s="29"/>
      <c r="HCI41" s="30"/>
      <c r="HCJ41" s="29"/>
      <c r="HCK41" s="30"/>
      <c r="HCL41" s="29"/>
      <c r="HCM41" s="30"/>
      <c r="HCN41" s="29"/>
      <c r="HCO41" s="30"/>
      <c r="HCP41" s="29"/>
      <c r="HCQ41" s="30"/>
      <c r="HCR41" s="29"/>
      <c r="HCS41" s="30"/>
      <c r="HCT41" s="29"/>
      <c r="HCU41" s="30"/>
      <c r="HCV41" s="29"/>
      <c r="HCW41" s="30"/>
      <c r="HCX41" s="29"/>
      <c r="HCY41" s="30"/>
      <c r="HCZ41" s="29"/>
      <c r="HDA41" s="30"/>
      <c r="HDB41" s="29"/>
      <c r="HDC41" s="30"/>
      <c r="HDD41" s="29"/>
      <c r="HDE41" s="30"/>
      <c r="HDF41" s="29"/>
      <c r="HDG41" s="30"/>
      <c r="HDH41" s="29"/>
      <c r="HDI41" s="30"/>
      <c r="HDJ41" s="29"/>
      <c r="HDK41" s="30"/>
      <c r="HDL41" s="29"/>
      <c r="HDM41" s="30"/>
      <c r="HDN41" s="29"/>
      <c r="HDO41" s="30"/>
      <c r="HDP41" s="29"/>
      <c r="HDQ41" s="30"/>
      <c r="HDR41" s="29"/>
      <c r="HDS41" s="30"/>
      <c r="HDT41" s="29"/>
      <c r="HDU41" s="30"/>
      <c r="HDV41" s="29"/>
      <c r="HDW41" s="30"/>
      <c r="HDX41" s="29"/>
      <c r="HDY41" s="30"/>
      <c r="HDZ41" s="29"/>
      <c r="HEA41" s="30"/>
      <c r="HEB41" s="29"/>
      <c r="HEC41" s="30"/>
      <c r="HED41" s="29"/>
      <c r="HEE41" s="30"/>
      <c r="HEF41" s="29"/>
      <c r="HEG41" s="30"/>
      <c r="HEH41" s="29"/>
      <c r="HEI41" s="30"/>
      <c r="HEJ41" s="29"/>
      <c r="HEK41" s="30"/>
      <c r="HEL41" s="29"/>
      <c r="HEM41" s="30"/>
      <c r="HEN41" s="29"/>
      <c r="HEO41" s="30"/>
      <c r="HEP41" s="29"/>
      <c r="HEQ41" s="30"/>
      <c r="HER41" s="29"/>
      <c r="HES41" s="30"/>
      <c r="HET41" s="29"/>
      <c r="HEU41" s="30"/>
      <c r="HEV41" s="29"/>
      <c r="HEW41" s="30"/>
      <c r="HEX41" s="29"/>
      <c r="HEY41" s="30"/>
      <c r="HEZ41" s="29"/>
      <c r="HFA41" s="30"/>
      <c r="HFB41" s="29"/>
      <c r="HFC41" s="30"/>
      <c r="HFD41" s="29"/>
      <c r="HFE41" s="30"/>
      <c r="HFF41" s="29"/>
      <c r="HFG41" s="30"/>
      <c r="HFH41" s="29"/>
      <c r="HFI41" s="30"/>
      <c r="HFJ41" s="29"/>
      <c r="HFK41" s="30"/>
      <c r="HFL41" s="29"/>
      <c r="HFM41" s="30"/>
      <c r="HFN41" s="29"/>
      <c r="HFO41" s="30"/>
      <c r="HFP41" s="29"/>
      <c r="HFQ41" s="30"/>
      <c r="HFR41" s="29"/>
      <c r="HFS41" s="30"/>
      <c r="HFT41" s="29"/>
      <c r="HFU41" s="30"/>
      <c r="HFV41" s="29"/>
      <c r="HFW41" s="30"/>
      <c r="HFX41" s="29"/>
      <c r="HFY41" s="30"/>
      <c r="HFZ41" s="29"/>
      <c r="HGA41" s="30"/>
      <c r="HGB41" s="29"/>
      <c r="HGC41" s="30"/>
      <c r="HGD41" s="29"/>
      <c r="HGE41" s="30"/>
      <c r="HGF41" s="29"/>
      <c r="HGG41" s="30"/>
      <c r="HGH41" s="29"/>
      <c r="HGI41" s="30"/>
      <c r="HGJ41" s="29"/>
      <c r="HGK41" s="30"/>
      <c r="HGL41" s="29"/>
      <c r="HGM41" s="30"/>
      <c r="HGN41" s="29"/>
      <c r="HGO41" s="30"/>
      <c r="HGP41" s="29"/>
      <c r="HGQ41" s="30"/>
      <c r="HGR41" s="29"/>
      <c r="HGS41" s="30"/>
      <c r="HGT41" s="29"/>
      <c r="HGU41" s="30"/>
      <c r="HGV41" s="29"/>
      <c r="HGW41" s="30"/>
      <c r="HGX41" s="29"/>
      <c r="HGY41" s="30"/>
      <c r="HGZ41" s="29"/>
      <c r="HHA41" s="30"/>
      <c r="HHB41" s="29"/>
      <c r="HHC41" s="30"/>
      <c r="HHD41" s="29"/>
      <c r="HHE41" s="30"/>
      <c r="HHF41" s="29"/>
      <c r="HHG41" s="30"/>
      <c r="HHH41" s="29"/>
      <c r="HHI41" s="30"/>
      <c r="HHJ41" s="29"/>
      <c r="HHK41" s="30"/>
      <c r="HHL41" s="29"/>
      <c r="HHM41" s="30"/>
      <c r="HHN41" s="29"/>
      <c r="HHO41" s="30"/>
      <c r="HHP41" s="29"/>
      <c r="HHQ41" s="30"/>
      <c r="HHR41" s="29"/>
      <c r="HHS41" s="30"/>
      <c r="HHT41" s="29"/>
      <c r="HHU41" s="30"/>
      <c r="HHV41" s="29"/>
      <c r="HHW41" s="30"/>
      <c r="HHX41" s="29"/>
      <c r="HHY41" s="30"/>
      <c r="HHZ41" s="29"/>
      <c r="HIA41" s="30"/>
      <c r="HIB41" s="29"/>
      <c r="HIC41" s="30"/>
      <c r="HID41" s="29"/>
      <c r="HIE41" s="30"/>
      <c r="HIF41" s="29"/>
      <c r="HIG41" s="30"/>
      <c r="HIH41" s="29"/>
      <c r="HII41" s="30"/>
      <c r="HIJ41" s="29"/>
      <c r="HIK41" s="30"/>
      <c r="HIL41" s="29"/>
      <c r="HIM41" s="30"/>
      <c r="HIN41" s="29"/>
      <c r="HIO41" s="30"/>
      <c r="HIP41" s="29"/>
      <c r="HIQ41" s="30"/>
      <c r="HIR41" s="29"/>
      <c r="HIS41" s="30"/>
      <c r="HIT41" s="29"/>
      <c r="HIU41" s="30"/>
      <c r="HIV41" s="29"/>
      <c r="HIW41" s="30"/>
      <c r="HIX41" s="29"/>
      <c r="HIY41" s="30"/>
      <c r="HIZ41" s="29"/>
      <c r="HJA41" s="30"/>
      <c r="HJB41" s="29"/>
      <c r="HJC41" s="30"/>
      <c r="HJD41" s="29"/>
      <c r="HJE41" s="30"/>
      <c r="HJF41" s="29"/>
      <c r="HJG41" s="30"/>
      <c r="HJH41" s="29"/>
      <c r="HJI41" s="30"/>
      <c r="HJJ41" s="29"/>
      <c r="HJK41" s="30"/>
      <c r="HJL41" s="29"/>
      <c r="HJM41" s="30"/>
      <c r="HJN41" s="29"/>
      <c r="HJO41" s="30"/>
      <c r="HJP41" s="29"/>
      <c r="HJQ41" s="30"/>
      <c r="HJR41" s="29"/>
      <c r="HJS41" s="30"/>
      <c r="HJT41" s="29"/>
      <c r="HJU41" s="30"/>
      <c r="HJV41" s="29"/>
      <c r="HJW41" s="30"/>
      <c r="HJX41" s="29"/>
      <c r="HJY41" s="30"/>
      <c r="HJZ41" s="29"/>
      <c r="HKA41" s="30"/>
      <c r="HKB41" s="29"/>
      <c r="HKC41" s="30"/>
      <c r="HKD41" s="29"/>
      <c r="HKE41" s="30"/>
      <c r="HKF41" s="29"/>
      <c r="HKG41" s="30"/>
      <c r="HKH41" s="29"/>
      <c r="HKI41" s="30"/>
      <c r="HKJ41" s="29"/>
      <c r="HKK41" s="30"/>
      <c r="HKL41" s="29"/>
      <c r="HKM41" s="30"/>
      <c r="HKN41" s="29"/>
      <c r="HKO41" s="30"/>
      <c r="HKP41" s="29"/>
      <c r="HKQ41" s="30"/>
      <c r="HKR41" s="29"/>
      <c r="HKS41" s="30"/>
      <c r="HKT41" s="29"/>
      <c r="HKU41" s="30"/>
      <c r="HKV41" s="29"/>
      <c r="HKW41" s="30"/>
      <c r="HKX41" s="29"/>
      <c r="HKY41" s="30"/>
      <c r="HKZ41" s="29"/>
      <c r="HLA41" s="30"/>
      <c r="HLB41" s="29"/>
      <c r="HLC41" s="30"/>
      <c r="HLD41" s="29"/>
      <c r="HLE41" s="30"/>
      <c r="HLF41" s="29"/>
      <c r="HLG41" s="30"/>
      <c r="HLH41" s="29"/>
      <c r="HLI41" s="30"/>
      <c r="HLJ41" s="29"/>
      <c r="HLK41" s="30"/>
      <c r="HLL41" s="29"/>
      <c r="HLM41" s="30"/>
      <c r="HLN41" s="29"/>
      <c r="HLO41" s="30"/>
      <c r="HLP41" s="29"/>
      <c r="HLQ41" s="30"/>
      <c r="HLR41" s="29"/>
      <c r="HLS41" s="30"/>
      <c r="HLT41" s="29"/>
      <c r="HLU41" s="30"/>
      <c r="HLV41" s="29"/>
      <c r="HLW41" s="30"/>
      <c r="HLX41" s="29"/>
      <c r="HLY41" s="30"/>
      <c r="HLZ41" s="29"/>
      <c r="HMA41" s="30"/>
      <c r="HMB41" s="29"/>
      <c r="HMC41" s="30"/>
      <c r="HMD41" s="29"/>
      <c r="HME41" s="30"/>
      <c r="HMF41" s="29"/>
      <c r="HMG41" s="30"/>
      <c r="HMH41" s="29"/>
      <c r="HMI41" s="30"/>
      <c r="HMJ41" s="29"/>
      <c r="HMK41" s="30"/>
      <c r="HML41" s="29"/>
      <c r="HMM41" s="30"/>
      <c r="HMN41" s="29"/>
      <c r="HMO41" s="30"/>
      <c r="HMP41" s="29"/>
      <c r="HMQ41" s="30"/>
      <c r="HMR41" s="29"/>
      <c r="HMS41" s="30"/>
      <c r="HMT41" s="29"/>
      <c r="HMU41" s="30"/>
      <c r="HMV41" s="29"/>
      <c r="HMW41" s="30"/>
      <c r="HMX41" s="29"/>
      <c r="HMY41" s="30"/>
      <c r="HMZ41" s="29"/>
      <c r="HNA41" s="30"/>
      <c r="HNB41" s="29"/>
      <c r="HNC41" s="30"/>
      <c r="HND41" s="29"/>
      <c r="HNE41" s="30"/>
      <c r="HNF41" s="29"/>
      <c r="HNG41" s="30"/>
      <c r="HNH41" s="29"/>
      <c r="HNI41" s="30"/>
      <c r="HNJ41" s="29"/>
      <c r="HNK41" s="30"/>
      <c r="HNL41" s="29"/>
      <c r="HNM41" s="30"/>
      <c r="HNN41" s="29"/>
      <c r="HNO41" s="30"/>
      <c r="HNP41" s="29"/>
      <c r="HNQ41" s="30"/>
      <c r="HNR41" s="29"/>
      <c r="HNS41" s="30"/>
      <c r="HNT41" s="29"/>
      <c r="HNU41" s="30"/>
      <c r="HNV41" s="29"/>
      <c r="HNW41" s="30"/>
      <c r="HNX41" s="29"/>
      <c r="HNY41" s="30"/>
      <c r="HNZ41" s="29"/>
      <c r="HOA41" s="30"/>
      <c r="HOB41" s="29"/>
      <c r="HOC41" s="30"/>
      <c r="HOD41" s="29"/>
      <c r="HOE41" s="30"/>
      <c r="HOF41" s="29"/>
      <c r="HOG41" s="30"/>
      <c r="HOH41" s="29"/>
      <c r="HOI41" s="30"/>
      <c r="HOJ41" s="29"/>
      <c r="HOK41" s="30"/>
      <c r="HOL41" s="29"/>
      <c r="HOM41" s="30"/>
      <c r="HON41" s="29"/>
      <c r="HOO41" s="30"/>
      <c r="HOP41" s="29"/>
      <c r="HOQ41" s="30"/>
      <c r="HOR41" s="29"/>
      <c r="HOS41" s="30"/>
      <c r="HOT41" s="29"/>
      <c r="HOU41" s="30"/>
      <c r="HOV41" s="29"/>
      <c r="HOW41" s="30"/>
      <c r="HOX41" s="29"/>
      <c r="HOY41" s="30"/>
      <c r="HOZ41" s="29"/>
      <c r="HPA41" s="30"/>
      <c r="HPB41" s="29"/>
      <c r="HPC41" s="30"/>
      <c r="HPD41" s="29"/>
      <c r="HPE41" s="30"/>
      <c r="HPF41" s="29"/>
      <c r="HPG41" s="30"/>
      <c r="HPH41" s="29"/>
      <c r="HPI41" s="30"/>
      <c r="HPJ41" s="29"/>
      <c r="HPK41" s="30"/>
      <c r="HPL41" s="29"/>
      <c r="HPM41" s="30"/>
      <c r="HPN41" s="29"/>
      <c r="HPO41" s="30"/>
      <c r="HPP41" s="29"/>
      <c r="HPQ41" s="30"/>
      <c r="HPR41" s="29"/>
      <c r="HPS41" s="30"/>
      <c r="HPT41" s="29"/>
      <c r="HPU41" s="30"/>
      <c r="HPV41" s="29"/>
      <c r="HPW41" s="30"/>
      <c r="HPX41" s="29"/>
      <c r="HPY41" s="30"/>
      <c r="HPZ41" s="29"/>
      <c r="HQA41" s="30"/>
      <c r="HQB41" s="29"/>
      <c r="HQC41" s="30"/>
      <c r="HQD41" s="29"/>
      <c r="HQE41" s="30"/>
      <c r="HQF41" s="29"/>
      <c r="HQG41" s="30"/>
      <c r="HQH41" s="29"/>
      <c r="HQI41" s="30"/>
      <c r="HQJ41" s="29"/>
      <c r="HQK41" s="30"/>
      <c r="HQL41" s="29"/>
      <c r="HQM41" s="30"/>
      <c r="HQN41" s="29"/>
      <c r="HQO41" s="30"/>
      <c r="HQP41" s="29"/>
      <c r="HQQ41" s="30"/>
      <c r="HQR41" s="29"/>
      <c r="HQS41" s="30"/>
      <c r="HQT41" s="29"/>
      <c r="HQU41" s="30"/>
      <c r="HQV41" s="29"/>
      <c r="HQW41" s="30"/>
      <c r="HQX41" s="29"/>
      <c r="HQY41" s="30"/>
      <c r="HQZ41" s="29"/>
      <c r="HRA41" s="30"/>
      <c r="HRB41" s="29"/>
      <c r="HRC41" s="30"/>
      <c r="HRD41" s="29"/>
      <c r="HRE41" s="30"/>
      <c r="HRF41" s="29"/>
      <c r="HRG41" s="30"/>
      <c r="HRH41" s="29"/>
      <c r="HRI41" s="30"/>
      <c r="HRJ41" s="29"/>
      <c r="HRK41" s="30"/>
      <c r="HRL41" s="29"/>
      <c r="HRM41" s="30"/>
      <c r="HRN41" s="29"/>
      <c r="HRO41" s="30"/>
      <c r="HRP41" s="29"/>
      <c r="HRQ41" s="30"/>
      <c r="HRR41" s="29"/>
      <c r="HRS41" s="30"/>
      <c r="HRT41" s="29"/>
      <c r="HRU41" s="30"/>
      <c r="HRV41" s="29"/>
      <c r="HRW41" s="30"/>
      <c r="HRX41" s="29"/>
      <c r="HRY41" s="30"/>
      <c r="HRZ41" s="29"/>
      <c r="HSA41" s="30"/>
      <c r="HSB41" s="29"/>
      <c r="HSC41" s="30"/>
      <c r="HSD41" s="29"/>
      <c r="HSE41" s="30"/>
      <c r="HSF41" s="29"/>
      <c r="HSG41" s="30"/>
      <c r="HSH41" s="29"/>
      <c r="HSI41" s="30"/>
      <c r="HSJ41" s="29"/>
      <c r="HSK41" s="30"/>
      <c r="HSL41" s="29"/>
      <c r="HSM41" s="30"/>
      <c r="HSN41" s="29"/>
      <c r="HSO41" s="30"/>
      <c r="HSP41" s="29"/>
      <c r="HSQ41" s="30"/>
      <c r="HSR41" s="29"/>
      <c r="HSS41" s="30"/>
      <c r="HST41" s="29"/>
      <c r="HSU41" s="30"/>
      <c r="HSV41" s="29"/>
      <c r="HSW41" s="30"/>
      <c r="HSX41" s="29"/>
      <c r="HSY41" s="30"/>
      <c r="HSZ41" s="29"/>
      <c r="HTA41" s="30"/>
      <c r="HTB41" s="29"/>
      <c r="HTC41" s="30"/>
      <c r="HTD41" s="29"/>
      <c r="HTE41" s="30"/>
      <c r="HTF41" s="29"/>
      <c r="HTG41" s="30"/>
      <c r="HTH41" s="29"/>
      <c r="HTI41" s="30"/>
      <c r="HTJ41" s="29"/>
      <c r="HTK41" s="30"/>
      <c r="HTL41" s="29"/>
      <c r="HTM41" s="30"/>
      <c r="HTN41" s="29"/>
      <c r="HTO41" s="30"/>
      <c r="HTP41" s="29"/>
      <c r="HTQ41" s="30"/>
      <c r="HTR41" s="29"/>
      <c r="HTS41" s="30"/>
      <c r="HTT41" s="29"/>
      <c r="HTU41" s="30"/>
      <c r="HTV41" s="29"/>
      <c r="HTW41" s="30"/>
      <c r="HTX41" s="29"/>
      <c r="HTY41" s="30"/>
      <c r="HTZ41" s="29"/>
      <c r="HUA41" s="30"/>
      <c r="HUB41" s="29"/>
      <c r="HUC41" s="30"/>
      <c r="HUD41" s="29"/>
      <c r="HUE41" s="30"/>
      <c r="HUF41" s="29"/>
      <c r="HUG41" s="30"/>
      <c r="HUH41" s="29"/>
      <c r="HUI41" s="30"/>
      <c r="HUJ41" s="29"/>
      <c r="HUK41" s="30"/>
      <c r="HUL41" s="29"/>
      <c r="HUM41" s="30"/>
      <c r="HUN41" s="29"/>
      <c r="HUO41" s="30"/>
      <c r="HUP41" s="29"/>
      <c r="HUQ41" s="30"/>
      <c r="HUR41" s="29"/>
      <c r="HUS41" s="30"/>
      <c r="HUT41" s="29"/>
      <c r="HUU41" s="30"/>
      <c r="HUV41" s="29"/>
      <c r="HUW41" s="30"/>
      <c r="HUX41" s="29"/>
      <c r="HUY41" s="30"/>
      <c r="HUZ41" s="29"/>
      <c r="HVA41" s="30"/>
      <c r="HVB41" s="29"/>
      <c r="HVC41" s="30"/>
      <c r="HVD41" s="29"/>
      <c r="HVE41" s="30"/>
      <c r="HVF41" s="29"/>
      <c r="HVG41" s="30"/>
      <c r="HVH41" s="29"/>
      <c r="HVI41" s="30"/>
      <c r="HVJ41" s="29"/>
      <c r="HVK41" s="30"/>
      <c r="HVL41" s="29"/>
      <c r="HVM41" s="30"/>
      <c r="HVN41" s="29"/>
      <c r="HVO41" s="30"/>
      <c r="HVP41" s="29"/>
      <c r="HVQ41" s="30"/>
      <c r="HVR41" s="29"/>
      <c r="HVS41" s="30"/>
      <c r="HVT41" s="29"/>
      <c r="HVU41" s="30"/>
      <c r="HVV41" s="29"/>
      <c r="HVW41" s="30"/>
      <c r="HVX41" s="29"/>
      <c r="HVY41" s="30"/>
      <c r="HVZ41" s="29"/>
      <c r="HWA41" s="30"/>
      <c r="HWB41" s="29"/>
      <c r="HWC41" s="30"/>
      <c r="HWD41" s="29"/>
      <c r="HWE41" s="30"/>
      <c r="HWF41" s="29"/>
      <c r="HWG41" s="30"/>
      <c r="HWH41" s="29"/>
      <c r="HWI41" s="30"/>
      <c r="HWJ41" s="29"/>
      <c r="HWK41" s="30"/>
      <c r="HWL41" s="29"/>
      <c r="HWM41" s="30"/>
      <c r="HWN41" s="29"/>
      <c r="HWO41" s="30"/>
      <c r="HWP41" s="29"/>
      <c r="HWQ41" s="30"/>
      <c r="HWR41" s="29"/>
      <c r="HWS41" s="30"/>
      <c r="HWT41" s="29"/>
      <c r="HWU41" s="30"/>
      <c r="HWV41" s="29"/>
      <c r="HWW41" s="30"/>
      <c r="HWX41" s="29"/>
      <c r="HWY41" s="30"/>
      <c r="HWZ41" s="29"/>
      <c r="HXA41" s="30"/>
      <c r="HXB41" s="29"/>
      <c r="HXC41" s="30"/>
      <c r="HXD41" s="29"/>
      <c r="HXE41" s="30"/>
      <c r="HXF41" s="29"/>
      <c r="HXG41" s="30"/>
      <c r="HXH41" s="29"/>
      <c r="HXI41" s="30"/>
      <c r="HXJ41" s="29"/>
      <c r="HXK41" s="30"/>
      <c r="HXL41" s="29"/>
      <c r="HXM41" s="30"/>
      <c r="HXN41" s="29"/>
      <c r="HXO41" s="30"/>
      <c r="HXP41" s="29"/>
      <c r="HXQ41" s="30"/>
      <c r="HXR41" s="29"/>
      <c r="HXS41" s="30"/>
      <c r="HXT41" s="29"/>
      <c r="HXU41" s="30"/>
      <c r="HXV41" s="29"/>
      <c r="HXW41" s="30"/>
      <c r="HXX41" s="29"/>
      <c r="HXY41" s="30"/>
      <c r="HXZ41" s="29"/>
      <c r="HYA41" s="30"/>
      <c r="HYB41" s="29"/>
      <c r="HYC41" s="30"/>
      <c r="HYD41" s="29"/>
      <c r="HYE41" s="30"/>
      <c r="HYF41" s="29"/>
      <c r="HYG41" s="30"/>
      <c r="HYH41" s="29"/>
      <c r="HYI41" s="30"/>
      <c r="HYJ41" s="29"/>
      <c r="HYK41" s="30"/>
      <c r="HYL41" s="29"/>
      <c r="HYM41" s="30"/>
      <c r="HYN41" s="29"/>
      <c r="HYO41" s="30"/>
      <c r="HYP41" s="29"/>
      <c r="HYQ41" s="30"/>
      <c r="HYR41" s="29"/>
      <c r="HYS41" s="30"/>
      <c r="HYT41" s="29"/>
      <c r="HYU41" s="30"/>
      <c r="HYV41" s="29"/>
      <c r="HYW41" s="30"/>
      <c r="HYX41" s="29"/>
      <c r="HYY41" s="30"/>
      <c r="HYZ41" s="29"/>
      <c r="HZA41" s="30"/>
      <c r="HZB41" s="29"/>
      <c r="HZC41" s="30"/>
      <c r="HZD41" s="29"/>
      <c r="HZE41" s="30"/>
      <c r="HZF41" s="29"/>
      <c r="HZG41" s="30"/>
      <c r="HZH41" s="29"/>
      <c r="HZI41" s="30"/>
      <c r="HZJ41" s="29"/>
      <c r="HZK41" s="30"/>
      <c r="HZL41" s="29"/>
      <c r="HZM41" s="30"/>
      <c r="HZN41" s="29"/>
      <c r="HZO41" s="30"/>
      <c r="HZP41" s="29"/>
      <c r="HZQ41" s="30"/>
      <c r="HZR41" s="29"/>
      <c r="HZS41" s="30"/>
      <c r="HZT41" s="29"/>
      <c r="HZU41" s="30"/>
      <c r="HZV41" s="29"/>
      <c r="HZW41" s="30"/>
      <c r="HZX41" s="29"/>
      <c r="HZY41" s="30"/>
      <c r="HZZ41" s="29"/>
      <c r="IAA41" s="30"/>
      <c r="IAB41" s="29"/>
      <c r="IAC41" s="30"/>
      <c r="IAD41" s="29"/>
      <c r="IAE41" s="30"/>
      <c r="IAF41" s="29"/>
      <c r="IAG41" s="30"/>
      <c r="IAH41" s="29"/>
      <c r="IAI41" s="30"/>
      <c r="IAJ41" s="29"/>
      <c r="IAK41" s="30"/>
      <c r="IAL41" s="29"/>
      <c r="IAM41" s="30"/>
      <c r="IAN41" s="29"/>
      <c r="IAO41" s="30"/>
      <c r="IAP41" s="29"/>
      <c r="IAQ41" s="30"/>
      <c r="IAR41" s="29"/>
      <c r="IAS41" s="30"/>
      <c r="IAT41" s="29"/>
      <c r="IAU41" s="30"/>
      <c r="IAV41" s="29"/>
      <c r="IAW41" s="30"/>
      <c r="IAX41" s="29"/>
      <c r="IAY41" s="30"/>
      <c r="IAZ41" s="29"/>
      <c r="IBA41" s="30"/>
      <c r="IBB41" s="29"/>
      <c r="IBC41" s="30"/>
      <c r="IBD41" s="29"/>
      <c r="IBE41" s="30"/>
      <c r="IBF41" s="29"/>
      <c r="IBG41" s="30"/>
      <c r="IBH41" s="29"/>
      <c r="IBI41" s="30"/>
      <c r="IBJ41" s="29"/>
      <c r="IBK41" s="30"/>
      <c r="IBL41" s="29"/>
      <c r="IBM41" s="30"/>
      <c r="IBN41" s="29"/>
      <c r="IBO41" s="30"/>
      <c r="IBP41" s="29"/>
      <c r="IBQ41" s="30"/>
      <c r="IBR41" s="29"/>
      <c r="IBS41" s="30"/>
      <c r="IBT41" s="29"/>
      <c r="IBU41" s="30"/>
      <c r="IBV41" s="29"/>
      <c r="IBW41" s="30"/>
      <c r="IBX41" s="29"/>
      <c r="IBY41" s="30"/>
      <c r="IBZ41" s="29"/>
      <c r="ICA41" s="30"/>
      <c r="ICB41" s="29"/>
      <c r="ICC41" s="30"/>
      <c r="ICD41" s="29"/>
      <c r="ICE41" s="30"/>
      <c r="ICF41" s="29"/>
      <c r="ICG41" s="30"/>
      <c r="ICH41" s="29"/>
      <c r="ICI41" s="30"/>
      <c r="ICJ41" s="29"/>
      <c r="ICK41" s="30"/>
      <c r="ICL41" s="29"/>
      <c r="ICM41" s="30"/>
      <c r="ICN41" s="29"/>
      <c r="ICO41" s="30"/>
      <c r="ICP41" s="29"/>
      <c r="ICQ41" s="30"/>
      <c r="ICR41" s="29"/>
      <c r="ICS41" s="30"/>
      <c r="ICT41" s="29"/>
      <c r="ICU41" s="30"/>
      <c r="ICV41" s="29"/>
      <c r="ICW41" s="30"/>
      <c r="ICX41" s="29"/>
      <c r="ICY41" s="30"/>
      <c r="ICZ41" s="29"/>
      <c r="IDA41" s="30"/>
      <c r="IDB41" s="29"/>
      <c r="IDC41" s="30"/>
      <c r="IDD41" s="29"/>
      <c r="IDE41" s="30"/>
      <c r="IDF41" s="29"/>
      <c r="IDG41" s="30"/>
      <c r="IDH41" s="29"/>
      <c r="IDI41" s="30"/>
      <c r="IDJ41" s="29"/>
      <c r="IDK41" s="30"/>
      <c r="IDL41" s="29"/>
      <c r="IDM41" s="30"/>
      <c r="IDN41" s="29"/>
      <c r="IDO41" s="30"/>
      <c r="IDP41" s="29"/>
      <c r="IDQ41" s="30"/>
      <c r="IDR41" s="29"/>
      <c r="IDS41" s="30"/>
      <c r="IDT41" s="29"/>
      <c r="IDU41" s="30"/>
      <c r="IDV41" s="29"/>
      <c r="IDW41" s="30"/>
      <c r="IDX41" s="29"/>
      <c r="IDY41" s="30"/>
      <c r="IDZ41" s="29"/>
      <c r="IEA41" s="30"/>
      <c r="IEB41" s="29"/>
      <c r="IEC41" s="30"/>
      <c r="IED41" s="29"/>
      <c r="IEE41" s="30"/>
      <c r="IEF41" s="29"/>
      <c r="IEG41" s="30"/>
      <c r="IEH41" s="29"/>
      <c r="IEI41" s="30"/>
      <c r="IEJ41" s="29"/>
      <c r="IEK41" s="30"/>
      <c r="IEL41" s="29"/>
      <c r="IEM41" s="30"/>
      <c r="IEN41" s="29"/>
      <c r="IEO41" s="30"/>
      <c r="IEP41" s="29"/>
      <c r="IEQ41" s="30"/>
      <c r="IER41" s="29"/>
      <c r="IES41" s="30"/>
      <c r="IET41" s="29"/>
      <c r="IEU41" s="30"/>
      <c r="IEV41" s="29"/>
      <c r="IEW41" s="30"/>
      <c r="IEX41" s="29"/>
      <c r="IEY41" s="30"/>
      <c r="IEZ41" s="29"/>
      <c r="IFA41" s="30"/>
      <c r="IFB41" s="29"/>
      <c r="IFC41" s="30"/>
      <c r="IFD41" s="29"/>
      <c r="IFE41" s="30"/>
      <c r="IFF41" s="29"/>
      <c r="IFG41" s="30"/>
      <c r="IFH41" s="29"/>
      <c r="IFI41" s="30"/>
      <c r="IFJ41" s="29"/>
      <c r="IFK41" s="30"/>
      <c r="IFL41" s="29"/>
      <c r="IFM41" s="30"/>
      <c r="IFN41" s="29"/>
      <c r="IFO41" s="30"/>
      <c r="IFP41" s="29"/>
      <c r="IFQ41" s="30"/>
      <c r="IFR41" s="29"/>
      <c r="IFS41" s="30"/>
      <c r="IFT41" s="29"/>
      <c r="IFU41" s="30"/>
      <c r="IFV41" s="29"/>
      <c r="IFW41" s="30"/>
      <c r="IFX41" s="29"/>
      <c r="IFY41" s="30"/>
      <c r="IFZ41" s="29"/>
      <c r="IGA41" s="30"/>
      <c r="IGB41" s="29"/>
      <c r="IGC41" s="30"/>
      <c r="IGD41" s="29"/>
      <c r="IGE41" s="30"/>
      <c r="IGF41" s="29"/>
      <c r="IGG41" s="30"/>
      <c r="IGH41" s="29"/>
      <c r="IGI41" s="30"/>
      <c r="IGJ41" s="29"/>
      <c r="IGK41" s="30"/>
      <c r="IGL41" s="29"/>
      <c r="IGM41" s="30"/>
      <c r="IGN41" s="29"/>
      <c r="IGO41" s="30"/>
      <c r="IGP41" s="29"/>
      <c r="IGQ41" s="30"/>
      <c r="IGR41" s="29"/>
      <c r="IGS41" s="30"/>
      <c r="IGT41" s="29"/>
      <c r="IGU41" s="30"/>
      <c r="IGV41" s="29"/>
      <c r="IGW41" s="30"/>
      <c r="IGX41" s="29"/>
      <c r="IGY41" s="30"/>
      <c r="IGZ41" s="29"/>
      <c r="IHA41" s="30"/>
      <c r="IHB41" s="29"/>
      <c r="IHC41" s="30"/>
      <c r="IHD41" s="29"/>
      <c r="IHE41" s="30"/>
      <c r="IHF41" s="29"/>
      <c r="IHG41" s="30"/>
      <c r="IHH41" s="29"/>
      <c r="IHI41" s="30"/>
      <c r="IHJ41" s="29"/>
      <c r="IHK41" s="30"/>
      <c r="IHL41" s="29"/>
      <c r="IHM41" s="30"/>
      <c r="IHN41" s="29"/>
      <c r="IHO41" s="30"/>
      <c r="IHP41" s="29"/>
      <c r="IHQ41" s="30"/>
      <c r="IHR41" s="29"/>
      <c r="IHS41" s="30"/>
      <c r="IHT41" s="29"/>
      <c r="IHU41" s="30"/>
      <c r="IHV41" s="29"/>
      <c r="IHW41" s="30"/>
      <c r="IHX41" s="29"/>
      <c r="IHY41" s="30"/>
      <c r="IHZ41" s="29"/>
      <c r="IIA41" s="30"/>
      <c r="IIB41" s="29"/>
      <c r="IIC41" s="30"/>
      <c r="IID41" s="29"/>
      <c r="IIE41" s="30"/>
      <c r="IIF41" s="29"/>
      <c r="IIG41" s="30"/>
      <c r="IIH41" s="29"/>
      <c r="III41" s="30"/>
      <c r="IIJ41" s="29"/>
      <c r="IIK41" s="30"/>
      <c r="IIL41" s="29"/>
      <c r="IIM41" s="30"/>
      <c r="IIN41" s="29"/>
      <c r="IIO41" s="30"/>
      <c r="IIP41" s="29"/>
      <c r="IIQ41" s="30"/>
      <c r="IIR41" s="29"/>
      <c r="IIS41" s="30"/>
      <c r="IIT41" s="29"/>
      <c r="IIU41" s="30"/>
      <c r="IIV41" s="29"/>
      <c r="IIW41" s="30"/>
      <c r="IIX41" s="29"/>
      <c r="IIY41" s="30"/>
      <c r="IIZ41" s="29"/>
      <c r="IJA41" s="30"/>
      <c r="IJB41" s="29"/>
      <c r="IJC41" s="30"/>
      <c r="IJD41" s="29"/>
      <c r="IJE41" s="30"/>
      <c r="IJF41" s="29"/>
      <c r="IJG41" s="30"/>
      <c r="IJH41" s="29"/>
      <c r="IJI41" s="30"/>
      <c r="IJJ41" s="29"/>
      <c r="IJK41" s="30"/>
      <c r="IJL41" s="29"/>
      <c r="IJM41" s="30"/>
      <c r="IJN41" s="29"/>
      <c r="IJO41" s="30"/>
      <c r="IJP41" s="29"/>
      <c r="IJQ41" s="30"/>
      <c r="IJR41" s="29"/>
      <c r="IJS41" s="30"/>
      <c r="IJT41" s="29"/>
      <c r="IJU41" s="30"/>
      <c r="IJV41" s="29"/>
      <c r="IJW41" s="30"/>
      <c r="IJX41" s="29"/>
      <c r="IJY41" s="30"/>
      <c r="IJZ41" s="29"/>
      <c r="IKA41" s="30"/>
      <c r="IKB41" s="29"/>
      <c r="IKC41" s="30"/>
      <c r="IKD41" s="29"/>
      <c r="IKE41" s="30"/>
      <c r="IKF41" s="29"/>
      <c r="IKG41" s="30"/>
      <c r="IKH41" s="29"/>
      <c r="IKI41" s="30"/>
      <c r="IKJ41" s="29"/>
      <c r="IKK41" s="30"/>
      <c r="IKL41" s="29"/>
      <c r="IKM41" s="30"/>
      <c r="IKN41" s="29"/>
      <c r="IKO41" s="30"/>
      <c r="IKP41" s="29"/>
      <c r="IKQ41" s="30"/>
      <c r="IKR41" s="29"/>
      <c r="IKS41" s="30"/>
      <c r="IKT41" s="29"/>
      <c r="IKU41" s="30"/>
      <c r="IKV41" s="29"/>
      <c r="IKW41" s="30"/>
      <c r="IKX41" s="29"/>
      <c r="IKY41" s="30"/>
      <c r="IKZ41" s="29"/>
      <c r="ILA41" s="30"/>
      <c r="ILB41" s="29"/>
      <c r="ILC41" s="30"/>
      <c r="ILD41" s="29"/>
      <c r="ILE41" s="30"/>
      <c r="ILF41" s="29"/>
      <c r="ILG41" s="30"/>
      <c r="ILH41" s="29"/>
      <c r="ILI41" s="30"/>
      <c r="ILJ41" s="29"/>
      <c r="ILK41" s="30"/>
      <c r="ILL41" s="29"/>
      <c r="ILM41" s="30"/>
      <c r="ILN41" s="29"/>
      <c r="ILO41" s="30"/>
      <c r="ILP41" s="29"/>
      <c r="ILQ41" s="30"/>
      <c r="ILR41" s="29"/>
      <c r="ILS41" s="30"/>
      <c r="ILT41" s="29"/>
      <c r="ILU41" s="30"/>
      <c r="ILV41" s="29"/>
      <c r="ILW41" s="30"/>
      <c r="ILX41" s="29"/>
      <c r="ILY41" s="30"/>
      <c r="ILZ41" s="29"/>
      <c r="IMA41" s="30"/>
      <c r="IMB41" s="29"/>
      <c r="IMC41" s="30"/>
      <c r="IMD41" s="29"/>
      <c r="IME41" s="30"/>
      <c r="IMF41" s="29"/>
      <c r="IMG41" s="30"/>
      <c r="IMH41" s="29"/>
      <c r="IMI41" s="30"/>
      <c r="IMJ41" s="29"/>
      <c r="IMK41" s="30"/>
      <c r="IML41" s="29"/>
      <c r="IMM41" s="30"/>
      <c r="IMN41" s="29"/>
      <c r="IMO41" s="30"/>
      <c r="IMP41" s="29"/>
      <c r="IMQ41" s="30"/>
      <c r="IMR41" s="29"/>
      <c r="IMS41" s="30"/>
      <c r="IMT41" s="29"/>
      <c r="IMU41" s="30"/>
      <c r="IMV41" s="29"/>
      <c r="IMW41" s="30"/>
      <c r="IMX41" s="29"/>
      <c r="IMY41" s="30"/>
      <c r="IMZ41" s="29"/>
      <c r="INA41" s="30"/>
      <c r="INB41" s="29"/>
      <c r="INC41" s="30"/>
      <c r="IND41" s="29"/>
      <c r="INE41" s="30"/>
      <c r="INF41" s="29"/>
      <c r="ING41" s="30"/>
      <c r="INH41" s="29"/>
      <c r="INI41" s="30"/>
      <c r="INJ41" s="29"/>
      <c r="INK41" s="30"/>
      <c r="INL41" s="29"/>
      <c r="INM41" s="30"/>
      <c r="INN41" s="29"/>
      <c r="INO41" s="30"/>
      <c r="INP41" s="29"/>
      <c r="INQ41" s="30"/>
      <c r="INR41" s="29"/>
      <c r="INS41" s="30"/>
      <c r="INT41" s="29"/>
      <c r="INU41" s="30"/>
      <c r="INV41" s="29"/>
      <c r="INW41" s="30"/>
      <c r="INX41" s="29"/>
      <c r="INY41" s="30"/>
      <c r="INZ41" s="29"/>
      <c r="IOA41" s="30"/>
      <c r="IOB41" s="29"/>
      <c r="IOC41" s="30"/>
      <c r="IOD41" s="29"/>
      <c r="IOE41" s="30"/>
      <c r="IOF41" s="29"/>
      <c r="IOG41" s="30"/>
      <c r="IOH41" s="29"/>
      <c r="IOI41" s="30"/>
      <c r="IOJ41" s="29"/>
      <c r="IOK41" s="30"/>
      <c r="IOL41" s="29"/>
      <c r="IOM41" s="30"/>
      <c r="ION41" s="29"/>
      <c r="IOO41" s="30"/>
      <c r="IOP41" s="29"/>
      <c r="IOQ41" s="30"/>
      <c r="IOR41" s="29"/>
      <c r="IOS41" s="30"/>
      <c r="IOT41" s="29"/>
      <c r="IOU41" s="30"/>
      <c r="IOV41" s="29"/>
      <c r="IOW41" s="30"/>
      <c r="IOX41" s="29"/>
      <c r="IOY41" s="30"/>
      <c r="IOZ41" s="29"/>
      <c r="IPA41" s="30"/>
      <c r="IPB41" s="29"/>
      <c r="IPC41" s="30"/>
      <c r="IPD41" s="29"/>
      <c r="IPE41" s="30"/>
      <c r="IPF41" s="29"/>
      <c r="IPG41" s="30"/>
      <c r="IPH41" s="29"/>
      <c r="IPI41" s="30"/>
      <c r="IPJ41" s="29"/>
      <c r="IPK41" s="30"/>
      <c r="IPL41" s="29"/>
      <c r="IPM41" s="30"/>
      <c r="IPN41" s="29"/>
      <c r="IPO41" s="30"/>
      <c r="IPP41" s="29"/>
      <c r="IPQ41" s="30"/>
      <c r="IPR41" s="29"/>
      <c r="IPS41" s="30"/>
      <c r="IPT41" s="29"/>
      <c r="IPU41" s="30"/>
      <c r="IPV41" s="29"/>
      <c r="IPW41" s="30"/>
      <c r="IPX41" s="29"/>
      <c r="IPY41" s="30"/>
      <c r="IPZ41" s="29"/>
      <c r="IQA41" s="30"/>
      <c r="IQB41" s="29"/>
      <c r="IQC41" s="30"/>
      <c r="IQD41" s="29"/>
      <c r="IQE41" s="30"/>
      <c r="IQF41" s="29"/>
      <c r="IQG41" s="30"/>
      <c r="IQH41" s="29"/>
      <c r="IQI41" s="30"/>
      <c r="IQJ41" s="29"/>
      <c r="IQK41" s="30"/>
      <c r="IQL41" s="29"/>
      <c r="IQM41" s="30"/>
      <c r="IQN41" s="29"/>
      <c r="IQO41" s="30"/>
      <c r="IQP41" s="29"/>
      <c r="IQQ41" s="30"/>
      <c r="IQR41" s="29"/>
      <c r="IQS41" s="30"/>
      <c r="IQT41" s="29"/>
      <c r="IQU41" s="30"/>
      <c r="IQV41" s="29"/>
      <c r="IQW41" s="30"/>
      <c r="IQX41" s="29"/>
      <c r="IQY41" s="30"/>
      <c r="IQZ41" s="29"/>
      <c r="IRA41" s="30"/>
      <c r="IRB41" s="29"/>
      <c r="IRC41" s="30"/>
      <c r="IRD41" s="29"/>
      <c r="IRE41" s="30"/>
      <c r="IRF41" s="29"/>
      <c r="IRG41" s="30"/>
      <c r="IRH41" s="29"/>
      <c r="IRI41" s="30"/>
      <c r="IRJ41" s="29"/>
      <c r="IRK41" s="30"/>
      <c r="IRL41" s="29"/>
      <c r="IRM41" s="30"/>
      <c r="IRN41" s="29"/>
      <c r="IRO41" s="30"/>
      <c r="IRP41" s="29"/>
      <c r="IRQ41" s="30"/>
      <c r="IRR41" s="29"/>
      <c r="IRS41" s="30"/>
      <c r="IRT41" s="29"/>
      <c r="IRU41" s="30"/>
      <c r="IRV41" s="29"/>
      <c r="IRW41" s="30"/>
      <c r="IRX41" s="29"/>
      <c r="IRY41" s="30"/>
      <c r="IRZ41" s="29"/>
      <c r="ISA41" s="30"/>
      <c r="ISB41" s="29"/>
      <c r="ISC41" s="30"/>
      <c r="ISD41" s="29"/>
      <c r="ISE41" s="30"/>
      <c r="ISF41" s="29"/>
      <c r="ISG41" s="30"/>
      <c r="ISH41" s="29"/>
      <c r="ISI41" s="30"/>
      <c r="ISJ41" s="29"/>
      <c r="ISK41" s="30"/>
      <c r="ISL41" s="29"/>
      <c r="ISM41" s="30"/>
      <c r="ISN41" s="29"/>
      <c r="ISO41" s="30"/>
      <c r="ISP41" s="29"/>
      <c r="ISQ41" s="30"/>
      <c r="ISR41" s="29"/>
      <c r="ISS41" s="30"/>
      <c r="IST41" s="29"/>
      <c r="ISU41" s="30"/>
      <c r="ISV41" s="29"/>
      <c r="ISW41" s="30"/>
      <c r="ISX41" s="29"/>
      <c r="ISY41" s="30"/>
      <c r="ISZ41" s="29"/>
      <c r="ITA41" s="30"/>
      <c r="ITB41" s="29"/>
      <c r="ITC41" s="30"/>
      <c r="ITD41" s="29"/>
      <c r="ITE41" s="30"/>
      <c r="ITF41" s="29"/>
      <c r="ITG41" s="30"/>
      <c r="ITH41" s="29"/>
      <c r="ITI41" s="30"/>
      <c r="ITJ41" s="29"/>
      <c r="ITK41" s="30"/>
      <c r="ITL41" s="29"/>
      <c r="ITM41" s="30"/>
      <c r="ITN41" s="29"/>
      <c r="ITO41" s="30"/>
      <c r="ITP41" s="29"/>
      <c r="ITQ41" s="30"/>
      <c r="ITR41" s="29"/>
      <c r="ITS41" s="30"/>
      <c r="ITT41" s="29"/>
      <c r="ITU41" s="30"/>
      <c r="ITV41" s="29"/>
      <c r="ITW41" s="30"/>
      <c r="ITX41" s="29"/>
      <c r="ITY41" s="30"/>
      <c r="ITZ41" s="29"/>
      <c r="IUA41" s="30"/>
      <c r="IUB41" s="29"/>
      <c r="IUC41" s="30"/>
      <c r="IUD41" s="29"/>
      <c r="IUE41" s="30"/>
      <c r="IUF41" s="29"/>
      <c r="IUG41" s="30"/>
      <c r="IUH41" s="29"/>
      <c r="IUI41" s="30"/>
      <c r="IUJ41" s="29"/>
      <c r="IUK41" s="30"/>
      <c r="IUL41" s="29"/>
      <c r="IUM41" s="30"/>
      <c r="IUN41" s="29"/>
      <c r="IUO41" s="30"/>
      <c r="IUP41" s="29"/>
      <c r="IUQ41" s="30"/>
      <c r="IUR41" s="29"/>
      <c r="IUS41" s="30"/>
      <c r="IUT41" s="29"/>
      <c r="IUU41" s="30"/>
      <c r="IUV41" s="29"/>
      <c r="IUW41" s="30"/>
      <c r="IUX41" s="29"/>
      <c r="IUY41" s="30"/>
      <c r="IUZ41" s="29"/>
      <c r="IVA41" s="30"/>
      <c r="IVB41" s="29"/>
      <c r="IVC41" s="30"/>
      <c r="IVD41" s="29"/>
      <c r="IVE41" s="30"/>
      <c r="IVF41" s="29"/>
      <c r="IVG41" s="30"/>
      <c r="IVH41" s="29"/>
      <c r="IVI41" s="30"/>
      <c r="IVJ41" s="29"/>
      <c r="IVK41" s="30"/>
      <c r="IVL41" s="29"/>
      <c r="IVM41" s="30"/>
      <c r="IVN41" s="29"/>
      <c r="IVO41" s="30"/>
      <c r="IVP41" s="29"/>
      <c r="IVQ41" s="30"/>
      <c r="IVR41" s="29"/>
      <c r="IVS41" s="30"/>
      <c r="IVT41" s="29"/>
      <c r="IVU41" s="30"/>
      <c r="IVV41" s="29"/>
      <c r="IVW41" s="30"/>
      <c r="IVX41" s="29"/>
      <c r="IVY41" s="30"/>
      <c r="IVZ41" s="29"/>
      <c r="IWA41" s="30"/>
      <c r="IWB41" s="29"/>
      <c r="IWC41" s="30"/>
      <c r="IWD41" s="29"/>
      <c r="IWE41" s="30"/>
      <c r="IWF41" s="29"/>
      <c r="IWG41" s="30"/>
      <c r="IWH41" s="29"/>
      <c r="IWI41" s="30"/>
      <c r="IWJ41" s="29"/>
      <c r="IWK41" s="30"/>
      <c r="IWL41" s="29"/>
      <c r="IWM41" s="30"/>
      <c r="IWN41" s="29"/>
      <c r="IWO41" s="30"/>
      <c r="IWP41" s="29"/>
      <c r="IWQ41" s="30"/>
      <c r="IWR41" s="29"/>
      <c r="IWS41" s="30"/>
      <c r="IWT41" s="29"/>
      <c r="IWU41" s="30"/>
      <c r="IWV41" s="29"/>
      <c r="IWW41" s="30"/>
      <c r="IWX41" s="29"/>
      <c r="IWY41" s="30"/>
      <c r="IWZ41" s="29"/>
      <c r="IXA41" s="30"/>
      <c r="IXB41" s="29"/>
      <c r="IXC41" s="30"/>
      <c r="IXD41" s="29"/>
      <c r="IXE41" s="30"/>
      <c r="IXF41" s="29"/>
      <c r="IXG41" s="30"/>
      <c r="IXH41" s="29"/>
      <c r="IXI41" s="30"/>
      <c r="IXJ41" s="29"/>
      <c r="IXK41" s="30"/>
      <c r="IXL41" s="29"/>
      <c r="IXM41" s="30"/>
      <c r="IXN41" s="29"/>
      <c r="IXO41" s="30"/>
      <c r="IXP41" s="29"/>
      <c r="IXQ41" s="30"/>
      <c r="IXR41" s="29"/>
      <c r="IXS41" s="30"/>
      <c r="IXT41" s="29"/>
      <c r="IXU41" s="30"/>
      <c r="IXV41" s="29"/>
      <c r="IXW41" s="30"/>
      <c r="IXX41" s="29"/>
      <c r="IXY41" s="30"/>
      <c r="IXZ41" s="29"/>
      <c r="IYA41" s="30"/>
      <c r="IYB41" s="29"/>
      <c r="IYC41" s="30"/>
      <c r="IYD41" s="29"/>
      <c r="IYE41" s="30"/>
      <c r="IYF41" s="29"/>
      <c r="IYG41" s="30"/>
      <c r="IYH41" s="29"/>
      <c r="IYI41" s="30"/>
      <c r="IYJ41" s="29"/>
      <c r="IYK41" s="30"/>
      <c r="IYL41" s="29"/>
      <c r="IYM41" s="30"/>
      <c r="IYN41" s="29"/>
      <c r="IYO41" s="30"/>
      <c r="IYP41" s="29"/>
      <c r="IYQ41" s="30"/>
      <c r="IYR41" s="29"/>
      <c r="IYS41" s="30"/>
      <c r="IYT41" s="29"/>
      <c r="IYU41" s="30"/>
      <c r="IYV41" s="29"/>
      <c r="IYW41" s="30"/>
      <c r="IYX41" s="29"/>
      <c r="IYY41" s="30"/>
      <c r="IYZ41" s="29"/>
      <c r="IZA41" s="30"/>
      <c r="IZB41" s="29"/>
      <c r="IZC41" s="30"/>
      <c r="IZD41" s="29"/>
      <c r="IZE41" s="30"/>
      <c r="IZF41" s="29"/>
      <c r="IZG41" s="30"/>
      <c r="IZH41" s="29"/>
      <c r="IZI41" s="30"/>
      <c r="IZJ41" s="29"/>
      <c r="IZK41" s="30"/>
      <c r="IZL41" s="29"/>
      <c r="IZM41" s="30"/>
      <c r="IZN41" s="29"/>
      <c r="IZO41" s="30"/>
      <c r="IZP41" s="29"/>
      <c r="IZQ41" s="30"/>
      <c r="IZR41" s="29"/>
      <c r="IZS41" s="30"/>
      <c r="IZT41" s="29"/>
      <c r="IZU41" s="30"/>
      <c r="IZV41" s="29"/>
      <c r="IZW41" s="30"/>
      <c r="IZX41" s="29"/>
      <c r="IZY41" s="30"/>
      <c r="IZZ41" s="29"/>
      <c r="JAA41" s="30"/>
      <c r="JAB41" s="29"/>
      <c r="JAC41" s="30"/>
      <c r="JAD41" s="29"/>
      <c r="JAE41" s="30"/>
      <c r="JAF41" s="29"/>
      <c r="JAG41" s="30"/>
      <c r="JAH41" s="29"/>
      <c r="JAI41" s="30"/>
      <c r="JAJ41" s="29"/>
      <c r="JAK41" s="30"/>
      <c r="JAL41" s="29"/>
      <c r="JAM41" s="30"/>
      <c r="JAN41" s="29"/>
      <c r="JAO41" s="30"/>
      <c r="JAP41" s="29"/>
      <c r="JAQ41" s="30"/>
      <c r="JAR41" s="29"/>
      <c r="JAS41" s="30"/>
      <c r="JAT41" s="29"/>
      <c r="JAU41" s="30"/>
      <c r="JAV41" s="29"/>
      <c r="JAW41" s="30"/>
      <c r="JAX41" s="29"/>
      <c r="JAY41" s="30"/>
      <c r="JAZ41" s="29"/>
      <c r="JBA41" s="30"/>
      <c r="JBB41" s="29"/>
      <c r="JBC41" s="30"/>
      <c r="JBD41" s="29"/>
      <c r="JBE41" s="30"/>
      <c r="JBF41" s="29"/>
      <c r="JBG41" s="30"/>
      <c r="JBH41" s="29"/>
      <c r="JBI41" s="30"/>
      <c r="JBJ41" s="29"/>
      <c r="JBK41" s="30"/>
      <c r="JBL41" s="29"/>
      <c r="JBM41" s="30"/>
      <c r="JBN41" s="29"/>
      <c r="JBO41" s="30"/>
      <c r="JBP41" s="29"/>
      <c r="JBQ41" s="30"/>
      <c r="JBR41" s="29"/>
      <c r="JBS41" s="30"/>
      <c r="JBT41" s="29"/>
      <c r="JBU41" s="30"/>
      <c r="JBV41" s="29"/>
      <c r="JBW41" s="30"/>
      <c r="JBX41" s="29"/>
      <c r="JBY41" s="30"/>
      <c r="JBZ41" s="29"/>
      <c r="JCA41" s="30"/>
      <c r="JCB41" s="29"/>
      <c r="JCC41" s="30"/>
      <c r="JCD41" s="29"/>
      <c r="JCE41" s="30"/>
      <c r="JCF41" s="29"/>
      <c r="JCG41" s="30"/>
      <c r="JCH41" s="29"/>
      <c r="JCI41" s="30"/>
      <c r="JCJ41" s="29"/>
      <c r="JCK41" s="30"/>
      <c r="JCL41" s="29"/>
      <c r="JCM41" s="30"/>
      <c r="JCN41" s="29"/>
      <c r="JCO41" s="30"/>
      <c r="JCP41" s="29"/>
      <c r="JCQ41" s="30"/>
      <c r="JCR41" s="29"/>
      <c r="JCS41" s="30"/>
      <c r="JCT41" s="29"/>
      <c r="JCU41" s="30"/>
      <c r="JCV41" s="29"/>
      <c r="JCW41" s="30"/>
      <c r="JCX41" s="29"/>
      <c r="JCY41" s="30"/>
      <c r="JCZ41" s="29"/>
      <c r="JDA41" s="30"/>
      <c r="JDB41" s="29"/>
      <c r="JDC41" s="30"/>
      <c r="JDD41" s="29"/>
      <c r="JDE41" s="30"/>
      <c r="JDF41" s="29"/>
      <c r="JDG41" s="30"/>
      <c r="JDH41" s="29"/>
      <c r="JDI41" s="30"/>
      <c r="JDJ41" s="29"/>
      <c r="JDK41" s="30"/>
      <c r="JDL41" s="29"/>
      <c r="JDM41" s="30"/>
      <c r="JDN41" s="29"/>
      <c r="JDO41" s="30"/>
      <c r="JDP41" s="29"/>
      <c r="JDQ41" s="30"/>
      <c r="JDR41" s="29"/>
      <c r="JDS41" s="30"/>
      <c r="JDT41" s="29"/>
      <c r="JDU41" s="30"/>
      <c r="JDV41" s="29"/>
      <c r="JDW41" s="30"/>
      <c r="JDX41" s="29"/>
      <c r="JDY41" s="30"/>
      <c r="JDZ41" s="29"/>
      <c r="JEA41" s="30"/>
      <c r="JEB41" s="29"/>
      <c r="JEC41" s="30"/>
      <c r="JED41" s="29"/>
      <c r="JEE41" s="30"/>
      <c r="JEF41" s="29"/>
      <c r="JEG41" s="30"/>
      <c r="JEH41" s="29"/>
      <c r="JEI41" s="30"/>
      <c r="JEJ41" s="29"/>
      <c r="JEK41" s="30"/>
      <c r="JEL41" s="29"/>
      <c r="JEM41" s="30"/>
      <c r="JEN41" s="29"/>
      <c r="JEO41" s="30"/>
      <c r="JEP41" s="29"/>
      <c r="JEQ41" s="30"/>
      <c r="JER41" s="29"/>
      <c r="JES41" s="30"/>
      <c r="JET41" s="29"/>
      <c r="JEU41" s="30"/>
      <c r="JEV41" s="29"/>
      <c r="JEW41" s="30"/>
      <c r="JEX41" s="29"/>
      <c r="JEY41" s="30"/>
      <c r="JEZ41" s="29"/>
      <c r="JFA41" s="30"/>
      <c r="JFB41" s="29"/>
      <c r="JFC41" s="30"/>
      <c r="JFD41" s="29"/>
      <c r="JFE41" s="30"/>
      <c r="JFF41" s="29"/>
      <c r="JFG41" s="30"/>
      <c r="JFH41" s="29"/>
      <c r="JFI41" s="30"/>
      <c r="JFJ41" s="29"/>
      <c r="JFK41" s="30"/>
      <c r="JFL41" s="29"/>
      <c r="JFM41" s="30"/>
      <c r="JFN41" s="29"/>
      <c r="JFO41" s="30"/>
      <c r="JFP41" s="29"/>
      <c r="JFQ41" s="30"/>
      <c r="JFR41" s="29"/>
      <c r="JFS41" s="30"/>
      <c r="JFT41" s="29"/>
      <c r="JFU41" s="30"/>
      <c r="JFV41" s="29"/>
      <c r="JFW41" s="30"/>
      <c r="JFX41" s="29"/>
      <c r="JFY41" s="30"/>
      <c r="JFZ41" s="29"/>
      <c r="JGA41" s="30"/>
      <c r="JGB41" s="29"/>
      <c r="JGC41" s="30"/>
      <c r="JGD41" s="29"/>
      <c r="JGE41" s="30"/>
      <c r="JGF41" s="29"/>
      <c r="JGG41" s="30"/>
      <c r="JGH41" s="29"/>
      <c r="JGI41" s="30"/>
      <c r="JGJ41" s="29"/>
      <c r="JGK41" s="30"/>
      <c r="JGL41" s="29"/>
      <c r="JGM41" s="30"/>
      <c r="JGN41" s="29"/>
      <c r="JGO41" s="30"/>
      <c r="JGP41" s="29"/>
      <c r="JGQ41" s="30"/>
      <c r="JGR41" s="29"/>
      <c r="JGS41" s="30"/>
      <c r="JGT41" s="29"/>
      <c r="JGU41" s="30"/>
      <c r="JGV41" s="29"/>
      <c r="JGW41" s="30"/>
      <c r="JGX41" s="29"/>
      <c r="JGY41" s="30"/>
      <c r="JGZ41" s="29"/>
      <c r="JHA41" s="30"/>
      <c r="JHB41" s="29"/>
      <c r="JHC41" s="30"/>
      <c r="JHD41" s="29"/>
      <c r="JHE41" s="30"/>
      <c r="JHF41" s="29"/>
      <c r="JHG41" s="30"/>
      <c r="JHH41" s="29"/>
      <c r="JHI41" s="30"/>
      <c r="JHJ41" s="29"/>
      <c r="JHK41" s="30"/>
      <c r="JHL41" s="29"/>
      <c r="JHM41" s="30"/>
      <c r="JHN41" s="29"/>
      <c r="JHO41" s="30"/>
      <c r="JHP41" s="29"/>
      <c r="JHQ41" s="30"/>
      <c r="JHR41" s="29"/>
      <c r="JHS41" s="30"/>
      <c r="JHT41" s="29"/>
      <c r="JHU41" s="30"/>
      <c r="JHV41" s="29"/>
      <c r="JHW41" s="30"/>
      <c r="JHX41" s="29"/>
      <c r="JHY41" s="30"/>
      <c r="JHZ41" s="29"/>
      <c r="JIA41" s="30"/>
      <c r="JIB41" s="29"/>
      <c r="JIC41" s="30"/>
      <c r="JID41" s="29"/>
      <c r="JIE41" s="30"/>
      <c r="JIF41" s="29"/>
      <c r="JIG41" s="30"/>
      <c r="JIH41" s="29"/>
      <c r="JII41" s="30"/>
      <c r="JIJ41" s="29"/>
      <c r="JIK41" s="30"/>
      <c r="JIL41" s="29"/>
      <c r="JIM41" s="30"/>
      <c r="JIN41" s="29"/>
      <c r="JIO41" s="30"/>
      <c r="JIP41" s="29"/>
      <c r="JIQ41" s="30"/>
      <c r="JIR41" s="29"/>
      <c r="JIS41" s="30"/>
      <c r="JIT41" s="29"/>
      <c r="JIU41" s="30"/>
      <c r="JIV41" s="29"/>
      <c r="JIW41" s="30"/>
      <c r="JIX41" s="29"/>
      <c r="JIY41" s="30"/>
      <c r="JIZ41" s="29"/>
      <c r="JJA41" s="30"/>
      <c r="JJB41" s="29"/>
      <c r="JJC41" s="30"/>
      <c r="JJD41" s="29"/>
      <c r="JJE41" s="30"/>
      <c r="JJF41" s="29"/>
      <c r="JJG41" s="30"/>
      <c r="JJH41" s="29"/>
      <c r="JJI41" s="30"/>
      <c r="JJJ41" s="29"/>
      <c r="JJK41" s="30"/>
      <c r="JJL41" s="29"/>
      <c r="JJM41" s="30"/>
      <c r="JJN41" s="29"/>
      <c r="JJO41" s="30"/>
      <c r="JJP41" s="29"/>
      <c r="JJQ41" s="30"/>
      <c r="JJR41" s="29"/>
      <c r="JJS41" s="30"/>
      <c r="JJT41" s="29"/>
      <c r="JJU41" s="30"/>
      <c r="JJV41" s="29"/>
      <c r="JJW41" s="30"/>
      <c r="JJX41" s="29"/>
      <c r="JJY41" s="30"/>
      <c r="JJZ41" s="29"/>
      <c r="JKA41" s="30"/>
      <c r="JKB41" s="29"/>
      <c r="JKC41" s="30"/>
      <c r="JKD41" s="29"/>
      <c r="JKE41" s="30"/>
      <c r="JKF41" s="29"/>
      <c r="JKG41" s="30"/>
      <c r="JKH41" s="29"/>
      <c r="JKI41" s="30"/>
      <c r="JKJ41" s="29"/>
      <c r="JKK41" s="30"/>
      <c r="JKL41" s="29"/>
      <c r="JKM41" s="30"/>
      <c r="JKN41" s="29"/>
      <c r="JKO41" s="30"/>
      <c r="JKP41" s="29"/>
      <c r="JKQ41" s="30"/>
      <c r="JKR41" s="29"/>
      <c r="JKS41" s="30"/>
      <c r="JKT41" s="29"/>
      <c r="JKU41" s="30"/>
      <c r="JKV41" s="29"/>
      <c r="JKW41" s="30"/>
      <c r="JKX41" s="29"/>
      <c r="JKY41" s="30"/>
      <c r="JKZ41" s="29"/>
      <c r="JLA41" s="30"/>
      <c r="JLB41" s="29"/>
      <c r="JLC41" s="30"/>
      <c r="JLD41" s="29"/>
      <c r="JLE41" s="30"/>
      <c r="JLF41" s="29"/>
      <c r="JLG41" s="30"/>
      <c r="JLH41" s="29"/>
      <c r="JLI41" s="30"/>
      <c r="JLJ41" s="29"/>
      <c r="JLK41" s="30"/>
      <c r="JLL41" s="29"/>
      <c r="JLM41" s="30"/>
      <c r="JLN41" s="29"/>
      <c r="JLO41" s="30"/>
      <c r="JLP41" s="29"/>
      <c r="JLQ41" s="30"/>
      <c r="JLR41" s="29"/>
      <c r="JLS41" s="30"/>
      <c r="JLT41" s="29"/>
      <c r="JLU41" s="30"/>
      <c r="JLV41" s="29"/>
      <c r="JLW41" s="30"/>
      <c r="JLX41" s="29"/>
      <c r="JLY41" s="30"/>
      <c r="JLZ41" s="29"/>
      <c r="JMA41" s="30"/>
      <c r="JMB41" s="29"/>
      <c r="JMC41" s="30"/>
      <c r="JMD41" s="29"/>
      <c r="JME41" s="30"/>
      <c r="JMF41" s="29"/>
      <c r="JMG41" s="30"/>
      <c r="JMH41" s="29"/>
      <c r="JMI41" s="30"/>
      <c r="JMJ41" s="29"/>
      <c r="JMK41" s="30"/>
      <c r="JML41" s="29"/>
      <c r="JMM41" s="30"/>
      <c r="JMN41" s="29"/>
      <c r="JMO41" s="30"/>
      <c r="JMP41" s="29"/>
      <c r="JMQ41" s="30"/>
      <c r="JMR41" s="29"/>
      <c r="JMS41" s="30"/>
      <c r="JMT41" s="29"/>
      <c r="JMU41" s="30"/>
      <c r="JMV41" s="29"/>
      <c r="JMW41" s="30"/>
      <c r="JMX41" s="29"/>
      <c r="JMY41" s="30"/>
      <c r="JMZ41" s="29"/>
      <c r="JNA41" s="30"/>
      <c r="JNB41" s="29"/>
      <c r="JNC41" s="30"/>
      <c r="JND41" s="29"/>
      <c r="JNE41" s="30"/>
      <c r="JNF41" s="29"/>
      <c r="JNG41" s="30"/>
      <c r="JNH41" s="29"/>
      <c r="JNI41" s="30"/>
      <c r="JNJ41" s="29"/>
      <c r="JNK41" s="30"/>
      <c r="JNL41" s="29"/>
      <c r="JNM41" s="30"/>
      <c r="JNN41" s="29"/>
      <c r="JNO41" s="30"/>
      <c r="JNP41" s="29"/>
      <c r="JNQ41" s="30"/>
      <c r="JNR41" s="29"/>
      <c r="JNS41" s="30"/>
      <c r="JNT41" s="29"/>
      <c r="JNU41" s="30"/>
      <c r="JNV41" s="29"/>
      <c r="JNW41" s="30"/>
      <c r="JNX41" s="29"/>
      <c r="JNY41" s="30"/>
      <c r="JNZ41" s="29"/>
      <c r="JOA41" s="30"/>
      <c r="JOB41" s="29"/>
      <c r="JOC41" s="30"/>
      <c r="JOD41" s="29"/>
      <c r="JOE41" s="30"/>
      <c r="JOF41" s="29"/>
      <c r="JOG41" s="30"/>
      <c r="JOH41" s="29"/>
      <c r="JOI41" s="30"/>
      <c r="JOJ41" s="29"/>
      <c r="JOK41" s="30"/>
      <c r="JOL41" s="29"/>
      <c r="JOM41" s="30"/>
      <c r="JON41" s="29"/>
      <c r="JOO41" s="30"/>
      <c r="JOP41" s="29"/>
      <c r="JOQ41" s="30"/>
      <c r="JOR41" s="29"/>
      <c r="JOS41" s="30"/>
      <c r="JOT41" s="29"/>
      <c r="JOU41" s="30"/>
      <c r="JOV41" s="29"/>
      <c r="JOW41" s="30"/>
      <c r="JOX41" s="29"/>
      <c r="JOY41" s="30"/>
      <c r="JOZ41" s="29"/>
      <c r="JPA41" s="30"/>
      <c r="JPB41" s="29"/>
      <c r="JPC41" s="30"/>
      <c r="JPD41" s="29"/>
      <c r="JPE41" s="30"/>
      <c r="JPF41" s="29"/>
      <c r="JPG41" s="30"/>
      <c r="JPH41" s="29"/>
      <c r="JPI41" s="30"/>
      <c r="JPJ41" s="29"/>
      <c r="JPK41" s="30"/>
      <c r="JPL41" s="29"/>
      <c r="JPM41" s="30"/>
      <c r="JPN41" s="29"/>
      <c r="JPO41" s="30"/>
      <c r="JPP41" s="29"/>
      <c r="JPQ41" s="30"/>
      <c r="JPR41" s="29"/>
      <c r="JPS41" s="30"/>
      <c r="JPT41" s="29"/>
      <c r="JPU41" s="30"/>
      <c r="JPV41" s="29"/>
      <c r="JPW41" s="30"/>
      <c r="JPX41" s="29"/>
      <c r="JPY41" s="30"/>
      <c r="JPZ41" s="29"/>
      <c r="JQA41" s="30"/>
      <c r="JQB41" s="29"/>
      <c r="JQC41" s="30"/>
      <c r="JQD41" s="29"/>
      <c r="JQE41" s="30"/>
      <c r="JQF41" s="29"/>
      <c r="JQG41" s="30"/>
      <c r="JQH41" s="29"/>
      <c r="JQI41" s="30"/>
      <c r="JQJ41" s="29"/>
      <c r="JQK41" s="30"/>
      <c r="JQL41" s="29"/>
      <c r="JQM41" s="30"/>
      <c r="JQN41" s="29"/>
      <c r="JQO41" s="30"/>
      <c r="JQP41" s="29"/>
      <c r="JQQ41" s="30"/>
      <c r="JQR41" s="29"/>
      <c r="JQS41" s="30"/>
      <c r="JQT41" s="29"/>
      <c r="JQU41" s="30"/>
      <c r="JQV41" s="29"/>
      <c r="JQW41" s="30"/>
      <c r="JQX41" s="29"/>
      <c r="JQY41" s="30"/>
      <c r="JQZ41" s="29"/>
      <c r="JRA41" s="30"/>
      <c r="JRB41" s="29"/>
      <c r="JRC41" s="30"/>
      <c r="JRD41" s="29"/>
      <c r="JRE41" s="30"/>
      <c r="JRF41" s="29"/>
      <c r="JRG41" s="30"/>
      <c r="JRH41" s="29"/>
      <c r="JRI41" s="30"/>
      <c r="JRJ41" s="29"/>
      <c r="JRK41" s="30"/>
      <c r="JRL41" s="29"/>
      <c r="JRM41" s="30"/>
      <c r="JRN41" s="29"/>
      <c r="JRO41" s="30"/>
      <c r="JRP41" s="29"/>
      <c r="JRQ41" s="30"/>
      <c r="JRR41" s="29"/>
      <c r="JRS41" s="30"/>
      <c r="JRT41" s="29"/>
      <c r="JRU41" s="30"/>
      <c r="JRV41" s="29"/>
      <c r="JRW41" s="30"/>
      <c r="JRX41" s="29"/>
      <c r="JRY41" s="30"/>
      <c r="JRZ41" s="29"/>
      <c r="JSA41" s="30"/>
      <c r="JSB41" s="29"/>
      <c r="JSC41" s="30"/>
      <c r="JSD41" s="29"/>
      <c r="JSE41" s="30"/>
      <c r="JSF41" s="29"/>
      <c r="JSG41" s="30"/>
      <c r="JSH41" s="29"/>
      <c r="JSI41" s="30"/>
      <c r="JSJ41" s="29"/>
      <c r="JSK41" s="30"/>
      <c r="JSL41" s="29"/>
      <c r="JSM41" s="30"/>
      <c r="JSN41" s="29"/>
      <c r="JSO41" s="30"/>
      <c r="JSP41" s="29"/>
      <c r="JSQ41" s="30"/>
      <c r="JSR41" s="29"/>
      <c r="JSS41" s="30"/>
      <c r="JST41" s="29"/>
      <c r="JSU41" s="30"/>
      <c r="JSV41" s="29"/>
      <c r="JSW41" s="30"/>
      <c r="JSX41" s="29"/>
      <c r="JSY41" s="30"/>
      <c r="JSZ41" s="29"/>
      <c r="JTA41" s="30"/>
      <c r="JTB41" s="29"/>
      <c r="JTC41" s="30"/>
      <c r="JTD41" s="29"/>
      <c r="JTE41" s="30"/>
      <c r="JTF41" s="29"/>
      <c r="JTG41" s="30"/>
      <c r="JTH41" s="29"/>
      <c r="JTI41" s="30"/>
      <c r="JTJ41" s="29"/>
      <c r="JTK41" s="30"/>
      <c r="JTL41" s="29"/>
      <c r="JTM41" s="30"/>
      <c r="JTN41" s="29"/>
      <c r="JTO41" s="30"/>
      <c r="JTP41" s="29"/>
      <c r="JTQ41" s="30"/>
      <c r="JTR41" s="29"/>
      <c r="JTS41" s="30"/>
      <c r="JTT41" s="29"/>
      <c r="JTU41" s="30"/>
      <c r="JTV41" s="29"/>
      <c r="JTW41" s="30"/>
      <c r="JTX41" s="29"/>
      <c r="JTY41" s="30"/>
      <c r="JTZ41" s="29"/>
      <c r="JUA41" s="30"/>
      <c r="JUB41" s="29"/>
      <c r="JUC41" s="30"/>
      <c r="JUD41" s="29"/>
      <c r="JUE41" s="30"/>
      <c r="JUF41" s="29"/>
      <c r="JUG41" s="30"/>
      <c r="JUH41" s="29"/>
      <c r="JUI41" s="30"/>
      <c r="JUJ41" s="29"/>
      <c r="JUK41" s="30"/>
      <c r="JUL41" s="29"/>
      <c r="JUM41" s="30"/>
      <c r="JUN41" s="29"/>
      <c r="JUO41" s="30"/>
      <c r="JUP41" s="29"/>
      <c r="JUQ41" s="30"/>
      <c r="JUR41" s="29"/>
      <c r="JUS41" s="30"/>
      <c r="JUT41" s="29"/>
      <c r="JUU41" s="30"/>
      <c r="JUV41" s="29"/>
      <c r="JUW41" s="30"/>
      <c r="JUX41" s="29"/>
      <c r="JUY41" s="30"/>
      <c r="JUZ41" s="29"/>
      <c r="JVA41" s="30"/>
      <c r="JVB41" s="29"/>
      <c r="JVC41" s="30"/>
      <c r="JVD41" s="29"/>
      <c r="JVE41" s="30"/>
      <c r="JVF41" s="29"/>
      <c r="JVG41" s="30"/>
      <c r="JVH41" s="29"/>
      <c r="JVI41" s="30"/>
      <c r="JVJ41" s="29"/>
      <c r="JVK41" s="30"/>
      <c r="JVL41" s="29"/>
      <c r="JVM41" s="30"/>
      <c r="JVN41" s="29"/>
      <c r="JVO41" s="30"/>
      <c r="JVP41" s="29"/>
      <c r="JVQ41" s="30"/>
      <c r="JVR41" s="29"/>
      <c r="JVS41" s="30"/>
      <c r="JVT41" s="29"/>
      <c r="JVU41" s="30"/>
      <c r="JVV41" s="29"/>
      <c r="JVW41" s="30"/>
      <c r="JVX41" s="29"/>
      <c r="JVY41" s="30"/>
      <c r="JVZ41" s="29"/>
      <c r="JWA41" s="30"/>
      <c r="JWB41" s="29"/>
      <c r="JWC41" s="30"/>
      <c r="JWD41" s="29"/>
      <c r="JWE41" s="30"/>
      <c r="JWF41" s="29"/>
      <c r="JWG41" s="30"/>
      <c r="JWH41" s="29"/>
      <c r="JWI41" s="30"/>
      <c r="JWJ41" s="29"/>
      <c r="JWK41" s="30"/>
      <c r="JWL41" s="29"/>
      <c r="JWM41" s="30"/>
      <c r="JWN41" s="29"/>
      <c r="JWO41" s="30"/>
      <c r="JWP41" s="29"/>
      <c r="JWQ41" s="30"/>
      <c r="JWR41" s="29"/>
      <c r="JWS41" s="30"/>
      <c r="JWT41" s="29"/>
      <c r="JWU41" s="30"/>
      <c r="JWV41" s="29"/>
      <c r="JWW41" s="30"/>
      <c r="JWX41" s="29"/>
      <c r="JWY41" s="30"/>
      <c r="JWZ41" s="29"/>
      <c r="JXA41" s="30"/>
      <c r="JXB41" s="29"/>
      <c r="JXC41" s="30"/>
      <c r="JXD41" s="29"/>
      <c r="JXE41" s="30"/>
      <c r="JXF41" s="29"/>
      <c r="JXG41" s="30"/>
      <c r="JXH41" s="29"/>
      <c r="JXI41" s="30"/>
      <c r="JXJ41" s="29"/>
      <c r="JXK41" s="30"/>
      <c r="JXL41" s="29"/>
      <c r="JXM41" s="30"/>
      <c r="JXN41" s="29"/>
      <c r="JXO41" s="30"/>
      <c r="JXP41" s="29"/>
      <c r="JXQ41" s="30"/>
      <c r="JXR41" s="29"/>
      <c r="JXS41" s="30"/>
      <c r="JXT41" s="29"/>
      <c r="JXU41" s="30"/>
      <c r="JXV41" s="29"/>
      <c r="JXW41" s="30"/>
      <c r="JXX41" s="29"/>
      <c r="JXY41" s="30"/>
      <c r="JXZ41" s="29"/>
      <c r="JYA41" s="30"/>
      <c r="JYB41" s="29"/>
      <c r="JYC41" s="30"/>
      <c r="JYD41" s="29"/>
      <c r="JYE41" s="30"/>
      <c r="JYF41" s="29"/>
      <c r="JYG41" s="30"/>
      <c r="JYH41" s="29"/>
      <c r="JYI41" s="30"/>
      <c r="JYJ41" s="29"/>
      <c r="JYK41" s="30"/>
      <c r="JYL41" s="29"/>
      <c r="JYM41" s="30"/>
      <c r="JYN41" s="29"/>
      <c r="JYO41" s="30"/>
      <c r="JYP41" s="29"/>
      <c r="JYQ41" s="30"/>
      <c r="JYR41" s="29"/>
      <c r="JYS41" s="30"/>
      <c r="JYT41" s="29"/>
      <c r="JYU41" s="30"/>
      <c r="JYV41" s="29"/>
      <c r="JYW41" s="30"/>
      <c r="JYX41" s="29"/>
      <c r="JYY41" s="30"/>
      <c r="JYZ41" s="29"/>
      <c r="JZA41" s="30"/>
      <c r="JZB41" s="29"/>
      <c r="JZC41" s="30"/>
      <c r="JZD41" s="29"/>
      <c r="JZE41" s="30"/>
      <c r="JZF41" s="29"/>
      <c r="JZG41" s="30"/>
      <c r="JZH41" s="29"/>
      <c r="JZI41" s="30"/>
      <c r="JZJ41" s="29"/>
      <c r="JZK41" s="30"/>
      <c r="JZL41" s="29"/>
      <c r="JZM41" s="30"/>
      <c r="JZN41" s="29"/>
      <c r="JZO41" s="30"/>
      <c r="JZP41" s="29"/>
      <c r="JZQ41" s="30"/>
      <c r="JZR41" s="29"/>
      <c r="JZS41" s="30"/>
      <c r="JZT41" s="29"/>
      <c r="JZU41" s="30"/>
      <c r="JZV41" s="29"/>
      <c r="JZW41" s="30"/>
      <c r="JZX41" s="29"/>
      <c r="JZY41" s="30"/>
      <c r="JZZ41" s="29"/>
      <c r="KAA41" s="30"/>
      <c r="KAB41" s="29"/>
      <c r="KAC41" s="30"/>
      <c r="KAD41" s="29"/>
      <c r="KAE41" s="30"/>
      <c r="KAF41" s="29"/>
      <c r="KAG41" s="30"/>
      <c r="KAH41" s="29"/>
      <c r="KAI41" s="30"/>
      <c r="KAJ41" s="29"/>
      <c r="KAK41" s="30"/>
      <c r="KAL41" s="29"/>
      <c r="KAM41" s="30"/>
      <c r="KAN41" s="29"/>
      <c r="KAO41" s="30"/>
      <c r="KAP41" s="29"/>
      <c r="KAQ41" s="30"/>
      <c r="KAR41" s="29"/>
      <c r="KAS41" s="30"/>
      <c r="KAT41" s="29"/>
      <c r="KAU41" s="30"/>
      <c r="KAV41" s="29"/>
      <c r="KAW41" s="30"/>
      <c r="KAX41" s="29"/>
      <c r="KAY41" s="30"/>
      <c r="KAZ41" s="29"/>
      <c r="KBA41" s="30"/>
      <c r="KBB41" s="29"/>
      <c r="KBC41" s="30"/>
      <c r="KBD41" s="29"/>
      <c r="KBE41" s="30"/>
      <c r="KBF41" s="29"/>
      <c r="KBG41" s="30"/>
      <c r="KBH41" s="29"/>
      <c r="KBI41" s="30"/>
      <c r="KBJ41" s="29"/>
      <c r="KBK41" s="30"/>
      <c r="KBL41" s="29"/>
      <c r="KBM41" s="30"/>
      <c r="KBN41" s="29"/>
      <c r="KBO41" s="30"/>
      <c r="KBP41" s="29"/>
      <c r="KBQ41" s="30"/>
      <c r="KBR41" s="29"/>
      <c r="KBS41" s="30"/>
      <c r="KBT41" s="29"/>
      <c r="KBU41" s="30"/>
      <c r="KBV41" s="29"/>
      <c r="KBW41" s="30"/>
      <c r="KBX41" s="29"/>
      <c r="KBY41" s="30"/>
      <c r="KBZ41" s="29"/>
      <c r="KCA41" s="30"/>
      <c r="KCB41" s="29"/>
      <c r="KCC41" s="30"/>
      <c r="KCD41" s="29"/>
      <c r="KCE41" s="30"/>
      <c r="KCF41" s="29"/>
      <c r="KCG41" s="30"/>
      <c r="KCH41" s="29"/>
      <c r="KCI41" s="30"/>
      <c r="KCJ41" s="29"/>
      <c r="KCK41" s="30"/>
      <c r="KCL41" s="29"/>
      <c r="KCM41" s="30"/>
      <c r="KCN41" s="29"/>
      <c r="KCO41" s="30"/>
      <c r="KCP41" s="29"/>
      <c r="KCQ41" s="30"/>
      <c r="KCR41" s="29"/>
      <c r="KCS41" s="30"/>
      <c r="KCT41" s="29"/>
      <c r="KCU41" s="30"/>
      <c r="KCV41" s="29"/>
      <c r="KCW41" s="30"/>
      <c r="KCX41" s="29"/>
      <c r="KCY41" s="30"/>
      <c r="KCZ41" s="29"/>
      <c r="KDA41" s="30"/>
      <c r="KDB41" s="29"/>
      <c r="KDC41" s="30"/>
      <c r="KDD41" s="29"/>
      <c r="KDE41" s="30"/>
      <c r="KDF41" s="29"/>
      <c r="KDG41" s="30"/>
      <c r="KDH41" s="29"/>
      <c r="KDI41" s="30"/>
      <c r="KDJ41" s="29"/>
      <c r="KDK41" s="30"/>
      <c r="KDL41" s="29"/>
      <c r="KDM41" s="30"/>
      <c r="KDN41" s="29"/>
      <c r="KDO41" s="30"/>
      <c r="KDP41" s="29"/>
      <c r="KDQ41" s="30"/>
      <c r="KDR41" s="29"/>
      <c r="KDS41" s="30"/>
      <c r="KDT41" s="29"/>
      <c r="KDU41" s="30"/>
      <c r="KDV41" s="29"/>
      <c r="KDW41" s="30"/>
      <c r="KDX41" s="29"/>
      <c r="KDY41" s="30"/>
      <c r="KDZ41" s="29"/>
      <c r="KEA41" s="30"/>
      <c r="KEB41" s="29"/>
      <c r="KEC41" s="30"/>
      <c r="KED41" s="29"/>
      <c r="KEE41" s="30"/>
      <c r="KEF41" s="29"/>
      <c r="KEG41" s="30"/>
      <c r="KEH41" s="29"/>
      <c r="KEI41" s="30"/>
      <c r="KEJ41" s="29"/>
      <c r="KEK41" s="30"/>
      <c r="KEL41" s="29"/>
      <c r="KEM41" s="30"/>
      <c r="KEN41" s="29"/>
      <c r="KEO41" s="30"/>
      <c r="KEP41" s="29"/>
      <c r="KEQ41" s="30"/>
      <c r="KER41" s="29"/>
      <c r="KES41" s="30"/>
      <c r="KET41" s="29"/>
      <c r="KEU41" s="30"/>
      <c r="KEV41" s="29"/>
      <c r="KEW41" s="30"/>
      <c r="KEX41" s="29"/>
      <c r="KEY41" s="30"/>
      <c r="KEZ41" s="29"/>
      <c r="KFA41" s="30"/>
      <c r="KFB41" s="29"/>
      <c r="KFC41" s="30"/>
      <c r="KFD41" s="29"/>
      <c r="KFE41" s="30"/>
      <c r="KFF41" s="29"/>
      <c r="KFG41" s="30"/>
      <c r="KFH41" s="29"/>
      <c r="KFI41" s="30"/>
      <c r="KFJ41" s="29"/>
      <c r="KFK41" s="30"/>
      <c r="KFL41" s="29"/>
      <c r="KFM41" s="30"/>
      <c r="KFN41" s="29"/>
      <c r="KFO41" s="30"/>
      <c r="KFP41" s="29"/>
      <c r="KFQ41" s="30"/>
      <c r="KFR41" s="29"/>
      <c r="KFS41" s="30"/>
      <c r="KFT41" s="29"/>
      <c r="KFU41" s="30"/>
      <c r="KFV41" s="29"/>
      <c r="KFW41" s="30"/>
      <c r="KFX41" s="29"/>
      <c r="KFY41" s="30"/>
      <c r="KFZ41" s="29"/>
      <c r="KGA41" s="30"/>
      <c r="KGB41" s="29"/>
      <c r="KGC41" s="30"/>
      <c r="KGD41" s="29"/>
      <c r="KGE41" s="30"/>
      <c r="KGF41" s="29"/>
      <c r="KGG41" s="30"/>
      <c r="KGH41" s="29"/>
      <c r="KGI41" s="30"/>
      <c r="KGJ41" s="29"/>
      <c r="KGK41" s="30"/>
      <c r="KGL41" s="29"/>
      <c r="KGM41" s="30"/>
      <c r="KGN41" s="29"/>
      <c r="KGO41" s="30"/>
      <c r="KGP41" s="29"/>
      <c r="KGQ41" s="30"/>
      <c r="KGR41" s="29"/>
      <c r="KGS41" s="30"/>
      <c r="KGT41" s="29"/>
      <c r="KGU41" s="30"/>
      <c r="KGV41" s="29"/>
      <c r="KGW41" s="30"/>
      <c r="KGX41" s="29"/>
      <c r="KGY41" s="30"/>
      <c r="KGZ41" s="29"/>
      <c r="KHA41" s="30"/>
      <c r="KHB41" s="29"/>
      <c r="KHC41" s="30"/>
      <c r="KHD41" s="29"/>
      <c r="KHE41" s="30"/>
      <c r="KHF41" s="29"/>
      <c r="KHG41" s="30"/>
      <c r="KHH41" s="29"/>
      <c r="KHI41" s="30"/>
      <c r="KHJ41" s="29"/>
      <c r="KHK41" s="30"/>
      <c r="KHL41" s="29"/>
      <c r="KHM41" s="30"/>
      <c r="KHN41" s="29"/>
      <c r="KHO41" s="30"/>
      <c r="KHP41" s="29"/>
      <c r="KHQ41" s="30"/>
      <c r="KHR41" s="29"/>
      <c r="KHS41" s="30"/>
      <c r="KHT41" s="29"/>
      <c r="KHU41" s="30"/>
      <c r="KHV41" s="29"/>
      <c r="KHW41" s="30"/>
      <c r="KHX41" s="29"/>
      <c r="KHY41" s="30"/>
      <c r="KHZ41" s="29"/>
      <c r="KIA41" s="30"/>
      <c r="KIB41" s="29"/>
      <c r="KIC41" s="30"/>
      <c r="KID41" s="29"/>
      <c r="KIE41" s="30"/>
      <c r="KIF41" s="29"/>
      <c r="KIG41" s="30"/>
      <c r="KIH41" s="29"/>
      <c r="KII41" s="30"/>
      <c r="KIJ41" s="29"/>
      <c r="KIK41" s="30"/>
      <c r="KIL41" s="29"/>
      <c r="KIM41" s="30"/>
      <c r="KIN41" s="29"/>
      <c r="KIO41" s="30"/>
      <c r="KIP41" s="29"/>
      <c r="KIQ41" s="30"/>
      <c r="KIR41" s="29"/>
      <c r="KIS41" s="30"/>
      <c r="KIT41" s="29"/>
      <c r="KIU41" s="30"/>
      <c r="KIV41" s="29"/>
      <c r="KIW41" s="30"/>
      <c r="KIX41" s="29"/>
      <c r="KIY41" s="30"/>
      <c r="KIZ41" s="29"/>
      <c r="KJA41" s="30"/>
      <c r="KJB41" s="29"/>
      <c r="KJC41" s="30"/>
      <c r="KJD41" s="29"/>
      <c r="KJE41" s="30"/>
      <c r="KJF41" s="29"/>
      <c r="KJG41" s="30"/>
      <c r="KJH41" s="29"/>
      <c r="KJI41" s="30"/>
      <c r="KJJ41" s="29"/>
      <c r="KJK41" s="30"/>
      <c r="KJL41" s="29"/>
      <c r="KJM41" s="30"/>
      <c r="KJN41" s="29"/>
      <c r="KJO41" s="30"/>
      <c r="KJP41" s="29"/>
      <c r="KJQ41" s="30"/>
      <c r="KJR41" s="29"/>
      <c r="KJS41" s="30"/>
      <c r="KJT41" s="29"/>
      <c r="KJU41" s="30"/>
      <c r="KJV41" s="29"/>
      <c r="KJW41" s="30"/>
      <c r="KJX41" s="29"/>
      <c r="KJY41" s="30"/>
      <c r="KJZ41" s="29"/>
      <c r="KKA41" s="30"/>
      <c r="KKB41" s="29"/>
      <c r="KKC41" s="30"/>
      <c r="KKD41" s="29"/>
      <c r="KKE41" s="30"/>
      <c r="KKF41" s="29"/>
      <c r="KKG41" s="30"/>
      <c r="KKH41" s="29"/>
      <c r="KKI41" s="30"/>
      <c r="KKJ41" s="29"/>
      <c r="KKK41" s="30"/>
      <c r="KKL41" s="29"/>
      <c r="KKM41" s="30"/>
      <c r="KKN41" s="29"/>
      <c r="KKO41" s="30"/>
      <c r="KKP41" s="29"/>
      <c r="KKQ41" s="30"/>
      <c r="KKR41" s="29"/>
      <c r="KKS41" s="30"/>
      <c r="KKT41" s="29"/>
      <c r="KKU41" s="30"/>
      <c r="KKV41" s="29"/>
      <c r="KKW41" s="30"/>
      <c r="KKX41" s="29"/>
      <c r="KKY41" s="30"/>
      <c r="KKZ41" s="29"/>
      <c r="KLA41" s="30"/>
      <c r="KLB41" s="29"/>
      <c r="KLC41" s="30"/>
      <c r="KLD41" s="29"/>
      <c r="KLE41" s="30"/>
      <c r="KLF41" s="29"/>
      <c r="KLG41" s="30"/>
      <c r="KLH41" s="29"/>
      <c r="KLI41" s="30"/>
      <c r="KLJ41" s="29"/>
      <c r="KLK41" s="30"/>
      <c r="KLL41" s="29"/>
      <c r="KLM41" s="30"/>
      <c r="KLN41" s="29"/>
      <c r="KLO41" s="30"/>
      <c r="KLP41" s="29"/>
      <c r="KLQ41" s="30"/>
      <c r="KLR41" s="29"/>
      <c r="KLS41" s="30"/>
      <c r="KLT41" s="29"/>
      <c r="KLU41" s="30"/>
      <c r="KLV41" s="29"/>
      <c r="KLW41" s="30"/>
      <c r="KLX41" s="29"/>
      <c r="KLY41" s="30"/>
      <c r="KLZ41" s="29"/>
      <c r="KMA41" s="30"/>
      <c r="KMB41" s="29"/>
      <c r="KMC41" s="30"/>
      <c r="KMD41" s="29"/>
      <c r="KME41" s="30"/>
      <c r="KMF41" s="29"/>
      <c r="KMG41" s="30"/>
      <c r="KMH41" s="29"/>
      <c r="KMI41" s="30"/>
      <c r="KMJ41" s="29"/>
      <c r="KMK41" s="30"/>
      <c r="KML41" s="29"/>
      <c r="KMM41" s="30"/>
      <c r="KMN41" s="29"/>
      <c r="KMO41" s="30"/>
      <c r="KMP41" s="29"/>
      <c r="KMQ41" s="30"/>
      <c r="KMR41" s="29"/>
      <c r="KMS41" s="30"/>
      <c r="KMT41" s="29"/>
      <c r="KMU41" s="30"/>
      <c r="KMV41" s="29"/>
      <c r="KMW41" s="30"/>
      <c r="KMX41" s="29"/>
      <c r="KMY41" s="30"/>
      <c r="KMZ41" s="29"/>
      <c r="KNA41" s="30"/>
      <c r="KNB41" s="29"/>
      <c r="KNC41" s="30"/>
      <c r="KND41" s="29"/>
      <c r="KNE41" s="30"/>
      <c r="KNF41" s="29"/>
      <c r="KNG41" s="30"/>
      <c r="KNH41" s="29"/>
      <c r="KNI41" s="30"/>
      <c r="KNJ41" s="29"/>
      <c r="KNK41" s="30"/>
      <c r="KNL41" s="29"/>
      <c r="KNM41" s="30"/>
      <c r="KNN41" s="29"/>
      <c r="KNO41" s="30"/>
      <c r="KNP41" s="29"/>
      <c r="KNQ41" s="30"/>
      <c r="KNR41" s="29"/>
      <c r="KNS41" s="30"/>
      <c r="KNT41" s="29"/>
      <c r="KNU41" s="30"/>
      <c r="KNV41" s="29"/>
      <c r="KNW41" s="30"/>
      <c r="KNX41" s="29"/>
      <c r="KNY41" s="30"/>
      <c r="KNZ41" s="29"/>
      <c r="KOA41" s="30"/>
      <c r="KOB41" s="29"/>
      <c r="KOC41" s="30"/>
      <c r="KOD41" s="29"/>
      <c r="KOE41" s="30"/>
      <c r="KOF41" s="29"/>
      <c r="KOG41" s="30"/>
      <c r="KOH41" s="29"/>
      <c r="KOI41" s="30"/>
      <c r="KOJ41" s="29"/>
      <c r="KOK41" s="30"/>
      <c r="KOL41" s="29"/>
      <c r="KOM41" s="30"/>
      <c r="KON41" s="29"/>
      <c r="KOO41" s="30"/>
      <c r="KOP41" s="29"/>
      <c r="KOQ41" s="30"/>
      <c r="KOR41" s="29"/>
      <c r="KOS41" s="30"/>
      <c r="KOT41" s="29"/>
      <c r="KOU41" s="30"/>
      <c r="KOV41" s="29"/>
      <c r="KOW41" s="30"/>
      <c r="KOX41" s="29"/>
      <c r="KOY41" s="30"/>
      <c r="KOZ41" s="29"/>
      <c r="KPA41" s="30"/>
      <c r="KPB41" s="29"/>
      <c r="KPC41" s="30"/>
      <c r="KPD41" s="29"/>
      <c r="KPE41" s="30"/>
      <c r="KPF41" s="29"/>
      <c r="KPG41" s="30"/>
      <c r="KPH41" s="29"/>
      <c r="KPI41" s="30"/>
      <c r="KPJ41" s="29"/>
      <c r="KPK41" s="30"/>
      <c r="KPL41" s="29"/>
      <c r="KPM41" s="30"/>
      <c r="KPN41" s="29"/>
      <c r="KPO41" s="30"/>
      <c r="KPP41" s="29"/>
      <c r="KPQ41" s="30"/>
      <c r="KPR41" s="29"/>
      <c r="KPS41" s="30"/>
      <c r="KPT41" s="29"/>
      <c r="KPU41" s="30"/>
      <c r="KPV41" s="29"/>
      <c r="KPW41" s="30"/>
      <c r="KPX41" s="29"/>
      <c r="KPY41" s="30"/>
      <c r="KPZ41" s="29"/>
      <c r="KQA41" s="30"/>
      <c r="KQB41" s="29"/>
      <c r="KQC41" s="30"/>
      <c r="KQD41" s="29"/>
      <c r="KQE41" s="30"/>
      <c r="KQF41" s="29"/>
      <c r="KQG41" s="30"/>
      <c r="KQH41" s="29"/>
      <c r="KQI41" s="30"/>
      <c r="KQJ41" s="29"/>
      <c r="KQK41" s="30"/>
      <c r="KQL41" s="29"/>
      <c r="KQM41" s="30"/>
      <c r="KQN41" s="29"/>
      <c r="KQO41" s="30"/>
      <c r="KQP41" s="29"/>
      <c r="KQQ41" s="30"/>
      <c r="KQR41" s="29"/>
      <c r="KQS41" s="30"/>
      <c r="KQT41" s="29"/>
      <c r="KQU41" s="30"/>
      <c r="KQV41" s="29"/>
      <c r="KQW41" s="30"/>
      <c r="KQX41" s="29"/>
      <c r="KQY41" s="30"/>
      <c r="KQZ41" s="29"/>
      <c r="KRA41" s="30"/>
      <c r="KRB41" s="29"/>
      <c r="KRC41" s="30"/>
      <c r="KRD41" s="29"/>
      <c r="KRE41" s="30"/>
      <c r="KRF41" s="29"/>
      <c r="KRG41" s="30"/>
      <c r="KRH41" s="29"/>
      <c r="KRI41" s="30"/>
      <c r="KRJ41" s="29"/>
      <c r="KRK41" s="30"/>
      <c r="KRL41" s="29"/>
      <c r="KRM41" s="30"/>
      <c r="KRN41" s="29"/>
      <c r="KRO41" s="30"/>
      <c r="KRP41" s="29"/>
      <c r="KRQ41" s="30"/>
      <c r="KRR41" s="29"/>
      <c r="KRS41" s="30"/>
      <c r="KRT41" s="29"/>
      <c r="KRU41" s="30"/>
      <c r="KRV41" s="29"/>
      <c r="KRW41" s="30"/>
      <c r="KRX41" s="29"/>
      <c r="KRY41" s="30"/>
      <c r="KRZ41" s="29"/>
      <c r="KSA41" s="30"/>
      <c r="KSB41" s="29"/>
      <c r="KSC41" s="30"/>
      <c r="KSD41" s="29"/>
      <c r="KSE41" s="30"/>
      <c r="KSF41" s="29"/>
      <c r="KSG41" s="30"/>
      <c r="KSH41" s="29"/>
      <c r="KSI41" s="30"/>
      <c r="KSJ41" s="29"/>
      <c r="KSK41" s="30"/>
      <c r="KSL41" s="29"/>
      <c r="KSM41" s="30"/>
      <c r="KSN41" s="29"/>
      <c r="KSO41" s="30"/>
      <c r="KSP41" s="29"/>
      <c r="KSQ41" s="30"/>
      <c r="KSR41" s="29"/>
      <c r="KSS41" s="30"/>
      <c r="KST41" s="29"/>
      <c r="KSU41" s="30"/>
      <c r="KSV41" s="29"/>
      <c r="KSW41" s="30"/>
      <c r="KSX41" s="29"/>
      <c r="KSY41" s="30"/>
      <c r="KSZ41" s="29"/>
      <c r="KTA41" s="30"/>
      <c r="KTB41" s="29"/>
      <c r="KTC41" s="30"/>
      <c r="KTD41" s="29"/>
      <c r="KTE41" s="30"/>
      <c r="KTF41" s="29"/>
      <c r="KTG41" s="30"/>
      <c r="KTH41" s="29"/>
      <c r="KTI41" s="30"/>
      <c r="KTJ41" s="29"/>
      <c r="KTK41" s="30"/>
      <c r="KTL41" s="29"/>
      <c r="KTM41" s="30"/>
      <c r="KTN41" s="29"/>
      <c r="KTO41" s="30"/>
      <c r="KTP41" s="29"/>
      <c r="KTQ41" s="30"/>
      <c r="KTR41" s="29"/>
      <c r="KTS41" s="30"/>
      <c r="KTT41" s="29"/>
      <c r="KTU41" s="30"/>
      <c r="KTV41" s="29"/>
      <c r="KTW41" s="30"/>
      <c r="KTX41" s="29"/>
      <c r="KTY41" s="30"/>
      <c r="KTZ41" s="29"/>
      <c r="KUA41" s="30"/>
      <c r="KUB41" s="29"/>
      <c r="KUC41" s="30"/>
      <c r="KUD41" s="29"/>
      <c r="KUE41" s="30"/>
      <c r="KUF41" s="29"/>
      <c r="KUG41" s="30"/>
      <c r="KUH41" s="29"/>
      <c r="KUI41" s="30"/>
      <c r="KUJ41" s="29"/>
      <c r="KUK41" s="30"/>
      <c r="KUL41" s="29"/>
      <c r="KUM41" s="30"/>
      <c r="KUN41" s="29"/>
      <c r="KUO41" s="30"/>
      <c r="KUP41" s="29"/>
      <c r="KUQ41" s="30"/>
      <c r="KUR41" s="29"/>
      <c r="KUS41" s="30"/>
      <c r="KUT41" s="29"/>
      <c r="KUU41" s="30"/>
      <c r="KUV41" s="29"/>
      <c r="KUW41" s="30"/>
      <c r="KUX41" s="29"/>
      <c r="KUY41" s="30"/>
      <c r="KUZ41" s="29"/>
      <c r="KVA41" s="30"/>
      <c r="KVB41" s="29"/>
      <c r="KVC41" s="30"/>
      <c r="KVD41" s="29"/>
      <c r="KVE41" s="30"/>
      <c r="KVF41" s="29"/>
      <c r="KVG41" s="30"/>
      <c r="KVH41" s="29"/>
      <c r="KVI41" s="30"/>
      <c r="KVJ41" s="29"/>
      <c r="KVK41" s="30"/>
      <c r="KVL41" s="29"/>
      <c r="KVM41" s="30"/>
      <c r="KVN41" s="29"/>
      <c r="KVO41" s="30"/>
      <c r="KVP41" s="29"/>
      <c r="KVQ41" s="30"/>
      <c r="KVR41" s="29"/>
      <c r="KVS41" s="30"/>
      <c r="KVT41" s="29"/>
      <c r="KVU41" s="30"/>
      <c r="KVV41" s="29"/>
      <c r="KVW41" s="30"/>
      <c r="KVX41" s="29"/>
      <c r="KVY41" s="30"/>
      <c r="KVZ41" s="29"/>
      <c r="KWA41" s="30"/>
      <c r="KWB41" s="29"/>
      <c r="KWC41" s="30"/>
      <c r="KWD41" s="29"/>
      <c r="KWE41" s="30"/>
      <c r="KWF41" s="29"/>
      <c r="KWG41" s="30"/>
      <c r="KWH41" s="29"/>
      <c r="KWI41" s="30"/>
      <c r="KWJ41" s="29"/>
      <c r="KWK41" s="30"/>
      <c r="KWL41" s="29"/>
      <c r="KWM41" s="30"/>
      <c r="KWN41" s="29"/>
      <c r="KWO41" s="30"/>
      <c r="KWP41" s="29"/>
      <c r="KWQ41" s="30"/>
      <c r="KWR41" s="29"/>
      <c r="KWS41" s="30"/>
      <c r="KWT41" s="29"/>
      <c r="KWU41" s="30"/>
      <c r="KWV41" s="29"/>
      <c r="KWW41" s="30"/>
      <c r="KWX41" s="29"/>
      <c r="KWY41" s="30"/>
      <c r="KWZ41" s="29"/>
      <c r="KXA41" s="30"/>
      <c r="KXB41" s="29"/>
      <c r="KXC41" s="30"/>
      <c r="KXD41" s="29"/>
      <c r="KXE41" s="30"/>
      <c r="KXF41" s="29"/>
      <c r="KXG41" s="30"/>
      <c r="KXH41" s="29"/>
      <c r="KXI41" s="30"/>
      <c r="KXJ41" s="29"/>
      <c r="KXK41" s="30"/>
      <c r="KXL41" s="29"/>
      <c r="KXM41" s="30"/>
      <c r="KXN41" s="29"/>
      <c r="KXO41" s="30"/>
      <c r="KXP41" s="29"/>
      <c r="KXQ41" s="30"/>
      <c r="KXR41" s="29"/>
      <c r="KXS41" s="30"/>
      <c r="KXT41" s="29"/>
      <c r="KXU41" s="30"/>
      <c r="KXV41" s="29"/>
      <c r="KXW41" s="30"/>
      <c r="KXX41" s="29"/>
      <c r="KXY41" s="30"/>
      <c r="KXZ41" s="29"/>
      <c r="KYA41" s="30"/>
      <c r="KYB41" s="29"/>
      <c r="KYC41" s="30"/>
      <c r="KYD41" s="29"/>
      <c r="KYE41" s="30"/>
      <c r="KYF41" s="29"/>
      <c r="KYG41" s="30"/>
      <c r="KYH41" s="29"/>
      <c r="KYI41" s="30"/>
      <c r="KYJ41" s="29"/>
      <c r="KYK41" s="30"/>
      <c r="KYL41" s="29"/>
      <c r="KYM41" s="30"/>
      <c r="KYN41" s="29"/>
      <c r="KYO41" s="30"/>
      <c r="KYP41" s="29"/>
      <c r="KYQ41" s="30"/>
      <c r="KYR41" s="29"/>
      <c r="KYS41" s="30"/>
      <c r="KYT41" s="29"/>
      <c r="KYU41" s="30"/>
      <c r="KYV41" s="29"/>
      <c r="KYW41" s="30"/>
      <c r="KYX41" s="29"/>
      <c r="KYY41" s="30"/>
      <c r="KYZ41" s="29"/>
      <c r="KZA41" s="30"/>
      <c r="KZB41" s="29"/>
      <c r="KZC41" s="30"/>
      <c r="KZD41" s="29"/>
      <c r="KZE41" s="30"/>
      <c r="KZF41" s="29"/>
      <c r="KZG41" s="30"/>
      <c r="KZH41" s="29"/>
      <c r="KZI41" s="30"/>
      <c r="KZJ41" s="29"/>
      <c r="KZK41" s="30"/>
      <c r="KZL41" s="29"/>
      <c r="KZM41" s="30"/>
      <c r="KZN41" s="29"/>
      <c r="KZO41" s="30"/>
      <c r="KZP41" s="29"/>
      <c r="KZQ41" s="30"/>
      <c r="KZR41" s="29"/>
      <c r="KZS41" s="30"/>
      <c r="KZT41" s="29"/>
      <c r="KZU41" s="30"/>
      <c r="KZV41" s="29"/>
      <c r="KZW41" s="30"/>
      <c r="KZX41" s="29"/>
      <c r="KZY41" s="30"/>
      <c r="KZZ41" s="29"/>
      <c r="LAA41" s="30"/>
      <c r="LAB41" s="29"/>
      <c r="LAC41" s="30"/>
      <c r="LAD41" s="29"/>
      <c r="LAE41" s="30"/>
      <c r="LAF41" s="29"/>
      <c r="LAG41" s="30"/>
      <c r="LAH41" s="29"/>
      <c r="LAI41" s="30"/>
      <c r="LAJ41" s="29"/>
      <c r="LAK41" s="30"/>
      <c r="LAL41" s="29"/>
      <c r="LAM41" s="30"/>
      <c r="LAN41" s="29"/>
      <c r="LAO41" s="30"/>
      <c r="LAP41" s="29"/>
      <c r="LAQ41" s="30"/>
      <c r="LAR41" s="29"/>
      <c r="LAS41" s="30"/>
      <c r="LAT41" s="29"/>
      <c r="LAU41" s="30"/>
      <c r="LAV41" s="29"/>
      <c r="LAW41" s="30"/>
      <c r="LAX41" s="29"/>
      <c r="LAY41" s="30"/>
      <c r="LAZ41" s="29"/>
      <c r="LBA41" s="30"/>
      <c r="LBB41" s="29"/>
      <c r="LBC41" s="30"/>
      <c r="LBD41" s="29"/>
      <c r="LBE41" s="30"/>
      <c r="LBF41" s="29"/>
      <c r="LBG41" s="30"/>
      <c r="LBH41" s="29"/>
      <c r="LBI41" s="30"/>
      <c r="LBJ41" s="29"/>
      <c r="LBK41" s="30"/>
      <c r="LBL41" s="29"/>
      <c r="LBM41" s="30"/>
      <c r="LBN41" s="29"/>
      <c r="LBO41" s="30"/>
      <c r="LBP41" s="29"/>
      <c r="LBQ41" s="30"/>
      <c r="LBR41" s="29"/>
      <c r="LBS41" s="30"/>
      <c r="LBT41" s="29"/>
      <c r="LBU41" s="30"/>
      <c r="LBV41" s="29"/>
      <c r="LBW41" s="30"/>
      <c r="LBX41" s="29"/>
      <c r="LBY41" s="30"/>
      <c r="LBZ41" s="29"/>
      <c r="LCA41" s="30"/>
      <c r="LCB41" s="29"/>
      <c r="LCC41" s="30"/>
      <c r="LCD41" s="29"/>
      <c r="LCE41" s="30"/>
      <c r="LCF41" s="29"/>
      <c r="LCG41" s="30"/>
      <c r="LCH41" s="29"/>
      <c r="LCI41" s="30"/>
      <c r="LCJ41" s="29"/>
      <c r="LCK41" s="30"/>
      <c r="LCL41" s="29"/>
      <c r="LCM41" s="30"/>
      <c r="LCN41" s="29"/>
      <c r="LCO41" s="30"/>
      <c r="LCP41" s="29"/>
      <c r="LCQ41" s="30"/>
      <c r="LCR41" s="29"/>
      <c r="LCS41" s="30"/>
      <c r="LCT41" s="29"/>
      <c r="LCU41" s="30"/>
      <c r="LCV41" s="29"/>
      <c r="LCW41" s="30"/>
      <c r="LCX41" s="29"/>
      <c r="LCY41" s="30"/>
      <c r="LCZ41" s="29"/>
      <c r="LDA41" s="30"/>
      <c r="LDB41" s="29"/>
      <c r="LDC41" s="30"/>
      <c r="LDD41" s="29"/>
      <c r="LDE41" s="30"/>
      <c r="LDF41" s="29"/>
      <c r="LDG41" s="30"/>
      <c r="LDH41" s="29"/>
      <c r="LDI41" s="30"/>
      <c r="LDJ41" s="29"/>
      <c r="LDK41" s="30"/>
      <c r="LDL41" s="29"/>
      <c r="LDM41" s="30"/>
      <c r="LDN41" s="29"/>
      <c r="LDO41" s="30"/>
      <c r="LDP41" s="29"/>
      <c r="LDQ41" s="30"/>
      <c r="LDR41" s="29"/>
      <c r="LDS41" s="30"/>
      <c r="LDT41" s="29"/>
      <c r="LDU41" s="30"/>
      <c r="LDV41" s="29"/>
      <c r="LDW41" s="30"/>
      <c r="LDX41" s="29"/>
      <c r="LDY41" s="30"/>
      <c r="LDZ41" s="29"/>
      <c r="LEA41" s="30"/>
      <c r="LEB41" s="29"/>
      <c r="LEC41" s="30"/>
      <c r="LED41" s="29"/>
      <c r="LEE41" s="30"/>
      <c r="LEF41" s="29"/>
      <c r="LEG41" s="30"/>
      <c r="LEH41" s="29"/>
      <c r="LEI41" s="30"/>
      <c r="LEJ41" s="29"/>
      <c r="LEK41" s="30"/>
      <c r="LEL41" s="29"/>
      <c r="LEM41" s="30"/>
      <c r="LEN41" s="29"/>
      <c r="LEO41" s="30"/>
      <c r="LEP41" s="29"/>
      <c r="LEQ41" s="30"/>
      <c r="LER41" s="29"/>
      <c r="LES41" s="30"/>
      <c r="LET41" s="29"/>
      <c r="LEU41" s="30"/>
      <c r="LEV41" s="29"/>
      <c r="LEW41" s="30"/>
      <c r="LEX41" s="29"/>
      <c r="LEY41" s="30"/>
      <c r="LEZ41" s="29"/>
      <c r="LFA41" s="30"/>
      <c r="LFB41" s="29"/>
      <c r="LFC41" s="30"/>
      <c r="LFD41" s="29"/>
      <c r="LFE41" s="30"/>
      <c r="LFF41" s="29"/>
      <c r="LFG41" s="30"/>
      <c r="LFH41" s="29"/>
      <c r="LFI41" s="30"/>
      <c r="LFJ41" s="29"/>
      <c r="LFK41" s="30"/>
      <c r="LFL41" s="29"/>
      <c r="LFM41" s="30"/>
      <c r="LFN41" s="29"/>
      <c r="LFO41" s="30"/>
      <c r="LFP41" s="29"/>
      <c r="LFQ41" s="30"/>
      <c r="LFR41" s="29"/>
      <c r="LFS41" s="30"/>
      <c r="LFT41" s="29"/>
      <c r="LFU41" s="30"/>
      <c r="LFV41" s="29"/>
      <c r="LFW41" s="30"/>
      <c r="LFX41" s="29"/>
      <c r="LFY41" s="30"/>
      <c r="LFZ41" s="29"/>
      <c r="LGA41" s="30"/>
      <c r="LGB41" s="29"/>
      <c r="LGC41" s="30"/>
      <c r="LGD41" s="29"/>
      <c r="LGE41" s="30"/>
      <c r="LGF41" s="29"/>
      <c r="LGG41" s="30"/>
      <c r="LGH41" s="29"/>
      <c r="LGI41" s="30"/>
      <c r="LGJ41" s="29"/>
      <c r="LGK41" s="30"/>
      <c r="LGL41" s="29"/>
      <c r="LGM41" s="30"/>
      <c r="LGN41" s="29"/>
      <c r="LGO41" s="30"/>
      <c r="LGP41" s="29"/>
      <c r="LGQ41" s="30"/>
      <c r="LGR41" s="29"/>
      <c r="LGS41" s="30"/>
      <c r="LGT41" s="29"/>
      <c r="LGU41" s="30"/>
      <c r="LGV41" s="29"/>
      <c r="LGW41" s="30"/>
      <c r="LGX41" s="29"/>
      <c r="LGY41" s="30"/>
      <c r="LGZ41" s="29"/>
      <c r="LHA41" s="30"/>
      <c r="LHB41" s="29"/>
      <c r="LHC41" s="30"/>
      <c r="LHD41" s="29"/>
      <c r="LHE41" s="30"/>
      <c r="LHF41" s="29"/>
      <c r="LHG41" s="30"/>
      <c r="LHH41" s="29"/>
      <c r="LHI41" s="30"/>
      <c r="LHJ41" s="29"/>
      <c r="LHK41" s="30"/>
      <c r="LHL41" s="29"/>
      <c r="LHM41" s="30"/>
      <c r="LHN41" s="29"/>
      <c r="LHO41" s="30"/>
      <c r="LHP41" s="29"/>
      <c r="LHQ41" s="30"/>
      <c r="LHR41" s="29"/>
      <c r="LHS41" s="30"/>
      <c r="LHT41" s="29"/>
      <c r="LHU41" s="30"/>
      <c r="LHV41" s="29"/>
      <c r="LHW41" s="30"/>
      <c r="LHX41" s="29"/>
      <c r="LHY41" s="30"/>
      <c r="LHZ41" s="29"/>
      <c r="LIA41" s="30"/>
      <c r="LIB41" s="29"/>
      <c r="LIC41" s="30"/>
      <c r="LID41" s="29"/>
      <c r="LIE41" s="30"/>
      <c r="LIF41" s="29"/>
      <c r="LIG41" s="30"/>
      <c r="LIH41" s="29"/>
      <c r="LII41" s="30"/>
      <c r="LIJ41" s="29"/>
      <c r="LIK41" s="30"/>
      <c r="LIL41" s="29"/>
      <c r="LIM41" s="30"/>
      <c r="LIN41" s="29"/>
      <c r="LIO41" s="30"/>
      <c r="LIP41" s="29"/>
      <c r="LIQ41" s="30"/>
      <c r="LIR41" s="29"/>
      <c r="LIS41" s="30"/>
      <c r="LIT41" s="29"/>
      <c r="LIU41" s="30"/>
      <c r="LIV41" s="29"/>
      <c r="LIW41" s="30"/>
      <c r="LIX41" s="29"/>
      <c r="LIY41" s="30"/>
      <c r="LIZ41" s="29"/>
      <c r="LJA41" s="30"/>
      <c r="LJB41" s="29"/>
      <c r="LJC41" s="30"/>
      <c r="LJD41" s="29"/>
      <c r="LJE41" s="30"/>
      <c r="LJF41" s="29"/>
      <c r="LJG41" s="30"/>
      <c r="LJH41" s="29"/>
      <c r="LJI41" s="30"/>
      <c r="LJJ41" s="29"/>
      <c r="LJK41" s="30"/>
      <c r="LJL41" s="29"/>
      <c r="LJM41" s="30"/>
      <c r="LJN41" s="29"/>
      <c r="LJO41" s="30"/>
      <c r="LJP41" s="29"/>
      <c r="LJQ41" s="30"/>
      <c r="LJR41" s="29"/>
      <c r="LJS41" s="30"/>
      <c r="LJT41" s="29"/>
      <c r="LJU41" s="30"/>
      <c r="LJV41" s="29"/>
      <c r="LJW41" s="30"/>
      <c r="LJX41" s="29"/>
      <c r="LJY41" s="30"/>
      <c r="LJZ41" s="29"/>
      <c r="LKA41" s="30"/>
      <c r="LKB41" s="29"/>
      <c r="LKC41" s="30"/>
      <c r="LKD41" s="29"/>
      <c r="LKE41" s="30"/>
      <c r="LKF41" s="29"/>
      <c r="LKG41" s="30"/>
      <c r="LKH41" s="29"/>
      <c r="LKI41" s="30"/>
      <c r="LKJ41" s="29"/>
      <c r="LKK41" s="30"/>
      <c r="LKL41" s="29"/>
      <c r="LKM41" s="30"/>
      <c r="LKN41" s="29"/>
      <c r="LKO41" s="30"/>
      <c r="LKP41" s="29"/>
      <c r="LKQ41" s="30"/>
      <c r="LKR41" s="29"/>
      <c r="LKS41" s="30"/>
      <c r="LKT41" s="29"/>
      <c r="LKU41" s="30"/>
      <c r="LKV41" s="29"/>
      <c r="LKW41" s="30"/>
      <c r="LKX41" s="29"/>
      <c r="LKY41" s="30"/>
      <c r="LKZ41" s="29"/>
      <c r="LLA41" s="30"/>
      <c r="LLB41" s="29"/>
      <c r="LLC41" s="30"/>
      <c r="LLD41" s="29"/>
      <c r="LLE41" s="30"/>
      <c r="LLF41" s="29"/>
      <c r="LLG41" s="30"/>
      <c r="LLH41" s="29"/>
      <c r="LLI41" s="30"/>
      <c r="LLJ41" s="29"/>
      <c r="LLK41" s="30"/>
      <c r="LLL41" s="29"/>
      <c r="LLM41" s="30"/>
      <c r="LLN41" s="29"/>
      <c r="LLO41" s="30"/>
      <c r="LLP41" s="29"/>
      <c r="LLQ41" s="30"/>
      <c r="LLR41" s="29"/>
      <c r="LLS41" s="30"/>
      <c r="LLT41" s="29"/>
      <c r="LLU41" s="30"/>
      <c r="LLV41" s="29"/>
      <c r="LLW41" s="30"/>
      <c r="LLX41" s="29"/>
      <c r="LLY41" s="30"/>
      <c r="LLZ41" s="29"/>
      <c r="LMA41" s="30"/>
      <c r="LMB41" s="29"/>
      <c r="LMC41" s="30"/>
      <c r="LMD41" s="29"/>
      <c r="LME41" s="30"/>
      <c r="LMF41" s="29"/>
      <c r="LMG41" s="30"/>
      <c r="LMH41" s="29"/>
      <c r="LMI41" s="30"/>
      <c r="LMJ41" s="29"/>
      <c r="LMK41" s="30"/>
      <c r="LML41" s="29"/>
      <c r="LMM41" s="30"/>
      <c r="LMN41" s="29"/>
      <c r="LMO41" s="30"/>
      <c r="LMP41" s="29"/>
      <c r="LMQ41" s="30"/>
      <c r="LMR41" s="29"/>
      <c r="LMS41" s="30"/>
      <c r="LMT41" s="29"/>
      <c r="LMU41" s="30"/>
      <c r="LMV41" s="29"/>
      <c r="LMW41" s="30"/>
      <c r="LMX41" s="29"/>
      <c r="LMY41" s="30"/>
      <c r="LMZ41" s="29"/>
      <c r="LNA41" s="30"/>
      <c r="LNB41" s="29"/>
      <c r="LNC41" s="30"/>
      <c r="LND41" s="29"/>
      <c r="LNE41" s="30"/>
      <c r="LNF41" s="29"/>
      <c r="LNG41" s="30"/>
      <c r="LNH41" s="29"/>
      <c r="LNI41" s="30"/>
      <c r="LNJ41" s="29"/>
      <c r="LNK41" s="30"/>
      <c r="LNL41" s="29"/>
      <c r="LNM41" s="30"/>
      <c r="LNN41" s="29"/>
      <c r="LNO41" s="30"/>
      <c r="LNP41" s="29"/>
      <c r="LNQ41" s="30"/>
      <c r="LNR41" s="29"/>
      <c r="LNS41" s="30"/>
      <c r="LNT41" s="29"/>
      <c r="LNU41" s="30"/>
      <c r="LNV41" s="29"/>
      <c r="LNW41" s="30"/>
      <c r="LNX41" s="29"/>
      <c r="LNY41" s="30"/>
      <c r="LNZ41" s="29"/>
      <c r="LOA41" s="30"/>
      <c r="LOB41" s="29"/>
      <c r="LOC41" s="30"/>
      <c r="LOD41" s="29"/>
      <c r="LOE41" s="30"/>
      <c r="LOF41" s="29"/>
      <c r="LOG41" s="30"/>
      <c r="LOH41" s="29"/>
      <c r="LOI41" s="30"/>
      <c r="LOJ41" s="29"/>
      <c r="LOK41" s="30"/>
      <c r="LOL41" s="29"/>
      <c r="LOM41" s="30"/>
      <c r="LON41" s="29"/>
      <c r="LOO41" s="30"/>
      <c r="LOP41" s="29"/>
      <c r="LOQ41" s="30"/>
      <c r="LOR41" s="29"/>
      <c r="LOS41" s="30"/>
      <c r="LOT41" s="29"/>
      <c r="LOU41" s="30"/>
      <c r="LOV41" s="29"/>
      <c r="LOW41" s="30"/>
      <c r="LOX41" s="29"/>
      <c r="LOY41" s="30"/>
      <c r="LOZ41" s="29"/>
      <c r="LPA41" s="30"/>
      <c r="LPB41" s="29"/>
      <c r="LPC41" s="30"/>
      <c r="LPD41" s="29"/>
      <c r="LPE41" s="30"/>
      <c r="LPF41" s="29"/>
      <c r="LPG41" s="30"/>
      <c r="LPH41" s="29"/>
      <c r="LPI41" s="30"/>
      <c r="LPJ41" s="29"/>
      <c r="LPK41" s="30"/>
      <c r="LPL41" s="29"/>
      <c r="LPM41" s="30"/>
      <c r="LPN41" s="29"/>
      <c r="LPO41" s="30"/>
      <c r="LPP41" s="29"/>
      <c r="LPQ41" s="30"/>
      <c r="LPR41" s="29"/>
      <c r="LPS41" s="30"/>
      <c r="LPT41" s="29"/>
      <c r="LPU41" s="30"/>
      <c r="LPV41" s="29"/>
      <c r="LPW41" s="30"/>
      <c r="LPX41" s="29"/>
      <c r="LPY41" s="30"/>
      <c r="LPZ41" s="29"/>
      <c r="LQA41" s="30"/>
      <c r="LQB41" s="29"/>
      <c r="LQC41" s="30"/>
      <c r="LQD41" s="29"/>
      <c r="LQE41" s="30"/>
      <c r="LQF41" s="29"/>
      <c r="LQG41" s="30"/>
      <c r="LQH41" s="29"/>
      <c r="LQI41" s="30"/>
      <c r="LQJ41" s="29"/>
      <c r="LQK41" s="30"/>
      <c r="LQL41" s="29"/>
      <c r="LQM41" s="30"/>
      <c r="LQN41" s="29"/>
      <c r="LQO41" s="30"/>
      <c r="LQP41" s="29"/>
      <c r="LQQ41" s="30"/>
      <c r="LQR41" s="29"/>
      <c r="LQS41" s="30"/>
      <c r="LQT41" s="29"/>
      <c r="LQU41" s="30"/>
      <c r="LQV41" s="29"/>
      <c r="LQW41" s="30"/>
      <c r="LQX41" s="29"/>
      <c r="LQY41" s="30"/>
      <c r="LQZ41" s="29"/>
      <c r="LRA41" s="30"/>
      <c r="LRB41" s="29"/>
      <c r="LRC41" s="30"/>
      <c r="LRD41" s="29"/>
      <c r="LRE41" s="30"/>
      <c r="LRF41" s="29"/>
      <c r="LRG41" s="30"/>
      <c r="LRH41" s="29"/>
      <c r="LRI41" s="30"/>
      <c r="LRJ41" s="29"/>
      <c r="LRK41" s="30"/>
      <c r="LRL41" s="29"/>
      <c r="LRM41" s="30"/>
      <c r="LRN41" s="29"/>
      <c r="LRO41" s="30"/>
      <c r="LRP41" s="29"/>
      <c r="LRQ41" s="30"/>
      <c r="LRR41" s="29"/>
      <c r="LRS41" s="30"/>
      <c r="LRT41" s="29"/>
      <c r="LRU41" s="30"/>
      <c r="LRV41" s="29"/>
      <c r="LRW41" s="30"/>
      <c r="LRX41" s="29"/>
      <c r="LRY41" s="30"/>
      <c r="LRZ41" s="29"/>
      <c r="LSA41" s="30"/>
      <c r="LSB41" s="29"/>
      <c r="LSC41" s="30"/>
      <c r="LSD41" s="29"/>
      <c r="LSE41" s="30"/>
      <c r="LSF41" s="29"/>
      <c r="LSG41" s="30"/>
      <c r="LSH41" s="29"/>
      <c r="LSI41" s="30"/>
      <c r="LSJ41" s="29"/>
      <c r="LSK41" s="30"/>
      <c r="LSL41" s="29"/>
      <c r="LSM41" s="30"/>
      <c r="LSN41" s="29"/>
      <c r="LSO41" s="30"/>
      <c r="LSP41" s="29"/>
      <c r="LSQ41" s="30"/>
      <c r="LSR41" s="29"/>
      <c r="LSS41" s="30"/>
      <c r="LST41" s="29"/>
      <c r="LSU41" s="30"/>
      <c r="LSV41" s="29"/>
      <c r="LSW41" s="30"/>
      <c r="LSX41" s="29"/>
      <c r="LSY41" s="30"/>
      <c r="LSZ41" s="29"/>
      <c r="LTA41" s="30"/>
      <c r="LTB41" s="29"/>
      <c r="LTC41" s="30"/>
      <c r="LTD41" s="29"/>
      <c r="LTE41" s="30"/>
      <c r="LTF41" s="29"/>
      <c r="LTG41" s="30"/>
      <c r="LTH41" s="29"/>
      <c r="LTI41" s="30"/>
      <c r="LTJ41" s="29"/>
      <c r="LTK41" s="30"/>
      <c r="LTL41" s="29"/>
      <c r="LTM41" s="30"/>
      <c r="LTN41" s="29"/>
      <c r="LTO41" s="30"/>
      <c r="LTP41" s="29"/>
      <c r="LTQ41" s="30"/>
      <c r="LTR41" s="29"/>
      <c r="LTS41" s="30"/>
      <c r="LTT41" s="29"/>
      <c r="LTU41" s="30"/>
      <c r="LTV41" s="29"/>
      <c r="LTW41" s="30"/>
      <c r="LTX41" s="29"/>
      <c r="LTY41" s="30"/>
      <c r="LTZ41" s="29"/>
      <c r="LUA41" s="30"/>
      <c r="LUB41" s="29"/>
      <c r="LUC41" s="30"/>
      <c r="LUD41" s="29"/>
      <c r="LUE41" s="30"/>
      <c r="LUF41" s="29"/>
      <c r="LUG41" s="30"/>
      <c r="LUH41" s="29"/>
      <c r="LUI41" s="30"/>
      <c r="LUJ41" s="29"/>
      <c r="LUK41" s="30"/>
      <c r="LUL41" s="29"/>
      <c r="LUM41" s="30"/>
      <c r="LUN41" s="29"/>
      <c r="LUO41" s="30"/>
      <c r="LUP41" s="29"/>
      <c r="LUQ41" s="30"/>
      <c r="LUR41" s="29"/>
      <c r="LUS41" s="30"/>
      <c r="LUT41" s="29"/>
      <c r="LUU41" s="30"/>
      <c r="LUV41" s="29"/>
      <c r="LUW41" s="30"/>
      <c r="LUX41" s="29"/>
      <c r="LUY41" s="30"/>
      <c r="LUZ41" s="29"/>
      <c r="LVA41" s="30"/>
      <c r="LVB41" s="29"/>
      <c r="LVC41" s="30"/>
      <c r="LVD41" s="29"/>
      <c r="LVE41" s="30"/>
      <c r="LVF41" s="29"/>
      <c r="LVG41" s="30"/>
      <c r="LVH41" s="29"/>
      <c r="LVI41" s="30"/>
      <c r="LVJ41" s="29"/>
      <c r="LVK41" s="30"/>
      <c r="LVL41" s="29"/>
      <c r="LVM41" s="30"/>
      <c r="LVN41" s="29"/>
      <c r="LVO41" s="30"/>
      <c r="LVP41" s="29"/>
      <c r="LVQ41" s="30"/>
      <c r="LVR41" s="29"/>
      <c r="LVS41" s="30"/>
      <c r="LVT41" s="29"/>
      <c r="LVU41" s="30"/>
      <c r="LVV41" s="29"/>
      <c r="LVW41" s="30"/>
      <c r="LVX41" s="29"/>
      <c r="LVY41" s="30"/>
      <c r="LVZ41" s="29"/>
      <c r="LWA41" s="30"/>
      <c r="LWB41" s="29"/>
      <c r="LWC41" s="30"/>
      <c r="LWD41" s="29"/>
      <c r="LWE41" s="30"/>
      <c r="LWF41" s="29"/>
      <c r="LWG41" s="30"/>
      <c r="LWH41" s="29"/>
      <c r="LWI41" s="30"/>
      <c r="LWJ41" s="29"/>
      <c r="LWK41" s="30"/>
      <c r="LWL41" s="29"/>
      <c r="LWM41" s="30"/>
      <c r="LWN41" s="29"/>
      <c r="LWO41" s="30"/>
      <c r="LWP41" s="29"/>
      <c r="LWQ41" s="30"/>
      <c r="LWR41" s="29"/>
      <c r="LWS41" s="30"/>
      <c r="LWT41" s="29"/>
      <c r="LWU41" s="30"/>
      <c r="LWV41" s="29"/>
      <c r="LWW41" s="30"/>
      <c r="LWX41" s="29"/>
      <c r="LWY41" s="30"/>
      <c r="LWZ41" s="29"/>
      <c r="LXA41" s="30"/>
      <c r="LXB41" s="29"/>
      <c r="LXC41" s="30"/>
      <c r="LXD41" s="29"/>
      <c r="LXE41" s="30"/>
      <c r="LXF41" s="29"/>
      <c r="LXG41" s="30"/>
      <c r="LXH41" s="29"/>
      <c r="LXI41" s="30"/>
      <c r="LXJ41" s="29"/>
      <c r="LXK41" s="30"/>
      <c r="LXL41" s="29"/>
      <c r="LXM41" s="30"/>
      <c r="LXN41" s="29"/>
      <c r="LXO41" s="30"/>
      <c r="LXP41" s="29"/>
      <c r="LXQ41" s="30"/>
      <c r="LXR41" s="29"/>
      <c r="LXS41" s="30"/>
      <c r="LXT41" s="29"/>
      <c r="LXU41" s="30"/>
      <c r="LXV41" s="29"/>
      <c r="LXW41" s="30"/>
      <c r="LXX41" s="29"/>
      <c r="LXY41" s="30"/>
      <c r="LXZ41" s="29"/>
      <c r="LYA41" s="30"/>
      <c r="LYB41" s="29"/>
      <c r="LYC41" s="30"/>
      <c r="LYD41" s="29"/>
      <c r="LYE41" s="30"/>
      <c r="LYF41" s="29"/>
      <c r="LYG41" s="30"/>
      <c r="LYH41" s="29"/>
      <c r="LYI41" s="30"/>
      <c r="LYJ41" s="29"/>
      <c r="LYK41" s="30"/>
      <c r="LYL41" s="29"/>
      <c r="LYM41" s="30"/>
      <c r="LYN41" s="29"/>
      <c r="LYO41" s="30"/>
      <c r="LYP41" s="29"/>
      <c r="LYQ41" s="30"/>
      <c r="LYR41" s="29"/>
      <c r="LYS41" s="30"/>
      <c r="LYT41" s="29"/>
      <c r="LYU41" s="30"/>
      <c r="LYV41" s="29"/>
      <c r="LYW41" s="30"/>
      <c r="LYX41" s="29"/>
      <c r="LYY41" s="30"/>
      <c r="LYZ41" s="29"/>
      <c r="LZA41" s="30"/>
      <c r="LZB41" s="29"/>
      <c r="LZC41" s="30"/>
      <c r="LZD41" s="29"/>
      <c r="LZE41" s="30"/>
      <c r="LZF41" s="29"/>
      <c r="LZG41" s="30"/>
      <c r="LZH41" s="29"/>
      <c r="LZI41" s="30"/>
      <c r="LZJ41" s="29"/>
      <c r="LZK41" s="30"/>
      <c r="LZL41" s="29"/>
      <c r="LZM41" s="30"/>
      <c r="LZN41" s="29"/>
      <c r="LZO41" s="30"/>
      <c r="LZP41" s="29"/>
      <c r="LZQ41" s="30"/>
      <c r="LZR41" s="29"/>
      <c r="LZS41" s="30"/>
      <c r="LZT41" s="29"/>
      <c r="LZU41" s="30"/>
      <c r="LZV41" s="29"/>
      <c r="LZW41" s="30"/>
      <c r="LZX41" s="29"/>
      <c r="LZY41" s="30"/>
      <c r="LZZ41" s="29"/>
      <c r="MAA41" s="30"/>
      <c r="MAB41" s="29"/>
      <c r="MAC41" s="30"/>
      <c r="MAD41" s="29"/>
      <c r="MAE41" s="30"/>
      <c r="MAF41" s="29"/>
      <c r="MAG41" s="30"/>
      <c r="MAH41" s="29"/>
      <c r="MAI41" s="30"/>
      <c r="MAJ41" s="29"/>
      <c r="MAK41" s="30"/>
      <c r="MAL41" s="29"/>
      <c r="MAM41" s="30"/>
      <c r="MAN41" s="29"/>
      <c r="MAO41" s="30"/>
      <c r="MAP41" s="29"/>
      <c r="MAQ41" s="30"/>
      <c r="MAR41" s="29"/>
      <c r="MAS41" s="30"/>
      <c r="MAT41" s="29"/>
      <c r="MAU41" s="30"/>
      <c r="MAV41" s="29"/>
      <c r="MAW41" s="30"/>
      <c r="MAX41" s="29"/>
      <c r="MAY41" s="30"/>
      <c r="MAZ41" s="29"/>
      <c r="MBA41" s="30"/>
      <c r="MBB41" s="29"/>
      <c r="MBC41" s="30"/>
      <c r="MBD41" s="29"/>
      <c r="MBE41" s="30"/>
      <c r="MBF41" s="29"/>
      <c r="MBG41" s="30"/>
      <c r="MBH41" s="29"/>
      <c r="MBI41" s="30"/>
      <c r="MBJ41" s="29"/>
      <c r="MBK41" s="30"/>
      <c r="MBL41" s="29"/>
      <c r="MBM41" s="30"/>
      <c r="MBN41" s="29"/>
      <c r="MBO41" s="30"/>
      <c r="MBP41" s="29"/>
      <c r="MBQ41" s="30"/>
      <c r="MBR41" s="29"/>
      <c r="MBS41" s="30"/>
      <c r="MBT41" s="29"/>
      <c r="MBU41" s="30"/>
      <c r="MBV41" s="29"/>
      <c r="MBW41" s="30"/>
      <c r="MBX41" s="29"/>
      <c r="MBY41" s="30"/>
      <c r="MBZ41" s="29"/>
      <c r="MCA41" s="30"/>
      <c r="MCB41" s="29"/>
      <c r="MCC41" s="30"/>
      <c r="MCD41" s="29"/>
      <c r="MCE41" s="30"/>
      <c r="MCF41" s="29"/>
      <c r="MCG41" s="30"/>
      <c r="MCH41" s="29"/>
      <c r="MCI41" s="30"/>
      <c r="MCJ41" s="29"/>
      <c r="MCK41" s="30"/>
      <c r="MCL41" s="29"/>
      <c r="MCM41" s="30"/>
      <c r="MCN41" s="29"/>
      <c r="MCO41" s="30"/>
      <c r="MCP41" s="29"/>
      <c r="MCQ41" s="30"/>
      <c r="MCR41" s="29"/>
      <c r="MCS41" s="30"/>
      <c r="MCT41" s="29"/>
      <c r="MCU41" s="30"/>
      <c r="MCV41" s="29"/>
      <c r="MCW41" s="30"/>
      <c r="MCX41" s="29"/>
      <c r="MCY41" s="30"/>
      <c r="MCZ41" s="29"/>
      <c r="MDA41" s="30"/>
      <c r="MDB41" s="29"/>
      <c r="MDC41" s="30"/>
      <c r="MDD41" s="29"/>
      <c r="MDE41" s="30"/>
      <c r="MDF41" s="29"/>
      <c r="MDG41" s="30"/>
      <c r="MDH41" s="29"/>
      <c r="MDI41" s="30"/>
      <c r="MDJ41" s="29"/>
      <c r="MDK41" s="30"/>
      <c r="MDL41" s="29"/>
      <c r="MDM41" s="30"/>
      <c r="MDN41" s="29"/>
      <c r="MDO41" s="30"/>
      <c r="MDP41" s="29"/>
      <c r="MDQ41" s="30"/>
      <c r="MDR41" s="29"/>
      <c r="MDS41" s="30"/>
      <c r="MDT41" s="29"/>
      <c r="MDU41" s="30"/>
      <c r="MDV41" s="29"/>
      <c r="MDW41" s="30"/>
      <c r="MDX41" s="29"/>
      <c r="MDY41" s="30"/>
      <c r="MDZ41" s="29"/>
      <c r="MEA41" s="30"/>
      <c r="MEB41" s="29"/>
      <c r="MEC41" s="30"/>
      <c r="MED41" s="29"/>
      <c r="MEE41" s="30"/>
      <c r="MEF41" s="29"/>
      <c r="MEG41" s="30"/>
      <c r="MEH41" s="29"/>
      <c r="MEI41" s="30"/>
      <c r="MEJ41" s="29"/>
      <c r="MEK41" s="30"/>
      <c r="MEL41" s="29"/>
      <c r="MEM41" s="30"/>
      <c r="MEN41" s="29"/>
      <c r="MEO41" s="30"/>
      <c r="MEP41" s="29"/>
      <c r="MEQ41" s="30"/>
      <c r="MER41" s="29"/>
      <c r="MES41" s="30"/>
      <c r="MET41" s="29"/>
      <c r="MEU41" s="30"/>
      <c r="MEV41" s="29"/>
      <c r="MEW41" s="30"/>
      <c r="MEX41" s="29"/>
      <c r="MEY41" s="30"/>
      <c r="MEZ41" s="29"/>
      <c r="MFA41" s="30"/>
      <c r="MFB41" s="29"/>
      <c r="MFC41" s="30"/>
      <c r="MFD41" s="29"/>
      <c r="MFE41" s="30"/>
      <c r="MFF41" s="29"/>
      <c r="MFG41" s="30"/>
      <c r="MFH41" s="29"/>
      <c r="MFI41" s="30"/>
      <c r="MFJ41" s="29"/>
      <c r="MFK41" s="30"/>
      <c r="MFL41" s="29"/>
      <c r="MFM41" s="30"/>
      <c r="MFN41" s="29"/>
      <c r="MFO41" s="30"/>
      <c r="MFP41" s="29"/>
      <c r="MFQ41" s="30"/>
      <c r="MFR41" s="29"/>
      <c r="MFS41" s="30"/>
      <c r="MFT41" s="29"/>
      <c r="MFU41" s="30"/>
      <c r="MFV41" s="29"/>
      <c r="MFW41" s="30"/>
      <c r="MFX41" s="29"/>
      <c r="MFY41" s="30"/>
      <c r="MFZ41" s="29"/>
      <c r="MGA41" s="30"/>
      <c r="MGB41" s="29"/>
      <c r="MGC41" s="30"/>
      <c r="MGD41" s="29"/>
      <c r="MGE41" s="30"/>
      <c r="MGF41" s="29"/>
      <c r="MGG41" s="30"/>
      <c r="MGH41" s="29"/>
      <c r="MGI41" s="30"/>
      <c r="MGJ41" s="29"/>
      <c r="MGK41" s="30"/>
      <c r="MGL41" s="29"/>
      <c r="MGM41" s="30"/>
      <c r="MGN41" s="29"/>
      <c r="MGO41" s="30"/>
      <c r="MGP41" s="29"/>
      <c r="MGQ41" s="30"/>
      <c r="MGR41" s="29"/>
      <c r="MGS41" s="30"/>
      <c r="MGT41" s="29"/>
      <c r="MGU41" s="30"/>
      <c r="MGV41" s="29"/>
      <c r="MGW41" s="30"/>
      <c r="MGX41" s="29"/>
      <c r="MGY41" s="30"/>
      <c r="MGZ41" s="29"/>
      <c r="MHA41" s="30"/>
      <c r="MHB41" s="29"/>
      <c r="MHC41" s="30"/>
      <c r="MHD41" s="29"/>
      <c r="MHE41" s="30"/>
      <c r="MHF41" s="29"/>
      <c r="MHG41" s="30"/>
      <c r="MHH41" s="29"/>
      <c r="MHI41" s="30"/>
      <c r="MHJ41" s="29"/>
      <c r="MHK41" s="30"/>
      <c r="MHL41" s="29"/>
      <c r="MHM41" s="30"/>
      <c r="MHN41" s="29"/>
      <c r="MHO41" s="30"/>
      <c r="MHP41" s="29"/>
      <c r="MHQ41" s="30"/>
      <c r="MHR41" s="29"/>
      <c r="MHS41" s="30"/>
      <c r="MHT41" s="29"/>
      <c r="MHU41" s="30"/>
      <c r="MHV41" s="29"/>
      <c r="MHW41" s="30"/>
      <c r="MHX41" s="29"/>
      <c r="MHY41" s="30"/>
      <c r="MHZ41" s="29"/>
      <c r="MIA41" s="30"/>
      <c r="MIB41" s="29"/>
      <c r="MIC41" s="30"/>
      <c r="MID41" s="29"/>
      <c r="MIE41" s="30"/>
      <c r="MIF41" s="29"/>
      <c r="MIG41" s="30"/>
      <c r="MIH41" s="29"/>
      <c r="MII41" s="30"/>
      <c r="MIJ41" s="29"/>
      <c r="MIK41" s="30"/>
      <c r="MIL41" s="29"/>
      <c r="MIM41" s="30"/>
      <c r="MIN41" s="29"/>
      <c r="MIO41" s="30"/>
      <c r="MIP41" s="29"/>
      <c r="MIQ41" s="30"/>
      <c r="MIR41" s="29"/>
      <c r="MIS41" s="30"/>
      <c r="MIT41" s="29"/>
      <c r="MIU41" s="30"/>
      <c r="MIV41" s="29"/>
      <c r="MIW41" s="30"/>
      <c r="MIX41" s="29"/>
      <c r="MIY41" s="30"/>
      <c r="MIZ41" s="29"/>
      <c r="MJA41" s="30"/>
      <c r="MJB41" s="29"/>
      <c r="MJC41" s="30"/>
      <c r="MJD41" s="29"/>
      <c r="MJE41" s="30"/>
      <c r="MJF41" s="29"/>
      <c r="MJG41" s="30"/>
      <c r="MJH41" s="29"/>
      <c r="MJI41" s="30"/>
      <c r="MJJ41" s="29"/>
      <c r="MJK41" s="30"/>
      <c r="MJL41" s="29"/>
      <c r="MJM41" s="30"/>
      <c r="MJN41" s="29"/>
      <c r="MJO41" s="30"/>
      <c r="MJP41" s="29"/>
      <c r="MJQ41" s="30"/>
      <c r="MJR41" s="29"/>
      <c r="MJS41" s="30"/>
      <c r="MJT41" s="29"/>
      <c r="MJU41" s="30"/>
      <c r="MJV41" s="29"/>
      <c r="MJW41" s="30"/>
      <c r="MJX41" s="29"/>
      <c r="MJY41" s="30"/>
      <c r="MJZ41" s="29"/>
      <c r="MKA41" s="30"/>
      <c r="MKB41" s="29"/>
      <c r="MKC41" s="30"/>
      <c r="MKD41" s="29"/>
      <c r="MKE41" s="30"/>
      <c r="MKF41" s="29"/>
      <c r="MKG41" s="30"/>
      <c r="MKH41" s="29"/>
      <c r="MKI41" s="30"/>
      <c r="MKJ41" s="29"/>
      <c r="MKK41" s="30"/>
      <c r="MKL41" s="29"/>
      <c r="MKM41" s="30"/>
      <c r="MKN41" s="29"/>
      <c r="MKO41" s="30"/>
      <c r="MKP41" s="29"/>
      <c r="MKQ41" s="30"/>
      <c r="MKR41" s="29"/>
      <c r="MKS41" s="30"/>
      <c r="MKT41" s="29"/>
      <c r="MKU41" s="30"/>
      <c r="MKV41" s="29"/>
      <c r="MKW41" s="30"/>
      <c r="MKX41" s="29"/>
      <c r="MKY41" s="30"/>
      <c r="MKZ41" s="29"/>
      <c r="MLA41" s="30"/>
      <c r="MLB41" s="29"/>
      <c r="MLC41" s="30"/>
      <c r="MLD41" s="29"/>
      <c r="MLE41" s="30"/>
      <c r="MLF41" s="29"/>
      <c r="MLG41" s="30"/>
      <c r="MLH41" s="29"/>
      <c r="MLI41" s="30"/>
      <c r="MLJ41" s="29"/>
      <c r="MLK41" s="30"/>
      <c r="MLL41" s="29"/>
      <c r="MLM41" s="30"/>
      <c r="MLN41" s="29"/>
      <c r="MLO41" s="30"/>
      <c r="MLP41" s="29"/>
      <c r="MLQ41" s="30"/>
      <c r="MLR41" s="29"/>
      <c r="MLS41" s="30"/>
      <c r="MLT41" s="29"/>
      <c r="MLU41" s="30"/>
      <c r="MLV41" s="29"/>
      <c r="MLW41" s="30"/>
      <c r="MLX41" s="29"/>
      <c r="MLY41" s="30"/>
      <c r="MLZ41" s="29"/>
      <c r="MMA41" s="30"/>
      <c r="MMB41" s="29"/>
      <c r="MMC41" s="30"/>
      <c r="MMD41" s="29"/>
      <c r="MME41" s="30"/>
      <c r="MMF41" s="29"/>
      <c r="MMG41" s="30"/>
      <c r="MMH41" s="29"/>
      <c r="MMI41" s="30"/>
      <c r="MMJ41" s="29"/>
      <c r="MMK41" s="30"/>
      <c r="MML41" s="29"/>
      <c r="MMM41" s="30"/>
      <c r="MMN41" s="29"/>
      <c r="MMO41" s="30"/>
      <c r="MMP41" s="29"/>
      <c r="MMQ41" s="30"/>
      <c r="MMR41" s="29"/>
      <c r="MMS41" s="30"/>
      <c r="MMT41" s="29"/>
      <c r="MMU41" s="30"/>
      <c r="MMV41" s="29"/>
      <c r="MMW41" s="30"/>
      <c r="MMX41" s="29"/>
      <c r="MMY41" s="30"/>
      <c r="MMZ41" s="29"/>
      <c r="MNA41" s="30"/>
      <c r="MNB41" s="29"/>
      <c r="MNC41" s="30"/>
      <c r="MND41" s="29"/>
      <c r="MNE41" s="30"/>
      <c r="MNF41" s="29"/>
      <c r="MNG41" s="30"/>
      <c r="MNH41" s="29"/>
      <c r="MNI41" s="30"/>
      <c r="MNJ41" s="29"/>
      <c r="MNK41" s="30"/>
      <c r="MNL41" s="29"/>
      <c r="MNM41" s="30"/>
      <c r="MNN41" s="29"/>
      <c r="MNO41" s="30"/>
      <c r="MNP41" s="29"/>
      <c r="MNQ41" s="30"/>
      <c r="MNR41" s="29"/>
      <c r="MNS41" s="30"/>
      <c r="MNT41" s="29"/>
      <c r="MNU41" s="30"/>
      <c r="MNV41" s="29"/>
      <c r="MNW41" s="30"/>
      <c r="MNX41" s="29"/>
      <c r="MNY41" s="30"/>
      <c r="MNZ41" s="29"/>
      <c r="MOA41" s="30"/>
      <c r="MOB41" s="29"/>
      <c r="MOC41" s="30"/>
      <c r="MOD41" s="29"/>
      <c r="MOE41" s="30"/>
      <c r="MOF41" s="29"/>
      <c r="MOG41" s="30"/>
      <c r="MOH41" s="29"/>
      <c r="MOI41" s="30"/>
      <c r="MOJ41" s="29"/>
      <c r="MOK41" s="30"/>
      <c r="MOL41" s="29"/>
      <c r="MOM41" s="30"/>
      <c r="MON41" s="29"/>
      <c r="MOO41" s="30"/>
      <c r="MOP41" s="29"/>
      <c r="MOQ41" s="30"/>
      <c r="MOR41" s="29"/>
      <c r="MOS41" s="30"/>
      <c r="MOT41" s="29"/>
      <c r="MOU41" s="30"/>
      <c r="MOV41" s="29"/>
      <c r="MOW41" s="30"/>
      <c r="MOX41" s="29"/>
      <c r="MOY41" s="30"/>
      <c r="MOZ41" s="29"/>
      <c r="MPA41" s="30"/>
      <c r="MPB41" s="29"/>
      <c r="MPC41" s="30"/>
      <c r="MPD41" s="29"/>
      <c r="MPE41" s="30"/>
      <c r="MPF41" s="29"/>
      <c r="MPG41" s="30"/>
      <c r="MPH41" s="29"/>
      <c r="MPI41" s="30"/>
      <c r="MPJ41" s="29"/>
      <c r="MPK41" s="30"/>
      <c r="MPL41" s="29"/>
      <c r="MPM41" s="30"/>
      <c r="MPN41" s="29"/>
      <c r="MPO41" s="30"/>
      <c r="MPP41" s="29"/>
      <c r="MPQ41" s="30"/>
      <c r="MPR41" s="29"/>
      <c r="MPS41" s="30"/>
      <c r="MPT41" s="29"/>
      <c r="MPU41" s="30"/>
      <c r="MPV41" s="29"/>
      <c r="MPW41" s="30"/>
      <c r="MPX41" s="29"/>
      <c r="MPY41" s="30"/>
      <c r="MPZ41" s="29"/>
      <c r="MQA41" s="30"/>
      <c r="MQB41" s="29"/>
      <c r="MQC41" s="30"/>
      <c r="MQD41" s="29"/>
      <c r="MQE41" s="30"/>
      <c r="MQF41" s="29"/>
      <c r="MQG41" s="30"/>
      <c r="MQH41" s="29"/>
      <c r="MQI41" s="30"/>
      <c r="MQJ41" s="29"/>
      <c r="MQK41" s="30"/>
      <c r="MQL41" s="29"/>
      <c r="MQM41" s="30"/>
      <c r="MQN41" s="29"/>
      <c r="MQO41" s="30"/>
      <c r="MQP41" s="29"/>
      <c r="MQQ41" s="30"/>
      <c r="MQR41" s="29"/>
      <c r="MQS41" s="30"/>
      <c r="MQT41" s="29"/>
      <c r="MQU41" s="30"/>
      <c r="MQV41" s="29"/>
      <c r="MQW41" s="30"/>
      <c r="MQX41" s="29"/>
      <c r="MQY41" s="30"/>
      <c r="MQZ41" s="29"/>
      <c r="MRA41" s="30"/>
      <c r="MRB41" s="29"/>
      <c r="MRC41" s="30"/>
      <c r="MRD41" s="29"/>
      <c r="MRE41" s="30"/>
      <c r="MRF41" s="29"/>
      <c r="MRG41" s="30"/>
      <c r="MRH41" s="29"/>
      <c r="MRI41" s="30"/>
      <c r="MRJ41" s="29"/>
      <c r="MRK41" s="30"/>
      <c r="MRL41" s="29"/>
      <c r="MRM41" s="30"/>
      <c r="MRN41" s="29"/>
      <c r="MRO41" s="30"/>
      <c r="MRP41" s="29"/>
      <c r="MRQ41" s="30"/>
      <c r="MRR41" s="29"/>
      <c r="MRS41" s="30"/>
      <c r="MRT41" s="29"/>
      <c r="MRU41" s="30"/>
      <c r="MRV41" s="29"/>
      <c r="MRW41" s="30"/>
      <c r="MRX41" s="29"/>
      <c r="MRY41" s="30"/>
      <c r="MRZ41" s="29"/>
      <c r="MSA41" s="30"/>
      <c r="MSB41" s="29"/>
      <c r="MSC41" s="30"/>
      <c r="MSD41" s="29"/>
      <c r="MSE41" s="30"/>
      <c r="MSF41" s="29"/>
      <c r="MSG41" s="30"/>
      <c r="MSH41" s="29"/>
      <c r="MSI41" s="30"/>
      <c r="MSJ41" s="29"/>
      <c r="MSK41" s="30"/>
      <c r="MSL41" s="29"/>
      <c r="MSM41" s="30"/>
      <c r="MSN41" s="29"/>
      <c r="MSO41" s="30"/>
      <c r="MSP41" s="29"/>
      <c r="MSQ41" s="30"/>
      <c r="MSR41" s="29"/>
      <c r="MSS41" s="30"/>
      <c r="MST41" s="29"/>
      <c r="MSU41" s="30"/>
      <c r="MSV41" s="29"/>
      <c r="MSW41" s="30"/>
      <c r="MSX41" s="29"/>
      <c r="MSY41" s="30"/>
      <c r="MSZ41" s="29"/>
      <c r="MTA41" s="30"/>
      <c r="MTB41" s="29"/>
      <c r="MTC41" s="30"/>
      <c r="MTD41" s="29"/>
      <c r="MTE41" s="30"/>
      <c r="MTF41" s="29"/>
      <c r="MTG41" s="30"/>
      <c r="MTH41" s="29"/>
      <c r="MTI41" s="30"/>
      <c r="MTJ41" s="29"/>
      <c r="MTK41" s="30"/>
      <c r="MTL41" s="29"/>
      <c r="MTM41" s="30"/>
      <c r="MTN41" s="29"/>
      <c r="MTO41" s="30"/>
      <c r="MTP41" s="29"/>
      <c r="MTQ41" s="30"/>
      <c r="MTR41" s="29"/>
      <c r="MTS41" s="30"/>
      <c r="MTT41" s="29"/>
      <c r="MTU41" s="30"/>
      <c r="MTV41" s="29"/>
      <c r="MTW41" s="30"/>
      <c r="MTX41" s="29"/>
      <c r="MTY41" s="30"/>
      <c r="MTZ41" s="29"/>
      <c r="MUA41" s="30"/>
      <c r="MUB41" s="29"/>
      <c r="MUC41" s="30"/>
      <c r="MUD41" s="29"/>
      <c r="MUE41" s="30"/>
      <c r="MUF41" s="29"/>
      <c r="MUG41" s="30"/>
      <c r="MUH41" s="29"/>
      <c r="MUI41" s="30"/>
      <c r="MUJ41" s="29"/>
      <c r="MUK41" s="30"/>
      <c r="MUL41" s="29"/>
      <c r="MUM41" s="30"/>
      <c r="MUN41" s="29"/>
      <c r="MUO41" s="30"/>
      <c r="MUP41" s="29"/>
      <c r="MUQ41" s="30"/>
      <c r="MUR41" s="29"/>
      <c r="MUS41" s="30"/>
      <c r="MUT41" s="29"/>
      <c r="MUU41" s="30"/>
      <c r="MUV41" s="29"/>
      <c r="MUW41" s="30"/>
      <c r="MUX41" s="29"/>
      <c r="MUY41" s="30"/>
      <c r="MUZ41" s="29"/>
      <c r="MVA41" s="30"/>
      <c r="MVB41" s="29"/>
      <c r="MVC41" s="30"/>
      <c r="MVD41" s="29"/>
      <c r="MVE41" s="30"/>
      <c r="MVF41" s="29"/>
      <c r="MVG41" s="30"/>
      <c r="MVH41" s="29"/>
      <c r="MVI41" s="30"/>
      <c r="MVJ41" s="29"/>
      <c r="MVK41" s="30"/>
      <c r="MVL41" s="29"/>
      <c r="MVM41" s="30"/>
      <c r="MVN41" s="29"/>
      <c r="MVO41" s="30"/>
      <c r="MVP41" s="29"/>
      <c r="MVQ41" s="30"/>
      <c r="MVR41" s="29"/>
      <c r="MVS41" s="30"/>
      <c r="MVT41" s="29"/>
      <c r="MVU41" s="30"/>
      <c r="MVV41" s="29"/>
      <c r="MVW41" s="30"/>
      <c r="MVX41" s="29"/>
      <c r="MVY41" s="30"/>
      <c r="MVZ41" s="29"/>
      <c r="MWA41" s="30"/>
      <c r="MWB41" s="29"/>
      <c r="MWC41" s="30"/>
      <c r="MWD41" s="29"/>
      <c r="MWE41" s="30"/>
      <c r="MWF41" s="29"/>
      <c r="MWG41" s="30"/>
      <c r="MWH41" s="29"/>
      <c r="MWI41" s="30"/>
      <c r="MWJ41" s="29"/>
      <c r="MWK41" s="30"/>
      <c r="MWL41" s="29"/>
      <c r="MWM41" s="30"/>
      <c r="MWN41" s="29"/>
      <c r="MWO41" s="30"/>
      <c r="MWP41" s="29"/>
      <c r="MWQ41" s="30"/>
      <c r="MWR41" s="29"/>
      <c r="MWS41" s="30"/>
      <c r="MWT41" s="29"/>
      <c r="MWU41" s="30"/>
      <c r="MWV41" s="29"/>
      <c r="MWW41" s="30"/>
      <c r="MWX41" s="29"/>
      <c r="MWY41" s="30"/>
      <c r="MWZ41" s="29"/>
      <c r="MXA41" s="30"/>
      <c r="MXB41" s="29"/>
      <c r="MXC41" s="30"/>
      <c r="MXD41" s="29"/>
      <c r="MXE41" s="30"/>
      <c r="MXF41" s="29"/>
      <c r="MXG41" s="30"/>
      <c r="MXH41" s="29"/>
      <c r="MXI41" s="30"/>
      <c r="MXJ41" s="29"/>
      <c r="MXK41" s="30"/>
      <c r="MXL41" s="29"/>
      <c r="MXM41" s="30"/>
      <c r="MXN41" s="29"/>
      <c r="MXO41" s="30"/>
      <c r="MXP41" s="29"/>
      <c r="MXQ41" s="30"/>
      <c r="MXR41" s="29"/>
      <c r="MXS41" s="30"/>
      <c r="MXT41" s="29"/>
      <c r="MXU41" s="30"/>
      <c r="MXV41" s="29"/>
      <c r="MXW41" s="30"/>
      <c r="MXX41" s="29"/>
      <c r="MXY41" s="30"/>
      <c r="MXZ41" s="29"/>
      <c r="MYA41" s="30"/>
      <c r="MYB41" s="29"/>
      <c r="MYC41" s="30"/>
      <c r="MYD41" s="29"/>
      <c r="MYE41" s="30"/>
      <c r="MYF41" s="29"/>
      <c r="MYG41" s="30"/>
      <c r="MYH41" s="29"/>
      <c r="MYI41" s="30"/>
      <c r="MYJ41" s="29"/>
      <c r="MYK41" s="30"/>
      <c r="MYL41" s="29"/>
      <c r="MYM41" s="30"/>
      <c r="MYN41" s="29"/>
      <c r="MYO41" s="30"/>
      <c r="MYP41" s="29"/>
      <c r="MYQ41" s="30"/>
      <c r="MYR41" s="29"/>
      <c r="MYS41" s="30"/>
      <c r="MYT41" s="29"/>
      <c r="MYU41" s="30"/>
      <c r="MYV41" s="29"/>
      <c r="MYW41" s="30"/>
      <c r="MYX41" s="29"/>
      <c r="MYY41" s="30"/>
      <c r="MYZ41" s="29"/>
      <c r="MZA41" s="30"/>
      <c r="MZB41" s="29"/>
      <c r="MZC41" s="30"/>
      <c r="MZD41" s="29"/>
      <c r="MZE41" s="30"/>
      <c r="MZF41" s="29"/>
      <c r="MZG41" s="30"/>
      <c r="MZH41" s="29"/>
      <c r="MZI41" s="30"/>
      <c r="MZJ41" s="29"/>
      <c r="MZK41" s="30"/>
      <c r="MZL41" s="29"/>
      <c r="MZM41" s="30"/>
      <c r="MZN41" s="29"/>
      <c r="MZO41" s="30"/>
      <c r="MZP41" s="29"/>
      <c r="MZQ41" s="30"/>
      <c r="MZR41" s="29"/>
      <c r="MZS41" s="30"/>
      <c r="MZT41" s="29"/>
      <c r="MZU41" s="30"/>
      <c r="MZV41" s="29"/>
      <c r="MZW41" s="30"/>
      <c r="MZX41" s="29"/>
      <c r="MZY41" s="30"/>
      <c r="MZZ41" s="29"/>
      <c r="NAA41" s="30"/>
      <c r="NAB41" s="29"/>
      <c r="NAC41" s="30"/>
      <c r="NAD41" s="29"/>
      <c r="NAE41" s="30"/>
      <c r="NAF41" s="29"/>
      <c r="NAG41" s="30"/>
      <c r="NAH41" s="29"/>
      <c r="NAI41" s="30"/>
      <c r="NAJ41" s="29"/>
      <c r="NAK41" s="30"/>
      <c r="NAL41" s="29"/>
      <c r="NAM41" s="30"/>
      <c r="NAN41" s="29"/>
      <c r="NAO41" s="30"/>
      <c r="NAP41" s="29"/>
      <c r="NAQ41" s="30"/>
      <c r="NAR41" s="29"/>
      <c r="NAS41" s="30"/>
      <c r="NAT41" s="29"/>
      <c r="NAU41" s="30"/>
      <c r="NAV41" s="29"/>
      <c r="NAW41" s="30"/>
      <c r="NAX41" s="29"/>
      <c r="NAY41" s="30"/>
      <c r="NAZ41" s="29"/>
      <c r="NBA41" s="30"/>
      <c r="NBB41" s="29"/>
      <c r="NBC41" s="30"/>
      <c r="NBD41" s="29"/>
      <c r="NBE41" s="30"/>
      <c r="NBF41" s="29"/>
      <c r="NBG41" s="30"/>
      <c r="NBH41" s="29"/>
      <c r="NBI41" s="30"/>
      <c r="NBJ41" s="29"/>
      <c r="NBK41" s="30"/>
      <c r="NBL41" s="29"/>
      <c r="NBM41" s="30"/>
      <c r="NBN41" s="29"/>
      <c r="NBO41" s="30"/>
      <c r="NBP41" s="29"/>
      <c r="NBQ41" s="30"/>
      <c r="NBR41" s="29"/>
      <c r="NBS41" s="30"/>
      <c r="NBT41" s="29"/>
      <c r="NBU41" s="30"/>
      <c r="NBV41" s="29"/>
      <c r="NBW41" s="30"/>
      <c r="NBX41" s="29"/>
      <c r="NBY41" s="30"/>
      <c r="NBZ41" s="29"/>
      <c r="NCA41" s="30"/>
      <c r="NCB41" s="29"/>
      <c r="NCC41" s="30"/>
      <c r="NCD41" s="29"/>
      <c r="NCE41" s="30"/>
      <c r="NCF41" s="29"/>
      <c r="NCG41" s="30"/>
      <c r="NCH41" s="29"/>
      <c r="NCI41" s="30"/>
      <c r="NCJ41" s="29"/>
      <c r="NCK41" s="30"/>
      <c r="NCL41" s="29"/>
      <c r="NCM41" s="30"/>
      <c r="NCN41" s="29"/>
      <c r="NCO41" s="30"/>
      <c r="NCP41" s="29"/>
      <c r="NCQ41" s="30"/>
      <c r="NCR41" s="29"/>
      <c r="NCS41" s="30"/>
      <c r="NCT41" s="29"/>
      <c r="NCU41" s="30"/>
      <c r="NCV41" s="29"/>
      <c r="NCW41" s="30"/>
      <c r="NCX41" s="29"/>
      <c r="NCY41" s="30"/>
      <c r="NCZ41" s="29"/>
      <c r="NDA41" s="30"/>
      <c r="NDB41" s="29"/>
      <c r="NDC41" s="30"/>
      <c r="NDD41" s="29"/>
      <c r="NDE41" s="30"/>
      <c r="NDF41" s="29"/>
      <c r="NDG41" s="30"/>
      <c r="NDH41" s="29"/>
      <c r="NDI41" s="30"/>
      <c r="NDJ41" s="29"/>
      <c r="NDK41" s="30"/>
      <c r="NDL41" s="29"/>
      <c r="NDM41" s="30"/>
      <c r="NDN41" s="29"/>
      <c r="NDO41" s="30"/>
      <c r="NDP41" s="29"/>
      <c r="NDQ41" s="30"/>
      <c r="NDR41" s="29"/>
      <c r="NDS41" s="30"/>
      <c r="NDT41" s="29"/>
      <c r="NDU41" s="30"/>
      <c r="NDV41" s="29"/>
      <c r="NDW41" s="30"/>
      <c r="NDX41" s="29"/>
      <c r="NDY41" s="30"/>
      <c r="NDZ41" s="29"/>
      <c r="NEA41" s="30"/>
      <c r="NEB41" s="29"/>
      <c r="NEC41" s="30"/>
      <c r="NED41" s="29"/>
      <c r="NEE41" s="30"/>
      <c r="NEF41" s="29"/>
      <c r="NEG41" s="30"/>
      <c r="NEH41" s="29"/>
      <c r="NEI41" s="30"/>
      <c r="NEJ41" s="29"/>
      <c r="NEK41" s="30"/>
      <c r="NEL41" s="29"/>
      <c r="NEM41" s="30"/>
      <c r="NEN41" s="29"/>
      <c r="NEO41" s="30"/>
      <c r="NEP41" s="29"/>
      <c r="NEQ41" s="30"/>
      <c r="NER41" s="29"/>
      <c r="NES41" s="30"/>
      <c r="NET41" s="29"/>
      <c r="NEU41" s="30"/>
      <c r="NEV41" s="29"/>
      <c r="NEW41" s="30"/>
      <c r="NEX41" s="29"/>
      <c r="NEY41" s="30"/>
      <c r="NEZ41" s="29"/>
      <c r="NFA41" s="30"/>
      <c r="NFB41" s="29"/>
      <c r="NFC41" s="30"/>
      <c r="NFD41" s="29"/>
      <c r="NFE41" s="30"/>
      <c r="NFF41" s="29"/>
      <c r="NFG41" s="30"/>
      <c r="NFH41" s="29"/>
      <c r="NFI41" s="30"/>
      <c r="NFJ41" s="29"/>
      <c r="NFK41" s="30"/>
      <c r="NFL41" s="29"/>
      <c r="NFM41" s="30"/>
      <c r="NFN41" s="29"/>
      <c r="NFO41" s="30"/>
      <c r="NFP41" s="29"/>
      <c r="NFQ41" s="30"/>
      <c r="NFR41" s="29"/>
      <c r="NFS41" s="30"/>
      <c r="NFT41" s="29"/>
      <c r="NFU41" s="30"/>
      <c r="NFV41" s="29"/>
      <c r="NFW41" s="30"/>
      <c r="NFX41" s="29"/>
      <c r="NFY41" s="30"/>
      <c r="NFZ41" s="29"/>
      <c r="NGA41" s="30"/>
      <c r="NGB41" s="29"/>
      <c r="NGC41" s="30"/>
      <c r="NGD41" s="29"/>
      <c r="NGE41" s="30"/>
      <c r="NGF41" s="29"/>
      <c r="NGG41" s="30"/>
      <c r="NGH41" s="29"/>
      <c r="NGI41" s="30"/>
      <c r="NGJ41" s="29"/>
      <c r="NGK41" s="30"/>
      <c r="NGL41" s="29"/>
      <c r="NGM41" s="30"/>
      <c r="NGN41" s="29"/>
      <c r="NGO41" s="30"/>
      <c r="NGP41" s="29"/>
      <c r="NGQ41" s="30"/>
      <c r="NGR41" s="29"/>
      <c r="NGS41" s="30"/>
      <c r="NGT41" s="29"/>
      <c r="NGU41" s="30"/>
      <c r="NGV41" s="29"/>
      <c r="NGW41" s="30"/>
      <c r="NGX41" s="29"/>
      <c r="NGY41" s="30"/>
      <c r="NGZ41" s="29"/>
      <c r="NHA41" s="30"/>
      <c r="NHB41" s="29"/>
      <c r="NHC41" s="30"/>
      <c r="NHD41" s="29"/>
      <c r="NHE41" s="30"/>
      <c r="NHF41" s="29"/>
      <c r="NHG41" s="30"/>
      <c r="NHH41" s="29"/>
      <c r="NHI41" s="30"/>
      <c r="NHJ41" s="29"/>
      <c r="NHK41" s="30"/>
      <c r="NHL41" s="29"/>
      <c r="NHM41" s="30"/>
      <c r="NHN41" s="29"/>
      <c r="NHO41" s="30"/>
      <c r="NHP41" s="29"/>
      <c r="NHQ41" s="30"/>
      <c r="NHR41" s="29"/>
      <c r="NHS41" s="30"/>
      <c r="NHT41" s="29"/>
      <c r="NHU41" s="30"/>
      <c r="NHV41" s="29"/>
      <c r="NHW41" s="30"/>
      <c r="NHX41" s="29"/>
      <c r="NHY41" s="30"/>
      <c r="NHZ41" s="29"/>
      <c r="NIA41" s="30"/>
      <c r="NIB41" s="29"/>
      <c r="NIC41" s="30"/>
      <c r="NID41" s="29"/>
      <c r="NIE41" s="30"/>
      <c r="NIF41" s="29"/>
      <c r="NIG41" s="30"/>
      <c r="NIH41" s="29"/>
      <c r="NII41" s="30"/>
      <c r="NIJ41" s="29"/>
      <c r="NIK41" s="30"/>
      <c r="NIL41" s="29"/>
      <c r="NIM41" s="30"/>
      <c r="NIN41" s="29"/>
      <c r="NIO41" s="30"/>
      <c r="NIP41" s="29"/>
      <c r="NIQ41" s="30"/>
      <c r="NIR41" s="29"/>
      <c r="NIS41" s="30"/>
      <c r="NIT41" s="29"/>
      <c r="NIU41" s="30"/>
      <c r="NIV41" s="29"/>
      <c r="NIW41" s="30"/>
      <c r="NIX41" s="29"/>
      <c r="NIY41" s="30"/>
      <c r="NIZ41" s="29"/>
      <c r="NJA41" s="30"/>
      <c r="NJB41" s="29"/>
      <c r="NJC41" s="30"/>
      <c r="NJD41" s="29"/>
      <c r="NJE41" s="30"/>
      <c r="NJF41" s="29"/>
      <c r="NJG41" s="30"/>
      <c r="NJH41" s="29"/>
      <c r="NJI41" s="30"/>
      <c r="NJJ41" s="29"/>
      <c r="NJK41" s="30"/>
      <c r="NJL41" s="29"/>
      <c r="NJM41" s="30"/>
      <c r="NJN41" s="29"/>
      <c r="NJO41" s="30"/>
      <c r="NJP41" s="29"/>
      <c r="NJQ41" s="30"/>
      <c r="NJR41" s="29"/>
      <c r="NJS41" s="30"/>
      <c r="NJT41" s="29"/>
      <c r="NJU41" s="30"/>
      <c r="NJV41" s="29"/>
      <c r="NJW41" s="30"/>
      <c r="NJX41" s="29"/>
      <c r="NJY41" s="30"/>
      <c r="NJZ41" s="29"/>
      <c r="NKA41" s="30"/>
      <c r="NKB41" s="29"/>
      <c r="NKC41" s="30"/>
      <c r="NKD41" s="29"/>
      <c r="NKE41" s="30"/>
      <c r="NKF41" s="29"/>
      <c r="NKG41" s="30"/>
      <c r="NKH41" s="29"/>
      <c r="NKI41" s="30"/>
      <c r="NKJ41" s="29"/>
      <c r="NKK41" s="30"/>
      <c r="NKL41" s="29"/>
      <c r="NKM41" s="30"/>
      <c r="NKN41" s="29"/>
      <c r="NKO41" s="30"/>
      <c r="NKP41" s="29"/>
      <c r="NKQ41" s="30"/>
      <c r="NKR41" s="29"/>
      <c r="NKS41" s="30"/>
      <c r="NKT41" s="29"/>
      <c r="NKU41" s="30"/>
      <c r="NKV41" s="29"/>
      <c r="NKW41" s="30"/>
      <c r="NKX41" s="29"/>
      <c r="NKY41" s="30"/>
      <c r="NKZ41" s="29"/>
      <c r="NLA41" s="30"/>
      <c r="NLB41" s="29"/>
      <c r="NLC41" s="30"/>
      <c r="NLD41" s="29"/>
      <c r="NLE41" s="30"/>
      <c r="NLF41" s="29"/>
      <c r="NLG41" s="30"/>
      <c r="NLH41" s="29"/>
      <c r="NLI41" s="30"/>
      <c r="NLJ41" s="29"/>
      <c r="NLK41" s="30"/>
      <c r="NLL41" s="29"/>
      <c r="NLM41" s="30"/>
      <c r="NLN41" s="29"/>
      <c r="NLO41" s="30"/>
      <c r="NLP41" s="29"/>
      <c r="NLQ41" s="30"/>
      <c r="NLR41" s="29"/>
      <c r="NLS41" s="30"/>
      <c r="NLT41" s="29"/>
      <c r="NLU41" s="30"/>
      <c r="NLV41" s="29"/>
      <c r="NLW41" s="30"/>
      <c r="NLX41" s="29"/>
      <c r="NLY41" s="30"/>
      <c r="NLZ41" s="29"/>
      <c r="NMA41" s="30"/>
      <c r="NMB41" s="29"/>
      <c r="NMC41" s="30"/>
      <c r="NMD41" s="29"/>
      <c r="NME41" s="30"/>
      <c r="NMF41" s="29"/>
      <c r="NMG41" s="30"/>
      <c r="NMH41" s="29"/>
      <c r="NMI41" s="30"/>
      <c r="NMJ41" s="29"/>
      <c r="NMK41" s="30"/>
      <c r="NML41" s="29"/>
      <c r="NMM41" s="30"/>
      <c r="NMN41" s="29"/>
      <c r="NMO41" s="30"/>
      <c r="NMP41" s="29"/>
      <c r="NMQ41" s="30"/>
      <c r="NMR41" s="29"/>
      <c r="NMS41" s="30"/>
      <c r="NMT41" s="29"/>
      <c r="NMU41" s="30"/>
      <c r="NMV41" s="29"/>
      <c r="NMW41" s="30"/>
      <c r="NMX41" s="29"/>
      <c r="NMY41" s="30"/>
      <c r="NMZ41" s="29"/>
      <c r="NNA41" s="30"/>
      <c r="NNB41" s="29"/>
      <c r="NNC41" s="30"/>
      <c r="NND41" s="29"/>
      <c r="NNE41" s="30"/>
      <c r="NNF41" s="29"/>
      <c r="NNG41" s="30"/>
      <c r="NNH41" s="29"/>
      <c r="NNI41" s="30"/>
      <c r="NNJ41" s="29"/>
      <c r="NNK41" s="30"/>
      <c r="NNL41" s="29"/>
      <c r="NNM41" s="30"/>
      <c r="NNN41" s="29"/>
      <c r="NNO41" s="30"/>
      <c r="NNP41" s="29"/>
      <c r="NNQ41" s="30"/>
      <c r="NNR41" s="29"/>
      <c r="NNS41" s="30"/>
      <c r="NNT41" s="29"/>
      <c r="NNU41" s="30"/>
      <c r="NNV41" s="29"/>
      <c r="NNW41" s="30"/>
      <c r="NNX41" s="29"/>
      <c r="NNY41" s="30"/>
      <c r="NNZ41" s="29"/>
      <c r="NOA41" s="30"/>
      <c r="NOB41" s="29"/>
      <c r="NOC41" s="30"/>
      <c r="NOD41" s="29"/>
      <c r="NOE41" s="30"/>
      <c r="NOF41" s="29"/>
      <c r="NOG41" s="30"/>
      <c r="NOH41" s="29"/>
      <c r="NOI41" s="30"/>
      <c r="NOJ41" s="29"/>
      <c r="NOK41" s="30"/>
      <c r="NOL41" s="29"/>
      <c r="NOM41" s="30"/>
      <c r="NON41" s="29"/>
      <c r="NOO41" s="30"/>
      <c r="NOP41" s="29"/>
      <c r="NOQ41" s="30"/>
      <c r="NOR41" s="29"/>
      <c r="NOS41" s="30"/>
      <c r="NOT41" s="29"/>
      <c r="NOU41" s="30"/>
      <c r="NOV41" s="29"/>
      <c r="NOW41" s="30"/>
      <c r="NOX41" s="29"/>
      <c r="NOY41" s="30"/>
      <c r="NOZ41" s="29"/>
      <c r="NPA41" s="30"/>
      <c r="NPB41" s="29"/>
      <c r="NPC41" s="30"/>
      <c r="NPD41" s="29"/>
      <c r="NPE41" s="30"/>
      <c r="NPF41" s="29"/>
      <c r="NPG41" s="30"/>
      <c r="NPH41" s="29"/>
      <c r="NPI41" s="30"/>
      <c r="NPJ41" s="29"/>
      <c r="NPK41" s="30"/>
      <c r="NPL41" s="29"/>
      <c r="NPM41" s="30"/>
      <c r="NPN41" s="29"/>
      <c r="NPO41" s="30"/>
      <c r="NPP41" s="29"/>
      <c r="NPQ41" s="30"/>
      <c r="NPR41" s="29"/>
      <c r="NPS41" s="30"/>
      <c r="NPT41" s="29"/>
      <c r="NPU41" s="30"/>
      <c r="NPV41" s="29"/>
      <c r="NPW41" s="30"/>
      <c r="NPX41" s="29"/>
      <c r="NPY41" s="30"/>
      <c r="NPZ41" s="29"/>
      <c r="NQA41" s="30"/>
      <c r="NQB41" s="29"/>
      <c r="NQC41" s="30"/>
      <c r="NQD41" s="29"/>
      <c r="NQE41" s="30"/>
      <c r="NQF41" s="29"/>
      <c r="NQG41" s="30"/>
      <c r="NQH41" s="29"/>
      <c r="NQI41" s="30"/>
      <c r="NQJ41" s="29"/>
      <c r="NQK41" s="30"/>
      <c r="NQL41" s="29"/>
      <c r="NQM41" s="30"/>
      <c r="NQN41" s="29"/>
      <c r="NQO41" s="30"/>
      <c r="NQP41" s="29"/>
      <c r="NQQ41" s="30"/>
      <c r="NQR41" s="29"/>
      <c r="NQS41" s="30"/>
      <c r="NQT41" s="29"/>
      <c r="NQU41" s="30"/>
      <c r="NQV41" s="29"/>
      <c r="NQW41" s="30"/>
      <c r="NQX41" s="29"/>
      <c r="NQY41" s="30"/>
      <c r="NQZ41" s="29"/>
      <c r="NRA41" s="30"/>
      <c r="NRB41" s="29"/>
      <c r="NRC41" s="30"/>
      <c r="NRD41" s="29"/>
      <c r="NRE41" s="30"/>
      <c r="NRF41" s="29"/>
      <c r="NRG41" s="30"/>
      <c r="NRH41" s="29"/>
      <c r="NRI41" s="30"/>
      <c r="NRJ41" s="29"/>
      <c r="NRK41" s="30"/>
      <c r="NRL41" s="29"/>
      <c r="NRM41" s="30"/>
      <c r="NRN41" s="29"/>
      <c r="NRO41" s="30"/>
      <c r="NRP41" s="29"/>
      <c r="NRQ41" s="30"/>
      <c r="NRR41" s="29"/>
      <c r="NRS41" s="30"/>
      <c r="NRT41" s="29"/>
      <c r="NRU41" s="30"/>
      <c r="NRV41" s="29"/>
      <c r="NRW41" s="30"/>
      <c r="NRX41" s="29"/>
      <c r="NRY41" s="30"/>
      <c r="NRZ41" s="29"/>
      <c r="NSA41" s="30"/>
      <c r="NSB41" s="29"/>
      <c r="NSC41" s="30"/>
      <c r="NSD41" s="29"/>
      <c r="NSE41" s="30"/>
      <c r="NSF41" s="29"/>
      <c r="NSG41" s="30"/>
      <c r="NSH41" s="29"/>
      <c r="NSI41" s="30"/>
      <c r="NSJ41" s="29"/>
      <c r="NSK41" s="30"/>
      <c r="NSL41" s="29"/>
      <c r="NSM41" s="30"/>
      <c r="NSN41" s="29"/>
      <c r="NSO41" s="30"/>
      <c r="NSP41" s="29"/>
      <c r="NSQ41" s="30"/>
      <c r="NSR41" s="29"/>
      <c r="NSS41" s="30"/>
      <c r="NST41" s="29"/>
      <c r="NSU41" s="30"/>
      <c r="NSV41" s="29"/>
      <c r="NSW41" s="30"/>
      <c r="NSX41" s="29"/>
      <c r="NSY41" s="30"/>
      <c r="NSZ41" s="29"/>
      <c r="NTA41" s="30"/>
      <c r="NTB41" s="29"/>
      <c r="NTC41" s="30"/>
      <c r="NTD41" s="29"/>
      <c r="NTE41" s="30"/>
      <c r="NTF41" s="29"/>
      <c r="NTG41" s="30"/>
      <c r="NTH41" s="29"/>
      <c r="NTI41" s="30"/>
      <c r="NTJ41" s="29"/>
      <c r="NTK41" s="30"/>
      <c r="NTL41" s="29"/>
      <c r="NTM41" s="30"/>
      <c r="NTN41" s="29"/>
      <c r="NTO41" s="30"/>
      <c r="NTP41" s="29"/>
      <c r="NTQ41" s="30"/>
      <c r="NTR41" s="29"/>
      <c r="NTS41" s="30"/>
      <c r="NTT41" s="29"/>
      <c r="NTU41" s="30"/>
      <c r="NTV41" s="29"/>
      <c r="NTW41" s="30"/>
      <c r="NTX41" s="29"/>
      <c r="NTY41" s="30"/>
      <c r="NTZ41" s="29"/>
      <c r="NUA41" s="30"/>
      <c r="NUB41" s="29"/>
      <c r="NUC41" s="30"/>
      <c r="NUD41" s="29"/>
      <c r="NUE41" s="30"/>
      <c r="NUF41" s="29"/>
      <c r="NUG41" s="30"/>
      <c r="NUH41" s="29"/>
      <c r="NUI41" s="30"/>
      <c r="NUJ41" s="29"/>
      <c r="NUK41" s="30"/>
      <c r="NUL41" s="29"/>
      <c r="NUM41" s="30"/>
      <c r="NUN41" s="29"/>
      <c r="NUO41" s="30"/>
      <c r="NUP41" s="29"/>
      <c r="NUQ41" s="30"/>
      <c r="NUR41" s="29"/>
      <c r="NUS41" s="30"/>
      <c r="NUT41" s="29"/>
      <c r="NUU41" s="30"/>
      <c r="NUV41" s="29"/>
      <c r="NUW41" s="30"/>
      <c r="NUX41" s="29"/>
      <c r="NUY41" s="30"/>
      <c r="NUZ41" s="29"/>
      <c r="NVA41" s="30"/>
      <c r="NVB41" s="29"/>
      <c r="NVC41" s="30"/>
      <c r="NVD41" s="29"/>
      <c r="NVE41" s="30"/>
      <c r="NVF41" s="29"/>
      <c r="NVG41" s="30"/>
      <c r="NVH41" s="29"/>
      <c r="NVI41" s="30"/>
      <c r="NVJ41" s="29"/>
      <c r="NVK41" s="30"/>
      <c r="NVL41" s="29"/>
      <c r="NVM41" s="30"/>
      <c r="NVN41" s="29"/>
      <c r="NVO41" s="30"/>
      <c r="NVP41" s="29"/>
      <c r="NVQ41" s="30"/>
      <c r="NVR41" s="29"/>
      <c r="NVS41" s="30"/>
      <c r="NVT41" s="29"/>
      <c r="NVU41" s="30"/>
      <c r="NVV41" s="29"/>
      <c r="NVW41" s="30"/>
      <c r="NVX41" s="29"/>
      <c r="NVY41" s="30"/>
      <c r="NVZ41" s="29"/>
      <c r="NWA41" s="30"/>
      <c r="NWB41" s="29"/>
      <c r="NWC41" s="30"/>
      <c r="NWD41" s="29"/>
      <c r="NWE41" s="30"/>
      <c r="NWF41" s="29"/>
      <c r="NWG41" s="30"/>
      <c r="NWH41" s="29"/>
      <c r="NWI41" s="30"/>
      <c r="NWJ41" s="29"/>
      <c r="NWK41" s="30"/>
      <c r="NWL41" s="29"/>
      <c r="NWM41" s="30"/>
      <c r="NWN41" s="29"/>
      <c r="NWO41" s="30"/>
      <c r="NWP41" s="29"/>
      <c r="NWQ41" s="30"/>
      <c r="NWR41" s="29"/>
      <c r="NWS41" s="30"/>
      <c r="NWT41" s="29"/>
      <c r="NWU41" s="30"/>
      <c r="NWV41" s="29"/>
      <c r="NWW41" s="30"/>
      <c r="NWX41" s="29"/>
      <c r="NWY41" s="30"/>
      <c r="NWZ41" s="29"/>
      <c r="NXA41" s="30"/>
      <c r="NXB41" s="29"/>
      <c r="NXC41" s="30"/>
      <c r="NXD41" s="29"/>
      <c r="NXE41" s="30"/>
      <c r="NXF41" s="29"/>
      <c r="NXG41" s="30"/>
      <c r="NXH41" s="29"/>
      <c r="NXI41" s="30"/>
      <c r="NXJ41" s="29"/>
      <c r="NXK41" s="30"/>
      <c r="NXL41" s="29"/>
      <c r="NXM41" s="30"/>
      <c r="NXN41" s="29"/>
      <c r="NXO41" s="30"/>
      <c r="NXP41" s="29"/>
      <c r="NXQ41" s="30"/>
      <c r="NXR41" s="29"/>
      <c r="NXS41" s="30"/>
      <c r="NXT41" s="29"/>
      <c r="NXU41" s="30"/>
      <c r="NXV41" s="29"/>
      <c r="NXW41" s="30"/>
      <c r="NXX41" s="29"/>
      <c r="NXY41" s="30"/>
      <c r="NXZ41" s="29"/>
      <c r="NYA41" s="30"/>
      <c r="NYB41" s="29"/>
      <c r="NYC41" s="30"/>
      <c r="NYD41" s="29"/>
      <c r="NYE41" s="30"/>
      <c r="NYF41" s="29"/>
      <c r="NYG41" s="30"/>
      <c r="NYH41" s="29"/>
      <c r="NYI41" s="30"/>
      <c r="NYJ41" s="29"/>
      <c r="NYK41" s="30"/>
      <c r="NYL41" s="29"/>
      <c r="NYM41" s="30"/>
      <c r="NYN41" s="29"/>
      <c r="NYO41" s="30"/>
      <c r="NYP41" s="29"/>
      <c r="NYQ41" s="30"/>
      <c r="NYR41" s="29"/>
      <c r="NYS41" s="30"/>
      <c r="NYT41" s="29"/>
      <c r="NYU41" s="30"/>
      <c r="NYV41" s="29"/>
      <c r="NYW41" s="30"/>
      <c r="NYX41" s="29"/>
      <c r="NYY41" s="30"/>
      <c r="NYZ41" s="29"/>
      <c r="NZA41" s="30"/>
      <c r="NZB41" s="29"/>
      <c r="NZC41" s="30"/>
      <c r="NZD41" s="29"/>
      <c r="NZE41" s="30"/>
      <c r="NZF41" s="29"/>
      <c r="NZG41" s="30"/>
      <c r="NZH41" s="29"/>
      <c r="NZI41" s="30"/>
      <c r="NZJ41" s="29"/>
      <c r="NZK41" s="30"/>
      <c r="NZL41" s="29"/>
      <c r="NZM41" s="30"/>
      <c r="NZN41" s="29"/>
      <c r="NZO41" s="30"/>
      <c r="NZP41" s="29"/>
      <c r="NZQ41" s="30"/>
      <c r="NZR41" s="29"/>
      <c r="NZS41" s="30"/>
      <c r="NZT41" s="29"/>
      <c r="NZU41" s="30"/>
      <c r="NZV41" s="29"/>
      <c r="NZW41" s="30"/>
      <c r="NZX41" s="29"/>
      <c r="NZY41" s="30"/>
      <c r="NZZ41" s="29"/>
      <c r="OAA41" s="30"/>
      <c r="OAB41" s="29"/>
      <c r="OAC41" s="30"/>
      <c r="OAD41" s="29"/>
      <c r="OAE41" s="30"/>
      <c r="OAF41" s="29"/>
      <c r="OAG41" s="30"/>
      <c r="OAH41" s="29"/>
      <c r="OAI41" s="30"/>
      <c r="OAJ41" s="29"/>
      <c r="OAK41" s="30"/>
      <c r="OAL41" s="29"/>
      <c r="OAM41" s="30"/>
      <c r="OAN41" s="29"/>
      <c r="OAO41" s="30"/>
      <c r="OAP41" s="29"/>
      <c r="OAQ41" s="30"/>
      <c r="OAR41" s="29"/>
      <c r="OAS41" s="30"/>
      <c r="OAT41" s="29"/>
      <c r="OAU41" s="30"/>
      <c r="OAV41" s="29"/>
      <c r="OAW41" s="30"/>
      <c r="OAX41" s="29"/>
      <c r="OAY41" s="30"/>
      <c r="OAZ41" s="29"/>
      <c r="OBA41" s="30"/>
      <c r="OBB41" s="29"/>
      <c r="OBC41" s="30"/>
      <c r="OBD41" s="29"/>
      <c r="OBE41" s="30"/>
      <c r="OBF41" s="29"/>
      <c r="OBG41" s="30"/>
      <c r="OBH41" s="29"/>
      <c r="OBI41" s="30"/>
      <c r="OBJ41" s="29"/>
      <c r="OBK41" s="30"/>
      <c r="OBL41" s="29"/>
      <c r="OBM41" s="30"/>
      <c r="OBN41" s="29"/>
      <c r="OBO41" s="30"/>
      <c r="OBP41" s="29"/>
      <c r="OBQ41" s="30"/>
      <c r="OBR41" s="29"/>
      <c r="OBS41" s="30"/>
      <c r="OBT41" s="29"/>
      <c r="OBU41" s="30"/>
      <c r="OBV41" s="29"/>
      <c r="OBW41" s="30"/>
      <c r="OBX41" s="29"/>
      <c r="OBY41" s="30"/>
      <c r="OBZ41" s="29"/>
      <c r="OCA41" s="30"/>
      <c r="OCB41" s="29"/>
      <c r="OCC41" s="30"/>
      <c r="OCD41" s="29"/>
      <c r="OCE41" s="30"/>
      <c r="OCF41" s="29"/>
      <c r="OCG41" s="30"/>
      <c r="OCH41" s="29"/>
      <c r="OCI41" s="30"/>
      <c r="OCJ41" s="29"/>
      <c r="OCK41" s="30"/>
      <c r="OCL41" s="29"/>
      <c r="OCM41" s="30"/>
      <c r="OCN41" s="29"/>
      <c r="OCO41" s="30"/>
      <c r="OCP41" s="29"/>
      <c r="OCQ41" s="30"/>
      <c r="OCR41" s="29"/>
      <c r="OCS41" s="30"/>
      <c r="OCT41" s="29"/>
      <c r="OCU41" s="30"/>
      <c r="OCV41" s="29"/>
      <c r="OCW41" s="30"/>
      <c r="OCX41" s="29"/>
      <c r="OCY41" s="30"/>
      <c r="OCZ41" s="29"/>
      <c r="ODA41" s="30"/>
      <c r="ODB41" s="29"/>
      <c r="ODC41" s="30"/>
      <c r="ODD41" s="29"/>
      <c r="ODE41" s="30"/>
      <c r="ODF41" s="29"/>
      <c r="ODG41" s="30"/>
      <c r="ODH41" s="29"/>
      <c r="ODI41" s="30"/>
      <c r="ODJ41" s="29"/>
      <c r="ODK41" s="30"/>
      <c r="ODL41" s="29"/>
      <c r="ODM41" s="30"/>
      <c r="ODN41" s="29"/>
      <c r="ODO41" s="30"/>
      <c r="ODP41" s="29"/>
      <c r="ODQ41" s="30"/>
      <c r="ODR41" s="29"/>
      <c r="ODS41" s="30"/>
      <c r="ODT41" s="29"/>
      <c r="ODU41" s="30"/>
      <c r="ODV41" s="29"/>
      <c r="ODW41" s="30"/>
      <c r="ODX41" s="29"/>
      <c r="ODY41" s="30"/>
      <c r="ODZ41" s="29"/>
      <c r="OEA41" s="30"/>
      <c r="OEB41" s="29"/>
      <c r="OEC41" s="30"/>
      <c r="OED41" s="29"/>
      <c r="OEE41" s="30"/>
      <c r="OEF41" s="29"/>
      <c r="OEG41" s="30"/>
      <c r="OEH41" s="29"/>
      <c r="OEI41" s="30"/>
      <c r="OEJ41" s="29"/>
      <c r="OEK41" s="30"/>
      <c r="OEL41" s="29"/>
      <c r="OEM41" s="30"/>
      <c r="OEN41" s="29"/>
      <c r="OEO41" s="30"/>
      <c r="OEP41" s="29"/>
      <c r="OEQ41" s="30"/>
      <c r="OER41" s="29"/>
      <c r="OES41" s="30"/>
      <c r="OET41" s="29"/>
      <c r="OEU41" s="30"/>
      <c r="OEV41" s="29"/>
      <c r="OEW41" s="30"/>
      <c r="OEX41" s="29"/>
      <c r="OEY41" s="30"/>
      <c r="OEZ41" s="29"/>
      <c r="OFA41" s="30"/>
      <c r="OFB41" s="29"/>
      <c r="OFC41" s="30"/>
      <c r="OFD41" s="29"/>
      <c r="OFE41" s="30"/>
      <c r="OFF41" s="29"/>
      <c r="OFG41" s="30"/>
      <c r="OFH41" s="29"/>
      <c r="OFI41" s="30"/>
      <c r="OFJ41" s="29"/>
      <c r="OFK41" s="30"/>
      <c r="OFL41" s="29"/>
      <c r="OFM41" s="30"/>
      <c r="OFN41" s="29"/>
      <c r="OFO41" s="30"/>
      <c r="OFP41" s="29"/>
      <c r="OFQ41" s="30"/>
      <c r="OFR41" s="29"/>
      <c r="OFS41" s="30"/>
      <c r="OFT41" s="29"/>
      <c r="OFU41" s="30"/>
      <c r="OFV41" s="29"/>
      <c r="OFW41" s="30"/>
      <c r="OFX41" s="29"/>
      <c r="OFY41" s="30"/>
      <c r="OFZ41" s="29"/>
      <c r="OGA41" s="30"/>
      <c r="OGB41" s="29"/>
      <c r="OGC41" s="30"/>
      <c r="OGD41" s="29"/>
      <c r="OGE41" s="30"/>
      <c r="OGF41" s="29"/>
      <c r="OGG41" s="30"/>
      <c r="OGH41" s="29"/>
      <c r="OGI41" s="30"/>
      <c r="OGJ41" s="29"/>
      <c r="OGK41" s="30"/>
      <c r="OGL41" s="29"/>
      <c r="OGM41" s="30"/>
      <c r="OGN41" s="29"/>
      <c r="OGO41" s="30"/>
      <c r="OGP41" s="29"/>
      <c r="OGQ41" s="30"/>
      <c r="OGR41" s="29"/>
      <c r="OGS41" s="30"/>
      <c r="OGT41" s="29"/>
      <c r="OGU41" s="30"/>
      <c r="OGV41" s="29"/>
      <c r="OGW41" s="30"/>
      <c r="OGX41" s="29"/>
      <c r="OGY41" s="30"/>
      <c r="OGZ41" s="29"/>
      <c r="OHA41" s="30"/>
      <c r="OHB41" s="29"/>
      <c r="OHC41" s="30"/>
      <c r="OHD41" s="29"/>
      <c r="OHE41" s="30"/>
      <c r="OHF41" s="29"/>
      <c r="OHG41" s="30"/>
      <c r="OHH41" s="29"/>
      <c r="OHI41" s="30"/>
      <c r="OHJ41" s="29"/>
      <c r="OHK41" s="30"/>
      <c r="OHL41" s="29"/>
      <c r="OHM41" s="30"/>
      <c r="OHN41" s="29"/>
      <c r="OHO41" s="30"/>
      <c r="OHP41" s="29"/>
      <c r="OHQ41" s="30"/>
      <c r="OHR41" s="29"/>
      <c r="OHS41" s="30"/>
      <c r="OHT41" s="29"/>
      <c r="OHU41" s="30"/>
      <c r="OHV41" s="29"/>
      <c r="OHW41" s="30"/>
      <c r="OHX41" s="29"/>
      <c r="OHY41" s="30"/>
      <c r="OHZ41" s="29"/>
      <c r="OIA41" s="30"/>
      <c r="OIB41" s="29"/>
      <c r="OIC41" s="30"/>
      <c r="OID41" s="29"/>
      <c r="OIE41" s="30"/>
      <c r="OIF41" s="29"/>
      <c r="OIG41" s="30"/>
      <c r="OIH41" s="29"/>
      <c r="OII41" s="30"/>
      <c r="OIJ41" s="29"/>
      <c r="OIK41" s="30"/>
      <c r="OIL41" s="29"/>
      <c r="OIM41" s="30"/>
      <c r="OIN41" s="29"/>
      <c r="OIO41" s="30"/>
      <c r="OIP41" s="29"/>
      <c r="OIQ41" s="30"/>
      <c r="OIR41" s="29"/>
      <c r="OIS41" s="30"/>
      <c r="OIT41" s="29"/>
      <c r="OIU41" s="30"/>
      <c r="OIV41" s="29"/>
      <c r="OIW41" s="30"/>
      <c r="OIX41" s="29"/>
      <c r="OIY41" s="30"/>
      <c r="OIZ41" s="29"/>
      <c r="OJA41" s="30"/>
      <c r="OJB41" s="29"/>
      <c r="OJC41" s="30"/>
      <c r="OJD41" s="29"/>
      <c r="OJE41" s="30"/>
      <c r="OJF41" s="29"/>
      <c r="OJG41" s="30"/>
      <c r="OJH41" s="29"/>
      <c r="OJI41" s="30"/>
      <c r="OJJ41" s="29"/>
      <c r="OJK41" s="30"/>
      <c r="OJL41" s="29"/>
      <c r="OJM41" s="30"/>
      <c r="OJN41" s="29"/>
      <c r="OJO41" s="30"/>
      <c r="OJP41" s="29"/>
      <c r="OJQ41" s="30"/>
      <c r="OJR41" s="29"/>
      <c r="OJS41" s="30"/>
      <c r="OJT41" s="29"/>
      <c r="OJU41" s="30"/>
      <c r="OJV41" s="29"/>
      <c r="OJW41" s="30"/>
      <c r="OJX41" s="29"/>
      <c r="OJY41" s="30"/>
      <c r="OJZ41" s="29"/>
      <c r="OKA41" s="30"/>
      <c r="OKB41" s="29"/>
      <c r="OKC41" s="30"/>
      <c r="OKD41" s="29"/>
      <c r="OKE41" s="30"/>
      <c r="OKF41" s="29"/>
      <c r="OKG41" s="30"/>
      <c r="OKH41" s="29"/>
      <c r="OKI41" s="30"/>
      <c r="OKJ41" s="29"/>
      <c r="OKK41" s="30"/>
      <c r="OKL41" s="29"/>
      <c r="OKM41" s="30"/>
      <c r="OKN41" s="29"/>
      <c r="OKO41" s="30"/>
      <c r="OKP41" s="29"/>
      <c r="OKQ41" s="30"/>
      <c r="OKR41" s="29"/>
      <c r="OKS41" s="30"/>
      <c r="OKT41" s="29"/>
      <c r="OKU41" s="30"/>
      <c r="OKV41" s="29"/>
      <c r="OKW41" s="30"/>
      <c r="OKX41" s="29"/>
      <c r="OKY41" s="30"/>
      <c r="OKZ41" s="29"/>
      <c r="OLA41" s="30"/>
      <c r="OLB41" s="29"/>
      <c r="OLC41" s="30"/>
      <c r="OLD41" s="29"/>
      <c r="OLE41" s="30"/>
      <c r="OLF41" s="29"/>
      <c r="OLG41" s="30"/>
      <c r="OLH41" s="29"/>
      <c r="OLI41" s="30"/>
      <c r="OLJ41" s="29"/>
      <c r="OLK41" s="30"/>
      <c r="OLL41" s="29"/>
      <c r="OLM41" s="30"/>
      <c r="OLN41" s="29"/>
      <c r="OLO41" s="30"/>
      <c r="OLP41" s="29"/>
      <c r="OLQ41" s="30"/>
      <c r="OLR41" s="29"/>
      <c r="OLS41" s="30"/>
      <c r="OLT41" s="29"/>
      <c r="OLU41" s="30"/>
      <c r="OLV41" s="29"/>
      <c r="OLW41" s="30"/>
      <c r="OLX41" s="29"/>
      <c r="OLY41" s="30"/>
      <c r="OLZ41" s="29"/>
      <c r="OMA41" s="30"/>
      <c r="OMB41" s="29"/>
      <c r="OMC41" s="30"/>
      <c r="OMD41" s="29"/>
      <c r="OME41" s="30"/>
      <c r="OMF41" s="29"/>
      <c r="OMG41" s="30"/>
      <c r="OMH41" s="29"/>
      <c r="OMI41" s="30"/>
      <c r="OMJ41" s="29"/>
      <c r="OMK41" s="30"/>
      <c r="OML41" s="29"/>
      <c r="OMM41" s="30"/>
      <c r="OMN41" s="29"/>
      <c r="OMO41" s="30"/>
      <c r="OMP41" s="29"/>
      <c r="OMQ41" s="30"/>
      <c r="OMR41" s="29"/>
      <c r="OMS41" s="30"/>
      <c r="OMT41" s="29"/>
      <c r="OMU41" s="30"/>
      <c r="OMV41" s="29"/>
      <c r="OMW41" s="30"/>
      <c r="OMX41" s="29"/>
      <c r="OMY41" s="30"/>
      <c r="OMZ41" s="29"/>
      <c r="ONA41" s="30"/>
      <c r="ONB41" s="29"/>
      <c r="ONC41" s="30"/>
      <c r="OND41" s="29"/>
      <c r="ONE41" s="30"/>
      <c r="ONF41" s="29"/>
      <c r="ONG41" s="30"/>
      <c r="ONH41" s="29"/>
      <c r="ONI41" s="30"/>
      <c r="ONJ41" s="29"/>
      <c r="ONK41" s="30"/>
      <c r="ONL41" s="29"/>
      <c r="ONM41" s="30"/>
      <c r="ONN41" s="29"/>
      <c r="ONO41" s="30"/>
      <c r="ONP41" s="29"/>
      <c r="ONQ41" s="30"/>
      <c r="ONR41" s="29"/>
      <c r="ONS41" s="30"/>
      <c r="ONT41" s="29"/>
      <c r="ONU41" s="30"/>
      <c r="ONV41" s="29"/>
      <c r="ONW41" s="30"/>
      <c r="ONX41" s="29"/>
      <c r="ONY41" s="30"/>
      <c r="ONZ41" s="29"/>
      <c r="OOA41" s="30"/>
      <c r="OOB41" s="29"/>
      <c r="OOC41" s="30"/>
      <c r="OOD41" s="29"/>
      <c r="OOE41" s="30"/>
      <c r="OOF41" s="29"/>
      <c r="OOG41" s="30"/>
      <c r="OOH41" s="29"/>
      <c r="OOI41" s="30"/>
      <c r="OOJ41" s="29"/>
      <c r="OOK41" s="30"/>
      <c r="OOL41" s="29"/>
      <c r="OOM41" s="30"/>
      <c r="OON41" s="29"/>
      <c r="OOO41" s="30"/>
      <c r="OOP41" s="29"/>
      <c r="OOQ41" s="30"/>
      <c r="OOR41" s="29"/>
      <c r="OOS41" s="30"/>
      <c r="OOT41" s="29"/>
      <c r="OOU41" s="30"/>
      <c r="OOV41" s="29"/>
      <c r="OOW41" s="30"/>
      <c r="OOX41" s="29"/>
      <c r="OOY41" s="30"/>
      <c r="OOZ41" s="29"/>
      <c r="OPA41" s="30"/>
      <c r="OPB41" s="29"/>
      <c r="OPC41" s="30"/>
      <c r="OPD41" s="29"/>
      <c r="OPE41" s="30"/>
      <c r="OPF41" s="29"/>
      <c r="OPG41" s="30"/>
      <c r="OPH41" s="29"/>
      <c r="OPI41" s="30"/>
      <c r="OPJ41" s="29"/>
      <c r="OPK41" s="30"/>
      <c r="OPL41" s="29"/>
      <c r="OPM41" s="30"/>
      <c r="OPN41" s="29"/>
      <c r="OPO41" s="30"/>
      <c r="OPP41" s="29"/>
      <c r="OPQ41" s="30"/>
      <c r="OPR41" s="29"/>
      <c r="OPS41" s="30"/>
      <c r="OPT41" s="29"/>
      <c r="OPU41" s="30"/>
      <c r="OPV41" s="29"/>
      <c r="OPW41" s="30"/>
      <c r="OPX41" s="29"/>
      <c r="OPY41" s="30"/>
      <c r="OPZ41" s="29"/>
      <c r="OQA41" s="30"/>
      <c r="OQB41" s="29"/>
      <c r="OQC41" s="30"/>
      <c r="OQD41" s="29"/>
      <c r="OQE41" s="30"/>
      <c r="OQF41" s="29"/>
      <c r="OQG41" s="30"/>
      <c r="OQH41" s="29"/>
      <c r="OQI41" s="30"/>
      <c r="OQJ41" s="29"/>
      <c r="OQK41" s="30"/>
      <c r="OQL41" s="29"/>
      <c r="OQM41" s="30"/>
      <c r="OQN41" s="29"/>
      <c r="OQO41" s="30"/>
      <c r="OQP41" s="29"/>
      <c r="OQQ41" s="30"/>
      <c r="OQR41" s="29"/>
      <c r="OQS41" s="30"/>
      <c r="OQT41" s="29"/>
      <c r="OQU41" s="30"/>
      <c r="OQV41" s="29"/>
      <c r="OQW41" s="30"/>
      <c r="OQX41" s="29"/>
      <c r="OQY41" s="30"/>
      <c r="OQZ41" s="29"/>
      <c r="ORA41" s="30"/>
      <c r="ORB41" s="29"/>
      <c r="ORC41" s="30"/>
      <c r="ORD41" s="29"/>
      <c r="ORE41" s="30"/>
      <c r="ORF41" s="29"/>
      <c r="ORG41" s="30"/>
      <c r="ORH41" s="29"/>
      <c r="ORI41" s="30"/>
      <c r="ORJ41" s="29"/>
      <c r="ORK41" s="30"/>
      <c r="ORL41" s="29"/>
      <c r="ORM41" s="30"/>
      <c r="ORN41" s="29"/>
      <c r="ORO41" s="30"/>
      <c r="ORP41" s="29"/>
      <c r="ORQ41" s="30"/>
      <c r="ORR41" s="29"/>
      <c r="ORS41" s="30"/>
      <c r="ORT41" s="29"/>
      <c r="ORU41" s="30"/>
      <c r="ORV41" s="29"/>
      <c r="ORW41" s="30"/>
      <c r="ORX41" s="29"/>
      <c r="ORY41" s="30"/>
      <c r="ORZ41" s="29"/>
      <c r="OSA41" s="30"/>
      <c r="OSB41" s="29"/>
      <c r="OSC41" s="30"/>
      <c r="OSD41" s="29"/>
      <c r="OSE41" s="30"/>
      <c r="OSF41" s="29"/>
      <c r="OSG41" s="30"/>
      <c r="OSH41" s="29"/>
      <c r="OSI41" s="30"/>
      <c r="OSJ41" s="29"/>
      <c r="OSK41" s="30"/>
      <c r="OSL41" s="29"/>
      <c r="OSM41" s="30"/>
      <c r="OSN41" s="29"/>
      <c r="OSO41" s="30"/>
      <c r="OSP41" s="29"/>
      <c r="OSQ41" s="30"/>
      <c r="OSR41" s="29"/>
      <c r="OSS41" s="30"/>
      <c r="OST41" s="29"/>
      <c r="OSU41" s="30"/>
      <c r="OSV41" s="29"/>
      <c r="OSW41" s="30"/>
      <c r="OSX41" s="29"/>
      <c r="OSY41" s="30"/>
      <c r="OSZ41" s="29"/>
      <c r="OTA41" s="30"/>
      <c r="OTB41" s="29"/>
      <c r="OTC41" s="30"/>
      <c r="OTD41" s="29"/>
      <c r="OTE41" s="30"/>
      <c r="OTF41" s="29"/>
      <c r="OTG41" s="30"/>
      <c r="OTH41" s="29"/>
      <c r="OTI41" s="30"/>
      <c r="OTJ41" s="29"/>
      <c r="OTK41" s="30"/>
      <c r="OTL41" s="29"/>
      <c r="OTM41" s="30"/>
      <c r="OTN41" s="29"/>
      <c r="OTO41" s="30"/>
      <c r="OTP41" s="29"/>
      <c r="OTQ41" s="30"/>
      <c r="OTR41" s="29"/>
      <c r="OTS41" s="30"/>
      <c r="OTT41" s="29"/>
      <c r="OTU41" s="30"/>
      <c r="OTV41" s="29"/>
      <c r="OTW41" s="30"/>
      <c r="OTX41" s="29"/>
      <c r="OTY41" s="30"/>
      <c r="OTZ41" s="29"/>
      <c r="OUA41" s="30"/>
      <c r="OUB41" s="29"/>
      <c r="OUC41" s="30"/>
      <c r="OUD41" s="29"/>
      <c r="OUE41" s="30"/>
      <c r="OUF41" s="29"/>
      <c r="OUG41" s="30"/>
      <c r="OUH41" s="29"/>
      <c r="OUI41" s="30"/>
      <c r="OUJ41" s="29"/>
      <c r="OUK41" s="30"/>
      <c r="OUL41" s="29"/>
      <c r="OUM41" s="30"/>
      <c r="OUN41" s="29"/>
      <c r="OUO41" s="30"/>
      <c r="OUP41" s="29"/>
      <c r="OUQ41" s="30"/>
      <c r="OUR41" s="29"/>
      <c r="OUS41" s="30"/>
      <c r="OUT41" s="29"/>
      <c r="OUU41" s="30"/>
      <c r="OUV41" s="29"/>
      <c r="OUW41" s="30"/>
      <c r="OUX41" s="29"/>
      <c r="OUY41" s="30"/>
      <c r="OUZ41" s="29"/>
      <c r="OVA41" s="30"/>
      <c r="OVB41" s="29"/>
      <c r="OVC41" s="30"/>
      <c r="OVD41" s="29"/>
      <c r="OVE41" s="30"/>
      <c r="OVF41" s="29"/>
      <c r="OVG41" s="30"/>
      <c r="OVH41" s="29"/>
      <c r="OVI41" s="30"/>
      <c r="OVJ41" s="29"/>
      <c r="OVK41" s="30"/>
      <c r="OVL41" s="29"/>
      <c r="OVM41" s="30"/>
      <c r="OVN41" s="29"/>
      <c r="OVO41" s="30"/>
      <c r="OVP41" s="29"/>
      <c r="OVQ41" s="30"/>
      <c r="OVR41" s="29"/>
      <c r="OVS41" s="30"/>
      <c r="OVT41" s="29"/>
      <c r="OVU41" s="30"/>
      <c r="OVV41" s="29"/>
      <c r="OVW41" s="30"/>
      <c r="OVX41" s="29"/>
      <c r="OVY41" s="30"/>
      <c r="OVZ41" s="29"/>
      <c r="OWA41" s="30"/>
      <c r="OWB41" s="29"/>
      <c r="OWC41" s="30"/>
      <c r="OWD41" s="29"/>
      <c r="OWE41" s="30"/>
      <c r="OWF41" s="29"/>
      <c r="OWG41" s="30"/>
      <c r="OWH41" s="29"/>
      <c r="OWI41" s="30"/>
      <c r="OWJ41" s="29"/>
      <c r="OWK41" s="30"/>
      <c r="OWL41" s="29"/>
      <c r="OWM41" s="30"/>
      <c r="OWN41" s="29"/>
      <c r="OWO41" s="30"/>
      <c r="OWP41" s="29"/>
      <c r="OWQ41" s="30"/>
      <c r="OWR41" s="29"/>
      <c r="OWS41" s="30"/>
      <c r="OWT41" s="29"/>
      <c r="OWU41" s="30"/>
      <c r="OWV41" s="29"/>
      <c r="OWW41" s="30"/>
      <c r="OWX41" s="29"/>
      <c r="OWY41" s="30"/>
      <c r="OWZ41" s="29"/>
      <c r="OXA41" s="30"/>
      <c r="OXB41" s="29"/>
      <c r="OXC41" s="30"/>
      <c r="OXD41" s="29"/>
      <c r="OXE41" s="30"/>
      <c r="OXF41" s="29"/>
      <c r="OXG41" s="30"/>
      <c r="OXH41" s="29"/>
      <c r="OXI41" s="30"/>
      <c r="OXJ41" s="29"/>
      <c r="OXK41" s="30"/>
      <c r="OXL41" s="29"/>
      <c r="OXM41" s="30"/>
      <c r="OXN41" s="29"/>
      <c r="OXO41" s="30"/>
      <c r="OXP41" s="29"/>
      <c r="OXQ41" s="30"/>
      <c r="OXR41" s="29"/>
      <c r="OXS41" s="30"/>
      <c r="OXT41" s="29"/>
      <c r="OXU41" s="30"/>
      <c r="OXV41" s="29"/>
      <c r="OXW41" s="30"/>
      <c r="OXX41" s="29"/>
      <c r="OXY41" s="30"/>
      <c r="OXZ41" s="29"/>
      <c r="OYA41" s="30"/>
      <c r="OYB41" s="29"/>
      <c r="OYC41" s="30"/>
      <c r="OYD41" s="29"/>
      <c r="OYE41" s="30"/>
      <c r="OYF41" s="29"/>
      <c r="OYG41" s="30"/>
      <c r="OYH41" s="29"/>
      <c r="OYI41" s="30"/>
      <c r="OYJ41" s="29"/>
      <c r="OYK41" s="30"/>
      <c r="OYL41" s="29"/>
      <c r="OYM41" s="30"/>
      <c r="OYN41" s="29"/>
      <c r="OYO41" s="30"/>
      <c r="OYP41" s="29"/>
      <c r="OYQ41" s="30"/>
      <c r="OYR41" s="29"/>
      <c r="OYS41" s="30"/>
      <c r="OYT41" s="29"/>
      <c r="OYU41" s="30"/>
      <c r="OYV41" s="29"/>
      <c r="OYW41" s="30"/>
      <c r="OYX41" s="29"/>
      <c r="OYY41" s="30"/>
      <c r="OYZ41" s="29"/>
      <c r="OZA41" s="30"/>
      <c r="OZB41" s="29"/>
      <c r="OZC41" s="30"/>
      <c r="OZD41" s="29"/>
      <c r="OZE41" s="30"/>
      <c r="OZF41" s="29"/>
      <c r="OZG41" s="30"/>
      <c r="OZH41" s="29"/>
      <c r="OZI41" s="30"/>
      <c r="OZJ41" s="29"/>
      <c r="OZK41" s="30"/>
      <c r="OZL41" s="29"/>
      <c r="OZM41" s="30"/>
      <c r="OZN41" s="29"/>
      <c r="OZO41" s="30"/>
      <c r="OZP41" s="29"/>
      <c r="OZQ41" s="30"/>
      <c r="OZR41" s="29"/>
      <c r="OZS41" s="30"/>
      <c r="OZT41" s="29"/>
      <c r="OZU41" s="30"/>
      <c r="OZV41" s="29"/>
      <c r="OZW41" s="30"/>
      <c r="OZX41" s="29"/>
      <c r="OZY41" s="30"/>
      <c r="OZZ41" s="29"/>
      <c r="PAA41" s="30"/>
      <c r="PAB41" s="29"/>
      <c r="PAC41" s="30"/>
      <c r="PAD41" s="29"/>
      <c r="PAE41" s="30"/>
      <c r="PAF41" s="29"/>
      <c r="PAG41" s="30"/>
      <c r="PAH41" s="29"/>
      <c r="PAI41" s="30"/>
      <c r="PAJ41" s="29"/>
      <c r="PAK41" s="30"/>
      <c r="PAL41" s="29"/>
      <c r="PAM41" s="30"/>
      <c r="PAN41" s="29"/>
      <c r="PAO41" s="30"/>
      <c r="PAP41" s="29"/>
      <c r="PAQ41" s="30"/>
      <c r="PAR41" s="29"/>
      <c r="PAS41" s="30"/>
      <c r="PAT41" s="29"/>
      <c r="PAU41" s="30"/>
      <c r="PAV41" s="29"/>
      <c r="PAW41" s="30"/>
      <c r="PAX41" s="29"/>
      <c r="PAY41" s="30"/>
      <c r="PAZ41" s="29"/>
      <c r="PBA41" s="30"/>
      <c r="PBB41" s="29"/>
      <c r="PBC41" s="30"/>
      <c r="PBD41" s="29"/>
      <c r="PBE41" s="30"/>
      <c r="PBF41" s="29"/>
      <c r="PBG41" s="30"/>
      <c r="PBH41" s="29"/>
      <c r="PBI41" s="30"/>
      <c r="PBJ41" s="29"/>
      <c r="PBK41" s="30"/>
      <c r="PBL41" s="29"/>
      <c r="PBM41" s="30"/>
      <c r="PBN41" s="29"/>
      <c r="PBO41" s="30"/>
      <c r="PBP41" s="29"/>
      <c r="PBQ41" s="30"/>
      <c r="PBR41" s="29"/>
      <c r="PBS41" s="30"/>
      <c r="PBT41" s="29"/>
      <c r="PBU41" s="30"/>
      <c r="PBV41" s="29"/>
      <c r="PBW41" s="30"/>
      <c r="PBX41" s="29"/>
      <c r="PBY41" s="30"/>
      <c r="PBZ41" s="29"/>
      <c r="PCA41" s="30"/>
      <c r="PCB41" s="29"/>
      <c r="PCC41" s="30"/>
      <c r="PCD41" s="29"/>
      <c r="PCE41" s="30"/>
      <c r="PCF41" s="29"/>
      <c r="PCG41" s="30"/>
      <c r="PCH41" s="29"/>
      <c r="PCI41" s="30"/>
      <c r="PCJ41" s="29"/>
      <c r="PCK41" s="30"/>
      <c r="PCL41" s="29"/>
      <c r="PCM41" s="30"/>
      <c r="PCN41" s="29"/>
      <c r="PCO41" s="30"/>
      <c r="PCP41" s="29"/>
      <c r="PCQ41" s="30"/>
      <c r="PCR41" s="29"/>
      <c r="PCS41" s="30"/>
      <c r="PCT41" s="29"/>
      <c r="PCU41" s="30"/>
      <c r="PCV41" s="29"/>
      <c r="PCW41" s="30"/>
      <c r="PCX41" s="29"/>
      <c r="PCY41" s="30"/>
      <c r="PCZ41" s="29"/>
      <c r="PDA41" s="30"/>
      <c r="PDB41" s="29"/>
      <c r="PDC41" s="30"/>
      <c r="PDD41" s="29"/>
      <c r="PDE41" s="30"/>
      <c r="PDF41" s="29"/>
      <c r="PDG41" s="30"/>
      <c r="PDH41" s="29"/>
      <c r="PDI41" s="30"/>
      <c r="PDJ41" s="29"/>
      <c r="PDK41" s="30"/>
      <c r="PDL41" s="29"/>
      <c r="PDM41" s="30"/>
      <c r="PDN41" s="29"/>
      <c r="PDO41" s="30"/>
      <c r="PDP41" s="29"/>
      <c r="PDQ41" s="30"/>
      <c r="PDR41" s="29"/>
      <c r="PDS41" s="30"/>
      <c r="PDT41" s="29"/>
      <c r="PDU41" s="30"/>
      <c r="PDV41" s="29"/>
      <c r="PDW41" s="30"/>
      <c r="PDX41" s="29"/>
      <c r="PDY41" s="30"/>
      <c r="PDZ41" s="29"/>
      <c r="PEA41" s="30"/>
      <c r="PEB41" s="29"/>
      <c r="PEC41" s="30"/>
      <c r="PED41" s="29"/>
      <c r="PEE41" s="30"/>
      <c r="PEF41" s="29"/>
      <c r="PEG41" s="30"/>
      <c r="PEH41" s="29"/>
      <c r="PEI41" s="30"/>
      <c r="PEJ41" s="29"/>
      <c r="PEK41" s="30"/>
      <c r="PEL41" s="29"/>
      <c r="PEM41" s="30"/>
      <c r="PEN41" s="29"/>
      <c r="PEO41" s="30"/>
      <c r="PEP41" s="29"/>
      <c r="PEQ41" s="30"/>
      <c r="PER41" s="29"/>
      <c r="PES41" s="30"/>
      <c r="PET41" s="29"/>
      <c r="PEU41" s="30"/>
      <c r="PEV41" s="29"/>
      <c r="PEW41" s="30"/>
      <c r="PEX41" s="29"/>
      <c r="PEY41" s="30"/>
      <c r="PEZ41" s="29"/>
      <c r="PFA41" s="30"/>
      <c r="PFB41" s="29"/>
      <c r="PFC41" s="30"/>
      <c r="PFD41" s="29"/>
      <c r="PFE41" s="30"/>
      <c r="PFF41" s="29"/>
      <c r="PFG41" s="30"/>
      <c r="PFH41" s="29"/>
      <c r="PFI41" s="30"/>
      <c r="PFJ41" s="29"/>
      <c r="PFK41" s="30"/>
      <c r="PFL41" s="29"/>
      <c r="PFM41" s="30"/>
      <c r="PFN41" s="29"/>
      <c r="PFO41" s="30"/>
      <c r="PFP41" s="29"/>
      <c r="PFQ41" s="30"/>
      <c r="PFR41" s="29"/>
      <c r="PFS41" s="30"/>
      <c r="PFT41" s="29"/>
      <c r="PFU41" s="30"/>
      <c r="PFV41" s="29"/>
      <c r="PFW41" s="30"/>
      <c r="PFX41" s="29"/>
      <c r="PFY41" s="30"/>
      <c r="PFZ41" s="29"/>
      <c r="PGA41" s="30"/>
      <c r="PGB41" s="29"/>
      <c r="PGC41" s="30"/>
      <c r="PGD41" s="29"/>
      <c r="PGE41" s="30"/>
      <c r="PGF41" s="29"/>
      <c r="PGG41" s="30"/>
      <c r="PGH41" s="29"/>
      <c r="PGI41" s="30"/>
      <c r="PGJ41" s="29"/>
      <c r="PGK41" s="30"/>
      <c r="PGL41" s="29"/>
      <c r="PGM41" s="30"/>
      <c r="PGN41" s="29"/>
      <c r="PGO41" s="30"/>
      <c r="PGP41" s="29"/>
      <c r="PGQ41" s="30"/>
      <c r="PGR41" s="29"/>
      <c r="PGS41" s="30"/>
      <c r="PGT41" s="29"/>
      <c r="PGU41" s="30"/>
      <c r="PGV41" s="29"/>
      <c r="PGW41" s="30"/>
      <c r="PGX41" s="29"/>
      <c r="PGY41" s="30"/>
      <c r="PGZ41" s="29"/>
      <c r="PHA41" s="30"/>
      <c r="PHB41" s="29"/>
      <c r="PHC41" s="30"/>
      <c r="PHD41" s="29"/>
      <c r="PHE41" s="30"/>
      <c r="PHF41" s="29"/>
      <c r="PHG41" s="30"/>
      <c r="PHH41" s="29"/>
      <c r="PHI41" s="30"/>
      <c r="PHJ41" s="29"/>
      <c r="PHK41" s="30"/>
      <c r="PHL41" s="29"/>
      <c r="PHM41" s="30"/>
      <c r="PHN41" s="29"/>
      <c r="PHO41" s="30"/>
      <c r="PHP41" s="29"/>
      <c r="PHQ41" s="30"/>
      <c r="PHR41" s="29"/>
      <c r="PHS41" s="30"/>
      <c r="PHT41" s="29"/>
      <c r="PHU41" s="30"/>
      <c r="PHV41" s="29"/>
      <c r="PHW41" s="30"/>
      <c r="PHX41" s="29"/>
      <c r="PHY41" s="30"/>
      <c r="PHZ41" s="29"/>
      <c r="PIA41" s="30"/>
      <c r="PIB41" s="29"/>
      <c r="PIC41" s="30"/>
      <c r="PID41" s="29"/>
      <c r="PIE41" s="30"/>
      <c r="PIF41" s="29"/>
      <c r="PIG41" s="30"/>
      <c r="PIH41" s="29"/>
      <c r="PII41" s="30"/>
      <c r="PIJ41" s="29"/>
      <c r="PIK41" s="30"/>
      <c r="PIL41" s="29"/>
      <c r="PIM41" s="30"/>
      <c r="PIN41" s="29"/>
      <c r="PIO41" s="30"/>
      <c r="PIP41" s="29"/>
      <c r="PIQ41" s="30"/>
      <c r="PIR41" s="29"/>
      <c r="PIS41" s="30"/>
      <c r="PIT41" s="29"/>
      <c r="PIU41" s="30"/>
      <c r="PIV41" s="29"/>
      <c r="PIW41" s="30"/>
      <c r="PIX41" s="29"/>
      <c r="PIY41" s="30"/>
      <c r="PIZ41" s="29"/>
      <c r="PJA41" s="30"/>
      <c r="PJB41" s="29"/>
      <c r="PJC41" s="30"/>
      <c r="PJD41" s="29"/>
      <c r="PJE41" s="30"/>
      <c r="PJF41" s="29"/>
      <c r="PJG41" s="30"/>
      <c r="PJH41" s="29"/>
      <c r="PJI41" s="30"/>
      <c r="PJJ41" s="29"/>
      <c r="PJK41" s="30"/>
      <c r="PJL41" s="29"/>
      <c r="PJM41" s="30"/>
      <c r="PJN41" s="29"/>
      <c r="PJO41" s="30"/>
      <c r="PJP41" s="29"/>
      <c r="PJQ41" s="30"/>
      <c r="PJR41" s="29"/>
      <c r="PJS41" s="30"/>
      <c r="PJT41" s="29"/>
      <c r="PJU41" s="30"/>
      <c r="PJV41" s="29"/>
      <c r="PJW41" s="30"/>
      <c r="PJX41" s="29"/>
      <c r="PJY41" s="30"/>
      <c r="PJZ41" s="29"/>
      <c r="PKA41" s="30"/>
      <c r="PKB41" s="29"/>
      <c r="PKC41" s="30"/>
      <c r="PKD41" s="29"/>
      <c r="PKE41" s="30"/>
      <c r="PKF41" s="29"/>
      <c r="PKG41" s="30"/>
      <c r="PKH41" s="29"/>
      <c r="PKI41" s="30"/>
      <c r="PKJ41" s="29"/>
      <c r="PKK41" s="30"/>
      <c r="PKL41" s="29"/>
      <c r="PKM41" s="30"/>
      <c r="PKN41" s="29"/>
      <c r="PKO41" s="30"/>
      <c r="PKP41" s="29"/>
      <c r="PKQ41" s="30"/>
      <c r="PKR41" s="29"/>
      <c r="PKS41" s="30"/>
      <c r="PKT41" s="29"/>
      <c r="PKU41" s="30"/>
      <c r="PKV41" s="29"/>
      <c r="PKW41" s="30"/>
      <c r="PKX41" s="29"/>
      <c r="PKY41" s="30"/>
      <c r="PKZ41" s="29"/>
      <c r="PLA41" s="30"/>
      <c r="PLB41" s="29"/>
      <c r="PLC41" s="30"/>
      <c r="PLD41" s="29"/>
      <c r="PLE41" s="30"/>
      <c r="PLF41" s="29"/>
      <c r="PLG41" s="30"/>
      <c r="PLH41" s="29"/>
      <c r="PLI41" s="30"/>
      <c r="PLJ41" s="29"/>
      <c r="PLK41" s="30"/>
      <c r="PLL41" s="29"/>
      <c r="PLM41" s="30"/>
      <c r="PLN41" s="29"/>
      <c r="PLO41" s="30"/>
      <c r="PLP41" s="29"/>
      <c r="PLQ41" s="30"/>
      <c r="PLR41" s="29"/>
      <c r="PLS41" s="30"/>
      <c r="PLT41" s="29"/>
      <c r="PLU41" s="30"/>
      <c r="PLV41" s="29"/>
      <c r="PLW41" s="30"/>
      <c r="PLX41" s="29"/>
      <c r="PLY41" s="30"/>
      <c r="PLZ41" s="29"/>
      <c r="PMA41" s="30"/>
      <c r="PMB41" s="29"/>
      <c r="PMC41" s="30"/>
      <c r="PMD41" s="29"/>
      <c r="PME41" s="30"/>
      <c r="PMF41" s="29"/>
      <c r="PMG41" s="30"/>
      <c r="PMH41" s="29"/>
      <c r="PMI41" s="30"/>
      <c r="PMJ41" s="29"/>
      <c r="PMK41" s="30"/>
      <c r="PML41" s="29"/>
      <c r="PMM41" s="30"/>
      <c r="PMN41" s="29"/>
      <c r="PMO41" s="30"/>
      <c r="PMP41" s="29"/>
      <c r="PMQ41" s="30"/>
      <c r="PMR41" s="29"/>
      <c r="PMS41" s="30"/>
      <c r="PMT41" s="29"/>
      <c r="PMU41" s="30"/>
      <c r="PMV41" s="29"/>
      <c r="PMW41" s="30"/>
      <c r="PMX41" s="29"/>
      <c r="PMY41" s="30"/>
      <c r="PMZ41" s="29"/>
      <c r="PNA41" s="30"/>
      <c r="PNB41" s="29"/>
      <c r="PNC41" s="30"/>
      <c r="PND41" s="29"/>
      <c r="PNE41" s="30"/>
      <c r="PNF41" s="29"/>
      <c r="PNG41" s="30"/>
      <c r="PNH41" s="29"/>
      <c r="PNI41" s="30"/>
      <c r="PNJ41" s="29"/>
      <c r="PNK41" s="30"/>
      <c r="PNL41" s="29"/>
      <c r="PNM41" s="30"/>
      <c r="PNN41" s="29"/>
      <c r="PNO41" s="30"/>
      <c r="PNP41" s="29"/>
      <c r="PNQ41" s="30"/>
      <c r="PNR41" s="29"/>
      <c r="PNS41" s="30"/>
      <c r="PNT41" s="29"/>
      <c r="PNU41" s="30"/>
      <c r="PNV41" s="29"/>
      <c r="PNW41" s="30"/>
      <c r="PNX41" s="29"/>
      <c r="PNY41" s="30"/>
      <c r="PNZ41" s="29"/>
      <c r="POA41" s="30"/>
      <c r="POB41" s="29"/>
      <c r="POC41" s="30"/>
      <c r="POD41" s="29"/>
      <c r="POE41" s="30"/>
      <c r="POF41" s="29"/>
      <c r="POG41" s="30"/>
      <c r="POH41" s="29"/>
      <c r="POI41" s="30"/>
      <c r="POJ41" s="29"/>
      <c r="POK41" s="30"/>
      <c r="POL41" s="29"/>
      <c r="POM41" s="30"/>
      <c r="PON41" s="29"/>
      <c r="POO41" s="30"/>
      <c r="POP41" s="29"/>
      <c r="POQ41" s="30"/>
      <c r="POR41" s="29"/>
      <c r="POS41" s="30"/>
      <c r="POT41" s="29"/>
      <c r="POU41" s="30"/>
      <c r="POV41" s="29"/>
      <c r="POW41" s="30"/>
      <c r="POX41" s="29"/>
      <c r="POY41" s="30"/>
      <c r="POZ41" s="29"/>
      <c r="PPA41" s="30"/>
      <c r="PPB41" s="29"/>
      <c r="PPC41" s="30"/>
      <c r="PPD41" s="29"/>
      <c r="PPE41" s="30"/>
      <c r="PPF41" s="29"/>
      <c r="PPG41" s="30"/>
      <c r="PPH41" s="29"/>
      <c r="PPI41" s="30"/>
      <c r="PPJ41" s="29"/>
      <c r="PPK41" s="30"/>
      <c r="PPL41" s="29"/>
      <c r="PPM41" s="30"/>
      <c r="PPN41" s="29"/>
      <c r="PPO41" s="30"/>
      <c r="PPP41" s="29"/>
      <c r="PPQ41" s="30"/>
      <c r="PPR41" s="29"/>
      <c r="PPS41" s="30"/>
      <c r="PPT41" s="29"/>
      <c r="PPU41" s="30"/>
      <c r="PPV41" s="29"/>
      <c r="PPW41" s="30"/>
      <c r="PPX41" s="29"/>
      <c r="PPY41" s="30"/>
      <c r="PPZ41" s="29"/>
      <c r="PQA41" s="30"/>
      <c r="PQB41" s="29"/>
      <c r="PQC41" s="30"/>
      <c r="PQD41" s="29"/>
      <c r="PQE41" s="30"/>
      <c r="PQF41" s="29"/>
      <c r="PQG41" s="30"/>
      <c r="PQH41" s="29"/>
      <c r="PQI41" s="30"/>
      <c r="PQJ41" s="29"/>
      <c r="PQK41" s="30"/>
      <c r="PQL41" s="29"/>
      <c r="PQM41" s="30"/>
      <c r="PQN41" s="29"/>
      <c r="PQO41" s="30"/>
      <c r="PQP41" s="29"/>
      <c r="PQQ41" s="30"/>
      <c r="PQR41" s="29"/>
      <c r="PQS41" s="30"/>
      <c r="PQT41" s="29"/>
      <c r="PQU41" s="30"/>
      <c r="PQV41" s="29"/>
      <c r="PQW41" s="30"/>
      <c r="PQX41" s="29"/>
      <c r="PQY41" s="30"/>
      <c r="PQZ41" s="29"/>
      <c r="PRA41" s="30"/>
      <c r="PRB41" s="29"/>
      <c r="PRC41" s="30"/>
      <c r="PRD41" s="29"/>
      <c r="PRE41" s="30"/>
      <c r="PRF41" s="29"/>
      <c r="PRG41" s="30"/>
      <c r="PRH41" s="29"/>
      <c r="PRI41" s="30"/>
      <c r="PRJ41" s="29"/>
      <c r="PRK41" s="30"/>
      <c r="PRL41" s="29"/>
      <c r="PRM41" s="30"/>
      <c r="PRN41" s="29"/>
      <c r="PRO41" s="30"/>
      <c r="PRP41" s="29"/>
      <c r="PRQ41" s="30"/>
      <c r="PRR41" s="29"/>
      <c r="PRS41" s="30"/>
      <c r="PRT41" s="29"/>
      <c r="PRU41" s="30"/>
      <c r="PRV41" s="29"/>
      <c r="PRW41" s="30"/>
      <c r="PRX41" s="29"/>
      <c r="PRY41" s="30"/>
      <c r="PRZ41" s="29"/>
      <c r="PSA41" s="30"/>
      <c r="PSB41" s="29"/>
      <c r="PSC41" s="30"/>
      <c r="PSD41" s="29"/>
      <c r="PSE41" s="30"/>
      <c r="PSF41" s="29"/>
      <c r="PSG41" s="30"/>
      <c r="PSH41" s="29"/>
      <c r="PSI41" s="30"/>
      <c r="PSJ41" s="29"/>
      <c r="PSK41" s="30"/>
      <c r="PSL41" s="29"/>
      <c r="PSM41" s="30"/>
      <c r="PSN41" s="29"/>
      <c r="PSO41" s="30"/>
      <c r="PSP41" s="29"/>
      <c r="PSQ41" s="30"/>
      <c r="PSR41" s="29"/>
      <c r="PSS41" s="30"/>
      <c r="PST41" s="29"/>
      <c r="PSU41" s="30"/>
      <c r="PSV41" s="29"/>
      <c r="PSW41" s="30"/>
      <c r="PSX41" s="29"/>
      <c r="PSY41" s="30"/>
      <c r="PSZ41" s="29"/>
      <c r="PTA41" s="30"/>
      <c r="PTB41" s="29"/>
      <c r="PTC41" s="30"/>
      <c r="PTD41" s="29"/>
      <c r="PTE41" s="30"/>
      <c r="PTF41" s="29"/>
      <c r="PTG41" s="30"/>
      <c r="PTH41" s="29"/>
      <c r="PTI41" s="30"/>
      <c r="PTJ41" s="29"/>
      <c r="PTK41" s="30"/>
      <c r="PTL41" s="29"/>
      <c r="PTM41" s="30"/>
      <c r="PTN41" s="29"/>
      <c r="PTO41" s="30"/>
      <c r="PTP41" s="29"/>
      <c r="PTQ41" s="30"/>
      <c r="PTR41" s="29"/>
      <c r="PTS41" s="30"/>
      <c r="PTT41" s="29"/>
      <c r="PTU41" s="30"/>
      <c r="PTV41" s="29"/>
      <c r="PTW41" s="30"/>
      <c r="PTX41" s="29"/>
      <c r="PTY41" s="30"/>
      <c r="PTZ41" s="29"/>
      <c r="PUA41" s="30"/>
      <c r="PUB41" s="29"/>
      <c r="PUC41" s="30"/>
      <c r="PUD41" s="29"/>
      <c r="PUE41" s="30"/>
      <c r="PUF41" s="29"/>
      <c r="PUG41" s="30"/>
      <c r="PUH41" s="29"/>
      <c r="PUI41" s="30"/>
      <c r="PUJ41" s="29"/>
      <c r="PUK41" s="30"/>
      <c r="PUL41" s="29"/>
      <c r="PUM41" s="30"/>
      <c r="PUN41" s="29"/>
      <c r="PUO41" s="30"/>
      <c r="PUP41" s="29"/>
      <c r="PUQ41" s="30"/>
      <c r="PUR41" s="29"/>
      <c r="PUS41" s="30"/>
      <c r="PUT41" s="29"/>
      <c r="PUU41" s="30"/>
      <c r="PUV41" s="29"/>
      <c r="PUW41" s="30"/>
      <c r="PUX41" s="29"/>
      <c r="PUY41" s="30"/>
      <c r="PUZ41" s="29"/>
      <c r="PVA41" s="30"/>
      <c r="PVB41" s="29"/>
      <c r="PVC41" s="30"/>
      <c r="PVD41" s="29"/>
      <c r="PVE41" s="30"/>
      <c r="PVF41" s="29"/>
      <c r="PVG41" s="30"/>
      <c r="PVH41" s="29"/>
      <c r="PVI41" s="30"/>
      <c r="PVJ41" s="29"/>
      <c r="PVK41" s="30"/>
      <c r="PVL41" s="29"/>
      <c r="PVM41" s="30"/>
      <c r="PVN41" s="29"/>
      <c r="PVO41" s="30"/>
      <c r="PVP41" s="29"/>
      <c r="PVQ41" s="30"/>
      <c r="PVR41" s="29"/>
      <c r="PVS41" s="30"/>
      <c r="PVT41" s="29"/>
      <c r="PVU41" s="30"/>
      <c r="PVV41" s="29"/>
      <c r="PVW41" s="30"/>
      <c r="PVX41" s="29"/>
      <c r="PVY41" s="30"/>
      <c r="PVZ41" s="29"/>
      <c r="PWA41" s="30"/>
      <c r="PWB41" s="29"/>
      <c r="PWC41" s="30"/>
      <c r="PWD41" s="29"/>
      <c r="PWE41" s="30"/>
      <c r="PWF41" s="29"/>
      <c r="PWG41" s="30"/>
      <c r="PWH41" s="29"/>
      <c r="PWI41" s="30"/>
      <c r="PWJ41" s="29"/>
      <c r="PWK41" s="30"/>
      <c r="PWL41" s="29"/>
      <c r="PWM41" s="30"/>
      <c r="PWN41" s="29"/>
      <c r="PWO41" s="30"/>
      <c r="PWP41" s="29"/>
      <c r="PWQ41" s="30"/>
      <c r="PWR41" s="29"/>
      <c r="PWS41" s="30"/>
      <c r="PWT41" s="29"/>
      <c r="PWU41" s="30"/>
      <c r="PWV41" s="29"/>
      <c r="PWW41" s="30"/>
      <c r="PWX41" s="29"/>
      <c r="PWY41" s="30"/>
      <c r="PWZ41" s="29"/>
      <c r="PXA41" s="30"/>
      <c r="PXB41" s="29"/>
      <c r="PXC41" s="30"/>
      <c r="PXD41" s="29"/>
      <c r="PXE41" s="30"/>
      <c r="PXF41" s="29"/>
      <c r="PXG41" s="30"/>
      <c r="PXH41" s="29"/>
      <c r="PXI41" s="30"/>
      <c r="PXJ41" s="29"/>
      <c r="PXK41" s="30"/>
      <c r="PXL41" s="29"/>
      <c r="PXM41" s="30"/>
      <c r="PXN41" s="29"/>
      <c r="PXO41" s="30"/>
      <c r="PXP41" s="29"/>
      <c r="PXQ41" s="30"/>
      <c r="PXR41" s="29"/>
      <c r="PXS41" s="30"/>
      <c r="PXT41" s="29"/>
      <c r="PXU41" s="30"/>
      <c r="PXV41" s="29"/>
      <c r="PXW41" s="30"/>
      <c r="PXX41" s="29"/>
      <c r="PXY41" s="30"/>
      <c r="PXZ41" s="29"/>
      <c r="PYA41" s="30"/>
      <c r="PYB41" s="29"/>
      <c r="PYC41" s="30"/>
      <c r="PYD41" s="29"/>
      <c r="PYE41" s="30"/>
      <c r="PYF41" s="29"/>
      <c r="PYG41" s="30"/>
      <c r="PYH41" s="29"/>
      <c r="PYI41" s="30"/>
      <c r="PYJ41" s="29"/>
      <c r="PYK41" s="30"/>
      <c r="PYL41" s="29"/>
      <c r="PYM41" s="30"/>
      <c r="PYN41" s="29"/>
      <c r="PYO41" s="30"/>
      <c r="PYP41" s="29"/>
      <c r="PYQ41" s="30"/>
      <c r="PYR41" s="29"/>
      <c r="PYS41" s="30"/>
      <c r="PYT41" s="29"/>
      <c r="PYU41" s="30"/>
      <c r="PYV41" s="29"/>
      <c r="PYW41" s="30"/>
      <c r="PYX41" s="29"/>
      <c r="PYY41" s="30"/>
      <c r="PYZ41" s="29"/>
      <c r="PZA41" s="30"/>
      <c r="PZB41" s="29"/>
      <c r="PZC41" s="30"/>
      <c r="PZD41" s="29"/>
      <c r="PZE41" s="30"/>
      <c r="PZF41" s="29"/>
      <c r="PZG41" s="30"/>
      <c r="PZH41" s="29"/>
      <c r="PZI41" s="30"/>
      <c r="PZJ41" s="29"/>
      <c r="PZK41" s="30"/>
      <c r="PZL41" s="29"/>
      <c r="PZM41" s="30"/>
      <c r="PZN41" s="29"/>
      <c r="PZO41" s="30"/>
      <c r="PZP41" s="29"/>
      <c r="PZQ41" s="30"/>
      <c r="PZR41" s="29"/>
      <c r="PZS41" s="30"/>
      <c r="PZT41" s="29"/>
      <c r="PZU41" s="30"/>
      <c r="PZV41" s="29"/>
      <c r="PZW41" s="30"/>
      <c r="PZX41" s="29"/>
      <c r="PZY41" s="30"/>
      <c r="PZZ41" s="29"/>
      <c r="QAA41" s="30"/>
      <c r="QAB41" s="29"/>
      <c r="QAC41" s="30"/>
      <c r="QAD41" s="29"/>
      <c r="QAE41" s="30"/>
      <c r="QAF41" s="29"/>
      <c r="QAG41" s="30"/>
      <c r="QAH41" s="29"/>
      <c r="QAI41" s="30"/>
      <c r="QAJ41" s="29"/>
      <c r="QAK41" s="30"/>
      <c r="QAL41" s="29"/>
      <c r="QAM41" s="30"/>
      <c r="QAN41" s="29"/>
      <c r="QAO41" s="30"/>
      <c r="QAP41" s="29"/>
      <c r="QAQ41" s="30"/>
      <c r="QAR41" s="29"/>
      <c r="QAS41" s="30"/>
      <c r="QAT41" s="29"/>
      <c r="QAU41" s="30"/>
      <c r="QAV41" s="29"/>
      <c r="QAW41" s="30"/>
      <c r="QAX41" s="29"/>
      <c r="QAY41" s="30"/>
      <c r="QAZ41" s="29"/>
      <c r="QBA41" s="30"/>
      <c r="QBB41" s="29"/>
      <c r="QBC41" s="30"/>
      <c r="QBD41" s="29"/>
      <c r="QBE41" s="30"/>
      <c r="QBF41" s="29"/>
      <c r="QBG41" s="30"/>
      <c r="QBH41" s="29"/>
      <c r="QBI41" s="30"/>
      <c r="QBJ41" s="29"/>
      <c r="QBK41" s="30"/>
      <c r="QBL41" s="29"/>
      <c r="QBM41" s="30"/>
      <c r="QBN41" s="29"/>
      <c r="QBO41" s="30"/>
      <c r="QBP41" s="29"/>
      <c r="QBQ41" s="30"/>
      <c r="QBR41" s="29"/>
      <c r="QBS41" s="30"/>
      <c r="QBT41" s="29"/>
      <c r="QBU41" s="30"/>
      <c r="QBV41" s="29"/>
      <c r="QBW41" s="30"/>
      <c r="QBX41" s="29"/>
      <c r="QBY41" s="30"/>
      <c r="QBZ41" s="29"/>
      <c r="QCA41" s="30"/>
      <c r="QCB41" s="29"/>
      <c r="QCC41" s="30"/>
      <c r="QCD41" s="29"/>
      <c r="QCE41" s="30"/>
      <c r="QCF41" s="29"/>
      <c r="QCG41" s="30"/>
      <c r="QCH41" s="29"/>
      <c r="QCI41" s="30"/>
      <c r="QCJ41" s="29"/>
      <c r="QCK41" s="30"/>
      <c r="QCL41" s="29"/>
      <c r="QCM41" s="30"/>
      <c r="QCN41" s="29"/>
      <c r="QCO41" s="30"/>
      <c r="QCP41" s="29"/>
      <c r="QCQ41" s="30"/>
      <c r="QCR41" s="29"/>
      <c r="QCS41" s="30"/>
      <c r="QCT41" s="29"/>
      <c r="QCU41" s="30"/>
      <c r="QCV41" s="29"/>
      <c r="QCW41" s="30"/>
      <c r="QCX41" s="29"/>
      <c r="QCY41" s="30"/>
      <c r="QCZ41" s="29"/>
      <c r="QDA41" s="30"/>
      <c r="QDB41" s="29"/>
      <c r="QDC41" s="30"/>
      <c r="QDD41" s="29"/>
      <c r="QDE41" s="30"/>
      <c r="QDF41" s="29"/>
      <c r="QDG41" s="30"/>
      <c r="QDH41" s="29"/>
      <c r="QDI41" s="30"/>
      <c r="QDJ41" s="29"/>
      <c r="QDK41" s="30"/>
      <c r="QDL41" s="29"/>
      <c r="QDM41" s="30"/>
      <c r="QDN41" s="29"/>
      <c r="QDO41" s="30"/>
      <c r="QDP41" s="29"/>
      <c r="QDQ41" s="30"/>
      <c r="QDR41" s="29"/>
      <c r="QDS41" s="30"/>
      <c r="QDT41" s="29"/>
      <c r="QDU41" s="30"/>
      <c r="QDV41" s="29"/>
      <c r="QDW41" s="30"/>
      <c r="QDX41" s="29"/>
      <c r="QDY41" s="30"/>
      <c r="QDZ41" s="29"/>
      <c r="QEA41" s="30"/>
      <c r="QEB41" s="29"/>
      <c r="QEC41" s="30"/>
      <c r="QED41" s="29"/>
      <c r="QEE41" s="30"/>
      <c r="QEF41" s="29"/>
      <c r="QEG41" s="30"/>
      <c r="QEH41" s="29"/>
      <c r="QEI41" s="30"/>
      <c r="QEJ41" s="29"/>
      <c r="QEK41" s="30"/>
      <c r="QEL41" s="29"/>
      <c r="QEM41" s="30"/>
      <c r="QEN41" s="29"/>
      <c r="QEO41" s="30"/>
      <c r="QEP41" s="29"/>
      <c r="QEQ41" s="30"/>
      <c r="QER41" s="29"/>
      <c r="QES41" s="30"/>
      <c r="QET41" s="29"/>
      <c r="QEU41" s="30"/>
      <c r="QEV41" s="29"/>
      <c r="QEW41" s="30"/>
      <c r="QEX41" s="29"/>
      <c r="QEY41" s="30"/>
      <c r="QEZ41" s="29"/>
      <c r="QFA41" s="30"/>
      <c r="QFB41" s="29"/>
      <c r="QFC41" s="30"/>
      <c r="QFD41" s="29"/>
      <c r="QFE41" s="30"/>
      <c r="QFF41" s="29"/>
      <c r="QFG41" s="30"/>
      <c r="QFH41" s="29"/>
      <c r="QFI41" s="30"/>
      <c r="QFJ41" s="29"/>
      <c r="QFK41" s="30"/>
      <c r="QFL41" s="29"/>
      <c r="QFM41" s="30"/>
      <c r="QFN41" s="29"/>
      <c r="QFO41" s="30"/>
      <c r="QFP41" s="29"/>
      <c r="QFQ41" s="30"/>
      <c r="QFR41" s="29"/>
      <c r="QFS41" s="30"/>
      <c r="QFT41" s="29"/>
      <c r="QFU41" s="30"/>
      <c r="QFV41" s="29"/>
      <c r="QFW41" s="30"/>
      <c r="QFX41" s="29"/>
      <c r="QFY41" s="30"/>
      <c r="QFZ41" s="29"/>
      <c r="QGA41" s="30"/>
      <c r="QGB41" s="29"/>
      <c r="QGC41" s="30"/>
      <c r="QGD41" s="29"/>
      <c r="QGE41" s="30"/>
      <c r="QGF41" s="29"/>
      <c r="QGG41" s="30"/>
      <c r="QGH41" s="29"/>
      <c r="QGI41" s="30"/>
      <c r="QGJ41" s="29"/>
      <c r="QGK41" s="30"/>
      <c r="QGL41" s="29"/>
      <c r="QGM41" s="30"/>
      <c r="QGN41" s="29"/>
      <c r="QGO41" s="30"/>
      <c r="QGP41" s="29"/>
      <c r="QGQ41" s="30"/>
      <c r="QGR41" s="29"/>
      <c r="QGS41" s="30"/>
      <c r="QGT41" s="29"/>
      <c r="QGU41" s="30"/>
      <c r="QGV41" s="29"/>
      <c r="QGW41" s="30"/>
      <c r="QGX41" s="29"/>
      <c r="QGY41" s="30"/>
      <c r="QGZ41" s="29"/>
      <c r="QHA41" s="30"/>
      <c r="QHB41" s="29"/>
      <c r="QHC41" s="30"/>
      <c r="QHD41" s="29"/>
      <c r="QHE41" s="30"/>
      <c r="QHF41" s="29"/>
      <c r="QHG41" s="30"/>
      <c r="QHH41" s="29"/>
      <c r="QHI41" s="30"/>
      <c r="QHJ41" s="29"/>
      <c r="QHK41" s="30"/>
      <c r="QHL41" s="29"/>
      <c r="QHM41" s="30"/>
      <c r="QHN41" s="29"/>
      <c r="QHO41" s="30"/>
      <c r="QHP41" s="29"/>
      <c r="QHQ41" s="30"/>
      <c r="QHR41" s="29"/>
      <c r="QHS41" s="30"/>
      <c r="QHT41" s="29"/>
      <c r="QHU41" s="30"/>
      <c r="QHV41" s="29"/>
      <c r="QHW41" s="30"/>
      <c r="QHX41" s="29"/>
      <c r="QHY41" s="30"/>
      <c r="QHZ41" s="29"/>
      <c r="QIA41" s="30"/>
      <c r="QIB41" s="29"/>
      <c r="QIC41" s="30"/>
      <c r="QID41" s="29"/>
      <c r="QIE41" s="30"/>
      <c r="QIF41" s="29"/>
      <c r="QIG41" s="30"/>
      <c r="QIH41" s="29"/>
      <c r="QII41" s="30"/>
      <c r="QIJ41" s="29"/>
      <c r="QIK41" s="30"/>
      <c r="QIL41" s="29"/>
      <c r="QIM41" s="30"/>
      <c r="QIN41" s="29"/>
      <c r="QIO41" s="30"/>
      <c r="QIP41" s="29"/>
      <c r="QIQ41" s="30"/>
      <c r="QIR41" s="29"/>
      <c r="QIS41" s="30"/>
      <c r="QIT41" s="29"/>
      <c r="QIU41" s="30"/>
      <c r="QIV41" s="29"/>
      <c r="QIW41" s="30"/>
      <c r="QIX41" s="29"/>
      <c r="QIY41" s="30"/>
      <c r="QIZ41" s="29"/>
      <c r="QJA41" s="30"/>
      <c r="QJB41" s="29"/>
      <c r="QJC41" s="30"/>
      <c r="QJD41" s="29"/>
      <c r="QJE41" s="30"/>
      <c r="QJF41" s="29"/>
      <c r="QJG41" s="30"/>
      <c r="QJH41" s="29"/>
      <c r="QJI41" s="30"/>
      <c r="QJJ41" s="29"/>
      <c r="QJK41" s="30"/>
      <c r="QJL41" s="29"/>
      <c r="QJM41" s="30"/>
      <c r="QJN41" s="29"/>
      <c r="QJO41" s="30"/>
      <c r="QJP41" s="29"/>
      <c r="QJQ41" s="30"/>
      <c r="QJR41" s="29"/>
      <c r="QJS41" s="30"/>
      <c r="QJT41" s="29"/>
      <c r="QJU41" s="30"/>
      <c r="QJV41" s="29"/>
      <c r="QJW41" s="30"/>
      <c r="QJX41" s="29"/>
      <c r="QJY41" s="30"/>
      <c r="QJZ41" s="29"/>
      <c r="QKA41" s="30"/>
      <c r="QKB41" s="29"/>
      <c r="QKC41" s="30"/>
      <c r="QKD41" s="29"/>
      <c r="QKE41" s="30"/>
      <c r="QKF41" s="29"/>
      <c r="QKG41" s="30"/>
      <c r="QKH41" s="29"/>
      <c r="QKI41" s="30"/>
      <c r="QKJ41" s="29"/>
      <c r="QKK41" s="30"/>
      <c r="QKL41" s="29"/>
      <c r="QKM41" s="30"/>
      <c r="QKN41" s="29"/>
      <c r="QKO41" s="30"/>
      <c r="QKP41" s="29"/>
      <c r="QKQ41" s="30"/>
      <c r="QKR41" s="29"/>
      <c r="QKS41" s="30"/>
      <c r="QKT41" s="29"/>
      <c r="QKU41" s="30"/>
      <c r="QKV41" s="29"/>
      <c r="QKW41" s="30"/>
      <c r="QKX41" s="29"/>
      <c r="QKY41" s="30"/>
      <c r="QKZ41" s="29"/>
      <c r="QLA41" s="30"/>
      <c r="QLB41" s="29"/>
      <c r="QLC41" s="30"/>
      <c r="QLD41" s="29"/>
      <c r="QLE41" s="30"/>
      <c r="QLF41" s="29"/>
      <c r="QLG41" s="30"/>
      <c r="QLH41" s="29"/>
      <c r="QLI41" s="30"/>
      <c r="QLJ41" s="29"/>
      <c r="QLK41" s="30"/>
      <c r="QLL41" s="29"/>
      <c r="QLM41" s="30"/>
      <c r="QLN41" s="29"/>
      <c r="QLO41" s="30"/>
      <c r="QLP41" s="29"/>
      <c r="QLQ41" s="30"/>
      <c r="QLR41" s="29"/>
      <c r="QLS41" s="30"/>
      <c r="QLT41" s="29"/>
      <c r="QLU41" s="30"/>
      <c r="QLV41" s="29"/>
      <c r="QLW41" s="30"/>
      <c r="QLX41" s="29"/>
      <c r="QLY41" s="30"/>
      <c r="QLZ41" s="29"/>
      <c r="QMA41" s="30"/>
      <c r="QMB41" s="29"/>
      <c r="QMC41" s="30"/>
      <c r="QMD41" s="29"/>
      <c r="QME41" s="30"/>
      <c r="QMF41" s="29"/>
      <c r="QMG41" s="30"/>
      <c r="QMH41" s="29"/>
      <c r="QMI41" s="30"/>
      <c r="QMJ41" s="29"/>
      <c r="QMK41" s="30"/>
      <c r="QML41" s="29"/>
      <c r="QMM41" s="30"/>
      <c r="QMN41" s="29"/>
      <c r="QMO41" s="30"/>
      <c r="QMP41" s="29"/>
      <c r="QMQ41" s="30"/>
      <c r="QMR41" s="29"/>
      <c r="QMS41" s="30"/>
      <c r="QMT41" s="29"/>
      <c r="QMU41" s="30"/>
      <c r="QMV41" s="29"/>
      <c r="QMW41" s="30"/>
      <c r="QMX41" s="29"/>
      <c r="QMY41" s="30"/>
      <c r="QMZ41" s="29"/>
      <c r="QNA41" s="30"/>
      <c r="QNB41" s="29"/>
      <c r="QNC41" s="30"/>
      <c r="QND41" s="29"/>
      <c r="QNE41" s="30"/>
      <c r="QNF41" s="29"/>
      <c r="QNG41" s="30"/>
      <c r="QNH41" s="29"/>
      <c r="QNI41" s="30"/>
      <c r="QNJ41" s="29"/>
      <c r="QNK41" s="30"/>
      <c r="QNL41" s="29"/>
      <c r="QNM41" s="30"/>
      <c r="QNN41" s="29"/>
      <c r="QNO41" s="30"/>
      <c r="QNP41" s="29"/>
      <c r="QNQ41" s="30"/>
      <c r="QNR41" s="29"/>
      <c r="QNS41" s="30"/>
      <c r="QNT41" s="29"/>
      <c r="QNU41" s="30"/>
      <c r="QNV41" s="29"/>
      <c r="QNW41" s="30"/>
      <c r="QNX41" s="29"/>
      <c r="QNY41" s="30"/>
      <c r="QNZ41" s="29"/>
      <c r="QOA41" s="30"/>
      <c r="QOB41" s="29"/>
      <c r="QOC41" s="30"/>
      <c r="QOD41" s="29"/>
      <c r="QOE41" s="30"/>
      <c r="QOF41" s="29"/>
      <c r="QOG41" s="30"/>
      <c r="QOH41" s="29"/>
      <c r="QOI41" s="30"/>
      <c r="QOJ41" s="29"/>
      <c r="QOK41" s="30"/>
      <c r="QOL41" s="29"/>
      <c r="QOM41" s="30"/>
      <c r="QON41" s="29"/>
      <c r="QOO41" s="30"/>
      <c r="QOP41" s="29"/>
      <c r="QOQ41" s="30"/>
      <c r="QOR41" s="29"/>
      <c r="QOS41" s="30"/>
      <c r="QOT41" s="29"/>
      <c r="QOU41" s="30"/>
      <c r="QOV41" s="29"/>
      <c r="QOW41" s="30"/>
      <c r="QOX41" s="29"/>
      <c r="QOY41" s="30"/>
      <c r="QOZ41" s="29"/>
      <c r="QPA41" s="30"/>
      <c r="QPB41" s="29"/>
      <c r="QPC41" s="30"/>
      <c r="QPD41" s="29"/>
      <c r="QPE41" s="30"/>
      <c r="QPF41" s="29"/>
      <c r="QPG41" s="30"/>
      <c r="QPH41" s="29"/>
      <c r="QPI41" s="30"/>
      <c r="QPJ41" s="29"/>
      <c r="QPK41" s="30"/>
      <c r="QPL41" s="29"/>
      <c r="QPM41" s="30"/>
      <c r="QPN41" s="29"/>
      <c r="QPO41" s="30"/>
      <c r="QPP41" s="29"/>
      <c r="QPQ41" s="30"/>
      <c r="QPR41" s="29"/>
      <c r="QPS41" s="30"/>
      <c r="QPT41" s="29"/>
      <c r="QPU41" s="30"/>
      <c r="QPV41" s="29"/>
      <c r="QPW41" s="30"/>
      <c r="QPX41" s="29"/>
      <c r="QPY41" s="30"/>
      <c r="QPZ41" s="29"/>
      <c r="QQA41" s="30"/>
      <c r="QQB41" s="29"/>
      <c r="QQC41" s="30"/>
      <c r="QQD41" s="29"/>
      <c r="QQE41" s="30"/>
      <c r="QQF41" s="29"/>
      <c r="QQG41" s="30"/>
      <c r="QQH41" s="29"/>
      <c r="QQI41" s="30"/>
      <c r="QQJ41" s="29"/>
      <c r="QQK41" s="30"/>
      <c r="QQL41" s="29"/>
      <c r="QQM41" s="30"/>
      <c r="QQN41" s="29"/>
      <c r="QQO41" s="30"/>
      <c r="QQP41" s="29"/>
      <c r="QQQ41" s="30"/>
      <c r="QQR41" s="29"/>
      <c r="QQS41" s="30"/>
      <c r="QQT41" s="29"/>
      <c r="QQU41" s="30"/>
      <c r="QQV41" s="29"/>
      <c r="QQW41" s="30"/>
      <c r="QQX41" s="29"/>
      <c r="QQY41" s="30"/>
      <c r="QQZ41" s="29"/>
      <c r="QRA41" s="30"/>
      <c r="QRB41" s="29"/>
      <c r="QRC41" s="30"/>
      <c r="QRD41" s="29"/>
      <c r="QRE41" s="30"/>
      <c r="QRF41" s="29"/>
      <c r="QRG41" s="30"/>
      <c r="QRH41" s="29"/>
      <c r="QRI41" s="30"/>
      <c r="QRJ41" s="29"/>
      <c r="QRK41" s="30"/>
      <c r="QRL41" s="29"/>
      <c r="QRM41" s="30"/>
      <c r="QRN41" s="29"/>
      <c r="QRO41" s="30"/>
      <c r="QRP41" s="29"/>
      <c r="QRQ41" s="30"/>
      <c r="QRR41" s="29"/>
      <c r="QRS41" s="30"/>
      <c r="QRT41" s="29"/>
      <c r="QRU41" s="30"/>
      <c r="QRV41" s="29"/>
      <c r="QRW41" s="30"/>
      <c r="QRX41" s="29"/>
      <c r="QRY41" s="30"/>
      <c r="QRZ41" s="29"/>
      <c r="QSA41" s="30"/>
      <c r="QSB41" s="29"/>
      <c r="QSC41" s="30"/>
      <c r="QSD41" s="29"/>
      <c r="QSE41" s="30"/>
      <c r="QSF41" s="29"/>
      <c r="QSG41" s="30"/>
      <c r="QSH41" s="29"/>
      <c r="QSI41" s="30"/>
      <c r="QSJ41" s="29"/>
      <c r="QSK41" s="30"/>
      <c r="QSL41" s="29"/>
      <c r="QSM41" s="30"/>
      <c r="QSN41" s="29"/>
      <c r="QSO41" s="30"/>
      <c r="QSP41" s="29"/>
      <c r="QSQ41" s="30"/>
      <c r="QSR41" s="29"/>
      <c r="QSS41" s="30"/>
      <c r="QST41" s="29"/>
      <c r="QSU41" s="30"/>
      <c r="QSV41" s="29"/>
      <c r="QSW41" s="30"/>
      <c r="QSX41" s="29"/>
      <c r="QSY41" s="30"/>
      <c r="QSZ41" s="29"/>
      <c r="QTA41" s="30"/>
      <c r="QTB41" s="29"/>
      <c r="QTC41" s="30"/>
      <c r="QTD41" s="29"/>
      <c r="QTE41" s="30"/>
      <c r="QTF41" s="29"/>
      <c r="QTG41" s="30"/>
      <c r="QTH41" s="29"/>
      <c r="QTI41" s="30"/>
      <c r="QTJ41" s="29"/>
      <c r="QTK41" s="30"/>
      <c r="QTL41" s="29"/>
      <c r="QTM41" s="30"/>
      <c r="QTN41" s="29"/>
      <c r="QTO41" s="30"/>
      <c r="QTP41" s="29"/>
      <c r="QTQ41" s="30"/>
      <c r="QTR41" s="29"/>
      <c r="QTS41" s="30"/>
      <c r="QTT41" s="29"/>
      <c r="QTU41" s="30"/>
      <c r="QTV41" s="29"/>
      <c r="QTW41" s="30"/>
      <c r="QTX41" s="29"/>
      <c r="QTY41" s="30"/>
      <c r="QTZ41" s="29"/>
      <c r="QUA41" s="30"/>
      <c r="QUB41" s="29"/>
      <c r="QUC41" s="30"/>
      <c r="QUD41" s="29"/>
      <c r="QUE41" s="30"/>
      <c r="QUF41" s="29"/>
      <c r="QUG41" s="30"/>
      <c r="QUH41" s="29"/>
      <c r="QUI41" s="30"/>
      <c r="QUJ41" s="29"/>
      <c r="QUK41" s="30"/>
      <c r="QUL41" s="29"/>
      <c r="QUM41" s="30"/>
      <c r="QUN41" s="29"/>
      <c r="QUO41" s="30"/>
      <c r="QUP41" s="29"/>
      <c r="QUQ41" s="30"/>
      <c r="QUR41" s="29"/>
      <c r="QUS41" s="30"/>
      <c r="QUT41" s="29"/>
      <c r="QUU41" s="30"/>
      <c r="QUV41" s="29"/>
      <c r="QUW41" s="30"/>
      <c r="QUX41" s="29"/>
      <c r="QUY41" s="30"/>
      <c r="QUZ41" s="29"/>
      <c r="QVA41" s="30"/>
      <c r="QVB41" s="29"/>
      <c r="QVC41" s="30"/>
      <c r="QVD41" s="29"/>
      <c r="QVE41" s="30"/>
      <c r="QVF41" s="29"/>
      <c r="QVG41" s="30"/>
      <c r="QVH41" s="29"/>
      <c r="QVI41" s="30"/>
      <c r="QVJ41" s="29"/>
      <c r="QVK41" s="30"/>
      <c r="QVL41" s="29"/>
      <c r="QVM41" s="30"/>
      <c r="QVN41" s="29"/>
      <c r="QVO41" s="30"/>
      <c r="QVP41" s="29"/>
      <c r="QVQ41" s="30"/>
      <c r="QVR41" s="29"/>
      <c r="QVS41" s="30"/>
      <c r="QVT41" s="29"/>
      <c r="QVU41" s="30"/>
      <c r="QVV41" s="29"/>
      <c r="QVW41" s="30"/>
      <c r="QVX41" s="29"/>
      <c r="QVY41" s="30"/>
      <c r="QVZ41" s="29"/>
      <c r="QWA41" s="30"/>
      <c r="QWB41" s="29"/>
      <c r="QWC41" s="30"/>
      <c r="QWD41" s="29"/>
      <c r="QWE41" s="30"/>
      <c r="QWF41" s="29"/>
      <c r="QWG41" s="30"/>
      <c r="QWH41" s="29"/>
      <c r="QWI41" s="30"/>
      <c r="QWJ41" s="29"/>
      <c r="QWK41" s="30"/>
      <c r="QWL41" s="29"/>
      <c r="QWM41" s="30"/>
      <c r="QWN41" s="29"/>
      <c r="QWO41" s="30"/>
      <c r="QWP41" s="29"/>
      <c r="QWQ41" s="30"/>
      <c r="QWR41" s="29"/>
      <c r="QWS41" s="30"/>
      <c r="QWT41" s="29"/>
      <c r="QWU41" s="30"/>
      <c r="QWV41" s="29"/>
      <c r="QWW41" s="30"/>
      <c r="QWX41" s="29"/>
      <c r="QWY41" s="30"/>
      <c r="QWZ41" s="29"/>
      <c r="QXA41" s="30"/>
      <c r="QXB41" s="29"/>
      <c r="QXC41" s="30"/>
      <c r="QXD41" s="29"/>
      <c r="QXE41" s="30"/>
      <c r="QXF41" s="29"/>
      <c r="QXG41" s="30"/>
      <c r="QXH41" s="29"/>
      <c r="QXI41" s="30"/>
      <c r="QXJ41" s="29"/>
      <c r="QXK41" s="30"/>
      <c r="QXL41" s="29"/>
      <c r="QXM41" s="30"/>
      <c r="QXN41" s="29"/>
      <c r="QXO41" s="30"/>
      <c r="QXP41" s="29"/>
      <c r="QXQ41" s="30"/>
      <c r="QXR41" s="29"/>
      <c r="QXS41" s="30"/>
      <c r="QXT41" s="29"/>
      <c r="QXU41" s="30"/>
      <c r="QXV41" s="29"/>
      <c r="QXW41" s="30"/>
      <c r="QXX41" s="29"/>
      <c r="QXY41" s="30"/>
      <c r="QXZ41" s="29"/>
      <c r="QYA41" s="30"/>
      <c r="QYB41" s="29"/>
      <c r="QYC41" s="30"/>
      <c r="QYD41" s="29"/>
      <c r="QYE41" s="30"/>
      <c r="QYF41" s="29"/>
      <c r="QYG41" s="30"/>
      <c r="QYH41" s="29"/>
      <c r="QYI41" s="30"/>
      <c r="QYJ41" s="29"/>
      <c r="QYK41" s="30"/>
      <c r="QYL41" s="29"/>
      <c r="QYM41" s="30"/>
      <c r="QYN41" s="29"/>
      <c r="QYO41" s="30"/>
      <c r="QYP41" s="29"/>
      <c r="QYQ41" s="30"/>
      <c r="QYR41" s="29"/>
      <c r="QYS41" s="30"/>
      <c r="QYT41" s="29"/>
      <c r="QYU41" s="30"/>
      <c r="QYV41" s="29"/>
      <c r="QYW41" s="30"/>
      <c r="QYX41" s="29"/>
      <c r="QYY41" s="30"/>
      <c r="QYZ41" s="29"/>
      <c r="QZA41" s="30"/>
      <c r="QZB41" s="29"/>
      <c r="QZC41" s="30"/>
      <c r="QZD41" s="29"/>
      <c r="QZE41" s="30"/>
      <c r="QZF41" s="29"/>
      <c r="QZG41" s="30"/>
      <c r="QZH41" s="29"/>
      <c r="QZI41" s="30"/>
      <c r="QZJ41" s="29"/>
      <c r="QZK41" s="30"/>
      <c r="QZL41" s="29"/>
      <c r="QZM41" s="30"/>
      <c r="QZN41" s="29"/>
      <c r="QZO41" s="30"/>
      <c r="QZP41" s="29"/>
      <c r="QZQ41" s="30"/>
      <c r="QZR41" s="29"/>
      <c r="QZS41" s="30"/>
      <c r="QZT41" s="29"/>
      <c r="QZU41" s="30"/>
      <c r="QZV41" s="29"/>
      <c r="QZW41" s="30"/>
      <c r="QZX41" s="29"/>
      <c r="QZY41" s="30"/>
      <c r="QZZ41" s="29"/>
      <c r="RAA41" s="30"/>
      <c r="RAB41" s="29"/>
      <c r="RAC41" s="30"/>
      <c r="RAD41" s="29"/>
      <c r="RAE41" s="30"/>
      <c r="RAF41" s="29"/>
      <c r="RAG41" s="30"/>
      <c r="RAH41" s="29"/>
      <c r="RAI41" s="30"/>
      <c r="RAJ41" s="29"/>
      <c r="RAK41" s="30"/>
      <c r="RAL41" s="29"/>
      <c r="RAM41" s="30"/>
      <c r="RAN41" s="29"/>
      <c r="RAO41" s="30"/>
      <c r="RAP41" s="29"/>
      <c r="RAQ41" s="30"/>
      <c r="RAR41" s="29"/>
      <c r="RAS41" s="30"/>
      <c r="RAT41" s="29"/>
      <c r="RAU41" s="30"/>
      <c r="RAV41" s="29"/>
      <c r="RAW41" s="30"/>
      <c r="RAX41" s="29"/>
      <c r="RAY41" s="30"/>
      <c r="RAZ41" s="29"/>
      <c r="RBA41" s="30"/>
      <c r="RBB41" s="29"/>
      <c r="RBC41" s="30"/>
      <c r="RBD41" s="29"/>
      <c r="RBE41" s="30"/>
      <c r="RBF41" s="29"/>
      <c r="RBG41" s="30"/>
      <c r="RBH41" s="29"/>
      <c r="RBI41" s="30"/>
      <c r="RBJ41" s="29"/>
      <c r="RBK41" s="30"/>
      <c r="RBL41" s="29"/>
      <c r="RBM41" s="30"/>
      <c r="RBN41" s="29"/>
      <c r="RBO41" s="30"/>
      <c r="RBP41" s="29"/>
      <c r="RBQ41" s="30"/>
      <c r="RBR41" s="29"/>
      <c r="RBS41" s="30"/>
      <c r="RBT41" s="29"/>
      <c r="RBU41" s="30"/>
      <c r="RBV41" s="29"/>
      <c r="RBW41" s="30"/>
      <c r="RBX41" s="29"/>
      <c r="RBY41" s="30"/>
      <c r="RBZ41" s="29"/>
      <c r="RCA41" s="30"/>
      <c r="RCB41" s="29"/>
      <c r="RCC41" s="30"/>
      <c r="RCD41" s="29"/>
      <c r="RCE41" s="30"/>
      <c r="RCF41" s="29"/>
      <c r="RCG41" s="30"/>
      <c r="RCH41" s="29"/>
      <c r="RCI41" s="30"/>
      <c r="RCJ41" s="29"/>
      <c r="RCK41" s="30"/>
      <c r="RCL41" s="29"/>
      <c r="RCM41" s="30"/>
      <c r="RCN41" s="29"/>
      <c r="RCO41" s="30"/>
      <c r="RCP41" s="29"/>
      <c r="RCQ41" s="30"/>
      <c r="RCR41" s="29"/>
      <c r="RCS41" s="30"/>
      <c r="RCT41" s="29"/>
      <c r="RCU41" s="30"/>
      <c r="RCV41" s="29"/>
      <c r="RCW41" s="30"/>
      <c r="RCX41" s="29"/>
      <c r="RCY41" s="30"/>
      <c r="RCZ41" s="29"/>
      <c r="RDA41" s="30"/>
      <c r="RDB41" s="29"/>
      <c r="RDC41" s="30"/>
      <c r="RDD41" s="29"/>
      <c r="RDE41" s="30"/>
      <c r="RDF41" s="29"/>
      <c r="RDG41" s="30"/>
      <c r="RDH41" s="29"/>
      <c r="RDI41" s="30"/>
      <c r="RDJ41" s="29"/>
      <c r="RDK41" s="30"/>
      <c r="RDL41" s="29"/>
      <c r="RDM41" s="30"/>
      <c r="RDN41" s="29"/>
      <c r="RDO41" s="30"/>
      <c r="RDP41" s="29"/>
      <c r="RDQ41" s="30"/>
      <c r="RDR41" s="29"/>
      <c r="RDS41" s="30"/>
      <c r="RDT41" s="29"/>
      <c r="RDU41" s="30"/>
      <c r="RDV41" s="29"/>
      <c r="RDW41" s="30"/>
      <c r="RDX41" s="29"/>
      <c r="RDY41" s="30"/>
      <c r="RDZ41" s="29"/>
      <c r="REA41" s="30"/>
      <c r="REB41" s="29"/>
      <c r="REC41" s="30"/>
      <c r="RED41" s="29"/>
      <c r="REE41" s="30"/>
      <c r="REF41" s="29"/>
      <c r="REG41" s="30"/>
      <c r="REH41" s="29"/>
      <c r="REI41" s="30"/>
      <c r="REJ41" s="29"/>
      <c r="REK41" s="30"/>
      <c r="REL41" s="29"/>
      <c r="REM41" s="30"/>
      <c r="REN41" s="29"/>
      <c r="REO41" s="30"/>
      <c r="REP41" s="29"/>
      <c r="REQ41" s="30"/>
      <c r="RER41" s="29"/>
      <c r="RES41" s="30"/>
      <c r="RET41" s="29"/>
      <c r="REU41" s="30"/>
      <c r="REV41" s="29"/>
      <c r="REW41" s="30"/>
      <c r="REX41" s="29"/>
      <c r="REY41" s="30"/>
      <c r="REZ41" s="29"/>
      <c r="RFA41" s="30"/>
      <c r="RFB41" s="29"/>
      <c r="RFC41" s="30"/>
      <c r="RFD41" s="29"/>
      <c r="RFE41" s="30"/>
      <c r="RFF41" s="29"/>
      <c r="RFG41" s="30"/>
      <c r="RFH41" s="29"/>
      <c r="RFI41" s="30"/>
      <c r="RFJ41" s="29"/>
      <c r="RFK41" s="30"/>
      <c r="RFL41" s="29"/>
      <c r="RFM41" s="30"/>
      <c r="RFN41" s="29"/>
      <c r="RFO41" s="30"/>
      <c r="RFP41" s="29"/>
      <c r="RFQ41" s="30"/>
      <c r="RFR41" s="29"/>
      <c r="RFS41" s="30"/>
      <c r="RFT41" s="29"/>
      <c r="RFU41" s="30"/>
      <c r="RFV41" s="29"/>
      <c r="RFW41" s="30"/>
      <c r="RFX41" s="29"/>
      <c r="RFY41" s="30"/>
      <c r="RFZ41" s="29"/>
      <c r="RGA41" s="30"/>
      <c r="RGB41" s="29"/>
      <c r="RGC41" s="30"/>
      <c r="RGD41" s="29"/>
      <c r="RGE41" s="30"/>
      <c r="RGF41" s="29"/>
      <c r="RGG41" s="30"/>
      <c r="RGH41" s="29"/>
      <c r="RGI41" s="30"/>
      <c r="RGJ41" s="29"/>
      <c r="RGK41" s="30"/>
      <c r="RGL41" s="29"/>
      <c r="RGM41" s="30"/>
      <c r="RGN41" s="29"/>
      <c r="RGO41" s="30"/>
      <c r="RGP41" s="29"/>
      <c r="RGQ41" s="30"/>
      <c r="RGR41" s="29"/>
      <c r="RGS41" s="30"/>
      <c r="RGT41" s="29"/>
      <c r="RGU41" s="30"/>
      <c r="RGV41" s="29"/>
      <c r="RGW41" s="30"/>
      <c r="RGX41" s="29"/>
      <c r="RGY41" s="30"/>
      <c r="RGZ41" s="29"/>
      <c r="RHA41" s="30"/>
      <c r="RHB41" s="29"/>
      <c r="RHC41" s="30"/>
      <c r="RHD41" s="29"/>
      <c r="RHE41" s="30"/>
      <c r="RHF41" s="29"/>
      <c r="RHG41" s="30"/>
      <c r="RHH41" s="29"/>
      <c r="RHI41" s="30"/>
      <c r="RHJ41" s="29"/>
      <c r="RHK41" s="30"/>
      <c r="RHL41" s="29"/>
      <c r="RHM41" s="30"/>
      <c r="RHN41" s="29"/>
      <c r="RHO41" s="30"/>
      <c r="RHP41" s="29"/>
      <c r="RHQ41" s="30"/>
      <c r="RHR41" s="29"/>
      <c r="RHS41" s="30"/>
      <c r="RHT41" s="29"/>
      <c r="RHU41" s="30"/>
      <c r="RHV41" s="29"/>
      <c r="RHW41" s="30"/>
      <c r="RHX41" s="29"/>
      <c r="RHY41" s="30"/>
      <c r="RHZ41" s="29"/>
      <c r="RIA41" s="30"/>
      <c r="RIB41" s="29"/>
      <c r="RIC41" s="30"/>
      <c r="RID41" s="29"/>
      <c r="RIE41" s="30"/>
      <c r="RIF41" s="29"/>
      <c r="RIG41" s="30"/>
      <c r="RIH41" s="29"/>
      <c r="RII41" s="30"/>
      <c r="RIJ41" s="29"/>
      <c r="RIK41" s="30"/>
      <c r="RIL41" s="29"/>
      <c r="RIM41" s="30"/>
      <c r="RIN41" s="29"/>
      <c r="RIO41" s="30"/>
      <c r="RIP41" s="29"/>
      <c r="RIQ41" s="30"/>
      <c r="RIR41" s="29"/>
      <c r="RIS41" s="30"/>
      <c r="RIT41" s="29"/>
      <c r="RIU41" s="30"/>
      <c r="RIV41" s="29"/>
      <c r="RIW41" s="30"/>
      <c r="RIX41" s="29"/>
      <c r="RIY41" s="30"/>
      <c r="RIZ41" s="29"/>
      <c r="RJA41" s="30"/>
      <c r="RJB41" s="29"/>
      <c r="RJC41" s="30"/>
      <c r="RJD41" s="29"/>
      <c r="RJE41" s="30"/>
      <c r="RJF41" s="29"/>
      <c r="RJG41" s="30"/>
      <c r="RJH41" s="29"/>
      <c r="RJI41" s="30"/>
      <c r="RJJ41" s="29"/>
      <c r="RJK41" s="30"/>
      <c r="RJL41" s="29"/>
      <c r="RJM41" s="30"/>
      <c r="RJN41" s="29"/>
      <c r="RJO41" s="30"/>
      <c r="RJP41" s="29"/>
      <c r="RJQ41" s="30"/>
      <c r="RJR41" s="29"/>
      <c r="RJS41" s="30"/>
      <c r="RJT41" s="29"/>
      <c r="RJU41" s="30"/>
      <c r="RJV41" s="29"/>
      <c r="RJW41" s="30"/>
      <c r="RJX41" s="29"/>
      <c r="RJY41" s="30"/>
      <c r="RJZ41" s="29"/>
      <c r="RKA41" s="30"/>
      <c r="RKB41" s="29"/>
      <c r="RKC41" s="30"/>
      <c r="RKD41" s="29"/>
      <c r="RKE41" s="30"/>
      <c r="RKF41" s="29"/>
      <c r="RKG41" s="30"/>
      <c r="RKH41" s="29"/>
      <c r="RKI41" s="30"/>
      <c r="RKJ41" s="29"/>
      <c r="RKK41" s="30"/>
      <c r="RKL41" s="29"/>
      <c r="RKM41" s="30"/>
      <c r="RKN41" s="29"/>
      <c r="RKO41" s="30"/>
      <c r="RKP41" s="29"/>
      <c r="RKQ41" s="30"/>
      <c r="RKR41" s="29"/>
      <c r="RKS41" s="30"/>
      <c r="RKT41" s="29"/>
      <c r="RKU41" s="30"/>
      <c r="RKV41" s="29"/>
      <c r="RKW41" s="30"/>
      <c r="RKX41" s="29"/>
      <c r="RKY41" s="30"/>
      <c r="RKZ41" s="29"/>
      <c r="RLA41" s="30"/>
      <c r="RLB41" s="29"/>
      <c r="RLC41" s="30"/>
      <c r="RLD41" s="29"/>
      <c r="RLE41" s="30"/>
      <c r="RLF41" s="29"/>
      <c r="RLG41" s="30"/>
      <c r="RLH41" s="29"/>
      <c r="RLI41" s="30"/>
      <c r="RLJ41" s="29"/>
      <c r="RLK41" s="30"/>
      <c r="RLL41" s="29"/>
      <c r="RLM41" s="30"/>
      <c r="RLN41" s="29"/>
      <c r="RLO41" s="30"/>
      <c r="RLP41" s="29"/>
      <c r="RLQ41" s="30"/>
      <c r="RLR41" s="29"/>
      <c r="RLS41" s="30"/>
      <c r="RLT41" s="29"/>
      <c r="RLU41" s="30"/>
      <c r="RLV41" s="29"/>
      <c r="RLW41" s="30"/>
      <c r="RLX41" s="29"/>
      <c r="RLY41" s="30"/>
      <c r="RLZ41" s="29"/>
      <c r="RMA41" s="30"/>
      <c r="RMB41" s="29"/>
      <c r="RMC41" s="30"/>
      <c r="RMD41" s="29"/>
      <c r="RME41" s="30"/>
      <c r="RMF41" s="29"/>
      <c r="RMG41" s="30"/>
      <c r="RMH41" s="29"/>
      <c r="RMI41" s="30"/>
      <c r="RMJ41" s="29"/>
      <c r="RMK41" s="30"/>
      <c r="RML41" s="29"/>
      <c r="RMM41" s="30"/>
      <c r="RMN41" s="29"/>
      <c r="RMO41" s="30"/>
      <c r="RMP41" s="29"/>
      <c r="RMQ41" s="30"/>
      <c r="RMR41" s="29"/>
      <c r="RMS41" s="30"/>
      <c r="RMT41" s="29"/>
      <c r="RMU41" s="30"/>
      <c r="RMV41" s="29"/>
      <c r="RMW41" s="30"/>
      <c r="RMX41" s="29"/>
      <c r="RMY41" s="30"/>
      <c r="RMZ41" s="29"/>
      <c r="RNA41" s="30"/>
      <c r="RNB41" s="29"/>
      <c r="RNC41" s="30"/>
      <c r="RND41" s="29"/>
      <c r="RNE41" s="30"/>
      <c r="RNF41" s="29"/>
      <c r="RNG41" s="30"/>
      <c r="RNH41" s="29"/>
      <c r="RNI41" s="30"/>
      <c r="RNJ41" s="29"/>
      <c r="RNK41" s="30"/>
      <c r="RNL41" s="29"/>
      <c r="RNM41" s="30"/>
      <c r="RNN41" s="29"/>
      <c r="RNO41" s="30"/>
      <c r="RNP41" s="29"/>
      <c r="RNQ41" s="30"/>
      <c r="RNR41" s="29"/>
      <c r="RNS41" s="30"/>
      <c r="RNT41" s="29"/>
      <c r="RNU41" s="30"/>
      <c r="RNV41" s="29"/>
      <c r="RNW41" s="30"/>
      <c r="RNX41" s="29"/>
      <c r="RNY41" s="30"/>
      <c r="RNZ41" s="29"/>
      <c r="ROA41" s="30"/>
      <c r="ROB41" s="29"/>
      <c r="ROC41" s="30"/>
      <c r="ROD41" s="29"/>
      <c r="ROE41" s="30"/>
      <c r="ROF41" s="29"/>
      <c r="ROG41" s="30"/>
      <c r="ROH41" s="29"/>
      <c r="ROI41" s="30"/>
      <c r="ROJ41" s="29"/>
      <c r="ROK41" s="30"/>
      <c r="ROL41" s="29"/>
      <c r="ROM41" s="30"/>
      <c r="RON41" s="29"/>
      <c r="ROO41" s="30"/>
      <c r="ROP41" s="29"/>
      <c r="ROQ41" s="30"/>
      <c r="ROR41" s="29"/>
      <c r="ROS41" s="30"/>
      <c r="ROT41" s="29"/>
      <c r="ROU41" s="30"/>
      <c r="ROV41" s="29"/>
      <c r="ROW41" s="30"/>
      <c r="ROX41" s="29"/>
      <c r="ROY41" s="30"/>
      <c r="ROZ41" s="29"/>
      <c r="RPA41" s="30"/>
      <c r="RPB41" s="29"/>
      <c r="RPC41" s="30"/>
      <c r="RPD41" s="29"/>
      <c r="RPE41" s="30"/>
      <c r="RPF41" s="29"/>
      <c r="RPG41" s="30"/>
      <c r="RPH41" s="29"/>
      <c r="RPI41" s="30"/>
      <c r="RPJ41" s="29"/>
      <c r="RPK41" s="30"/>
      <c r="RPL41" s="29"/>
      <c r="RPM41" s="30"/>
      <c r="RPN41" s="29"/>
      <c r="RPO41" s="30"/>
      <c r="RPP41" s="29"/>
      <c r="RPQ41" s="30"/>
      <c r="RPR41" s="29"/>
      <c r="RPS41" s="30"/>
      <c r="RPT41" s="29"/>
      <c r="RPU41" s="30"/>
      <c r="RPV41" s="29"/>
      <c r="RPW41" s="30"/>
      <c r="RPX41" s="29"/>
      <c r="RPY41" s="30"/>
      <c r="RPZ41" s="29"/>
      <c r="RQA41" s="30"/>
      <c r="RQB41" s="29"/>
      <c r="RQC41" s="30"/>
      <c r="RQD41" s="29"/>
      <c r="RQE41" s="30"/>
      <c r="RQF41" s="29"/>
      <c r="RQG41" s="30"/>
      <c r="RQH41" s="29"/>
      <c r="RQI41" s="30"/>
      <c r="RQJ41" s="29"/>
      <c r="RQK41" s="30"/>
      <c r="RQL41" s="29"/>
      <c r="RQM41" s="30"/>
      <c r="RQN41" s="29"/>
      <c r="RQO41" s="30"/>
      <c r="RQP41" s="29"/>
      <c r="RQQ41" s="30"/>
      <c r="RQR41" s="29"/>
      <c r="RQS41" s="30"/>
      <c r="RQT41" s="29"/>
      <c r="RQU41" s="30"/>
      <c r="RQV41" s="29"/>
      <c r="RQW41" s="30"/>
      <c r="RQX41" s="29"/>
      <c r="RQY41" s="30"/>
      <c r="RQZ41" s="29"/>
      <c r="RRA41" s="30"/>
      <c r="RRB41" s="29"/>
      <c r="RRC41" s="30"/>
      <c r="RRD41" s="29"/>
      <c r="RRE41" s="30"/>
      <c r="RRF41" s="29"/>
      <c r="RRG41" s="30"/>
      <c r="RRH41" s="29"/>
      <c r="RRI41" s="30"/>
      <c r="RRJ41" s="29"/>
      <c r="RRK41" s="30"/>
      <c r="RRL41" s="29"/>
      <c r="RRM41" s="30"/>
      <c r="RRN41" s="29"/>
      <c r="RRO41" s="30"/>
      <c r="RRP41" s="29"/>
      <c r="RRQ41" s="30"/>
      <c r="RRR41" s="29"/>
      <c r="RRS41" s="30"/>
      <c r="RRT41" s="29"/>
      <c r="RRU41" s="30"/>
      <c r="RRV41" s="29"/>
      <c r="RRW41" s="30"/>
      <c r="RRX41" s="29"/>
      <c r="RRY41" s="30"/>
      <c r="RRZ41" s="29"/>
      <c r="RSA41" s="30"/>
      <c r="RSB41" s="29"/>
      <c r="RSC41" s="30"/>
      <c r="RSD41" s="29"/>
      <c r="RSE41" s="30"/>
      <c r="RSF41" s="29"/>
      <c r="RSG41" s="30"/>
      <c r="RSH41" s="29"/>
      <c r="RSI41" s="30"/>
      <c r="RSJ41" s="29"/>
      <c r="RSK41" s="30"/>
      <c r="RSL41" s="29"/>
      <c r="RSM41" s="30"/>
      <c r="RSN41" s="29"/>
      <c r="RSO41" s="30"/>
      <c r="RSP41" s="29"/>
      <c r="RSQ41" s="30"/>
      <c r="RSR41" s="29"/>
      <c r="RSS41" s="30"/>
      <c r="RST41" s="29"/>
      <c r="RSU41" s="30"/>
      <c r="RSV41" s="29"/>
      <c r="RSW41" s="30"/>
      <c r="RSX41" s="29"/>
      <c r="RSY41" s="30"/>
      <c r="RSZ41" s="29"/>
      <c r="RTA41" s="30"/>
      <c r="RTB41" s="29"/>
      <c r="RTC41" s="30"/>
      <c r="RTD41" s="29"/>
      <c r="RTE41" s="30"/>
      <c r="RTF41" s="29"/>
      <c r="RTG41" s="30"/>
      <c r="RTH41" s="29"/>
      <c r="RTI41" s="30"/>
      <c r="RTJ41" s="29"/>
      <c r="RTK41" s="30"/>
      <c r="RTL41" s="29"/>
      <c r="RTM41" s="30"/>
      <c r="RTN41" s="29"/>
      <c r="RTO41" s="30"/>
      <c r="RTP41" s="29"/>
      <c r="RTQ41" s="30"/>
      <c r="RTR41" s="29"/>
      <c r="RTS41" s="30"/>
      <c r="RTT41" s="29"/>
      <c r="RTU41" s="30"/>
      <c r="RTV41" s="29"/>
      <c r="RTW41" s="30"/>
      <c r="RTX41" s="29"/>
      <c r="RTY41" s="30"/>
      <c r="RTZ41" s="29"/>
      <c r="RUA41" s="30"/>
      <c r="RUB41" s="29"/>
      <c r="RUC41" s="30"/>
      <c r="RUD41" s="29"/>
      <c r="RUE41" s="30"/>
      <c r="RUF41" s="29"/>
      <c r="RUG41" s="30"/>
      <c r="RUH41" s="29"/>
      <c r="RUI41" s="30"/>
      <c r="RUJ41" s="29"/>
      <c r="RUK41" s="30"/>
      <c r="RUL41" s="29"/>
      <c r="RUM41" s="30"/>
      <c r="RUN41" s="29"/>
      <c r="RUO41" s="30"/>
      <c r="RUP41" s="29"/>
      <c r="RUQ41" s="30"/>
      <c r="RUR41" s="29"/>
      <c r="RUS41" s="30"/>
      <c r="RUT41" s="29"/>
      <c r="RUU41" s="30"/>
      <c r="RUV41" s="29"/>
      <c r="RUW41" s="30"/>
      <c r="RUX41" s="29"/>
      <c r="RUY41" s="30"/>
      <c r="RUZ41" s="29"/>
      <c r="RVA41" s="30"/>
      <c r="RVB41" s="29"/>
      <c r="RVC41" s="30"/>
      <c r="RVD41" s="29"/>
      <c r="RVE41" s="30"/>
      <c r="RVF41" s="29"/>
      <c r="RVG41" s="30"/>
      <c r="RVH41" s="29"/>
      <c r="RVI41" s="30"/>
      <c r="RVJ41" s="29"/>
      <c r="RVK41" s="30"/>
      <c r="RVL41" s="29"/>
      <c r="RVM41" s="30"/>
      <c r="RVN41" s="29"/>
      <c r="RVO41" s="30"/>
      <c r="RVP41" s="29"/>
      <c r="RVQ41" s="30"/>
      <c r="RVR41" s="29"/>
      <c r="RVS41" s="30"/>
      <c r="RVT41" s="29"/>
      <c r="RVU41" s="30"/>
      <c r="RVV41" s="29"/>
      <c r="RVW41" s="30"/>
      <c r="RVX41" s="29"/>
      <c r="RVY41" s="30"/>
      <c r="RVZ41" s="29"/>
      <c r="RWA41" s="30"/>
      <c r="RWB41" s="29"/>
      <c r="RWC41" s="30"/>
      <c r="RWD41" s="29"/>
      <c r="RWE41" s="30"/>
      <c r="RWF41" s="29"/>
      <c r="RWG41" s="30"/>
      <c r="RWH41" s="29"/>
      <c r="RWI41" s="30"/>
      <c r="RWJ41" s="29"/>
      <c r="RWK41" s="30"/>
      <c r="RWL41" s="29"/>
      <c r="RWM41" s="30"/>
      <c r="RWN41" s="29"/>
      <c r="RWO41" s="30"/>
      <c r="RWP41" s="29"/>
      <c r="RWQ41" s="30"/>
      <c r="RWR41" s="29"/>
      <c r="RWS41" s="30"/>
      <c r="RWT41" s="29"/>
      <c r="RWU41" s="30"/>
      <c r="RWV41" s="29"/>
      <c r="RWW41" s="30"/>
      <c r="RWX41" s="29"/>
      <c r="RWY41" s="30"/>
      <c r="RWZ41" s="29"/>
      <c r="RXA41" s="30"/>
      <c r="RXB41" s="29"/>
      <c r="RXC41" s="30"/>
      <c r="RXD41" s="29"/>
      <c r="RXE41" s="30"/>
      <c r="RXF41" s="29"/>
      <c r="RXG41" s="30"/>
      <c r="RXH41" s="29"/>
      <c r="RXI41" s="30"/>
      <c r="RXJ41" s="29"/>
      <c r="RXK41" s="30"/>
      <c r="RXL41" s="29"/>
      <c r="RXM41" s="30"/>
      <c r="RXN41" s="29"/>
      <c r="RXO41" s="30"/>
      <c r="RXP41" s="29"/>
      <c r="RXQ41" s="30"/>
      <c r="RXR41" s="29"/>
      <c r="RXS41" s="30"/>
      <c r="RXT41" s="29"/>
      <c r="RXU41" s="30"/>
      <c r="RXV41" s="29"/>
      <c r="RXW41" s="30"/>
      <c r="RXX41" s="29"/>
      <c r="RXY41" s="30"/>
      <c r="RXZ41" s="29"/>
      <c r="RYA41" s="30"/>
      <c r="RYB41" s="29"/>
      <c r="RYC41" s="30"/>
      <c r="RYD41" s="29"/>
      <c r="RYE41" s="30"/>
      <c r="RYF41" s="29"/>
      <c r="RYG41" s="30"/>
      <c r="RYH41" s="29"/>
      <c r="RYI41" s="30"/>
      <c r="RYJ41" s="29"/>
      <c r="RYK41" s="30"/>
      <c r="RYL41" s="29"/>
      <c r="RYM41" s="30"/>
      <c r="RYN41" s="29"/>
      <c r="RYO41" s="30"/>
      <c r="RYP41" s="29"/>
      <c r="RYQ41" s="30"/>
      <c r="RYR41" s="29"/>
      <c r="RYS41" s="30"/>
      <c r="RYT41" s="29"/>
      <c r="RYU41" s="30"/>
      <c r="RYV41" s="29"/>
      <c r="RYW41" s="30"/>
      <c r="RYX41" s="29"/>
      <c r="RYY41" s="30"/>
      <c r="RYZ41" s="29"/>
      <c r="RZA41" s="30"/>
      <c r="RZB41" s="29"/>
      <c r="RZC41" s="30"/>
      <c r="RZD41" s="29"/>
      <c r="RZE41" s="30"/>
      <c r="RZF41" s="29"/>
      <c r="RZG41" s="30"/>
      <c r="RZH41" s="29"/>
      <c r="RZI41" s="30"/>
      <c r="RZJ41" s="29"/>
      <c r="RZK41" s="30"/>
      <c r="RZL41" s="29"/>
      <c r="RZM41" s="30"/>
      <c r="RZN41" s="29"/>
      <c r="RZO41" s="30"/>
      <c r="RZP41" s="29"/>
      <c r="RZQ41" s="30"/>
      <c r="RZR41" s="29"/>
      <c r="RZS41" s="30"/>
      <c r="RZT41" s="29"/>
      <c r="RZU41" s="30"/>
      <c r="RZV41" s="29"/>
      <c r="RZW41" s="30"/>
      <c r="RZX41" s="29"/>
      <c r="RZY41" s="30"/>
      <c r="RZZ41" s="29"/>
      <c r="SAA41" s="30"/>
      <c r="SAB41" s="29"/>
      <c r="SAC41" s="30"/>
      <c r="SAD41" s="29"/>
      <c r="SAE41" s="30"/>
      <c r="SAF41" s="29"/>
      <c r="SAG41" s="30"/>
      <c r="SAH41" s="29"/>
      <c r="SAI41" s="30"/>
      <c r="SAJ41" s="29"/>
      <c r="SAK41" s="30"/>
      <c r="SAL41" s="29"/>
      <c r="SAM41" s="30"/>
      <c r="SAN41" s="29"/>
      <c r="SAO41" s="30"/>
      <c r="SAP41" s="29"/>
      <c r="SAQ41" s="30"/>
      <c r="SAR41" s="29"/>
      <c r="SAS41" s="30"/>
      <c r="SAT41" s="29"/>
      <c r="SAU41" s="30"/>
      <c r="SAV41" s="29"/>
      <c r="SAW41" s="30"/>
      <c r="SAX41" s="29"/>
      <c r="SAY41" s="30"/>
      <c r="SAZ41" s="29"/>
      <c r="SBA41" s="30"/>
      <c r="SBB41" s="29"/>
      <c r="SBC41" s="30"/>
      <c r="SBD41" s="29"/>
      <c r="SBE41" s="30"/>
      <c r="SBF41" s="29"/>
      <c r="SBG41" s="30"/>
      <c r="SBH41" s="29"/>
      <c r="SBI41" s="30"/>
      <c r="SBJ41" s="29"/>
      <c r="SBK41" s="30"/>
      <c r="SBL41" s="29"/>
      <c r="SBM41" s="30"/>
      <c r="SBN41" s="29"/>
      <c r="SBO41" s="30"/>
      <c r="SBP41" s="29"/>
      <c r="SBQ41" s="30"/>
      <c r="SBR41" s="29"/>
      <c r="SBS41" s="30"/>
      <c r="SBT41" s="29"/>
      <c r="SBU41" s="30"/>
      <c r="SBV41" s="29"/>
      <c r="SBW41" s="30"/>
      <c r="SBX41" s="29"/>
      <c r="SBY41" s="30"/>
      <c r="SBZ41" s="29"/>
      <c r="SCA41" s="30"/>
      <c r="SCB41" s="29"/>
      <c r="SCC41" s="30"/>
      <c r="SCD41" s="29"/>
      <c r="SCE41" s="30"/>
      <c r="SCF41" s="29"/>
      <c r="SCG41" s="30"/>
      <c r="SCH41" s="29"/>
      <c r="SCI41" s="30"/>
      <c r="SCJ41" s="29"/>
      <c r="SCK41" s="30"/>
      <c r="SCL41" s="29"/>
      <c r="SCM41" s="30"/>
      <c r="SCN41" s="29"/>
      <c r="SCO41" s="30"/>
      <c r="SCP41" s="29"/>
      <c r="SCQ41" s="30"/>
      <c r="SCR41" s="29"/>
      <c r="SCS41" s="30"/>
      <c r="SCT41" s="29"/>
      <c r="SCU41" s="30"/>
      <c r="SCV41" s="29"/>
      <c r="SCW41" s="30"/>
      <c r="SCX41" s="29"/>
      <c r="SCY41" s="30"/>
      <c r="SCZ41" s="29"/>
      <c r="SDA41" s="30"/>
      <c r="SDB41" s="29"/>
      <c r="SDC41" s="30"/>
      <c r="SDD41" s="29"/>
      <c r="SDE41" s="30"/>
      <c r="SDF41" s="29"/>
      <c r="SDG41" s="30"/>
      <c r="SDH41" s="29"/>
      <c r="SDI41" s="30"/>
      <c r="SDJ41" s="29"/>
      <c r="SDK41" s="30"/>
      <c r="SDL41" s="29"/>
      <c r="SDM41" s="30"/>
      <c r="SDN41" s="29"/>
      <c r="SDO41" s="30"/>
      <c r="SDP41" s="29"/>
      <c r="SDQ41" s="30"/>
      <c r="SDR41" s="29"/>
      <c r="SDS41" s="30"/>
      <c r="SDT41" s="29"/>
      <c r="SDU41" s="30"/>
      <c r="SDV41" s="29"/>
      <c r="SDW41" s="30"/>
      <c r="SDX41" s="29"/>
      <c r="SDY41" s="30"/>
      <c r="SDZ41" s="29"/>
      <c r="SEA41" s="30"/>
      <c r="SEB41" s="29"/>
      <c r="SEC41" s="30"/>
      <c r="SED41" s="29"/>
      <c r="SEE41" s="30"/>
      <c r="SEF41" s="29"/>
      <c r="SEG41" s="30"/>
      <c r="SEH41" s="29"/>
      <c r="SEI41" s="30"/>
      <c r="SEJ41" s="29"/>
      <c r="SEK41" s="30"/>
      <c r="SEL41" s="29"/>
      <c r="SEM41" s="30"/>
      <c r="SEN41" s="29"/>
      <c r="SEO41" s="30"/>
      <c r="SEP41" s="29"/>
      <c r="SEQ41" s="30"/>
      <c r="SER41" s="29"/>
      <c r="SES41" s="30"/>
      <c r="SET41" s="29"/>
      <c r="SEU41" s="30"/>
      <c r="SEV41" s="29"/>
      <c r="SEW41" s="30"/>
      <c r="SEX41" s="29"/>
      <c r="SEY41" s="30"/>
      <c r="SEZ41" s="29"/>
      <c r="SFA41" s="30"/>
      <c r="SFB41" s="29"/>
      <c r="SFC41" s="30"/>
      <c r="SFD41" s="29"/>
      <c r="SFE41" s="30"/>
      <c r="SFF41" s="29"/>
      <c r="SFG41" s="30"/>
      <c r="SFH41" s="29"/>
      <c r="SFI41" s="30"/>
      <c r="SFJ41" s="29"/>
      <c r="SFK41" s="30"/>
      <c r="SFL41" s="29"/>
      <c r="SFM41" s="30"/>
      <c r="SFN41" s="29"/>
      <c r="SFO41" s="30"/>
      <c r="SFP41" s="29"/>
      <c r="SFQ41" s="30"/>
      <c r="SFR41" s="29"/>
      <c r="SFS41" s="30"/>
      <c r="SFT41" s="29"/>
      <c r="SFU41" s="30"/>
      <c r="SFV41" s="29"/>
      <c r="SFW41" s="30"/>
      <c r="SFX41" s="29"/>
      <c r="SFY41" s="30"/>
      <c r="SFZ41" s="29"/>
      <c r="SGA41" s="30"/>
      <c r="SGB41" s="29"/>
      <c r="SGC41" s="30"/>
      <c r="SGD41" s="29"/>
      <c r="SGE41" s="30"/>
      <c r="SGF41" s="29"/>
      <c r="SGG41" s="30"/>
      <c r="SGH41" s="29"/>
      <c r="SGI41" s="30"/>
      <c r="SGJ41" s="29"/>
      <c r="SGK41" s="30"/>
      <c r="SGL41" s="29"/>
      <c r="SGM41" s="30"/>
      <c r="SGN41" s="29"/>
      <c r="SGO41" s="30"/>
      <c r="SGP41" s="29"/>
      <c r="SGQ41" s="30"/>
      <c r="SGR41" s="29"/>
      <c r="SGS41" s="30"/>
      <c r="SGT41" s="29"/>
      <c r="SGU41" s="30"/>
      <c r="SGV41" s="29"/>
      <c r="SGW41" s="30"/>
      <c r="SGX41" s="29"/>
      <c r="SGY41" s="30"/>
      <c r="SGZ41" s="29"/>
      <c r="SHA41" s="30"/>
      <c r="SHB41" s="29"/>
      <c r="SHC41" s="30"/>
      <c r="SHD41" s="29"/>
      <c r="SHE41" s="30"/>
      <c r="SHF41" s="29"/>
      <c r="SHG41" s="30"/>
      <c r="SHH41" s="29"/>
      <c r="SHI41" s="30"/>
      <c r="SHJ41" s="29"/>
      <c r="SHK41" s="30"/>
      <c r="SHL41" s="29"/>
      <c r="SHM41" s="30"/>
      <c r="SHN41" s="29"/>
      <c r="SHO41" s="30"/>
      <c r="SHP41" s="29"/>
      <c r="SHQ41" s="30"/>
      <c r="SHR41" s="29"/>
      <c r="SHS41" s="30"/>
      <c r="SHT41" s="29"/>
      <c r="SHU41" s="30"/>
      <c r="SHV41" s="29"/>
      <c r="SHW41" s="30"/>
      <c r="SHX41" s="29"/>
      <c r="SHY41" s="30"/>
      <c r="SHZ41" s="29"/>
      <c r="SIA41" s="30"/>
      <c r="SIB41" s="29"/>
      <c r="SIC41" s="30"/>
      <c r="SID41" s="29"/>
      <c r="SIE41" s="30"/>
      <c r="SIF41" s="29"/>
      <c r="SIG41" s="30"/>
      <c r="SIH41" s="29"/>
      <c r="SII41" s="30"/>
      <c r="SIJ41" s="29"/>
      <c r="SIK41" s="30"/>
      <c r="SIL41" s="29"/>
      <c r="SIM41" s="30"/>
      <c r="SIN41" s="29"/>
      <c r="SIO41" s="30"/>
      <c r="SIP41" s="29"/>
      <c r="SIQ41" s="30"/>
      <c r="SIR41" s="29"/>
      <c r="SIS41" s="30"/>
      <c r="SIT41" s="29"/>
      <c r="SIU41" s="30"/>
      <c r="SIV41" s="29"/>
      <c r="SIW41" s="30"/>
      <c r="SIX41" s="29"/>
      <c r="SIY41" s="30"/>
      <c r="SIZ41" s="29"/>
      <c r="SJA41" s="30"/>
      <c r="SJB41" s="29"/>
      <c r="SJC41" s="30"/>
      <c r="SJD41" s="29"/>
      <c r="SJE41" s="30"/>
      <c r="SJF41" s="29"/>
      <c r="SJG41" s="30"/>
      <c r="SJH41" s="29"/>
      <c r="SJI41" s="30"/>
      <c r="SJJ41" s="29"/>
      <c r="SJK41" s="30"/>
      <c r="SJL41" s="29"/>
      <c r="SJM41" s="30"/>
      <c r="SJN41" s="29"/>
      <c r="SJO41" s="30"/>
      <c r="SJP41" s="29"/>
      <c r="SJQ41" s="30"/>
      <c r="SJR41" s="29"/>
      <c r="SJS41" s="30"/>
      <c r="SJT41" s="29"/>
      <c r="SJU41" s="30"/>
      <c r="SJV41" s="29"/>
      <c r="SJW41" s="30"/>
      <c r="SJX41" s="29"/>
      <c r="SJY41" s="30"/>
      <c r="SJZ41" s="29"/>
      <c r="SKA41" s="30"/>
      <c r="SKB41" s="29"/>
      <c r="SKC41" s="30"/>
      <c r="SKD41" s="29"/>
      <c r="SKE41" s="30"/>
      <c r="SKF41" s="29"/>
      <c r="SKG41" s="30"/>
      <c r="SKH41" s="29"/>
      <c r="SKI41" s="30"/>
      <c r="SKJ41" s="29"/>
      <c r="SKK41" s="30"/>
      <c r="SKL41" s="29"/>
      <c r="SKM41" s="30"/>
      <c r="SKN41" s="29"/>
      <c r="SKO41" s="30"/>
      <c r="SKP41" s="29"/>
      <c r="SKQ41" s="30"/>
      <c r="SKR41" s="29"/>
      <c r="SKS41" s="30"/>
      <c r="SKT41" s="29"/>
      <c r="SKU41" s="30"/>
      <c r="SKV41" s="29"/>
      <c r="SKW41" s="30"/>
      <c r="SKX41" s="29"/>
      <c r="SKY41" s="30"/>
      <c r="SKZ41" s="29"/>
      <c r="SLA41" s="30"/>
      <c r="SLB41" s="29"/>
      <c r="SLC41" s="30"/>
      <c r="SLD41" s="29"/>
      <c r="SLE41" s="30"/>
      <c r="SLF41" s="29"/>
      <c r="SLG41" s="30"/>
      <c r="SLH41" s="29"/>
      <c r="SLI41" s="30"/>
      <c r="SLJ41" s="29"/>
      <c r="SLK41" s="30"/>
      <c r="SLL41" s="29"/>
      <c r="SLM41" s="30"/>
      <c r="SLN41" s="29"/>
      <c r="SLO41" s="30"/>
      <c r="SLP41" s="29"/>
      <c r="SLQ41" s="30"/>
      <c r="SLR41" s="29"/>
      <c r="SLS41" s="30"/>
      <c r="SLT41" s="29"/>
      <c r="SLU41" s="30"/>
      <c r="SLV41" s="29"/>
      <c r="SLW41" s="30"/>
      <c r="SLX41" s="29"/>
      <c r="SLY41" s="30"/>
      <c r="SLZ41" s="29"/>
      <c r="SMA41" s="30"/>
      <c r="SMB41" s="29"/>
      <c r="SMC41" s="30"/>
      <c r="SMD41" s="29"/>
      <c r="SME41" s="30"/>
      <c r="SMF41" s="29"/>
      <c r="SMG41" s="30"/>
      <c r="SMH41" s="29"/>
      <c r="SMI41" s="30"/>
      <c r="SMJ41" s="29"/>
      <c r="SMK41" s="30"/>
      <c r="SML41" s="29"/>
      <c r="SMM41" s="30"/>
      <c r="SMN41" s="29"/>
      <c r="SMO41" s="30"/>
      <c r="SMP41" s="29"/>
      <c r="SMQ41" s="30"/>
      <c r="SMR41" s="29"/>
      <c r="SMS41" s="30"/>
      <c r="SMT41" s="29"/>
      <c r="SMU41" s="30"/>
      <c r="SMV41" s="29"/>
      <c r="SMW41" s="30"/>
      <c r="SMX41" s="29"/>
      <c r="SMY41" s="30"/>
      <c r="SMZ41" s="29"/>
      <c r="SNA41" s="30"/>
      <c r="SNB41" s="29"/>
      <c r="SNC41" s="30"/>
      <c r="SND41" s="29"/>
      <c r="SNE41" s="30"/>
      <c r="SNF41" s="29"/>
      <c r="SNG41" s="30"/>
      <c r="SNH41" s="29"/>
      <c r="SNI41" s="30"/>
      <c r="SNJ41" s="29"/>
      <c r="SNK41" s="30"/>
      <c r="SNL41" s="29"/>
      <c r="SNM41" s="30"/>
      <c r="SNN41" s="29"/>
      <c r="SNO41" s="30"/>
      <c r="SNP41" s="29"/>
      <c r="SNQ41" s="30"/>
      <c r="SNR41" s="29"/>
      <c r="SNS41" s="30"/>
      <c r="SNT41" s="29"/>
      <c r="SNU41" s="30"/>
      <c r="SNV41" s="29"/>
      <c r="SNW41" s="30"/>
      <c r="SNX41" s="29"/>
      <c r="SNY41" s="30"/>
      <c r="SNZ41" s="29"/>
      <c r="SOA41" s="30"/>
      <c r="SOB41" s="29"/>
      <c r="SOC41" s="30"/>
      <c r="SOD41" s="29"/>
      <c r="SOE41" s="30"/>
      <c r="SOF41" s="29"/>
      <c r="SOG41" s="30"/>
      <c r="SOH41" s="29"/>
      <c r="SOI41" s="30"/>
      <c r="SOJ41" s="29"/>
      <c r="SOK41" s="30"/>
      <c r="SOL41" s="29"/>
      <c r="SOM41" s="30"/>
      <c r="SON41" s="29"/>
      <c r="SOO41" s="30"/>
      <c r="SOP41" s="29"/>
      <c r="SOQ41" s="30"/>
      <c r="SOR41" s="29"/>
      <c r="SOS41" s="30"/>
      <c r="SOT41" s="29"/>
      <c r="SOU41" s="30"/>
      <c r="SOV41" s="29"/>
      <c r="SOW41" s="30"/>
      <c r="SOX41" s="29"/>
      <c r="SOY41" s="30"/>
      <c r="SOZ41" s="29"/>
      <c r="SPA41" s="30"/>
      <c r="SPB41" s="29"/>
      <c r="SPC41" s="30"/>
      <c r="SPD41" s="29"/>
      <c r="SPE41" s="30"/>
      <c r="SPF41" s="29"/>
      <c r="SPG41" s="30"/>
      <c r="SPH41" s="29"/>
      <c r="SPI41" s="30"/>
      <c r="SPJ41" s="29"/>
      <c r="SPK41" s="30"/>
      <c r="SPL41" s="29"/>
      <c r="SPM41" s="30"/>
      <c r="SPN41" s="29"/>
      <c r="SPO41" s="30"/>
      <c r="SPP41" s="29"/>
      <c r="SPQ41" s="30"/>
      <c r="SPR41" s="29"/>
      <c r="SPS41" s="30"/>
      <c r="SPT41" s="29"/>
      <c r="SPU41" s="30"/>
      <c r="SPV41" s="29"/>
      <c r="SPW41" s="30"/>
      <c r="SPX41" s="29"/>
      <c r="SPY41" s="30"/>
      <c r="SPZ41" s="29"/>
      <c r="SQA41" s="30"/>
      <c r="SQB41" s="29"/>
      <c r="SQC41" s="30"/>
      <c r="SQD41" s="29"/>
      <c r="SQE41" s="30"/>
      <c r="SQF41" s="29"/>
      <c r="SQG41" s="30"/>
      <c r="SQH41" s="29"/>
      <c r="SQI41" s="30"/>
      <c r="SQJ41" s="29"/>
      <c r="SQK41" s="30"/>
      <c r="SQL41" s="29"/>
      <c r="SQM41" s="30"/>
      <c r="SQN41" s="29"/>
      <c r="SQO41" s="30"/>
      <c r="SQP41" s="29"/>
      <c r="SQQ41" s="30"/>
      <c r="SQR41" s="29"/>
      <c r="SQS41" s="30"/>
      <c r="SQT41" s="29"/>
      <c r="SQU41" s="30"/>
      <c r="SQV41" s="29"/>
      <c r="SQW41" s="30"/>
      <c r="SQX41" s="29"/>
      <c r="SQY41" s="30"/>
      <c r="SQZ41" s="29"/>
      <c r="SRA41" s="30"/>
      <c r="SRB41" s="29"/>
      <c r="SRC41" s="30"/>
      <c r="SRD41" s="29"/>
      <c r="SRE41" s="30"/>
      <c r="SRF41" s="29"/>
      <c r="SRG41" s="30"/>
      <c r="SRH41" s="29"/>
      <c r="SRI41" s="30"/>
      <c r="SRJ41" s="29"/>
      <c r="SRK41" s="30"/>
      <c r="SRL41" s="29"/>
      <c r="SRM41" s="30"/>
      <c r="SRN41" s="29"/>
      <c r="SRO41" s="30"/>
      <c r="SRP41" s="29"/>
      <c r="SRQ41" s="30"/>
      <c r="SRR41" s="29"/>
      <c r="SRS41" s="30"/>
      <c r="SRT41" s="29"/>
      <c r="SRU41" s="30"/>
      <c r="SRV41" s="29"/>
      <c r="SRW41" s="30"/>
      <c r="SRX41" s="29"/>
      <c r="SRY41" s="30"/>
      <c r="SRZ41" s="29"/>
      <c r="SSA41" s="30"/>
      <c r="SSB41" s="29"/>
      <c r="SSC41" s="30"/>
      <c r="SSD41" s="29"/>
      <c r="SSE41" s="30"/>
      <c r="SSF41" s="29"/>
      <c r="SSG41" s="30"/>
      <c r="SSH41" s="29"/>
      <c r="SSI41" s="30"/>
      <c r="SSJ41" s="29"/>
      <c r="SSK41" s="30"/>
      <c r="SSL41" s="29"/>
      <c r="SSM41" s="30"/>
      <c r="SSN41" s="29"/>
      <c r="SSO41" s="30"/>
      <c r="SSP41" s="29"/>
      <c r="SSQ41" s="30"/>
      <c r="SSR41" s="29"/>
      <c r="SSS41" s="30"/>
      <c r="SST41" s="29"/>
      <c r="SSU41" s="30"/>
      <c r="SSV41" s="29"/>
      <c r="SSW41" s="30"/>
      <c r="SSX41" s="29"/>
      <c r="SSY41" s="30"/>
      <c r="SSZ41" s="29"/>
      <c r="STA41" s="30"/>
      <c r="STB41" s="29"/>
      <c r="STC41" s="30"/>
      <c r="STD41" s="29"/>
      <c r="STE41" s="30"/>
      <c r="STF41" s="29"/>
      <c r="STG41" s="30"/>
      <c r="STH41" s="29"/>
      <c r="STI41" s="30"/>
      <c r="STJ41" s="29"/>
      <c r="STK41" s="30"/>
      <c r="STL41" s="29"/>
      <c r="STM41" s="30"/>
      <c r="STN41" s="29"/>
      <c r="STO41" s="30"/>
      <c r="STP41" s="29"/>
      <c r="STQ41" s="30"/>
      <c r="STR41" s="29"/>
      <c r="STS41" s="30"/>
      <c r="STT41" s="29"/>
      <c r="STU41" s="30"/>
      <c r="STV41" s="29"/>
      <c r="STW41" s="30"/>
      <c r="STX41" s="29"/>
      <c r="STY41" s="30"/>
      <c r="STZ41" s="29"/>
      <c r="SUA41" s="30"/>
      <c r="SUB41" s="29"/>
      <c r="SUC41" s="30"/>
      <c r="SUD41" s="29"/>
      <c r="SUE41" s="30"/>
      <c r="SUF41" s="29"/>
      <c r="SUG41" s="30"/>
      <c r="SUH41" s="29"/>
      <c r="SUI41" s="30"/>
      <c r="SUJ41" s="29"/>
      <c r="SUK41" s="30"/>
      <c r="SUL41" s="29"/>
      <c r="SUM41" s="30"/>
      <c r="SUN41" s="29"/>
      <c r="SUO41" s="30"/>
      <c r="SUP41" s="29"/>
      <c r="SUQ41" s="30"/>
      <c r="SUR41" s="29"/>
      <c r="SUS41" s="30"/>
      <c r="SUT41" s="29"/>
      <c r="SUU41" s="30"/>
      <c r="SUV41" s="29"/>
      <c r="SUW41" s="30"/>
      <c r="SUX41" s="29"/>
      <c r="SUY41" s="30"/>
      <c r="SUZ41" s="29"/>
      <c r="SVA41" s="30"/>
      <c r="SVB41" s="29"/>
      <c r="SVC41" s="30"/>
      <c r="SVD41" s="29"/>
      <c r="SVE41" s="30"/>
      <c r="SVF41" s="29"/>
      <c r="SVG41" s="30"/>
      <c r="SVH41" s="29"/>
      <c r="SVI41" s="30"/>
      <c r="SVJ41" s="29"/>
      <c r="SVK41" s="30"/>
      <c r="SVL41" s="29"/>
      <c r="SVM41" s="30"/>
      <c r="SVN41" s="29"/>
      <c r="SVO41" s="30"/>
      <c r="SVP41" s="29"/>
      <c r="SVQ41" s="30"/>
      <c r="SVR41" s="29"/>
      <c r="SVS41" s="30"/>
      <c r="SVT41" s="29"/>
      <c r="SVU41" s="30"/>
      <c r="SVV41" s="29"/>
      <c r="SVW41" s="30"/>
      <c r="SVX41" s="29"/>
      <c r="SVY41" s="30"/>
      <c r="SVZ41" s="29"/>
      <c r="SWA41" s="30"/>
      <c r="SWB41" s="29"/>
      <c r="SWC41" s="30"/>
      <c r="SWD41" s="29"/>
      <c r="SWE41" s="30"/>
      <c r="SWF41" s="29"/>
      <c r="SWG41" s="30"/>
      <c r="SWH41" s="29"/>
      <c r="SWI41" s="30"/>
      <c r="SWJ41" s="29"/>
      <c r="SWK41" s="30"/>
      <c r="SWL41" s="29"/>
      <c r="SWM41" s="30"/>
      <c r="SWN41" s="29"/>
      <c r="SWO41" s="30"/>
      <c r="SWP41" s="29"/>
      <c r="SWQ41" s="30"/>
      <c r="SWR41" s="29"/>
      <c r="SWS41" s="30"/>
      <c r="SWT41" s="29"/>
      <c r="SWU41" s="30"/>
      <c r="SWV41" s="29"/>
      <c r="SWW41" s="30"/>
      <c r="SWX41" s="29"/>
      <c r="SWY41" s="30"/>
      <c r="SWZ41" s="29"/>
      <c r="SXA41" s="30"/>
      <c r="SXB41" s="29"/>
      <c r="SXC41" s="30"/>
      <c r="SXD41" s="29"/>
      <c r="SXE41" s="30"/>
      <c r="SXF41" s="29"/>
      <c r="SXG41" s="30"/>
      <c r="SXH41" s="29"/>
      <c r="SXI41" s="30"/>
      <c r="SXJ41" s="29"/>
      <c r="SXK41" s="30"/>
      <c r="SXL41" s="29"/>
      <c r="SXM41" s="30"/>
      <c r="SXN41" s="29"/>
      <c r="SXO41" s="30"/>
      <c r="SXP41" s="29"/>
      <c r="SXQ41" s="30"/>
      <c r="SXR41" s="29"/>
      <c r="SXS41" s="30"/>
      <c r="SXT41" s="29"/>
      <c r="SXU41" s="30"/>
      <c r="SXV41" s="29"/>
      <c r="SXW41" s="30"/>
      <c r="SXX41" s="29"/>
      <c r="SXY41" s="30"/>
      <c r="SXZ41" s="29"/>
      <c r="SYA41" s="30"/>
      <c r="SYB41" s="29"/>
      <c r="SYC41" s="30"/>
      <c r="SYD41" s="29"/>
      <c r="SYE41" s="30"/>
      <c r="SYF41" s="29"/>
      <c r="SYG41" s="30"/>
      <c r="SYH41" s="29"/>
      <c r="SYI41" s="30"/>
      <c r="SYJ41" s="29"/>
      <c r="SYK41" s="30"/>
      <c r="SYL41" s="29"/>
      <c r="SYM41" s="30"/>
      <c r="SYN41" s="29"/>
      <c r="SYO41" s="30"/>
      <c r="SYP41" s="29"/>
      <c r="SYQ41" s="30"/>
      <c r="SYR41" s="29"/>
      <c r="SYS41" s="30"/>
      <c r="SYT41" s="29"/>
      <c r="SYU41" s="30"/>
      <c r="SYV41" s="29"/>
      <c r="SYW41" s="30"/>
      <c r="SYX41" s="29"/>
      <c r="SYY41" s="30"/>
      <c r="SYZ41" s="29"/>
      <c r="SZA41" s="30"/>
      <c r="SZB41" s="29"/>
      <c r="SZC41" s="30"/>
      <c r="SZD41" s="29"/>
      <c r="SZE41" s="30"/>
      <c r="SZF41" s="29"/>
      <c r="SZG41" s="30"/>
      <c r="SZH41" s="29"/>
      <c r="SZI41" s="30"/>
      <c r="SZJ41" s="29"/>
      <c r="SZK41" s="30"/>
      <c r="SZL41" s="29"/>
      <c r="SZM41" s="30"/>
      <c r="SZN41" s="29"/>
      <c r="SZO41" s="30"/>
      <c r="SZP41" s="29"/>
      <c r="SZQ41" s="30"/>
      <c r="SZR41" s="29"/>
      <c r="SZS41" s="30"/>
      <c r="SZT41" s="29"/>
      <c r="SZU41" s="30"/>
      <c r="SZV41" s="29"/>
      <c r="SZW41" s="30"/>
      <c r="SZX41" s="29"/>
      <c r="SZY41" s="30"/>
      <c r="SZZ41" s="29"/>
      <c r="TAA41" s="30"/>
      <c r="TAB41" s="29"/>
      <c r="TAC41" s="30"/>
      <c r="TAD41" s="29"/>
      <c r="TAE41" s="30"/>
      <c r="TAF41" s="29"/>
      <c r="TAG41" s="30"/>
      <c r="TAH41" s="29"/>
      <c r="TAI41" s="30"/>
      <c r="TAJ41" s="29"/>
      <c r="TAK41" s="30"/>
      <c r="TAL41" s="29"/>
      <c r="TAM41" s="30"/>
      <c r="TAN41" s="29"/>
      <c r="TAO41" s="30"/>
      <c r="TAP41" s="29"/>
      <c r="TAQ41" s="30"/>
      <c r="TAR41" s="29"/>
      <c r="TAS41" s="30"/>
      <c r="TAT41" s="29"/>
      <c r="TAU41" s="30"/>
      <c r="TAV41" s="29"/>
      <c r="TAW41" s="30"/>
      <c r="TAX41" s="29"/>
      <c r="TAY41" s="30"/>
      <c r="TAZ41" s="29"/>
      <c r="TBA41" s="30"/>
      <c r="TBB41" s="29"/>
      <c r="TBC41" s="30"/>
      <c r="TBD41" s="29"/>
      <c r="TBE41" s="30"/>
      <c r="TBF41" s="29"/>
      <c r="TBG41" s="30"/>
      <c r="TBH41" s="29"/>
      <c r="TBI41" s="30"/>
      <c r="TBJ41" s="29"/>
      <c r="TBK41" s="30"/>
      <c r="TBL41" s="29"/>
      <c r="TBM41" s="30"/>
      <c r="TBN41" s="29"/>
      <c r="TBO41" s="30"/>
      <c r="TBP41" s="29"/>
      <c r="TBQ41" s="30"/>
      <c r="TBR41" s="29"/>
      <c r="TBS41" s="30"/>
      <c r="TBT41" s="29"/>
      <c r="TBU41" s="30"/>
      <c r="TBV41" s="29"/>
      <c r="TBW41" s="30"/>
      <c r="TBX41" s="29"/>
      <c r="TBY41" s="30"/>
      <c r="TBZ41" s="29"/>
      <c r="TCA41" s="30"/>
      <c r="TCB41" s="29"/>
      <c r="TCC41" s="30"/>
      <c r="TCD41" s="29"/>
      <c r="TCE41" s="30"/>
      <c r="TCF41" s="29"/>
      <c r="TCG41" s="30"/>
      <c r="TCH41" s="29"/>
      <c r="TCI41" s="30"/>
      <c r="TCJ41" s="29"/>
      <c r="TCK41" s="30"/>
      <c r="TCL41" s="29"/>
      <c r="TCM41" s="30"/>
      <c r="TCN41" s="29"/>
      <c r="TCO41" s="30"/>
      <c r="TCP41" s="29"/>
      <c r="TCQ41" s="30"/>
      <c r="TCR41" s="29"/>
      <c r="TCS41" s="30"/>
      <c r="TCT41" s="29"/>
      <c r="TCU41" s="30"/>
      <c r="TCV41" s="29"/>
      <c r="TCW41" s="30"/>
      <c r="TCX41" s="29"/>
      <c r="TCY41" s="30"/>
      <c r="TCZ41" s="29"/>
      <c r="TDA41" s="30"/>
      <c r="TDB41" s="29"/>
      <c r="TDC41" s="30"/>
      <c r="TDD41" s="29"/>
      <c r="TDE41" s="30"/>
      <c r="TDF41" s="29"/>
      <c r="TDG41" s="30"/>
      <c r="TDH41" s="29"/>
      <c r="TDI41" s="30"/>
      <c r="TDJ41" s="29"/>
      <c r="TDK41" s="30"/>
      <c r="TDL41" s="29"/>
      <c r="TDM41" s="30"/>
      <c r="TDN41" s="29"/>
      <c r="TDO41" s="30"/>
      <c r="TDP41" s="29"/>
      <c r="TDQ41" s="30"/>
      <c r="TDR41" s="29"/>
      <c r="TDS41" s="30"/>
      <c r="TDT41" s="29"/>
      <c r="TDU41" s="30"/>
      <c r="TDV41" s="29"/>
      <c r="TDW41" s="30"/>
      <c r="TDX41" s="29"/>
      <c r="TDY41" s="30"/>
      <c r="TDZ41" s="29"/>
      <c r="TEA41" s="30"/>
      <c r="TEB41" s="29"/>
      <c r="TEC41" s="30"/>
      <c r="TED41" s="29"/>
      <c r="TEE41" s="30"/>
      <c r="TEF41" s="29"/>
      <c r="TEG41" s="30"/>
      <c r="TEH41" s="29"/>
      <c r="TEI41" s="30"/>
      <c r="TEJ41" s="29"/>
      <c r="TEK41" s="30"/>
      <c r="TEL41" s="29"/>
      <c r="TEM41" s="30"/>
      <c r="TEN41" s="29"/>
      <c r="TEO41" s="30"/>
      <c r="TEP41" s="29"/>
      <c r="TEQ41" s="30"/>
      <c r="TER41" s="29"/>
      <c r="TES41" s="30"/>
      <c r="TET41" s="29"/>
      <c r="TEU41" s="30"/>
      <c r="TEV41" s="29"/>
      <c r="TEW41" s="30"/>
      <c r="TEX41" s="29"/>
      <c r="TEY41" s="30"/>
      <c r="TEZ41" s="29"/>
      <c r="TFA41" s="30"/>
      <c r="TFB41" s="29"/>
      <c r="TFC41" s="30"/>
      <c r="TFD41" s="29"/>
      <c r="TFE41" s="30"/>
      <c r="TFF41" s="29"/>
      <c r="TFG41" s="30"/>
      <c r="TFH41" s="29"/>
      <c r="TFI41" s="30"/>
      <c r="TFJ41" s="29"/>
      <c r="TFK41" s="30"/>
      <c r="TFL41" s="29"/>
      <c r="TFM41" s="30"/>
      <c r="TFN41" s="29"/>
      <c r="TFO41" s="30"/>
      <c r="TFP41" s="29"/>
      <c r="TFQ41" s="30"/>
      <c r="TFR41" s="29"/>
      <c r="TFS41" s="30"/>
      <c r="TFT41" s="29"/>
      <c r="TFU41" s="30"/>
      <c r="TFV41" s="29"/>
      <c r="TFW41" s="30"/>
      <c r="TFX41" s="29"/>
      <c r="TFY41" s="30"/>
      <c r="TFZ41" s="29"/>
      <c r="TGA41" s="30"/>
      <c r="TGB41" s="29"/>
      <c r="TGC41" s="30"/>
      <c r="TGD41" s="29"/>
      <c r="TGE41" s="30"/>
      <c r="TGF41" s="29"/>
      <c r="TGG41" s="30"/>
      <c r="TGH41" s="29"/>
      <c r="TGI41" s="30"/>
      <c r="TGJ41" s="29"/>
      <c r="TGK41" s="30"/>
      <c r="TGL41" s="29"/>
      <c r="TGM41" s="30"/>
      <c r="TGN41" s="29"/>
      <c r="TGO41" s="30"/>
      <c r="TGP41" s="29"/>
      <c r="TGQ41" s="30"/>
      <c r="TGR41" s="29"/>
      <c r="TGS41" s="30"/>
      <c r="TGT41" s="29"/>
      <c r="TGU41" s="30"/>
      <c r="TGV41" s="29"/>
      <c r="TGW41" s="30"/>
      <c r="TGX41" s="29"/>
      <c r="TGY41" s="30"/>
      <c r="TGZ41" s="29"/>
      <c r="THA41" s="30"/>
      <c r="THB41" s="29"/>
      <c r="THC41" s="30"/>
      <c r="THD41" s="29"/>
      <c r="THE41" s="30"/>
      <c r="THF41" s="29"/>
      <c r="THG41" s="30"/>
      <c r="THH41" s="29"/>
      <c r="THI41" s="30"/>
      <c r="THJ41" s="29"/>
      <c r="THK41" s="30"/>
      <c r="THL41" s="29"/>
      <c r="THM41" s="30"/>
      <c r="THN41" s="29"/>
      <c r="THO41" s="30"/>
      <c r="THP41" s="29"/>
      <c r="THQ41" s="30"/>
      <c r="THR41" s="29"/>
      <c r="THS41" s="30"/>
      <c r="THT41" s="29"/>
      <c r="THU41" s="30"/>
      <c r="THV41" s="29"/>
      <c r="THW41" s="30"/>
      <c r="THX41" s="29"/>
      <c r="THY41" s="30"/>
      <c r="THZ41" s="29"/>
      <c r="TIA41" s="30"/>
      <c r="TIB41" s="29"/>
      <c r="TIC41" s="30"/>
      <c r="TID41" s="29"/>
      <c r="TIE41" s="30"/>
      <c r="TIF41" s="29"/>
      <c r="TIG41" s="30"/>
      <c r="TIH41" s="29"/>
      <c r="TII41" s="30"/>
      <c r="TIJ41" s="29"/>
      <c r="TIK41" s="30"/>
      <c r="TIL41" s="29"/>
      <c r="TIM41" s="30"/>
      <c r="TIN41" s="29"/>
      <c r="TIO41" s="30"/>
      <c r="TIP41" s="29"/>
      <c r="TIQ41" s="30"/>
      <c r="TIR41" s="29"/>
      <c r="TIS41" s="30"/>
      <c r="TIT41" s="29"/>
      <c r="TIU41" s="30"/>
      <c r="TIV41" s="29"/>
      <c r="TIW41" s="30"/>
      <c r="TIX41" s="29"/>
      <c r="TIY41" s="30"/>
      <c r="TIZ41" s="29"/>
      <c r="TJA41" s="30"/>
      <c r="TJB41" s="29"/>
      <c r="TJC41" s="30"/>
      <c r="TJD41" s="29"/>
      <c r="TJE41" s="30"/>
      <c r="TJF41" s="29"/>
      <c r="TJG41" s="30"/>
      <c r="TJH41" s="29"/>
      <c r="TJI41" s="30"/>
      <c r="TJJ41" s="29"/>
      <c r="TJK41" s="30"/>
      <c r="TJL41" s="29"/>
      <c r="TJM41" s="30"/>
      <c r="TJN41" s="29"/>
      <c r="TJO41" s="30"/>
      <c r="TJP41" s="29"/>
      <c r="TJQ41" s="30"/>
      <c r="TJR41" s="29"/>
      <c r="TJS41" s="30"/>
      <c r="TJT41" s="29"/>
      <c r="TJU41" s="30"/>
      <c r="TJV41" s="29"/>
      <c r="TJW41" s="30"/>
      <c r="TJX41" s="29"/>
      <c r="TJY41" s="30"/>
      <c r="TJZ41" s="29"/>
      <c r="TKA41" s="30"/>
      <c r="TKB41" s="29"/>
      <c r="TKC41" s="30"/>
      <c r="TKD41" s="29"/>
      <c r="TKE41" s="30"/>
      <c r="TKF41" s="29"/>
      <c r="TKG41" s="30"/>
      <c r="TKH41" s="29"/>
      <c r="TKI41" s="30"/>
      <c r="TKJ41" s="29"/>
      <c r="TKK41" s="30"/>
      <c r="TKL41" s="29"/>
      <c r="TKM41" s="30"/>
      <c r="TKN41" s="29"/>
      <c r="TKO41" s="30"/>
      <c r="TKP41" s="29"/>
      <c r="TKQ41" s="30"/>
      <c r="TKR41" s="29"/>
      <c r="TKS41" s="30"/>
      <c r="TKT41" s="29"/>
      <c r="TKU41" s="30"/>
      <c r="TKV41" s="29"/>
      <c r="TKW41" s="30"/>
      <c r="TKX41" s="29"/>
      <c r="TKY41" s="30"/>
      <c r="TKZ41" s="29"/>
      <c r="TLA41" s="30"/>
      <c r="TLB41" s="29"/>
      <c r="TLC41" s="30"/>
      <c r="TLD41" s="29"/>
      <c r="TLE41" s="30"/>
      <c r="TLF41" s="29"/>
      <c r="TLG41" s="30"/>
      <c r="TLH41" s="29"/>
      <c r="TLI41" s="30"/>
      <c r="TLJ41" s="29"/>
      <c r="TLK41" s="30"/>
      <c r="TLL41" s="29"/>
      <c r="TLM41" s="30"/>
      <c r="TLN41" s="29"/>
      <c r="TLO41" s="30"/>
      <c r="TLP41" s="29"/>
      <c r="TLQ41" s="30"/>
      <c r="TLR41" s="29"/>
      <c r="TLS41" s="30"/>
      <c r="TLT41" s="29"/>
      <c r="TLU41" s="30"/>
      <c r="TLV41" s="29"/>
      <c r="TLW41" s="30"/>
      <c r="TLX41" s="29"/>
      <c r="TLY41" s="30"/>
      <c r="TLZ41" s="29"/>
      <c r="TMA41" s="30"/>
      <c r="TMB41" s="29"/>
      <c r="TMC41" s="30"/>
      <c r="TMD41" s="29"/>
      <c r="TME41" s="30"/>
      <c r="TMF41" s="29"/>
      <c r="TMG41" s="30"/>
      <c r="TMH41" s="29"/>
      <c r="TMI41" s="30"/>
      <c r="TMJ41" s="29"/>
      <c r="TMK41" s="30"/>
      <c r="TML41" s="29"/>
      <c r="TMM41" s="30"/>
      <c r="TMN41" s="29"/>
      <c r="TMO41" s="30"/>
      <c r="TMP41" s="29"/>
      <c r="TMQ41" s="30"/>
      <c r="TMR41" s="29"/>
      <c r="TMS41" s="30"/>
      <c r="TMT41" s="29"/>
      <c r="TMU41" s="30"/>
      <c r="TMV41" s="29"/>
      <c r="TMW41" s="30"/>
      <c r="TMX41" s="29"/>
      <c r="TMY41" s="30"/>
      <c r="TMZ41" s="29"/>
      <c r="TNA41" s="30"/>
      <c r="TNB41" s="29"/>
      <c r="TNC41" s="30"/>
      <c r="TND41" s="29"/>
      <c r="TNE41" s="30"/>
      <c r="TNF41" s="29"/>
      <c r="TNG41" s="30"/>
      <c r="TNH41" s="29"/>
      <c r="TNI41" s="30"/>
      <c r="TNJ41" s="29"/>
      <c r="TNK41" s="30"/>
      <c r="TNL41" s="29"/>
      <c r="TNM41" s="30"/>
      <c r="TNN41" s="29"/>
      <c r="TNO41" s="30"/>
      <c r="TNP41" s="29"/>
      <c r="TNQ41" s="30"/>
      <c r="TNR41" s="29"/>
      <c r="TNS41" s="30"/>
      <c r="TNT41" s="29"/>
      <c r="TNU41" s="30"/>
      <c r="TNV41" s="29"/>
      <c r="TNW41" s="30"/>
      <c r="TNX41" s="29"/>
      <c r="TNY41" s="30"/>
      <c r="TNZ41" s="29"/>
      <c r="TOA41" s="30"/>
      <c r="TOB41" s="29"/>
      <c r="TOC41" s="30"/>
      <c r="TOD41" s="29"/>
      <c r="TOE41" s="30"/>
      <c r="TOF41" s="29"/>
      <c r="TOG41" s="30"/>
      <c r="TOH41" s="29"/>
      <c r="TOI41" s="30"/>
      <c r="TOJ41" s="29"/>
      <c r="TOK41" s="30"/>
      <c r="TOL41" s="29"/>
      <c r="TOM41" s="30"/>
      <c r="TON41" s="29"/>
      <c r="TOO41" s="30"/>
      <c r="TOP41" s="29"/>
      <c r="TOQ41" s="30"/>
      <c r="TOR41" s="29"/>
      <c r="TOS41" s="30"/>
      <c r="TOT41" s="29"/>
      <c r="TOU41" s="30"/>
      <c r="TOV41" s="29"/>
      <c r="TOW41" s="30"/>
      <c r="TOX41" s="29"/>
      <c r="TOY41" s="30"/>
      <c r="TOZ41" s="29"/>
      <c r="TPA41" s="30"/>
      <c r="TPB41" s="29"/>
      <c r="TPC41" s="30"/>
      <c r="TPD41" s="29"/>
      <c r="TPE41" s="30"/>
      <c r="TPF41" s="29"/>
      <c r="TPG41" s="30"/>
      <c r="TPH41" s="29"/>
      <c r="TPI41" s="30"/>
      <c r="TPJ41" s="29"/>
      <c r="TPK41" s="30"/>
      <c r="TPL41" s="29"/>
      <c r="TPM41" s="30"/>
      <c r="TPN41" s="29"/>
      <c r="TPO41" s="30"/>
      <c r="TPP41" s="29"/>
      <c r="TPQ41" s="30"/>
      <c r="TPR41" s="29"/>
      <c r="TPS41" s="30"/>
      <c r="TPT41" s="29"/>
      <c r="TPU41" s="30"/>
      <c r="TPV41" s="29"/>
      <c r="TPW41" s="30"/>
      <c r="TPX41" s="29"/>
      <c r="TPY41" s="30"/>
      <c r="TPZ41" s="29"/>
      <c r="TQA41" s="30"/>
      <c r="TQB41" s="29"/>
      <c r="TQC41" s="30"/>
      <c r="TQD41" s="29"/>
      <c r="TQE41" s="30"/>
      <c r="TQF41" s="29"/>
      <c r="TQG41" s="30"/>
      <c r="TQH41" s="29"/>
      <c r="TQI41" s="30"/>
      <c r="TQJ41" s="29"/>
      <c r="TQK41" s="30"/>
      <c r="TQL41" s="29"/>
      <c r="TQM41" s="30"/>
      <c r="TQN41" s="29"/>
      <c r="TQO41" s="30"/>
      <c r="TQP41" s="29"/>
      <c r="TQQ41" s="30"/>
      <c r="TQR41" s="29"/>
      <c r="TQS41" s="30"/>
      <c r="TQT41" s="29"/>
      <c r="TQU41" s="30"/>
      <c r="TQV41" s="29"/>
      <c r="TQW41" s="30"/>
      <c r="TQX41" s="29"/>
      <c r="TQY41" s="30"/>
      <c r="TQZ41" s="29"/>
      <c r="TRA41" s="30"/>
      <c r="TRB41" s="29"/>
      <c r="TRC41" s="30"/>
      <c r="TRD41" s="29"/>
      <c r="TRE41" s="30"/>
      <c r="TRF41" s="29"/>
      <c r="TRG41" s="30"/>
      <c r="TRH41" s="29"/>
      <c r="TRI41" s="30"/>
      <c r="TRJ41" s="29"/>
      <c r="TRK41" s="30"/>
      <c r="TRL41" s="29"/>
      <c r="TRM41" s="30"/>
      <c r="TRN41" s="29"/>
      <c r="TRO41" s="30"/>
      <c r="TRP41" s="29"/>
      <c r="TRQ41" s="30"/>
      <c r="TRR41" s="29"/>
      <c r="TRS41" s="30"/>
      <c r="TRT41" s="29"/>
      <c r="TRU41" s="30"/>
      <c r="TRV41" s="29"/>
      <c r="TRW41" s="30"/>
      <c r="TRX41" s="29"/>
      <c r="TRY41" s="30"/>
      <c r="TRZ41" s="29"/>
      <c r="TSA41" s="30"/>
      <c r="TSB41" s="29"/>
      <c r="TSC41" s="30"/>
      <c r="TSD41" s="29"/>
      <c r="TSE41" s="30"/>
      <c r="TSF41" s="29"/>
      <c r="TSG41" s="30"/>
      <c r="TSH41" s="29"/>
      <c r="TSI41" s="30"/>
      <c r="TSJ41" s="29"/>
      <c r="TSK41" s="30"/>
      <c r="TSL41" s="29"/>
      <c r="TSM41" s="30"/>
      <c r="TSN41" s="29"/>
      <c r="TSO41" s="30"/>
      <c r="TSP41" s="29"/>
      <c r="TSQ41" s="30"/>
      <c r="TSR41" s="29"/>
      <c r="TSS41" s="30"/>
      <c r="TST41" s="29"/>
      <c r="TSU41" s="30"/>
      <c r="TSV41" s="29"/>
      <c r="TSW41" s="30"/>
      <c r="TSX41" s="29"/>
      <c r="TSY41" s="30"/>
      <c r="TSZ41" s="29"/>
      <c r="TTA41" s="30"/>
      <c r="TTB41" s="29"/>
      <c r="TTC41" s="30"/>
      <c r="TTD41" s="29"/>
      <c r="TTE41" s="30"/>
      <c r="TTF41" s="29"/>
      <c r="TTG41" s="30"/>
      <c r="TTH41" s="29"/>
      <c r="TTI41" s="30"/>
      <c r="TTJ41" s="29"/>
      <c r="TTK41" s="30"/>
      <c r="TTL41" s="29"/>
      <c r="TTM41" s="30"/>
      <c r="TTN41" s="29"/>
      <c r="TTO41" s="30"/>
      <c r="TTP41" s="29"/>
      <c r="TTQ41" s="30"/>
      <c r="TTR41" s="29"/>
      <c r="TTS41" s="30"/>
      <c r="TTT41" s="29"/>
      <c r="TTU41" s="30"/>
      <c r="TTV41" s="29"/>
      <c r="TTW41" s="30"/>
      <c r="TTX41" s="29"/>
      <c r="TTY41" s="30"/>
      <c r="TTZ41" s="29"/>
      <c r="TUA41" s="30"/>
      <c r="TUB41" s="29"/>
      <c r="TUC41" s="30"/>
      <c r="TUD41" s="29"/>
      <c r="TUE41" s="30"/>
      <c r="TUF41" s="29"/>
      <c r="TUG41" s="30"/>
      <c r="TUH41" s="29"/>
      <c r="TUI41" s="30"/>
      <c r="TUJ41" s="29"/>
      <c r="TUK41" s="30"/>
      <c r="TUL41" s="29"/>
      <c r="TUM41" s="30"/>
      <c r="TUN41" s="29"/>
      <c r="TUO41" s="30"/>
      <c r="TUP41" s="29"/>
      <c r="TUQ41" s="30"/>
      <c r="TUR41" s="29"/>
      <c r="TUS41" s="30"/>
      <c r="TUT41" s="29"/>
      <c r="TUU41" s="30"/>
      <c r="TUV41" s="29"/>
      <c r="TUW41" s="30"/>
      <c r="TUX41" s="29"/>
      <c r="TUY41" s="30"/>
      <c r="TUZ41" s="29"/>
      <c r="TVA41" s="30"/>
      <c r="TVB41" s="29"/>
      <c r="TVC41" s="30"/>
      <c r="TVD41" s="29"/>
      <c r="TVE41" s="30"/>
      <c r="TVF41" s="29"/>
      <c r="TVG41" s="30"/>
      <c r="TVH41" s="29"/>
      <c r="TVI41" s="30"/>
      <c r="TVJ41" s="29"/>
      <c r="TVK41" s="30"/>
      <c r="TVL41" s="29"/>
      <c r="TVM41" s="30"/>
      <c r="TVN41" s="29"/>
      <c r="TVO41" s="30"/>
      <c r="TVP41" s="29"/>
      <c r="TVQ41" s="30"/>
      <c r="TVR41" s="29"/>
      <c r="TVS41" s="30"/>
      <c r="TVT41" s="29"/>
      <c r="TVU41" s="30"/>
      <c r="TVV41" s="29"/>
      <c r="TVW41" s="30"/>
      <c r="TVX41" s="29"/>
      <c r="TVY41" s="30"/>
      <c r="TVZ41" s="29"/>
      <c r="TWA41" s="30"/>
      <c r="TWB41" s="29"/>
      <c r="TWC41" s="30"/>
      <c r="TWD41" s="29"/>
      <c r="TWE41" s="30"/>
      <c r="TWF41" s="29"/>
      <c r="TWG41" s="30"/>
      <c r="TWH41" s="29"/>
      <c r="TWI41" s="30"/>
      <c r="TWJ41" s="29"/>
      <c r="TWK41" s="30"/>
      <c r="TWL41" s="29"/>
      <c r="TWM41" s="30"/>
      <c r="TWN41" s="29"/>
      <c r="TWO41" s="30"/>
      <c r="TWP41" s="29"/>
      <c r="TWQ41" s="30"/>
      <c r="TWR41" s="29"/>
      <c r="TWS41" s="30"/>
      <c r="TWT41" s="29"/>
      <c r="TWU41" s="30"/>
      <c r="TWV41" s="29"/>
      <c r="TWW41" s="30"/>
      <c r="TWX41" s="29"/>
      <c r="TWY41" s="30"/>
      <c r="TWZ41" s="29"/>
      <c r="TXA41" s="30"/>
      <c r="TXB41" s="29"/>
      <c r="TXC41" s="30"/>
      <c r="TXD41" s="29"/>
      <c r="TXE41" s="30"/>
      <c r="TXF41" s="29"/>
      <c r="TXG41" s="30"/>
      <c r="TXH41" s="29"/>
      <c r="TXI41" s="30"/>
      <c r="TXJ41" s="29"/>
      <c r="TXK41" s="30"/>
      <c r="TXL41" s="29"/>
      <c r="TXM41" s="30"/>
      <c r="TXN41" s="29"/>
      <c r="TXO41" s="30"/>
      <c r="TXP41" s="29"/>
      <c r="TXQ41" s="30"/>
      <c r="TXR41" s="29"/>
      <c r="TXS41" s="30"/>
      <c r="TXT41" s="29"/>
      <c r="TXU41" s="30"/>
      <c r="TXV41" s="29"/>
      <c r="TXW41" s="30"/>
      <c r="TXX41" s="29"/>
      <c r="TXY41" s="30"/>
      <c r="TXZ41" s="29"/>
      <c r="TYA41" s="30"/>
      <c r="TYB41" s="29"/>
      <c r="TYC41" s="30"/>
      <c r="TYD41" s="29"/>
      <c r="TYE41" s="30"/>
      <c r="TYF41" s="29"/>
      <c r="TYG41" s="30"/>
      <c r="TYH41" s="29"/>
      <c r="TYI41" s="30"/>
      <c r="TYJ41" s="29"/>
      <c r="TYK41" s="30"/>
      <c r="TYL41" s="29"/>
      <c r="TYM41" s="30"/>
      <c r="TYN41" s="29"/>
      <c r="TYO41" s="30"/>
      <c r="TYP41" s="29"/>
      <c r="TYQ41" s="30"/>
      <c r="TYR41" s="29"/>
      <c r="TYS41" s="30"/>
      <c r="TYT41" s="29"/>
      <c r="TYU41" s="30"/>
      <c r="TYV41" s="29"/>
      <c r="TYW41" s="30"/>
      <c r="TYX41" s="29"/>
      <c r="TYY41" s="30"/>
      <c r="TYZ41" s="29"/>
      <c r="TZA41" s="30"/>
      <c r="TZB41" s="29"/>
      <c r="TZC41" s="30"/>
      <c r="TZD41" s="29"/>
      <c r="TZE41" s="30"/>
      <c r="TZF41" s="29"/>
      <c r="TZG41" s="30"/>
      <c r="TZH41" s="29"/>
      <c r="TZI41" s="30"/>
      <c r="TZJ41" s="29"/>
      <c r="TZK41" s="30"/>
      <c r="TZL41" s="29"/>
      <c r="TZM41" s="30"/>
      <c r="TZN41" s="29"/>
      <c r="TZO41" s="30"/>
      <c r="TZP41" s="29"/>
      <c r="TZQ41" s="30"/>
      <c r="TZR41" s="29"/>
      <c r="TZS41" s="30"/>
      <c r="TZT41" s="29"/>
      <c r="TZU41" s="30"/>
      <c r="TZV41" s="29"/>
      <c r="TZW41" s="30"/>
      <c r="TZX41" s="29"/>
      <c r="TZY41" s="30"/>
      <c r="TZZ41" s="29"/>
      <c r="UAA41" s="30"/>
      <c r="UAB41" s="29"/>
      <c r="UAC41" s="30"/>
      <c r="UAD41" s="29"/>
      <c r="UAE41" s="30"/>
      <c r="UAF41" s="29"/>
      <c r="UAG41" s="30"/>
      <c r="UAH41" s="29"/>
      <c r="UAI41" s="30"/>
      <c r="UAJ41" s="29"/>
      <c r="UAK41" s="30"/>
      <c r="UAL41" s="29"/>
      <c r="UAM41" s="30"/>
      <c r="UAN41" s="29"/>
      <c r="UAO41" s="30"/>
      <c r="UAP41" s="29"/>
      <c r="UAQ41" s="30"/>
      <c r="UAR41" s="29"/>
      <c r="UAS41" s="30"/>
      <c r="UAT41" s="29"/>
      <c r="UAU41" s="30"/>
      <c r="UAV41" s="29"/>
      <c r="UAW41" s="30"/>
      <c r="UAX41" s="29"/>
      <c r="UAY41" s="30"/>
      <c r="UAZ41" s="29"/>
      <c r="UBA41" s="30"/>
      <c r="UBB41" s="29"/>
      <c r="UBC41" s="30"/>
      <c r="UBD41" s="29"/>
      <c r="UBE41" s="30"/>
      <c r="UBF41" s="29"/>
      <c r="UBG41" s="30"/>
      <c r="UBH41" s="29"/>
      <c r="UBI41" s="30"/>
      <c r="UBJ41" s="29"/>
      <c r="UBK41" s="30"/>
      <c r="UBL41" s="29"/>
      <c r="UBM41" s="30"/>
      <c r="UBN41" s="29"/>
      <c r="UBO41" s="30"/>
      <c r="UBP41" s="29"/>
      <c r="UBQ41" s="30"/>
      <c r="UBR41" s="29"/>
      <c r="UBS41" s="30"/>
      <c r="UBT41" s="29"/>
      <c r="UBU41" s="30"/>
      <c r="UBV41" s="29"/>
      <c r="UBW41" s="30"/>
      <c r="UBX41" s="29"/>
      <c r="UBY41" s="30"/>
      <c r="UBZ41" s="29"/>
      <c r="UCA41" s="30"/>
      <c r="UCB41" s="29"/>
      <c r="UCC41" s="30"/>
      <c r="UCD41" s="29"/>
      <c r="UCE41" s="30"/>
      <c r="UCF41" s="29"/>
      <c r="UCG41" s="30"/>
      <c r="UCH41" s="29"/>
      <c r="UCI41" s="30"/>
      <c r="UCJ41" s="29"/>
      <c r="UCK41" s="30"/>
      <c r="UCL41" s="29"/>
      <c r="UCM41" s="30"/>
      <c r="UCN41" s="29"/>
      <c r="UCO41" s="30"/>
      <c r="UCP41" s="29"/>
      <c r="UCQ41" s="30"/>
      <c r="UCR41" s="29"/>
      <c r="UCS41" s="30"/>
      <c r="UCT41" s="29"/>
      <c r="UCU41" s="30"/>
      <c r="UCV41" s="29"/>
      <c r="UCW41" s="30"/>
      <c r="UCX41" s="29"/>
      <c r="UCY41" s="30"/>
      <c r="UCZ41" s="29"/>
      <c r="UDA41" s="30"/>
      <c r="UDB41" s="29"/>
      <c r="UDC41" s="30"/>
      <c r="UDD41" s="29"/>
      <c r="UDE41" s="30"/>
      <c r="UDF41" s="29"/>
      <c r="UDG41" s="30"/>
      <c r="UDH41" s="29"/>
      <c r="UDI41" s="30"/>
      <c r="UDJ41" s="29"/>
      <c r="UDK41" s="30"/>
      <c r="UDL41" s="29"/>
      <c r="UDM41" s="30"/>
      <c r="UDN41" s="29"/>
      <c r="UDO41" s="30"/>
      <c r="UDP41" s="29"/>
      <c r="UDQ41" s="30"/>
      <c r="UDR41" s="29"/>
      <c r="UDS41" s="30"/>
      <c r="UDT41" s="29"/>
      <c r="UDU41" s="30"/>
      <c r="UDV41" s="29"/>
      <c r="UDW41" s="30"/>
      <c r="UDX41" s="29"/>
      <c r="UDY41" s="30"/>
      <c r="UDZ41" s="29"/>
      <c r="UEA41" s="30"/>
      <c r="UEB41" s="29"/>
      <c r="UEC41" s="30"/>
      <c r="UED41" s="29"/>
      <c r="UEE41" s="30"/>
      <c r="UEF41" s="29"/>
      <c r="UEG41" s="30"/>
      <c r="UEH41" s="29"/>
      <c r="UEI41" s="30"/>
      <c r="UEJ41" s="29"/>
      <c r="UEK41" s="30"/>
      <c r="UEL41" s="29"/>
      <c r="UEM41" s="30"/>
      <c r="UEN41" s="29"/>
      <c r="UEO41" s="30"/>
      <c r="UEP41" s="29"/>
      <c r="UEQ41" s="30"/>
      <c r="UER41" s="29"/>
      <c r="UES41" s="30"/>
      <c r="UET41" s="29"/>
      <c r="UEU41" s="30"/>
      <c r="UEV41" s="29"/>
      <c r="UEW41" s="30"/>
      <c r="UEX41" s="29"/>
      <c r="UEY41" s="30"/>
      <c r="UEZ41" s="29"/>
      <c r="UFA41" s="30"/>
      <c r="UFB41" s="29"/>
      <c r="UFC41" s="30"/>
      <c r="UFD41" s="29"/>
      <c r="UFE41" s="30"/>
      <c r="UFF41" s="29"/>
      <c r="UFG41" s="30"/>
      <c r="UFH41" s="29"/>
      <c r="UFI41" s="30"/>
      <c r="UFJ41" s="29"/>
      <c r="UFK41" s="30"/>
      <c r="UFL41" s="29"/>
      <c r="UFM41" s="30"/>
      <c r="UFN41" s="29"/>
      <c r="UFO41" s="30"/>
      <c r="UFP41" s="29"/>
      <c r="UFQ41" s="30"/>
      <c r="UFR41" s="29"/>
      <c r="UFS41" s="30"/>
      <c r="UFT41" s="29"/>
      <c r="UFU41" s="30"/>
      <c r="UFV41" s="29"/>
      <c r="UFW41" s="30"/>
      <c r="UFX41" s="29"/>
      <c r="UFY41" s="30"/>
      <c r="UFZ41" s="29"/>
      <c r="UGA41" s="30"/>
      <c r="UGB41" s="29"/>
      <c r="UGC41" s="30"/>
      <c r="UGD41" s="29"/>
      <c r="UGE41" s="30"/>
      <c r="UGF41" s="29"/>
      <c r="UGG41" s="30"/>
      <c r="UGH41" s="29"/>
      <c r="UGI41" s="30"/>
      <c r="UGJ41" s="29"/>
      <c r="UGK41" s="30"/>
      <c r="UGL41" s="29"/>
      <c r="UGM41" s="30"/>
      <c r="UGN41" s="29"/>
      <c r="UGO41" s="30"/>
      <c r="UGP41" s="29"/>
      <c r="UGQ41" s="30"/>
      <c r="UGR41" s="29"/>
      <c r="UGS41" s="30"/>
      <c r="UGT41" s="29"/>
      <c r="UGU41" s="30"/>
      <c r="UGV41" s="29"/>
      <c r="UGW41" s="30"/>
      <c r="UGX41" s="29"/>
      <c r="UGY41" s="30"/>
      <c r="UGZ41" s="29"/>
      <c r="UHA41" s="30"/>
      <c r="UHB41" s="29"/>
      <c r="UHC41" s="30"/>
      <c r="UHD41" s="29"/>
      <c r="UHE41" s="30"/>
      <c r="UHF41" s="29"/>
      <c r="UHG41" s="30"/>
      <c r="UHH41" s="29"/>
      <c r="UHI41" s="30"/>
      <c r="UHJ41" s="29"/>
      <c r="UHK41" s="30"/>
      <c r="UHL41" s="29"/>
      <c r="UHM41" s="30"/>
      <c r="UHN41" s="29"/>
      <c r="UHO41" s="30"/>
      <c r="UHP41" s="29"/>
      <c r="UHQ41" s="30"/>
      <c r="UHR41" s="29"/>
      <c r="UHS41" s="30"/>
      <c r="UHT41" s="29"/>
      <c r="UHU41" s="30"/>
      <c r="UHV41" s="29"/>
      <c r="UHW41" s="30"/>
      <c r="UHX41" s="29"/>
      <c r="UHY41" s="30"/>
      <c r="UHZ41" s="29"/>
      <c r="UIA41" s="30"/>
      <c r="UIB41" s="29"/>
      <c r="UIC41" s="30"/>
      <c r="UID41" s="29"/>
      <c r="UIE41" s="30"/>
      <c r="UIF41" s="29"/>
      <c r="UIG41" s="30"/>
      <c r="UIH41" s="29"/>
      <c r="UII41" s="30"/>
      <c r="UIJ41" s="29"/>
      <c r="UIK41" s="30"/>
      <c r="UIL41" s="29"/>
      <c r="UIM41" s="30"/>
      <c r="UIN41" s="29"/>
      <c r="UIO41" s="30"/>
      <c r="UIP41" s="29"/>
      <c r="UIQ41" s="30"/>
      <c r="UIR41" s="29"/>
      <c r="UIS41" s="30"/>
      <c r="UIT41" s="29"/>
      <c r="UIU41" s="30"/>
      <c r="UIV41" s="29"/>
      <c r="UIW41" s="30"/>
      <c r="UIX41" s="29"/>
      <c r="UIY41" s="30"/>
      <c r="UIZ41" s="29"/>
      <c r="UJA41" s="30"/>
      <c r="UJB41" s="29"/>
      <c r="UJC41" s="30"/>
      <c r="UJD41" s="29"/>
      <c r="UJE41" s="30"/>
      <c r="UJF41" s="29"/>
      <c r="UJG41" s="30"/>
      <c r="UJH41" s="29"/>
      <c r="UJI41" s="30"/>
      <c r="UJJ41" s="29"/>
      <c r="UJK41" s="30"/>
      <c r="UJL41" s="29"/>
      <c r="UJM41" s="30"/>
      <c r="UJN41" s="29"/>
      <c r="UJO41" s="30"/>
      <c r="UJP41" s="29"/>
      <c r="UJQ41" s="30"/>
      <c r="UJR41" s="29"/>
      <c r="UJS41" s="30"/>
      <c r="UJT41" s="29"/>
      <c r="UJU41" s="30"/>
      <c r="UJV41" s="29"/>
      <c r="UJW41" s="30"/>
      <c r="UJX41" s="29"/>
      <c r="UJY41" s="30"/>
      <c r="UJZ41" s="29"/>
      <c r="UKA41" s="30"/>
      <c r="UKB41" s="29"/>
      <c r="UKC41" s="30"/>
      <c r="UKD41" s="29"/>
      <c r="UKE41" s="30"/>
      <c r="UKF41" s="29"/>
      <c r="UKG41" s="30"/>
      <c r="UKH41" s="29"/>
      <c r="UKI41" s="30"/>
      <c r="UKJ41" s="29"/>
      <c r="UKK41" s="30"/>
      <c r="UKL41" s="29"/>
      <c r="UKM41" s="30"/>
      <c r="UKN41" s="29"/>
      <c r="UKO41" s="30"/>
      <c r="UKP41" s="29"/>
      <c r="UKQ41" s="30"/>
      <c r="UKR41" s="29"/>
      <c r="UKS41" s="30"/>
      <c r="UKT41" s="29"/>
      <c r="UKU41" s="30"/>
      <c r="UKV41" s="29"/>
      <c r="UKW41" s="30"/>
      <c r="UKX41" s="29"/>
      <c r="UKY41" s="30"/>
      <c r="UKZ41" s="29"/>
      <c r="ULA41" s="30"/>
      <c r="ULB41" s="29"/>
      <c r="ULC41" s="30"/>
      <c r="ULD41" s="29"/>
      <c r="ULE41" s="30"/>
      <c r="ULF41" s="29"/>
      <c r="ULG41" s="30"/>
      <c r="ULH41" s="29"/>
      <c r="ULI41" s="30"/>
      <c r="ULJ41" s="29"/>
      <c r="ULK41" s="30"/>
      <c r="ULL41" s="29"/>
      <c r="ULM41" s="30"/>
      <c r="ULN41" s="29"/>
      <c r="ULO41" s="30"/>
      <c r="ULP41" s="29"/>
      <c r="ULQ41" s="30"/>
      <c r="ULR41" s="29"/>
      <c r="ULS41" s="30"/>
      <c r="ULT41" s="29"/>
      <c r="ULU41" s="30"/>
      <c r="ULV41" s="29"/>
      <c r="ULW41" s="30"/>
      <c r="ULX41" s="29"/>
      <c r="ULY41" s="30"/>
      <c r="ULZ41" s="29"/>
      <c r="UMA41" s="30"/>
      <c r="UMB41" s="29"/>
      <c r="UMC41" s="30"/>
      <c r="UMD41" s="29"/>
      <c r="UME41" s="30"/>
      <c r="UMF41" s="29"/>
      <c r="UMG41" s="30"/>
      <c r="UMH41" s="29"/>
      <c r="UMI41" s="30"/>
      <c r="UMJ41" s="29"/>
      <c r="UMK41" s="30"/>
      <c r="UML41" s="29"/>
      <c r="UMM41" s="30"/>
      <c r="UMN41" s="29"/>
      <c r="UMO41" s="30"/>
      <c r="UMP41" s="29"/>
      <c r="UMQ41" s="30"/>
      <c r="UMR41" s="29"/>
      <c r="UMS41" s="30"/>
      <c r="UMT41" s="29"/>
      <c r="UMU41" s="30"/>
      <c r="UMV41" s="29"/>
      <c r="UMW41" s="30"/>
      <c r="UMX41" s="29"/>
      <c r="UMY41" s="30"/>
      <c r="UMZ41" s="29"/>
      <c r="UNA41" s="30"/>
      <c r="UNB41" s="29"/>
      <c r="UNC41" s="30"/>
      <c r="UND41" s="29"/>
      <c r="UNE41" s="30"/>
      <c r="UNF41" s="29"/>
      <c r="UNG41" s="30"/>
      <c r="UNH41" s="29"/>
      <c r="UNI41" s="30"/>
      <c r="UNJ41" s="29"/>
      <c r="UNK41" s="30"/>
      <c r="UNL41" s="29"/>
      <c r="UNM41" s="30"/>
      <c r="UNN41" s="29"/>
      <c r="UNO41" s="30"/>
      <c r="UNP41" s="29"/>
      <c r="UNQ41" s="30"/>
      <c r="UNR41" s="29"/>
      <c r="UNS41" s="30"/>
      <c r="UNT41" s="29"/>
      <c r="UNU41" s="30"/>
      <c r="UNV41" s="29"/>
      <c r="UNW41" s="30"/>
      <c r="UNX41" s="29"/>
      <c r="UNY41" s="30"/>
      <c r="UNZ41" s="29"/>
      <c r="UOA41" s="30"/>
      <c r="UOB41" s="29"/>
      <c r="UOC41" s="30"/>
      <c r="UOD41" s="29"/>
      <c r="UOE41" s="30"/>
      <c r="UOF41" s="29"/>
      <c r="UOG41" s="30"/>
      <c r="UOH41" s="29"/>
      <c r="UOI41" s="30"/>
      <c r="UOJ41" s="29"/>
      <c r="UOK41" s="30"/>
      <c r="UOL41" s="29"/>
      <c r="UOM41" s="30"/>
      <c r="UON41" s="29"/>
      <c r="UOO41" s="30"/>
      <c r="UOP41" s="29"/>
      <c r="UOQ41" s="30"/>
      <c r="UOR41" s="29"/>
      <c r="UOS41" s="30"/>
      <c r="UOT41" s="29"/>
      <c r="UOU41" s="30"/>
      <c r="UOV41" s="29"/>
      <c r="UOW41" s="30"/>
      <c r="UOX41" s="29"/>
      <c r="UOY41" s="30"/>
      <c r="UOZ41" s="29"/>
      <c r="UPA41" s="30"/>
      <c r="UPB41" s="29"/>
      <c r="UPC41" s="30"/>
      <c r="UPD41" s="29"/>
      <c r="UPE41" s="30"/>
      <c r="UPF41" s="29"/>
      <c r="UPG41" s="30"/>
      <c r="UPH41" s="29"/>
      <c r="UPI41" s="30"/>
      <c r="UPJ41" s="29"/>
      <c r="UPK41" s="30"/>
      <c r="UPL41" s="29"/>
      <c r="UPM41" s="30"/>
      <c r="UPN41" s="29"/>
      <c r="UPO41" s="30"/>
      <c r="UPP41" s="29"/>
      <c r="UPQ41" s="30"/>
      <c r="UPR41" s="29"/>
      <c r="UPS41" s="30"/>
      <c r="UPT41" s="29"/>
      <c r="UPU41" s="30"/>
      <c r="UPV41" s="29"/>
      <c r="UPW41" s="30"/>
      <c r="UPX41" s="29"/>
      <c r="UPY41" s="30"/>
      <c r="UPZ41" s="29"/>
      <c r="UQA41" s="30"/>
      <c r="UQB41" s="29"/>
      <c r="UQC41" s="30"/>
      <c r="UQD41" s="29"/>
      <c r="UQE41" s="30"/>
      <c r="UQF41" s="29"/>
      <c r="UQG41" s="30"/>
      <c r="UQH41" s="29"/>
      <c r="UQI41" s="30"/>
      <c r="UQJ41" s="29"/>
      <c r="UQK41" s="30"/>
      <c r="UQL41" s="29"/>
      <c r="UQM41" s="30"/>
      <c r="UQN41" s="29"/>
      <c r="UQO41" s="30"/>
      <c r="UQP41" s="29"/>
      <c r="UQQ41" s="30"/>
      <c r="UQR41" s="29"/>
      <c r="UQS41" s="30"/>
      <c r="UQT41" s="29"/>
      <c r="UQU41" s="30"/>
      <c r="UQV41" s="29"/>
      <c r="UQW41" s="30"/>
      <c r="UQX41" s="29"/>
      <c r="UQY41" s="30"/>
      <c r="UQZ41" s="29"/>
      <c r="URA41" s="30"/>
      <c r="URB41" s="29"/>
      <c r="URC41" s="30"/>
      <c r="URD41" s="29"/>
      <c r="URE41" s="30"/>
      <c r="URF41" s="29"/>
      <c r="URG41" s="30"/>
      <c r="URH41" s="29"/>
      <c r="URI41" s="30"/>
      <c r="URJ41" s="29"/>
      <c r="URK41" s="30"/>
      <c r="URL41" s="29"/>
      <c r="URM41" s="30"/>
      <c r="URN41" s="29"/>
      <c r="URO41" s="30"/>
      <c r="URP41" s="29"/>
      <c r="URQ41" s="30"/>
      <c r="URR41" s="29"/>
      <c r="URS41" s="30"/>
      <c r="URT41" s="29"/>
      <c r="URU41" s="30"/>
      <c r="URV41" s="29"/>
      <c r="URW41" s="30"/>
      <c r="URX41" s="29"/>
      <c r="URY41" s="30"/>
      <c r="URZ41" s="29"/>
      <c r="USA41" s="30"/>
      <c r="USB41" s="29"/>
      <c r="USC41" s="30"/>
      <c r="USD41" s="29"/>
      <c r="USE41" s="30"/>
      <c r="USF41" s="29"/>
      <c r="USG41" s="30"/>
      <c r="USH41" s="29"/>
      <c r="USI41" s="30"/>
      <c r="USJ41" s="29"/>
      <c r="USK41" s="30"/>
      <c r="USL41" s="29"/>
      <c r="USM41" s="30"/>
      <c r="USN41" s="29"/>
      <c r="USO41" s="30"/>
      <c r="USP41" s="29"/>
      <c r="USQ41" s="30"/>
      <c r="USR41" s="29"/>
      <c r="USS41" s="30"/>
      <c r="UST41" s="29"/>
      <c r="USU41" s="30"/>
      <c r="USV41" s="29"/>
      <c r="USW41" s="30"/>
      <c r="USX41" s="29"/>
      <c r="USY41" s="30"/>
      <c r="USZ41" s="29"/>
      <c r="UTA41" s="30"/>
      <c r="UTB41" s="29"/>
      <c r="UTC41" s="30"/>
      <c r="UTD41" s="29"/>
      <c r="UTE41" s="30"/>
      <c r="UTF41" s="29"/>
      <c r="UTG41" s="30"/>
      <c r="UTH41" s="29"/>
      <c r="UTI41" s="30"/>
      <c r="UTJ41" s="29"/>
      <c r="UTK41" s="30"/>
      <c r="UTL41" s="29"/>
      <c r="UTM41" s="30"/>
      <c r="UTN41" s="29"/>
      <c r="UTO41" s="30"/>
      <c r="UTP41" s="29"/>
      <c r="UTQ41" s="30"/>
      <c r="UTR41" s="29"/>
      <c r="UTS41" s="30"/>
      <c r="UTT41" s="29"/>
      <c r="UTU41" s="30"/>
      <c r="UTV41" s="29"/>
      <c r="UTW41" s="30"/>
      <c r="UTX41" s="29"/>
      <c r="UTY41" s="30"/>
      <c r="UTZ41" s="29"/>
      <c r="UUA41" s="30"/>
      <c r="UUB41" s="29"/>
      <c r="UUC41" s="30"/>
      <c r="UUD41" s="29"/>
      <c r="UUE41" s="30"/>
      <c r="UUF41" s="29"/>
      <c r="UUG41" s="30"/>
      <c r="UUH41" s="29"/>
      <c r="UUI41" s="30"/>
      <c r="UUJ41" s="29"/>
      <c r="UUK41" s="30"/>
      <c r="UUL41" s="29"/>
      <c r="UUM41" s="30"/>
      <c r="UUN41" s="29"/>
      <c r="UUO41" s="30"/>
      <c r="UUP41" s="29"/>
      <c r="UUQ41" s="30"/>
      <c r="UUR41" s="29"/>
      <c r="UUS41" s="30"/>
      <c r="UUT41" s="29"/>
      <c r="UUU41" s="30"/>
      <c r="UUV41" s="29"/>
      <c r="UUW41" s="30"/>
      <c r="UUX41" s="29"/>
      <c r="UUY41" s="30"/>
      <c r="UUZ41" s="29"/>
      <c r="UVA41" s="30"/>
      <c r="UVB41" s="29"/>
      <c r="UVC41" s="30"/>
      <c r="UVD41" s="29"/>
      <c r="UVE41" s="30"/>
      <c r="UVF41" s="29"/>
      <c r="UVG41" s="30"/>
      <c r="UVH41" s="29"/>
      <c r="UVI41" s="30"/>
      <c r="UVJ41" s="29"/>
      <c r="UVK41" s="30"/>
      <c r="UVL41" s="29"/>
      <c r="UVM41" s="30"/>
      <c r="UVN41" s="29"/>
      <c r="UVO41" s="30"/>
      <c r="UVP41" s="29"/>
      <c r="UVQ41" s="30"/>
      <c r="UVR41" s="29"/>
      <c r="UVS41" s="30"/>
      <c r="UVT41" s="29"/>
      <c r="UVU41" s="30"/>
      <c r="UVV41" s="29"/>
      <c r="UVW41" s="30"/>
      <c r="UVX41" s="29"/>
      <c r="UVY41" s="30"/>
      <c r="UVZ41" s="29"/>
      <c r="UWA41" s="30"/>
      <c r="UWB41" s="29"/>
      <c r="UWC41" s="30"/>
      <c r="UWD41" s="29"/>
      <c r="UWE41" s="30"/>
      <c r="UWF41" s="29"/>
      <c r="UWG41" s="30"/>
      <c r="UWH41" s="29"/>
      <c r="UWI41" s="30"/>
      <c r="UWJ41" s="29"/>
      <c r="UWK41" s="30"/>
      <c r="UWL41" s="29"/>
      <c r="UWM41" s="30"/>
      <c r="UWN41" s="29"/>
      <c r="UWO41" s="30"/>
      <c r="UWP41" s="29"/>
      <c r="UWQ41" s="30"/>
      <c r="UWR41" s="29"/>
      <c r="UWS41" s="30"/>
      <c r="UWT41" s="29"/>
      <c r="UWU41" s="30"/>
      <c r="UWV41" s="29"/>
      <c r="UWW41" s="30"/>
      <c r="UWX41" s="29"/>
      <c r="UWY41" s="30"/>
      <c r="UWZ41" s="29"/>
      <c r="UXA41" s="30"/>
      <c r="UXB41" s="29"/>
      <c r="UXC41" s="30"/>
      <c r="UXD41" s="29"/>
      <c r="UXE41" s="30"/>
      <c r="UXF41" s="29"/>
      <c r="UXG41" s="30"/>
      <c r="UXH41" s="29"/>
      <c r="UXI41" s="30"/>
      <c r="UXJ41" s="29"/>
      <c r="UXK41" s="30"/>
      <c r="UXL41" s="29"/>
      <c r="UXM41" s="30"/>
      <c r="UXN41" s="29"/>
      <c r="UXO41" s="30"/>
      <c r="UXP41" s="29"/>
      <c r="UXQ41" s="30"/>
      <c r="UXR41" s="29"/>
      <c r="UXS41" s="30"/>
      <c r="UXT41" s="29"/>
      <c r="UXU41" s="30"/>
      <c r="UXV41" s="29"/>
      <c r="UXW41" s="30"/>
      <c r="UXX41" s="29"/>
      <c r="UXY41" s="30"/>
      <c r="UXZ41" s="29"/>
      <c r="UYA41" s="30"/>
      <c r="UYB41" s="29"/>
      <c r="UYC41" s="30"/>
      <c r="UYD41" s="29"/>
      <c r="UYE41" s="30"/>
      <c r="UYF41" s="29"/>
      <c r="UYG41" s="30"/>
      <c r="UYH41" s="29"/>
      <c r="UYI41" s="30"/>
      <c r="UYJ41" s="29"/>
      <c r="UYK41" s="30"/>
      <c r="UYL41" s="29"/>
      <c r="UYM41" s="30"/>
      <c r="UYN41" s="29"/>
      <c r="UYO41" s="30"/>
      <c r="UYP41" s="29"/>
      <c r="UYQ41" s="30"/>
      <c r="UYR41" s="29"/>
      <c r="UYS41" s="30"/>
      <c r="UYT41" s="29"/>
      <c r="UYU41" s="30"/>
      <c r="UYV41" s="29"/>
      <c r="UYW41" s="30"/>
      <c r="UYX41" s="29"/>
      <c r="UYY41" s="30"/>
      <c r="UYZ41" s="29"/>
      <c r="UZA41" s="30"/>
      <c r="UZB41" s="29"/>
      <c r="UZC41" s="30"/>
      <c r="UZD41" s="29"/>
      <c r="UZE41" s="30"/>
      <c r="UZF41" s="29"/>
      <c r="UZG41" s="30"/>
      <c r="UZH41" s="29"/>
      <c r="UZI41" s="30"/>
      <c r="UZJ41" s="29"/>
      <c r="UZK41" s="30"/>
      <c r="UZL41" s="29"/>
      <c r="UZM41" s="30"/>
      <c r="UZN41" s="29"/>
      <c r="UZO41" s="30"/>
      <c r="UZP41" s="29"/>
      <c r="UZQ41" s="30"/>
      <c r="UZR41" s="29"/>
      <c r="UZS41" s="30"/>
      <c r="UZT41" s="29"/>
      <c r="UZU41" s="30"/>
      <c r="UZV41" s="29"/>
      <c r="UZW41" s="30"/>
      <c r="UZX41" s="29"/>
      <c r="UZY41" s="30"/>
      <c r="UZZ41" s="29"/>
      <c r="VAA41" s="30"/>
      <c r="VAB41" s="29"/>
      <c r="VAC41" s="30"/>
      <c r="VAD41" s="29"/>
      <c r="VAE41" s="30"/>
      <c r="VAF41" s="29"/>
      <c r="VAG41" s="30"/>
      <c r="VAH41" s="29"/>
      <c r="VAI41" s="30"/>
      <c r="VAJ41" s="29"/>
      <c r="VAK41" s="30"/>
      <c r="VAL41" s="29"/>
      <c r="VAM41" s="30"/>
      <c r="VAN41" s="29"/>
      <c r="VAO41" s="30"/>
      <c r="VAP41" s="29"/>
      <c r="VAQ41" s="30"/>
      <c r="VAR41" s="29"/>
      <c r="VAS41" s="30"/>
      <c r="VAT41" s="29"/>
      <c r="VAU41" s="30"/>
      <c r="VAV41" s="29"/>
      <c r="VAW41" s="30"/>
      <c r="VAX41" s="29"/>
      <c r="VAY41" s="30"/>
      <c r="VAZ41" s="29"/>
      <c r="VBA41" s="30"/>
      <c r="VBB41" s="29"/>
      <c r="VBC41" s="30"/>
      <c r="VBD41" s="29"/>
      <c r="VBE41" s="30"/>
      <c r="VBF41" s="29"/>
      <c r="VBG41" s="30"/>
      <c r="VBH41" s="29"/>
      <c r="VBI41" s="30"/>
      <c r="VBJ41" s="29"/>
      <c r="VBK41" s="30"/>
      <c r="VBL41" s="29"/>
      <c r="VBM41" s="30"/>
      <c r="VBN41" s="29"/>
      <c r="VBO41" s="30"/>
      <c r="VBP41" s="29"/>
      <c r="VBQ41" s="30"/>
      <c r="VBR41" s="29"/>
      <c r="VBS41" s="30"/>
      <c r="VBT41" s="29"/>
      <c r="VBU41" s="30"/>
      <c r="VBV41" s="29"/>
      <c r="VBW41" s="30"/>
      <c r="VBX41" s="29"/>
      <c r="VBY41" s="30"/>
      <c r="VBZ41" s="29"/>
      <c r="VCA41" s="30"/>
      <c r="VCB41" s="29"/>
      <c r="VCC41" s="30"/>
      <c r="VCD41" s="29"/>
      <c r="VCE41" s="30"/>
      <c r="VCF41" s="29"/>
      <c r="VCG41" s="30"/>
      <c r="VCH41" s="29"/>
      <c r="VCI41" s="30"/>
      <c r="VCJ41" s="29"/>
      <c r="VCK41" s="30"/>
      <c r="VCL41" s="29"/>
      <c r="VCM41" s="30"/>
      <c r="VCN41" s="29"/>
      <c r="VCO41" s="30"/>
      <c r="VCP41" s="29"/>
      <c r="VCQ41" s="30"/>
      <c r="VCR41" s="29"/>
      <c r="VCS41" s="30"/>
      <c r="VCT41" s="29"/>
      <c r="VCU41" s="30"/>
      <c r="VCV41" s="29"/>
      <c r="VCW41" s="30"/>
      <c r="VCX41" s="29"/>
      <c r="VCY41" s="30"/>
      <c r="VCZ41" s="29"/>
      <c r="VDA41" s="30"/>
      <c r="VDB41" s="29"/>
      <c r="VDC41" s="30"/>
      <c r="VDD41" s="29"/>
      <c r="VDE41" s="30"/>
      <c r="VDF41" s="29"/>
      <c r="VDG41" s="30"/>
      <c r="VDH41" s="29"/>
      <c r="VDI41" s="30"/>
      <c r="VDJ41" s="29"/>
      <c r="VDK41" s="30"/>
      <c r="VDL41" s="29"/>
      <c r="VDM41" s="30"/>
      <c r="VDN41" s="29"/>
      <c r="VDO41" s="30"/>
      <c r="VDP41" s="29"/>
      <c r="VDQ41" s="30"/>
      <c r="VDR41" s="29"/>
      <c r="VDS41" s="30"/>
      <c r="VDT41" s="29"/>
      <c r="VDU41" s="30"/>
      <c r="VDV41" s="29"/>
      <c r="VDW41" s="30"/>
      <c r="VDX41" s="29"/>
      <c r="VDY41" s="30"/>
      <c r="VDZ41" s="29"/>
      <c r="VEA41" s="30"/>
      <c r="VEB41" s="29"/>
      <c r="VEC41" s="30"/>
      <c r="VED41" s="29"/>
      <c r="VEE41" s="30"/>
      <c r="VEF41" s="29"/>
      <c r="VEG41" s="30"/>
      <c r="VEH41" s="29"/>
      <c r="VEI41" s="30"/>
      <c r="VEJ41" s="29"/>
      <c r="VEK41" s="30"/>
      <c r="VEL41" s="29"/>
      <c r="VEM41" s="30"/>
      <c r="VEN41" s="29"/>
      <c r="VEO41" s="30"/>
      <c r="VEP41" s="29"/>
      <c r="VEQ41" s="30"/>
      <c r="VER41" s="29"/>
      <c r="VES41" s="30"/>
      <c r="VET41" s="29"/>
      <c r="VEU41" s="30"/>
      <c r="VEV41" s="29"/>
      <c r="VEW41" s="30"/>
      <c r="VEX41" s="29"/>
      <c r="VEY41" s="30"/>
      <c r="VEZ41" s="29"/>
      <c r="VFA41" s="30"/>
      <c r="VFB41" s="29"/>
      <c r="VFC41" s="30"/>
      <c r="VFD41" s="29"/>
      <c r="VFE41" s="30"/>
      <c r="VFF41" s="29"/>
      <c r="VFG41" s="30"/>
      <c r="VFH41" s="29"/>
      <c r="VFI41" s="30"/>
      <c r="VFJ41" s="29"/>
      <c r="VFK41" s="30"/>
      <c r="VFL41" s="29"/>
      <c r="VFM41" s="30"/>
      <c r="VFN41" s="29"/>
      <c r="VFO41" s="30"/>
      <c r="VFP41" s="29"/>
      <c r="VFQ41" s="30"/>
      <c r="VFR41" s="29"/>
      <c r="VFS41" s="30"/>
      <c r="VFT41" s="29"/>
      <c r="VFU41" s="30"/>
      <c r="VFV41" s="29"/>
      <c r="VFW41" s="30"/>
      <c r="VFX41" s="29"/>
      <c r="VFY41" s="30"/>
      <c r="VFZ41" s="29"/>
      <c r="VGA41" s="30"/>
      <c r="VGB41" s="29"/>
      <c r="VGC41" s="30"/>
      <c r="VGD41" s="29"/>
      <c r="VGE41" s="30"/>
      <c r="VGF41" s="29"/>
      <c r="VGG41" s="30"/>
      <c r="VGH41" s="29"/>
      <c r="VGI41" s="30"/>
      <c r="VGJ41" s="29"/>
      <c r="VGK41" s="30"/>
      <c r="VGL41" s="29"/>
      <c r="VGM41" s="30"/>
      <c r="VGN41" s="29"/>
      <c r="VGO41" s="30"/>
      <c r="VGP41" s="29"/>
      <c r="VGQ41" s="30"/>
      <c r="VGR41" s="29"/>
      <c r="VGS41" s="30"/>
      <c r="VGT41" s="29"/>
      <c r="VGU41" s="30"/>
      <c r="VGV41" s="29"/>
      <c r="VGW41" s="30"/>
      <c r="VGX41" s="29"/>
      <c r="VGY41" s="30"/>
      <c r="VGZ41" s="29"/>
      <c r="VHA41" s="30"/>
      <c r="VHB41" s="29"/>
      <c r="VHC41" s="30"/>
      <c r="VHD41" s="29"/>
      <c r="VHE41" s="30"/>
      <c r="VHF41" s="29"/>
      <c r="VHG41" s="30"/>
      <c r="VHH41" s="29"/>
      <c r="VHI41" s="30"/>
      <c r="VHJ41" s="29"/>
      <c r="VHK41" s="30"/>
      <c r="VHL41" s="29"/>
      <c r="VHM41" s="30"/>
      <c r="VHN41" s="29"/>
      <c r="VHO41" s="30"/>
      <c r="VHP41" s="29"/>
      <c r="VHQ41" s="30"/>
      <c r="VHR41" s="29"/>
      <c r="VHS41" s="30"/>
      <c r="VHT41" s="29"/>
      <c r="VHU41" s="30"/>
      <c r="VHV41" s="29"/>
      <c r="VHW41" s="30"/>
      <c r="VHX41" s="29"/>
      <c r="VHY41" s="30"/>
      <c r="VHZ41" s="29"/>
      <c r="VIA41" s="30"/>
      <c r="VIB41" s="29"/>
      <c r="VIC41" s="30"/>
      <c r="VID41" s="29"/>
      <c r="VIE41" s="30"/>
      <c r="VIF41" s="29"/>
      <c r="VIG41" s="30"/>
      <c r="VIH41" s="29"/>
      <c r="VII41" s="30"/>
      <c r="VIJ41" s="29"/>
      <c r="VIK41" s="30"/>
      <c r="VIL41" s="29"/>
      <c r="VIM41" s="30"/>
      <c r="VIN41" s="29"/>
      <c r="VIO41" s="30"/>
      <c r="VIP41" s="29"/>
      <c r="VIQ41" s="30"/>
      <c r="VIR41" s="29"/>
      <c r="VIS41" s="30"/>
      <c r="VIT41" s="29"/>
      <c r="VIU41" s="30"/>
      <c r="VIV41" s="29"/>
      <c r="VIW41" s="30"/>
      <c r="VIX41" s="29"/>
      <c r="VIY41" s="30"/>
      <c r="VIZ41" s="29"/>
      <c r="VJA41" s="30"/>
      <c r="VJB41" s="29"/>
      <c r="VJC41" s="30"/>
      <c r="VJD41" s="29"/>
      <c r="VJE41" s="30"/>
      <c r="VJF41" s="29"/>
      <c r="VJG41" s="30"/>
      <c r="VJH41" s="29"/>
      <c r="VJI41" s="30"/>
      <c r="VJJ41" s="29"/>
      <c r="VJK41" s="30"/>
      <c r="VJL41" s="29"/>
      <c r="VJM41" s="30"/>
      <c r="VJN41" s="29"/>
      <c r="VJO41" s="30"/>
      <c r="VJP41" s="29"/>
      <c r="VJQ41" s="30"/>
      <c r="VJR41" s="29"/>
      <c r="VJS41" s="30"/>
      <c r="VJT41" s="29"/>
      <c r="VJU41" s="30"/>
      <c r="VJV41" s="29"/>
      <c r="VJW41" s="30"/>
      <c r="VJX41" s="29"/>
      <c r="VJY41" s="30"/>
      <c r="VJZ41" s="29"/>
      <c r="VKA41" s="30"/>
      <c r="VKB41" s="29"/>
      <c r="VKC41" s="30"/>
      <c r="VKD41" s="29"/>
      <c r="VKE41" s="30"/>
      <c r="VKF41" s="29"/>
      <c r="VKG41" s="30"/>
      <c r="VKH41" s="29"/>
      <c r="VKI41" s="30"/>
      <c r="VKJ41" s="29"/>
      <c r="VKK41" s="30"/>
      <c r="VKL41" s="29"/>
      <c r="VKM41" s="30"/>
      <c r="VKN41" s="29"/>
      <c r="VKO41" s="30"/>
      <c r="VKP41" s="29"/>
      <c r="VKQ41" s="30"/>
      <c r="VKR41" s="29"/>
      <c r="VKS41" s="30"/>
      <c r="VKT41" s="29"/>
      <c r="VKU41" s="30"/>
      <c r="VKV41" s="29"/>
      <c r="VKW41" s="30"/>
      <c r="VKX41" s="29"/>
      <c r="VKY41" s="30"/>
      <c r="VKZ41" s="29"/>
      <c r="VLA41" s="30"/>
      <c r="VLB41" s="29"/>
      <c r="VLC41" s="30"/>
      <c r="VLD41" s="29"/>
      <c r="VLE41" s="30"/>
      <c r="VLF41" s="29"/>
      <c r="VLG41" s="30"/>
      <c r="VLH41" s="29"/>
      <c r="VLI41" s="30"/>
      <c r="VLJ41" s="29"/>
      <c r="VLK41" s="30"/>
      <c r="VLL41" s="29"/>
      <c r="VLM41" s="30"/>
      <c r="VLN41" s="29"/>
      <c r="VLO41" s="30"/>
      <c r="VLP41" s="29"/>
      <c r="VLQ41" s="30"/>
      <c r="VLR41" s="29"/>
      <c r="VLS41" s="30"/>
      <c r="VLT41" s="29"/>
      <c r="VLU41" s="30"/>
      <c r="VLV41" s="29"/>
      <c r="VLW41" s="30"/>
      <c r="VLX41" s="29"/>
      <c r="VLY41" s="30"/>
      <c r="VLZ41" s="29"/>
      <c r="VMA41" s="30"/>
      <c r="VMB41" s="29"/>
      <c r="VMC41" s="30"/>
      <c r="VMD41" s="29"/>
      <c r="VME41" s="30"/>
      <c r="VMF41" s="29"/>
      <c r="VMG41" s="30"/>
      <c r="VMH41" s="29"/>
      <c r="VMI41" s="30"/>
      <c r="VMJ41" s="29"/>
      <c r="VMK41" s="30"/>
      <c r="VML41" s="29"/>
      <c r="VMM41" s="30"/>
      <c r="VMN41" s="29"/>
      <c r="VMO41" s="30"/>
      <c r="VMP41" s="29"/>
      <c r="VMQ41" s="30"/>
      <c r="VMR41" s="29"/>
      <c r="VMS41" s="30"/>
      <c r="VMT41" s="29"/>
      <c r="VMU41" s="30"/>
      <c r="VMV41" s="29"/>
      <c r="VMW41" s="30"/>
      <c r="VMX41" s="29"/>
      <c r="VMY41" s="30"/>
      <c r="VMZ41" s="29"/>
      <c r="VNA41" s="30"/>
      <c r="VNB41" s="29"/>
      <c r="VNC41" s="30"/>
      <c r="VND41" s="29"/>
      <c r="VNE41" s="30"/>
      <c r="VNF41" s="29"/>
      <c r="VNG41" s="30"/>
      <c r="VNH41" s="29"/>
      <c r="VNI41" s="30"/>
      <c r="VNJ41" s="29"/>
      <c r="VNK41" s="30"/>
      <c r="VNL41" s="29"/>
      <c r="VNM41" s="30"/>
      <c r="VNN41" s="29"/>
      <c r="VNO41" s="30"/>
      <c r="VNP41" s="29"/>
      <c r="VNQ41" s="30"/>
      <c r="VNR41" s="29"/>
      <c r="VNS41" s="30"/>
      <c r="VNT41" s="29"/>
      <c r="VNU41" s="30"/>
      <c r="VNV41" s="29"/>
      <c r="VNW41" s="30"/>
      <c r="VNX41" s="29"/>
      <c r="VNY41" s="30"/>
      <c r="VNZ41" s="29"/>
      <c r="VOA41" s="30"/>
      <c r="VOB41" s="29"/>
      <c r="VOC41" s="30"/>
      <c r="VOD41" s="29"/>
      <c r="VOE41" s="30"/>
      <c r="VOF41" s="29"/>
      <c r="VOG41" s="30"/>
      <c r="VOH41" s="29"/>
      <c r="VOI41" s="30"/>
      <c r="VOJ41" s="29"/>
      <c r="VOK41" s="30"/>
      <c r="VOL41" s="29"/>
      <c r="VOM41" s="30"/>
      <c r="VON41" s="29"/>
      <c r="VOO41" s="30"/>
      <c r="VOP41" s="29"/>
      <c r="VOQ41" s="30"/>
      <c r="VOR41" s="29"/>
      <c r="VOS41" s="30"/>
      <c r="VOT41" s="29"/>
      <c r="VOU41" s="30"/>
      <c r="VOV41" s="29"/>
      <c r="VOW41" s="30"/>
      <c r="VOX41" s="29"/>
      <c r="VOY41" s="30"/>
      <c r="VOZ41" s="29"/>
      <c r="VPA41" s="30"/>
      <c r="VPB41" s="29"/>
      <c r="VPC41" s="30"/>
      <c r="VPD41" s="29"/>
      <c r="VPE41" s="30"/>
      <c r="VPF41" s="29"/>
      <c r="VPG41" s="30"/>
      <c r="VPH41" s="29"/>
      <c r="VPI41" s="30"/>
      <c r="VPJ41" s="29"/>
      <c r="VPK41" s="30"/>
      <c r="VPL41" s="29"/>
      <c r="VPM41" s="30"/>
      <c r="VPN41" s="29"/>
      <c r="VPO41" s="30"/>
      <c r="VPP41" s="29"/>
      <c r="VPQ41" s="30"/>
      <c r="VPR41" s="29"/>
      <c r="VPS41" s="30"/>
      <c r="VPT41" s="29"/>
      <c r="VPU41" s="30"/>
      <c r="VPV41" s="29"/>
      <c r="VPW41" s="30"/>
      <c r="VPX41" s="29"/>
      <c r="VPY41" s="30"/>
      <c r="VPZ41" s="29"/>
      <c r="VQA41" s="30"/>
      <c r="VQB41" s="29"/>
      <c r="VQC41" s="30"/>
      <c r="VQD41" s="29"/>
      <c r="VQE41" s="30"/>
      <c r="VQF41" s="29"/>
      <c r="VQG41" s="30"/>
      <c r="VQH41" s="29"/>
      <c r="VQI41" s="30"/>
      <c r="VQJ41" s="29"/>
      <c r="VQK41" s="30"/>
      <c r="VQL41" s="29"/>
      <c r="VQM41" s="30"/>
      <c r="VQN41" s="29"/>
      <c r="VQO41" s="30"/>
      <c r="VQP41" s="29"/>
      <c r="VQQ41" s="30"/>
      <c r="VQR41" s="29"/>
      <c r="VQS41" s="30"/>
      <c r="VQT41" s="29"/>
      <c r="VQU41" s="30"/>
      <c r="VQV41" s="29"/>
      <c r="VQW41" s="30"/>
      <c r="VQX41" s="29"/>
      <c r="VQY41" s="30"/>
      <c r="VQZ41" s="29"/>
      <c r="VRA41" s="30"/>
      <c r="VRB41" s="29"/>
      <c r="VRC41" s="30"/>
      <c r="VRD41" s="29"/>
      <c r="VRE41" s="30"/>
      <c r="VRF41" s="29"/>
      <c r="VRG41" s="30"/>
      <c r="VRH41" s="29"/>
      <c r="VRI41" s="30"/>
      <c r="VRJ41" s="29"/>
      <c r="VRK41" s="30"/>
      <c r="VRL41" s="29"/>
      <c r="VRM41" s="30"/>
      <c r="VRN41" s="29"/>
      <c r="VRO41" s="30"/>
      <c r="VRP41" s="29"/>
      <c r="VRQ41" s="30"/>
      <c r="VRR41" s="29"/>
      <c r="VRS41" s="30"/>
      <c r="VRT41" s="29"/>
      <c r="VRU41" s="30"/>
      <c r="VRV41" s="29"/>
      <c r="VRW41" s="30"/>
      <c r="VRX41" s="29"/>
      <c r="VRY41" s="30"/>
      <c r="VRZ41" s="29"/>
      <c r="VSA41" s="30"/>
      <c r="VSB41" s="29"/>
      <c r="VSC41" s="30"/>
      <c r="VSD41" s="29"/>
      <c r="VSE41" s="30"/>
      <c r="VSF41" s="29"/>
      <c r="VSG41" s="30"/>
      <c r="VSH41" s="29"/>
      <c r="VSI41" s="30"/>
      <c r="VSJ41" s="29"/>
      <c r="VSK41" s="30"/>
      <c r="VSL41" s="29"/>
      <c r="VSM41" s="30"/>
      <c r="VSN41" s="29"/>
      <c r="VSO41" s="30"/>
      <c r="VSP41" s="29"/>
      <c r="VSQ41" s="30"/>
      <c r="VSR41" s="29"/>
      <c r="VSS41" s="30"/>
      <c r="VST41" s="29"/>
      <c r="VSU41" s="30"/>
      <c r="VSV41" s="29"/>
      <c r="VSW41" s="30"/>
      <c r="VSX41" s="29"/>
      <c r="VSY41" s="30"/>
      <c r="VSZ41" s="29"/>
      <c r="VTA41" s="30"/>
      <c r="VTB41" s="29"/>
      <c r="VTC41" s="30"/>
      <c r="VTD41" s="29"/>
      <c r="VTE41" s="30"/>
      <c r="VTF41" s="29"/>
      <c r="VTG41" s="30"/>
      <c r="VTH41" s="29"/>
      <c r="VTI41" s="30"/>
      <c r="VTJ41" s="29"/>
      <c r="VTK41" s="30"/>
      <c r="VTL41" s="29"/>
      <c r="VTM41" s="30"/>
      <c r="VTN41" s="29"/>
      <c r="VTO41" s="30"/>
      <c r="VTP41" s="29"/>
      <c r="VTQ41" s="30"/>
      <c r="VTR41" s="29"/>
      <c r="VTS41" s="30"/>
      <c r="VTT41" s="29"/>
      <c r="VTU41" s="30"/>
      <c r="VTV41" s="29"/>
      <c r="VTW41" s="30"/>
      <c r="VTX41" s="29"/>
      <c r="VTY41" s="30"/>
      <c r="VTZ41" s="29"/>
      <c r="VUA41" s="30"/>
      <c r="VUB41" s="29"/>
      <c r="VUC41" s="30"/>
      <c r="VUD41" s="29"/>
      <c r="VUE41" s="30"/>
      <c r="VUF41" s="29"/>
      <c r="VUG41" s="30"/>
      <c r="VUH41" s="29"/>
      <c r="VUI41" s="30"/>
      <c r="VUJ41" s="29"/>
      <c r="VUK41" s="30"/>
      <c r="VUL41" s="29"/>
      <c r="VUM41" s="30"/>
      <c r="VUN41" s="29"/>
      <c r="VUO41" s="30"/>
      <c r="VUP41" s="29"/>
      <c r="VUQ41" s="30"/>
      <c r="VUR41" s="29"/>
      <c r="VUS41" s="30"/>
      <c r="VUT41" s="29"/>
      <c r="VUU41" s="30"/>
      <c r="VUV41" s="29"/>
      <c r="VUW41" s="30"/>
      <c r="VUX41" s="29"/>
      <c r="VUY41" s="30"/>
      <c r="VUZ41" s="29"/>
      <c r="VVA41" s="30"/>
      <c r="VVB41" s="29"/>
      <c r="VVC41" s="30"/>
      <c r="VVD41" s="29"/>
      <c r="VVE41" s="30"/>
      <c r="VVF41" s="29"/>
      <c r="VVG41" s="30"/>
      <c r="VVH41" s="29"/>
      <c r="VVI41" s="30"/>
      <c r="VVJ41" s="29"/>
      <c r="VVK41" s="30"/>
      <c r="VVL41" s="29"/>
      <c r="VVM41" s="30"/>
      <c r="VVN41" s="29"/>
      <c r="VVO41" s="30"/>
      <c r="VVP41" s="29"/>
      <c r="VVQ41" s="30"/>
      <c r="VVR41" s="29"/>
      <c r="VVS41" s="30"/>
      <c r="VVT41" s="29"/>
      <c r="VVU41" s="30"/>
      <c r="VVV41" s="29"/>
      <c r="VVW41" s="30"/>
      <c r="VVX41" s="29"/>
      <c r="VVY41" s="30"/>
      <c r="VVZ41" s="29"/>
      <c r="VWA41" s="30"/>
      <c r="VWB41" s="29"/>
      <c r="VWC41" s="30"/>
      <c r="VWD41" s="29"/>
      <c r="VWE41" s="30"/>
      <c r="VWF41" s="29"/>
      <c r="VWG41" s="30"/>
      <c r="VWH41" s="29"/>
      <c r="VWI41" s="30"/>
      <c r="VWJ41" s="29"/>
      <c r="VWK41" s="30"/>
      <c r="VWL41" s="29"/>
      <c r="VWM41" s="30"/>
      <c r="VWN41" s="29"/>
      <c r="VWO41" s="30"/>
      <c r="VWP41" s="29"/>
      <c r="VWQ41" s="30"/>
      <c r="VWR41" s="29"/>
      <c r="VWS41" s="30"/>
      <c r="VWT41" s="29"/>
      <c r="VWU41" s="30"/>
      <c r="VWV41" s="29"/>
      <c r="VWW41" s="30"/>
      <c r="VWX41" s="29"/>
      <c r="VWY41" s="30"/>
      <c r="VWZ41" s="29"/>
      <c r="VXA41" s="30"/>
      <c r="VXB41" s="29"/>
      <c r="VXC41" s="30"/>
      <c r="VXD41" s="29"/>
      <c r="VXE41" s="30"/>
      <c r="VXF41" s="29"/>
      <c r="VXG41" s="30"/>
      <c r="VXH41" s="29"/>
      <c r="VXI41" s="30"/>
      <c r="VXJ41" s="29"/>
      <c r="VXK41" s="30"/>
      <c r="VXL41" s="29"/>
      <c r="VXM41" s="30"/>
      <c r="VXN41" s="29"/>
      <c r="VXO41" s="30"/>
      <c r="VXP41" s="29"/>
      <c r="VXQ41" s="30"/>
      <c r="VXR41" s="29"/>
      <c r="VXS41" s="30"/>
      <c r="VXT41" s="29"/>
      <c r="VXU41" s="30"/>
      <c r="VXV41" s="29"/>
      <c r="VXW41" s="30"/>
      <c r="VXX41" s="29"/>
      <c r="VXY41" s="30"/>
      <c r="VXZ41" s="29"/>
      <c r="VYA41" s="30"/>
      <c r="VYB41" s="29"/>
      <c r="VYC41" s="30"/>
      <c r="VYD41" s="29"/>
      <c r="VYE41" s="30"/>
      <c r="VYF41" s="29"/>
      <c r="VYG41" s="30"/>
      <c r="VYH41" s="29"/>
      <c r="VYI41" s="30"/>
      <c r="VYJ41" s="29"/>
      <c r="VYK41" s="30"/>
      <c r="VYL41" s="29"/>
      <c r="VYM41" s="30"/>
      <c r="VYN41" s="29"/>
      <c r="VYO41" s="30"/>
      <c r="VYP41" s="29"/>
      <c r="VYQ41" s="30"/>
      <c r="VYR41" s="29"/>
      <c r="VYS41" s="30"/>
      <c r="VYT41" s="29"/>
      <c r="VYU41" s="30"/>
      <c r="VYV41" s="29"/>
      <c r="VYW41" s="30"/>
      <c r="VYX41" s="29"/>
      <c r="VYY41" s="30"/>
      <c r="VYZ41" s="29"/>
      <c r="VZA41" s="30"/>
      <c r="VZB41" s="29"/>
      <c r="VZC41" s="30"/>
      <c r="VZD41" s="29"/>
      <c r="VZE41" s="30"/>
      <c r="VZF41" s="29"/>
      <c r="VZG41" s="30"/>
      <c r="VZH41" s="29"/>
      <c r="VZI41" s="30"/>
      <c r="VZJ41" s="29"/>
      <c r="VZK41" s="30"/>
      <c r="VZL41" s="29"/>
      <c r="VZM41" s="30"/>
      <c r="VZN41" s="29"/>
      <c r="VZO41" s="30"/>
      <c r="VZP41" s="29"/>
      <c r="VZQ41" s="30"/>
      <c r="VZR41" s="29"/>
      <c r="VZS41" s="30"/>
      <c r="VZT41" s="29"/>
      <c r="VZU41" s="30"/>
      <c r="VZV41" s="29"/>
      <c r="VZW41" s="30"/>
      <c r="VZX41" s="29"/>
      <c r="VZY41" s="30"/>
      <c r="VZZ41" s="29"/>
      <c r="WAA41" s="30"/>
      <c r="WAB41" s="29"/>
      <c r="WAC41" s="30"/>
      <c r="WAD41" s="29"/>
      <c r="WAE41" s="30"/>
      <c r="WAF41" s="29"/>
      <c r="WAG41" s="30"/>
      <c r="WAH41" s="29"/>
      <c r="WAI41" s="30"/>
      <c r="WAJ41" s="29"/>
      <c r="WAK41" s="30"/>
      <c r="WAL41" s="29"/>
      <c r="WAM41" s="30"/>
      <c r="WAN41" s="29"/>
      <c r="WAO41" s="30"/>
      <c r="WAP41" s="29"/>
      <c r="WAQ41" s="30"/>
      <c r="WAR41" s="29"/>
      <c r="WAS41" s="30"/>
      <c r="WAT41" s="29"/>
      <c r="WAU41" s="30"/>
      <c r="WAV41" s="29"/>
      <c r="WAW41" s="30"/>
      <c r="WAX41" s="29"/>
      <c r="WAY41" s="30"/>
      <c r="WAZ41" s="29"/>
      <c r="WBA41" s="30"/>
      <c r="WBB41" s="29"/>
      <c r="WBC41" s="30"/>
      <c r="WBD41" s="29"/>
      <c r="WBE41" s="30"/>
      <c r="WBF41" s="29"/>
      <c r="WBG41" s="30"/>
      <c r="WBH41" s="29"/>
      <c r="WBI41" s="30"/>
      <c r="WBJ41" s="29"/>
      <c r="WBK41" s="30"/>
      <c r="WBL41" s="29"/>
      <c r="WBM41" s="30"/>
      <c r="WBN41" s="29"/>
      <c r="WBO41" s="30"/>
      <c r="WBP41" s="29"/>
      <c r="WBQ41" s="30"/>
      <c r="WBR41" s="29"/>
      <c r="WBS41" s="30"/>
      <c r="WBT41" s="29"/>
      <c r="WBU41" s="30"/>
      <c r="WBV41" s="29"/>
      <c r="WBW41" s="30"/>
      <c r="WBX41" s="29"/>
      <c r="WBY41" s="30"/>
      <c r="WBZ41" s="29"/>
      <c r="WCA41" s="30"/>
      <c r="WCB41" s="29"/>
      <c r="WCC41" s="30"/>
      <c r="WCD41" s="29"/>
      <c r="WCE41" s="30"/>
      <c r="WCF41" s="29"/>
      <c r="WCG41" s="30"/>
      <c r="WCH41" s="29"/>
      <c r="WCI41" s="30"/>
      <c r="WCJ41" s="29"/>
      <c r="WCK41" s="30"/>
      <c r="WCL41" s="29"/>
      <c r="WCM41" s="30"/>
      <c r="WCN41" s="29"/>
      <c r="WCO41" s="30"/>
      <c r="WCP41" s="29"/>
      <c r="WCQ41" s="30"/>
      <c r="WCR41" s="29"/>
      <c r="WCS41" s="30"/>
      <c r="WCT41" s="29"/>
      <c r="WCU41" s="30"/>
      <c r="WCV41" s="29"/>
      <c r="WCW41" s="30"/>
      <c r="WCX41" s="29"/>
      <c r="WCY41" s="30"/>
      <c r="WCZ41" s="29"/>
      <c r="WDA41" s="30"/>
      <c r="WDB41" s="29"/>
      <c r="WDC41" s="30"/>
      <c r="WDD41" s="29"/>
      <c r="WDE41" s="30"/>
      <c r="WDF41" s="29"/>
      <c r="WDG41" s="30"/>
      <c r="WDH41" s="29"/>
      <c r="WDI41" s="30"/>
      <c r="WDJ41" s="29"/>
      <c r="WDK41" s="30"/>
      <c r="WDL41" s="29"/>
      <c r="WDM41" s="30"/>
      <c r="WDN41" s="29"/>
      <c r="WDO41" s="30"/>
      <c r="WDP41" s="29"/>
      <c r="WDQ41" s="30"/>
      <c r="WDR41" s="29"/>
      <c r="WDS41" s="30"/>
      <c r="WDT41" s="29"/>
      <c r="WDU41" s="30"/>
      <c r="WDV41" s="29"/>
      <c r="WDW41" s="30"/>
      <c r="WDX41" s="29"/>
      <c r="WDY41" s="30"/>
      <c r="WDZ41" s="29"/>
      <c r="WEA41" s="30"/>
      <c r="WEB41" s="29"/>
      <c r="WEC41" s="30"/>
      <c r="WED41" s="29"/>
      <c r="WEE41" s="30"/>
      <c r="WEF41" s="29"/>
      <c r="WEG41" s="30"/>
      <c r="WEH41" s="29"/>
      <c r="WEI41" s="30"/>
      <c r="WEJ41" s="29"/>
      <c r="WEK41" s="30"/>
      <c r="WEL41" s="29"/>
      <c r="WEM41" s="30"/>
      <c r="WEN41" s="29"/>
      <c r="WEO41" s="30"/>
      <c r="WEP41" s="29"/>
      <c r="WEQ41" s="30"/>
      <c r="WER41" s="29"/>
      <c r="WES41" s="30"/>
      <c r="WET41" s="29"/>
      <c r="WEU41" s="30"/>
      <c r="WEV41" s="29"/>
      <c r="WEW41" s="30"/>
      <c r="WEX41" s="29"/>
      <c r="WEY41" s="30"/>
      <c r="WEZ41" s="29"/>
      <c r="WFA41" s="30"/>
      <c r="WFB41" s="29"/>
      <c r="WFC41" s="30"/>
      <c r="WFD41" s="29"/>
      <c r="WFE41" s="30"/>
      <c r="WFF41" s="29"/>
      <c r="WFG41" s="30"/>
      <c r="WFH41" s="29"/>
      <c r="WFI41" s="30"/>
      <c r="WFJ41" s="29"/>
      <c r="WFK41" s="30"/>
      <c r="WFL41" s="29"/>
      <c r="WFM41" s="30"/>
      <c r="WFN41" s="29"/>
      <c r="WFO41" s="30"/>
      <c r="WFP41" s="29"/>
      <c r="WFQ41" s="30"/>
      <c r="WFR41" s="29"/>
      <c r="WFS41" s="30"/>
      <c r="WFT41" s="29"/>
      <c r="WFU41" s="30"/>
      <c r="WFV41" s="29"/>
      <c r="WFW41" s="30"/>
      <c r="WFX41" s="29"/>
      <c r="WFY41" s="30"/>
      <c r="WFZ41" s="29"/>
      <c r="WGA41" s="30"/>
      <c r="WGB41" s="29"/>
      <c r="WGC41" s="30"/>
      <c r="WGD41" s="29"/>
      <c r="WGE41" s="30"/>
      <c r="WGF41" s="29"/>
      <c r="WGG41" s="30"/>
      <c r="WGH41" s="29"/>
      <c r="WGI41" s="30"/>
      <c r="WGJ41" s="29"/>
      <c r="WGK41" s="30"/>
      <c r="WGL41" s="29"/>
      <c r="WGM41" s="30"/>
      <c r="WGN41" s="29"/>
      <c r="WGO41" s="30"/>
      <c r="WGP41" s="29"/>
      <c r="WGQ41" s="30"/>
      <c r="WGR41" s="29"/>
      <c r="WGS41" s="30"/>
      <c r="WGT41" s="29"/>
      <c r="WGU41" s="30"/>
      <c r="WGV41" s="29"/>
      <c r="WGW41" s="30"/>
      <c r="WGX41" s="29"/>
      <c r="WGY41" s="30"/>
      <c r="WGZ41" s="29"/>
      <c r="WHA41" s="30"/>
      <c r="WHB41" s="29"/>
      <c r="WHC41" s="30"/>
      <c r="WHD41" s="29"/>
      <c r="WHE41" s="30"/>
      <c r="WHF41" s="29"/>
      <c r="WHG41" s="30"/>
      <c r="WHH41" s="29"/>
      <c r="WHI41" s="30"/>
      <c r="WHJ41" s="29"/>
      <c r="WHK41" s="30"/>
      <c r="WHL41" s="29"/>
      <c r="WHM41" s="30"/>
      <c r="WHN41" s="29"/>
      <c r="WHO41" s="30"/>
      <c r="WHP41" s="29"/>
      <c r="WHQ41" s="30"/>
      <c r="WHR41" s="29"/>
      <c r="WHS41" s="30"/>
      <c r="WHT41" s="29"/>
      <c r="WHU41" s="30"/>
      <c r="WHV41" s="29"/>
      <c r="WHW41" s="30"/>
      <c r="WHX41" s="29"/>
      <c r="WHY41" s="30"/>
      <c r="WHZ41" s="29"/>
      <c r="WIA41" s="30"/>
      <c r="WIB41" s="29"/>
      <c r="WIC41" s="30"/>
      <c r="WID41" s="29"/>
      <c r="WIE41" s="30"/>
      <c r="WIF41" s="29"/>
      <c r="WIG41" s="30"/>
      <c r="WIH41" s="29"/>
      <c r="WII41" s="30"/>
      <c r="WIJ41" s="29"/>
      <c r="WIK41" s="30"/>
      <c r="WIL41" s="29"/>
      <c r="WIM41" s="30"/>
      <c r="WIN41" s="29"/>
      <c r="WIO41" s="30"/>
      <c r="WIP41" s="29"/>
      <c r="WIQ41" s="30"/>
      <c r="WIR41" s="29"/>
      <c r="WIS41" s="30"/>
      <c r="WIT41" s="29"/>
      <c r="WIU41" s="30"/>
      <c r="WIV41" s="29"/>
      <c r="WIW41" s="30"/>
      <c r="WIX41" s="29"/>
      <c r="WIY41" s="30"/>
      <c r="WIZ41" s="29"/>
      <c r="WJA41" s="30"/>
      <c r="WJB41" s="29"/>
      <c r="WJC41" s="30"/>
      <c r="WJD41" s="29"/>
      <c r="WJE41" s="30"/>
      <c r="WJF41" s="29"/>
      <c r="WJG41" s="30"/>
      <c r="WJH41" s="29"/>
      <c r="WJI41" s="30"/>
      <c r="WJJ41" s="29"/>
      <c r="WJK41" s="30"/>
      <c r="WJL41" s="29"/>
      <c r="WJM41" s="30"/>
      <c r="WJN41" s="29"/>
      <c r="WJO41" s="30"/>
      <c r="WJP41" s="29"/>
      <c r="WJQ41" s="30"/>
      <c r="WJR41" s="29"/>
      <c r="WJS41" s="30"/>
      <c r="WJT41" s="29"/>
      <c r="WJU41" s="30"/>
      <c r="WJV41" s="29"/>
      <c r="WJW41" s="30"/>
      <c r="WJX41" s="29"/>
      <c r="WJY41" s="30"/>
      <c r="WJZ41" s="29"/>
      <c r="WKA41" s="30"/>
      <c r="WKB41" s="29"/>
      <c r="WKC41" s="30"/>
      <c r="WKD41" s="29"/>
      <c r="WKE41" s="30"/>
      <c r="WKF41" s="29"/>
      <c r="WKG41" s="30"/>
      <c r="WKH41" s="29"/>
      <c r="WKI41" s="30"/>
      <c r="WKJ41" s="29"/>
      <c r="WKK41" s="30"/>
      <c r="WKL41" s="29"/>
      <c r="WKM41" s="30"/>
      <c r="WKN41" s="29"/>
      <c r="WKO41" s="30"/>
      <c r="WKP41" s="29"/>
      <c r="WKQ41" s="30"/>
      <c r="WKR41" s="29"/>
      <c r="WKS41" s="30"/>
      <c r="WKT41" s="29"/>
      <c r="WKU41" s="30"/>
      <c r="WKV41" s="29"/>
      <c r="WKW41" s="30"/>
      <c r="WKX41" s="29"/>
      <c r="WKY41" s="30"/>
      <c r="WKZ41" s="29"/>
      <c r="WLA41" s="30"/>
      <c r="WLB41" s="29"/>
      <c r="WLC41" s="30"/>
      <c r="WLD41" s="29"/>
      <c r="WLE41" s="30"/>
      <c r="WLF41" s="29"/>
      <c r="WLG41" s="30"/>
      <c r="WLH41" s="29"/>
      <c r="WLI41" s="30"/>
      <c r="WLJ41" s="29"/>
      <c r="WLK41" s="30"/>
      <c r="WLL41" s="29"/>
      <c r="WLM41" s="30"/>
      <c r="WLN41" s="29"/>
      <c r="WLO41" s="30"/>
      <c r="WLP41" s="29"/>
      <c r="WLQ41" s="30"/>
      <c r="WLR41" s="29"/>
      <c r="WLS41" s="30"/>
      <c r="WLT41" s="29"/>
      <c r="WLU41" s="30"/>
      <c r="WLV41" s="29"/>
      <c r="WLW41" s="30"/>
      <c r="WLX41" s="29"/>
      <c r="WLY41" s="30"/>
      <c r="WLZ41" s="29"/>
      <c r="WMA41" s="30"/>
      <c r="WMB41" s="29"/>
      <c r="WMC41" s="30"/>
      <c r="WMD41" s="29"/>
      <c r="WME41" s="30"/>
      <c r="WMF41" s="29"/>
      <c r="WMG41" s="30"/>
      <c r="WMH41" s="29"/>
      <c r="WMI41" s="30"/>
      <c r="WMJ41" s="29"/>
      <c r="WMK41" s="30"/>
      <c r="WML41" s="29"/>
      <c r="WMM41" s="30"/>
      <c r="WMN41" s="29"/>
      <c r="WMO41" s="30"/>
      <c r="WMP41" s="29"/>
      <c r="WMQ41" s="30"/>
      <c r="WMR41" s="29"/>
      <c r="WMS41" s="30"/>
      <c r="WMT41" s="29"/>
      <c r="WMU41" s="30"/>
      <c r="WMV41" s="29"/>
      <c r="WMW41" s="30"/>
      <c r="WMX41" s="29"/>
      <c r="WMY41" s="30"/>
      <c r="WMZ41" s="29"/>
      <c r="WNA41" s="30"/>
      <c r="WNB41" s="29"/>
      <c r="WNC41" s="30"/>
      <c r="WND41" s="29"/>
      <c r="WNE41" s="30"/>
      <c r="WNF41" s="29"/>
      <c r="WNG41" s="30"/>
      <c r="WNH41" s="29"/>
      <c r="WNI41" s="30"/>
      <c r="WNJ41" s="29"/>
      <c r="WNK41" s="30"/>
      <c r="WNL41" s="29"/>
      <c r="WNM41" s="30"/>
      <c r="WNN41" s="29"/>
      <c r="WNO41" s="30"/>
      <c r="WNP41" s="29"/>
      <c r="WNQ41" s="30"/>
      <c r="WNR41" s="29"/>
      <c r="WNS41" s="30"/>
      <c r="WNT41" s="29"/>
      <c r="WNU41" s="30"/>
      <c r="WNV41" s="29"/>
      <c r="WNW41" s="30"/>
      <c r="WNX41" s="29"/>
      <c r="WNY41" s="30"/>
      <c r="WNZ41" s="29"/>
      <c r="WOA41" s="30"/>
      <c r="WOB41" s="29"/>
      <c r="WOC41" s="30"/>
      <c r="WOD41" s="29"/>
      <c r="WOE41" s="30"/>
      <c r="WOF41" s="29"/>
      <c r="WOG41" s="30"/>
      <c r="WOH41" s="29"/>
      <c r="WOI41" s="30"/>
      <c r="WOJ41" s="29"/>
      <c r="WOK41" s="30"/>
      <c r="WOL41" s="29"/>
      <c r="WOM41" s="30"/>
      <c r="WON41" s="29"/>
      <c r="WOO41" s="30"/>
      <c r="WOP41" s="29"/>
      <c r="WOQ41" s="30"/>
      <c r="WOR41" s="29"/>
      <c r="WOS41" s="30"/>
      <c r="WOT41" s="29"/>
      <c r="WOU41" s="30"/>
      <c r="WOV41" s="29"/>
      <c r="WOW41" s="30"/>
      <c r="WOX41" s="29"/>
      <c r="WOY41" s="30"/>
      <c r="WOZ41" s="29"/>
      <c r="WPA41" s="30"/>
      <c r="WPB41" s="29"/>
      <c r="WPC41" s="30"/>
      <c r="WPD41" s="29"/>
      <c r="WPE41" s="30"/>
      <c r="WPF41" s="29"/>
      <c r="WPG41" s="30"/>
      <c r="WPH41" s="29"/>
      <c r="WPI41" s="30"/>
      <c r="WPJ41" s="29"/>
      <c r="WPK41" s="30"/>
      <c r="WPL41" s="29"/>
      <c r="WPM41" s="30"/>
      <c r="WPN41" s="29"/>
      <c r="WPO41" s="30"/>
      <c r="WPP41" s="29"/>
      <c r="WPQ41" s="30"/>
      <c r="WPR41" s="29"/>
      <c r="WPS41" s="30"/>
      <c r="WPT41" s="29"/>
      <c r="WPU41" s="30"/>
      <c r="WPV41" s="29"/>
      <c r="WPW41" s="30"/>
      <c r="WPX41" s="29"/>
      <c r="WPY41" s="30"/>
      <c r="WPZ41" s="29"/>
      <c r="WQA41" s="30"/>
      <c r="WQB41" s="29"/>
      <c r="WQC41" s="30"/>
      <c r="WQD41" s="29"/>
      <c r="WQE41" s="30"/>
      <c r="WQF41" s="29"/>
      <c r="WQG41" s="30"/>
      <c r="WQH41" s="29"/>
      <c r="WQI41" s="30"/>
      <c r="WQJ41" s="29"/>
      <c r="WQK41" s="30"/>
      <c r="WQL41" s="29"/>
      <c r="WQM41" s="30"/>
      <c r="WQN41" s="29"/>
      <c r="WQO41" s="30"/>
      <c r="WQP41" s="29"/>
      <c r="WQQ41" s="30"/>
      <c r="WQR41" s="29"/>
      <c r="WQS41" s="30"/>
      <c r="WQT41" s="29"/>
      <c r="WQU41" s="30"/>
      <c r="WQV41" s="29"/>
      <c r="WQW41" s="30"/>
      <c r="WQX41" s="29"/>
      <c r="WQY41" s="30"/>
      <c r="WQZ41" s="29"/>
      <c r="WRA41" s="30"/>
      <c r="WRB41" s="29"/>
      <c r="WRC41" s="30"/>
      <c r="WRD41" s="29"/>
      <c r="WRE41" s="30"/>
      <c r="WRF41" s="29"/>
      <c r="WRG41" s="30"/>
      <c r="WRH41" s="29"/>
      <c r="WRI41" s="30"/>
      <c r="WRJ41" s="29"/>
      <c r="WRK41" s="30"/>
      <c r="WRL41" s="29"/>
      <c r="WRM41" s="30"/>
      <c r="WRN41" s="29"/>
      <c r="WRO41" s="30"/>
      <c r="WRP41" s="29"/>
      <c r="WRQ41" s="30"/>
      <c r="WRR41" s="29"/>
      <c r="WRS41" s="30"/>
      <c r="WRT41" s="29"/>
      <c r="WRU41" s="30"/>
      <c r="WRV41" s="29"/>
      <c r="WRW41" s="30"/>
      <c r="WRX41" s="29"/>
      <c r="WRY41" s="30"/>
      <c r="WRZ41" s="29"/>
      <c r="WSA41" s="30"/>
      <c r="WSB41" s="29"/>
      <c r="WSC41" s="30"/>
      <c r="WSD41" s="29"/>
      <c r="WSE41" s="30"/>
      <c r="WSF41" s="29"/>
      <c r="WSG41" s="30"/>
      <c r="WSH41" s="29"/>
      <c r="WSI41" s="30"/>
      <c r="WSJ41" s="29"/>
      <c r="WSK41" s="30"/>
      <c r="WSL41" s="29"/>
      <c r="WSM41" s="30"/>
      <c r="WSN41" s="29"/>
      <c r="WSO41" s="30"/>
      <c r="WSP41" s="29"/>
      <c r="WSQ41" s="30"/>
      <c r="WSR41" s="29"/>
      <c r="WSS41" s="30"/>
      <c r="WST41" s="29"/>
      <c r="WSU41" s="30"/>
      <c r="WSV41" s="29"/>
      <c r="WSW41" s="30"/>
      <c r="WSX41" s="29"/>
      <c r="WSY41" s="30"/>
      <c r="WSZ41" s="29"/>
      <c r="WTA41" s="30"/>
      <c r="WTB41" s="29"/>
      <c r="WTC41" s="30"/>
      <c r="WTD41" s="29"/>
      <c r="WTE41" s="30"/>
      <c r="WTF41" s="29"/>
      <c r="WTG41" s="30"/>
      <c r="WTH41" s="29"/>
      <c r="WTI41" s="30"/>
      <c r="WTJ41" s="29"/>
      <c r="WTK41" s="30"/>
      <c r="WTL41" s="29"/>
      <c r="WTM41" s="30"/>
      <c r="WTN41" s="29"/>
      <c r="WTO41" s="30"/>
      <c r="WTP41" s="29"/>
      <c r="WTQ41" s="30"/>
      <c r="WTR41" s="29"/>
      <c r="WTS41" s="30"/>
      <c r="WTT41" s="29"/>
      <c r="WTU41" s="30"/>
      <c r="WTV41" s="29"/>
      <c r="WTW41" s="30"/>
      <c r="WTX41" s="29"/>
      <c r="WTY41" s="30"/>
      <c r="WTZ41" s="29"/>
      <c r="WUA41" s="30"/>
      <c r="WUB41" s="29"/>
      <c r="WUC41" s="30"/>
      <c r="WUD41" s="29"/>
      <c r="WUE41" s="30"/>
      <c r="WUF41" s="29"/>
      <c r="WUG41" s="30"/>
      <c r="WUH41" s="29"/>
      <c r="WUI41" s="30"/>
      <c r="WUJ41" s="29"/>
      <c r="WUK41" s="30"/>
      <c r="WUL41" s="29"/>
      <c r="WUM41" s="30"/>
      <c r="WUN41" s="29"/>
      <c r="WUO41" s="30"/>
      <c r="WUP41" s="29"/>
      <c r="WUQ41" s="30"/>
      <c r="WUR41" s="29"/>
      <c r="WUS41" s="30"/>
      <c r="WUT41" s="29"/>
      <c r="WUU41" s="30"/>
      <c r="WUV41" s="29"/>
      <c r="WUW41" s="30"/>
      <c r="WUX41" s="29"/>
      <c r="WUY41" s="30"/>
      <c r="WUZ41" s="29"/>
      <c r="WVA41" s="30"/>
      <c r="WVB41" s="29"/>
      <c r="WVC41" s="30"/>
      <c r="WVD41" s="29"/>
      <c r="WVE41" s="30"/>
      <c r="WVF41" s="29"/>
      <c r="WVG41" s="30"/>
      <c r="WVH41" s="29"/>
      <c r="WVI41" s="30"/>
      <c r="WVJ41" s="29"/>
      <c r="WVK41" s="30"/>
      <c r="WVL41" s="29"/>
      <c r="WVM41" s="30"/>
      <c r="WVN41" s="29"/>
      <c r="WVO41" s="30"/>
      <c r="WVP41" s="29"/>
      <c r="WVQ41" s="30"/>
      <c r="WVR41" s="29"/>
      <c r="WVS41" s="30"/>
      <c r="WVT41" s="29"/>
      <c r="WVU41" s="30"/>
      <c r="WVV41" s="29"/>
      <c r="WVW41" s="30"/>
      <c r="WVX41" s="29"/>
      <c r="WVY41" s="30"/>
      <c r="WVZ41" s="29"/>
      <c r="WWA41" s="30"/>
      <c r="WWB41" s="29"/>
      <c r="WWC41" s="30"/>
      <c r="WWD41" s="29"/>
      <c r="WWE41" s="30"/>
      <c r="WWF41" s="29"/>
      <c r="WWG41" s="30"/>
      <c r="WWH41" s="29"/>
      <c r="WWI41" s="30"/>
      <c r="WWJ41" s="29"/>
      <c r="WWK41" s="30"/>
      <c r="WWL41" s="29"/>
      <c r="WWM41" s="30"/>
      <c r="WWN41" s="29"/>
      <c r="WWO41" s="30"/>
      <c r="WWP41" s="29"/>
      <c r="WWQ41" s="30"/>
      <c r="WWR41" s="29"/>
      <c r="WWS41" s="30"/>
      <c r="WWT41" s="29"/>
      <c r="WWU41" s="30"/>
      <c r="WWV41" s="29"/>
      <c r="WWW41" s="30"/>
      <c r="WWX41" s="29"/>
      <c r="WWY41" s="30"/>
      <c r="WWZ41" s="29"/>
      <c r="WXA41" s="30"/>
      <c r="WXB41" s="29"/>
      <c r="WXC41" s="30"/>
      <c r="WXD41" s="29"/>
      <c r="WXE41" s="30"/>
      <c r="WXF41" s="29"/>
      <c r="WXG41" s="30"/>
      <c r="WXH41" s="29"/>
      <c r="WXI41" s="30"/>
      <c r="WXJ41" s="29"/>
      <c r="WXK41" s="30"/>
      <c r="WXL41" s="29"/>
      <c r="WXM41" s="30"/>
      <c r="WXN41" s="29"/>
      <c r="WXO41" s="30"/>
      <c r="WXP41" s="29"/>
      <c r="WXQ41" s="30"/>
      <c r="WXR41" s="29"/>
      <c r="WXS41" s="30"/>
      <c r="WXT41" s="29"/>
      <c r="WXU41" s="30"/>
      <c r="WXV41" s="29"/>
      <c r="WXW41" s="30"/>
      <c r="WXX41" s="29"/>
      <c r="WXY41" s="30"/>
      <c r="WXZ41" s="29"/>
      <c r="WYA41" s="30"/>
      <c r="WYB41" s="29"/>
      <c r="WYC41" s="30"/>
      <c r="WYD41" s="29"/>
      <c r="WYE41" s="30"/>
      <c r="WYF41" s="29"/>
      <c r="WYG41" s="30"/>
      <c r="WYH41" s="29"/>
      <c r="WYI41" s="30"/>
      <c r="WYJ41" s="29"/>
      <c r="WYK41" s="30"/>
      <c r="WYL41" s="29"/>
      <c r="WYM41" s="30"/>
      <c r="WYN41" s="29"/>
      <c r="WYO41" s="30"/>
      <c r="WYP41" s="29"/>
      <c r="WYQ41" s="30"/>
      <c r="WYR41" s="29"/>
      <c r="WYS41" s="30"/>
      <c r="WYT41" s="29"/>
      <c r="WYU41" s="30"/>
      <c r="WYV41" s="29"/>
      <c r="WYW41" s="30"/>
      <c r="WYX41" s="29"/>
      <c r="WYY41" s="30"/>
      <c r="WYZ41" s="29"/>
      <c r="WZA41" s="30"/>
      <c r="WZB41" s="29"/>
      <c r="WZC41" s="30"/>
      <c r="WZD41" s="29"/>
      <c r="WZE41" s="30"/>
      <c r="WZF41" s="29"/>
      <c r="WZG41" s="30"/>
      <c r="WZH41" s="29"/>
      <c r="WZI41" s="30"/>
      <c r="WZJ41" s="29"/>
      <c r="WZK41" s="30"/>
      <c r="WZL41" s="29"/>
      <c r="WZM41" s="30"/>
      <c r="WZN41" s="29"/>
      <c r="WZO41" s="30"/>
      <c r="WZP41" s="29"/>
      <c r="WZQ41" s="30"/>
      <c r="WZR41" s="29"/>
      <c r="WZS41" s="30"/>
      <c r="WZT41" s="29"/>
      <c r="WZU41" s="30"/>
      <c r="WZV41" s="29"/>
      <c r="WZW41" s="30"/>
      <c r="WZX41" s="29"/>
      <c r="WZY41" s="30"/>
      <c r="WZZ41" s="29"/>
      <c r="XAA41" s="30"/>
      <c r="XAB41" s="29"/>
      <c r="XAC41" s="30"/>
      <c r="XAD41" s="29"/>
      <c r="XAE41" s="30"/>
      <c r="XAF41" s="29"/>
      <c r="XAG41" s="30"/>
      <c r="XAH41" s="29"/>
      <c r="XAI41" s="30"/>
      <c r="XAJ41" s="29"/>
      <c r="XAK41" s="30"/>
      <c r="XAL41" s="29"/>
      <c r="XAM41" s="30"/>
      <c r="XAN41" s="29"/>
      <c r="XAO41" s="30"/>
      <c r="XAP41" s="29"/>
      <c r="XAQ41" s="30"/>
      <c r="XAR41" s="29"/>
      <c r="XAS41" s="30"/>
      <c r="XAT41" s="29"/>
      <c r="XAU41" s="30"/>
      <c r="XAV41" s="29"/>
      <c r="XAW41" s="30"/>
      <c r="XAX41" s="29"/>
      <c r="XAY41" s="30"/>
      <c r="XAZ41" s="29"/>
      <c r="XBA41" s="30"/>
      <c r="XBB41" s="29"/>
      <c r="XBC41" s="30"/>
      <c r="XBD41" s="29"/>
      <c r="XBE41" s="30"/>
      <c r="XBF41" s="29"/>
      <c r="XBG41" s="30"/>
      <c r="XBH41" s="29"/>
      <c r="XBI41" s="30"/>
      <c r="XBJ41" s="29"/>
      <c r="XBK41" s="30"/>
      <c r="XBL41" s="29"/>
      <c r="XBM41" s="30"/>
      <c r="XBN41" s="29"/>
      <c r="XBO41" s="30"/>
      <c r="XBP41" s="29"/>
      <c r="XBQ41" s="30"/>
      <c r="XBR41" s="29"/>
      <c r="XBS41" s="30"/>
      <c r="XBT41" s="29"/>
      <c r="XBU41" s="30"/>
      <c r="XBV41" s="29"/>
      <c r="XBW41" s="30"/>
      <c r="XBX41" s="29"/>
      <c r="XBY41" s="30"/>
      <c r="XBZ41" s="29"/>
      <c r="XCA41" s="30"/>
      <c r="XCB41" s="29"/>
      <c r="XCC41" s="30"/>
      <c r="XCD41" s="29"/>
      <c r="XCE41" s="30"/>
      <c r="XCF41" s="29"/>
      <c r="XCG41" s="30"/>
      <c r="XCH41" s="29"/>
      <c r="XCI41" s="30"/>
      <c r="XCJ41" s="29"/>
      <c r="XCK41" s="30"/>
      <c r="XCL41" s="29"/>
      <c r="XCM41" s="30"/>
      <c r="XCN41" s="29"/>
      <c r="XCO41" s="30"/>
      <c r="XCP41" s="29"/>
      <c r="XCQ41" s="30"/>
      <c r="XCR41" s="29"/>
      <c r="XCS41" s="30"/>
      <c r="XCT41" s="29"/>
      <c r="XCU41" s="30"/>
      <c r="XCV41" s="29"/>
      <c r="XCW41" s="30"/>
      <c r="XCX41" s="29"/>
      <c r="XCY41" s="30"/>
      <c r="XCZ41" s="29"/>
      <c r="XDA41" s="30"/>
      <c r="XDB41" s="29"/>
      <c r="XDC41" s="30"/>
      <c r="XDD41" s="29"/>
      <c r="XDE41" s="30"/>
      <c r="XDF41" s="29"/>
      <c r="XDG41" s="30"/>
      <c r="XDH41" s="29"/>
      <c r="XDI41" s="30"/>
      <c r="XDJ41" s="29"/>
      <c r="XDK41" s="30"/>
      <c r="XDL41" s="29"/>
      <c r="XDM41" s="30"/>
      <c r="XDN41" s="29"/>
      <c r="XDO41" s="30"/>
      <c r="XDP41" s="29"/>
      <c r="XDQ41" s="30"/>
      <c r="XDR41" s="29"/>
      <c r="XDS41" s="30"/>
      <c r="XDT41" s="29"/>
      <c r="XDU41" s="30"/>
      <c r="XDV41" s="29"/>
      <c r="XDW41" s="30"/>
      <c r="XDX41" s="29"/>
      <c r="XDY41" s="30"/>
      <c r="XDZ41" s="29"/>
      <c r="XEA41" s="30"/>
      <c r="XEB41" s="29"/>
      <c r="XEC41" s="30"/>
      <c r="XED41" s="29"/>
      <c r="XEE41" s="30"/>
      <c r="XEF41" s="29"/>
      <c r="XEG41" s="30"/>
      <c r="XEH41" s="29"/>
      <c r="XEI41" s="30"/>
      <c r="XEJ41" s="29"/>
      <c r="XEK41" s="30"/>
      <c r="XEL41" s="29"/>
      <c r="XEM41" s="30"/>
      <c r="XEN41" s="29"/>
      <c r="XEO41" s="30"/>
      <c r="XEP41" s="29"/>
      <c r="XEQ41" s="30"/>
      <c r="XER41" s="29"/>
      <c r="XES41" s="30"/>
      <c r="XET41" s="29"/>
      <c r="XEU41" s="30"/>
    </row>
    <row r="42" spans="2:16375" s="28" customFormat="1" ht="56" customHeight="1" thickBot="1">
      <c r="B42" s="250"/>
      <c r="C42" s="343" t="s">
        <v>14</v>
      </c>
      <c r="D42" s="40">
        <f>记录仪!$D$12</f>
        <v>49900</v>
      </c>
      <c r="E42" s="37" t="s">
        <v>17</v>
      </c>
      <c r="F42" s="1044"/>
      <c r="G42" s="1045"/>
      <c r="H42" s="515">
        <f>INDEX(神经网络!$F$10:$BN$70,MATCH(ROUND(O43*2,1)/2,神经网络!$D$10:$D$70,0),MATCH(ROUND(O42*2,1)/2,神经网络!$F$8:$BN$8,0))</f>
        <v>2.0675948489542963</v>
      </c>
      <c r="I42" s="250" t="s">
        <v>254</v>
      </c>
      <c r="J42" s="31"/>
      <c r="K42" s="250"/>
      <c r="L42" s="221" t="s">
        <v>195</v>
      </c>
      <c r="M42" s="223">
        <f>D44</f>
        <v>0.32900451320533397</v>
      </c>
      <c r="N42" s="221" t="s">
        <v>200</v>
      </c>
      <c r="O42" s="223">
        <f>_xlfn.IFS(X47=W47,U47,X47=W48,U48,X47=W49,U49,X47=W50,U50,TRUE,0)</f>
        <v>0.51136736735502097</v>
      </c>
      <c r="P42" s="221" t="s">
        <v>264</v>
      </c>
      <c r="Q42" s="223">
        <f>AVERAGE(M42,O42)</f>
        <v>0.42018594028017747</v>
      </c>
      <c r="R42" s="34"/>
      <c r="S42" s="1036" t="s">
        <v>197</v>
      </c>
      <c r="T42" s="1037"/>
      <c r="U42" s="1038"/>
      <c r="V42" s="34"/>
      <c r="W42" s="1029" t="s">
        <v>214</v>
      </c>
      <c r="X42" s="1030"/>
      <c r="Y42" s="250"/>
      <c r="Z42" s="31"/>
      <c r="AA42" s="30"/>
      <c r="AB42" s="31"/>
      <c r="AC42" s="535"/>
      <c r="AD42" s="535"/>
      <c r="AE42" s="30"/>
      <c r="AF42" s="31"/>
      <c r="AG42" s="30"/>
      <c r="AH42" s="31"/>
      <c r="AI42" s="30"/>
      <c r="AJ42" s="31"/>
      <c r="AK42" s="30"/>
      <c r="AL42" s="31"/>
      <c r="AM42" s="30"/>
      <c r="AN42" s="31"/>
      <c r="AO42" s="30"/>
      <c r="AP42" s="31"/>
      <c r="AQ42" s="30"/>
      <c r="AR42" s="31"/>
      <c r="AS42" s="30"/>
      <c r="AT42" s="31"/>
      <c r="AU42" s="30"/>
      <c r="AV42" s="31"/>
      <c r="AW42" s="30"/>
      <c r="AX42" s="31"/>
      <c r="AY42" s="30"/>
      <c r="AZ42" s="31"/>
      <c r="BA42" s="30"/>
      <c r="BB42" s="31"/>
      <c r="BC42" s="30"/>
      <c r="BD42" s="31"/>
      <c r="BE42" s="30"/>
      <c r="BF42" s="31"/>
      <c r="BG42" s="30"/>
      <c r="BH42" s="31"/>
      <c r="BI42" s="30"/>
      <c r="BJ42" s="31"/>
      <c r="BK42" s="30"/>
      <c r="BL42" s="31"/>
      <c r="BM42" s="30"/>
      <c r="BN42" s="31"/>
      <c r="BO42" s="30"/>
      <c r="BP42" s="31"/>
      <c r="BQ42" s="30"/>
      <c r="BR42" s="31"/>
      <c r="BS42" s="30"/>
      <c r="BT42" s="31"/>
      <c r="BU42" s="30"/>
      <c r="BV42" s="31"/>
      <c r="BW42" s="30"/>
      <c r="BX42" s="31"/>
      <c r="BY42" s="30"/>
      <c r="BZ42" s="31"/>
      <c r="CA42" s="30"/>
      <c r="CB42" s="31"/>
      <c r="CC42" s="30"/>
      <c r="CD42" s="31"/>
      <c r="CE42" s="30"/>
      <c r="CF42" s="31"/>
      <c r="CG42" s="30"/>
      <c r="CH42" s="31"/>
      <c r="CI42" s="30"/>
      <c r="CJ42" s="31"/>
      <c r="CK42" s="30"/>
      <c r="CL42" s="31"/>
      <c r="CM42" s="30"/>
      <c r="CN42" s="31"/>
      <c r="CO42" s="30"/>
      <c r="CP42" s="31"/>
      <c r="CQ42" s="30"/>
      <c r="CR42" s="31"/>
      <c r="CS42" s="30"/>
      <c r="CT42" s="31"/>
      <c r="CU42" s="30"/>
      <c r="CV42" s="31"/>
      <c r="CW42" s="30"/>
      <c r="CX42" s="31"/>
      <c r="CY42" s="30"/>
      <c r="CZ42" s="31"/>
      <c r="DA42" s="30"/>
      <c r="DB42" s="31"/>
      <c r="DC42" s="30"/>
      <c r="DD42" s="31"/>
      <c r="DE42" s="30"/>
      <c r="DF42" s="31"/>
      <c r="DG42" s="30"/>
      <c r="DH42" s="31"/>
      <c r="DI42" s="30"/>
      <c r="DJ42" s="31"/>
      <c r="DK42" s="30"/>
      <c r="DL42" s="31"/>
      <c r="DM42" s="30"/>
      <c r="DN42" s="31"/>
      <c r="DO42" s="30"/>
      <c r="DP42" s="31"/>
      <c r="DQ42" s="30"/>
      <c r="DR42" s="31"/>
      <c r="DS42" s="30"/>
      <c r="DT42" s="31"/>
      <c r="DU42" s="30"/>
      <c r="DV42" s="31"/>
      <c r="DW42" s="30"/>
      <c r="DX42" s="31"/>
      <c r="DY42" s="30"/>
      <c r="DZ42" s="31"/>
      <c r="EA42" s="30"/>
      <c r="EB42" s="31"/>
      <c r="EC42" s="30"/>
      <c r="ED42" s="31"/>
      <c r="EE42" s="30"/>
      <c r="EF42" s="31"/>
      <c r="EG42" s="30"/>
      <c r="EH42" s="31"/>
      <c r="EI42" s="30"/>
      <c r="EJ42" s="31"/>
      <c r="EK42" s="30"/>
      <c r="EL42" s="31"/>
      <c r="EM42" s="30"/>
      <c r="EN42" s="31"/>
      <c r="EO42" s="30"/>
      <c r="EP42" s="31"/>
      <c r="EQ42" s="30"/>
      <c r="ER42" s="31"/>
      <c r="ES42" s="30"/>
      <c r="ET42" s="31"/>
      <c r="EU42" s="30"/>
      <c r="EV42" s="31"/>
      <c r="EW42" s="30"/>
      <c r="EX42" s="31"/>
      <c r="EY42" s="30"/>
      <c r="EZ42" s="31"/>
      <c r="FA42" s="30"/>
      <c r="FB42" s="31"/>
      <c r="FC42" s="30"/>
      <c r="FD42" s="31"/>
      <c r="FE42" s="30"/>
      <c r="FF42" s="31"/>
      <c r="FG42" s="30"/>
      <c r="FH42" s="31"/>
      <c r="FI42" s="30"/>
      <c r="FJ42" s="31"/>
      <c r="FK42" s="30"/>
      <c r="FL42" s="31"/>
      <c r="FM42" s="30"/>
      <c r="FN42" s="31"/>
      <c r="FO42" s="30"/>
      <c r="FP42" s="31"/>
      <c r="FQ42" s="30"/>
      <c r="FR42" s="31"/>
      <c r="FS42" s="30"/>
      <c r="FT42" s="31"/>
      <c r="FU42" s="30"/>
      <c r="FV42" s="31"/>
      <c r="FW42" s="30"/>
      <c r="FX42" s="31"/>
      <c r="FY42" s="30"/>
      <c r="FZ42" s="31"/>
      <c r="GA42" s="30"/>
      <c r="GB42" s="31"/>
      <c r="GC42" s="30"/>
      <c r="GD42" s="31"/>
      <c r="GE42" s="30"/>
      <c r="GF42" s="31"/>
      <c r="GG42" s="30"/>
      <c r="GH42" s="31"/>
      <c r="GI42" s="30"/>
      <c r="GJ42" s="31"/>
      <c r="GK42" s="30"/>
      <c r="GL42" s="31"/>
      <c r="GM42" s="30"/>
      <c r="GN42" s="31"/>
      <c r="GO42" s="30"/>
      <c r="GP42" s="31"/>
      <c r="GQ42" s="30"/>
      <c r="GR42" s="31"/>
      <c r="GS42" s="30"/>
      <c r="GT42" s="31"/>
      <c r="GU42" s="30"/>
      <c r="GV42" s="31"/>
      <c r="GW42" s="30"/>
      <c r="GX42" s="31"/>
      <c r="GY42" s="30"/>
      <c r="GZ42" s="31"/>
      <c r="HA42" s="30"/>
      <c r="HB42" s="31"/>
      <c r="HC42" s="30"/>
      <c r="HD42" s="31"/>
      <c r="HE42" s="30"/>
      <c r="HF42" s="31"/>
      <c r="HG42" s="30"/>
      <c r="HH42" s="31"/>
      <c r="HI42" s="30"/>
      <c r="HJ42" s="31"/>
      <c r="HK42" s="30"/>
      <c r="HL42" s="31"/>
      <c r="HM42" s="30"/>
      <c r="HN42" s="31"/>
      <c r="HO42" s="30"/>
      <c r="HP42" s="31"/>
      <c r="HQ42" s="30"/>
      <c r="HR42" s="31"/>
      <c r="HS42" s="30"/>
      <c r="HT42" s="31"/>
      <c r="HU42" s="30"/>
      <c r="HV42" s="31"/>
      <c r="HW42" s="30"/>
      <c r="HX42" s="31"/>
      <c r="HY42" s="30"/>
      <c r="HZ42" s="31"/>
      <c r="IA42" s="30"/>
      <c r="IB42" s="31"/>
      <c r="IC42" s="30"/>
      <c r="ID42" s="31"/>
      <c r="IE42" s="30"/>
      <c r="IF42" s="31"/>
      <c r="IG42" s="30"/>
      <c r="IH42" s="31"/>
      <c r="II42" s="30"/>
      <c r="IJ42" s="31"/>
      <c r="IK42" s="30"/>
      <c r="IL42" s="31"/>
      <c r="IM42" s="30"/>
      <c r="IN42" s="31"/>
      <c r="IO42" s="30"/>
      <c r="IP42" s="31"/>
      <c r="IQ42" s="30"/>
      <c r="IR42" s="31"/>
      <c r="IS42" s="30"/>
      <c r="IT42" s="31"/>
      <c r="IU42" s="30"/>
      <c r="IV42" s="31"/>
      <c r="IW42" s="30"/>
      <c r="IX42" s="31"/>
      <c r="IY42" s="30"/>
      <c r="IZ42" s="31"/>
      <c r="JA42" s="30"/>
      <c r="JB42" s="31"/>
      <c r="JC42" s="30"/>
      <c r="JD42" s="31"/>
      <c r="JE42" s="30"/>
      <c r="JF42" s="31"/>
      <c r="JG42" s="30"/>
      <c r="JH42" s="31"/>
      <c r="JI42" s="30"/>
      <c r="JJ42" s="31"/>
      <c r="JK42" s="30"/>
      <c r="JL42" s="31"/>
      <c r="JM42" s="30"/>
      <c r="JN42" s="31"/>
      <c r="JO42" s="30"/>
      <c r="JP42" s="31"/>
      <c r="JQ42" s="30"/>
      <c r="JR42" s="31"/>
      <c r="JS42" s="30"/>
      <c r="JT42" s="31"/>
      <c r="JU42" s="30"/>
      <c r="JV42" s="31"/>
      <c r="JW42" s="30"/>
      <c r="JX42" s="31"/>
      <c r="JY42" s="30"/>
      <c r="JZ42" s="31"/>
      <c r="KA42" s="30"/>
      <c r="KB42" s="31"/>
      <c r="KC42" s="30"/>
      <c r="KD42" s="31"/>
      <c r="KE42" s="30"/>
      <c r="KF42" s="31"/>
      <c r="KG42" s="30"/>
      <c r="KH42" s="31"/>
      <c r="KI42" s="30"/>
      <c r="KJ42" s="31"/>
      <c r="KK42" s="30"/>
      <c r="KL42" s="31"/>
      <c r="KM42" s="30"/>
      <c r="KN42" s="31"/>
      <c r="KO42" s="30"/>
      <c r="KP42" s="31"/>
      <c r="KQ42" s="30"/>
      <c r="KR42" s="31"/>
      <c r="KS42" s="30"/>
      <c r="KT42" s="31"/>
      <c r="KU42" s="30"/>
      <c r="KV42" s="31"/>
      <c r="KW42" s="30"/>
      <c r="KX42" s="31"/>
      <c r="KY42" s="30"/>
      <c r="KZ42" s="31"/>
      <c r="LA42" s="30"/>
      <c r="LB42" s="31"/>
      <c r="LC42" s="30"/>
      <c r="LD42" s="31"/>
      <c r="LE42" s="30"/>
      <c r="LF42" s="31"/>
      <c r="LG42" s="30"/>
      <c r="LH42" s="31"/>
      <c r="LI42" s="30"/>
      <c r="LJ42" s="31"/>
      <c r="LK42" s="30"/>
      <c r="LL42" s="31"/>
      <c r="LM42" s="30"/>
      <c r="LN42" s="31"/>
      <c r="LO42" s="30"/>
      <c r="LP42" s="31"/>
      <c r="LQ42" s="30"/>
      <c r="LR42" s="31"/>
      <c r="LS42" s="30"/>
      <c r="LT42" s="31"/>
      <c r="LU42" s="30"/>
      <c r="LV42" s="31"/>
      <c r="LW42" s="30"/>
      <c r="LX42" s="31"/>
      <c r="LY42" s="30"/>
      <c r="LZ42" s="31"/>
      <c r="MA42" s="30"/>
      <c r="MB42" s="31"/>
      <c r="MC42" s="30"/>
      <c r="MD42" s="31"/>
      <c r="ME42" s="30"/>
      <c r="MF42" s="31"/>
      <c r="MG42" s="30"/>
      <c r="MH42" s="31"/>
      <c r="MI42" s="30"/>
      <c r="MJ42" s="31"/>
      <c r="MK42" s="30"/>
      <c r="ML42" s="31"/>
      <c r="MM42" s="30"/>
      <c r="MN42" s="31"/>
      <c r="MO42" s="30"/>
      <c r="MP42" s="31"/>
      <c r="MQ42" s="30"/>
      <c r="MR42" s="31"/>
      <c r="MS42" s="30"/>
      <c r="MT42" s="31"/>
      <c r="MU42" s="30"/>
      <c r="MV42" s="31"/>
      <c r="MW42" s="30"/>
      <c r="MX42" s="31"/>
      <c r="MY42" s="30"/>
      <c r="MZ42" s="31"/>
      <c r="NA42" s="30"/>
      <c r="NB42" s="31"/>
      <c r="NC42" s="30"/>
      <c r="ND42" s="31"/>
      <c r="NE42" s="30"/>
      <c r="NF42" s="31"/>
      <c r="NG42" s="30"/>
      <c r="NH42" s="31"/>
      <c r="NI42" s="30"/>
      <c r="NJ42" s="31"/>
      <c r="NK42" s="30"/>
      <c r="NL42" s="31"/>
      <c r="NM42" s="30"/>
      <c r="NN42" s="31"/>
      <c r="NO42" s="30"/>
      <c r="NP42" s="31"/>
      <c r="NQ42" s="30"/>
      <c r="NR42" s="31"/>
      <c r="NS42" s="30"/>
      <c r="NT42" s="31"/>
      <c r="NU42" s="30"/>
      <c r="NV42" s="31"/>
      <c r="NW42" s="30"/>
      <c r="NX42" s="31"/>
      <c r="NY42" s="30"/>
      <c r="NZ42" s="31"/>
      <c r="OA42" s="30"/>
      <c r="OB42" s="31"/>
      <c r="OC42" s="30"/>
      <c r="OD42" s="31"/>
      <c r="OE42" s="30"/>
      <c r="OF42" s="31"/>
      <c r="OG42" s="30"/>
      <c r="OH42" s="31"/>
      <c r="OI42" s="30"/>
      <c r="OJ42" s="31"/>
      <c r="OK42" s="30"/>
      <c r="OL42" s="31"/>
      <c r="OM42" s="30"/>
      <c r="ON42" s="31"/>
      <c r="OO42" s="30"/>
      <c r="OP42" s="31"/>
      <c r="OQ42" s="30"/>
      <c r="OR42" s="31"/>
      <c r="OS42" s="30"/>
      <c r="OT42" s="31"/>
      <c r="OU42" s="30"/>
      <c r="OV42" s="31"/>
      <c r="OW42" s="30"/>
      <c r="OX42" s="31"/>
      <c r="OY42" s="30"/>
      <c r="OZ42" s="31"/>
      <c r="PA42" s="30"/>
      <c r="PB42" s="31"/>
      <c r="PC42" s="30"/>
      <c r="PD42" s="31"/>
      <c r="PE42" s="30"/>
      <c r="PF42" s="31"/>
      <c r="PG42" s="30"/>
      <c r="PH42" s="31"/>
      <c r="PI42" s="30"/>
      <c r="PJ42" s="31"/>
      <c r="PK42" s="30"/>
      <c r="PL42" s="31"/>
      <c r="PM42" s="30"/>
      <c r="PN42" s="31"/>
      <c r="PO42" s="30"/>
      <c r="PP42" s="31"/>
      <c r="PQ42" s="30"/>
      <c r="PR42" s="31"/>
      <c r="PS42" s="30"/>
      <c r="PT42" s="31"/>
      <c r="PU42" s="30"/>
      <c r="PV42" s="31"/>
      <c r="PW42" s="30"/>
      <c r="PX42" s="31"/>
      <c r="PY42" s="30"/>
      <c r="PZ42" s="31"/>
      <c r="QA42" s="30"/>
      <c r="QB42" s="31"/>
      <c r="QC42" s="30"/>
      <c r="QD42" s="31"/>
      <c r="QE42" s="30"/>
      <c r="QF42" s="31"/>
      <c r="QG42" s="30"/>
      <c r="QH42" s="31"/>
      <c r="QI42" s="30"/>
      <c r="QJ42" s="31"/>
      <c r="QK42" s="30"/>
      <c r="QL42" s="31"/>
      <c r="QM42" s="30"/>
      <c r="QN42" s="31"/>
      <c r="QO42" s="30"/>
      <c r="QP42" s="31"/>
      <c r="QQ42" s="30"/>
      <c r="QR42" s="31"/>
      <c r="QS42" s="30"/>
      <c r="QT42" s="31"/>
      <c r="QU42" s="30"/>
      <c r="QV42" s="31"/>
      <c r="QW42" s="30"/>
      <c r="QX42" s="31"/>
      <c r="QY42" s="30"/>
      <c r="QZ42" s="31"/>
      <c r="RA42" s="30"/>
      <c r="RB42" s="31"/>
      <c r="RC42" s="30"/>
      <c r="RD42" s="31"/>
      <c r="RE42" s="30"/>
      <c r="RF42" s="31"/>
      <c r="RG42" s="30"/>
      <c r="RH42" s="31"/>
      <c r="RI42" s="30"/>
      <c r="RJ42" s="31"/>
      <c r="RK42" s="30"/>
      <c r="RL42" s="31"/>
      <c r="RM42" s="30"/>
      <c r="RN42" s="31"/>
      <c r="RO42" s="30"/>
      <c r="RP42" s="31"/>
      <c r="RQ42" s="30"/>
      <c r="RR42" s="31"/>
      <c r="RS42" s="30"/>
      <c r="RT42" s="31"/>
      <c r="RU42" s="30"/>
      <c r="RV42" s="31"/>
      <c r="RW42" s="30"/>
      <c r="RX42" s="31"/>
      <c r="RY42" s="30"/>
      <c r="RZ42" s="31"/>
      <c r="SA42" s="30"/>
      <c r="SB42" s="31"/>
      <c r="SC42" s="30"/>
      <c r="SD42" s="31"/>
      <c r="SE42" s="30"/>
      <c r="SF42" s="31"/>
      <c r="SG42" s="30"/>
      <c r="SH42" s="31"/>
      <c r="SI42" s="30"/>
      <c r="SJ42" s="31"/>
      <c r="SK42" s="30"/>
      <c r="SL42" s="31"/>
      <c r="SM42" s="30"/>
      <c r="SN42" s="31"/>
      <c r="SO42" s="30"/>
      <c r="SP42" s="31"/>
      <c r="SQ42" s="30"/>
      <c r="SR42" s="31"/>
      <c r="SS42" s="30"/>
      <c r="ST42" s="31"/>
      <c r="SU42" s="30"/>
      <c r="SV42" s="31"/>
      <c r="SW42" s="30"/>
      <c r="SX42" s="31"/>
      <c r="SY42" s="30"/>
      <c r="SZ42" s="31"/>
      <c r="TA42" s="30"/>
      <c r="TB42" s="31"/>
      <c r="TC42" s="30"/>
      <c r="TD42" s="31"/>
      <c r="TE42" s="30"/>
      <c r="TF42" s="31"/>
      <c r="TG42" s="30"/>
      <c r="TH42" s="31"/>
      <c r="TI42" s="30"/>
      <c r="TJ42" s="31"/>
      <c r="TK42" s="30"/>
      <c r="TL42" s="31"/>
      <c r="TM42" s="30"/>
      <c r="TN42" s="31"/>
      <c r="TO42" s="30"/>
      <c r="TP42" s="31"/>
      <c r="TQ42" s="30"/>
      <c r="TR42" s="31"/>
      <c r="TS42" s="30"/>
      <c r="TT42" s="31"/>
      <c r="TU42" s="30"/>
      <c r="TV42" s="31"/>
      <c r="TW42" s="30"/>
      <c r="TX42" s="31"/>
      <c r="TY42" s="30"/>
      <c r="TZ42" s="31"/>
      <c r="UA42" s="30"/>
      <c r="UB42" s="31"/>
      <c r="UC42" s="30"/>
      <c r="UD42" s="31"/>
      <c r="UE42" s="30"/>
      <c r="UF42" s="31"/>
      <c r="UG42" s="30"/>
      <c r="UH42" s="31"/>
      <c r="UI42" s="30"/>
      <c r="UJ42" s="31"/>
      <c r="UK42" s="30"/>
      <c r="UL42" s="31"/>
      <c r="UM42" s="30"/>
      <c r="UN42" s="31"/>
      <c r="UO42" s="30"/>
      <c r="UP42" s="31"/>
      <c r="UQ42" s="30"/>
      <c r="UR42" s="31"/>
      <c r="US42" s="30"/>
      <c r="UT42" s="31"/>
      <c r="UU42" s="30"/>
      <c r="UV42" s="31"/>
      <c r="UW42" s="30"/>
      <c r="UX42" s="31"/>
      <c r="UY42" s="30"/>
      <c r="UZ42" s="31"/>
      <c r="VA42" s="30"/>
      <c r="VB42" s="31"/>
      <c r="VC42" s="30"/>
      <c r="VD42" s="31"/>
      <c r="VE42" s="30"/>
      <c r="VF42" s="31"/>
      <c r="VG42" s="30"/>
      <c r="VH42" s="31"/>
      <c r="VI42" s="30"/>
      <c r="VJ42" s="31"/>
      <c r="VK42" s="30"/>
      <c r="VL42" s="31"/>
      <c r="VM42" s="30"/>
      <c r="VN42" s="31"/>
      <c r="VO42" s="30"/>
      <c r="VP42" s="31"/>
      <c r="VQ42" s="30"/>
      <c r="VR42" s="31"/>
      <c r="VS42" s="30"/>
      <c r="VT42" s="31"/>
      <c r="VU42" s="30"/>
      <c r="VV42" s="31"/>
      <c r="VW42" s="30"/>
      <c r="VX42" s="31"/>
      <c r="VY42" s="30"/>
      <c r="VZ42" s="31"/>
      <c r="WA42" s="30"/>
      <c r="WB42" s="31"/>
      <c r="WC42" s="30"/>
      <c r="WD42" s="31"/>
      <c r="WE42" s="30"/>
      <c r="WF42" s="31"/>
      <c r="WG42" s="30"/>
      <c r="WH42" s="31"/>
      <c r="WI42" s="30"/>
      <c r="WJ42" s="31"/>
      <c r="WK42" s="30"/>
      <c r="WL42" s="31"/>
      <c r="WM42" s="30"/>
      <c r="WN42" s="31"/>
      <c r="WO42" s="30"/>
      <c r="WP42" s="31"/>
      <c r="WQ42" s="30"/>
      <c r="WR42" s="31"/>
      <c r="WS42" s="30"/>
      <c r="WT42" s="31"/>
      <c r="WU42" s="30"/>
      <c r="WV42" s="31"/>
      <c r="WW42" s="30"/>
      <c r="WX42" s="31"/>
      <c r="WY42" s="30"/>
      <c r="WZ42" s="31"/>
      <c r="XA42" s="30"/>
      <c r="XB42" s="31"/>
      <c r="XC42" s="30"/>
      <c r="XD42" s="31"/>
      <c r="XE42" s="30"/>
      <c r="XF42" s="31"/>
      <c r="XG42" s="30"/>
      <c r="XH42" s="31"/>
      <c r="XI42" s="30"/>
      <c r="XJ42" s="31"/>
      <c r="XK42" s="30"/>
      <c r="XL42" s="31"/>
      <c r="XM42" s="30"/>
      <c r="XN42" s="31"/>
      <c r="XO42" s="30"/>
      <c r="XP42" s="31"/>
      <c r="XQ42" s="30"/>
      <c r="XR42" s="31"/>
      <c r="XS42" s="30"/>
      <c r="XT42" s="31"/>
      <c r="XU42" s="30"/>
      <c r="XV42" s="31"/>
      <c r="XW42" s="30"/>
      <c r="XX42" s="31"/>
      <c r="XY42" s="30"/>
      <c r="XZ42" s="31"/>
      <c r="YA42" s="30"/>
      <c r="YB42" s="31"/>
      <c r="YC42" s="30"/>
      <c r="YD42" s="31"/>
      <c r="YE42" s="30"/>
      <c r="YF42" s="31"/>
      <c r="YG42" s="30"/>
      <c r="YH42" s="31"/>
      <c r="YI42" s="30"/>
      <c r="YJ42" s="31"/>
      <c r="YK42" s="30"/>
      <c r="YL42" s="31"/>
      <c r="YM42" s="30"/>
      <c r="YN42" s="31"/>
      <c r="YO42" s="30"/>
      <c r="YP42" s="31"/>
      <c r="YQ42" s="30"/>
      <c r="YR42" s="31"/>
      <c r="YS42" s="30"/>
      <c r="YT42" s="31"/>
      <c r="YU42" s="30"/>
      <c r="YV42" s="31"/>
      <c r="YW42" s="30"/>
      <c r="YX42" s="31"/>
      <c r="YY42" s="30"/>
      <c r="YZ42" s="31"/>
      <c r="ZA42" s="30"/>
      <c r="ZB42" s="31"/>
      <c r="ZC42" s="30"/>
      <c r="ZD42" s="31"/>
      <c r="ZE42" s="30"/>
      <c r="ZF42" s="31"/>
      <c r="ZG42" s="30"/>
      <c r="ZH42" s="31"/>
      <c r="ZI42" s="30"/>
      <c r="ZJ42" s="31"/>
      <c r="ZK42" s="30"/>
      <c r="ZL42" s="31"/>
      <c r="ZM42" s="30"/>
      <c r="ZN42" s="31"/>
      <c r="ZO42" s="30"/>
      <c r="ZP42" s="31"/>
      <c r="ZQ42" s="30"/>
      <c r="ZR42" s="31"/>
      <c r="ZS42" s="30"/>
      <c r="ZT42" s="31"/>
      <c r="ZU42" s="30"/>
      <c r="ZV42" s="31"/>
      <c r="ZW42" s="30"/>
      <c r="ZX42" s="31"/>
      <c r="ZY42" s="30"/>
      <c r="ZZ42" s="31"/>
      <c r="AAA42" s="30"/>
      <c r="AAB42" s="31"/>
      <c r="AAC42" s="30"/>
      <c r="AAD42" s="31"/>
      <c r="AAE42" s="30"/>
      <c r="AAF42" s="31"/>
      <c r="AAG42" s="30"/>
      <c r="AAH42" s="31"/>
      <c r="AAI42" s="30"/>
      <c r="AAJ42" s="31"/>
      <c r="AAK42" s="30"/>
      <c r="AAL42" s="31"/>
      <c r="AAM42" s="30"/>
      <c r="AAN42" s="31"/>
      <c r="AAO42" s="30"/>
      <c r="AAP42" s="31"/>
      <c r="AAQ42" s="30"/>
      <c r="AAR42" s="31"/>
      <c r="AAS42" s="30"/>
      <c r="AAT42" s="31"/>
      <c r="AAU42" s="30"/>
      <c r="AAV42" s="31"/>
      <c r="AAW42" s="30"/>
      <c r="AAX42" s="31"/>
      <c r="AAY42" s="30"/>
      <c r="AAZ42" s="31"/>
      <c r="ABA42" s="30"/>
      <c r="ABB42" s="31"/>
      <c r="ABC42" s="30"/>
      <c r="ABD42" s="31"/>
      <c r="ABE42" s="30"/>
      <c r="ABF42" s="31"/>
      <c r="ABG42" s="30"/>
      <c r="ABH42" s="31"/>
      <c r="ABI42" s="30"/>
      <c r="ABJ42" s="31"/>
      <c r="ABK42" s="30"/>
      <c r="ABL42" s="31"/>
      <c r="ABM42" s="30"/>
      <c r="ABN42" s="31"/>
      <c r="ABO42" s="30"/>
      <c r="ABP42" s="31"/>
      <c r="ABQ42" s="30"/>
      <c r="ABR42" s="31"/>
      <c r="ABS42" s="30"/>
      <c r="ABT42" s="31"/>
      <c r="ABU42" s="30"/>
      <c r="ABV42" s="31"/>
      <c r="ABW42" s="30"/>
      <c r="ABX42" s="31"/>
      <c r="ABY42" s="30"/>
      <c r="ABZ42" s="31"/>
      <c r="ACA42" s="30"/>
      <c r="ACB42" s="31"/>
      <c r="ACC42" s="30"/>
      <c r="ACD42" s="31"/>
      <c r="ACE42" s="30"/>
      <c r="ACF42" s="31"/>
      <c r="ACG42" s="30"/>
      <c r="ACH42" s="31"/>
      <c r="ACI42" s="30"/>
      <c r="ACJ42" s="31"/>
      <c r="ACK42" s="30"/>
      <c r="ACL42" s="31"/>
      <c r="ACM42" s="30"/>
      <c r="ACN42" s="31"/>
      <c r="ACO42" s="30"/>
      <c r="ACP42" s="31"/>
      <c r="ACQ42" s="30"/>
      <c r="ACR42" s="31"/>
      <c r="ACS42" s="30"/>
      <c r="ACT42" s="31"/>
      <c r="ACU42" s="30"/>
      <c r="ACV42" s="31"/>
      <c r="ACW42" s="30"/>
      <c r="ACX42" s="31"/>
      <c r="ACY42" s="30"/>
      <c r="ACZ42" s="31"/>
      <c r="ADA42" s="30"/>
      <c r="ADB42" s="31"/>
      <c r="ADC42" s="30"/>
      <c r="ADD42" s="31"/>
      <c r="ADE42" s="30"/>
      <c r="ADF42" s="31"/>
      <c r="ADG42" s="30"/>
      <c r="ADH42" s="31"/>
      <c r="ADI42" s="30"/>
      <c r="ADJ42" s="31"/>
      <c r="ADK42" s="30"/>
      <c r="ADL42" s="31"/>
      <c r="ADM42" s="30"/>
      <c r="ADN42" s="31"/>
      <c r="ADO42" s="30"/>
      <c r="ADP42" s="31"/>
      <c r="ADQ42" s="30"/>
      <c r="ADR42" s="31"/>
      <c r="ADS42" s="30"/>
      <c r="ADT42" s="31"/>
      <c r="ADU42" s="30"/>
      <c r="ADV42" s="31"/>
      <c r="ADW42" s="30"/>
      <c r="ADX42" s="31"/>
      <c r="ADY42" s="30"/>
      <c r="ADZ42" s="31"/>
      <c r="AEA42" s="30"/>
      <c r="AEB42" s="31"/>
      <c r="AEC42" s="30"/>
      <c r="AED42" s="31"/>
      <c r="AEE42" s="30"/>
      <c r="AEF42" s="31"/>
      <c r="AEG42" s="30"/>
      <c r="AEH42" s="31"/>
      <c r="AEI42" s="30"/>
      <c r="AEJ42" s="31"/>
      <c r="AEK42" s="30"/>
      <c r="AEL42" s="31"/>
      <c r="AEM42" s="30"/>
      <c r="AEN42" s="31"/>
      <c r="AEO42" s="30"/>
      <c r="AEP42" s="31"/>
      <c r="AEQ42" s="30"/>
      <c r="AER42" s="31"/>
      <c r="AES42" s="30"/>
      <c r="AET42" s="31"/>
      <c r="AEU42" s="30"/>
      <c r="AEV42" s="31"/>
      <c r="AEW42" s="30"/>
      <c r="AEX42" s="31"/>
      <c r="AEY42" s="30"/>
      <c r="AEZ42" s="31"/>
      <c r="AFA42" s="30"/>
      <c r="AFB42" s="31"/>
      <c r="AFC42" s="30"/>
      <c r="AFD42" s="31"/>
      <c r="AFE42" s="30"/>
      <c r="AFF42" s="31"/>
      <c r="AFG42" s="30"/>
      <c r="AFH42" s="31"/>
      <c r="AFI42" s="30"/>
      <c r="AFJ42" s="31"/>
      <c r="AFK42" s="30"/>
      <c r="AFL42" s="31"/>
      <c r="AFM42" s="30"/>
      <c r="AFN42" s="31"/>
      <c r="AFO42" s="30"/>
      <c r="AFP42" s="31"/>
      <c r="AFQ42" s="30"/>
      <c r="AFR42" s="31"/>
      <c r="AFS42" s="30"/>
      <c r="AFT42" s="31"/>
      <c r="AFU42" s="30"/>
      <c r="AFV42" s="31"/>
      <c r="AFW42" s="30"/>
      <c r="AFX42" s="31"/>
      <c r="AFY42" s="30"/>
      <c r="AFZ42" s="31"/>
      <c r="AGA42" s="30"/>
      <c r="AGB42" s="31"/>
      <c r="AGC42" s="30"/>
      <c r="AGD42" s="31"/>
      <c r="AGE42" s="30"/>
      <c r="AGF42" s="31"/>
      <c r="AGG42" s="30"/>
      <c r="AGH42" s="31"/>
      <c r="AGI42" s="30"/>
      <c r="AGJ42" s="31"/>
      <c r="AGK42" s="30"/>
      <c r="AGL42" s="31"/>
      <c r="AGM42" s="30"/>
      <c r="AGN42" s="31"/>
      <c r="AGO42" s="30"/>
      <c r="AGP42" s="31"/>
      <c r="AGQ42" s="30"/>
      <c r="AGR42" s="31"/>
      <c r="AGS42" s="30"/>
      <c r="AGT42" s="31"/>
      <c r="AGU42" s="30"/>
      <c r="AGV42" s="31"/>
      <c r="AGW42" s="30"/>
      <c r="AGX42" s="31"/>
      <c r="AGY42" s="30"/>
      <c r="AGZ42" s="31"/>
      <c r="AHA42" s="30"/>
      <c r="AHB42" s="31"/>
      <c r="AHC42" s="30"/>
      <c r="AHD42" s="31"/>
      <c r="AHE42" s="30"/>
      <c r="AHF42" s="31"/>
      <c r="AHG42" s="30"/>
      <c r="AHH42" s="31"/>
      <c r="AHI42" s="30"/>
      <c r="AHJ42" s="31"/>
      <c r="AHK42" s="30"/>
      <c r="AHL42" s="31"/>
      <c r="AHM42" s="30"/>
      <c r="AHN42" s="31"/>
      <c r="AHO42" s="30"/>
      <c r="AHP42" s="31"/>
      <c r="AHQ42" s="30"/>
      <c r="AHR42" s="31"/>
      <c r="AHS42" s="30"/>
      <c r="AHT42" s="31"/>
      <c r="AHU42" s="30"/>
      <c r="AHV42" s="31"/>
      <c r="AHW42" s="30"/>
      <c r="AHX42" s="31"/>
      <c r="AHY42" s="30"/>
      <c r="AHZ42" s="31"/>
      <c r="AIA42" s="30"/>
      <c r="AIB42" s="31"/>
      <c r="AIC42" s="30"/>
      <c r="AID42" s="31"/>
      <c r="AIE42" s="30"/>
      <c r="AIF42" s="31"/>
      <c r="AIG42" s="30"/>
      <c r="AIH42" s="31"/>
      <c r="AII42" s="30"/>
      <c r="AIJ42" s="31"/>
      <c r="AIK42" s="30"/>
      <c r="AIL42" s="31"/>
      <c r="AIM42" s="30"/>
      <c r="AIN42" s="31"/>
      <c r="AIO42" s="30"/>
      <c r="AIP42" s="31"/>
      <c r="AIQ42" s="30"/>
      <c r="AIR42" s="31"/>
      <c r="AIS42" s="30"/>
      <c r="AIT42" s="31"/>
      <c r="AIU42" s="30"/>
      <c r="AIV42" s="31"/>
      <c r="AIW42" s="30"/>
      <c r="AIX42" s="31"/>
      <c r="AIY42" s="30"/>
      <c r="AIZ42" s="31"/>
      <c r="AJA42" s="30"/>
      <c r="AJB42" s="31"/>
      <c r="AJC42" s="30"/>
      <c r="AJD42" s="31"/>
      <c r="AJE42" s="30"/>
      <c r="AJF42" s="31"/>
      <c r="AJG42" s="30"/>
      <c r="AJH42" s="31"/>
      <c r="AJI42" s="30"/>
      <c r="AJJ42" s="31"/>
      <c r="AJK42" s="30"/>
      <c r="AJL42" s="31"/>
      <c r="AJM42" s="30"/>
      <c r="AJN42" s="31"/>
      <c r="AJO42" s="30"/>
      <c r="AJP42" s="31"/>
      <c r="AJQ42" s="30"/>
      <c r="AJR42" s="31"/>
      <c r="AJS42" s="30"/>
      <c r="AJT42" s="31"/>
      <c r="AJU42" s="30"/>
      <c r="AJV42" s="31"/>
      <c r="AJW42" s="30"/>
      <c r="AJX42" s="31"/>
      <c r="AJY42" s="30"/>
      <c r="AJZ42" s="31"/>
      <c r="AKA42" s="30"/>
      <c r="AKB42" s="31"/>
      <c r="AKC42" s="30"/>
      <c r="AKD42" s="31"/>
      <c r="AKE42" s="30"/>
      <c r="AKF42" s="31"/>
      <c r="AKG42" s="30"/>
      <c r="AKH42" s="31"/>
      <c r="AKI42" s="30"/>
      <c r="AKJ42" s="31"/>
      <c r="AKK42" s="30"/>
      <c r="AKL42" s="31"/>
      <c r="AKM42" s="30"/>
      <c r="AKN42" s="31"/>
      <c r="AKO42" s="30"/>
      <c r="AKP42" s="31"/>
      <c r="AKQ42" s="30"/>
      <c r="AKR42" s="31"/>
      <c r="AKS42" s="30"/>
      <c r="AKT42" s="31"/>
      <c r="AKU42" s="30"/>
      <c r="AKV42" s="31"/>
      <c r="AKW42" s="30"/>
      <c r="AKX42" s="31"/>
      <c r="AKY42" s="30"/>
      <c r="AKZ42" s="31"/>
      <c r="ALA42" s="30"/>
      <c r="ALB42" s="31"/>
      <c r="ALC42" s="30"/>
      <c r="ALD42" s="31"/>
      <c r="ALE42" s="30"/>
      <c r="ALF42" s="31"/>
      <c r="ALG42" s="30"/>
      <c r="ALH42" s="31"/>
      <c r="ALI42" s="30"/>
      <c r="ALJ42" s="31"/>
      <c r="ALK42" s="30"/>
      <c r="ALL42" s="31"/>
      <c r="ALM42" s="30"/>
      <c r="ALN42" s="31"/>
      <c r="ALO42" s="30"/>
      <c r="ALP42" s="31"/>
      <c r="ALQ42" s="30"/>
      <c r="ALR42" s="31"/>
      <c r="ALS42" s="30"/>
      <c r="ALT42" s="31"/>
      <c r="ALU42" s="30"/>
      <c r="ALV42" s="31"/>
      <c r="ALW42" s="30"/>
      <c r="ALX42" s="31"/>
      <c r="ALY42" s="30"/>
      <c r="ALZ42" s="31"/>
      <c r="AMA42" s="30"/>
      <c r="AMB42" s="31"/>
      <c r="AMC42" s="30"/>
      <c r="AMD42" s="31"/>
      <c r="AME42" s="30"/>
      <c r="AMF42" s="31"/>
      <c r="AMG42" s="30"/>
      <c r="AMH42" s="31"/>
      <c r="AMI42" s="30"/>
      <c r="AMJ42" s="31"/>
      <c r="AMK42" s="30"/>
      <c r="AML42" s="31"/>
      <c r="AMM42" s="30"/>
      <c r="AMN42" s="31"/>
      <c r="AMO42" s="30"/>
      <c r="AMP42" s="31"/>
      <c r="AMQ42" s="30"/>
      <c r="AMR42" s="31"/>
      <c r="AMS42" s="30"/>
      <c r="AMT42" s="31"/>
      <c r="AMU42" s="30"/>
      <c r="AMV42" s="31"/>
      <c r="AMW42" s="30"/>
      <c r="AMX42" s="31"/>
      <c r="AMY42" s="30"/>
      <c r="AMZ42" s="31"/>
      <c r="ANA42" s="30"/>
      <c r="ANB42" s="31"/>
      <c r="ANC42" s="30"/>
      <c r="AND42" s="31"/>
      <c r="ANE42" s="30"/>
      <c r="ANF42" s="31"/>
      <c r="ANG42" s="30"/>
      <c r="ANH42" s="31"/>
      <c r="ANI42" s="30"/>
      <c r="ANJ42" s="31"/>
      <c r="ANK42" s="30"/>
      <c r="ANL42" s="31"/>
      <c r="ANM42" s="30"/>
      <c r="ANN42" s="31"/>
      <c r="ANO42" s="30"/>
      <c r="ANP42" s="31"/>
      <c r="ANQ42" s="30"/>
      <c r="ANR42" s="31"/>
      <c r="ANS42" s="30"/>
      <c r="ANT42" s="31"/>
      <c r="ANU42" s="30"/>
      <c r="ANV42" s="31"/>
      <c r="ANW42" s="30"/>
      <c r="ANX42" s="31"/>
      <c r="ANY42" s="30"/>
      <c r="ANZ42" s="31"/>
      <c r="AOA42" s="30"/>
      <c r="AOB42" s="31"/>
      <c r="AOC42" s="30"/>
      <c r="AOD42" s="31"/>
      <c r="AOE42" s="30"/>
      <c r="AOF42" s="31"/>
      <c r="AOG42" s="30"/>
      <c r="AOH42" s="31"/>
      <c r="AOI42" s="30"/>
      <c r="AOJ42" s="31"/>
      <c r="AOK42" s="30"/>
      <c r="AOL42" s="31"/>
      <c r="AOM42" s="30"/>
      <c r="AON42" s="31"/>
      <c r="AOO42" s="30"/>
      <c r="AOP42" s="31"/>
      <c r="AOQ42" s="30"/>
      <c r="AOR42" s="31"/>
      <c r="AOS42" s="30"/>
      <c r="AOT42" s="31"/>
      <c r="AOU42" s="30"/>
      <c r="AOV42" s="31"/>
      <c r="AOW42" s="30"/>
      <c r="AOX42" s="31"/>
      <c r="AOY42" s="30"/>
      <c r="AOZ42" s="31"/>
      <c r="APA42" s="30"/>
      <c r="APB42" s="31"/>
      <c r="APC42" s="30"/>
      <c r="APD42" s="31"/>
      <c r="APE42" s="30"/>
      <c r="APF42" s="31"/>
      <c r="APG42" s="30"/>
      <c r="APH42" s="31"/>
      <c r="API42" s="30"/>
      <c r="APJ42" s="31"/>
      <c r="APK42" s="30"/>
      <c r="APL42" s="31"/>
      <c r="APM42" s="30"/>
      <c r="APN42" s="31"/>
      <c r="APO42" s="30"/>
      <c r="APP42" s="31"/>
      <c r="APQ42" s="30"/>
      <c r="APR42" s="31"/>
      <c r="APS42" s="30"/>
      <c r="APT42" s="31"/>
      <c r="APU42" s="30"/>
      <c r="APV42" s="31"/>
      <c r="APW42" s="30"/>
      <c r="APX42" s="31"/>
      <c r="APY42" s="30"/>
      <c r="APZ42" s="31"/>
      <c r="AQA42" s="30"/>
      <c r="AQB42" s="31"/>
      <c r="AQC42" s="30"/>
      <c r="AQD42" s="31"/>
      <c r="AQE42" s="30"/>
      <c r="AQF42" s="31"/>
      <c r="AQG42" s="30"/>
      <c r="AQH42" s="31"/>
      <c r="AQI42" s="30"/>
      <c r="AQJ42" s="31"/>
      <c r="AQK42" s="30"/>
      <c r="AQL42" s="31"/>
      <c r="AQM42" s="30"/>
      <c r="AQN42" s="31"/>
      <c r="AQO42" s="30"/>
      <c r="AQP42" s="31"/>
      <c r="AQQ42" s="30"/>
      <c r="AQR42" s="31"/>
      <c r="AQS42" s="30"/>
      <c r="AQT42" s="31"/>
      <c r="AQU42" s="30"/>
      <c r="AQV42" s="31"/>
      <c r="AQW42" s="30"/>
      <c r="AQX42" s="31"/>
      <c r="AQY42" s="30"/>
      <c r="AQZ42" s="31"/>
      <c r="ARA42" s="30"/>
      <c r="ARB42" s="31"/>
      <c r="ARC42" s="30"/>
      <c r="ARD42" s="31"/>
      <c r="ARE42" s="30"/>
      <c r="ARF42" s="31"/>
      <c r="ARG42" s="30"/>
      <c r="ARH42" s="31"/>
      <c r="ARI42" s="30"/>
      <c r="ARJ42" s="31"/>
      <c r="ARK42" s="30"/>
      <c r="ARL42" s="31"/>
      <c r="ARM42" s="30"/>
      <c r="ARN42" s="31"/>
      <c r="ARO42" s="30"/>
      <c r="ARP42" s="31"/>
      <c r="ARQ42" s="30"/>
      <c r="ARR42" s="31"/>
      <c r="ARS42" s="30"/>
      <c r="ART42" s="31"/>
      <c r="ARU42" s="30"/>
      <c r="ARV42" s="31"/>
      <c r="ARW42" s="30"/>
      <c r="ARX42" s="31"/>
      <c r="ARY42" s="30"/>
      <c r="ARZ42" s="31"/>
      <c r="ASA42" s="30"/>
      <c r="ASB42" s="31"/>
      <c r="ASC42" s="30"/>
      <c r="ASD42" s="31"/>
      <c r="ASE42" s="30"/>
      <c r="ASF42" s="31"/>
      <c r="ASG42" s="30"/>
      <c r="ASH42" s="31"/>
      <c r="ASI42" s="30"/>
      <c r="ASJ42" s="31"/>
      <c r="ASK42" s="30"/>
      <c r="ASL42" s="31"/>
      <c r="ASM42" s="30"/>
      <c r="ASN42" s="31"/>
      <c r="ASO42" s="30"/>
      <c r="ASP42" s="31"/>
      <c r="ASQ42" s="30"/>
      <c r="ASR42" s="31"/>
      <c r="ASS42" s="30"/>
      <c r="AST42" s="31"/>
      <c r="ASU42" s="30"/>
      <c r="ASV42" s="31"/>
      <c r="ASW42" s="30"/>
      <c r="ASX42" s="31"/>
      <c r="ASY42" s="30"/>
      <c r="ASZ42" s="31"/>
      <c r="ATA42" s="30"/>
      <c r="ATB42" s="31"/>
      <c r="ATC42" s="30"/>
      <c r="ATD42" s="31"/>
      <c r="ATE42" s="30"/>
      <c r="ATF42" s="31"/>
      <c r="ATG42" s="30"/>
      <c r="ATH42" s="31"/>
      <c r="ATI42" s="30"/>
      <c r="ATJ42" s="31"/>
      <c r="ATK42" s="30"/>
      <c r="ATL42" s="31"/>
      <c r="ATM42" s="30"/>
      <c r="ATN42" s="31"/>
      <c r="ATO42" s="30"/>
      <c r="ATP42" s="31"/>
      <c r="ATQ42" s="30"/>
      <c r="ATR42" s="31"/>
      <c r="ATS42" s="30"/>
      <c r="ATT42" s="31"/>
      <c r="ATU42" s="30"/>
      <c r="ATV42" s="31"/>
      <c r="ATW42" s="30"/>
      <c r="ATX42" s="31"/>
      <c r="ATY42" s="30"/>
      <c r="ATZ42" s="31"/>
      <c r="AUA42" s="30"/>
      <c r="AUB42" s="31"/>
      <c r="AUC42" s="30"/>
      <c r="AUD42" s="31"/>
      <c r="AUE42" s="30"/>
      <c r="AUF42" s="31"/>
      <c r="AUG42" s="30"/>
      <c r="AUH42" s="31"/>
      <c r="AUI42" s="30"/>
      <c r="AUJ42" s="31"/>
      <c r="AUK42" s="30"/>
      <c r="AUL42" s="31"/>
      <c r="AUM42" s="30"/>
      <c r="AUN42" s="31"/>
      <c r="AUO42" s="30"/>
      <c r="AUP42" s="31"/>
      <c r="AUQ42" s="30"/>
      <c r="AUR42" s="31"/>
      <c r="AUS42" s="30"/>
      <c r="AUT42" s="31"/>
      <c r="AUU42" s="30"/>
      <c r="AUV42" s="31"/>
      <c r="AUW42" s="30"/>
      <c r="AUX42" s="31"/>
      <c r="AUY42" s="30"/>
      <c r="AUZ42" s="31"/>
      <c r="AVA42" s="30"/>
      <c r="AVB42" s="31"/>
      <c r="AVC42" s="30"/>
      <c r="AVD42" s="31"/>
      <c r="AVE42" s="30"/>
      <c r="AVF42" s="31"/>
      <c r="AVG42" s="30"/>
      <c r="AVH42" s="31"/>
      <c r="AVI42" s="30"/>
      <c r="AVJ42" s="31"/>
      <c r="AVK42" s="30"/>
      <c r="AVL42" s="31"/>
      <c r="AVM42" s="30"/>
      <c r="AVN42" s="31"/>
      <c r="AVO42" s="30"/>
      <c r="AVP42" s="31"/>
      <c r="AVQ42" s="30"/>
      <c r="AVR42" s="31"/>
      <c r="AVS42" s="30"/>
      <c r="AVT42" s="31"/>
      <c r="AVU42" s="30"/>
      <c r="AVV42" s="31"/>
      <c r="AVW42" s="30"/>
      <c r="AVX42" s="31"/>
      <c r="AVY42" s="30"/>
      <c r="AVZ42" s="31"/>
      <c r="AWA42" s="30"/>
      <c r="AWB42" s="31"/>
      <c r="AWC42" s="30"/>
      <c r="AWD42" s="31"/>
      <c r="AWE42" s="30"/>
      <c r="AWF42" s="31"/>
      <c r="AWG42" s="30"/>
      <c r="AWH42" s="31"/>
      <c r="AWI42" s="30"/>
      <c r="AWJ42" s="31"/>
      <c r="AWK42" s="30"/>
      <c r="AWL42" s="31"/>
      <c r="AWM42" s="30"/>
      <c r="AWN42" s="31"/>
      <c r="AWO42" s="30"/>
      <c r="AWP42" s="31"/>
      <c r="AWQ42" s="30"/>
      <c r="AWR42" s="31"/>
      <c r="AWS42" s="30"/>
      <c r="AWT42" s="31"/>
      <c r="AWU42" s="30"/>
      <c r="AWV42" s="31"/>
      <c r="AWW42" s="30"/>
      <c r="AWX42" s="31"/>
      <c r="AWY42" s="30"/>
      <c r="AWZ42" s="31"/>
      <c r="AXA42" s="30"/>
      <c r="AXB42" s="31"/>
      <c r="AXC42" s="30"/>
      <c r="AXD42" s="31"/>
      <c r="AXE42" s="30"/>
      <c r="AXF42" s="31"/>
      <c r="AXG42" s="30"/>
      <c r="AXH42" s="31"/>
      <c r="AXI42" s="30"/>
      <c r="AXJ42" s="31"/>
      <c r="AXK42" s="30"/>
      <c r="AXL42" s="31"/>
      <c r="AXM42" s="30"/>
      <c r="AXN42" s="31"/>
      <c r="AXO42" s="30"/>
      <c r="AXP42" s="31"/>
      <c r="AXQ42" s="30"/>
      <c r="AXR42" s="31"/>
      <c r="AXS42" s="30"/>
      <c r="AXT42" s="31"/>
      <c r="AXU42" s="30"/>
      <c r="AXV42" s="31"/>
      <c r="AXW42" s="30"/>
      <c r="AXX42" s="31"/>
      <c r="AXY42" s="30"/>
      <c r="AXZ42" s="31"/>
      <c r="AYA42" s="30"/>
      <c r="AYB42" s="31"/>
      <c r="AYC42" s="30"/>
      <c r="AYD42" s="31"/>
      <c r="AYE42" s="30"/>
      <c r="AYF42" s="31"/>
      <c r="AYG42" s="30"/>
      <c r="AYH42" s="31"/>
      <c r="AYI42" s="30"/>
      <c r="AYJ42" s="31"/>
      <c r="AYK42" s="30"/>
      <c r="AYL42" s="31"/>
      <c r="AYM42" s="30"/>
      <c r="AYN42" s="31"/>
      <c r="AYO42" s="30"/>
      <c r="AYP42" s="31"/>
      <c r="AYQ42" s="30"/>
      <c r="AYR42" s="31"/>
      <c r="AYS42" s="30"/>
      <c r="AYT42" s="31"/>
      <c r="AYU42" s="30"/>
      <c r="AYV42" s="31"/>
      <c r="AYW42" s="30"/>
      <c r="AYX42" s="31"/>
      <c r="AYY42" s="30"/>
      <c r="AYZ42" s="31"/>
      <c r="AZA42" s="30"/>
      <c r="AZB42" s="31"/>
      <c r="AZC42" s="30"/>
      <c r="AZD42" s="31"/>
      <c r="AZE42" s="30"/>
      <c r="AZF42" s="31"/>
      <c r="AZG42" s="30"/>
      <c r="AZH42" s="31"/>
      <c r="AZI42" s="30"/>
      <c r="AZJ42" s="31"/>
      <c r="AZK42" s="30"/>
      <c r="AZL42" s="31"/>
      <c r="AZM42" s="30"/>
      <c r="AZN42" s="31"/>
      <c r="AZO42" s="30"/>
      <c r="AZP42" s="31"/>
      <c r="AZQ42" s="30"/>
      <c r="AZR42" s="31"/>
      <c r="AZS42" s="30"/>
      <c r="AZT42" s="31"/>
      <c r="AZU42" s="30"/>
      <c r="AZV42" s="31"/>
      <c r="AZW42" s="30"/>
      <c r="AZX42" s="31"/>
      <c r="AZY42" s="30"/>
      <c r="AZZ42" s="31"/>
      <c r="BAA42" s="30"/>
      <c r="BAB42" s="31"/>
      <c r="BAC42" s="30"/>
      <c r="BAD42" s="31"/>
      <c r="BAE42" s="30"/>
      <c r="BAF42" s="31"/>
      <c r="BAG42" s="30"/>
      <c r="BAH42" s="31"/>
      <c r="BAI42" s="30"/>
      <c r="BAJ42" s="31"/>
      <c r="BAK42" s="30"/>
      <c r="BAL42" s="31"/>
      <c r="BAM42" s="30"/>
      <c r="BAN42" s="31"/>
      <c r="BAO42" s="30"/>
      <c r="BAP42" s="31"/>
      <c r="BAQ42" s="30"/>
      <c r="BAR42" s="31"/>
      <c r="BAS42" s="30"/>
      <c r="BAT42" s="31"/>
      <c r="BAU42" s="30"/>
      <c r="BAV42" s="31"/>
      <c r="BAW42" s="30"/>
      <c r="BAX42" s="31"/>
      <c r="BAY42" s="30"/>
      <c r="BAZ42" s="31"/>
      <c r="BBA42" s="30"/>
      <c r="BBB42" s="31"/>
      <c r="BBC42" s="30"/>
      <c r="BBD42" s="31"/>
      <c r="BBE42" s="30"/>
      <c r="BBF42" s="31"/>
      <c r="BBG42" s="30"/>
      <c r="BBH42" s="31"/>
      <c r="BBI42" s="30"/>
      <c r="BBJ42" s="31"/>
      <c r="BBK42" s="30"/>
      <c r="BBL42" s="31"/>
      <c r="BBM42" s="30"/>
      <c r="BBN42" s="31"/>
      <c r="BBO42" s="30"/>
      <c r="BBP42" s="31"/>
      <c r="BBQ42" s="30"/>
      <c r="BBR42" s="31"/>
      <c r="BBS42" s="30"/>
      <c r="BBT42" s="31"/>
      <c r="BBU42" s="30"/>
      <c r="BBV42" s="31"/>
      <c r="BBW42" s="30"/>
      <c r="BBX42" s="31"/>
      <c r="BBY42" s="30"/>
      <c r="BBZ42" s="31"/>
      <c r="BCA42" s="30"/>
      <c r="BCB42" s="31"/>
      <c r="BCC42" s="30"/>
      <c r="BCD42" s="31"/>
      <c r="BCE42" s="30"/>
      <c r="BCF42" s="31"/>
      <c r="BCG42" s="30"/>
      <c r="BCH42" s="31"/>
      <c r="BCI42" s="30"/>
      <c r="BCJ42" s="31"/>
      <c r="BCK42" s="30"/>
      <c r="BCL42" s="31"/>
      <c r="BCM42" s="30"/>
      <c r="BCN42" s="31"/>
      <c r="BCO42" s="30"/>
      <c r="BCP42" s="31"/>
      <c r="BCQ42" s="30"/>
      <c r="BCR42" s="31"/>
      <c r="BCS42" s="30"/>
      <c r="BCT42" s="31"/>
      <c r="BCU42" s="30"/>
      <c r="BCV42" s="31"/>
      <c r="BCW42" s="30"/>
      <c r="BCX42" s="31"/>
      <c r="BCY42" s="30"/>
      <c r="BCZ42" s="31"/>
      <c r="BDA42" s="30"/>
      <c r="BDB42" s="31"/>
      <c r="BDC42" s="30"/>
      <c r="BDD42" s="31"/>
      <c r="BDE42" s="30"/>
      <c r="BDF42" s="31"/>
      <c r="BDG42" s="30"/>
      <c r="BDH42" s="31"/>
      <c r="BDI42" s="30"/>
      <c r="BDJ42" s="31"/>
      <c r="BDK42" s="30"/>
      <c r="BDL42" s="31"/>
      <c r="BDM42" s="30"/>
      <c r="BDN42" s="31"/>
      <c r="BDO42" s="30"/>
      <c r="BDP42" s="31"/>
      <c r="BDQ42" s="30"/>
      <c r="BDR42" s="31"/>
      <c r="BDS42" s="30"/>
      <c r="BDT42" s="31"/>
      <c r="BDU42" s="30"/>
      <c r="BDV42" s="31"/>
      <c r="BDW42" s="30"/>
      <c r="BDX42" s="31"/>
      <c r="BDY42" s="30"/>
      <c r="BDZ42" s="31"/>
      <c r="BEA42" s="30"/>
      <c r="BEB42" s="31"/>
      <c r="BEC42" s="30"/>
      <c r="BED42" s="31"/>
      <c r="BEE42" s="30"/>
      <c r="BEF42" s="31"/>
      <c r="BEG42" s="30"/>
      <c r="BEH42" s="31"/>
      <c r="BEI42" s="30"/>
      <c r="BEJ42" s="31"/>
      <c r="BEK42" s="30"/>
      <c r="BEL42" s="31"/>
      <c r="BEM42" s="30"/>
      <c r="BEN42" s="31"/>
      <c r="BEO42" s="30"/>
      <c r="BEP42" s="31"/>
      <c r="BEQ42" s="30"/>
      <c r="BER42" s="31"/>
      <c r="BES42" s="30"/>
      <c r="BET42" s="31"/>
      <c r="BEU42" s="30"/>
      <c r="BEV42" s="31"/>
      <c r="BEW42" s="30"/>
      <c r="BEX42" s="31"/>
      <c r="BEY42" s="30"/>
      <c r="BEZ42" s="31"/>
      <c r="BFA42" s="30"/>
      <c r="BFB42" s="31"/>
      <c r="BFC42" s="30"/>
      <c r="BFD42" s="31"/>
      <c r="BFE42" s="30"/>
      <c r="BFF42" s="31"/>
      <c r="BFG42" s="30"/>
      <c r="BFH42" s="31"/>
      <c r="BFI42" s="30"/>
      <c r="BFJ42" s="31"/>
      <c r="BFK42" s="30"/>
      <c r="BFL42" s="31"/>
      <c r="BFM42" s="30"/>
      <c r="BFN42" s="31"/>
      <c r="BFO42" s="30"/>
      <c r="BFP42" s="31"/>
      <c r="BFQ42" s="30"/>
      <c r="BFR42" s="31"/>
      <c r="BFS42" s="30"/>
      <c r="BFT42" s="31"/>
      <c r="BFU42" s="30"/>
      <c r="BFV42" s="31"/>
      <c r="BFW42" s="30"/>
      <c r="BFX42" s="31"/>
      <c r="BFY42" s="30"/>
      <c r="BFZ42" s="31"/>
      <c r="BGA42" s="30"/>
      <c r="BGB42" s="31"/>
      <c r="BGC42" s="30"/>
      <c r="BGD42" s="31"/>
      <c r="BGE42" s="30"/>
      <c r="BGF42" s="31"/>
      <c r="BGG42" s="30"/>
      <c r="BGH42" s="31"/>
      <c r="BGI42" s="30"/>
      <c r="BGJ42" s="31"/>
      <c r="BGK42" s="30"/>
      <c r="BGL42" s="31"/>
      <c r="BGM42" s="30"/>
      <c r="BGN42" s="31"/>
      <c r="BGO42" s="30"/>
      <c r="BGP42" s="31"/>
      <c r="BGQ42" s="30"/>
      <c r="BGR42" s="31"/>
      <c r="BGS42" s="30"/>
      <c r="BGT42" s="31"/>
      <c r="BGU42" s="30"/>
      <c r="BGV42" s="31"/>
      <c r="BGW42" s="30"/>
      <c r="BGX42" s="31"/>
      <c r="BGY42" s="30"/>
      <c r="BGZ42" s="31"/>
      <c r="BHA42" s="30"/>
      <c r="BHB42" s="31"/>
      <c r="BHC42" s="30"/>
      <c r="BHD42" s="31"/>
      <c r="BHE42" s="30"/>
      <c r="BHF42" s="31"/>
      <c r="BHG42" s="30"/>
      <c r="BHH42" s="31"/>
      <c r="BHI42" s="30"/>
      <c r="BHJ42" s="31"/>
      <c r="BHK42" s="30"/>
      <c r="BHL42" s="31"/>
      <c r="BHM42" s="30"/>
      <c r="BHN42" s="31"/>
      <c r="BHO42" s="30"/>
      <c r="BHP42" s="31"/>
      <c r="BHQ42" s="30"/>
      <c r="BHR42" s="31"/>
      <c r="BHS42" s="30"/>
      <c r="BHT42" s="31"/>
      <c r="BHU42" s="30"/>
      <c r="BHV42" s="31"/>
      <c r="BHW42" s="30"/>
      <c r="BHX42" s="31"/>
      <c r="BHY42" s="30"/>
      <c r="BHZ42" s="31"/>
      <c r="BIA42" s="30"/>
      <c r="BIB42" s="31"/>
      <c r="BIC42" s="30"/>
      <c r="BID42" s="31"/>
      <c r="BIE42" s="30"/>
      <c r="BIF42" s="31"/>
      <c r="BIG42" s="30"/>
      <c r="BIH42" s="31"/>
      <c r="BII42" s="30"/>
      <c r="BIJ42" s="31"/>
      <c r="BIK42" s="30"/>
      <c r="BIL42" s="31"/>
      <c r="BIM42" s="30"/>
      <c r="BIN42" s="31"/>
      <c r="BIO42" s="30"/>
      <c r="BIP42" s="31"/>
      <c r="BIQ42" s="30"/>
      <c r="BIR42" s="31"/>
      <c r="BIS42" s="30"/>
      <c r="BIT42" s="31"/>
      <c r="BIU42" s="30"/>
      <c r="BIV42" s="31"/>
      <c r="BIW42" s="30"/>
      <c r="BIX42" s="31"/>
      <c r="BIY42" s="30"/>
      <c r="BIZ42" s="31"/>
      <c r="BJA42" s="30"/>
      <c r="BJB42" s="31"/>
      <c r="BJC42" s="30"/>
      <c r="BJD42" s="31"/>
      <c r="BJE42" s="30"/>
      <c r="BJF42" s="31"/>
      <c r="BJG42" s="30"/>
      <c r="BJH42" s="31"/>
      <c r="BJI42" s="30"/>
      <c r="BJJ42" s="31"/>
      <c r="BJK42" s="30"/>
      <c r="BJL42" s="31"/>
      <c r="BJM42" s="30"/>
      <c r="BJN42" s="31"/>
      <c r="BJO42" s="30"/>
      <c r="BJP42" s="31"/>
      <c r="BJQ42" s="30"/>
      <c r="BJR42" s="31"/>
      <c r="BJS42" s="30"/>
      <c r="BJT42" s="31"/>
      <c r="BJU42" s="30"/>
      <c r="BJV42" s="31"/>
      <c r="BJW42" s="30"/>
      <c r="BJX42" s="31"/>
      <c r="BJY42" s="30"/>
      <c r="BJZ42" s="31"/>
      <c r="BKA42" s="30"/>
      <c r="BKB42" s="31"/>
      <c r="BKC42" s="30"/>
      <c r="BKD42" s="31"/>
      <c r="BKE42" s="30"/>
      <c r="BKF42" s="31"/>
      <c r="BKG42" s="30"/>
      <c r="BKH42" s="31"/>
      <c r="BKI42" s="30"/>
      <c r="BKJ42" s="31"/>
      <c r="BKK42" s="30"/>
      <c r="BKL42" s="31"/>
      <c r="BKM42" s="30"/>
      <c r="BKN42" s="31"/>
      <c r="BKO42" s="30"/>
      <c r="BKP42" s="31"/>
      <c r="BKQ42" s="30"/>
      <c r="BKR42" s="31"/>
      <c r="BKS42" s="30"/>
      <c r="BKT42" s="31"/>
      <c r="BKU42" s="30"/>
      <c r="BKV42" s="31"/>
      <c r="BKW42" s="30"/>
      <c r="BKX42" s="31"/>
      <c r="BKY42" s="30"/>
      <c r="BKZ42" s="31"/>
      <c r="BLA42" s="30"/>
      <c r="BLB42" s="31"/>
      <c r="BLC42" s="30"/>
      <c r="BLD42" s="31"/>
      <c r="BLE42" s="30"/>
      <c r="BLF42" s="31"/>
      <c r="BLG42" s="30"/>
      <c r="BLH42" s="31"/>
      <c r="BLI42" s="30"/>
      <c r="BLJ42" s="31"/>
      <c r="BLK42" s="30"/>
      <c r="BLL42" s="31"/>
      <c r="BLM42" s="30"/>
      <c r="BLN42" s="31"/>
      <c r="BLO42" s="30"/>
      <c r="BLP42" s="31"/>
      <c r="BLQ42" s="30"/>
      <c r="BLR42" s="31"/>
      <c r="BLS42" s="30"/>
      <c r="BLT42" s="31"/>
      <c r="BLU42" s="30"/>
      <c r="BLV42" s="31"/>
      <c r="BLW42" s="30"/>
      <c r="BLX42" s="31"/>
      <c r="BLY42" s="30"/>
      <c r="BLZ42" s="31"/>
      <c r="BMA42" s="30"/>
      <c r="BMB42" s="31"/>
      <c r="BMC42" s="30"/>
      <c r="BMD42" s="31"/>
      <c r="BME42" s="30"/>
      <c r="BMF42" s="31"/>
      <c r="BMG42" s="30"/>
      <c r="BMH42" s="31"/>
      <c r="BMI42" s="30"/>
      <c r="BMJ42" s="31"/>
      <c r="BMK42" s="30"/>
      <c r="BML42" s="31"/>
      <c r="BMM42" s="30"/>
      <c r="BMN42" s="31"/>
      <c r="BMO42" s="30"/>
      <c r="BMP42" s="31"/>
      <c r="BMQ42" s="30"/>
      <c r="BMR42" s="31"/>
      <c r="BMS42" s="30"/>
      <c r="BMT42" s="31"/>
      <c r="BMU42" s="30"/>
      <c r="BMV42" s="31"/>
      <c r="BMW42" s="30"/>
      <c r="BMX42" s="31"/>
      <c r="BMY42" s="30"/>
      <c r="BMZ42" s="31"/>
      <c r="BNA42" s="30"/>
      <c r="BNB42" s="31"/>
      <c r="BNC42" s="30"/>
      <c r="BND42" s="31"/>
      <c r="BNE42" s="30"/>
      <c r="BNF42" s="31"/>
      <c r="BNG42" s="30"/>
      <c r="BNH42" s="31"/>
      <c r="BNI42" s="30"/>
      <c r="BNJ42" s="31"/>
      <c r="BNK42" s="30"/>
      <c r="BNL42" s="31"/>
      <c r="BNM42" s="30"/>
      <c r="BNN42" s="31"/>
      <c r="BNO42" s="30"/>
      <c r="BNP42" s="31"/>
      <c r="BNQ42" s="30"/>
      <c r="BNR42" s="31"/>
      <c r="BNS42" s="30"/>
      <c r="BNT42" s="31"/>
      <c r="BNU42" s="30"/>
      <c r="BNV42" s="31"/>
      <c r="BNW42" s="30"/>
      <c r="BNX42" s="31"/>
      <c r="BNY42" s="30"/>
      <c r="BNZ42" s="31"/>
      <c r="BOA42" s="30"/>
      <c r="BOB42" s="31"/>
      <c r="BOC42" s="30"/>
      <c r="BOD42" s="31"/>
      <c r="BOE42" s="30"/>
      <c r="BOF42" s="31"/>
      <c r="BOG42" s="30"/>
      <c r="BOH42" s="31"/>
      <c r="BOI42" s="30"/>
      <c r="BOJ42" s="31"/>
      <c r="BOK42" s="30"/>
      <c r="BOL42" s="31"/>
      <c r="BOM42" s="30"/>
      <c r="BON42" s="31"/>
      <c r="BOO42" s="30"/>
      <c r="BOP42" s="31"/>
      <c r="BOQ42" s="30"/>
      <c r="BOR42" s="31"/>
      <c r="BOS42" s="30"/>
      <c r="BOT42" s="31"/>
      <c r="BOU42" s="30"/>
      <c r="BOV42" s="31"/>
      <c r="BOW42" s="30"/>
      <c r="BOX42" s="31"/>
      <c r="BOY42" s="30"/>
      <c r="BOZ42" s="31"/>
      <c r="BPA42" s="30"/>
      <c r="BPB42" s="31"/>
      <c r="BPC42" s="30"/>
      <c r="BPD42" s="31"/>
      <c r="BPE42" s="30"/>
      <c r="BPF42" s="31"/>
      <c r="BPG42" s="30"/>
      <c r="BPH42" s="31"/>
      <c r="BPI42" s="30"/>
      <c r="BPJ42" s="31"/>
      <c r="BPK42" s="30"/>
      <c r="BPL42" s="31"/>
      <c r="BPM42" s="30"/>
      <c r="BPN42" s="31"/>
      <c r="BPO42" s="30"/>
      <c r="BPP42" s="31"/>
      <c r="BPQ42" s="30"/>
      <c r="BPR42" s="31"/>
      <c r="BPS42" s="30"/>
      <c r="BPT42" s="31"/>
      <c r="BPU42" s="30"/>
      <c r="BPV42" s="31"/>
      <c r="BPW42" s="30"/>
      <c r="BPX42" s="31"/>
      <c r="BPY42" s="30"/>
      <c r="BPZ42" s="31"/>
      <c r="BQA42" s="30"/>
      <c r="BQB42" s="31"/>
      <c r="BQC42" s="30"/>
      <c r="BQD42" s="31"/>
      <c r="BQE42" s="30"/>
      <c r="BQF42" s="31"/>
      <c r="BQG42" s="30"/>
      <c r="BQH42" s="31"/>
      <c r="BQI42" s="30"/>
      <c r="BQJ42" s="31"/>
      <c r="BQK42" s="30"/>
      <c r="BQL42" s="31"/>
      <c r="BQM42" s="30"/>
      <c r="BQN42" s="31"/>
      <c r="BQO42" s="30"/>
      <c r="BQP42" s="31"/>
      <c r="BQQ42" s="30"/>
      <c r="BQR42" s="31"/>
      <c r="BQS42" s="30"/>
      <c r="BQT42" s="31"/>
      <c r="BQU42" s="30"/>
      <c r="BQV42" s="31"/>
      <c r="BQW42" s="30"/>
      <c r="BQX42" s="31"/>
      <c r="BQY42" s="30"/>
      <c r="BQZ42" s="31"/>
      <c r="BRA42" s="30"/>
      <c r="BRB42" s="31"/>
      <c r="BRC42" s="30"/>
      <c r="BRD42" s="31"/>
      <c r="BRE42" s="30"/>
      <c r="BRF42" s="31"/>
      <c r="BRG42" s="30"/>
      <c r="BRH42" s="31"/>
      <c r="BRI42" s="30"/>
      <c r="BRJ42" s="31"/>
      <c r="BRK42" s="30"/>
      <c r="BRL42" s="31"/>
      <c r="BRM42" s="30"/>
      <c r="BRN42" s="31"/>
      <c r="BRO42" s="30"/>
      <c r="BRP42" s="31"/>
      <c r="BRQ42" s="30"/>
      <c r="BRR42" s="31"/>
      <c r="BRS42" s="30"/>
      <c r="BRT42" s="31"/>
      <c r="BRU42" s="30"/>
      <c r="BRV42" s="31"/>
      <c r="BRW42" s="30"/>
      <c r="BRX42" s="31"/>
      <c r="BRY42" s="30"/>
      <c r="BRZ42" s="31"/>
      <c r="BSA42" s="30"/>
      <c r="BSB42" s="31"/>
      <c r="BSC42" s="30"/>
      <c r="BSD42" s="31"/>
      <c r="BSE42" s="30"/>
      <c r="BSF42" s="31"/>
      <c r="BSG42" s="30"/>
      <c r="BSH42" s="31"/>
      <c r="BSI42" s="30"/>
      <c r="BSJ42" s="31"/>
      <c r="BSK42" s="30"/>
      <c r="BSL42" s="31"/>
      <c r="BSM42" s="30"/>
      <c r="BSN42" s="31"/>
      <c r="BSO42" s="30"/>
      <c r="BSP42" s="31"/>
      <c r="BSQ42" s="30"/>
      <c r="BSR42" s="31"/>
      <c r="BSS42" s="30"/>
      <c r="BST42" s="31"/>
      <c r="BSU42" s="30"/>
      <c r="BSV42" s="31"/>
      <c r="BSW42" s="30"/>
      <c r="BSX42" s="31"/>
      <c r="BSY42" s="30"/>
      <c r="BSZ42" s="31"/>
      <c r="BTA42" s="30"/>
      <c r="BTB42" s="31"/>
      <c r="BTC42" s="30"/>
      <c r="BTD42" s="31"/>
      <c r="BTE42" s="30"/>
      <c r="BTF42" s="31"/>
      <c r="BTG42" s="30"/>
      <c r="BTH42" s="31"/>
      <c r="BTI42" s="30"/>
      <c r="BTJ42" s="31"/>
      <c r="BTK42" s="30"/>
      <c r="BTL42" s="31"/>
      <c r="BTM42" s="30"/>
      <c r="BTN42" s="31"/>
      <c r="BTO42" s="30"/>
      <c r="BTP42" s="31"/>
      <c r="BTQ42" s="30"/>
      <c r="BTR42" s="31"/>
      <c r="BTS42" s="30"/>
      <c r="BTT42" s="31"/>
      <c r="BTU42" s="30"/>
      <c r="BTV42" s="31"/>
      <c r="BTW42" s="30"/>
      <c r="BTX42" s="31"/>
      <c r="BTY42" s="30"/>
      <c r="BTZ42" s="31"/>
      <c r="BUA42" s="30"/>
      <c r="BUB42" s="31"/>
      <c r="BUC42" s="30"/>
      <c r="BUD42" s="31"/>
      <c r="BUE42" s="30"/>
      <c r="BUF42" s="31"/>
      <c r="BUG42" s="30"/>
      <c r="BUH42" s="31"/>
      <c r="BUI42" s="30"/>
      <c r="BUJ42" s="31"/>
      <c r="BUK42" s="30"/>
      <c r="BUL42" s="31"/>
      <c r="BUM42" s="30"/>
      <c r="BUN42" s="31"/>
      <c r="BUO42" s="30"/>
      <c r="BUP42" s="31"/>
      <c r="BUQ42" s="30"/>
      <c r="BUR42" s="31"/>
      <c r="BUS42" s="30"/>
      <c r="BUT42" s="31"/>
      <c r="BUU42" s="30"/>
      <c r="BUV42" s="31"/>
      <c r="BUW42" s="30"/>
      <c r="BUX42" s="31"/>
      <c r="BUY42" s="30"/>
      <c r="BUZ42" s="31"/>
      <c r="BVA42" s="30"/>
      <c r="BVB42" s="31"/>
      <c r="BVC42" s="30"/>
      <c r="BVD42" s="31"/>
      <c r="BVE42" s="30"/>
      <c r="BVF42" s="31"/>
      <c r="BVG42" s="30"/>
      <c r="BVH42" s="31"/>
      <c r="BVI42" s="30"/>
      <c r="BVJ42" s="31"/>
      <c r="BVK42" s="30"/>
      <c r="BVL42" s="31"/>
      <c r="BVM42" s="30"/>
      <c r="BVN42" s="31"/>
      <c r="BVO42" s="30"/>
      <c r="BVP42" s="31"/>
      <c r="BVQ42" s="30"/>
      <c r="BVR42" s="31"/>
      <c r="BVS42" s="30"/>
      <c r="BVT42" s="31"/>
      <c r="BVU42" s="30"/>
      <c r="BVV42" s="31"/>
      <c r="BVW42" s="30"/>
      <c r="BVX42" s="31"/>
      <c r="BVY42" s="30"/>
      <c r="BVZ42" s="31"/>
      <c r="BWA42" s="30"/>
      <c r="BWB42" s="31"/>
      <c r="BWC42" s="30"/>
      <c r="BWD42" s="31"/>
      <c r="BWE42" s="30"/>
      <c r="BWF42" s="31"/>
      <c r="BWG42" s="30"/>
      <c r="BWH42" s="31"/>
      <c r="BWI42" s="30"/>
      <c r="BWJ42" s="31"/>
      <c r="BWK42" s="30"/>
      <c r="BWL42" s="31"/>
      <c r="BWM42" s="30"/>
      <c r="BWN42" s="31"/>
      <c r="BWO42" s="30"/>
      <c r="BWP42" s="31"/>
      <c r="BWQ42" s="30"/>
      <c r="BWR42" s="31"/>
      <c r="BWS42" s="30"/>
      <c r="BWT42" s="31"/>
      <c r="BWU42" s="30"/>
      <c r="BWV42" s="31"/>
      <c r="BWW42" s="30"/>
      <c r="BWX42" s="31"/>
      <c r="BWY42" s="30"/>
      <c r="BWZ42" s="31"/>
      <c r="BXA42" s="30"/>
      <c r="BXB42" s="31"/>
      <c r="BXC42" s="30"/>
      <c r="BXD42" s="31"/>
      <c r="BXE42" s="30"/>
      <c r="BXF42" s="31"/>
      <c r="BXG42" s="30"/>
      <c r="BXH42" s="31"/>
      <c r="BXI42" s="30"/>
      <c r="BXJ42" s="31"/>
      <c r="BXK42" s="30"/>
      <c r="BXL42" s="31"/>
      <c r="BXM42" s="30"/>
      <c r="BXN42" s="31"/>
      <c r="BXO42" s="30"/>
      <c r="BXP42" s="31"/>
      <c r="BXQ42" s="30"/>
      <c r="BXR42" s="31"/>
      <c r="BXS42" s="30"/>
      <c r="BXT42" s="31"/>
      <c r="BXU42" s="30"/>
      <c r="BXV42" s="31"/>
      <c r="BXW42" s="30"/>
      <c r="BXX42" s="31"/>
      <c r="BXY42" s="30"/>
      <c r="BXZ42" s="31"/>
      <c r="BYA42" s="30"/>
      <c r="BYB42" s="31"/>
      <c r="BYC42" s="30"/>
      <c r="BYD42" s="31"/>
      <c r="BYE42" s="30"/>
      <c r="BYF42" s="31"/>
      <c r="BYG42" s="30"/>
      <c r="BYH42" s="31"/>
      <c r="BYI42" s="30"/>
      <c r="BYJ42" s="31"/>
      <c r="BYK42" s="30"/>
      <c r="BYL42" s="31"/>
      <c r="BYM42" s="30"/>
      <c r="BYN42" s="31"/>
      <c r="BYO42" s="30"/>
      <c r="BYP42" s="31"/>
      <c r="BYQ42" s="30"/>
      <c r="BYR42" s="31"/>
      <c r="BYS42" s="30"/>
      <c r="BYT42" s="31"/>
      <c r="BYU42" s="30"/>
      <c r="BYV42" s="31"/>
      <c r="BYW42" s="30"/>
      <c r="BYX42" s="31"/>
      <c r="BYY42" s="30"/>
      <c r="BYZ42" s="31"/>
      <c r="BZA42" s="30"/>
      <c r="BZB42" s="31"/>
      <c r="BZC42" s="30"/>
      <c r="BZD42" s="31"/>
      <c r="BZE42" s="30"/>
      <c r="BZF42" s="31"/>
      <c r="BZG42" s="30"/>
      <c r="BZH42" s="31"/>
      <c r="BZI42" s="30"/>
      <c r="BZJ42" s="31"/>
      <c r="BZK42" s="30"/>
      <c r="BZL42" s="31"/>
      <c r="BZM42" s="30"/>
      <c r="BZN42" s="31"/>
      <c r="BZO42" s="30"/>
      <c r="BZP42" s="31"/>
      <c r="BZQ42" s="30"/>
      <c r="BZR42" s="31"/>
      <c r="BZS42" s="30"/>
      <c r="BZT42" s="31"/>
      <c r="BZU42" s="30"/>
      <c r="BZV42" s="31"/>
      <c r="BZW42" s="30"/>
      <c r="BZX42" s="31"/>
      <c r="BZY42" s="30"/>
      <c r="BZZ42" s="31"/>
      <c r="CAA42" s="30"/>
      <c r="CAB42" s="31"/>
      <c r="CAC42" s="30"/>
      <c r="CAD42" s="31"/>
      <c r="CAE42" s="30"/>
      <c r="CAF42" s="31"/>
      <c r="CAG42" s="30"/>
      <c r="CAH42" s="31"/>
      <c r="CAI42" s="30"/>
      <c r="CAJ42" s="31"/>
      <c r="CAK42" s="30"/>
      <c r="CAL42" s="31"/>
      <c r="CAM42" s="30"/>
      <c r="CAN42" s="31"/>
      <c r="CAO42" s="30"/>
      <c r="CAP42" s="31"/>
      <c r="CAQ42" s="30"/>
      <c r="CAR42" s="31"/>
      <c r="CAS42" s="30"/>
      <c r="CAT42" s="31"/>
      <c r="CAU42" s="30"/>
      <c r="CAV42" s="31"/>
      <c r="CAW42" s="30"/>
      <c r="CAX42" s="31"/>
      <c r="CAY42" s="30"/>
      <c r="CAZ42" s="31"/>
      <c r="CBA42" s="30"/>
      <c r="CBB42" s="31"/>
      <c r="CBC42" s="30"/>
      <c r="CBD42" s="31"/>
      <c r="CBE42" s="30"/>
      <c r="CBF42" s="31"/>
      <c r="CBG42" s="30"/>
      <c r="CBH42" s="31"/>
      <c r="CBI42" s="30"/>
      <c r="CBJ42" s="31"/>
      <c r="CBK42" s="30"/>
      <c r="CBL42" s="31"/>
      <c r="CBM42" s="30"/>
      <c r="CBN42" s="31"/>
      <c r="CBO42" s="30"/>
      <c r="CBP42" s="31"/>
      <c r="CBQ42" s="30"/>
      <c r="CBR42" s="31"/>
      <c r="CBS42" s="30"/>
      <c r="CBT42" s="31"/>
      <c r="CBU42" s="30"/>
      <c r="CBV42" s="31"/>
      <c r="CBW42" s="30"/>
      <c r="CBX42" s="31"/>
      <c r="CBY42" s="30"/>
      <c r="CBZ42" s="31"/>
      <c r="CCA42" s="30"/>
      <c r="CCB42" s="31"/>
      <c r="CCC42" s="30"/>
      <c r="CCD42" s="31"/>
      <c r="CCE42" s="30"/>
      <c r="CCF42" s="31"/>
      <c r="CCG42" s="30"/>
      <c r="CCH42" s="31"/>
      <c r="CCI42" s="30"/>
      <c r="CCJ42" s="31"/>
      <c r="CCK42" s="30"/>
      <c r="CCL42" s="31"/>
      <c r="CCM42" s="30"/>
      <c r="CCN42" s="31"/>
      <c r="CCO42" s="30"/>
      <c r="CCP42" s="31"/>
      <c r="CCQ42" s="30"/>
      <c r="CCR42" s="31"/>
      <c r="CCS42" s="30"/>
      <c r="CCT42" s="31"/>
      <c r="CCU42" s="30"/>
      <c r="CCV42" s="31"/>
      <c r="CCW42" s="30"/>
      <c r="CCX42" s="31"/>
      <c r="CCY42" s="30"/>
      <c r="CCZ42" s="31"/>
      <c r="CDA42" s="30"/>
      <c r="CDB42" s="31"/>
      <c r="CDC42" s="30"/>
      <c r="CDD42" s="31"/>
      <c r="CDE42" s="30"/>
      <c r="CDF42" s="31"/>
      <c r="CDG42" s="30"/>
      <c r="CDH42" s="31"/>
      <c r="CDI42" s="30"/>
      <c r="CDJ42" s="31"/>
      <c r="CDK42" s="30"/>
      <c r="CDL42" s="31"/>
      <c r="CDM42" s="30"/>
      <c r="CDN42" s="31"/>
      <c r="CDO42" s="30"/>
      <c r="CDP42" s="31"/>
      <c r="CDQ42" s="30"/>
      <c r="CDR42" s="31"/>
      <c r="CDS42" s="30"/>
      <c r="CDT42" s="31"/>
      <c r="CDU42" s="30"/>
      <c r="CDV42" s="31"/>
      <c r="CDW42" s="30"/>
      <c r="CDX42" s="31"/>
      <c r="CDY42" s="30"/>
      <c r="CDZ42" s="31"/>
      <c r="CEA42" s="30"/>
      <c r="CEB42" s="31"/>
      <c r="CEC42" s="30"/>
      <c r="CED42" s="31"/>
      <c r="CEE42" s="30"/>
      <c r="CEF42" s="31"/>
      <c r="CEG42" s="30"/>
      <c r="CEH42" s="31"/>
      <c r="CEI42" s="30"/>
      <c r="CEJ42" s="31"/>
      <c r="CEK42" s="30"/>
      <c r="CEL42" s="31"/>
      <c r="CEM42" s="30"/>
      <c r="CEN42" s="31"/>
      <c r="CEO42" s="30"/>
      <c r="CEP42" s="31"/>
      <c r="CEQ42" s="30"/>
      <c r="CER42" s="31"/>
      <c r="CES42" s="30"/>
      <c r="CET42" s="31"/>
      <c r="CEU42" s="30"/>
      <c r="CEV42" s="31"/>
      <c r="CEW42" s="30"/>
      <c r="CEX42" s="31"/>
      <c r="CEY42" s="30"/>
      <c r="CEZ42" s="31"/>
      <c r="CFA42" s="30"/>
      <c r="CFB42" s="31"/>
      <c r="CFC42" s="30"/>
      <c r="CFD42" s="31"/>
      <c r="CFE42" s="30"/>
      <c r="CFF42" s="31"/>
      <c r="CFG42" s="30"/>
      <c r="CFH42" s="31"/>
      <c r="CFI42" s="30"/>
      <c r="CFJ42" s="31"/>
      <c r="CFK42" s="30"/>
      <c r="CFL42" s="31"/>
      <c r="CFM42" s="30"/>
      <c r="CFN42" s="31"/>
      <c r="CFO42" s="30"/>
      <c r="CFP42" s="31"/>
      <c r="CFQ42" s="30"/>
      <c r="CFR42" s="31"/>
      <c r="CFS42" s="30"/>
      <c r="CFT42" s="31"/>
      <c r="CFU42" s="30"/>
      <c r="CFV42" s="31"/>
      <c r="CFW42" s="30"/>
      <c r="CFX42" s="31"/>
      <c r="CFY42" s="30"/>
      <c r="CFZ42" s="31"/>
      <c r="CGA42" s="30"/>
      <c r="CGB42" s="31"/>
      <c r="CGC42" s="30"/>
      <c r="CGD42" s="31"/>
      <c r="CGE42" s="30"/>
      <c r="CGF42" s="31"/>
      <c r="CGG42" s="30"/>
      <c r="CGH42" s="31"/>
      <c r="CGI42" s="30"/>
      <c r="CGJ42" s="31"/>
      <c r="CGK42" s="30"/>
      <c r="CGL42" s="31"/>
      <c r="CGM42" s="30"/>
      <c r="CGN42" s="31"/>
      <c r="CGO42" s="30"/>
      <c r="CGP42" s="31"/>
      <c r="CGQ42" s="30"/>
      <c r="CGR42" s="31"/>
      <c r="CGS42" s="30"/>
      <c r="CGT42" s="31"/>
      <c r="CGU42" s="30"/>
      <c r="CGV42" s="31"/>
      <c r="CGW42" s="30"/>
      <c r="CGX42" s="31"/>
      <c r="CGY42" s="30"/>
      <c r="CGZ42" s="31"/>
      <c r="CHA42" s="30"/>
      <c r="CHB42" s="31"/>
      <c r="CHC42" s="30"/>
      <c r="CHD42" s="31"/>
      <c r="CHE42" s="30"/>
      <c r="CHF42" s="31"/>
      <c r="CHG42" s="30"/>
      <c r="CHH42" s="31"/>
      <c r="CHI42" s="30"/>
      <c r="CHJ42" s="31"/>
      <c r="CHK42" s="30"/>
      <c r="CHL42" s="31"/>
      <c r="CHM42" s="30"/>
      <c r="CHN42" s="31"/>
      <c r="CHO42" s="30"/>
      <c r="CHP42" s="31"/>
      <c r="CHQ42" s="30"/>
      <c r="CHR42" s="31"/>
      <c r="CHS42" s="30"/>
      <c r="CHT42" s="31"/>
      <c r="CHU42" s="30"/>
      <c r="CHV42" s="31"/>
      <c r="CHW42" s="30"/>
      <c r="CHX42" s="31"/>
      <c r="CHY42" s="30"/>
      <c r="CHZ42" s="31"/>
      <c r="CIA42" s="30"/>
      <c r="CIB42" s="31"/>
      <c r="CIC42" s="30"/>
      <c r="CID42" s="31"/>
      <c r="CIE42" s="30"/>
      <c r="CIF42" s="31"/>
      <c r="CIG42" s="30"/>
      <c r="CIH42" s="31"/>
      <c r="CII42" s="30"/>
      <c r="CIJ42" s="31"/>
      <c r="CIK42" s="30"/>
      <c r="CIL42" s="31"/>
      <c r="CIM42" s="30"/>
      <c r="CIN42" s="31"/>
      <c r="CIO42" s="30"/>
      <c r="CIP42" s="31"/>
      <c r="CIQ42" s="30"/>
      <c r="CIR42" s="31"/>
      <c r="CIS42" s="30"/>
      <c r="CIT42" s="31"/>
      <c r="CIU42" s="30"/>
      <c r="CIV42" s="31"/>
      <c r="CIW42" s="30"/>
      <c r="CIX42" s="31"/>
      <c r="CIY42" s="30"/>
      <c r="CIZ42" s="31"/>
      <c r="CJA42" s="30"/>
      <c r="CJB42" s="31"/>
      <c r="CJC42" s="30"/>
      <c r="CJD42" s="31"/>
      <c r="CJE42" s="30"/>
      <c r="CJF42" s="31"/>
      <c r="CJG42" s="30"/>
      <c r="CJH42" s="31"/>
      <c r="CJI42" s="30"/>
      <c r="CJJ42" s="31"/>
      <c r="CJK42" s="30"/>
      <c r="CJL42" s="31"/>
      <c r="CJM42" s="30"/>
      <c r="CJN42" s="31"/>
      <c r="CJO42" s="30"/>
      <c r="CJP42" s="31"/>
      <c r="CJQ42" s="30"/>
      <c r="CJR42" s="31"/>
      <c r="CJS42" s="30"/>
      <c r="CJT42" s="31"/>
      <c r="CJU42" s="30"/>
      <c r="CJV42" s="31"/>
      <c r="CJW42" s="30"/>
      <c r="CJX42" s="31"/>
      <c r="CJY42" s="30"/>
      <c r="CJZ42" s="31"/>
      <c r="CKA42" s="30"/>
      <c r="CKB42" s="31"/>
      <c r="CKC42" s="30"/>
      <c r="CKD42" s="31"/>
      <c r="CKE42" s="30"/>
      <c r="CKF42" s="31"/>
      <c r="CKG42" s="30"/>
      <c r="CKH42" s="31"/>
      <c r="CKI42" s="30"/>
      <c r="CKJ42" s="31"/>
      <c r="CKK42" s="30"/>
      <c r="CKL42" s="31"/>
      <c r="CKM42" s="30"/>
      <c r="CKN42" s="31"/>
      <c r="CKO42" s="30"/>
      <c r="CKP42" s="31"/>
      <c r="CKQ42" s="30"/>
      <c r="CKR42" s="31"/>
      <c r="CKS42" s="30"/>
      <c r="CKT42" s="31"/>
      <c r="CKU42" s="30"/>
      <c r="CKV42" s="31"/>
      <c r="CKW42" s="30"/>
      <c r="CKX42" s="31"/>
      <c r="CKY42" s="30"/>
      <c r="CKZ42" s="31"/>
      <c r="CLA42" s="30"/>
      <c r="CLB42" s="31"/>
      <c r="CLC42" s="30"/>
      <c r="CLD42" s="31"/>
      <c r="CLE42" s="30"/>
      <c r="CLF42" s="31"/>
      <c r="CLG42" s="30"/>
      <c r="CLH42" s="31"/>
      <c r="CLI42" s="30"/>
      <c r="CLJ42" s="31"/>
      <c r="CLK42" s="30"/>
      <c r="CLL42" s="31"/>
      <c r="CLM42" s="30"/>
      <c r="CLN42" s="31"/>
      <c r="CLO42" s="30"/>
      <c r="CLP42" s="31"/>
      <c r="CLQ42" s="30"/>
      <c r="CLR42" s="31"/>
      <c r="CLS42" s="30"/>
      <c r="CLT42" s="31"/>
      <c r="CLU42" s="30"/>
      <c r="CLV42" s="31"/>
      <c r="CLW42" s="30"/>
      <c r="CLX42" s="31"/>
      <c r="CLY42" s="30"/>
      <c r="CLZ42" s="31"/>
      <c r="CMA42" s="30"/>
      <c r="CMB42" s="31"/>
      <c r="CMC42" s="30"/>
      <c r="CMD42" s="31"/>
      <c r="CME42" s="30"/>
      <c r="CMF42" s="31"/>
      <c r="CMG42" s="30"/>
      <c r="CMH42" s="31"/>
      <c r="CMI42" s="30"/>
      <c r="CMJ42" s="31"/>
      <c r="CMK42" s="30"/>
      <c r="CML42" s="31"/>
      <c r="CMM42" s="30"/>
      <c r="CMN42" s="31"/>
      <c r="CMO42" s="30"/>
      <c r="CMP42" s="31"/>
      <c r="CMQ42" s="30"/>
      <c r="CMR42" s="31"/>
      <c r="CMS42" s="30"/>
      <c r="CMT42" s="31"/>
      <c r="CMU42" s="30"/>
      <c r="CMV42" s="31"/>
      <c r="CMW42" s="30"/>
      <c r="CMX42" s="31"/>
      <c r="CMY42" s="30"/>
      <c r="CMZ42" s="31"/>
      <c r="CNA42" s="30"/>
      <c r="CNB42" s="31"/>
      <c r="CNC42" s="30"/>
      <c r="CND42" s="31"/>
      <c r="CNE42" s="30"/>
      <c r="CNF42" s="31"/>
      <c r="CNG42" s="30"/>
      <c r="CNH42" s="31"/>
      <c r="CNI42" s="30"/>
      <c r="CNJ42" s="31"/>
      <c r="CNK42" s="30"/>
      <c r="CNL42" s="31"/>
      <c r="CNM42" s="30"/>
      <c r="CNN42" s="31"/>
      <c r="CNO42" s="30"/>
      <c r="CNP42" s="31"/>
      <c r="CNQ42" s="30"/>
      <c r="CNR42" s="31"/>
      <c r="CNS42" s="30"/>
      <c r="CNT42" s="31"/>
      <c r="CNU42" s="30"/>
      <c r="CNV42" s="31"/>
      <c r="CNW42" s="30"/>
      <c r="CNX42" s="31"/>
      <c r="CNY42" s="30"/>
      <c r="CNZ42" s="31"/>
      <c r="COA42" s="30"/>
      <c r="COB42" s="31"/>
      <c r="COC42" s="30"/>
      <c r="COD42" s="31"/>
      <c r="COE42" s="30"/>
      <c r="COF42" s="31"/>
      <c r="COG42" s="30"/>
      <c r="COH42" s="31"/>
      <c r="COI42" s="30"/>
      <c r="COJ42" s="31"/>
      <c r="COK42" s="30"/>
      <c r="COL42" s="31"/>
      <c r="COM42" s="30"/>
      <c r="CON42" s="31"/>
      <c r="COO42" s="30"/>
      <c r="COP42" s="31"/>
      <c r="COQ42" s="30"/>
      <c r="COR42" s="31"/>
      <c r="COS42" s="30"/>
      <c r="COT42" s="31"/>
      <c r="COU42" s="30"/>
      <c r="COV42" s="31"/>
      <c r="COW42" s="30"/>
      <c r="COX42" s="31"/>
      <c r="COY42" s="30"/>
      <c r="COZ42" s="31"/>
      <c r="CPA42" s="30"/>
      <c r="CPB42" s="31"/>
      <c r="CPC42" s="30"/>
      <c r="CPD42" s="31"/>
      <c r="CPE42" s="30"/>
      <c r="CPF42" s="31"/>
      <c r="CPG42" s="30"/>
      <c r="CPH42" s="31"/>
      <c r="CPI42" s="30"/>
      <c r="CPJ42" s="31"/>
      <c r="CPK42" s="30"/>
      <c r="CPL42" s="31"/>
      <c r="CPM42" s="30"/>
      <c r="CPN42" s="31"/>
      <c r="CPO42" s="30"/>
      <c r="CPP42" s="31"/>
      <c r="CPQ42" s="30"/>
      <c r="CPR42" s="31"/>
      <c r="CPS42" s="30"/>
      <c r="CPT42" s="31"/>
      <c r="CPU42" s="30"/>
      <c r="CPV42" s="31"/>
      <c r="CPW42" s="30"/>
      <c r="CPX42" s="31"/>
      <c r="CPY42" s="30"/>
      <c r="CPZ42" s="31"/>
      <c r="CQA42" s="30"/>
      <c r="CQB42" s="31"/>
      <c r="CQC42" s="30"/>
      <c r="CQD42" s="31"/>
      <c r="CQE42" s="30"/>
      <c r="CQF42" s="31"/>
      <c r="CQG42" s="30"/>
      <c r="CQH42" s="31"/>
      <c r="CQI42" s="30"/>
      <c r="CQJ42" s="31"/>
      <c r="CQK42" s="30"/>
      <c r="CQL42" s="31"/>
      <c r="CQM42" s="30"/>
      <c r="CQN42" s="31"/>
      <c r="CQO42" s="30"/>
      <c r="CQP42" s="31"/>
      <c r="CQQ42" s="30"/>
      <c r="CQR42" s="31"/>
      <c r="CQS42" s="30"/>
      <c r="CQT42" s="31"/>
      <c r="CQU42" s="30"/>
      <c r="CQV42" s="31"/>
      <c r="CQW42" s="30"/>
      <c r="CQX42" s="31"/>
      <c r="CQY42" s="30"/>
      <c r="CQZ42" s="31"/>
      <c r="CRA42" s="30"/>
      <c r="CRB42" s="31"/>
      <c r="CRC42" s="30"/>
      <c r="CRD42" s="31"/>
      <c r="CRE42" s="30"/>
      <c r="CRF42" s="31"/>
      <c r="CRG42" s="30"/>
      <c r="CRH42" s="31"/>
      <c r="CRI42" s="30"/>
      <c r="CRJ42" s="31"/>
      <c r="CRK42" s="30"/>
      <c r="CRL42" s="31"/>
      <c r="CRM42" s="30"/>
      <c r="CRN42" s="31"/>
      <c r="CRO42" s="30"/>
      <c r="CRP42" s="31"/>
      <c r="CRQ42" s="30"/>
      <c r="CRR42" s="31"/>
      <c r="CRS42" s="30"/>
      <c r="CRT42" s="31"/>
      <c r="CRU42" s="30"/>
      <c r="CRV42" s="31"/>
      <c r="CRW42" s="30"/>
      <c r="CRX42" s="31"/>
      <c r="CRY42" s="30"/>
      <c r="CRZ42" s="31"/>
      <c r="CSA42" s="30"/>
      <c r="CSB42" s="31"/>
      <c r="CSC42" s="30"/>
      <c r="CSD42" s="31"/>
      <c r="CSE42" s="30"/>
      <c r="CSF42" s="31"/>
      <c r="CSG42" s="30"/>
      <c r="CSH42" s="31"/>
      <c r="CSI42" s="30"/>
      <c r="CSJ42" s="31"/>
      <c r="CSK42" s="30"/>
      <c r="CSL42" s="31"/>
      <c r="CSM42" s="30"/>
      <c r="CSN42" s="31"/>
      <c r="CSO42" s="30"/>
      <c r="CSP42" s="31"/>
      <c r="CSQ42" s="30"/>
      <c r="CSR42" s="31"/>
      <c r="CSS42" s="30"/>
      <c r="CST42" s="31"/>
      <c r="CSU42" s="30"/>
      <c r="CSV42" s="31"/>
      <c r="CSW42" s="30"/>
      <c r="CSX42" s="31"/>
      <c r="CSY42" s="30"/>
      <c r="CSZ42" s="31"/>
      <c r="CTA42" s="30"/>
      <c r="CTB42" s="31"/>
      <c r="CTC42" s="30"/>
      <c r="CTD42" s="31"/>
      <c r="CTE42" s="30"/>
      <c r="CTF42" s="31"/>
      <c r="CTG42" s="30"/>
      <c r="CTH42" s="31"/>
      <c r="CTI42" s="30"/>
      <c r="CTJ42" s="31"/>
      <c r="CTK42" s="30"/>
      <c r="CTL42" s="31"/>
      <c r="CTM42" s="30"/>
      <c r="CTN42" s="31"/>
      <c r="CTO42" s="30"/>
      <c r="CTP42" s="31"/>
      <c r="CTQ42" s="30"/>
      <c r="CTR42" s="31"/>
      <c r="CTS42" s="30"/>
      <c r="CTT42" s="31"/>
      <c r="CTU42" s="30"/>
      <c r="CTV42" s="31"/>
      <c r="CTW42" s="30"/>
      <c r="CTX42" s="31"/>
      <c r="CTY42" s="30"/>
      <c r="CTZ42" s="31"/>
      <c r="CUA42" s="30"/>
      <c r="CUB42" s="31"/>
      <c r="CUC42" s="30"/>
      <c r="CUD42" s="31"/>
      <c r="CUE42" s="30"/>
      <c r="CUF42" s="31"/>
      <c r="CUG42" s="30"/>
      <c r="CUH42" s="31"/>
      <c r="CUI42" s="30"/>
      <c r="CUJ42" s="31"/>
      <c r="CUK42" s="30"/>
      <c r="CUL42" s="31"/>
      <c r="CUM42" s="30"/>
      <c r="CUN42" s="31"/>
      <c r="CUO42" s="30"/>
      <c r="CUP42" s="31"/>
      <c r="CUQ42" s="30"/>
      <c r="CUR42" s="31"/>
      <c r="CUS42" s="30"/>
      <c r="CUT42" s="31"/>
      <c r="CUU42" s="30"/>
      <c r="CUV42" s="31"/>
      <c r="CUW42" s="30"/>
      <c r="CUX42" s="31"/>
      <c r="CUY42" s="30"/>
      <c r="CUZ42" s="31"/>
      <c r="CVA42" s="30"/>
      <c r="CVB42" s="31"/>
      <c r="CVC42" s="30"/>
      <c r="CVD42" s="31"/>
      <c r="CVE42" s="30"/>
      <c r="CVF42" s="31"/>
      <c r="CVG42" s="30"/>
      <c r="CVH42" s="31"/>
      <c r="CVI42" s="30"/>
      <c r="CVJ42" s="31"/>
      <c r="CVK42" s="30"/>
      <c r="CVL42" s="31"/>
      <c r="CVM42" s="30"/>
      <c r="CVN42" s="31"/>
      <c r="CVO42" s="30"/>
      <c r="CVP42" s="31"/>
      <c r="CVQ42" s="30"/>
      <c r="CVR42" s="31"/>
      <c r="CVS42" s="30"/>
      <c r="CVT42" s="31"/>
      <c r="CVU42" s="30"/>
      <c r="CVV42" s="31"/>
      <c r="CVW42" s="30"/>
      <c r="CVX42" s="31"/>
      <c r="CVY42" s="30"/>
      <c r="CVZ42" s="31"/>
      <c r="CWA42" s="30"/>
      <c r="CWB42" s="31"/>
      <c r="CWC42" s="30"/>
      <c r="CWD42" s="31"/>
      <c r="CWE42" s="30"/>
      <c r="CWF42" s="31"/>
      <c r="CWG42" s="30"/>
      <c r="CWH42" s="31"/>
      <c r="CWI42" s="30"/>
      <c r="CWJ42" s="31"/>
      <c r="CWK42" s="30"/>
      <c r="CWL42" s="31"/>
      <c r="CWM42" s="30"/>
      <c r="CWN42" s="31"/>
      <c r="CWO42" s="30"/>
      <c r="CWP42" s="31"/>
      <c r="CWQ42" s="30"/>
      <c r="CWR42" s="31"/>
      <c r="CWS42" s="30"/>
      <c r="CWT42" s="31"/>
      <c r="CWU42" s="30"/>
      <c r="CWV42" s="31"/>
      <c r="CWW42" s="30"/>
      <c r="CWX42" s="31"/>
      <c r="CWY42" s="30"/>
      <c r="CWZ42" s="31"/>
      <c r="CXA42" s="30"/>
      <c r="CXB42" s="31"/>
      <c r="CXC42" s="30"/>
      <c r="CXD42" s="31"/>
      <c r="CXE42" s="30"/>
      <c r="CXF42" s="31"/>
      <c r="CXG42" s="30"/>
      <c r="CXH42" s="31"/>
      <c r="CXI42" s="30"/>
      <c r="CXJ42" s="31"/>
      <c r="CXK42" s="30"/>
      <c r="CXL42" s="31"/>
      <c r="CXM42" s="30"/>
      <c r="CXN42" s="31"/>
      <c r="CXO42" s="30"/>
      <c r="CXP42" s="31"/>
      <c r="CXQ42" s="30"/>
      <c r="CXR42" s="31"/>
      <c r="CXS42" s="30"/>
      <c r="CXT42" s="31"/>
      <c r="CXU42" s="30"/>
      <c r="CXV42" s="31"/>
      <c r="CXW42" s="30"/>
      <c r="CXX42" s="31"/>
      <c r="CXY42" s="30"/>
      <c r="CXZ42" s="31"/>
      <c r="CYA42" s="30"/>
      <c r="CYB42" s="31"/>
      <c r="CYC42" s="30"/>
      <c r="CYD42" s="31"/>
      <c r="CYE42" s="30"/>
      <c r="CYF42" s="31"/>
      <c r="CYG42" s="30"/>
      <c r="CYH42" s="31"/>
      <c r="CYI42" s="30"/>
      <c r="CYJ42" s="31"/>
      <c r="CYK42" s="30"/>
      <c r="CYL42" s="31"/>
      <c r="CYM42" s="30"/>
      <c r="CYN42" s="31"/>
      <c r="CYO42" s="30"/>
      <c r="CYP42" s="31"/>
      <c r="CYQ42" s="30"/>
      <c r="CYR42" s="31"/>
      <c r="CYS42" s="30"/>
      <c r="CYT42" s="31"/>
      <c r="CYU42" s="30"/>
      <c r="CYV42" s="31"/>
      <c r="CYW42" s="30"/>
      <c r="CYX42" s="31"/>
      <c r="CYY42" s="30"/>
      <c r="CYZ42" s="31"/>
      <c r="CZA42" s="30"/>
      <c r="CZB42" s="31"/>
      <c r="CZC42" s="30"/>
      <c r="CZD42" s="31"/>
      <c r="CZE42" s="30"/>
      <c r="CZF42" s="31"/>
      <c r="CZG42" s="30"/>
      <c r="CZH42" s="31"/>
      <c r="CZI42" s="30"/>
      <c r="CZJ42" s="31"/>
      <c r="CZK42" s="30"/>
      <c r="CZL42" s="31"/>
      <c r="CZM42" s="30"/>
      <c r="CZN42" s="31"/>
      <c r="CZO42" s="30"/>
      <c r="CZP42" s="31"/>
      <c r="CZQ42" s="30"/>
      <c r="CZR42" s="31"/>
      <c r="CZS42" s="30"/>
      <c r="CZT42" s="31"/>
      <c r="CZU42" s="30"/>
      <c r="CZV42" s="31"/>
      <c r="CZW42" s="30"/>
      <c r="CZX42" s="31"/>
      <c r="CZY42" s="30"/>
      <c r="CZZ42" s="31"/>
      <c r="DAA42" s="30"/>
      <c r="DAB42" s="31"/>
      <c r="DAC42" s="30"/>
      <c r="DAD42" s="31"/>
      <c r="DAE42" s="30"/>
      <c r="DAF42" s="31"/>
      <c r="DAG42" s="30"/>
      <c r="DAH42" s="31"/>
      <c r="DAI42" s="30"/>
      <c r="DAJ42" s="31"/>
      <c r="DAK42" s="30"/>
      <c r="DAL42" s="31"/>
      <c r="DAM42" s="30"/>
      <c r="DAN42" s="31"/>
      <c r="DAO42" s="30"/>
      <c r="DAP42" s="31"/>
      <c r="DAQ42" s="30"/>
      <c r="DAR42" s="31"/>
      <c r="DAS42" s="30"/>
      <c r="DAT42" s="31"/>
      <c r="DAU42" s="30"/>
      <c r="DAV42" s="31"/>
      <c r="DAW42" s="30"/>
      <c r="DAX42" s="31"/>
      <c r="DAY42" s="30"/>
      <c r="DAZ42" s="31"/>
      <c r="DBA42" s="30"/>
      <c r="DBB42" s="31"/>
      <c r="DBC42" s="30"/>
      <c r="DBD42" s="31"/>
      <c r="DBE42" s="30"/>
      <c r="DBF42" s="31"/>
      <c r="DBG42" s="30"/>
      <c r="DBH42" s="31"/>
      <c r="DBI42" s="30"/>
      <c r="DBJ42" s="31"/>
      <c r="DBK42" s="30"/>
      <c r="DBL42" s="31"/>
      <c r="DBM42" s="30"/>
      <c r="DBN42" s="31"/>
      <c r="DBO42" s="30"/>
      <c r="DBP42" s="31"/>
      <c r="DBQ42" s="30"/>
      <c r="DBR42" s="31"/>
      <c r="DBS42" s="30"/>
      <c r="DBT42" s="31"/>
      <c r="DBU42" s="30"/>
      <c r="DBV42" s="31"/>
      <c r="DBW42" s="30"/>
      <c r="DBX42" s="31"/>
      <c r="DBY42" s="30"/>
      <c r="DBZ42" s="31"/>
      <c r="DCA42" s="30"/>
      <c r="DCB42" s="31"/>
      <c r="DCC42" s="30"/>
      <c r="DCD42" s="31"/>
      <c r="DCE42" s="30"/>
      <c r="DCF42" s="31"/>
      <c r="DCG42" s="30"/>
      <c r="DCH42" s="31"/>
      <c r="DCI42" s="30"/>
      <c r="DCJ42" s="31"/>
      <c r="DCK42" s="30"/>
      <c r="DCL42" s="31"/>
      <c r="DCM42" s="30"/>
      <c r="DCN42" s="31"/>
      <c r="DCO42" s="30"/>
      <c r="DCP42" s="31"/>
      <c r="DCQ42" s="30"/>
      <c r="DCR42" s="31"/>
      <c r="DCS42" s="30"/>
      <c r="DCT42" s="31"/>
      <c r="DCU42" s="30"/>
      <c r="DCV42" s="31"/>
      <c r="DCW42" s="30"/>
      <c r="DCX42" s="31"/>
      <c r="DCY42" s="30"/>
      <c r="DCZ42" s="31"/>
      <c r="DDA42" s="30"/>
      <c r="DDB42" s="31"/>
      <c r="DDC42" s="30"/>
      <c r="DDD42" s="31"/>
      <c r="DDE42" s="30"/>
      <c r="DDF42" s="31"/>
      <c r="DDG42" s="30"/>
      <c r="DDH42" s="31"/>
      <c r="DDI42" s="30"/>
      <c r="DDJ42" s="31"/>
      <c r="DDK42" s="30"/>
      <c r="DDL42" s="31"/>
      <c r="DDM42" s="30"/>
      <c r="DDN42" s="31"/>
      <c r="DDO42" s="30"/>
      <c r="DDP42" s="31"/>
      <c r="DDQ42" s="30"/>
      <c r="DDR42" s="31"/>
      <c r="DDS42" s="30"/>
      <c r="DDT42" s="31"/>
      <c r="DDU42" s="30"/>
      <c r="DDV42" s="31"/>
      <c r="DDW42" s="30"/>
      <c r="DDX42" s="31"/>
      <c r="DDY42" s="30"/>
      <c r="DDZ42" s="31"/>
      <c r="DEA42" s="30"/>
      <c r="DEB42" s="31"/>
      <c r="DEC42" s="30"/>
      <c r="DED42" s="31"/>
      <c r="DEE42" s="30"/>
      <c r="DEF42" s="31"/>
      <c r="DEG42" s="30"/>
      <c r="DEH42" s="31"/>
      <c r="DEI42" s="30"/>
      <c r="DEJ42" s="31"/>
      <c r="DEK42" s="30"/>
      <c r="DEL42" s="31"/>
      <c r="DEM42" s="30"/>
      <c r="DEN42" s="31"/>
      <c r="DEO42" s="30"/>
      <c r="DEP42" s="31"/>
      <c r="DEQ42" s="30"/>
      <c r="DER42" s="31"/>
      <c r="DES42" s="30"/>
      <c r="DET42" s="31"/>
      <c r="DEU42" s="30"/>
      <c r="DEV42" s="31"/>
      <c r="DEW42" s="30"/>
      <c r="DEX42" s="31"/>
      <c r="DEY42" s="30"/>
      <c r="DEZ42" s="31"/>
      <c r="DFA42" s="30"/>
      <c r="DFB42" s="31"/>
      <c r="DFC42" s="30"/>
      <c r="DFD42" s="31"/>
      <c r="DFE42" s="30"/>
      <c r="DFF42" s="31"/>
      <c r="DFG42" s="30"/>
      <c r="DFH42" s="31"/>
      <c r="DFI42" s="30"/>
      <c r="DFJ42" s="31"/>
      <c r="DFK42" s="30"/>
      <c r="DFL42" s="31"/>
      <c r="DFM42" s="30"/>
      <c r="DFN42" s="31"/>
      <c r="DFO42" s="30"/>
      <c r="DFP42" s="31"/>
      <c r="DFQ42" s="30"/>
      <c r="DFR42" s="31"/>
      <c r="DFS42" s="30"/>
      <c r="DFT42" s="31"/>
      <c r="DFU42" s="30"/>
      <c r="DFV42" s="31"/>
      <c r="DFW42" s="30"/>
      <c r="DFX42" s="31"/>
      <c r="DFY42" s="30"/>
      <c r="DFZ42" s="31"/>
      <c r="DGA42" s="30"/>
      <c r="DGB42" s="31"/>
      <c r="DGC42" s="30"/>
      <c r="DGD42" s="31"/>
      <c r="DGE42" s="30"/>
      <c r="DGF42" s="31"/>
      <c r="DGG42" s="30"/>
      <c r="DGH42" s="31"/>
      <c r="DGI42" s="30"/>
      <c r="DGJ42" s="31"/>
      <c r="DGK42" s="30"/>
      <c r="DGL42" s="31"/>
      <c r="DGM42" s="30"/>
      <c r="DGN42" s="31"/>
      <c r="DGO42" s="30"/>
      <c r="DGP42" s="31"/>
      <c r="DGQ42" s="30"/>
      <c r="DGR42" s="31"/>
      <c r="DGS42" s="30"/>
      <c r="DGT42" s="31"/>
      <c r="DGU42" s="30"/>
      <c r="DGV42" s="31"/>
      <c r="DGW42" s="30"/>
      <c r="DGX42" s="31"/>
      <c r="DGY42" s="30"/>
      <c r="DGZ42" s="31"/>
      <c r="DHA42" s="30"/>
      <c r="DHB42" s="31"/>
      <c r="DHC42" s="30"/>
      <c r="DHD42" s="31"/>
      <c r="DHE42" s="30"/>
      <c r="DHF42" s="31"/>
      <c r="DHG42" s="30"/>
      <c r="DHH42" s="31"/>
      <c r="DHI42" s="30"/>
      <c r="DHJ42" s="31"/>
      <c r="DHK42" s="30"/>
      <c r="DHL42" s="31"/>
      <c r="DHM42" s="30"/>
      <c r="DHN42" s="31"/>
      <c r="DHO42" s="30"/>
      <c r="DHP42" s="31"/>
      <c r="DHQ42" s="30"/>
      <c r="DHR42" s="31"/>
      <c r="DHS42" s="30"/>
      <c r="DHT42" s="31"/>
      <c r="DHU42" s="30"/>
      <c r="DHV42" s="31"/>
      <c r="DHW42" s="30"/>
      <c r="DHX42" s="31"/>
      <c r="DHY42" s="30"/>
      <c r="DHZ42" s="31"/>
      <c r="DIA42" s="30"/>
      <c r="DIB42" s="31"/>
      <c r="DIC42" s="30"/>
      <c r="DID42" s="31"/>
      <c r="DIE42" s="30"/>
      <c r="DIF42" s="31"/>
      <c r="DIG42" s="30"/>
      <c r="DIH42" s="31"/>
      <c r="DII42" s="30"/>
      <c r="DIJ42" s="31"/>
      <c r="DIK42" s="30"/>
      <c r="DIL42" s="31"/>
      <c r="DIM42" s="30"/>
      <c r="DIN42" s="31"/>
      <c r="DIO42" s="30"/>
      <c r="DIP42" s="31"/>
      <c r="DIQ42" s="30"/>
      <c r="DIR42" s="31"/>
      <c r="DIS42" s="30"/>
      <c r="DIT42" s="31"/>
      <c r="DIU42" s="30"/>
      <c r="DIV42" s="31"/>
      <c r="DIW42" s="30"/>
      <c r="DIX42" s="31"/>
      <c r="DIY42" s="30"/>
      <c r="DIZ42" s="31"/>
      <c r="DJA42" s="30"/>
      <c r="DJB42" s="31"/>
      <c r="DJC42" s="30"/>
      <c r="DJD42" s="31"/>
      <c r="DJE42" s="30"/>
      <c r="DJF42" s="31"/>
      <c r="DJG42" s="30"/>
      <c r="DJH42" s="31"/>
      <c r="DJI42" s="30"/>
      <c r="DJJ42" s="31"/>
      <c r="DJK42" s="30"/>
      <c r="DJL42" s="31"/>
      <c r="DJM42" s="30"/>
      <c r="DJN42" s="31"/>
      <c r="DJO42" s="30"/>
      <c r="DJP42" s="31"/>
      <c r="DJQ42" s="30"/>
      <c r="DJR42" s="31"/>
      <c r="DJS42" s="30"/>
      <c r="DJT42" s="31"/>
      <c r="DJU42" s="30"/>
      <c r="DJV42" s="31"/>
      <c r="DJW42" s="30"/>
      <c r="DJX42" s="31"/>
      <c r="DJY42" s="30"/>
      <c r="DJZ42" s="31"/>
      <c r="DKA42" s="30"/>
      <c r="DKB42" s="31"/>
      <c r="DKC42" s="30"/>
      <c r="DKD42" s="31"/>
      <c r="DKE42" s="30"/>
      <c r="DKF42" s="31"/>
      <c r="DKG42" s="30"/>
      <c r="DKH42" s="31"/>
      <c r="DKI42" s="30"/>
      <c r="DKJ42" s="31"/>
      <c r="DKK42" s="30"/>
      <c r="DKL42" s="31"/>
      <c r="DKM42" s="30"/>
      <c r="DKN42" s="31"/>
      <c r="DKO42" s="30"/>
      <c r="DKP42" s="31"/>
      <c r="DKQ42" s="30"/>
      <c r="DKR42" s="31"/>
      <c r="DKS42" s="30"/>
      <c r="DKT42" s="31"/>
      <c r="DKU42" s="30"/>
      <c r="DKV42" s="31"/>
      <c r="DKW42" s="30"/>
      <c r="DKX42" s="31"/>
      <c r="DKY42" s="30"/>
      <c r="DKZ42" s="31"/>
      <c r="DLA42" s="30"/>
      <c r="DLB42" s="31"/>
      <c r="DLC42" s="30"/>
      <c r="DLD42" s="31"/>
      <c r="DLE42" s="30"/>
      <c r="DLF42" s="31"/>
      <c r="DLG42" s="30"/>
      <c r="DLH42" s="31"/>
      <c r="DLI42" s="30"/>
      <c r="DLJ42" s="31"/>
      <c r="DLK42" s="30"/>
      <c r="DLL42" s="31"/>
      <c r="DLM42" s="30"/>
      <c r="DLN42" s="31"/>
      <c r="DLO42" s="30"/>
      <c r="DLP42" s="31"/>
      <c r="DLQ42" s="30"/>
      <c r="DLR42" s="31"/>
      <c r="DLS42" s="30"/>
      <c r="DLT42" s="31"/>
      <c r="DLU42" s="30"/>
      <c r="DLV42" s="31"/>
      <c r="DLW42" s="30"/>
      <c r="DLX42" s="31"/>
      <c r="DLY42" s="30"/>
      <c r="DLZ42" s="31"/>
      <c r="DMA42" s="30"/>
      <c r="DMB42" s="31"/>
      <c r="DMC42" s="30"/>
      <c r="DMD42" s="31"/>
      <c r="DME42" s="30"/>
      <c r="DMF42" s="31"/>
      <c r="DMG42" s="30"/>
      <c r="DMH42" s="31"/>
      <c r="DMI42" s="30"/>
      <c r="DMJ42" s="31"/>
      <c r="DMK42" s="30"/>
      <c r="DML42" s="31"/>
      <c r="DMM42" s="30"/>
      <c r="DMN42" s="31"/>
      <c r="DMO42" s="30"/>
      <c r="DMP42" s="31"/>
      <c r="DMQ42" s="30"/>
      <c r="DMR42" s="31"/>
      <c r="DMS42" s="30"/>
      <c r="DMT42" s="31"/>
      <c r="DMU42" s="30"/>
      <c r="DMV42" s="31"/>
      <c r="DMW42" s="30"/>
      <c r="DMX42" s="31"/>
      <c r="DMY42" s="30"/>
      <c r="DMZ42" s="31"/>
      <c r="DNA42" s="30"/>
      <c r="DNB42" s="31"/>
      <c r="DNC42" s="30"/>
      <c r="DND42" s="31"/>
      <c r="DNE42" s="30"/>
      <c r="DNF42" s="31"/>
      <c r="DNG42" s="30"/>
      <c r="DNH42" s="31"/>
      <c r="DNI42" s="30"/>
      <c r="DNJ42" s="31"/>
      <c r="DNK42" s="30"/>
      <c r="DNL42" s="31"/>
      <c r="DNM42" s="30"/>
      <c r="DNN42" s="31"/>
      <c r="DNO42" s="30"/>
      <c r="DNP42" s="31"/>
      <c r="DNQ42" s="30"/>
      <c r="DNR42" s="31"/>
      <c r="DNS42" s="30"/>
      <c r="DNT42" s="31"/>
      <c r="DNU42" s="30"/>
      <c r="DNV42" s="31"/>
      <c r="DNW42" s="30"/>
      <c r="DNX42" s="31"/>
      <c r="DNY42" s="30"/>
      <c r="DNZ42" s="31"/>
      <c r="DOA42" s="30"/>
      <c r="DOB42" s="31"/>
      <c r="DOC42" s="30"/>
      <c r="DOD42" s="31"/>
      <c r="DOE42" s="30"/>
      <c r="DOF42" s="31"/>
      <c r="DOG42" s="30"/>
      <c r="DOH42" s="31"/>
      <c r="DOI42" s="30"/>
      <c r="DOJ42" s="31"/>
      <c r="DOK42" s="30"/>
      <c r="DOL42" s="31"/>
      <c r="DOM42" s="30"/>
      <c r="DON42" s="31"/>
      <c r="DOO42" s="30"/>
      <c r="DOP42" s="31"/>
      <c r="DOQ42" s="30"/>
      <c r="DOR42" s="31"/>
      <c r="DOS42" s="30"/>
      <c r="DOT42" s="31"/>
      <c r="DOU42" s="30"/>
      <c r="DOV42" s="31"/>
      <c r="DOW42" s="30"/>
      <c r="DOX42" s="31"/>
      <c r="DOY42" s="30"/>
      <c r="DOZ42" s="31"/>
      <c r="DPA42" s="30"/>
      <c r="DPB42" s="31"/>
      <c r="DPC42" s="30"/>
      <c r="DPD42" s="31"/>
      <c r="DPE42" s="30"/>
      <c r="DPF42" s="31"/>
      <c r="DPG42" s="30"/>
      <c r="DPH42" s="31"/>
      <c r="DPI42" s="30"/>
      <c r="DPJ42" s="31"/>
      <c r="DPK42" s="30"/>
      <c r="DPL42" s="31"/>
      <c r="DPM42" s="30"/>
      <c r="DPN42" s="31"/>
      <c r="DPO42" s="30"/>
      <c r="DPP42" s="31"/>
      <c r="DPQ42" s="30"/>
      <c r="DPR42" s="31"/>
      <c r="DPS42" s="30"/>
      <c r="DPT42" s="31"/>
      <c r="DPU42" s="30"/>
      <c r="DPV42" s="31"/>
      <c r="DPW42" s="30"/>
      <c r="DPX42" s="31"/>
      <c r="DPY42" s="30"/>
      <c r="DPZ42" s="31"/>
      <c r="DQA42" s="30"/>
      <c r="DQB42" s="31"/>
      <c r="DQC42" s="30"/>
      <c r="DQD42" s="31"/>
      <c r="DQE42" s="30"/>
      <c r="DQF42" s="31"/>
      <c r="DQG42" s="30"/>
      <c r="DQH42" s="31"/>
      <c r="DQI42" s="30"/>
      <c r="DQJ42" s="31"/>
      <c r="DQK42" s="30"/>
      <c r="DQL42" s="31"/>
      <c r="DQM42" s="30"/>
      <c r="DQN42" s="31"/>
      <c r="DQO42" s="30"/>
      <c r="DQP42" s="31"/>
      <c r="DQQ42" s="30"/>
      <c r="DQR42" s="31"/>
      <c r="DQS42" s="30"/>
      <c r="DQT42" s="31"/>
      <c r="DQU42" s="30"/>
      <c r="DQV42" s="31"/>
      <c r="DQW42" s="30"/>
      <c r="DQX42" s="31"/>
      <c r="DQY42" s="30"/>
      <c r="DQZ42" s="31"/>
      <c r="DRA42" s="30"/>
      <c r="DRB42" s="31"/>
      <c r="DRC42" s="30"/>
      <c r="DRD42" s="31"/>
      <c r="DRE42" s="30"/>
      <c r="DRF42" s="31"/>
      <c r="DRG42" s="30"/>
      <c r="DRH42" s="31"/>
      <c r="DRI42" s="30"/>
      <c r="DRJ42" s="31"/>
      <c r="DRK42" s="30"/>
      <c r="DRL42" s="31"/>
      <c r="DRM42" s="30"/>
      <c r="DRN42" s="31"/>
      <c r="DRO42" s="30"/>
      <c r="DRP42" s="31"/>
      <c r="DRQ42" s="30"/>
      <c r="DRR42" s="31"/>
      <c r="DRS42" s="30"/>
      <c r="DRT42" s="31"/>
      <c r="DRU42" s="30"/>
      <c r="DRV42" s="31"/>
      <c r="DRW42" s="30"/>
      <c r="DRX42" s="31"/>
      <c r="DRY42" s="30"/>
      <c r="DRZ42" s="31"/>
      <c r="DSA42" s="30"/>
      <c r="DSB42" s="31"/>
      <c r="DSC42" s="30"/>
      <c r="DSD42" s="31"/>
      <c r="DSE42" s="30"/>
      <c r="DSF42" s="31"/>
      <c r="DSG42" s="30"/>
      <c r="DSH42" s="31"/>
      <c r="DSI42" s="30"/>
      <c r="DSJ42" s="31"/>
      <c r="DSK42" s="30"/>
      <c r="DSL42" s="31"/>
      <c r="DSM42" s="30"/>
      <c r="DSN42" s="31"/>
      <c r="DSO42" s="30"/>
      <c r="DSP42" s="31"/>
      <c r="DSQ42" s="30"/>
      <c r="DSR42" s="31"/>
      <c r="DSS42" s="30"/>
      <c r="DST42" s="31"/>
      <c r="DSU42" s="30"/>
      <c r="DSV42" s="31"/>
      <c r="DSW42" s="30"/>
      <c r="DSX42" s="31"/>
      <c r="DSY42" s="30"/>
      <c r="DSZ42" s="31"/>
      <c r="DTA42" s="30"/>
      <c r="DTB42" s="31"/>
      <c r="DTC42" s="30"/>
      <c r="DTD42" s="31"/>
      <c r="DTE42" s="30"/>
      <c r="DTF42" s="31"/>
      <c r="DTG42" s="30"/>
      <c r="DTH42" s="31"/>
      <c r="DTI42" s="30"/>
      <c r="DTJ42" s="31"/>
      <c r="DTK42" s="30"/>
      <c r="DTL42" s="31"/>
      <c r="DTM42" s="30"/>
      <c r="DTN42" s="31"/>
      <c r="DTO42" s="30"/>
      <c r="DTP42" s="31"/>
      <c r="DTQ42" s="30"/>
      <c r="DTR42" s="31"/>
      <c r="DTS42" s="30"/>
      <c r="DTT42" s="31"/>
      <c r="DTU42" s="30"/>
      <c r="DTV42" s="31"/>
      <c r="DTW42" s="30"/>
      <c r="DTX42" s="31"/>
      <c r="DTY42" s="30"/>
      <c r="DTZ42" s="31"/>
      <c r="DUA42" s="30"/>
      <c r="DUB42" s="31"/>
      <c r="DUC42" s="30"/>
      <c r="DUD42" s="31"/>
      <c r="DUE42" s="30"/>
      <c r="DUF42" s="31"/>
      <c r="DUG42" s="30"/>
      <c r="DUH42" s="31"/>
      <c r="DUI42" s="30"/>
      <c r="DUJ42" s="31"/>
      <c r="DUK42" s="30"/>
      <c r="DUL42" s="31"/>
      <c r="DUM42" s="30"/>
      <c r="DUN42" s="31"/>
      <c r="DUO42" s="30"/>
      <c r="DUP42" s="31"/>
      <c r="DUQ42" s="30"/>
      <c r="DUR42" s="31"/>
      <c r="DUS42" s="30"/>
      <c r="DUT42" s="31"/>
      <c r="DUU42" s="30"/>
      <c r="DUV42" s="31"/>
      <c r="DUW42" s="30"/>
      <c r="DUX42" s="31"/>
      <c r="DUY42" s="30"/>
      <c r="DUZ42" s="31"/>
      <c r="DVA42" s="30"/>
      <c r="DVB42" s="31"/>
      <c r="DVC42" s="30"/>
      <c r="DVD42" s="31"/>
      <c r="DVE42" s="30"/>
      <c r="DVF42" s="31"/>
      <c r="DVG42" s="30"/>
      <c r="DVH42" s="31"/>
      <c r="DVI42" s="30"/>
      <c r="DVJ42" s="31"/>
      <c r="DVK42" s="30"/>
      <c r="DVL42" s="31"/>
      <c r="DVM42" s="30"/>
      <c r="DVN42" s="31"/>
      <c r="DVO42" s="30"/>
      <c r="DVP42" s="31"/>
      <c r="DVQ42" s="30"/>
      <c r="DVR42" s="31"/>
      <c r="DVS42" s="30"/>
      <c r="DVT42" s="31"/>
      <c r="DVU42" s="30"/>
      <c r="DVV42" s="31"/>
      <c r="DVW42" s="30"/>
      <c r="DVX42" s="31"/>
      <c r="DVY42" s="30"/>
      <c r="DVZ42" s="31"/>
      <c r="DWA42" s="30"/>
      <c r="DWB42" s="31"/>
      <c r="DWC42" s="30"/>
      <c r="DWD42" s="31"/>
      <c r="DWE42" s="30"/>
      <c r="DWF42" s="31"/>
      <c r="DWG42" s="30"/>
      <c r="DWH42" s="31"/>
      <c r="DWI42" s="30"/>
      <c r="DWJ42" s="31"/>
      <c r="DWK42" s="30"/>
      <c r="DWL42" s="31"/>
      <c r="DWM42" s="30"/>
      <c r="DWN42" s="31"/>
      <c r="DWO42" s="30"/>
      <c r="DWP42" s="31"/>
      <c r="DWQ42" s="30"/>
      <c r="DWR42" s="31"/>
      <c r="DWS42" s="30"/>
      <c r="DWT42" s="31"/>
      <c r="DWU42" s="30"/>
      <c r="DWV42" s="31"/>
      <c r="DWW42" s="30"/>
      <c r="DWX42" s="31"/>
      <c r="DWY42" s="30"/>
      <c r="DWZ42" s="31"/>
      <c r="DXA42" s="30"/>
      <c r="DXB42" s="31"/>
      <c r="DXC42" s="30"/>
      <c r="DXD42" s="31"/>
      <c r="DXE42" s="30"/>
      <c r="DXF42" s="31"/>
      <c r="DXG42" s="30"/>
      <c r="DXH42" s="31"/>
      <c r="DXI42" s="30"/>
      <c r="DXJ42" s="31"/>
      <c r="DXK42" s="30"/>
      <c r="DXL42" s="31"/>
      <c r="DXM42" s="30"/>
      <c r="DXN42" s="31"/>
      <c r="DXO42" s="30"/>
      <c r="DXP42" s="31"/>
      <c r="DXQ42" s="30"/>
      <c r="DXR42" s="31"/>
      <c r="DXS42" s="30"/>
      <c r="DXT42" s="31"/>
      <c r="DXU42" s="30"/>
      <c r="DXV42" s="31"/>
      <c r="DXW42" s="30"/>
      <c r="DXX42" s="31"/>
      <c r="DXY42" s="30"/>
      <c r="DXZ42" s="31"/>
      <c r="DYA42" s="30"/>
      <c r="DYB42" s="31"/>
      <c r="DYC42" s="30"/>
      <c r="DYD42" s="31"/>
      <c r="DYE42" s="30"/>
      <c r="DYF42" s="31"/>
      <c r="DYG42" s="30"/>
      <c r="DYH42" s="31"/>
      <c r="DYI42" s="30"/>
      <c r="DYJ42" s="31"/>
      <c r="DYK42" s="30"/>
      <c r="DYL42" s="31"/>
      <c r="DYM42" s="30"/>
      <c r="DYN42" s="31"/>
      <c r="DYO42" s="30"/>
      <c r="DYP42" s="31"/>
      <c r="DYQ42" s="30"/>
      <c r="DYR42" s="31"/>
      <c r="DYS42" s="30"/>
      <c r="DYT42" s="31"/>
      <c r="DYU42" s="30"/>
      <c r="DYV42" s="31"/>
      <c r="DYW42" s="30"/>
      <c r="DYX42" s="31"/>
      <c r="DYY42" s="30"/>
      <c r="DYZ42" s="31"/>
      <c r="DZA42" s="30"/>
      <c r="DZB42" s="31"/>
      <c r="DZC42" s="30"/>
      <c r="DZD42" s="31"/>
      <c r="DZE42" s="30"/>
      <c r="DZF42" s="31"/>
      <c r="DZG42" s="30"/>
      <c r="DZH42" s="31"/>
      <c r="DZI42" s="30"/>
      <c r="DZJ42" s="31"/>
      <c r="DZK42" s="30"/>
      <c r="DZL42" s="31"/>
      <c r="DZM42" s="30"/>
      <c r="DZN42" s="31"/>
      <c r="DZO42" s="30"/>
      <c r="DZP42" s="31"/>
      <c r="DZQ42" s="30"/>
      <c r="DZR42" s="31"/>
      <c r="DZS42" s="30"/>
      <c r="DZT42" s="31"/>
      <c r="DZU42" s="30"/>
      <c r="DZV42" s="31"/>
      <c r="DZW42" s="30"/>
      <c r="DZX42" s="31"/>
      <c r="DZY42" s="30"/>
      <c r="DZZ42" s="31"/>
      <c r="EAA42" s="30"/>
      <c r="EAB42" s="31"/>
      <c r="EAC42" s="30"/>
      <c r="EAD42" s="31"/>
      <c r="EAE42" s="30"/>
      <c r="EAF42" s="31"/>
      <c r="EAG42" s="30"/>
      <c r="EAH42" s="31"/>
      <c r="EAI42" s="30"/>
      <c r="EAJ42" s="31"/>
      <c r="EAK42" s="30"/>
      <c r="EAL42" s="31"/>
      <c r="EAM42" s="30"/>
      <c r="EAN42" s="31"/>
      <c r="EAO42" s="30"/>
      <c r="EAP42" s="31"/>
      <c r="EAQ42" s="30"/>
      <c r="EAR42" s="31"/>
      <c r="EAS42" s="30"/>
      <c r="EAT42" s="31"/>
      <c r="EAU42" s="30"/>
      <c r="EAV42" s="31"/>
      <c r="EAW42" s="30"/>
      <c r="EAX42" s="31"/>
      <c r="EAY42" s="30"/>
      <c r="EAZ42" s="31"/>
      <c r="EBA42" s="30"/>
      <c r="EBB42" s="31"/>
      <c r="EBC42" s="30"/>
      <c r="EBD42" s="31"/>
      <c r="EBE42" s="30"/>
      <c r="EBF42" s="31"/>
      <c r="EBG42" s="30"/>
      <c r="EBH42" s="31"/>
      <c r="EBI42" s="30"/>
      <c r="EBJ42" s="31"/>
      <c r="EBK42" s="30"/>
      <c r="EBL42" s="31"/>
      <c r="EBM42" s="30"/>
      <c r="EBN42" s="31"/>
      <c r="EBO42" s="30"/>
      <c r="EBP42" s="31"/>
      <c r="EBQ42" s="30"/>
      <c r="EBR42" s="31"/>
      <c r="EBS42" s="30"/>
      <c r="EBT42" s="31"/>
      <c r="EBU42" s="30"/>
      <c r="EBV42" s="31"/>
      <c r="EBW42" s="30"/>
      <c r="EBX42" s="31"/>
      <c r="EBY42" s="30"/>
      <c r="EBZ42" s="31"/>
      <c r="ECA42" s="30"/>
      <c r="ECB42" s="31"/>
      <c r="ECC42" s="30"/>
      <c r="ECD42" s="31"/>
      <c r="ECE42" s="30"/>
      <c r="ECF42" s="31"/>
      <c r="ECG42" s="30"/>
      <c r="ECH42" s="31"/>
      <c r="ECI42" s="30"/>
      <c r="ECJ42" s="31"/>
      <c r="ECK42" s="30"/>
      <c r="ECL42" s="31"/>
      <c r="ECM42" s="30"/>
      <c r="ECN42" s="31"/>
      <c r="ECO42" s="30"/>
      <c r="ECP42" s="31"/>
      <c r="ECQ42" s="30"/>
      <c r="ECR42" s="31"/>
      <c r="ECS42" s="30"/>
      <c r="ECT42" s="31"/>
      <c r="ECU42" s="30"/>
      <c r="ECV42" s="31"/>
      <c r="ECW42" s="30"/>
      <c r="ECX42" s="31"/>
      <c r="ECY42" s="30"/>
      <c r="ECZ42" s="31"/>
      <c r="EDA42" s="30"/>
      <c r="EDB42" s="31"/>
      <c r="EDC42" s="30"/>
      <c r="EDD42" s="31"/>
      <c r="EDE42" s="30"/>
      <c r="EDF42" s="31"/>
      <c r="EDG42" s="30"/>
      <c r="EDH42" s="31"/>
      <c r="EDI42" s="30"/>
      <c r="EDJ42" s="31"/>
      <c r="EDK42" s="30"/>
      <c r="EDL42" s="31"/>
      <c r="EDM42" s="30"/>
      <c r="EDN42" s="31"/>
      <c r="EDO42" s="30"/>
      <c r="EDP42" s="31"/>
      <c r="EDQ42" s="30"/>
      <c r="EDR42" s="31"/>
      <c r="EDS42" s="30"/>
      <c r="EDT42" s="31"/>
      <c r="EDU42" s="30"/>
      <c r="EDV42" s="31"/>
      <c r="EDW42" s="30"/>
      <c r="EDX42" s="31"/>
      <c r="EDY42" s="30"/>
      <c r="EDZ42" s="31"/>
      <c r="EEA42" s="30"/>
      <c r="EEB42" s="31"/>
      <c r="EEC42" s="30"/>
      <c r="EED42" s="31"/>
      <c r="EEE42" s="30"/>
      <c r="EEF42" s="31"/>
      <c r="EEG42" s="30"/>
      <c r="EEH42" s="31"/>
      <c r="EEI42" s="30"/>
      <c r="EEJ42" s="31"/>
      <c r="EEK42" s="30"/>
      <c r="EEL42" s="31"/>
      <c r="EEM42" s="30"/>
      <c r="EEN42" s="31"/>
      <c r="EEO42" s="30"/>
      <c r="EEP42" s="31"/>
      <c r="EEQ42" s="30"/>
      <c r="EER42" s="31"/>
      <c r="EES42" s="30"/>
      <c r="EET42" s="31"/>
      <c r="EEU42" s="30"/>
      <c r="EEV42" s="31"/>
      <c r="EEW42" s="30"/>
      <c r="EEX42" s="31"/>
      <c r="EEY42" s="30"/>
      <c r="EEZ42" s="31"/>
      <c r="EFA42" s="30"/>
      <c r="EFB42" s="31"/>
      <c r="EFC42" s="30"/>
      <c r="EFD42" s="31"/>
      <c r="EFE42" s="30"/>
      <c r="EFF42" s="31"/>
      <c r="EFG42" s="30"/>
      <c r="EFH42" s="31"/>
      <c r="EFI42" s="30"/>
      <c r="EFJ42" s="31"/>
      <c r="EFK42" s="30"/>
      <c r="EFL42" s="31"/>
      <c r="EFM42" s="30"/>
      <c r="EFN42" s="31"/>
      <c r="EFO42" s="30"/>
      <c r="EFP42" s="31"/>
      <c r="EFQ42" s="30"/>
      <c r="EFR42" s="31"/>
      <c r="EFS42" s="30"/>
      <c r="EFT42" s="31"/>
      <c r="EFU42" s="30"/>
      <c r="EFV42" s="31"/>
      <c r="EFW42" s="30"/>
      <c r="EFX42" s="31"/>
      <c r="EFY42" s="30"/>
      <c r="EFZ42" s="31"/>
      <c r="EGA42" s="30"/>
      <c r="EGB42" s="31"/>
      <c r="EGC42" s="30"/>
      <c r="EGD42" s="31"/>
      <c r="EGE42" s="30"/>
      <c r="EGF42" s="31"/>
      <c r="EGG42" s="30"/>
      <c r="EGH42" s="31"/>
      <c r="EGI42" s="30"/>
      <c r="EGJ42" s="31"/>
      <c r="EGK42" s="30"/>
      <c r="EGL42" s="31"/>
      <c r="EGM42" s="30"/>
      <c r="EGN42" s="31"/>
      <c r="EGO42" s="30"/>
      <c r="EGP42" s="31"/>
      <c r="EGQ42" s="30"/>
      <c r="EGR42" s="31"/>
      <c r="EGS42" s="30"/>
      <c r="EGT42" s="31"/>
      <c r="EGU42" s="30"/>
      <c r="EGV42" s="31"/>
      <c r="EGW42" s="30"/>
      <c r="EGX42" s="31"/>
      <c r="EGY42" s="30"/>
      <c r="EGZ42" s="31"/>
      <c r="EHA42" s="30"/>
      <c r="EHB42" s="31"/>
      <c r="EHC42" s="30"/>
      <c r="EHD42" s="31"/>
      <c r="EHE42" s="30"/>
      <c r="EHF42" s="31"/>
      <c r="EHG42" s="30"/>
      <c r="EHH42" s="31"/>
      <c r="EHI42" s="30"/>
      <c r="EHJ42" s="31"/>
      <c r="EHK42" s="30"/>
      <c r="EHL42" s="31"/>
      <c r="EHM42" s="30"/>
      <c r="EHN42" s="31"/>
      <c r="EHO42" s="30"/>
      <c r="EHP42" s="31"/>
      <c r="EHQ42" s="30"/>
      <c r="EHR42" s="31"/>
      <c r="EHS42" s="30"/>
      <c r="EHT42" s="31"/>
      <c r="EHU42" s="30"/>
      <c r="EHV42" s="31"/>
      <c r="EHW42" s="30"/>
      <c r="EHX42" s="31"/>
      <c r="EHY42" s="30"/>
      <c r="EHZ42" s="31"/>
      <c r="EIA42" s="30"/>
      <c r="EIB42" s="31"/>
      <c r="EIC42" s="30"/>
      <c r="EID42" s="31"/>
      <c r="EIE42" s="30"/>
      <c r="EIF42" s="31"/>
      <c r="EIG42" s="30"/>
      <c r="EIH42" s="31"/>
      <c r="EII42" s="30"/>
      <c r="EIJ42" s="31"/>
      <c r="EIK42" s="30"/>
      <c r="EIL42" s="31"/>
      <c r="EIM42" s="30"/>
      <c r="EIN42" s="31"/>
      <c r="EIO42" s="30"/>
      <c r="EIP42" s="31"/>
      <c r="EIQ42" s="30"/>
      <c r="EIR42" s="31"/>
      <c r="EIS42" s="30"/>
      <c r="EIT42" s="31"/>
      <c r="EIU42" s="30"/>
      <c r="EIV42" s="31"/>
      <c r="EIW42" s="30"/>
      <c r="EIX42" s="31"/>
      <c r="EIY42" s="30"/>
      <c r="EIZ42" s="31"/>
      <c r="EJA42" s="30"/>
      <c r="EJB42" s="31"/>
      <c r="EJC42" s="30"/>
      <c r="EJD42" s="31"/>
      <c r="EJE42" s="30"/>
      <c r="EJF42" s="31"/>
      <c r="EJG42" s="30"/>
      <c r="EJH42" s="31"/>
      <c r="EJI42" s="30"/>
      <c r="EJJ42" s="31"/>
      <c r="EJK42" s="30"/>
      <c r="EJL42" s="31"/>
      <c r="EJM42" s="30"/>
      <c r="EJN42" s="31"/>
      <c r="EJO42" s="30"/>
      <c r="EJP42" s="31"/>
      <c r="EJQ42" s="30"/>
      <c r="EJR42" s="31"/>
      <c r="EJS42" s="30"/>
      <c r="EJT42" s="31"/>
      <c r="EJU42" s="30"/>
      <c r="EJV42" s="31"/>
      <c r="EJW42" s="30"/>
      <c r="EJX42" s="31"/>
      <c r="EJY42" s="30"/>
      <c r="EJZ42" s="31"/>
      <c r="EKA42" s="30"/>
      <c r="EKB42" s="31"/>
      <c r="EKC42" s="30"/>
      <c r="EKD42" s="31"/>
      <c r="EKE42" s="30"/>
      <c r="EKF42" s="31"/>
      <c r="EKG42" s="30"/>
      <c r="EKH42" s="31"/>
      <c r="EKI42" s="30"/>
      <c r="EKJ42" s="31"/>
      <c r="EKK42" s="30"/>
      <c r="EKL42" s="31"/>
      <c r="EKM42" s="30"/>
      <c r="EKN42" s="31"/>
      <c r="EKO42" s="30"/>
      <c r="EKP42" s="31"/>
      <c r="EKQ42" s="30"/>
      <c r="EKR42" s="31"/>
      <c r="EKS42" s="30"/>
      <c r="EKT42" s="31"/>
      <c r="EKU42" s="30"/>
      <c r="EKV42" s="31"/>
      <c r="EKW42" s="30"/>
      <c r="EKX42" s="31"/>
      <c r="EKY42" s="30"/>
      <c r="EKZ42" s="31"/>
      <c r="ELA42" s="30"/>
      <c r="ELB42" s="31"/>
      <c r="ELC42" s="30"/>
      <c r="ELD42" s="31"/>
      <c r="ELE42" s="30"/>
      <c r="ELF42" s="31"/>
      <c r="ELG42" s="30"/>
      <c r="ELH42" s="31"/>
      <c r="ELI42" s="30"/>
      <c r="ELJ42" s="31"/>
      <c r="ELK42" s="30"/>
      <c r="ELL42" s="31"/>
      <c r="ELM42" s="30"/>
      <c r="ELN42" s="31"/>
      <c r="ELO42" s="30"/>
      <c r="ELP42" s="31"/>
      <c r="ELQ42" s="30"/>
      <c r="ELR42" s="31"/>
      <c r="ELS42" s="30"/>
      <c r="ELT42" s="31"/>
      <c r="ELU42" s="30"/>
      <c r="ELV42" s="31"/>
      <c r="ELW42" s="30"/>
      <c r="ELX42" s="31"/>
      <c r="ELY42" s="30"/>
      <c r="ELZ42" s="31"/>
      <c r="EMA42" s="30"/>
      <c r="EMB42" s="31"/>
      <c r="EMC42" s="30"/>
      <c r="EMD42" s="31"/>
      <c r="EME42" s="30"/>
      <c r="EMF42" s="31"/>
      <c r="EMG42" s="30"/>
      <c r="EMH42" s="31"/>
      <c r="EMI42" s="30"/>
      <c r="EMJ42" s="31"/>
      <c r="EMK42" s="30"/>
      <c r="EML42" s="31"/>
      <c r="EMM42" s="30"/>
      <c r="EMN42" s="31"/>
      <c r="EMO42" s="30"/>
      <c r="EMP42" s="31"/>
      <c r="EMQ42" s="30"/>
      <c r="EMR42" s="31"/>
      <c r="EMS42" s="30"/>
      <c r="EMT42" s="31"/>
      <c r="EMU42" s="30"/>
      <c r="EMV42" s="31"/>
      <c r="EMW42" s="30"/>
      <c r="EMX42" s="31"/>
      <c r="EMY42" s="30"/>
      <c r="EMZ42" s="31"/>
      <c r="ENA42" s="30"/>
      <c r="ENB42" s="31"/>
      <c r="ENC42" s="30"/>
      <c r="END42" s="31"/>
      <c r="ENE42" s="30"/>
      <c r="ENF42" s="31"/>
      <c r="ENG42" s="30"/>
      <c r="ENH42" s="31"/>
      <c r="ENI42" s="30"/>
      <c r="ENJ42" s="31"/>
      <c r="ENK42" s="30"/>
      <c r="ENL42" s="31"/>
      <c r="ENM42" s="30"/>
      <c r="ENN42" s="31"/>
      <c r="ENO42" s="30"/>
      <c r="ENP42" s="31"/>
      <c r="ENQ42" s="30"/>
      <c r="ENR42" s="31"/>
      <c r="ENS42" s="30"/>
      <c r="ENT42" s="31"/>
      <c r="ENU42" s="30"/>
      <c r="ENV42" s="31"/>
      <c r="ENW42" s="30"/>
      <c r="ENX42" s="31"/>
      <c r="ENY42" s="30"/>
      <c r="ENZ42" s="31"/>
      <c r="EOA42" s="30"/>
      <c r="EOB42" s="31"/>
      <c r="EOC42" s="30"/>
      <c r="EOD42" s="31"/>
      <c r="EOE42" s="30"/>
      <c r="EOF42" s="31"/>
      <c r="EOG42" s="30"/>
      <c r="EOH42" s="31"/>
      <c r="EOI42" s="30"/>
      <c r="EOJ42" s="31"/>
      <c r="EOK42" s="30"/>
      <c r="EOL42" s="31"/>
      <c r="EOM42" s="30"/>
      <c r="EON42" s="31"/>
      <c r="EOO42" s="30"/>
      <c r="EOP42" s="31"/>
      <c r="EOQ42" s="30"/>
      <c r="EOR42" s="31"/>
      <c r="EOS42" s="30"/>
      <c r="EOT42" s="31"/>
      <c r="EOU42" s="30"/>
      <c r="EOV42" s="31"/>
      <c r="EOW42" s="30"/>
      <c r="EOX42" s="31"/>
      <c r="EOY42" s="30"/>
      <c r="EOZ42" s="31"/>
      <c r="EPA42" s="30"/>
      <c r="EPB42" s="31"/>
      <c r="EPC42" s="30"/>
      <c r="EPD42" s="31"/>
      <c r="EPE42" s="30"/>
      <c r="EPF42" s="31"/>
      <c r="EPG42" s="30"/>
      <c r="EPH42" s="31"/>
      <c r="EPI42" s="30"/>
      <c r="EPJ42" s="31"/>
      <c r="EPK42" s="30"/>
      <c r="EPL42" s="31"/>
      <c r="EPM42" s="30"/>
      <c r="EPN42" s="31"/>
      <c r="EPO42" s="30"/>
      <c r="EPP42" s="31"/>
      <c r="EPQ42" s="30"/>
      <c r="EPR42" s="31"/>
      <c r="EPS42" s="30"/>
      <c r="EPT42" s="31"/>
      <c r="EPU42" s="30"/>
      <c r="EPV42" s="31"/>
      <c r="EPW42" s="30"/>
      <c r="EPX42" s="31"/>
      <c r="EPY42" s="30"/>
      <c r="EPZ42" s="31"/>
      <c r="EQA42" s="30"/>
      <c r="EQB42" s="31"/>
      <c r="EQC42" s="30"/>
      <c r="EQD42" s="31"/>
      <c r="EQE42" s="30"/>
      <c r="EQF42" s="31"/>
      <c r="EQG42" s="30"/>
      <c r="EQH42" s="31"/>
      <c r="EQI42" s="30"/>
      <c r="EQJ42" s="31"/>
      <c r="EQK42" s="30"/>
      <c r="EQL42" s="31"/>
      <c r="EQM42" s="30"/>
      <c r="EQN42" s="31"/>
      <c r="EQO42" s="30"/>
      <c r="EQP42" s="31"/>
      <c r="EQQ42" s="30"/>
      <c r="EQR42" s="31"/>
      <c r="EQS42" s="30"/>
      <c r="EQT42" s="31"/>
      <c r="EQU42" s="30"/>
      <c r="EQV42" s="31"/>
      <c r="EQW42" s="30"/>
      <c r="EQX42" s="31"/>
      <c r="EQY42" s="30"/>
      <c r="EQZ42" s="31"/>
      <c r="ERA42" s="30"/>
      <c r="ERB42" s="31"/>
      <c r="ERC42" s="30"/>
      <c r="ERD42" s="31"/>
      <c r="ERE42" s="30"/>
      <c r="ERF42" s="31"/>
      <c r="ERG42" s="30"/>
      <c r="ERH42" s="31"/>
      <c r="ERI42" s="30"/>
      <c r="ERJ42" s="31"/>
      <c r="ERK42" s="30"/>
      <c r="ERL42" s="31"/>
      <c r="ERM42" s="30"/>
      <c r="ERN42" s="31"/>
      <c r="ERO42" s="30"/>
      <c r="ERP42" s="31"/>
      <c r="ERQ42" s="30"/>
      <c r="ERR42" s="31"/>
      <c r="ERS42" s="30"/>
      <c r="ERT42" s="31"/>
      <c r="ERU42" s="30"/>
      <c r="ERV42" s="31"/>
      <c r="ERW42" s="30"/>
      <c r="ERX42" s="31"/>
      <c r="ERY42" s="30"/>
      <c r="ERZ42" s="31"/>
      <c r="ESA42" s="30"/>
      <c r="ESB42" s="31"/>
      <c r="ESC42" s="30"/>
      <c r="ESD42" s="31"/>
      <c r="ESE42" s="30"/>
      <c r="ESF42" s="31"/>
      <c r="ESG42" s="30"/>
      <c r="ESH42" s="31"/>
      <c r="ESI42" s="30"/>
      <c r="ESJ42" s="31"/>
      <c r="ESK42" s="30"/>
      <c r="ESL42" s="31"/>
      <c r="ESM42" s="30"/>
      <c r="ESN42" s="31"/>
      <c r="ESO42" s="30"/>
      <c r="ESP42" s="31"/>
      <c r="ESQ42" s="30"/>
      <c r="ESR42" s="31"/>
      <c r="ESS42" s="30"/>
      <c r="EST42" s="31"/>
      <c r="ESU42" s="30"/>
      <c r="ESV42" s="31"/>
      <c r="ESW42" s="30"/>
      <c r="ESX42" s="31"/>
      <c r="ESY42" s="30"/>
      <c r="ESZ42" s="31"/>
      <c r="ETA42" s="30"/>
      <c r="ETB42" s="31"/>
      <c r="ETC42" s="30"/>
      <c r="ETD42" s="31"/>
      <c r="ETE42" s="30"/>
      <c r="ETF42" s="31"/>
      <c r="ETG42" s="30"/>
      <c r="ETH42" s="31"/>
      <c r="ETI42" s="30"/>
      <c r="ETJ42" s="31"/>
      <c r="ETK42" s="30"/>
      <c r="ETL42" s="31"/>
      <c r="ETM42" s="30"/>
      <c r="ETN42" s="31"/>
      <c r="ETO42" s="30"/>
      <c r="ETP42" s="31"/>
      <c r="ETQ42" s="30"/>
      <c r="ETR42" s="31"/>
      <c r="ETS42" s="30"/>
      <c r="ETT42" s="31"/>
      <c r="ETU42" s="30"/>
      <c r="ETV42" s="31"/>
      <c r="ETW42" s="30"/>
      <c r="ETX42" s="31"/>
      <c r="ETY42" s="30"/>
      <c r="ETZ42" s="31"/>
      <c r="EUA42" s="30"/>
      <c r="EUB42" s="31"/>
      <c r="EUC42" s="30"/>
      <c r="EUD42" s="31"/>
      <c r="EUE42" s="30"/>
      <c r="EUF42" s="31"/>
      <c r="EUG42" s="30"/>
      <c r="EUH42" s="31"/>
      <c r="EUI42" s="30"/>
      <c r="EUJ42" s="31"/>
      <c r="EUK42" s="30"/>
      <c r="EUL42" s="31"/>
      <c r="EUM42" s="30"/>
      <c r="EUN42" s="31"/>
      <c r="EUO42" s="30"/>
      <c r="EUP42" s="31"/>
      <c r="EUQ42" s="30"/>
      <c r="EUR42" s="31"/>
      <c r="EUS42" s="30"/>
      <c r="EUT42" s="31"/>
      <c r="EUU42" s="30"/>
      <c r="EUV42" s="31"/>
      <c r="EUW42" s="30"/>
      <c r="EUX42" s="31"/>
      <c r="EUY42" s="30"/>
      <c r="EUZ42" s="31"/>
      <c r="EVA42" s="30"/>
      <c r="EVB42" s="31"/>
      <c r="EVC42" s="30"/>
      <c r="EVD42" s="31"/>
      <c r="EVE42" s="30"/>
      <c r="EVF42" s="31"/>
      <c r="EVG42" s="30"/>
      <c r="EVH42" s="31"/>
      <c r="EVI42" s="30"/>
      <c r="EVJ42" s="31"/>
      <c r="EVK42" s="30"/>
      <c r="EVL42" s="31"/>
      <c r="EVM42" s="30"/>
      <c r="EVN42" s="31"/>
      <c r="EVO42" s="30"/>
      <c r="EVP42" s="31"/>
      <c r="EVQ42" s="30"/>
      <c r="EVR42" s="31"/>
      <c r="EVS42" s="30"/>
      <c r="EVT42" s="31"/>
      <c r="EVU42" s="30"/>
      <c r="EVV42" s="31"/>
      <c r="EVW42" s="30"/>
      <c r="EVX42" s="31"/>
      <c r="EVY42" s="30"/>
      <c r="EVZ42" s="31"/>
      <c r="EWA42" s="30"/>
      <c r="EWB42" s="31"/>
      <c r="EWC42" s="30"/>
      <c r="EWD42" s="31"/>
      <c r="EWE42" s="30"/>
      <c r="EWF42" s="31"/>
      <c r="EWG42" s="30"/>
      <c r="EWH42" s="31"/>
      <c r="EWI42" s="30"/>
      <c r="EWJ42" s="31"/>
      <c r="EWK42" s="30"/>
      <c r="EWL42" s="31"/>
      <c r="EWM42" s="30"/>
      <c r="EWN42" s="31"/>
      <c r="EWO42" s="30"/>
      <c r="EWP42" s="31"/>
      <c r="EWQ42" s="30"/>
      <c r="EWR42" s="31"/>
      <c r="EWS42" s="30"/>
      <c r="EWT42" s="31"/>
      <c r="EWU42" s="30"/>
      <c r="EWV42" s="31"/>
      <c r="EWW42" s="30"/>
      <c r="EWX42" s="31"/>
      <c r="EWY42" s="30"/>
      <c r="EWZ42" s="31"/>
      <c r="EXA42" s="30"/>
      <c r="EXB42" s="31"/>
      <c r="EXC42" s="30"/>
      <c r="EXD42" s="31"/>
      <c r="EXE42" s="30"/>
      <c r="EXF42" s="31"/>
      <c r="EXG42" s="30"/>
      <c r="EXH42" s="31"/>
      <c r="EXI42" s="30"/>
      <c r="EXJ42" s="31"/>
      <c r="EXK42" s="30"/>
      <c r="EXL42" s="31"/>
      <c r="EXM42" s="30"/>
      <c r="EXN42" s="31"/>
      <c r="EXO42" s="30"/>
      <c r="EXP42" s="31"/>
      <c r="EXQ42" s="30"/>
      <c r="EXR42" s="31"/>
      <c r="EXS42" s="30"/>
      <c r="EXT42" s="31"/>
      <c r="EXU42" s="30"/>
      <c r="EXV42" s="31"/>
      <c r="EXW42" s="30"/>
      <c r="EXX42" s="31"/>
      <c r="EXY42" s="30"/>
      <c r="EXZ42" s="31"/>
      <c r="EYA42" s="30"/>
      <c r="EYB42" s="31"/>
      <c r="EYC42" s="30"/>
      <c r="EYD42" s="31"/>
      <c r="EYE42" s="30"/>
      <c r="EYF42" s="31"/>
      <c r="EYG42" s="30"/>
      <c r="EYH42" s="31"/>
      <c r="EYI42" s="30"/>
      <c r="EYJ42" s="31"/>
      <c r="EYK42" s="30"/>
      <c r="EYL42" s="31"/>
      <c r="EYM42" s="30"/>
      <c r="EYN42" s="31"/>
      <c r="EYO42" s="30"/>
      <c r="EYP42" s="31"/>
      <c r="EYQ42" s="30"/>
      <c r="EYR42" s="31"/>
      <c r="EYS42" s="30"/>
      <c r="EYT42" s="31"/>
      <c r="EYU42" s="30"/>
      <c r="EYV42" s="31"/>
      <c r="EYW42" s="30"/>
      <c r="EYX42" s="31"/>
      <c r="EYY42" s="30"/>
      <c r="EYZ42" s="31"/>
      <c r="EZA42" s="30"/>
      <c r="EZB42" s="31"/>
      <c r="EZC42" s="30"/>
      <c r="EZD42" s="31"/>
      <c r="EZE42" s="30"/>
      <c r="EZF42" s="31"/>
      <c r="EZG42" s="30"/>
      <c r="EZH42" s="31"/>
      <c r="EZI42" s="30"/>
      <c r="EZJ42" s="31"/>
      <c r="EZK42" s="30"/>
      <c r="EZL42" s="31"/>
      <c r="EZM42" s="30"/>
      <c r="EZN42" s="31"/>
      <c r="EZO42" s="30"/>
      <c r="EZP42" s="31"/>
      <c r="EZQ42" s="30"/>
      <c r="EZR42" s="31"/>
      <c r="EZS42" s="30"/>
      <c r="EZT42" s="31"/>
      <c r="EZU42" s="30"/>
      <c r="EZV42" s="31"/>
      <c r="EZW42" s="30"/>
      <c r="EZX42" s="31"/>
      <c r="EZY42" s="30"/>
      <c r="EZZ42" s="31"/>
      <c r="FAA42" s="30"/>
      <c r="FAB42" s="31"/>
      <c r="FAC42" s="30"/>
      <c r="FAD42" s="31"/>
      <c r="FAE42" s="30"/>
      <c r="FAF42" s="31"/>
      <c r="FAG42" s="30"/>
      <c r="FAH42" s="31"/>
      <c r="FAI42" s="30"/>
      <c r="FAJ42" s="31"/>
      <c r="FAK42" s="30"/>
      <c r="FAL42" s="31"/>
      <c r="FAM42" s="30"/>
      <c r="FAN42" s="31"/>
      <c r="FAO42" s="30"/>
      <c r="FAP42" s="31"/>
      <c r="FAQ42" s="30"/>
      <c r="FAR42" s="31"/>
      <c r="FAS42" s="30"/>
      <c r="FAT42" s="31"/>
      <c r="FAU42" s="30"/>
      <c r="FAV42" s="31"/>
      <c r="FAW42" s="30"/>
      <c r="FAX42" s="31"/>
      <c r="FAY42" s="30"/>
      <c r="FAZ42" s="31"/>
      <c r="FBA42" s="30"/>
      <c r="FBB42" s="31"/>
      <c r="FBC42" s="30"/>
      <c r="FBD42" s="31"/>
      <c r="FBE42" s="30"/>
      <c r="FBF42" s="31"/>
      <c r="FBG42" s="30"/>
      <c r="FBH42" s="31"/>
      <c r="FBI42" s="30"/>
      <c r="FBJ42" s="31"/>
      <c r="FBK42" s="30"/>
      <c r="FBL42" s="31"/>
      <c r="FBM42" s="30"/>
      <c r="FBN42" s="31"/>
      <c r="FBO42" s="30"/>
      <c r="FBP42" s="31"/>
      <c r="FBQ42" s="30"/>
      <c r="FBR42" s="31"/>
      <c r="FBS42" s="30"/>
      <c r="FBT42" s="31"/>
      <c r="FBU42" s="30"/>
      <c r="FBV42" s="31"/>
      <c r="FBW42" s="30"/>
      <c r="FBX42" s="31"/>
      <c r="FBY42" s="30"/>
      <c r="FBZ42" s="31"/>
      <c r="FCA42" s="30"/>
      <c r="FCB42" s="31"/>
      <c r="FCC42" s="30"/>
      <c r="FCD42" s="31"/>
      <c r="FCE42" s="30"/>
      <c r="FCF42" s="31"/>
      <c r="FCG42" s="30"/>
      <c r="FCH42" s="31"/>
      <c r="FCI42" s="30"/>
      <c r="FCJ42" s="31"/>
      <c r="FCK42" s="30"/>
      <c r="FCL42" s="31"/>
      <c r="FCM42" s="30"/>
      <c r="FCN42" s="31"/>
      <c r="FCO42" s="30"/>
      <c r="FCP42" s="31"/>
      <c r="FCQ42" s="30"/>
      <c r="FCR42" s="31"/>
      <c r="FCS42" s="30"/>
      <c r="FCT42" s="31"/>
      <c r="FCU42" s="30"/>
      <c r="FCV42" s="31"/>
      <c r="FCW42" s="30"/>
      <c r="FCX42" s="31"/>
      <c r="FCY42" s="30"/>
      <c r="FCZ42" s="31"/>
      <c r="FDA42" s="30"/>
      <c r="FDB42" s="31"/>
      <c r="FDC42" s="30"/>
      <c r="FDD42" s="31"/>
      <c r="FDE42" s="30"/>
      <c r="FDF42" s="31"/>
      <c r="FDG42" s="30"/>
      <c r="FDH42" s="31"/>
      <c r="FDI42" s="30"/>
      <c r="FDJ42" s="31"/>
      <c r="FDK42" s="30"/>
      <c r="FDL42" s="31"/>
      <c r="FDM42" s="30"/>
      <c r="FDN42" s="31"/>
      <c r="FDO42" s="30"/>
      <c r="FDP42" s="31"/>
      <c r="FDQ42" s="30"/>
      <c r="FDR42" s="31"/>
      <c r="FDS42" s="30"/>
      <c r="FDT42" s="31"/>
      <c r="FDU42" s="30"/>
      <c r="FDV42" s="31"/>
      <c r="FDW42" s="30"/>
      <c r="FDX42" s="31"/>
      <c r="FDY42" s="30"/>
      <c r="FDZ42" s="31"/>
      <c r="FEA42" s="30"/>
      <c r="FEB42" s="31"/>
      <c r="FEC42" s="30"/>
      <c r="FED42" s="31"/>
      <c r="FEE42" s="30"/>
      <c r="FEF42" s="31"/>
      <c r="FEG42" s="30"/>
      <c r="FEH42" s="31"/>
      <c r="FEI42" s="30"/>
      <c r="FEJ42" s="31"/>
      <c r="FEK42" s="30"/>
      <c r="FEL42" s="31"/>
      <c r="FEM42" s="30"/>
      <c r="FEN42" s="31"/>
      <c r="FEO42" s="30"/>
      <c r="FEP42" s="31"/>
      <c r="FEQ42" s="30"/>
      <c r="FER42" s="31"/>
      <c r="FES42" s="30"/>
      <c r="FET42" s="31"/>
      <c r="FEU42" s="30"/>
      <c r="FEV42" s="31"/>
      <c r="FEW42" s="30"/>
      <c r="FEX42" s="31"/>
      <c r="FEY42" s="30"/>
      <c r="FEZ42" s="31"/>
      <c r="FFA42" s="30"/>
      <c r="FFB42" s="31"/>
      <c r="FFC42" s="30"/>
      <c r="FFD42" s="31"/>
      <c r="FFE42" s="30"/>
      <c r="FFF42" s="31"/>
      <c r="FFG42" s="30"/>
      <c r="FFH42" s="31"/>
      <c r="FFI42" s="30"/>
      <c r="FFJ42" s="31"/>
      <c r="FFK42" s="30"/>
      <c r="FFL42" s="31"/>
      <c r="FFM42" s="30"/>
      <c r="FFN42" s="31"/>
      <c r="FFO42" s="30"/>
      <c r="FFP42" s="31"/>
      <c r="FFQ42" s="30"/>
      <c r="FFR42" s="31"/>
      <c r="FFS42" s="30"/>
      <c r="FFT42" s="31"/>
      <c r="FFU42" s="30"/>
      <c r="FFV42" s="31"/>
      <c r="FFW42" s="30"/>
      <c r="FFX42" s="31"/>
      <c r="FFY42" s="30"/>
      <c r="FFZ42" s="31"/>
      <c r="FGA42" s="30"/>
      <c r="FGB42" s="31"/>
      <c r="FGC42" s="30"/>
      <c r="FGD42" s="31"/>
      <c r="FGE42" s="30"/>
      <c r="FGF42" s="31"/>
      <c r="FGG42" s="30"/>
      <c r="FGH42" s="31"/>
      <c r="FGI42" s="30"/>
      <c r="FGJ42" s="31"/>
      <c r="FGK42" s="30"/>
      <c r="FGL42" s="31"/>
      <c r="FGM42" s="30"/>
      <c r="FGN42" s="31"/>
      <c r="FGO42" s="30"/>
      <c r="FGP42" s="31"/>
      <c r="FGQ42" s="30"/>
      <c r="FGR42" s="31"/>
      <c r="FGS42" s="30"/>
      <c r="FGT42" s="31"/>
      <c r="FGU42" s="30"/>
      <c r="FGV42" s="31"/>
      <c r="FGW42" s="30"/>
      <c r="FGX42" s="31"/>
      <c r="FGY42" s="30"/>
      <c r="FGZ42" s="31"/>
      <c r="FHA42" s="30"/>
      <c r="FHB42" s="31"/>
      <c r="FHC42" s="30"/>
      <c r="FHD42" s="31"/>
      <c r="FHE42" s="30"/>
      <c r="FHF42" s="31"/>
      <c r="FHG42" s="30"/>
      <c r="FHH42" s="31"/>
      <c r="FHI42" s="30"/>
      <c r="FHJ42" s="31"/>
      <c r="FHK42" s="30"/>
      <c r="FHL42" s="31"/>
      <c r="FHM42" s="30"/>
      <c r="FHN42" s="31"/>
      <c r="FHO42" s="30"/>
      <c r="FHP42" s="31"/>
      <c r="FHQ42" s="30"/>
      <c r="FHR42" s="31"/>
      <c r="FHS42" s="30"/>
      <c r="FHT42" s="31"/>
      <c r="FHU42" s="30"/>
      <c r="FHV42" s="31"/>
      <c r="FHW42" s="30"/>
      <c r="FHX42" s="31"/>
      <c r="FHY42" s="30"/>
      <c r="FHZ42" s="31"/>
      <c r="FIA42" s="30"/>
      <c r="FIB42" s="31"/>
      <c r="FIC42" s="30"/>
      <c r="FID42" s="31"/>
      <c r="FIE42" s="30"/>
      <c r="FIF42" s="31"/>
      <c r="FIG42" s="30"/>
      <c r="FIH42" s="31"/>
      <c r="FII42" s="30"/>
      <c r="FIJ42" s="31"/>
      <c r="FIK42" s="30"/>
      <c r="FIL42" s="31"/>
      <c r="FIM42" s="30"/>
      <c r="FIN42" s="31"/>
      <c r="FIO42" s="30"/>
      <c r="FIP42" s="31"/>
      <c r="FIQ42" s="30"/>
      <c r="FIR42" s="31"/>
      <c r="FIS42" s="30"/>
      <c r="FIT42" s="31"/>
      <c r="FIU42" s="30"/>
      <c r="FIV42" s="31"/>
      <c r="FIW42" s="30"/>
      <c r="FIX42" s="31"/>
      <c r="FIY42" s="30"/>
      <c r="FIZ42" s="31"/>
      <c r="FJA42" s="30"/>
      <c r="FJB42" s="31"/>
      <c r="FJC42" s="30"/>
      <c r="FJD42" s="31"/>
      <c r="FJE42" s="30"/>
      <c r="FJF42" s="31"/>
      <c r="FJG42" s="30"/>
      <c r="FJH42" s="31"/>
      <c r="FJI42" s="30"/>
      <c r="FJJ42" s="31"/>
      <c r="FJK42" s="30"/>
      <c r="FJL42" s="31"/>
      <c r="FJM42" s="30"/>
      <c r="FJN42" s="31"/>
      <c r="FJO42" s="30"/>
      <c r="FJP42" s="31"/>
      <c r="FJQ42" s="30"/>
      <c r="FJR42" s="31"/>
      <c r="FJS42" s="30"/>
      <c r="FJT42" s="31"/>
      <c r="FJU42" s="30"/>
      <c r="FJV42" s="31"/>
      <c r="FJW42" s="30"/>
      <c r="FJX42" s="31"/>
      <c r="FJY42" s="30"/>
      <c r="FJZ42" s="31"/>
      <c r="FKA42" s="30"/>
      <c r="FKB42" s="31"/>
      <c r="FKC42" s="30"/>
      <c r="FKD42" s="31"/>
      <c r="FKE42" s="30"/>
      <c r="FKF42" s="31"/>
      <c r="FKG42" s="30"/>
      <c r="FKH42" s="31"/>
      <c r="FKI42" s="30"/>
      <c r="FKJ42" s="31"/>
      <c r="FKK42" s="30"/>
      <c r="FKL42" s="31"/>
      <c r="FKM42" s="30"/>
      <c r="FKN42" s="31"/>
      <c r="FKO42" s="30"/>
      <c r="FKP42" s="31"/>
      <c r="FKQ42" s="30"/>
      <c r="FKR42" s="31"/>
      <c r="FKS42" s="30"/>
      <c r="FKT42" s="31"/>
      <c r="FKU42" s="30"/>
      <c r="FKV42" s="31"/>
      <c r="FKW42" s="30"/>
      <c r="FKX42" s="31"/>
      <c r="FKY42" s="30"/>
      <c r="FKZ42" s="31"/>
      <c r="FLA42" s="30"/>
      <c r="FLB42" s="31"/>
      <c r="FLC42" s="30"/>
      <c r="FLD42" s="31"/>
      <c r="FLE42" s="30"/>
      <c r="FLF42" s="31"/>
      <c r="FLG42" s="30"/>
      <c r="FLH42" s="31"/>
      <c r="FLI42" s="30"/>
      <c r="FLJ42" s="31"/>
      <c r="FLK42" s="30"/>
      <c r="FLL42" s="31"/>
      <c r="FLM42" s="30"/>
      <c r="FLN42" s="31"/>
      <c r="FLO42" s="30"/>
      <c r="FLP42" s="31"/>
      <c r="FLQ42" s="30"/>
      <c r="FLR42" s="31"/>
      <c r="FLS42" s="30"/>
      <c r="FLT42" s="31"/>
      <c r="FLU42" s="30"/>
      <c r="FLV42" s="31"/>
      <c r="FLW42" s="30"/>
      <c r="FLX42" s="31"/>
      <c r="FLY42" s="30"/>
      <c r="FLZ42" s="31"/>
      <c r="FMA42" s="30"/>
      <c r="FMB42" s="31"/>
      <c r="FMC42" s="30"/>
      <c r="FMD42" s="31"/>
      <c r="FME42" s="30"/>
      <c r="FMF42" s="31"/>
      <c r="FMG42" s="30"/>
      <c r="FMH42" s="31"/>
      <c r="FMI42" s="30"/>
      <c r="FMJ42" s="31"/>
      <c r="FMK42" s="30"/>
      <c r="FML42" s="31"/>
      <c r="FMM42" s="30"/>
      <c r="FMN42" s="31"/>
      <c r="FMO42" s="30"/>
      <c r="FMP42" s="31"/>
      <c r="FMQ42" s="30"/>
      <c r="FMR42" s="31"/>
      <c r="FMS42" s="30"/>
      <c r="FMT42" s="31"/>
      <c r="FMU42" s="30"/>
      <c r="FMV42" s="31"/>
      <c r="FMW42" s="30"/>
      <c r="FMX42" s="31"/>
      <c r="FMY42" s="30"/>
      <c r="FMZ42" s="31"/>
      <c r="FNA42" s="30"/>
      <c r="FNB42" s="31"/>
      <c r="FNC42" s="30"/>
      <c r="FND42" s="31"/>
      <c r="FNE42" s="30"/>
      <c r="FNF42" s="31"/>
      <c r="FNG42" s="30"/>
      <c r="FNH42" s="31"/>
      <c r="FNI42" s="30"/>
      <c r="FNJ42" s="31"/>
      <c r="FNK42" s="30"/>
      <c r="FNL42" s="31"/>
      <c r="FNM42" s="30"/>
      <c r="FNN42" s="31"/>
      <c r="FNO42" s="30"/>
      <c r="FNP42" s="31"/>
      <c r="FNQ42" s="30"/>
      <c r="FNR42" s="31"/>
      <c r="FNS42" s="30"/>
      <c r="FNT42" s="31"/>
      <c r="FNU42" s="30"/>
      <c r="FNV42" s="31"/>
      <c r="FNW42" s="30"/>
      <c r="FNX42" s="31"/>
      <c r="FNY42" s="30"/>
      <c r="FNZ42" s="31"/>
      <c r="FOA42" s="30"/>
      <c r="FOB42" s="31"/>
      <c r="FOC42" s="30"/>
      <c r="FOD42" s="31"/>
      <c r="FOE42" s="30"/>
      <c r="FOF42" s="31"/>
      <c r="FOG42" s="30"/>
      <c r="FOH42" s="31"/>
      <c r="FOI42" s="30"/>
      <c r="FOJ42" s="31"/>
      <c r="FOK42" s="30"/>
      <c r="FOL42" s="31"/>
      <c r="FOM42" s="30"/>
      <c r="FON42" s="31"/>
      <c r="FOO42" s="30"/>
      <c r="FOP42" s="31"/>
      <c r="FOQ42" s="30"/>
      <c r="FOR42" s="31"/>
      <c r="FOS42" s="30"/>
      <c r="FOT42" s="31"/>
      <c r="FOU42" s="30"/>
      <c r="FOV42" s="31"/>
      <c r="FOW42" s="30"/>
      <c r="FOX42" s="31"/>
      <c r="FOY42" s="30"/>
      <c r="FOZ42" s="31"/>
      <c r="FPA42" s="30"/>
      <c r="FPB42" s="31"/>
      <c r="FPC42" s="30"/>
      <c r="FPD42" s="31"/>
      <c r="FPE42" s="30"/>
      <c r="FPF42" s="31"/>
      <c r="FPG42" s="30"/>
      <c r="FPH42" s="31"/>
      <c r="FPI42" s="30"/>
      <c r="FPJ42" s="31"/>
      <c r="FPK42" s="30"/>
      <c r="FPL42" s="31"/>
      <c r="FPM42" s="30"/>
      <c r="FPN42" s="31"/>
      <c r="FPO42" s="30"/>
      <c r="FPP42" s="31"/>
      <c r="FPQ42" s="30"/>
      <c r="FPR42" s="31"/>
      <c r="FPS42" s="30"/>
      <c r="FPT42" s="31"/>
      <c r="FPU42" s="30"/>
      <c r="FPV42" s="31"/>
      <c r="FPW42" s="30"/>
      <c r="FPX42" s="31"/>
      <c r="FPY42" s="30"/>
      <c r="FPZ42" s="31"/>
      <c r="FQA42" s="30"/>
      <c r="FQB42" s="31"/>
      <c r="FQC42" s="30"/>
      <c r="FQD42" s="31"/>
      <c r="FQE42" s="30"/>
      <c r="FQF42" s="31"/>
      <c r="FQG42" s="30"/>
      <c r="FQH42" s="31"/>
      <c r="FQI42" s="30"/>
      <c r="FQJ42" s="31"/>
      <c r="FQK42" s="30"/>
      <c r="FQL42" s="31"/>
      <c r="FQM42" s="30"/>
      <c r="FQN42" s="31"/>
      <c r="FQO42" s="30"/>
      <c r="FQP42" s="31"/>
      <c r="FQQ42" s="30"/>
      <c r="FQR42" s="31"/>
      <c r="FQS42" s="30"/>
      <c r="FQT42" s="31"/>
      <c r="FQU42" s="30"/>
      <c r="FQV42" s="31"/>
      <c r="FQW42" s="30"/>
      <c r="FQX42" s="31"/>
      <c r="FQY42" s="30"/>
      <c r="FQZ42" s="31"/>
      <c r="FRA42" s="30"/>
      <c r="FRB42" s="31"/>
      <c r="FRC42" s="30"/>
      <c r="FRD42" s="31"/>
      <c r="FRE42" s="30"/>
      <c r="FRF42" s="31"/>
      <c r="FRG42" s="30"/>
      <c r="FRH42" s="31"/>
      <c r="FRI42" s="30"/>
      <c r="FRJ42" s="31"/>
      <c r="FRK42" s="30"/>
      <c r="FRL42" s="31"/>
      <c r="FRM42" s="30"/>
      <c r="FRN42" s="31"/>
      <c r="FRO42" s="30"/>
      <c r="FRP42" s="31"/>
      <c r="FRQ42" s="30"/>
      <c r="FRR42" s="31"/>
      <c r="FRS42" s="30"/>
      <c r="FRT42" s="31"/>
      <c r="FRU42" s="30"/>
      <c r="FRV42" s="31"/>
      <c r="FRW42" s="30"/>
      <c r="FRX42" s="31"/>
      <c r="FRY42" s="30"/>
      <c r="FRZ42" s="31"/>
      <c r="FSA42" s="30"/>
      <c r="FSB42" s="31"/>
      <c r="FSC42" s="30"/>
      <c r="FSD42" s="31"/>
      <c r="FSE42" s="30"/>
      <c r="FSF42" s="31"/>
      <c r="FSG42" s="30"/>
      <c r="FSH42" s="31"/>
      <c r="FSI42" s="30"/>
      <c r="FSJ42" s="31"/>
      <c r="FSK42" s="30"/>
      <c r="FSL42" s="31"/>
      <c r="FSM42" s="30"/>
      <c r="FSN42" s="31"/>
      <c r="FSO42" s="30"/>
      <c r="FSP42" s="31"/>
      <c r="FSQ42" s="30"/>
      <c r="FSR42" s="31"/>
      <c r="FSS42" s="30"/>
      <c r="FST42" s="31"/>
      <c r="FSU42" s="30"/>
      <c r="FSV42" s="31"/>
      <c r="FSW42" s="30"/>
      <c r="FSX42" s="31"/>
      <c r="FSY42" s="30"/>
      <c r="FSZ42" s="31"/>
      <c r="FTA42" s="30"/>
      <c r="FTB42" s="31"/>
      <c r="FTC42" s="30"/>
      <c r="FTD42" s="31"/>
      <c r="FTE42" s="30"/>
      <c r="FTF42" s="31"/>
      <c r="FTG42" s="30"/>
      <c r="FTH42" s="31"/>
      <c r="FTI42" s="30"/>
      <c r="FTJ42" s="31"/>
      <c r="FTK42" s="30"/>
      <c r="FTL42" s="31"/>
      <c r="FTM42" s="30"/>
      <c r="FTN42" s="31"/>
      <c r="FTO42" s="30"/>
      <c r="FTP42" s="31"/>
      <c r="FTQ42" s="30"/>
      <c r="FTR42" s="31"/>
      <c r="FTS42" s="30"/>
      <c r="FTT42" s="31"/>
      <c r="FTU42" s="30"/>
      <c r="FTV42" s="31"/>
      <c r="FTW42" s="30"/>
      <c r="FTX42" s="31"/>
      <c r="FTY42" s="30"/>
      <c r="FTZ42" s="31"/>
      <c r="FUA42" s="30"/>
      <c r="FUB42" s="31"/>
      <c r="FUC42" s="30"/>
      <c r="FUD42" s="31"/>
      <c r="FUE42" s="30"/>
      <c r="FUF42" s="31"/>
      <c r="FUG42" s="30"/>
      <c r="FUH42" s="31"/>
      <c r="FUI42" s="30"/>
      <c r="FUJ42" s="31"/>
      <c r="FUK42" s="30"/>
      <c r="FUL42" s="31"/>
      <c r="FUM42" s="30"/>
      <c r="FUN42" s="31"/>
      <c r="FUO42" s="30"/>
      <c r="FUP42" s="31"/>
      <c r="FUQ42" s="30"/>
      <c r="FUR42" s="31"/>
      <c r="FUS42" s="30"/>
      <c r="FUT42" s="31"/>
      <c r="FUU42" s="30"/>
      <c r="FUV42" s="31"/>
      <c r="FUW42" s="30"/>
      <c r="FUX42" s="31"/>
      <c r="FUY42" s="30"/>
      <c r="FUZ42" s="31"/>
      <c r="FVA42" s="30"/>
      <c r="FVB42" s="31"/>
      <c r="FVC42" s="30"/>
      <c r="FVD42" s="31"/>
      <c r="FVE42" s="30"/>
      <c r="FVF42" s="31"/>
      <c r="FVG42" s="30"/>
      <c r="FVH42" s="31"/>
      <c r="FVI42" s="30"/>
      <c r="FVJ42" s="31"/>
      <c r="FVK42" s="30"/>
      <c r="FVL42" s="31"/>
      <c r="FVM42" s="30"/>
      <c r="FVN42" s="31"/>
      <c r="FVO42" s="30"/>
      <c r="FVP42" s="31"/>
      <c r="FVQ42" s="30"/>
      <c r="FVR42" s="31"/>
      <c r="FVS42" s="30"/>
      <c r="FVT42" s="31"/>
      <c r="FVU42" s="30"/>
      <c r="FVV42" s="31"/>
      <c r="FVW42" s="30"/>
      <c r="FVX42" s="31"/>
      <c r="FVY42" s="30"/>
      <c r="FVZ42" s="31"/>
      <c r="FWA42" s="30"/>
      <c r="FWB42" s="31"/>
      <c r="FWC42" s="30"/>
      <c r="FWD42" s="31"/>
      <c r="FWE42" s="30"/>
      <c r="FWF42" s="31"/>
      <c r="FWG42" s="30"/>
      <c r="FWH42" s="31"/>
      <c r="FWI42" s="30"/>
      <c r="FWJ42" s="31"/>
      <c r="FWK42" s="30"/>
      <c r="FWL42" s="31"/>
      <c r="FWM42" s="30"/>
      <c r="FWN42" s="31"/>
      <c r="FWO42" s="30"/>
      <c r="FWP42" s="31"/>
      <c r="FWQ42" s="30"/>
      <c r="FWR42" s="31"/>
      <c r="FWS42" s="30"/>
      <c r="FWT42" s="31"/>
      <c r="FWU42" s="30"/>
      <c r="FWV42" s="31"/>
      <c r="FWW42" s="30"/>
      <c r="FWX42" s="31"/>
      <c r="FWY42" s="30"/>
      <c r="FWZ42" s="31"/>
      <c r="FXA42" s="30"/>
      <c r="FXB42" s="31"/>
      <c r="FXC42" s="30"/>
      <c r="FXD42" s="31"/>
      <c r="FXE42" s="30"/>
      <c r="FXF42" s="31"/>
      <c r="FXG42" s="30"/>
      <c r="FXH42" s="31"/>
      <c r="FXI42" s="30"/>
      <c r="FXJ42" s="31"/>
      <c r="FXK42" s="30"/>
      <c r="FXL42" s="31"/>
      <c r="FXM42" s="30"/>
      <c r="FXN42" s="31"/>
      <c r="FXO42" s="30"/>
      <c r="FXP42" s="31"/>
      <c r="FXQ42" s="30"/>
      <c r="FXR42" s="31"/>
      <c r="FXS42" s="30"/>
      <c r="FXT42" s="31"/>
      <c r="FXU42" s="30"/>
      <c r="FXV42" s="31"/>
      <c r="FXW42" s="30"/>
      <c r="FXX42" s="31"/>
      <c r="FXY42" s="30"/>
      <c r="FXZ42" s="31"/>
      <c r="FYA42" s="30"/>
      <c r="FYB42" s="31"/>
      <c r="FYC42" s="30"/>
      <c r="FYD42" s="31"/>
      <c r="FYE42" s="30"/>
      <c r="FYF42" s="31"/>
      <c r="FYG42" s="30"/>
      <c r="FYH42" s="31"/>
      <c r="FYI42" s="30"/>
      <c r="FYJ42" s="31"/>
      <c r="FYK42" s="30"/>
      <c r="FYL42" s="31"/>
      <c r="FYM42" s="30"/>
      <c r="FYN42" s="31"/>
      <c r="FYO42" s="30"/>
      <c r="FYP42" s="31"/>
      <c r="FYQ42" s="30"/>
      <c r="FYR42" s="31"/>
      <c r="FYS42" s="30"/>
      <c r="FYT42" s="31"/>
      <c r="FYU42" s="30"/>
      <c r="FYV42" s="31"/>
      <c r="FYW42" s="30"/>
      <c r="FYX42" s="31"/>
      <c r="FYY42" s="30"/>
      <c r="FYZ42" s="31"/>
      <c r="FZA42" s="30"/>
      <c r="FZB42" s="31"/>
      <c r="FZC42" s="30"/>
      <c r="FZD42" s="31"/>
      <c r="FZE42" s="30"/>
      <c r="FZF42" s="31"/>
      <c r="FZG42" s="30"/>
      <c r="FZH42" s="31"/>
      <c r="FZI42" s="30"/>
      <c r="FZJ42" s="31"/>
      <c r="FZK42" s="30"/>
      <c r="FZL42" s="31"/>
      <c r="FZM42" s="30"/>
      <c r="FZN42" s="31"/>
      <c r="FZO42" s="30"/>
      <c r="FZP42" s="31"/>
      <c r="FZQ42" s="30"/>
      <c r="FZR42" s="31"/>
      <c r="FZS42" s="30"/>
      <c r="FZT42" s="31"/>
      <c r="FZU42" s="30"/>
      <c r="FZV42" s="31"/>
      <c r="FZW42" s="30"/>
      <c r="FZX42" s="31"/>
      <c r="FZY42" s="30"/>
      <c r="FZZ42" s="31"/>
      <c r="GAA42" s="30"/>
      <c r="GAB42" s="31"/>
      <c r="GAC42" s="30"/>
      <c r="GAD42" s="31"/>
      <c r="GAE42" s="30"/>
      <c r="GAF42" s="31"/>
      <c r="GAG42" s="30"/>
      <c r="GAH42" s="31"/>
      <c r="GAI42" s="30"/>
      <c r="GAJ42" s="31"/>
      <c r="GAK42" s="30"/>
      <c r="GAL42" s="31"/>
      <c r="GAM42" s="30"/>
      <c r="GAN42" s="31"/>
      <c r="GAO42" s="30"/>
      <c r="GAP42" s="31"/>
      <c r="GAQ42" s="30"/>
      <c r="GAR42" s="31"/>
      <c r="GAS42" s="30"/>
      <c r="GAT42" s="31"/>
      <c r="GAU42" s="30"/>
      <c r="GAV42" s="31"/>
      <c r="GAW42" s="30"/>
      <c r="GAX42" s="31"/>
      <c r="GAY42" s="30"/>
      <c r="GAZ42" s="31"/>
      <c r="GBA42" s="30"/>
      <c r="GBB42" s="31"/>
      <c r="GBC42" s="30"/>
      <c r="GBD42" s="31"/>
      <c r="GBE42" s="30"/>
      <c r="GBF42" s="31"/>
      <c r="GBG42" s="30"/>
      <c r="GBH42" s="31"/>
      <c r="GBI42" s="30"/>
      <c r="GBJ42" s="31"/>
      <c r="GBK42" s="30"/>
      <c r="GBL42" s="31"/>
      <c r="GBM42" s="30"/>
      <c r="GBN42" s="31"/>
      <c r="GBO42" s="30"/>
      <c r="GBP42" s="31"/>
      <c r="GBQ42" s="30"/>
      <c r="GBR42" s="31"/>
      <c r="GBS42" s="30"/>
      <c r="GBT42" s="31"/>
      <c r="GBU42" s="30"/>
      <c r="GBV42" s="31"/>
      <c r="GBW42" s="30"/>
      <c r="GBX42" s="31"/>
      <c r="GBY42" s="30"/>
      <c r="GBZ42" s="31"/>
      <c r="GCA42" s="30"/>
      <c r="GCB42" s="31"/>
      <c r="GCC42" s="30"/>
      <c r="GCD42" s="31"/>
      <c r="GCE42" s="30"/>
      <c r="GCF42" s="31"/>
      <c r="GCG42" s="30"/>
      <c r="GCH42" s="31"/>
      <c r="GCI42" s="30"/>
      <c r="GCJ42" s="31"/>
      <c r="GCK42" s="30"/>
      <c r="GCL42" s="31"/>
      <c r="GCM42" s="30"/>
      <c r="GCN42" s="31"/>
      <c r="GCO42" s="30"/>
      <c r="GCP42" s="31"/>
      <c r="GCQ42" s="30"/>
      <c r="GCR42" s="31"/>
      <c r="GCS42" s="30"/>
      <c r="GCT42" s="31"/>
      <c r="GCU42" s="30"/>
      <c r="GCV42" s="31"/>
      <c r="GCW42" s="30"/>
      <c r="GCX42" s="31"/>
      <c r="GCY42" s="30"/>
      <c r="GCZ42" s="31"/>
      <c r="GDA42" s="30"/>
      <c r="GDB42" s="31"/>
      <c r="GDC42" s="30"/>
      <c r="GDD42" s="31"/>
      <c r="GDE42" s="30"/>
      <c r="GDF42" s="31"/>
      <c r="GDG42" s="30"/>
      <c r="GDH42" s="31"/>
      <c r="GDI42" s="30"/>
      <c r="GDJ42" s="31"/>
      <c r="GDK42" s="30"/>
      <c r="GDL42" s="31"/>
      <c r="GDM42" s="30"/>
      <c r="GDN42" s="31"/>
      <c r="GDO42" s="30"/>
      <c r="GDP42" s="31"/>
      <c r="GDQ42" s="30"/>
      <c r="GDR42" s="31"/>
      <c r="GDS42" s="30"/>
      <c r="GDT42" s="31"/>
      <c r="GDU42" s="30"/>
      <c r="GDV42" s="31"/>
      <c r="GDW42" s="30"/>
      <c r="GDX42" s="31"/>
      <c r="GDY42" s="30"/>
      <c r="GDZ42" s="31"/>
      <c r="GEA42" s="30"/>
      <c r="GEB42" s="31"/>
      <c r="GEC42" s="30"/>
      <c r="GED42" s="31"/>
      <c r="GEE42" s="30"/>
      <c r="GEF42" s="31"/>
      <c r="GEG42" s="30"/>
      <c r="GEH42" s="31"/>
      <c r="GEI42" s="30"/>
      <c r="GEJ42" s="31"/>
      <c r="GEK42" s="30"/>
      <c r="GEL42" s="31"/>
      <c r="GEM42" s="30"/>
      <c r="GEN42" s="31"/>
      <c r="GEO42" s="30"/>
      <c r="GEP42" s="31"/>
      <c r="GEQ42" s="30"/>
      <c r="GER42" s="31"/>
      <c r="GES42" s="30"/>
      <c r="GET42" s="31"/>
      <c r="GEU42" s="30"/>
      <c r="GEV42" s="31"/>
      <c r="GEW42" s="30"/>
      <c r="GEX42" s="31"/>
      <c r="GEY42" s="30"/>
      <c r="GEZ42" s="31"/>
      <c r="GFA42" s="30"/>
      <c r="GFB42" s="31"/>
      <c r="GFC42" s="30"/>
      <c r="GFD42" s="31"/>
      <c r="GFE42" s="30"/>
      <c r="GFF42" s="31"/>
      <c r="GFG42" s="30"/>
      <c r="GFH42" s="31"/>
      <c r="GFI42" s="30"/>
      <c r="GFJ42" s="31"/>
      <c r="GFK42" s="30"/>
      <c r="GFL42" s="31"/>
      <c r="GFM42" s="30"/>
      <c r="GFN42" s="31"/>
      <c r="GFO42" s="30"/>
      <c r="GFP42" s="31"/>
      <c r="GFQ42" s="30"/>
      <c r="GFR42" s="31"/>
      <c r="GFS42" s="30"/>
      <c r="GFT42" s="31"/>
      <c r="GFU42" s="30"/>
      <c r="GFV42" s="31"/>
      <c r="GFW42" s="30"/>
      <c r="GFX42" s="31"/>
      <c r="GFY42" s="30"/>
      <c r="GFZ42" s="31"/>
      <c r="GGA42" s="30"/>
      <c r="GGB42" s="31"/>
      <c r="GGC42" s="30"/>
      <c r="GGD42" s="31"/>
      <c r="GGE42" s="30"/>
      <c r="GGF42" s="31"/>
      <c r="GGG42" s="30"/>
      <c r="GGH42" s="31"/>
      <c r="GGI42" s="30"/>
      <c r="GGJ42" s="31"/>
      <c r="GGK42" s="30"/>
      <c r="GGL42" s="31"/>
      <c r="GGM42" s="30"/>
      <c r="GGN42" s="31"/>
      <c r="GGO42" s="30"/>
      <c r="GGP42" s="31"/>
      <c r="GGQ42" s="30"/>
      <c r="GGR42" s="31"/>
      <c r="GGS42" s="30"/>
      <c r="GGT42" s="31"/>
      <c r="GGU42" s="30"/>
      <c r="GGV42" s="31"/>
      <c r="GGW42" s="30"/>
      <c r="GGX42" s="31"/>
      <c r="GGY42" s="30"/>
      <c r="GGZ42" s="31"/>
      <c r="GHA42" s="30"/>
      <c r="GHB42" s="31"/>
      <c r="GHC42" s="30"/>
      <c r="GHD42" s="31"/>
      <c r="GHE42" s="30"/>
      <c r="GHF42" s="31"/>
      <c r="GHG42" s="30"/>
      <c r="GHH42" s="31"/>
      <c r="GHI42" s="30"/>
      <c r="GHJ42" s="31"/>
      <c r="GHK42" s="30"/>
      <c r="GHL42" s="31"/>
      <c r="GHM42" s="30"/>
      <c r="GHN42" s="31"/>
      <c r="GHO42" s="30"/>
      <c r="GHP42" s="31"/>
      <c r="GHQ42" s="30"/>
      <c r="GHR42" s="31"/>
      <c r="GHS42" s="30"/>
      <c r="GHT42" s="31"/>
      <c r="GHU42" s="30"/>
      <c r="GHV42" s="31"/>
      <c r="GHW42" s="30"/>
      <c r="GHX42" s="31"/>
      <c r="GHY42" s="30"/>
      <c r="GHZ42" s="31"/>
      <c r="GIA42" s="30"/>
      <c r="GIB42" s="31"/>
      <c r="GIC42" s="30"/>
      <c r="GID42" s="31"/>
      <c r="GIE42" s="30"/>
      <c r="GIF42" s="31"/>
      <c r="GIG42" s="30"/>
      <c r="GIH42" s="31"/>
      <c r="GII42" s="30"/>
      <c r="GIJ42" s="31"/>
      <c r="GIK42" s="30"/>
      <c r="GIL42" s="31"/>
      <c r="GIM42" s="30"/>
      <c r="GIN42" s="31"/>
      <c r="GIO42" s="30"/>
      <c r="GIP42" s="31"/>
      <c r="GIQ42" s="30"/>
      <c r="GIR42" s="31"/>
      <c r="GIS42" s="30"/>
      <c r="GIT42" s="31"/>
      <c r="GIU42" s="30"/>
      <c r="GIV42" s="31"/>
      <c r="GIW42" s="30"/>
      <c r="GIX42" s="31"/>
      <c r="GIY42" s="30"/>
      <c r="GIZ42" s="31"/>
      <c r="GJA42" s="30"/>
      <c r="GJB42" s="31"/>
      <c r="GJC42" s="30"/>
      <c r="GJD42" s="31"/>
      <c r="GJE42" s="30"/>
      <c r="GJF42" s="31"/>
      <c r="GJG42" s="30"/>
      <c r="GJH42" s="31"/>
      <c r="GJI42" s="30"/>
      <c r="GJJ42" s="31"/>
      <c r="GJK42" s="30"/>
      <c r="GJL42" s="31"/>
      <c r="GJM42" s="30"/>
      <c r="GJN42" s="31"/>
      <c r="GJO42" s="30"/>
      <c r="GJP42" s="31"/>
      <c r="GJQ42" s="30"/>
      <c r="GJR42" s="31"/>
      <c r="GJS42" s="30"/>
      <c r="GJT42" s="31"/>
      <c r="GJU42" s="30"/>
      <c r="GJV42" s="31"/>
      <c r="GJW42" s="30"/>
      <c r="GJX42" s="31"/>
      <c r="GJY42" s="30"/>
      <c r="GJZ42" s="31"/>
      <c r="GKA42" s="30"/>
      <c r="GKB42" s="31"/>
      <c r="GKC42" s="30"/>
      <c r="GKD42" s="31"/>
      <c r="GKE42" s="30"/>
      <c r="GKF42" s="31"/>
      <c r="GKG42" s="30"/>
      <c r="GKH42" s="31"/>
      <c r="GKI42" s="30"/>
      <c r="GKJ42" s="31"/>
      <c r="GKK42" s="30"/>
      <c r="GKL42" s="31"/>
      <c r="GKM42" s="30"/>
      <c r="GKN42" s="31"/>
      <c r="GKO42" s="30"/>
      <c r="GKP42" s="31"/>
      <c r="GKQ42" s="30"/>
      <c r="GKR42" s="31"/>
      <c r="GKS42" s="30"/>
      <c r="GKT42" s="31"/>
      <c r="GKU42" s="30"/>
      <c r="GKV42" s="31"/>
      <c r="GKW42" s="30"/>
      <c r="GKX42" s="31"/>
      <c r="GKY42" s="30"/>
      <c r="GKZ42" s="31"/>
      <c r="GLA42" s="30"/>
      <c r="GLB42" s="31"/>
      <c r="GLC42" s="30"/>
      <c r="GLD42" s="31"/>
      <c r="GLE42" s="30"/>
      <c r="GLF42" s="31"/>
      <c r="GLG42" s="30"/>
      <c r="GLH42" s="31"/>
      <c r="GLI42" s="30"/>
      <c r="GLJ42" s="31"/>
      <c r="GLK42" s="30"/>
      <c r="GLL42" s="31"/>
      <c r="GLM42" s="30"/>
      <c r="GLN42" s="31"/>
      <c r="GLO42" s="30"/>
      <c r="GLP42" s="31"/>
      <c r="GLQ42" s="30"/>
      <c r="GLR42" s="31"/>
      <c r="GLS42" s="30"/>
      <c r="GLT42" s="31"/>
      <c r="GLU42" s="30"/>
      <c r="GLV42" s="31"/>
      <c r="GLW42" s="30"/>
      <c r="GLX42" s="31"/>
      <c r="GLY42" s="30"/>
      <c r="GLZ42" s="31"/>
      <c r="GMA42" s="30"/>
      <c r="GMB42" s="31"/>
      <c r="GMC42" s="30"/>
      <c r="GMD42" s="31"/>
      <c r="GME42" s="30"/>
      <c r="GMF42" s="31"/>
      <c r="GMG42" s="30"/>
      <c r="GMH42" s="31"/>
      <c r="GMI42" s="30"/>
      <c r="GMJ42" s="31"/>
      <c r="GMK42" s="30"/>
      <c r="GML42" s="31"/>
      <c r="GMM42" s="30"/>
      <c r="GMN42" s="31"/>
      <c r="GMO42" s="30"/>
      <c r="GMP42" s="31"/>
      <c r="GMQ42" s="30"/>
      <c r="GMR42" s="31"/>
      <c r="GMS42" s="30"/>
      <c r="GMT42" s="31"/>
      <c r="GMU42" s="30"/>
      <c r="GMV42" s="31"/>
      <c r="GMW42" s="30"/>
      <c r="GMX42" s="31"/>
      <c r="GMY42" s="30"/>
      <c r="GMZ42" s="31"/>
      <c r="GNA42" s="30"/>
      <c r="GNB42" s="31"/>
      <c r="GNC42" s="30"/>
      <c r="GND42" s="31"/>
      <c r="GNE42" s="30"/>
      <c r="GNF42" s="31"/>
      <c r="GNG42" s="30"/>
      <c r="GNH42" s="31"/>
      <c r="GNI42" s="30"/>
      <c r="GNJ42" s="31"/>
      <c r="GNK42" s="30"/>
      <c r="GNL42" s="31"/>
      <c r="GNM42" s="30"/>
      <c r="GNN42" s="31"/>
      <c r="GNO42" s="30"/>
      <c r="GNP42" s="31"/>
      <c r="GNQ42" s="30"/>
      <c r="GNR42" s="31"/>
      <c r="GNS42" s="30"/>
      <c r="GNT42" s="31"/>
      <c r="GNU42" s="30"/>
      <c r="GNV42" s="31"/>
      <c r="GNW42" s="30"/>
      <c r="GNX42" s="31"/>
      <c r="GNY42" s="30"/>
      <c r="GNZ42" s="31"/>
      <c r="GOA42" s="30"/>
      <c r="GOB42" s="31"/>
      <c r="GOC42" s="30"/>
      <c r="GOD42" s="31"/>
      <c r="GOE42" s="30"/>
      <c r="GOF42" s="31"/>
      <c r="GOG42" s="30"/>
      <c r="GOH42" s="31"/>
      <c r="GOI42" s="30"/>
      <c r="GOJ42" s="31"/>
      <c r="GOK42" s="30"/>
      <c r="GOL42" s="31"/>
      <c r="GOM42" s="30"/>
      <c r="GON42" s="31"/>
      <c r="GOO42" s="30"/>
      <c r="GOP42" s="31"/>
      <c r="GOQ42" s="30"/>
      <c r="GOR42" s="31"/>
      <c r="GOS42" s="30"/>
      <c r="GOT42" s="31"/>
      <c r="GOU42" s="30"/>
      <c r="GOV42" s="31"/>
      <c r="GOW42" s="30"/>
      <c r="GOX42" s="31"/>
      <c r="GOY42" s="30"/>
      <c r="GOZ42" s="31"/>
      <c r="GPA42" s="30"/>
      <c r="GPB42" s="31"/>
      <c r="GPC42" s="30"/>
      <c r="GPD42" s="31"/>
      <c r="GPE42" s="30"/>
      <c r="GPF42" s="31"/>
      <c r="GPG42" s="30"/>
      <c r="GPH42" s="31"/>
      <c r="GPI42" s="30"/>
      <c r="GPJ42" s="31"/>
      <c r="GPK42" s="30"/>
      <c r="GPL42" s="31"/>
      <c r="GPM42" s="30"/>
      <c r="GPN42" s="31"/>
      <c r="GPO42" s="30"/>
      <c r="GPP42" s="31"/>
      <c r="GPQ42" s="30"/>
      <c r="GPR42" s="31"/>
      <c r="GPS42" s="30"/>
      <c r="GPT42" s="31"/>
      <c r="GPU42" s="30"/>
      <c r="GPV42" s="31"/>
      <c r="GPW42" s="30"/>
      <c r="GPX42" s="31"/>
      <c r="GPY42" s="30"/>
      <c r="GPZ42" s="31"/>
      <c r="GQA42" s="30"/>
      <c r="GQB42" s="31"/>
      <c r="GQC42" s="30"/>
      <c r="GQD42" s="31"/>
      <c r="GQE42" s="30"/>
      <c r="GQF42" s="31"/>
      <c r="GQG42" s="30"/>
      <c r="GQH42" s="31"/>
      <c r="GQI42" s="30"/>
      <c r="GQJ42" s="31"/>
      <c r="GQK42" s="30"/>
      <c r="GQL42" s="31"/>
      <c r="GQM42" s="30"/>
      <c r="GQN42" s="31"/>
      <c r="GQO42" s="30"/>
      <c r="GQP42" s="31"/>
      <c r="GQQ42" s="30"/>
      <c r="GQR42" s="31"/>
      <c r="GQS42" s="30"/>
      <c r="GQT42" s="31"/>
      <c r="GQU42" s="30"/>
      <c r="GQV42" s="31"/>
      <c r="GQW42" s="30"/>
      <c r="GQX42" s="31"/>
      <c r="GQY42" s="30"/>
      <c r="GQZ42" s="31"/>
      <c r="GRA42" s="30"/>
      <c r="GRB42" s="31"/>
      <c r="GRC42" s="30"/>
      <c r="GRD42" s="31"/>
      <c r="GRE42" s="30"/>
      <c r="GRF42" s="31"/>
      <c r="GRG42" s="30"/>
      <c r="GRH42" s="31"/>
      <c r="GRI42" s="30"/>
      <c r="GRJ42" s="31"/>
      <c r="GRK42" s="30"/>
      <c r="GRL42" s="31"/>
      <c r="GRM42" s="30"/>
      <c r="GRN42" s="31"/>
      <c r="GRO42" s="30"/>
      <c r="GRP42" s="31"/>
      <c r="GRQ42" s="30"/>
      <c r="GRR42" s="31"/>
      <c r="GRS42" s="30"/>
      <c r="GRT42" s="31"/>
      <c r="GRU42" s="30"/>
      <c r="GRV42" s="31"/>
      <c r="GRW42" s="30"/>
      <c r="GRX42" s="31"/>
      <c r="GRY42" s="30"/>
      <c r="GRZ42" s="31"/>
      <c r="GSA42" s="30"/>
      <c r="GSB42" s="31"/>
      <c r="GSC42" s="30"/>
      <c r="GSD42" s="31"/>
      <c r="GSE42" s="30"/>
      <c r="GSF42" s="31"/>
      <c r="GSG42" s="30"/>
      <c r="GSH42" s="31"/>
      <c r="GSI42" s="30"/>
      <c r="GSJ42" s="31"/>
      <c r="GSK42" s="30"/>
      <c r="GSL42" s="31"/>
      <c r="GSM42" s="30"/>
      <c r="GSN42" s="31"/>
      <c r="GSO42" s="30"/>
      <c r="GSP42" s="31"/>
      <c r="GSQ42" s="30"/>
      <c r="GSR42" s="31"/>
      <c r="GSS42" s="30"/>
      <c r="GST42" s="31"/>
      <c r="GSU42" s="30"/>
      <c r="GSV42" s="31"/>
      <c r="GSW42" s="30"/>
      <c r="GSX42" s="31"/>
      <c r="GSY42" s="30"/>
      <c r="GSZ42" s="31"/>
      <c r="GTA42" s="30"/>
      <c r="GTB42" s="31"/>
      <c r="GTC42" s="30"/>
      <c r="GTD42" s="31"/>
      <c r="GTE42" s="30"/>
      <c r="GTF42" s="31"/>
      <c r="GTG42" s="30"/>
      <c r="GTH42" s="31"/>
      <c r="GTI42" s="30"/>
      <c r="GTJ42" s="31"/>
      <c r="GTK42" s="30"/>
      <c r="GTL42" s="31"/>
      <c r="GTM42" s="30"/>
      <c r="GTN42" s="31"/>
      <c r="GTO42" s="30"/>
      <c r="GTP42" s="31"/>
      <c r="GTQ42" s="30"/>
      <c r="GTR42" s="31"/>
      <c r="GTS42" s="30"/>
      <c r="GTT42" s="31"/>
      <c r="GTU42" s="30"/>
      <c r="GTV42" s="31"/>
      <c r="GTW42" s="30"/>
      <c r="GTX42" s="31"/>
      <c r="GTY42" s="30"/>
      <c r="GTZ42" s="31"/>
      <c r="GUA42" s="30"/>
      <c r="GUB42" s="31"/>
      <c r="GUC42" s="30"/>
      <c r="GUD42" s="31"/>
      <c r="GUE42" s="30"/>
      <c r="GUF42" s="31"/>
      <c r="GUG42" s="30"/>
      <c r="GUH42" s="31"/>
      <c r="GUI42" s="30"/>
      <c r="GUJ42" s="31"/>
      <c r="GUK42" s="30"/>
      <c r="GUL42" s="31"/>
      <c r="GUM42" s="30"/>
      <c r="GUN42" s="31"/>
      <c r="GUO42" s="30"/>
      <c r="GUP42" s="31"/>
      <c r="GUQ42" s="30"/>
      <c r="GUR42" s="31"/>
      <c r="GUS42" s="30"/>
      <c r="GUT42" s="31"/>
      <c r="GUU42" s="30"/>
      <c r="GUV42" s="31"/>
      <c r="GUW42" s="30"/>
      <c r="GUX42" s="31"/>
      <c r="GUY42" s="30"/>
      <c r="GUZ42" s="31"/>
      <c r="GVA42" s="30"/>
      <c r="GVB42" s="31"/>
      <c r="GVC42" s="30"/>
      <c r="GVD42" s="31"/>
      <c r="GVE42" s="30"/>
      <c r="GVF42" s="31"/>
      <c r="GVG42" s="30"/>
      <c r="GVH42" s="31"/>
      <c r="GVI42" s="30"/>
      <c r="GVJ42" s="31"/>
      <c r="GVK42" s="30"/>
      <c r="GVL42" s="31"/>
      <c r="GVM42" s="30"/>
      <c r="GVN42" s="31"/>
      <c r="GVO42" s="30"/>
      <c r="GVP42" s="31"/>
      <c r="GVQ42" s="30"/>
      <c r="GVR42" s="31"/>
      <c r="GVS42" s="30"/>
      <c r="GVT42" s="31"/>
      <c r="GVU42" s="30"/>
      <c r="GVV42" s="31"/>
      <c r="GVW42" s="30"/>
      <c r="GVX42" s="31"/>
      <c r="GVY42" s="30"/>
      <c r="GVZ42" s="31"/>
      <c r="GWA42" s="30"/>
      <c r="GWB42" s="31"/>
      <c r="GWC42" s="30"/>
      <c r="GWD42" s="31"/>
      <c r="GWE42" s="30"/>
      <c r="GWF42" s="31"/>
      <c r="GWG42" s="30"/>
      <c r="GWH42" s="31"/>
      <c r="GWI42" s="30"/>
      <c r="GWJ42" s="31"/>
      <c r="GWK42" s="30"/>
      <c r="GWL42" s="31"/>
      <c r="GWM42" s="30"/>
      <c r="GWN42" s="31"/>
      <c r="GWO42" s="30"/>
      <c r="GWP42" s="31"/>
      <c r="GWQ42" s="30"/>
      <c r="GWR42" s="31"/>
      <c r="GWS42" s="30"/>
      <c r="GWT42" s="31"/>
      <c r="GWU42" s="30"/>
      <c r="GWV42" s="31"/>
      <c r="GWW42" s="30"/>
      <c r="GWX42" s="31"/>
      <c r="GWY42" s="30"/>
      <c r="GWZ42" s="31"/>
      <c r="GXA42" s="30"/>
      <c r="GXB42" s="31"/>
      <c r="GXC42" s="30"/>
      <c r="GXD42" s="31"/>
      <c r="GXE42" s="30"/>
      <c r="GXF42" s="31"/>
      <c r="GXG42" s="30"/>
      <c r="GXH42" s="31"/>
      <c r="GXI42" s="30"/>
      <c r="GXJ42" s="31"/>
      <c r="GXK42" s="30"/>
      <c r="GXL42" s="31"/>
      <c r="GXM42" s="30"/>
      <c r="GXN42" s="31"/>
      <c r="GXO42" s="30"/>
      <c r="GXP42" s="31"/>
      <c r="GXQ42" s="30"/>
      <c r="GXR42" s="31"/>
      <c r="GXS42" s="30"/>
      <c r="GXT42" s="31"/>
      <c r="GXU42" s="30"/>
      <c r="GXV42" s="31"/>
      <c r="GXW42" s="30"/>
      <c r="GXX42" s="31"/>
      <c r="GXY42" s="30"/>
      <c r="GXZ42" s="31"/>
      <c r="GYA42" s="30"/>
      <c r="GYB42" s="31"/>
      <c r="GYC42" s="30"/>
      <c r="GYD42" s="31"/>
      <c r="GYE42" s="30"/>
      <c r="GYF42" s="31"/>
      <c r="GYG42" s="30"/>
      <c r="GYH42" s="31"/>
      <c r="GYI42" s="30"/>
      <c r="GYJ42" s="31"/>
      <c r="GYK42" s="30"/>
      <c r="GYL42" s="31"/>
      <c r="GYM42" s="30"/>
      <c r="GYN42" s="31"/>
      <c r="GYO42" s="30"/>
      <c r="GYP42" s="31"/>
      <c r="GYQ42" s="30"/>
      <c r="GYR42" s="31"/>
      <c r="GYS42" s="30"/>
      <c r="GYT42" s="31"/>
      <c r="GYU42" s="30"/>
      <c r="GYV42" s="31"/>
      <c r="GYW42" s="30"/>
      <c r="GYX42" s="31"/>
      <c r="GYY42" s="30"/>
      <c r="GYZ42" s="31"/>
      <c r="GZA42" s="30"/>
      <c r="GZB42" s="31"/>
      <c r="GZC42" s="30"/>
      <c r="GZD42" s="31"/>
      <c r="GZE42" s="30"/>
      <c r="GZF42" s="31"/>
      <c r="GZG42" s="30"/>
      <c r="GZH42" s="31"/>
      <c r="GZI42" s="30"/>
      <c r="GZJ42" s="31"/>
      <c r="GZK42" s="30"/>
      <c r="GZL42" s="31"/>
      <c r="GZM42" s="30"/>
      <c r="GZN42" s="31"/>
      <c r="GZO42" s="30"/>
      <c r="GZP42" s="31"/>
      <c r="GZQ42" s="30"/>
      <c r="GZR42" s="31"/>
      <c r="GZS42" s="30"/>
      <c r="GZT42" s="31"/>
      <c r="GZU42" s="30"/>
      <c r="GZV42" s="31"/>
      <c r="GZW42" s="30"/>
      <c r="GZX42" s="31"/>
      <c r="GZY42" s="30"/>
      <c r="GZZ42" s="31"/>
      <c r="HAA42" s="30"/>
      <c r="HAB42" s="31"/>
      <c r="HAC42" s="30"/>
      <c r="HAD42" s="31"/>
      <c r="HAE42" s="30"/>
      <c r="HAF42" s="31"/>
      <c r="HAG42" s="30"/>
      <c r="HAH42" s="31"/>
      <c r="HAI42" s="30"/>
      <c r="HAJ42" s="31"/>
      <c r="HAK42" s="30"/>
      <c r="HAL42" s="31"/>
      <c r="HAM42" s="30"/>
      <c r="HAN42" s="31"/>
      <c r="HAO42" s="30"/>
      <c r="HAP42" s="31"/>
      <c r="HAQ42" s="30"/>
      <c r="HAR42" s="31"/>
      <c r="HAS42" s="30"/>
      <c r="HAT42" s="31"/>
      <c r="HAU42" s="30"/>
      <c r="HAV42" s="31"/>
      <c r="HAW42" s="30"/>
      <c r="HAX42" s="31"/>
      <c r="HAY42" s="30"/>
      <c r="HAZ42" s="31"/>
      <c r="HBA42" s="30"/>
      <c r="HBB42" s="31"/>
      <c r="HBC42" s="30"/>
      <c r="HBD42" s="31"/>
      <c r="HBE42" s="30"/>
      <c r="HBF42" s="31"/>
      <c r="HBG42" s="30"/>
      <c r="HBH42" s="31"/>
      <c r="HBI42" s="30"/>
      <c r="HBJ42" s="31"/>
      <c r="HBK42" s="30"/>
      <c r="HBL42" s="31"/>
      <c r="HBM42" s="30"/>
      <c r="HBN42" s="31"/>
      <c r="HBO42" s="30"/>
      <c r="HBP42" s="31"/>
      <c r="HBQ42" s="30"/>
      <c r="HBR42" s="31"/>
      <c r="HBS42" s="30"/>
      <c r="HBT42" s="31"/>
      <c r="HBU42" s="30"/>
      <c r="HBV42" s="31"/>
      <c r="HBW42" s="30"/>
      <c r="HBX42" s="31"/>
      <c r="HBY42" s="30"/>
      <c r="HBZ42" s="31"/>
      <c r="HCA42" s="30"/>
      <c r="HCB42" s="31"/>
      <c r="HCC42" s="30"/>
      <c r="HCD42" s="31"/>
      <c r="HCE42" s="30"/>
      <c r="HCF42" s="31"/>
      <c r="HCG42" s="30"/>
      <c r="HCH42" s="31"/>
      <c r="HCI42" s="30"/>
      <c r="HCJ42" s="31"/>
      <c r="HCK42" s="30"/>
      <c r="HCL42" s="31"/>
      <c r="HCM42" s="30"/>
      <c r="HCN42" s="31"/>
      <c r="HCO42" s="30"/>
      <c r="HCP42" s="31"/>
      <c r="HCQ42" s="30"/>
      <c r="HCR42" s="31"/>
      <c r="HCS42" s="30"/>
      <c r="HCT42" s="31"/>
      <c r="HCU42" s="30"/>
      <c r="HCV42" s="31"/>
      <c r="HCW42" s="30"/>
      <c r="HCX42" s="31"/>
      <c r="HCY42" s="30"/>
      <c r="HCZ42" s="31"/>
      <c r="HDA42" s="30"/>
      <c r="HDB42" s="31"/>
      <c r="HDC42" s="30"/>
      <c r="HDD42" s="31"/>
      <c r="HDE42" s="30"/>
      <c r="HDF42" s="31"/>
      <c r="HDG42" s="30"/>
      <c r="HDH42" s="31"/>
      <c r="HDI42" s="30"/>
      <c r="HDJ42" s="31"/>
      <c r="HDK42" s="30"/>
      <c r="HDL42" s="31"/>
      <c r="HDM42" s="30"/>
      <c r="HDN42" s="31"/>
      <c r="HDO42" s="30"/>
      <c r="HDP42" s="31"/>
      <c r="HDQ42" s="30"/>
      <c r="HDR42" s="31"/>
      <c r="HDS42" s="30"/>
      <c r="HDT42" s="31"/>
      <c r="HDU42" s="30"/>
      <c r="HDV42" s="31"/>
      <c r="HDW42" s="30"/>
      <c r="HDX42" s="31"/>
      <c r="HDY42" s="30"/>
      <c r="HDZ42" s="31"/>
      <c r="HEA42" s="30"/>
      <c r="HEB42" s="31"/>
      <c r="HEC42" s="30"/>
      <c r="HED42" s="31"/>
      <c r="HEE42" s="30"/>
      <c r="HEF42" s="31"/>
      <c r="HEG42" s="30"/>
      <c r="HEH42" s="31"/>
      <c r="HEI42" s="30"/>
      <c r="HEJ42" s="31"/>
      <c r="HEK42" s="30"/>
      <c r="HEL42" s="31"/>
      <c r="HEM42" s="30"/>
      <c r="HEN42" s="31"/>
      <c r="HEO42" s="30"/>
      <c r="HEP42" s="31"/>
      <c r="HEQ42" s="30"/>
      <c r="HER42" s="31"/>
      <c r="HES42" s="30"/>
      <c r="HET42" s="31"/>
      <c r="HEU42" s="30"/>
      <c r="HEV42" s="31"/>
      <c r="HEW42" s="30"/>
      <c r="HEX42" s="31"/>
      <c r="HEY42" s="30"/>
      <c r="HEZ42" s="31"/>
      <c r="HFA42" s="30"/>
      <c r="HFB42" s="31"/>
      <c r="HFC42" s="30"/>
      <c r="HFD42" s="31"/>
      <c r="HFE42" s="30"/>
      <c r="HFF42" s="31"/>
      <c r="HFG42" s="30"/>
      <c r="HFH42" s="31"/>
      <c r="HFI42" s="30"/>
      <c r="HFJ42" s="31"/>
      <c r="HFK42" s="30"/>
      <c r="HFL42" s="31"/>
      <c r="HFM42" s="30"/>
      <c r="HFN42" s="31"/>
      <c r="HFO42" s="30"/>
      <c r="HFP42" s="31"/>
      <c r="HFQ42" s="30"/>
      <c r="HFR42" s="31"/>
      <c r="HFS42" s="30"/>
      <c r="HFT42" s="31"/>
      <c r="HFU42" s="30"/>
      <c r="HFV42" s="31"/>
      <c r="HFW42" s="30"/>
      <c r="HFX42" s="31"/>
      <c r="HFY42" s="30"/>
      <c r="HFZ42" s="31"/>
      <c r="HGA42" s="30"/>
      <c r="HGB42" s="31"/>
      <c r="HGC42" s="30"/>
      <c r="HGD42" s="31"/>
      <c r="HGE42" s="30"/>
      <c r="HGF42" s="31"/>
      <c r="HGG42" s="30"/>
      <c r="HGH42" s="31"/>
      <c r="HGI42" s="30"/>
      <c r="HGJ42" s="31"/>
      <c r="HGK42" s="30"/>
      <c r="HGL42" s="31"/>
      <c r="HGM42" s="30"/>
      <c r="HGN42" s="31"/>
      <c r="HGO42" s="30"/>
      <c r="HGP42" s="31"/>
      <c r="HGQ42" s="30"/>
      <c r="HGR42" s="31"/>
      <c r="HGS42" s="30"/>
      <c r="HGT42" s="31"/>
      <c r="HGU42" s="30"/>
      <c r="HGV42" s="31"/>
      <c r="HGW42" s="30"/>
      <c r="HGX42" s="31"/>
      <c r="HGY42" s="30"/>
      <c r="HGZ42" s="31"/>
      <c r="HHA42" s="30"/>
      <c r="HHB42" s="31"/>
      <c r="HHC42" s="30"/>
      <c r="HHD42" s="31"/>
      <c r="HHE42" s="30"/>
      <c r="HHF42" s="31"/>
      <c r="HHG42" s="30"/>
      <c r="HHH42" s="31"/>
      <c r="HHI42" s="30"/>
      <c r="HHJ42" s="31"/>
      <c r="HHK42" s="30"/>
      <c r="HHL42" s="31"/>
      <c r="HHM42" s="30"/>
      <c r="HHN42" s="31"/>
      <c r="HHO42" s="30"/>
      <c r="HHP42" s="31"/>
      <c r="HHQ42" s="30"/>
      <c r="HHR42" s="31"/>
      <c r="HHS42" s="30"/>
      <c r="HHT42" s="31"/>
      <c r="HHU42" s="30"/>
      <c r="HHV42" s="31"/>
      <c r="HHW42" s="30"/>
      <c r="HHX42" s="31"/>
      <c r="HHY42" s="30"/>
      <c r="HHZ42" s="31"/>
      <c r="HIA42" s="30"/>
      <c r="HIB42" s="31"/>
      <c r="HIC42" s="30"/>
      <c r="HID42" s="31"/>
      <c r="HIE42" s="30"/>
      <c r="HIF42" s="31"/>
      <c r="HIG42" s="30"/>
      <c r="HIH42" s="31"/>
      <c r="HII42" s="30"/>
      <c r="HIJ42" s="31"/>
      <c r="HIK42" s="30"/>
      <c r="HIL42" s="31"/>
      <c r="HIM42" s="30"/>
      <c r="HIN42" s="31"/>
      <c r="HIO42" s="30"/>
      <c r="HIP42" s="31"/>
      <c r="HIQ42" s="30"/>
      <c r="HIR42" s="31"/>
      <c r="HIS42" s="30"/>
      <c r="HIT42" s="31"/>
      <c r="HIU42" s="30"/>
      <c r="HIV42" s="31"/>
      <c r="HIW42" s="30"/>
      <c r="HIX42" s="31"/>
      <c r="HIY42" s="30"/>
      <c r="HIZ42" s="31"/>
      <c r="HJA42" s="30"/>
      <c r="HJB42" s="31"/>
      <c r="HJC42" s="30"/>
      <c r="HJD42" s="31"/>
      <c r="HJE42" s="30"/>
      <c r="HJF42" s="31"/>
      <c r="HJG42" s="30"/>
      <c r="HJH42" s="31"/>
      <c r="HJI42" s="30"/>
      <c r="HJJ42" s="31"/>
      <c r="HJK42" s="30"/>
      <c r="HJL42" s="31"/>
      <c r="HJM42" s="30"/>
      <c r="HJN42" s="31"/>
      <c r="HJO42" s="30"/>
      <c r="HJP42" s="31"/>
      <c r="HJQ42" s="30"/>
      <c r="HJR42" s="31"/>
      <c r="HJS42" s="30"/>
      <c r="HJT42" s="31"/>
      <c r="HJU42" s="30"/>
      <c r="HJV42" s="31"/>
      <c r="HJW42" s="30"/>
      <c r="HJX42" s="31"/>
      <c r="HJY42" s="30"/>
      <c r="HJZ42" s="31"/>
      <c r="HKA42" s="30"/>
      <c r="HKB42" s="31"/>
      <c r="HKC42" s="30"/>
      <c r="HKD42" s="31"/>
      <c r="HKE42" s="30"/>
      <c r="HKF42" s="31"/>
      <c r="HKG42" s="30"/>
      <c r="HKH42" s="31"/>
      <c r="HKI42" s="30"/>
      <c r="HKJ42" s="31"/>
      <c r="HKK42" s="30"/>
      <c r="HKL42" s="31"/>
      <c r="HKM42" s="30"/>
      <c r="HKN42" s="31"/>
      <c r="HKO42" s="30"/>
      <c r="HKP42" s="31"/>
      <c r="HKQ42" s="30"/>
      <c r="HKR42" s="31"/>
      <c r="HKS42" s="30"/>
      <c r="HKT42" s="31"/>
      <c r="HKU42" s="30"/>
      <c r="HKV42" s="31"/>
      <c r="HKW42" s="30"/>
      <c r="HKX42" s="31"/>
      <c r="HKY42" s="30"/>
      <c r="HKZ42" s="31"/>
      <c r="HLA42" s="30"/>
      <c r="HLB42" s="31"/>
      <c r="HLC42" s="30"/>
      <c r="HLD42" s="31"/>
      <c r="HLE42" s="30"/>
      <c r="HLF42" s="31"/>
      <c r="HLG42" s="30"/>
      <c r="HLH42" s="31"/>
      <c r="HLI42" s="30"/>
      <c r="HLJ42" s="31"/>
      <c r="HLK42" s="30"/>
      <c r="HLL42" s="31"/>
      <c r="HLM42" s="30"/>
      <c r="HLN42" s="31"/>
      <c r="HLO42" s="30"/>
      <c r="HLP42" s="31"/>
      <c r="HLQ42" s="30"/>
      <c r="HLR42" s="31"/>
      <c r="HLS42" s="30"/>
      <c r="HLT42" s="31"/>
      <c r="HLU42" s="30"/>
      <c r="HLV42" s="31"/>
      <c r="HLW42" s="30"/>
      <c r="HLX42" s="31"/>
      <c r="HLY42" s="30"/>
      <c r="HLZ42" s="31"/>
      <c r="HMA42" s="30"/>
      <c r="HMB42" s="31"/>
      <c r="HMC42" s="30"/>
      <c r="HMD42" s="31"/>
      <c r="HME42" s="30"/>
      <c r="HMF42" s="31"/>
      <c r="HMG42" s="30"/>
      <c r="HMH42" s="31"/>
      <c r="HMI42" s="30"/>
      <c r="HMJ42" s="31"/>
      <c r="HMK42" s="30"/>
      <c r="HML42" s="31"/>
      <c r="HMM42" s="30"/>
      <c r="HMN42" s="31"/>
      <c r="HMO42" s="30"/>
      <c r="HMP42" s="31"/>
      <c r="HMQ42" s="30"/>
      <c r="HMR42" s="31"/>
      <c r="HMS42" s="30"/>
      <c r="HMT42" s="31"/>
      <c r="HMU42" s="30"/>
      <c r="HMV42" s="31"/>
      <c r="HMW42" s="30"/>
      <c r="HMX42" s="31"/>
      <c r="HMY42" s="30"/>
      <c r="HMZ42" s="31"/>
      <c r="HNA42" s="30"/>
      <c r="HNB42" s="31"/>
      <c r="HNC42" s="30"/>
      <c r="HND42" s="31"/>
      <c r="HNE42" s="30"/>
      <c r="HNF42" s="31"/>
      <c r="HNG42" s="30"/>
      <c r="HNH42" s="31"/>
      <c r="HNI42" s="30"/>
      <c r="HNJ42" s="31"/>
      <c r="HNK42" s="30"/>
      <c r="HNL42" s="31"/>
      <c r="HNM42" s="30"/>
      <c r="HNN42" s="31"/>
      <c r="HNO42" s="30"/>
      <c r="HNP42" s="31"/>
      <c r="HNQ42" s="30"/>
      <c r="HNR42" s="31"/>
      <c r="HNS42" s="30"/>
      <c r="HNT42" s="31"/>
      <c r="HNU42" s="30"/>
      <c r="HNV42" s="31"/>
      <c r="HNW42" s="30"/>
      <c r="HNX42" s="31"/>
      <c r="HNY42" s="30"/>
      <c r="HNZ42" s="31"/>
      <c r="HOA42" s="30"/>
      <c r="HOB42" s="31"/>
      <c r="HOC42" s="30"/>
      <c r="HOD42" s="31"/>
      <c r="HOE42" s="30"/>
      <c r="HOF42" s="31"/>
      <c r="HOG42" s="30"/>
      <c r="HOH42" s="31"/>
      <c r="HOI42" s="30"/>
      <c r="HOJ42" s="31"/>
      <c r="HOK42" s="30"/>
      <c r="HOL42" s="31"/>
      <c r="HOM42" s="30"/>
      <c r="HON42" s="31"/>
      <c r="HOO42" s="30"/>
      <c r="HOP42" s="31"/>
      <c r="HOQ42" s="30"/>
      <c r="HOR42" s="31"/>
      <c r="HOS42" s="30"/>
      <c r="HOT42" s="31"/>
      <c r="HOU42" s="30"/>
      <c r="HOV42" s="31"/>
      <c r="HOW42" s="30"/>
      <c r="HOX42" s="31"/>
      <c r="HOY42" s="30"/>
      <c r="HOZ42" s="31"/>
      <c r="HPA42" s="30"/>
      <c r="HPB42" s="31"/>
      <c r="HPC42" s="30"/>
      <c r="HPD42" s="31"/>
      <c r="HPE42" s="30"/>
      <c r="HPF42" s="31"/>
      <c r="HPG42" s="30"/>
      <c r="HPH42" s="31"/>
      <c r="HPI42" s="30"/>
      <c r="HPJ42" s="31"/>
      <c r="HPK42" s="30"/>
      <c r="HPL42" s="31"/>
      <c r="HPM42" s="30"/>
      <c r="HPN42" s="31"/>
      <c r="HPO42" s="30"/>
      <c r="HPP42" s="31"/>
      <c r="HPQ42" s="30"/>
      <c r="HPR42" s="31"/>
      <c r="HPS42" s="30"/>
      <c r="HPT42" s="31"/>
      <c r="HPU42" s="30"/>
      <c r="HPV42" s="31"/>
      <c r="HPW42" s="30"/>
      <c r="HPX42" s="31"/>
      <c r="HPY42" s="30"/>
      <c r="HPZ42" s="31"/>
      <c r="HQA42" s="30"/>
      <c r="HQB42" s="31"/>
      <c r="HQC42" s="30"/>
      <c r="HQD42" s="31"/>
      <c r="HQE42" s="30"/>
      <c r="HQF42" s="31"/>
      <c r="HQG42" s="30"/>
      <c r="HQH42" s="31"/>
      <c r="HQI42" s="30"/>
      <c r="HQJ42" s="31"/>
      <c r="HQK42" s="30"/>
      <c r="HQL42" s="31"/>
      <c r="HQM42" s="30"/>
      <c r="HQN42" s="31"/>
      <c r="HQO42" s="30"/>
      <c r="HQP42" s="31"/>
      <c r="HQQ42" s="30"/>
      <c r="HQR42" s="31"/>
      <c r="HQS42" s="30"/>
      <c r="HQT42" s="31"/>
      <c r="HQU42" s="30"/>
      <c r="HQV42" s="31"/>
      <c r="HQW42" s="30"/>
      <c r="HQX42" s="31"/>
      <c r="HQY42" s="30"/>
      <c r="HQZ42" s="31"/>
      <c r="HRA42" s="30"/>
      <c r="HRB42" s="31"/>
      <c r="HRC42" s="30"/>
      <c r="HRD42" s="31"/>
      <c r="HRE42" s="30"/>
      <c r="HRF42" s="31"/>
      <c r="HRG42" s="30"/>
      <c r="HRH42" s="31"/>
      <c r="HRI42" s="30"/>
      <c r="HRJ42" s="31"/>
      <c r="HRK42" s="30"/>
      <c r="HRL42" s="31"/>
      <c r="HRM42" s="30"/>
      <c r="HRN42" s="31"/>
      <c r="HRO42" s="30"/>
      <c r="HRP42" s="31"/>
      <c r="HRQ42" s="30"/>
      <c r="HRR42" s="31"/>
      <c r="HRS42" s="30"/>
      <c r="HRT42" s="31"/>
      <c r="HRU42" s="30"/>
      <c r="HRV42" s="31"/>
      <c r="HRW42" s="30"/>
      <c r="HRX42" s="31"/>
      <c r="HRY42" s="30"/>
      <c r="HRZ42" s="31"/>
      <c r="HSA42" s="30"/>
      <c r="HSB42" s="31"/>
      <c r="HSC42" s="30"/>
      <c r="HSD42" s="31"/>
      <c r="HSE42" s="30"/>
      <c r="HSF42" s="31"/>
      <c r="HSG42" s="30"/>
      <c r="HSH42" s="31"/>
      <c r="HSI42" s="30"/>
      <c r="HSJ42" s="31"/>
      <c r="HSK42" s="30"/>
      <c r="HSL42" s="31"/>
      <c r="HSM42" s="30"/>
      <c r="HSN42" s="31"/>
      <c r="HSO42" s="30"/>
      <c r="HSP42" s="31"/>
      <c r="HSQ42" s="30"/>
      <c r="HSR42" s="31"/>
      <c r="HSS42" s="30"/>
      <c r="HST42" s="31"/>
      <c r="HSU42" s="30"/>
      <c r="HSV42" s="31"/>
      <c r="HSW42" s="30"/>
      <c r="HSX42" s="31"/>
      <c r="HSY42" s="30"/>
      <c r="HSZ42" s="31"/>
      <c r="HTA42" s="30"/>
      <c r="HTB42" s="31"/>
      <c r="HTC42" s="30"/>
      <c r="HTD42" s="31"/>
      <c r="HTE42" s="30"/>
      <c r="HTF42" s="31"/>
      <c r="HTG42" s="30"/>
      <c r="HTH42" s="31"/>
      <c r="HTI42" s="30"/>
      <c r="HTJ42" s="31"/>
      <c r="HTK42" s="30"/>
      <c r="HTL42" s="31"/>
      <c r="HTM42" s="30"/>
      <c r="HTN42" s="31"/>
      <c r="HTO42" s="30"/>
      <c r="HTP42" s="31"/>
      <c r="HTQ42" s="30"/>
      <c r="HTR42" s="31"/>
      <c r="HTS42" s="30"/>
      <c r="HTT42" s="31"/>
      <c r="HTU42" s="30"/>
      <c r="HTV42" s="31"/>
      <c r="HTW42" s="30"/>
      <c r="HTX42" s="31"/>
      <c r="HTY42" s="30"/>
      <c r="HTZ42" s="31"/>
      <c r="HUA42" s="30"/>
      <c r="HUB42" s="31"/>
      <c r="HUC42" s="30"/>
      <c r="HUD42" s="31"/>
      <c r="HUE42" s="30"/>
      <c r="HUF42" s="31"/>
      <c r="HUG42" s="30"/>
      <c r="HUH42" s="31"/>
      <c r="HUI42" s="30"/>
      <c r="HUJ42" s="31"/>
      <c r="HUK42" s="30"/>
      <c r="HUL42" s="31"/>
      <c r="HUM42" s="30"/>
      <c r="HUN42" s="31"/>
      <c r="HUO42" s="30"/>
      <c r="HUP42" s="31"/>
      <c r="HUQ42" s="30"/>
      <c r="HUR42" s="31"/>
      <c r="HUS42" s="30"/>
      <c r="HUT42" s="31"/>
      <c r="HUU42" s="30"/>
      <c r="HUV42" s="31"/>
      <c r="HUW42" s="30"/>
      <c r="HUX42" s="31"/>
      <c r="HUY42" s="30"/>
      <c r="HUZ42" s="31"/>
      <c r="HVA42" s="30"/>
      <c r="HVB42" s="31"/>
      <c r="HVC42" s="30"/>
      <c r="HVD42" s="31"/>
      <c r="HVE42" s="30"/>
      <c r="HVF42" s="31"/>
      <c r="HVG42" s="30"/>
      <c r="HVH42" s="31"/>
      <c r="HVI42" s="30"/>
      <c r="HVJ42" s="31"/>
      <c r="HVK42" s="30"/>
      <c r="HVL42" s="31"/>
      <c r="HVM42" s="30"/>
      <c r="HVN42" s="31"/>
      <c r="HVO42" s="30"/>
      <c r="HVP42" s="31"/>
      <c r="HVQ42" s="30"/>
      <c r="HVR42" s="31"/>
      <c r="HVS42" s="30"/>
      <c r="HVT42" s="31"/>
      <c r="HVU42" s="30"/>
      <c r="HVV42" s="31"/>
      <c r="HVW42" s="30"/>
      <c r="HVX42" s="31"/>
      <c r="HVY42" s="30"/>
      <c r="HVZ42" s="31"/>
      <c r="HWA42" s="30"/>
      <c r="HWB42" s="31"/>
      <c r="HWC42" s="30"/>
      <c r="HWD42" s="31"/>
      <c r="HWE42" s="30"/>
      <c r="HWF42" s="31"/>
      <c r="HWG42" s="30"/>
      <c r="HWH42" s="31"/>
      <c r="HWI42" s="30"/>
      <c r="HWJ42" s="31"/>
      <c r="HWK42" s="30"/>
      <c r="HWL42" s="31"/>
      <c r="HWM42" s="30"/>
      <c r="HWN42" s="31"/>
      <c r="HWO42" s="30"/>
      <c r="HWP42" s="31"/>
      <c r="HWQ42" s="30"/>
      <c r="HWR42" s="31"/>
      <c r="HWS42" s="30"/>
      <c r="HWT42" s="31"/>
      <c r="HWU42" s="30"/>
      <c r="HWV42" s="31"/>
      <c r="HWW42" s="30"/>
      <c r="HWX42" s="31"/>
      <c r="HWY42" s="30"/>
      <c r="HWZ42" s="31"/>
      <c r="HXA42" s="30"/>
      <c r="HXB42" s="31"/>
      <c r="HXC42" s="30"/>
      <c r="HXD42" s="31"/>
      <c r="HXE42" s="30"/>
      <c r="HXF42" s="31"/>
      <c r="HXG42" s="30"/>
      <c r="HXH42" s="31"/>
      <c r="HXI42" s="30"/>
      <c r="HXJ42" s="31"/>
      <c r="HXK42" s="30"/>
      <c r="HXL42" s="31"/>
      <c r="HXM42" s="30"/>
      <c r="HXN42" s="31"/>
      <c r="HXO42" s="30"/>
      <c r="HXP42" s="31"/>
      <c r="HXQ42" s="30"/>
      <c r="HXR42" s="31"/>
      <c r="HXS42" s="30"/>
      <c r="HXT42" s="31"/>
      <c r="HXU42" s="30"/>
      <c r="HXV42" s="31"/>
      <c r="HXW42" s="30"/>
      <c r="HXX42" s="31"/>
      <c r="HXY42" s="30"/>
      <c r="HXZ42" s="31"/>
      <c r="HYA42" s="30"/>
      <c r="HYB42" s="31"/>
      <c r="HYC42" s="30"/>
      <c r="HYD42" s="31"/>
      <c r="HYE42" s="30"/>
      <c r="HYF42" s="31"/>
      <c r="HYG42" s="30"/>
      <c r="HYH42" s="31"/>
      <c r="HYI42" s="30"/>
      <c r="HYJ42" s="31"/>
      <c r="HYK42" s="30"/>
      <c r="HYL42" s="31"/>
      <c r="HYM42" s="30"/>
      <c r="HYN42" s="31"/>
      <c r="HYO42" s="30"/>
      <c r="HYP42" s="31"/>
      <c r="HYQ42" s="30"/>
      <c r="HYR42" s="31"/>
      <c r="HYS42" s="30"/>
      <c r="HYT42" s="31"/>
      <c r="HYU42" s="30"/>
      <c r="HYV42" s="31"/>
      <c r="HYW42" s="30"/>
      <c r="HYX42" s="31"/>
      <c r="HYY42" s="30"/>
      <c r="HYZ42" s="31"/>
      <c r="HZA42" s="30"/>
      <c r="HZB42" s="31"/>
      <c r="HZC42" s="30"/>
      <c r="HZD42" s="31"/>
      <c r="HZE42" s="30"/>
      <c r="HZF42" s="31"/>
      <c r="HZG42" s="30"/>
      <c r="HZH42" s="31"/>
      <c r="HZI42" s="30"/>
      <c r="HZJ42" s="31"/>
      <c r="HZK42" s="30"/>
      <c r="HZL42" s="31"/>
      <c r="HZM42" s="30"/>
      <c r="HZN42" s="31"/>
      <c r="HZO42" s="30"/>
      <c r="HZP42" s="31"/>
      <c r="HZQ42" s="30"/>
      <c r="HZR42" s="31"/>
      <c r="HZS42" s="30"/>
      <c r="HZT42" s="31"/>
      <c r="HZU42" s="30"/>
      <c r="HZV42" s="31"/>
      <c r="HZW42" s="30"/>
      <c r="HZX42" s="31"/>
      <c r="HZY42" s="30"/>
      <c r="HZZ42" s="31"/>
      <c r="IAA42" s="30"/>
      <c r="IAB42" s="31"/>
      <c r="IAC42" s="30"/>
      <c r="IAD42" s="31"/>
      <c r="IAE42" s="30"/>
      <c r="IAF42" s="31"/>
      <c r="IAG42" s="30"/>
      <c r="IAH42" s="31"/>
      <c r="IAI42" s="30"/>
      <c r="IAJ42" s="31"/>
      <c r="IAK42" s="30"/>
      <c r="IAL42" s="31"/>
      <c r="IAM42" s="30"/>
      <c r="IAN42" s="31"/>
      <c r="IAO42" s="30"/>
      <c r="IAP42" s="31"/>
      <c r="IAQ42" s="30"/>
      <c r="IAR42" s="31"/>
      <c r="IAS42" s="30"/>
      <c r="IAT42" s="31"/>
      <c r="IAU42" s="30"/>
      <c r="IAV42" s="31"/>
      <c r="IAW42" s="30"/>
      <c r="IAX42" s="31"/>
      <c r="IAY42" s="30"/>
      <c r="IAZ42" s="31"/>
      <c r="IBA42" s="30"/>
      <c r="IBB42" s="31"/>
      <c r="IBC42" s="30"/>
      <c r="IBD42" s="31"/>
      <c r="IBE42" s="30"/>
      <c r="IBF42" s="31"/>
      <c r="IBG42" s="30"/>
      <c r="IBH42" s="31"/>
      <c r="IBI42" s="30"/>
      <c r="IBJ42" s="31"/>
      <c r="IBK42" s="30"/>
      <c r="IBL42" s="31"/>
      <c r="IBM42" s="30"/>
      <c r="IBN42" s="31"/>
      <c r="IBO42" s="30"/>
      <c r="IBP42" s="31"/>
      <c r="IBQ42" s="30"/>
      <c r="IBR42" s="31"/>
      <c r="IBS42" s="30"/>
      <c r="IBT42" s="31"/>
      <c r="IBU42" s="30"/>
      <c r="IBV42" s="31"/>
      <c r="IBW42" s="30"/>
      <c r="IBX42" s="31"/>
      <c r="IBY42" s="30"/>
      <c r="IBZ42" s="31"/>
      <c r="ICA42" s="30"/>
      <c r="ICB42" s="31"/>
      <c r="ICC42" s="30"/>
      <c r="ICD42" s="31"/>
      <c r="ICE42" s="30"/>
      <c r="ICF42" s="31"/>
      <c r="ICG42" s="30"/>
      <c r="ICH42" s="31"/>
      <c r="ICI42" s="30"/>
      <c r="ICJ42" s="31"/>
      <c r="ICK42" s="30"/>
      <c r="ICL42" s="31"/>
      <c r="ICM42" s="30"/>
      <c r="ICN42" s="31"/>
      <c r="ICO42" s="30"/>
      <c r="ICP42" s="31"/>
      <c r="ICQ42" s="30"/>
      <c r="ICR42" s="31"/>
      <c r="ICS42" s="30"/>
      <c r="ICT42" s="31"/>
      <c r="ICU42" s="30"/>
      <c r="ICV42" s="31"/>
      <c r="ICW42" s="30"/>
      <c r="ICX42" s="31"/>
      <c r="ICY42" s="30"/>
      <c r="ICZ42" s="31"/>
      <c r="IDA42" s="30"/>
      <c r="IDB42" s="31"/>
      <c r="IDC42" s="30"/>
      <c r="IDD42" s="31"/>
      <c r="IDE42" s="30"/>
      <c r="IDF42" s="31"/>
      <c r="IDG42" s="30"/>
      <c r="IDH42" s="31"/>
      <c r="IDI42" s="30"/>
      <c r="IDJ42" s="31"/>
      <c r="IDK42" s="30"/>
      <c r="IDL42" s="31"/>
      <c r="IDM42" s="30"/>
      <c r="IDN42" s="31"/>
      <c r="IDO42" s="30"/>
      <c r="IDP42" s="31"/>
      <c r="IDQ42" s="30"/>
      <c r="IDR42" s="31"/>
      <c r="IDS42" s="30"/>
      <c r="IDT42" s="31"/>
      <c r="IDU42" s="30"/>
      <c r="IDV42" s="31"/>
      <c r="IDW42" s="30"/>
      <c r="IDX42" s="31"/>
      <c r="IDY42" s="30"/>
      <c r="IDZ42" s="31"/>
      <c r="IEA42" s="30"/>
      <c r="IEB42" s="31"/>
      <c r="IEC42" s="30"/>
      <c r="IED42" s="31"/>
      <c r="IEE42" s="30"/>
      <c r="IEF42" s="31"/>
      <c r="IEG42" s="30"/>
      <c r="IEH42" s="31"/>
      <c r="IEI42" s="30"/>
      <c r="IEJ42" s="31"/>
      <c r="IEK42" s="30"/>
      <c r="IEL42" s="31"/>
      <c r="IEM42" s="30"/>
      <c r="IEN42" s="31"/>
      <c r="IEO42" s="30"/>
      <c r="IEP42" s="31"/>
      <c r="IEQ42" s="30"/>
      <c r="IER42" s="31"/>
      <c r="IES42" s="30"/>
      <c r="IET42" s="31"/>
      <c r="IEU42" s="30"/>
      <c r="IEV42" s="31"/>
      <c r="IEW42" s="30"/>
      <c r="IEX42" s="31"/>
      <c r="IEY42" s="30"/>
      <c r="IEZ42" s="31"/>
      <c r="IFA42" s="30"/>
      <c r="IFB42" s="31"/>
      <c r="IFC42" s="30"/>
      <c r="IFD42" s="31"/>
      <c r="IFE42" s="30"/>
      <c r="IFF42" s="31"/>
      <c r="IFG42" s="30"/>
      <c r="IFH42" s="31"/>
      <c r="IFI42" s="30"/>
      <c r="IFJ42" s="31"/>
      <c r="IFK42" s="30"/>
      <c r="IFL42" s="31"/>
      <c r="IFM42" s="30"/>
      <c r="IFN42" s="31"/>
      <c r="IFO42" s="30"/>
      <c r="IFP42" s="31"/>
      <c r="IFQ42" s="30"/>
      <c r="IFR42" s="31"/>
      <c r="IFS42" s="30"/>
      <c r="IFT42" s="31"/>
      <c r="IFU42" s="30"/>
      <c r="IFV42" s="31"/>
      <c r="IFW42" s="30"/>
      <c r="IFX42" s="31"/>
      <c r="IFY42" s="30"/>
      <c r="IFZ42" s="31"/>
      <c r="IGA42" s="30"/>
      <c r="IGB42" s="31"/>
      <c r="IGC42" s="30"/>
      <c r="IGD42" s="31"/>
      <c r="IGE42" s="30"/>
      <c r="IGF42" s="31"/>
      <c r="IGG42" s="30"/>
      <c r="IGH42" s="31"/>
      <c r="IGI42" s="30"/>
      <c r="IGJ42" s="31"/>
      <c r="IGK42" s="30"/>
      <c r="IGL42" s="31"/>
      <c r="IGM42" s="30"/>
      <c r="IGN42" s="31"/>
      <c r="IGO42" s="30"/>
      <c r="IGP42" s="31"/>
      <c r="IGQ42" s="30"/>
      <c r="IGR42" s="31"/>
      <c r="IGS42" s="30"/>
      <c r="IGT42" s="31"/>
      <c r="IGU42" s="30"/>
      <c r="IGV42" s="31"/>
      <c r="IGW42" s="30"/>
      <c r="IGX42" s="31"/>
      <c r="IGY42" s="30"/>
      <c r="IGZ42" s="31"/>
      <c r="IHA42" s="30"/>
      <c r="IHB42" s="31"/>
      <c r="IHC42" s="30"/>
      <c r="IHD42" s="31"/>
      <c r="IHE42" s="30"/>
      <c r="IHF42" s="31"/>
      <c r="IHG42" s="30"/>
      <c r="IHH42" s="31"/>
      <c r="IHI42" s="30"/>
      <c r="IHJ42" s="31"/>
      <c r="IHK42" s="30"/>
      <c r="IHL42" s="31"/>
      <c r="IHM42" s="30"/>
      <c r="IHN42" s="31"/>
      <c r="IHO42" s="30"/>
      <c r="IHP42" s="31"/>
      <c r="IHQ42" s="30"/>
      <c r="IHR42" s="31"/>
      <c r="IHS42" s="30"/>
      <c r="IHT42" s="31"/>
      <c r="IHU42" s="30"/>
      <c r="IHV42" s="31"/>
      <c r="IHW42" s="30"/>
      <c r="IHX42" s="31"/>
      <c r="IHY42" s="30"/>
      <c r="IHZ42" s="31"/>
      <c r="IIA42" s="30"/>
      <c r="IIB42" s="31"/>
      <c r="IIC42" s="30"/>
      <c r="IID42" s="31"/>
      <c r="IIE42" s="30"/>
      <c r="IIF42" s="31"/>
      <c r="IIG42" s="30"/>
      <c r="IIH42" s="31"/>
      <c r="III42" s="30"/>
      <c r="IIJ42" s="31"/>
      <c r="IIK42" s="30"/>
      <c r="IIL42" s="31"/>
      <c r="IIM42" s="30"/>
      <c r="IIN42" s="31"/>
      <c r="IIO42" s="30"/>
      <c r="IIP42" s="31"/>
      <c r="IIQ42" s="30"/>
      <c r="IIR42" s="31"/>
      <c r="IIS42" s="30"/>
      <c r="IIT42" s="31"/>
      <c r="IIU42" s="30"/>
      <c r="IIV42" s="31"/>
      <c r="IIW42" s="30"/>
      <c r="IIX42" s="31"/>
      <c r="IIY42" s="30"/>
      <c r="IIZ42" s="31"/>
      <c r="IJA42" s="30"/>
      <c r="IJB42" s="31"/>
      <c r="IJC42" s="30"/>
      <c r="IJD42" s="31"/>
      <c r="IJE42" s="30"/>
      <c r="IJF42" s="31"/>
      <c r="IJG42" s="30"/>
      <c r="IJH42" s="31"/>
      <c r="IJI42" s="30"/>
      <c r="IJJ42" s="31"/>
      <c r="IJK42" s="30"/>
      <c r="IJL42" s="31"/>
      <c r="IJM42" s="30"/>
      <c r="IJN42" s="31"/>
      <c r="IJO42" s="30"/>
      <c r="IJP42" s="31"/>
      <c r="IJQ42" s="30"/>
      <c r="IJR42" s="31"/>
      <c r="IJS42" s="30"/>
      <c r="IJT42" s="31"/>
      <c r="IJU42" s="30"/>
      <c r="IJV42" s="31"/>
      <c r="IJW42" s="30"/>
      <c r="IJX42" s="31"/>
      <c r="IJY42" s="30"/>
      <c r="IJZ42" s="31"/>
      <c r="IKA42" s="30"/>
      <c r="IKB42" s="31"/>
      <c r="IKC42" s="30"/>
      <c r="IKD42" s="31"/>
      <c r="IKE42" s="30"/>
      <c r="IKF42" s="31"/>
      <c r="IKG42" s="30"/>
      <c r="IKH42" s="31"/>
      <c r="IKI42" s="30"/>
      <c r="IKJ42" s="31"/>
      <c r="IKK42" s="30"/>
      <c r="IKL42" s="31"/>
      <c r="IKM42" s="30"/>
      <c r="IKN42" s="31"/>
      <c r="IKO42" s="30"/>
      <c r="IKP42" s="31"/>
      <c r="IKQ42" s="30"/>
      <c r="IKR42" s="31"/>
      <c r="IKS42" s="30"/>
      <c r="IKT42" s="31"/>
      <c r="IKU42" s="30"/>
      <c r="IKV42" s="31"/>
      <c r="IKW42" s="30"/>
      <c r="IKX42" s="31"/>
      <c r="IKY42" s="30"/>
      <c r="IKZ42" s="31"/>
      <c r="ILA42" s="30"/>
      <c r="ILB42" s="31"/>
      <c r="ILC42" s="30"/>
      <c r="ILD42" s="31"/>
      <c r="ILE42" s="30"/>
      <c r="ILF42" s="31"/>
      <c r="ILG42" s="30"/>
      <c r="ILH42" s="31"/>
      <c r="ILI42" s="30"/>
      <c r="ILJ42" s="31"/>
      <c r="ILK42" s="30"/>
      <c r="ILL42" s="31"/>
      <c r="ILM42" s="30"/>
      <c r="ILN42" s="31"/>
      <c r="ILO42" s="30"/>
      <c r="ILP42" s="31"/>
      <c r="ILQ42" s="30"/>
      <c r="ILR42" s="31"/>
      <c r="ILS42" s="30"/>
      <c r="ILT42" s="31"/>
      <c r="ILU42" s="30"/>
      <c r="ILV42" s="31"/>
      <c r="ILW42" s="30"/>
      <c r="ILX42" s="31"/>
      <c r="ILY42" s="30"/>
      <c r="ILZ42" s="31"/>
      <c r="IMA42" s="30"/>
      <c r="IMB42" s="31"/>
      <c r="IMC42" s="30"/>
      <c r="IMD42" s="31"/>
      <c r="IME42" s="30"/>
      <c r="IMF42" s="31"/>
      <c r="IMG42" s="30"/>
      <c r="IMH42" s="31"/>
      <c r="IMI42" s="30"/>
      <c r="IMJ42" s="31"/>
      <c r="IMK42" s="30"/>
      <c r="IML42" s="31"/>
      <c r="IMM42" s="30"/>
      <c r="IMN42" s="31"/>
      <c r="IMO42" s="30"/>
      <c r="IMP42" s="31"/>
      <c r="IMQ42" s="30"/>
      <c r="IMR42" s="31"/>
      <c r="IMS42" s="30"/>
      <c r="IMT42" s="31"/>
      <c r="IMU42" s="30"/>
      <c r="IMV42" s="31"/>
      <c r="IMW42" s="30"/>
      <c r="IMX42" s="31"/>
      <c r="IMY42" s="30"/>
      <c r="IMZ42" s="31"/>
      <c r="INA42" s="30"/>
      <c r="INB42" s="31"/>
      <c r="INC42" s="30"/>
      <c r="IND42" s="31"/>
      <c r="INE42" s="30"/>
      <c r="INF42" s="31"/>
      <c r="ING42" s="30"/>
      <c r="INH42" s="31"/>
      <c r="INI42" s="30"/>
      <c r="INJ42" s="31"/>
      <c r="INK42" s="30"/>
      <c r="INL42" s="31"/>
      <c r="INM42" s="30"/>
      <c r="INN42" s="31"/>
      <c r="INO42" s="30"/>
      <c r="INP42" s="31"/>
      <c r="INQ42" s="30"/>
      <c r="INR42" s="31"/>
      <c r="INS42" s="30"/>
      <c r="INT42" s="31"/>
      <c r="INU42" s="30"/>
      <c r="INV42" s="31"/>
      <c r="INW42" s="30"/>
      <c r="INX42" s="31"/>
      <c r="INY42" s="30"/>
      <c r="INZ42" s="31"/>
      <c r="IOA42" s="30"/>
      <c r="IOB42" s="31"/>
      <c r="IOC42" s="30"/>
      <c r="IOD42" s="31"/>
      <c r="IOE42" s="30"/>
      <c r="IOF42" s="31"/>
      <c r="IOG42" s="30"/>
      <c r="IOH42" s="31"/>
      <c r="IOI42" s="30"/>
      <c r="IOJ42" s="31"/>
      <c r="IOK42" s="30"/>
      <c r="IOL42" s="31"/>
      <c r="IOM42" s="30"/>
      <c r="ION42" s="31"/>
      <c r="IOO42" s="30"/>
      <c r="IOP42" s="31"/>
      <c r="IOQ42" s="30"/>
      <c r="IOR42" s="31"/>
      <c r="IOS42" s="30"/>
      <c r="IOT42" s="31"/>
      <c r="IOU42" s="30"/>
      <c r="IOV42" s="31"/>
      <c r="IOW42" s="30"/>
      <c r="IOX42" s="31"/>
      <c r="IOY42" s="30"/>
      <c r="IOZ42" s="31"/>
      <c r="IPA42" s="30"/>
      <c r="IPB42" s="31"/>
      <c r="IPC42" s="30"/>
      <c r="IPD42" s="31"/>
      <c r="IPE42" s="30"/>
      <c r="IPF42" s="31"/>
      <c r="IPG42" s="30"/>
      <c r="IPH42" s="31"/>
      <c r="IPI42" s="30"/>
      <c r="IPJ42" s="31"/>
      <c r="IPK42" s="30"/>
      <c r="IPL42" s="31"/>
      <c r="IPM42" s="30"/>
      <c r="IPN42" s="31"/>
      <c r="IPO42" s="30"/>
      <c r="IPP42" s="31"/>
      <c r="IPQ42" s="30"/>
      <c r="IPR42" s="31"/>
      <c r="IPS42" s="30"/>
      <c r="IPT42" s="31"/>
      <c r="IPU42" s="30"/>
      <c r="IPV42" s="31"/>
      <c r="IPW42" s="30"/>
      <c r="IPX42" s="31"/>
      <c r="IPY42" s="30"/>
      <c r="IPZ42" s="31"/>
      <c r="IQA42" s="30"/>
      <c r="IQB42" s="31"/>
      <c r="IQC42" s="30"/>
      <c r="IQD42" s="31"/>
      <c r="IQE42" s="30"/>
      <c r="IQF42" s="31"/>
      <c r="IQG42" s="30"/>
      <c r="IQH42" s="31"/>
      <c r="IQI42" s="30"/>
      <c r="IQJ42" s="31"/>
      <c r="IQK42" s="30"/>
      <c r="IQL42" s="31"/>
      <c r="IQM42" s="30"/>
      <c r="IQN42" s="31"/>
      <c r="IQO42" s="30"/>
      <c r="IQP42" s="31"/>
      <c r="IQQ42" s="30"/>
      <c r="IQR42" s="31"/>
      <c r="IQS42" s="30"/>
      <c r="IQT42" s="31"/>
      <c r="IQU42" s="30"/>
      <c r="IQV42" s="31"/>
      <c r="IQW42" s="30"/>
      <c r="IQX42" s="31"/>
      <c r="IQY42" s="30"/>
      <c r="IQZ42" s="31"/>
      <c r="IRA42" s="30"/>
      <c r="IRB42" s="31"/>
      <c r="IRC42" s="30"/>
      <c r="IRD42" s="31"/>
      <c r="IRE42" s="30"/>
      <c r="IRF42" s="31"/>
      <c r="IRG42" s="30"/>
      <c r="IRH42" s="31"/>
      <c r="IRI42" s="30"/>
      <c r="IRJ42" s="31"/>
      <c r="IRK42" s="30"/>
      <c r="IRL42" s="31"/>
      <c r="IRM42" s="30"/>
      <c r="IRN42" s="31"/>
      <c r="IRO42" s="30"/>
      <c r="IRP42" s="31"/>
      <c r="IRQ42" s="30"/>
      <c r="IRR42" s="31"/>
      <c r="IRS42" s="30"/>
      <c r="IRT42" s="31"/>
      <c r="IRU42" s="30"/>
      <c r="IRV42" s="31"/>
      <c r="IRW42" s="30"/>
      <c r="IRX42" s="31"/>
      <c r="IRY42" s="30"/>
      <c r="IRZ42" s="31"/>
      <c r="ISA42" s="30"/>
      <c r="ISB42" s="31"/>
      <c r="ISC42" s="30"/>
      <c r="ISD42" s="31"/>
      <c r="ISE42" s="30"/>
      <c r="ISF42" s="31"/>
      <c r="ISG42" s="30"/>
      <c r="ISH42" s="31"/>
      <c r="ISI42" s="30"/>
      <c r="ISJ42" s="31"/>
      <c r="ISK42" s="30"/>
      <c r="ISL42" s="31"/>
      <c r="ISM42" s="30"/>
      <c r="ISN42" s="31"/>
      <c r="ISO42" s="30"/>
      <c r="ISP42" s="31"/>
      <c r="ISQ42" s="30"/>
      <c r="ISR42" s="31"/>
      <c r="ISS42" s="30"/>
      <c r="IST42" s="31"/>
      <c r="ISU42" s="30"/>
      <c r="ISV42" s="31"/>
      <c r="ISW42" s="30"/>
      <c r="ISX42" s="31"/>
      <c r="ISY42" s="30"/>
      <c r="ISZ42" s="31"/>
      <c r="ITA42" s="30"/>
      <c r="ITB42" s="31"/>
      <c r="ITC42" s="30"/>
      <c r="ITD42" s="31"/>
      <c r="ITE42" s="30"/>
      <c r="ITF42" s="31"/>
      <c r="ITG42" s="30"/>
      <c r="ITH42" s="31"/>
      <c r="ITI42" s="30"/>
      <c r="ITJ42" s="31"/>
      <c r="ITK42" s="30"/>
      <c r="ITL42" s="31"/>
      <c r="ITM42" s="30"/>
      <c r="ITN42" s="31"/>
      <c r="ITO42" s="30"/>
      <c r="ITP42" s="31"/>
      <c r="ITQ42" s="30"/>
      <c r="ITR42" s="31"/>
      <c r="ITS42" s="30"/>
      <c r="ITT42" s="31"/>
      <c r="ITU42" s="30"/>
      <c r="ITV42" s="31"/>
      <c r="ITW42" s="30"/>
      <c r="ITX42" s="31"/>
      <c r="ITY42" s="30"/>
      <c r="ITZ42" s="31"/>
      <c r="IUA42" s="30"/>
      <c r="IUB42" s="31"/>
      <c r="IUC42" s="30"/>
      <c r="IUD42" s="31"/>
      <c r="IUE42" s="30"/>
      <c r="IUF42" s="31"/>
      <c r="IUG42" s="30"/>
      <c r="IUH42" s="31"/>
      <c r="IUI42" s="30"/>
      <c r="IUJ42" s="31"/>
      <c r="IUK42" s="30"/>
      <c r="IUL42" s="31"/>
      <c r="IUM42" s="30"/>
      <c r="IUN42" s="31"/>
      <c r="IUO42" s="30"/>
      <c r="IUP42" s="31"/>
      <c r="IUQ42" s="30"/>
      <c r="IUR42" s="31"/>
      <c r="IUS42" s="30"/>
      <c r="IUT42" s="31"/>
      <c r="IUU42" s="30"/>
      <c r="IUV42" s="31"/>
      <c r="IUW42" s="30"/>
      <c r="IUX42" s="31"/>
      <c r="IUY42" s="30"/>
      <c r="IUZ42" s="31"/>
      <c r="IVA42" s="30"/>
      <c r="IVB42" s="31"/>
      <c r="IVC42" s="30"/>
      <c r="IVD42" s="31"/>
      <c r="IVE42" s="30"/>
      <c r="IVF42" s="31"/>
      <c r="IVG42" s="30"/>
      <c r="IVH42" s="31"/>
      <c r="IVI42" s="30"/>
      <c r="IVJ42" s="31"/>
      <c r="IVK42" s="30"/>
      <c r="IVL42" s="31"/>
      <c r="IVM42" s="30"/>
      <c r="IVN42" s="31"/>
      <c r="IVO42" s="30"/>
      <c r="IVP42" s="31"/>
      <c r="IVQ42" s="30"/>
      <c r="IVR42" s="31"/>
      <c r="IVS42" s="30"/>
      <c r="IVT42" s="31"/>
      <c r="IVU42" s="30"/>
      <c r="IVV42" s="31"/>
      <c r="IVW42" s="30"/>
      <c r="IVX42" s="31"/>
      <c r="IVY42" s="30"/>
      <c r="IVZ42" s="31"/>
      <c r="IWA42" s="30"/>
      <c r="IWB42" s="31"/>
      <c r="IWC42" s="30"/>
      <c r="IWD42" s="31"/>
      <c r="IWE42" s="30"/>
      <c r="IWF42" s="31"/>
      <c r="IWG42" s="30"/>
      <c r="IWH42" s="31"/>
      <c r="IWI42" s="30"/>
      <c r="IWJ42" s="31"/>
      <c r="IWK42" s="30"/>
      <c r="IWL42" s="31"/>
      <c r="IWM42" s="30"/>
      <c r="IWN42" s="31"/>
      <c r="IWO42" s="30"/>
      <c r="IWP42" s="31"/>
      <c r="IWQ42" s="30"/>
      <c r="IWR42" s="31"/>
      <c r="IWS42" s="30"/>
      <c r="IWT42" s="31"/>
      <c r="IWU42" s="30"/>
      <c r="IWV42" s="31"/>
      <c r="IWW42" s="30"/>
      <c r="IWX42" s="31"/>
      <c r="IWY42" s="30"/>
      <c r="IWZ42" s="31"/>
      <c r="IXA42" s="30"/>
      <c r="IXB42" s="31"/>
      <c r="IXC42" s="30"/>
      <c r="IXD42" s="31"/>
      <c r="IXE42" s="30"/>
      <c r="IXF42" s="31"/>
      <c r="IXG42" s="30"/>
      <c r="IXH42" s="31"/>
      <c r="IXI42" s="30"/>
      <c r="IXJ42" s="31"/>
      <c r="IXK42" s="30"/>
      <c r="IXL42" s="31"/>
      <c r="IXM42" s="30"/>
      <c r="IXN42" s="31"/>
      <c r="IXO42" s="30"/>
      <c r="IXP42" s="31"/>
      <c r="IXQ42" s="30"/>
      <c r="IXR42" s="31"/>
      <c r="IXS42" s="30"/>
      <c r="IXT42" s="31"/>
      <c r="IXU42" s="30"/>
      <c r="IXV42" s="31"/>
      <c r="IXW42" s="30"/>
      <c r="IXX42" s="31"/>
      <c r="IXY42" s="30"/>
      <c r="IXZ42" s="31"/>
      <c r="IYA42" s="30"/>
      <c r="IYB42" s="31"/>
      <c r="IYC42" s="30"/>
      <c r="IYD42" s="31"/>
      <c r="IYE42" s="30"/>
      <c r="IYF42" s="31"/>
      <c r="IYG42" s="30"/>
      <c r="IYH42" s="31"/>
      <c r="IYI42" s="30"/>
      <c r="IYJ42" s="31"/>
      <c r="IYK42" s="30"/>
      <c r="IYL42" s="31"/>
      <c r="IYM42" s="30"/>
      <c r="IYN42" s="31"/>
      <c r="IYO42" s="30"/>
      <c r="IYP42" s="31"/>
      <c r="IYQ42" s="30"/>
      <c r="IYR42" s="31"/>
      <c r="IYS42" s="30"/>
      <c r="IYT42" s="31"/>
      <c r="IYU42" s="30"/>
      <c r="IYV42" s="31"/>
      <c r="IYW42" s="30"/>
      <c r="IYX42" s="31"/>
      <c r="IYY42" s="30"/>
      <c r="IYZ42" s="31"/>
      <c r="IZA42" s="30"/>
      <c r="IZB42" s="31"/>
      <c r="IZC42" s="30"/>
      <c r="IZD42" s="31"/>
      <c r="IZE42" s="30"/>
      <c r="IZF42" s="31"/>
      <c r="IZG42" s="30"/>
      <c r="IZH42" s="31"/>
      <c r="IZI42" s="30"/>
      <c r="IZJ42" s="31"/>
      <c r="IZK42" s="30"/>
      <c r="IZL42" s="31"/>
      <c r="IZM42" s="30"/>
      <c r="IZN42" s="31"/>
      <c r="IZO42" s="30"/>
      <c r="IZP42" s="31"/>
      <c r="IZQ42" s="30"/>
      <c r="IZR42" s="31"/>
      <c r="IZS42" s="30"/>
      <c r="IZT42" s="31"/>
      <c r="IZU42" s="30"/>
      <c r="IZV42" s="31"/>
      <c r="IZW42" s="30"/>
      <c r="IZX42" s="31"/>
      <c r="IZY42" s="30"/>
      <c r="IZZ42" s="31"/>
      <c r="JAA42" s="30"/>
      <c r="JAB42" s="31"/>
      <c r="JAC42" s="30"/>
      <c r="JAD42" s="31"/>
      <c r="JAE42" s="30"/>
      <c r="JAF42" s="31"/>
      <c r="JAG42" s="30"/>
      <c r="JAH42" s="31"/>
      <c r="JAI42" s="30"/>
      <c r="JAJ42" s="31"/>
      <c r="JAK42" s="30"/>
      <c r="JAL42" s="31"/>
      <c r="JAM42" s="30"/>
      <c r="JAN42" s="31"/>
      <c r="JAO42" s="30"/>
      <c r="JAP42" s="31"/>
      <c r="JAQ42" s="30"/>
      <c r="JAR42" s="31"/>
      <c r="JAS42" s="30"/>
      <c r="JAT42" s="31"/>
      <c r="JAU42" s="30"/>
      <c r="JAV42" s="31"/>
      <c r="JAW42" s="30"/>
      <c r="JAX42" s="31"/>
      <c r="JAY42" s="30"/>
      <c r="JAZ42" s="31"/>
      <c r="JBA42" s="30"/>
      <c r="JBB42" s="31"/>
      <c r="JBC42" s="30"/>
      <c r="JBD42" s="31"/>
      <c r="JBE42" s="30"/>
      <c r="JBF42" s="31"/>
      <c r="JBG42" s="30"/>
      <c r="JBH42" s="31"/>
      <c r="JBI42" s="30"/>
      <c r="JBJ42" s="31"/>
      <c r="JBK42" s="30"/>
      <c r="JBL42" s="31"/>
      <c r="JBM42" s="30"/>
      <c r="JBN42" s="31"/>
      <c r="JBO42" s="30"/>
      <c r="JBP42" s="31"/>
      <c r="JBQ42" s="30"/>
      <c r="JBR42" s="31"/>
      <c r="JBS42" s="30"/>
      <c r="JBT42" s="31"/>
      <c r="JBU42" s="30"/>
      <c r="JBV42" s="31"/>
      <c r="JBW42" s="30"/>
      <c r="JBX42" s="31"/>
      <c r="JBY42" s="30"/>
      <c r="JBZ42" s="31"/>
      <c r="JCA42" s="30"/>
      <c r="JCB42" s="31"/>
      <c r="JCC42" s="30"/>
      <c r="JCD42" s="31"/>
      <c r="JCE42" s="30"/>
      <c r="JCF42" s="31"/>
      <c r="JCG42" s="30"/>
      <c r="JCH42" s="31"/>
      <c r="JCI42" s="30"/>
      <c r="JCJ42" s="31"/>
      <c r="JCK42" s="30"/>
      <c r="JCL42" s="31"/>
      <c r="JCM42" s="30"/>
      <c r="JCN42" s="31"/>
      <c r="JCO42" s="30"/>
      <c r="JCP42" s="31"/>
      <c r="JCQ42" s="30"/>
      <c r="JCR42" s="31"/>
      <c r="JCS42" s="30"/>
      <c r="JCT42" s="31"/>
      <c r="JCU42" s="30"/>
      <c r="JCV42" s="31"/>
      <c r="JCW42" s="30"/>
      <c r="JCX42" s="31"/>
      <c r="JCY42" s="30"/>
      <c r="JCZ42" s="31"/>
      <c r="JDA42" s="30"/>
      <c r="JDB42" s="31"/>
      <c r="JDC42" s="30"/>
      <c r="JDD42" s="31"/>
      <c r="JDE42" s="30"/>
      <c r="JDF42" s="31"/>
      <c r="JDG42" s="30"/>
      <c r="JDH42" s="31"/>
      <c r="JDI42" s="30"/>
      <c r="JDJ42" s="31"/>
      <c r="JDK42" s="30"/>
      <c r="JDL42" s="31"/>
      <c r="JDM42" s="30"/>
      <c r="JDN42" s="31"/>
      <c r="JDO42" s="30"/>
      <c r="JDP42" s="31"/>
      <c r="JDQ42" s="30"/>
      <c r="JDR42" s="31"/>
      <c r="JDS42" s="30"/>
      <c r="JDT42" s="31"/>
      <c r="JDU42" s="30"/>
      <c r="JDV42" s="31"/>
      <c r="JDW42" s="30"/>
      <c r="JDX42" s="31"/>
      <c r="JDY42" s="30"/>
      <c r="JDZ42" s="31"/>
      <c r="JEA42" s="30"/>
      <c r="JEB42" s="31"/>
      <c r="JEC42" s="30"/>
      <c r="JED42" s="31"/>
      <c r="JEE42" s="30"/>
      <c r="JEF42" s="31"/>
      <c r="JEG42" s="30"/>
      <c r="JEH42" s="31"/>
      <c r="JEI42" s="30"/>
      <c r="JEJ42" s="31"/>
      <c r="JEK42" s="30"/>
      <c r="JEL42" s="31"/>
      <c r="JEM42" s="30"/>
      <c r="JEN42" s="31"/>
      <c r="JEO42" s="30"/>
      <c r="JEP42" s="31"/>
      <c r="JEQ42" s="30"/>
      <c r="JER42" s="31"/>
      <c r="JES42" s="30"/>
      <c r="JET42" s="31"/>
      <c r="JEU42" s="30"/>
      <c r="JEV42" s="31"/>
      <c r="JEW42" s="30"/>
      <c r="JEX42" s="31"/>
      <c r="JEY42" s="30"/>
      <c r="JEZ42" s="31"/>
      <c r="JFA42" s="30"/>
      <c r="JFB42" s="31"/>
      <c r="JFC42" s="30"/>
      <c r="JFD42" s="31"/>
      <c r="JFE42" s="30"/>
      <c r="JFF42" s="31"/>
      <c r="JFG42" s="30"/>
      <c r="JFH42" s="31"/>
      <c r="JFI42" s="30"/>
      <c r="JFJ42" s="31"/>
      <c r="JFK42" s="30"/>
      <c r="JFL42" s="31"/>
      <c r="JFM42" s="30"/>
      <c r="JFN42" s="31"/>
      <c r="JFO42" s="30"/>
      <c r="JFP42" s="31"/>
      <c r="JFQ42" s="30"/>
      <c r="JFR42" s="31"/>
      <c r="JFS42" s="30"/>
      <c r="JFT42" s="31"/>
      <c r="JFU42" s="30"/>
      <c r="JFV42" s="31"/>
      <c r="JFW42" s="30"/>
      <c r="JFX42" s="31"/>
      <c r="JFY42" s="30"/>
      <c r="JFZ42" s="31"/>
      <c r="JGA42" s="30"/>
      <c r="JGB42" s="31"/>
      <c r="JGC42" s="30"/>
      <c r="JGD42" s="31"/>
      <c r="JGE42" s="30"/>
      <c r="JGF42" s="31"/>
      <c r="JGG42" s="30"/>
      <c r="JGH42" s="31"/>
      <c r="JGI42" s="30"/>
      <c r="JGJ42" s="31"/>
      <c r="JGK42" s="30"/>
      <c r="JGL42" s="31"/>
      <c r="JGM42" s="30"/>
      <c r="JGN42" s="31"/>
      <c r="JGO42" s="30"/>
      <c r="JGP42" s="31"/>
      <c r="JGQ42" s="30"/>
      <c r="JGR42" s="31"/>
      <c r="JGS42" s="30"/>
      <c r="JGT42" s="31"/>
      <c r="JGU42" s="30"/>
      <c r="JGV42" s="31"/>
      <c r="JGW42" s="30"/>
      <c r="JGX42" s="31"/>
      <c r="JGY42" s="30"/>
      <c r="JGZ42" s="31"/>
      <c r="JHA42" s="30"/>
      <c r="JHB42" s="31"/>
      <c r="JHC42" s="30"/>
      <c r="JHD42" s="31"/>
      <c r="JHE42" s="30"/>
      <c r="JHF42" s="31"/>
      <c r="JHG42" s="30"/>
      <c r="JHH42" s="31"/>
      <c r="JHI42" s="30"/>
      <c r="JHJ42" s="31"/>
      <c r="JHK42" s="30"/>
      <c r="JHL42" s="31"/>
      <c r="JHM42" s="30"/>
      <c r="JHN42" s="31"/>
      <c r="JHO42" s="30"/>
      <c r="JHP42" s="31"/>
      <c r="JHQ42" s="30"/>
      <c r="JHR42" s="31"/>
      <c r="JHS42" s="30"/>
      <c r="JHT42" s="31"/>
      <c r="JHU42" s="30"/>
      <c r="JHV42" s="31"/>
      <c r="JHW42" s="30"/>
      <c r="JHX42" s="31"/>
      <c r="JHY42" s="30"/>
      <c r="JHZ42" s="31"/>
      <c r="JIA42" s="30"/>
      <c r="JIB42" s="31"/>
      <c r="JIC42" s="30"/>
      <c r="JID42" s="31"/>
      <c r="JIE42" s="30"/>
      <c r="JIF42" s="31"/>
      <c r="JIG42" s="30"/>
      <c r="JIH42" s="31"/>
      <c r="JII42" s="30"/>
      <c r="JIJ42" s="31"/>
      <c r="JIK42" s="30"/>
      <c r="JIL42" s="31"/>
      <c r="JIM42" s="30"/>
      <c r="JIN42" s="31"/>
      <c r="JIO42" s="30"/>
      <c r="JIP42" s="31"/>
      <c r="JIQ42" s="30"/>
      <c r="JIR42" s="31"/>
      <c r="JIS42" s="30"/>
      <c r="JIT42" s="31"/>
      <c r="JIU42" s="30"/>
      <c r="JIV42" s="31"/>
      <c r="JIW42" s="30"/>
      <c r="JIX42" s="31"/>
      <c r="JIY42" s="30"/>
      <c r="JIZ42" s="31"/>
      <c r="JJA42" s="30"/>
      <c r="JJB42" s="31"/>
      <c r="JJC42" s="30"/>
      <c r="JJD42" s="31"/>
      <c r="JJE42" s="30"/>
      <c r="JJF42" s="31"/>
      <c r="JJG42" s="30"/>
      <c r="JJH42" s="31"/>
      <c r="JJI42" s="30"/>
      <c r="JJJ42" s="31"/>
      <c r="JJK42" s="30"/>
      <c r="JJL42" s="31"/>
      <c r="JJM42" s="30"/>
      <c r="JJN42" s="31"/>
      <c r="JJO42" s="30"/>
      <c r="JJP42" s="31"/>
      <c r="JJQ42" s="30"/>
      <c r="JJR42" s="31"/>
      <c r="JJS42" s="30"/>
      <c r="JJT42" s="31"/>
      <c r="JJU42" s="30"/>
      <c r="JJV42" s="31"/>
      <c r="JJW42" s="30"/>
      <c r="JJX42" s="31"/>
      <c r="JJY42" s="30"/>
      <c r="JJZ42" s="31"/>
      <c r="JKA42" s="30"/>
      <c r="JKB42" s="31"/>
      <c r="JKC42" s="30"/>
      <c r="JKD42" s="31"/>
      <c r="JKE42" s="30"/>
      <c r="JKF42" s="31"/>
      <c r="JKG42" s="30"/>
      <c r="JKH42" s="31"/>
      <c r="JKI42" s="30"/>
      <c r="JKJ42" s="31"/>
      <c r="JKK42" s="30"/>
      <c r="JKL42" s="31"/>
      <c r="JKM42" s="30"/>
      <c r="JKN42" s="31"/>
      <c r="JKO42" s="30"/>
      <c r="JKP42" s="31"/>
      <c r="JKQ42" s="30"/>
      <c r="JKR42" s="31"/>
      <c r="JKS42" s="30"/>
      <c r="JKT42" s="31"/>
      <c r="JKU42" s="30"/>
      <c r="JKV42" s="31"/>
      <c r="JKW42" s="30"/>
      <c r="JKX42" s="31"/>
      <c r="JKY42" s="30"/>
      <c r="JKZ42" s="31"/>
      <c r="JLA42" s="30"/>
      <c r="JLB42" s="31"/>
      <c r="JLC42" s="30"/>
      <c r="JLD42" s="31"/>
      <c r="JLE42" s="30"/>
      <c r="JLF42" s="31"/>
      <c r="JLG42" s="30"/>
      <c r="JLH42" s="31"/>
      <c r="JLI42" s="30"/>
      <c r="JLJ42" s="31"/>
      <c r="JLK42" s="30"/>
      <c r="JLL42" s="31"/>
      <c r="JLM42" s="30"/>
      <c r="JLN42" s="31"/>
      <c r="JLO42" s="30"/>
      <c r="JLP42" s="31"/>
      <c r="JLQ42" s="30"/>
      <c r="JLR42" s="31"/>
      <c r="JLS42" s="30"/>
      <c r="JLT42" s="31"/>
      <c r="JLU42" s="30"/>
      <c r="JLV42" s="31"/>
      <c r="JLW42" s="30"/>
      <c r="JLX42" s="31"/>
      <c r="JLY42" s="30"/>
      <c r="JLZ42" s="31"/>
      <c r="JMA42" s="30"/>
      <c r="JMB42" s="31"/>
      <c r="JMC42" s="30"/>
      <c r="JMD42" s="31"/>
      <c r="JME42" s="30"/>
      <c r="JMF42" s="31"/>
      <c r="JMG42" s="30"/>
      <c r="JMH42" s="31"/>
      <c r="JMI42" s="30"/>
      <c r="JMJ42" s="31"/>
      <c r="JMK42" s="30"/>
      <c r="JML42" s="31"/>
      <c r="JMM42" s="30"/>
      <c r="JMN42" s="31"/>
      <c r="JMO42" s="30"/>
      <c r="JMP42" s="31"/>
      <c r="JMQ42" s="30"/>
      <c r="JMR42" s="31"/>
      <c r="JMS42" s="30"/>
      <c r="JMT42" s="31"/>
      <c r="JMU42" s="30"/>
      <c r="JMV42" s="31"/>
      <c r="JMW42" s="30"/>
      <c r="JMX42" s="31"/>
      <c r="JMY42" s="30"/>
      <c r="JMZ42" s="31"/>
      <c r="JNA42" s="30"/>
      <c r="JNB42" s="31"/>
      <c r="JNC42" s="30"/>
      <c r="JND42" s="31"/>
      <c r="JNE42" s="30"/>
      <c r="JNF42" s="31"/>
      <c r="JNG42" s="30"/>
      <c r="JNH42" s="31"/>
      <c r="JNI42" s="30"/>
      <c r="JNJ42" s="31"/>
      <c r="JNK42" s="30"/>
      <c r="JNL42" s="31"/>
      <c r="JNM42" s="30"/>
      <c r="JNN42" s="31"/>
      <c r="JNO42" s="30"/>
      <c r="JNP42" s="31"/>
      <c r="JNQ42" s="30"/>
      <c r="JNR42" s="31"/>
      <c r="JNS42" s="30"/>
      <c r="JNT42" s="31"/>
      <c r="JNU42" s="30"/>
      <c r="JNV42" s="31"/>
      <c r="JNW42" s="30"/>
      <c r="JNX42" s="31"/>
      <c r="JNY42" s="30"/>
      <c r="JNZ42" s="31"/>
      <c r="JOA42" s="30"/>
      <c r="JOB42" s="31"/>
      <c r="JOC42" s="30"/>
      <c r="JOD42" s="31"/>
      <c r="JOE42" s="30"/>
      <c r="JOF42" s="31"/>
      <c r="JOG42" s="30"/>
      <c r="JOH42" s="31"/>
      <c r="JOI42" s="30"/>
      <c r="JOJ42" s="31"/>
      <c r="JOK42" s="30"/>
      <c r="JOL42" s="31"/>
      <c r="JOM42" s="30"/>
      <c r="JON42" s="31"/>
      <c r="JOO42" s="30"/>
      <c r="JOP42" s="31"/>
      <c r="JOQ42" s="30"/>
      <c r="JOR42" s="31"/>
      <c r="JOS42" s="30"/>
      <c r="JOT42" s="31"/>
      <c r="JOU42" s="30"/>
      <c r="JOV42" s="31"/>
      <c r="JOW42" s="30"/>
      <c r="JOX42" s="31"/>
      <c r="JOY42" s="30"/>
      <c r="JOZ42" s="31"/>
      <c r="JPA42" s="30"/>
      <c r="JPB42" s="31"/>
      <c r="JPC42" s="30"/>
      <c r="JPD42" s="31"/>
      <c r="JPE42" s="30"/>
      <c r="JPF42" s="31"/>
      <c r="JPG42" s="30"/>
      <c r="JPH42" s="31"/>
      <c r="JPI42" s="30"/>
      <c r="JPJ42" s="31"/>
      <c r="JPK42" s="30"/>
      <c r="JPL42" s="31"/>
      <c r="JPM42" s="30"/>
      <c r="JPN42" s="31"/>
      <c r="JPO42" s="30"/>
      <c r="JPP42" s="31"/>
      <c r="JPQ42" s="30"/>
      <c r="JPR42" s="31"/>
      <c r="JPS42" s="30"/>
      <c r="JPT42" s="31"/>
      <c r="JPU42" s="30"/>
      <c r="JPV42" s="31"/>
      <c r="JPW42" s="30"/>
      <c r="JPX42" s="31"/>
      <c r="JPY42" s="30"/>
      <c r="JPZ42" s="31"/>
      <c r="JQA42" s="30"/>
      <c r="JQB42" s="31"/>
      <c r="JQC42" s="30"/>
      <c r="JQD42" s="31"/>
      <c r="JQE42" s="30"/>
      <c r="JQF42" s="31"/>
      <c r="JQG42" s="30"/>
      <c r="JQH42" s="31"/>
      <c r="JQI42" s="30"/>
      <c r="JQJ42" s="31"/>
      <c r="JQK42" s="30"/>
      <c r="JQL42" s="31"/>
      <c r="JQM42" s="30"/>
      <c r="JQN42" s="31"/>
      <c r="JQO42" s="30"/>
      <c r="JQP42" s="31"/>
      <c r="JQQ42" s="30"/>
      <c r="JQR42" s="31"/>
      <c r="JQS42" s="30"/>
      <c r="JQT42" s="31"/>
      <c r="JQU42" s="30"/>
      <c r="JQV42" s="31"/>
      <c r="JQW42" s="30"/>
      <c r="JQX42" s="31"/>
      <c r="JQY42" s="30"/>
      <c r="JQZ42" s="31"/>
      <c r="JRA42" s="30"/>
      <c r="JRB42" s="31"/>
      <c r="JRC42" s="30"/>
      <c r="JRD42" s="31"/>
      <c r="JRE42" s="30"/>
      <c r="JRF42" s="31"/>
      <c r="JRG42" s="30"/>
      <c r="JRH42" s="31"/>
      <c r="JRI42" s="30"/>
      <c r="JRJ42" s="31"/>
      <c r="JRK42" s="30"/>
      <c r="JRL42" s="31"/>
      <c r="JRM42" s="30"/>
      <c r="JRN42" s="31"/>
      <c r="JRO42" s="30"/>
      <c r="JRP42" s="31"/>
      <c r="JRQ42" s="30"/>
      <c r="JRR42" s="31"/>
      <c r="JRS42" s="30"/>
      <c r="JRT42" s="31"/>
      <c r="JRU42" s="30"/>
      <c r="JRV42" s="31"/>
      <c r="JRW42" s="30"/>
      <c r="JRX42" s="31"/>
      <c r="JRY42" s="30"/>
      <c r="JRZ42" s="31"/>
      <c r="JSA42" s="30"/>
      <c r="JSB42" s="31"/>
      <c r="JSC42" s="30"/>
      <c r="JSD42" s="31"/>
      <c r="JSE42" s="30"/>
      <c r="JSF42" s="31"/>
      <c r="JSG42" s="30"/>
      <c r="JSH42" s="31"/>
      <c r="JSI42" s="30"/>
      <c r="JSJ42" s="31"/>
      <c r="JSK42" s="30"/>
      <c r="JSL42" s="31"/>
      <c r="JSM42" s="30"/>
      <c r="JSN42" s="31"/>
      <c r="JSO42" s="30"/>
      <c r="JSP42" s="31"/>
      <c r="JSQ42" s="30"/>
      <c r="JSR42" s="31"/>
      <c r="JSS42" s="30"/>
      <c r="JST42" s="31"/>
      <c r="JSU42" s="30"/>
      <c r="JSV42" s="31"/>
      <c r="JSW42" s="30"/>
      <c r="JSX42" s="31"/>
      <c r="JSY42" s="30"/>
      <c r="JSZ42" s="31"/>
      <c r="JTA42" s="30"/>
      <c r="JTB42" s="31"/>
      <c r="JTC42" s="30"/>
      <c r="JTD42" s="31"/>
      <c r="JTE42" s="30"/>
      <c r="JTF42" s="31"/>
      <c r="JTG42" s="30"/>
      <c r="JTH42" s="31"/>
      <c r="JTI42" s="30"/>
      <c r="JTJ42" s="31"/>
      <c r="JTK42" s="30"/>
      <c r="JTL42" s="31"/>
      <c r="JTM42" s="30"/>
      <c r="JTN42" s="31"/>
      <c r="JTO42" s="30"/>
      <c r="JTP42" s="31"/>
      <c r="JTQ42" s="30"/>
      <c r="JTR42" s="31"/>
      <c r="JTS42" s="30"/>
      <c r="JTT42" s="31"/>
      <c r="JTU42" s="30"/>
      <c r="JTV42" s="31"/>
      <c r="JTW42" s="30"/>
      <c r="JTX42" s="31"/>
      <c r="JTY42" s="30"/>
      <c r="JTZ42" s="31"/>
      <c r="JUA42" s="30"/>
      <c r="JUB42" s="31"/>
      <c r="JUC42" s="30"/>
      <c r="JUD42" s="31"/>
      <c r="JUE42" s="30"/>
      <c r="JUF42" s="31"/>
      <c r="JUG42" s="30"/>
      <c r="JUH42" s="31"/>
      <c r="JUI42" s="30"/>
      <c r="JUJ42" s="31"/>
      <c r="JUK42" s="30"/>
      <c r="JUL42" s="31"/>
      <c r="JUM42" s="30"/>
      <c r="JUN42" s="31"/>
      <c r="JUO42" s="30"/>
      <c r="JUP42" s="31"/>
      <c r="JUQ42" s="30"/>
      <c r="JUR42" s="31"/>
      <c r="JUS42" s="30"/>
      <c r="JUT42" s="31"/>
      <c r="JUU42" s="30"/>
      <c r="JUV42" s="31"/>
      <c r="JUW42" s="30"/>
      <c r="JUX42" s="31"/>
      <c r="JUY42" s="30"/>
      <c r="JUZ42" s="31"/>
      <c r="JVA42" s="30"/>
      <c r="JVB42" s="31"/>
      <c r="JVC42" s="30"/>
      <c r="JVD42" s="31"/>
      <c r="JVE42" s="30"/>
      <c r="JVF42" s="31"/>
      <c r="JVG42" s="30"/>
      <c r="JVH42" s="31"/>
      <c r="JVI42" s="30"/>
      <c r="JVJ42" s="31"/>
      <c r="JVK42" s="30"/>
      <c r="JVL42" s="31"/>
      <c r="JVM42" s="30"/>
      <c r="JVN42" s="31"/>
      <c r="JVO42" s="30"/>
      <c r="JVP42" s="31"/>
      <c r="JVQ42" s="30"/>
      <c r="JVR42" s="31"/>
      <c r="JVS42" s="30"/>
      <c r="JVT42" s="31"/>
      <c r="JVU42" s="30"/>
      <c r="JVV42" s="31"/>
      <c r="JVW42" s="30"/>
      <c r="JVX42" s="31"/>
      <c r="JVY42" s="30"/>
      <c r="JVZ42" s="31"/>
      <c r="JWA42" s="30"/>
      <c r="JWB42" s="31"/>
      <c r="JWC42" s="30"/>
      <c r="JWD42" s="31"/>
      <c r="JWE42" s="30"/>
      <c r="JWF42" s="31"/>
      <c r="JWG42" s="30"/>
      <c r="JWH42" s="31"/>
      <c r="JWI42" s="30"/>
      <c r="JWJ42" s="31"/>
      <c r="JWK42" s="30"/>
      <c r="JWL42" s="31"/>
      <c r="JWM42" s="30"/>
      <c r="JWN42" s="31"/>
      <c r="JWO42" s="30"/>
      <c r="JWP42" s="31"/>
      <c r="JWQ42" s="30"/>
      <c r="JWR42" s="31"/>
      <c r="JWS42" s="30"/>
      <c r="JWT42" s="31"/>
      <c r="JWU42" s="30"/>
      <c r="JWV42" s="31"/>
      <c r="JWW42" s="30"/>
      <c r="JWX42" s="31"/>
      <c r="JWY42" s="30"/>
      <c r="JWZ42" s="31"/>
      <c r="JXA42" s="30"/>
      <c r="JXB42" s="31"/>
      <c r="JXC42" s="30"/>
      <c r="JXD42" s="31"/>
      <c r="JXE42" s="30"/>
      <c r="JXF42" s="31"/>
      <c r="JXG42" s="30"/>
      <c r="JXH42" s="31"/>
      <c r="JXI42" s="30"/>
      <c r="JXJ42" s="31"/>
      <c r="JXK42" s="30"/>
      <c r="JXL42" s="31"/>
      <c r="JXM42" s="30"/>
      <c r="JXN42" s="31"/>
      <c r="JXO42" s="30"/>
      <c r="JXP42" s="31"/>
      <c r="JXQ42" s="30"/>
      <c r="JXR42" s="31"/>
      <c r="JXS42" s="30"/>
      <c r="JXT42" s="31"/>
      <c r="JXU42" s="30"/>
      <c r="JXV42" s="31"/>
      <c r="JXW42" s="30"/>
      <c r="JXX42" s="31"/>
      <c r="JXY42" s="30"/>
      <c r="JXZ42" s="31"/>
      <c r="JYA42" s="30"/>
      <c r="JYB42" s="31"/>
      <c r="JYC42" s="30"/>
      <c r="JYD42" s="31"/>
      <c r="JYE42" s="30"/>
      <c r="JYF42" s="31"/>
      <c r="JYG42" s="30"/>
      <c r="JYH42" s="31"/>
      <c r="JYI42" s="30"/>
      <c r="JYJ42" s="31"/>
      <c r="JYK42" s="30"/>
      <c r="JYL42" s="31"/>
      <c r="JYM42" s="30"/>
      <c r="JYN42" s="31"/>
      <c r="JYO42" s="30"/>
      <c r="JYP42" s="31"/>
      <c r="JYQ42" s="30"/>
      <c r="JYR42" s="31"/>
      <c r="JYS42" s="30"/>
      <c r="JYT42" s="31"/>
      <c r="JYU42" s="30"/>
      <c r="JYV42" s="31"/>
      <c r="JYW42" s="30"/>
      <c r="JYX42" s="31"/>
      <c r="JYY42" s="30"/>
      <c r="JYZ42" s="31"/>
      <c r="JZA42" s="30"/>
      <c r="JZB42" s="31"/>
      <c r="JZC42" s="30"/>
      <c r="JZD42" s="31"/>
      <c r="JZE42" s="30"/>
      <c r="JZF42" s="31"/>
      <c r="JZG42" s="30"/>
      <c r="JZH42" s="31"/>
      <c r="JZI42" s="30"/>
      <c r="JZJ42" s="31"/>
      <c r="JZK42" s="30"/>
      <c r="JZL42" s="31"/>
      <c r="JZM42" s="30"/>
      <c r="JZN42" s="31"/>
      <c r="JZO42" s="30"/>
      <c r="JZP42" s="31"/>
      <c r="JZQ42" s="30"/>
      <c r="JZR42" s="31"/>
      <c r="JZS42" s="30"/>
      <c r="JZT42" s="31"/>
      <c r="JZU42" s="30"/>
      <c r="JZV42" s="31"/>
      <c r="JZW42" s="30"/>
      <c r="JZX42" s="31"/>
      <c r="JZY42" s="30"/>
      <c r="JZZ42" s="31"/>
      <c r="KAA42" s="30"/>
      <c r="KAB42" s="31"/>
      <c r="KAC42" s="30"/>
      <c r="KAD42" s="31"/>
      <c r="KAE42" s="30"/>
      <c r="KAF42" s="31"/>
      <c r="KAG42" s="30"/>
      <c r="KAH42" s="31"/>
      <c r="KAI42" s="30"/>
      <c r="KAJ42" s="31"/>
      <c r="KAK42" s="30"/>
      <c r="KAL42" s="31"/>
      <c r="KAM42" s="30"/>
      <c r="KAN42" s="31"/>
      <c r="KAO42" s="30"/>
      <c r="KAP42" s="31"/>
      <c r="KAQ42" s="30"/>
      <c r="KAR42" s="31"/>
      <c r="KAS42" s="30"/>
      <c r="KAT42" s="31"/>
      <c r="KAU42" s="30"/>
      <c r="KAV42" s="31"/>
      <c r="KAW42" s="30"/>
      <c r="KAX42" s="31"/>
      <c r="KAY42" s="30"/>
      <c r="KAZ42" s="31"/>
      <c r="KBA42" s="30"/>
      <c r="KBB42" s="31"/>
      <c r="KBC42" s="30"/>
      <c r="KBD42" s="31"/>
      <c r="KBE42" s="30"/>
      <c r="KBF42" s="31"/>
      <c r="KBG42" s="30"/>
      <c r="KBH42" s="31"/>
      <c r="KBI42" s="30"/>
      <c r="KBJ42" s="31"/>
      <c r="KBK42" s="30"/>
      <c r="KBL42" s="31"/>
      <c r="KBM42" s="30"/>
      <c r="KBN42" s="31"/>
      <c r="KBO42" s="30"/>
      <c r="KBP42" s="31"/>
      <c r="KBQ42" s="30"/>
      <c r="KBR42" s="31"/>
      <c r="KBS42" s="30"/>
      <c r="KBT42" s="31"/>
      <c r="KBU42" s="30"/>
      <c r="KBV42" s="31"/>
      <c r="KBW42" s="30"/>
      <c r="KBX42" s="31"/>
      <c r="KBY42" s="30"/>
      <c r="KBZ42" s="31"/>
      <c r="KCA42" s="30"/>
      <c r="KCB42" s="31"/>
      <c r="KCC42" s="30"/>
      <c r="KCD42" s="31"/>
      <c r="KCE42" s="30"/>
      <c r="KCF42" s="31"/>
      <c r="KCG42" s="30"/>
      <c r="KCH42" s="31"/>
      <c r="KCI42" s="30"/>
      <c r="KCJ42" s="31"/>
      <c r="KCK42" s="30"/>
      <c r="KCL42" s="31"/>
      <c r="KCM42" s="30"/>
      <c r="KCN42" s="31"/>
      <c r="KCO42" s="30"/>
      <c r="KCP42" s="31"/>
      <c r="KCQ42" s="30"/>
      <c r="KCR42" s="31"/>
      <c r="KCS42" s="30"/>
      <c r="KCT42" s="31"/>
      <c r="KCU42" s="30"/>
      <c r="KCV42" s="31"/>
      <c r="KCW42" s="30"/>
      <c r="KCX42" s="31"/>
      <c r="KCY42" s="30"/>
      <c r="KCZ42" s="31"/>
      <c r="KDA42" s="30"/>
      <c r="KDB42" s="31"/>
      <c r="KDC42" s="30"/>
      <c r="KDD42" s="31"/>
      <c r="KDE42" s="30"/>
      <c r="KDF42" s="31"/>
      <c r="KDG42" s="30"/>
      <c r="KDH42" s="31"/>
      <c r="KDI42" s="30"/>
      <c r="KDJ42" s="31"/>
      <c r="KDK42" s="30"/>
      <c r="KDL42" s="31"/>
      <c r="KDM42" s="30"/>
      <c r="KDN42" s="31"/>
      <c r="KDO42" s="30"/>
      <c r="KDP42" s="31"/>
      <c r="KDQ42" s="30"/>
      <c r="KDR42" s="31"/>
      <c r="KDS42" s="30"/>
      <c r="KDT42" s="31"/>
      <c r="KDU42" s="30"/>
      <c r="KDV42" s="31"/>
      <c r="KDW42" s="30"/>
      <c r="KDX42" s="31"/>
      <c r="KDY42" s="30"/>
      <c r="KDZ42" s="31"/>
      <c r="KEA42" s="30"/>
      <c r="KEB42" s="31"/>
      <c r="KEC42" s="30"/>
      <c r="KED42" s="31"/>
      <c r="KEE42" s="30"/>
      <c r="KEF42" s="31"/>
      <c r="KEG42" s="30"/>
      <c r="KEH42" s="31"/>
      <c r="KEI42" s="30"/>
      <c r="KEJ42" s="31"/>
      <c r="KEK42" s="30"/>
      <c r="KEL42" s="31"/>
      <c r="KEM42" s="30"/>
      <c r="KEN42" s="31"/>
      <c r="KEO42" s="30"/>
      <c r="KEP42" s="31"/>
      <c r="KEQ42" s="30"/>
      <c r="KER42" s="31"/>
      <c r="KES42" s="30"/>
      <c r="KET42" s="31"/>
      <c r="KEU42" s="30"/>
      <c r="KEV42" s="31"/>
      <c r="KEW42" s="30"/>
      <c r="KEX42" s="31"/>
      <c r="KEY42" s="30"/>
      <c r="KEZ42" s="31"/>
      <c r="KFA42" s="30"/>
      <c r="KFB42" s="31"/>
      <c r="KFC42" s="30"/>
      <c r="KFD42" s="31"/>
      <c r="KFE42" s="30"/>
      <c r="KFF42" s="31"/>
      <c r="KFG42" s="30"/>
      <c r="KFH42" s="31"/>
      <c r="KFI42" s="30"/>
      <c r="KFJ42" s="31"/>
      <c r="KFK42" s="30"/>
      <c r="KFL42" s="31"/>
      <c r="KFM42" s="30"/>
      <c r="KFN42" s="31"/>
      <c r="KFO42" s="30"/>
      <c r="KFP42" s="31"/>
      <c r="KFQ42" s="30"/>
      <c r="KFR42" s="31"/>
      <c r="KFS42" s="30"/>
      <c r="KFT42" s="31"/>
      <c r="KFU42" s="30"/>
      <c r="KFV42" s="31"/>
      <c r="KFW42" s="30"/>
      <c r="KFX42" s="31"/>
      <c r="KFY42" s="30"/>
      <c r="KFZ42" s="31"/>
      <c r="KGA42" s="30"/>
      <c r="KGB42" s="31"/>
      <c r="KGC42" s="30"/>
      <c r="KGD42" s="31"/>
      <c r="KGE42" s="30"/>
      <c r="KGF42" s="31"/>
      <c r="KGG42" s="30"/>
      <c r="KGH42" s="31"/>
      <c r="KGI42" s="30"/>
      <c r="KGJ42" s="31"/>
      <c r="KGK42" s="30"/>
      <c r="KGL42" s="31"/>
      <c r="KGM42" s="30"/>
      <c r="KGN42" s="31"/>
      <c r="KGO42" s="30"/>
      <c r="KGP42" s="31"/>
      <c r="KGQ42" s="30"/>
      <c r="KGR42" s="31"/>
      <c r="KGS42" s="30"/>
      <c r="KGT42" s="31"/>
      <c r="KGU42" s="30"/>
      <c r="KGV42" s="31"/>
      <c r="KGW42" s="30"/>
      <c r="KGX42" s="31"/>
      <c r="KGY42" s="30"/>
      <c r="KGZ42" s="31"/>
      <c r="KHA42" s="30"/>
      <c r="KHB42" s="31"/>
      <c r="KHC42" s="30"/>
      <c r="KHD42" s="31"/>
      <c r="KHE42" s="30"/>
      <c r="KHF42" s="31"/>
      <c r="KHG42" s="30"/>
      <c r="KHH42" s="31"/>
      <c r="KHI42" s="30"/>
      <c r="KHJ42" s="31"/>
      <c r="KHK42" s="30"/>
      <c r="KHL42" s="31"/>
      <c r="KHM42" s="30"/>
      <c r="KHN42" s="31"/>
      <c r="KHO42" s="30"/>
      <c r="KHP42" s="31"/>
      <c r="KHQ42" s="30"/>
      <c r="KHR42" s="31"/>
      <c r="KHS42" s="30"/>
      <c r="KHT42" s="31"/>
      <c r="KHU42" s="30"/>
      <c r="KHV42" s="31"/>
      <c r="KHW42" s="30"/>
      <c r="KHX42" s="31"/>
      <c r="KHY42" s="30"/>
      <c r="KHZ42" s="31"/>
      <c r="KIA42" s="30"/>
      <c r="KIB42" s="31"/>
      <c r="KIC42" s="30"/>
      <c r="KID42" s="31"/>
      <c r="KIE42" s="30"/>
      <c r="KIF42" s="31"/>
      <c r="KIG42" s="30"/>
      <c r="KIH42" s="31"/>
      <c r="KII42" s="30"/>
      <c r="KIJ42" s="31"/>
      <c r="KIK42" s="30"/>
      <c r="KIL42" s="31"/>
      <c r="KIM42" s="30"/>
      <c r="KIN42" s="31"/>
      <c r="KIO42" s="30"/>
      <c r="KIP42" s="31"/>
      <c r="KIQ42" s="30"/>
      <c r="KIR42" s="31"/>
      <c r="KIS42" s="30"/>
      <c r="KIT42" s="31"/>
      <c r="KIU42" s="30"/>
      <c r="KIV42" s="31"/>
      <c r="KIW42" s="30"/>
      <c r="KIX42" s="31"/>
      <c r="KIY42" s="30"/>
      <c r="KIZ42" s="31"/>
      <c r="KJA42" s="30"/>
      <c r="KJB42" s="31"/>
      <c r="KJC42" s="30"/>
      <c r="KJD42" s="31"/>
      <c r="KJE42" s="30"/>
      <c r="KJF42" s="31"/>
      <c r="KJG42" s="30"/>
      <c r="KJH42" s="31"/>
      <c r="KJI42" s="30"/>
      <c r="KJJ42" s="31"/>
      <c r="KJK42" s="30"/>
      <c r="KJL42" s="31"/>
      <c r="KJM42" s="30"/>
      <c r="KJN42" s="31"/>
      <c r="KJO42" s="30"/>
      <c r="KJP42" s="31"/>
      <c r="KJQ42" s="30"/>
      <c r="KJR42" s="31"/>
      <c r="KJS42" s="30"/>
      <c r="KJT42" s="31"/>
      <c r="KJU42" s="30"/>
      <c r="KJV42" s="31"/>
      <c r="KJW42" s="30"/>
      <c r="KJX42" s="31"/>
      <c r="KJY42" s="30"/>
      <c r="KJZ42" s="31"/>
      <c r="KKA42" s="30"/>
      <c r="KKB42" s="31"/>
      <c r="KKC42" s="30"/>
      <c r="KKD42" s="31"/>
      <c r="KKE42" s="30"/>
      <c r="KKF42" s="31"/>
      <c r="KKG42" s="30"/>
      <c r="KKH42" s="31"/>
      <c r="KKI42" s="30"/>
      <c r="KKJ42" s="31"/>
      <c r="KKK42" s="30"/>
      <c r="KKL42" s="31"/>
      <c r="KKM42" s="30"/>
      <c r="KKN42" s="31"/>
      <c r="KKO42" s="30"/>
      <c r="KKP42" s="31"/>
      <c r="KKQ42" s="30"/>
      <c r="KKR42" s="31"/>
      <c r="KKS42" s="30"/>
      <c r="KKT42" s="31"/>
      <c r="KKU42" s="30"/>
      <c r="KKV42" s="31"/>
      <c r="KKW42" s="30"/>
      <c r="KKX42" s="31"/>
      <c r="KKY42" s="30"/>
      <c r="KKZ42" s="31"/>
      <c r="KLA42" s="30"/>
      <c r="KLB42" s="31"/>
      <c r="KLC42" s="30"/>
      <c r="KLD42" s="31"/>
      <c r="KLE42" s="30"/>
      <c r="KLF42" s="31"/>
      <c r="KLG42" s="30"/>
      <c r="KLH42" s="31"/>
      <c r="KLI42" s="30"/>
      <c r="KLJ42" s="31"/>
      <c r="KLK42" s="30"/>
      <c r="KLL42" s="31"/>
      <c r="KLM42" s="30"/>
      <c r="KLN42" s="31"/>
      <c r="KLO42" s="30"/>
      <c r="KLP42" s="31"/>
      <c r="KLQ42" s="30"/>
      <c r="KLR42" s="31"/>
      <c r="KLS42" s="30"/>
      <c r="KLT42" s="31"/>
      <c r="KLU42" s="30"/>
      <c r="KLV42" s="31"/>
      <c r="KLW42" s="30"/>
      <c r="KLX42" s="31"/>
      <c r="KLY42" s="30"/>
      <c r="KLZ42" s="31"/>
      <c r="KMA42" s="30"/>
      <c r="KMB42" s="31"/>
      <c r="KMC42" s="30"/>
      <c r="KMD42" s="31"/>
      <c r="KME42" s="30"/>
      <c r="KMF42" s="31"/>
      <c r="KMG42" s="30"/>
      <c r="KMH42" s="31"/>
      <c r="KMI42" s="30"/>
      <c r="KMJ42" s="31"/>
      <c r="KMK42" s="30"/>
      <c r="KML42" s="31"/>
      <c r="KMM42" s="30"/>
      <c r="KMN42" s="31"/>
      <c r="KMO42" s="30"/>
      <c r="KMP42" s="31"/>
      <c r="KMQ42" s="30"/>
      <c r="KMR42" s="31"/>
      <c r="KMS42" s="30"/>
      <c r="KMT42" s="31"/>
      <c r="KMU42" s="30"/>
      <c r="KMV42" s="31"/>
      <c r="KMW42" s="30"/>
      <c r="KMX42" s="31"/>
      <c r="KMY42" s="30"/>
      <c r="KMZ42" s="31"/>
      <c r="KNA42" s="30"/>
      <c r="KNB42" s="31"/>
      <c r="KNC42" s="30"/>
      <c r="KND42" s="31"/>
      <c r="KNE42" s="30"/>
      <c r="KNF42" s="31"/>
      <c r="KNG42" s="30"/>
      <c r="KNH42" s="31"/>
      <c r="KNI42" s="30"/>
      <c r="KNJ42" s="31"/>
      <c r="KNK42" s="30"/>
      <c r="KNL42" s="31"/>
      <c r="KNM42" s="30"/>
      <c r="KNN42" s="31"/>
      <c r="KNO42" s="30"/>
      <c r="KNP42" s="31"/>
      <c r="KNQ42" s="30"/>
      <c r="KNR42" s="31"/>
      <c r="KNS42" s="30"/>
      <c r="KNT42" s="31"/>
      <c r="KNU42" s="30"/>
      <c r="KNV42" s="31"/>
      <c r="KNW42" s="30"/>
      <c r="KNX42" s="31"/>
      <c r="KNY42" s="30"/>
      <c r="KNZ42" s="31"/>
      <c r="KOA42" s="30"/>
      <c r="KOB42" s="31"/>
      <c r="KOC42" s="30"/>
      <c r="KOD42" s="31"/>
      <c r="KOE42" s="30"/>
      <c r="KOF42" s="31"/>
      <c r="KOG42" s="30"/>
      <c r="KOH42" s="31"/>
      <c r="KOI42" s="30"/>
      <c r="KOJ42" s="31"/>
      <c r="KOK42" s="30"/>
      <c r="KOL42" s="31"/>
      <c r="KOM42" s="30"/>
      <c r="KON42" s="31"/>
      <c r="KOO42" s="30"/>
      <c r="KOP42" s="31"/>
      <c r="KOQ42" s="30"/>
      <c r="KOR42" s="31"/>
      <c r="KOS42" s="30"/>
      <c r="KOT42" s="31"/>
      <c r="KOU42" s="30"/>
      <c r="KOV42" s="31"/>
      <c r="KOW42" s="30"/>
      <c r="KOX42" s="31"/>
      <c r="KOY42" s="30"/>
      <c r="KOZ42" s="31"/>
      <c r="KPA42" s="30"/>
      <c r="KPB42" s="31"/>
      <c r="KPC42" s="30"/>
      <c r="KPD42" s="31"/>
      <c r="KPE42" s="30"/>
      <c r="KPF42" s="31"/>
      <c r="KPG42" s="30"/>
      <c r="KPH42" s="31"/>
      <c r="KPI42" s="30"/>
      <c r="KPJ42" s="31"/>
      <c r="KPK42" s="30"/>
      <c r="KPL42" s="31"/>
      <c r="KPM42" s="30"/>
      <c r="KPN42" s="31"/>
      <c r="KPO42" s="30"/>
      <c r="KPP42" s="31"/>
      <c r="KPQ42" s="30"/>
      <c r="KPR42" s="31"/>
      <c r="KPS42" s="30"/>
      <c r="KPT42" s="31"/>
      <c r="KPU42" s="30"/>
      <c r="KPV42" s="31"/>
      <c r="KPW42" s="30"/>
      <c r="KPX42" s="31"/>
      <c r="KPY42" s="30"/>
      <c r="KPZ42" s="31"/>
      <c r="KQA42" s="30"/>
      <c r="KQB42" s="31"/>
      <c r="KQC42" s="30"/>
      <c r="KQD42" s="31"/>
      <c r="KQE42" s="30"/>
      <c r="KQF42" s="31"/>
      <c r="KQG42" s="30"/>
      <c r="KQH42" s="31"/>
      <c r="KQI42" s="30"/>
      <c r="KQJ42" s="31"/>
      <c r="KQK42" s="30"/>
      <c r="KQL42" s="31"/>
      <c r="KQM42" s="30"/>
      <c r="KQN42" s="31"/>
      <c r="KQO42" s="30"/>
      <c r="KQP42" s="31"/>
      <c r="KQQ42" s="30"/>
      <c r="KQR42" s="31"/>
      <c r="KQS42" s="30"/>
      <c r="KQT42" s="31"/>
      <c r="KQU42" s="30"/>
      <c r="KQV42" s="31"/>
      <c r="KQW42" s="30"/>
      <c r="KQX42" s="31"/>
      <c r="KQY42" s="30"/>
      <c r="KQZ42" s="31"/>
      <c r="KRA42" s="30"/>
      <c r="KRB42" s="31"/>
      <c r="KRC42" s="30"/>
      <c r="KRD42" s="31"/>
      <c r="KRE42" s="30"/>
      <c r="KRF42" s="31"/>
      <c r="KRG42" s="30"/>
      <c r="KRH42" s="31"/>
      <c r="KRI42" s="30"/>
      <c r="KRJ42" s="31"/>
      <c r="KRK42" s="30"/>
      <c r="KRL42" s="31"/>
      <c r="KRM42" s="30"/>
      <c r="KRN42" s="31"/>
      <c r="KRO42" s="30"/>
      <c r="KRP42" s="31"/>
      <c r="KRQ42" s="30"/>
      <c r="KRR42" s="31"/>
      <c r="KRS42" s="30"/>
      <c r="KRT42" s="31"/>
      <c r="KRU42" s="30"/>
      <c r="KRV42" s="31"/>
      <c r="KRW42" s="30"/>
      <c r="KRX42" s="31"/>
      <c r="KRY42" s="30"/>
      <c r="KRZ42" s="31"/>
      <c r="KSA42" s="30"/>
      <c r="KSB42" s="31"/>
      <c r="KSC42" s="30"/>
      <c r="KSD42" s="31"/>
      <c r="KSE42" s="30"/>
      <c r="KSF42" s="31"/>
      <c r="KSG42" s="30"/>
      <c r="KSH42" s="31"/>
      <c r="KSI42" s="30"/>
      <c r="KSJ42" s="31"/>
      <c r="KSK42" s="30"/>
      <c r="KSL42" s="31"/>
      <c r="KSM42" s="30"/>
      <c r="KSN42" s="31"/>
      <c r="KSO42" s="30"/>
      <c r="KSP42" s="31"/>
      <c r="KSQ42" s="30"/>
      <c r="KSR42" s="31"/>
      <c r="KSS42" s="30"/>
      <c r="KST42" s="31"/>
      <c r="KSU42" s="30"/>
      <c r="KSV42" s="31"/>
      <c r="KSW42" s="30"/>
      <c r="KSX42" s="31"/>
      <c r="KSY42" s="30"/>
      <c r="KSZ42" s="31"/>
      <c r="KTA42" s="30"/>
      <c r="KTB42" s="31"/>
      <c r="KTC42" s="30"/>
      <c r="KTD42" s="31"/>
      <c r="KTE42" s="30"/>
      <c r="KTF42" s="31"/>
      <c r="KTG42" s="30"/>
      <c r="KTH42" s="31"/>
      <c r="KTI42" s="30"/>
      <c r="KTJ42" s="31"/>
      <c r="KTK42" s="30"/>
      <c r="KTL42" s="31"/>
      <c r="KTM42" s="30"/>
      <c r="KTN42" s="31"/>
      <c r="KTO42" s="30"/>
      <c r="KTP42" s="31"/>
      <c r="KTQ42" s="30"/>
      <c r="KTR42" s="31"/>
      <c r="KTS42" s="30"/>
      <c r="KTT42" s="31"/>
      <c r="KTU42" s="30"/>
      <c r="KTV42" s="31"/>
      <c r="KTW42" s="30"/>
      <c r="KTX42" s="31"/>
      <c r="KTY42" s="30"/>
      <c r="KTZ42" s="31"/>
      <c r="KUA42" s="30"/>
      <c r="KUB42" s="31"/>
      <c r="KUC42" s="30"/>
      <c r="KUD42" s="31"/>
      <c r="KUE42" s="30"/>
      <c r="KUF42" s="31"/>
      <c r="KUG42" s="30"/>
      <c r="KUH42" s="31"/>
      <c r="KUI42" s="30"/>
      <c r="KUJ42" s="31"/>
      <c r="KUK42" s="30"/>
      <c r="KUL42" s="31"/>
      <c r="KUM42" s="30"/>
      <c r="KUN42" s="31"/>
      <c r="KUO42" s="30"/>
      <c r="KUP42" s="31"/>
      <c r="KUQ42" s="30"/>
      <c r="KUR42" s="31"/>
      <c r="KUS42" s="30"/>
      <c r="KUT42" s="31"/>
      <c r="KUU42" s="30"/>
      <c r="KUV42" s="31"/>
      <c r="KUW42" s="30"/>
      <c r="KUX42" s="31"/>
      <c r="KUY42" s="30"/>
      <c r="KUZ42" s="31"/>
      <c r="KVA42" s="30"/>
      <c r="KVB42" s="31"/>
      <c r="KVC42" s="30"/>
      <c r="KVD42" s="31"/>
      <c r="KVE42" s="30"/>
      <c r="KVF42" s="31"/>
      <c r="KVG42" s="30"/>
      <c r="KVH42" s="31"/>
      <c r="KVI42" s="30"/>
      <c r="KVJ42" s="31"/>
      <c r="KVK42" s="30"/>
      <c r="KVL42" s="31"/>
      <c r="KVM42" s="30"/>
      <c r="KVN42" s="31"/>
      <c r="KVO42" s="30"/>
      <c r="KVP42" s="31"/>
      <c r="KVQ42" s="30"/>
      <c r="KVR42" s="31"/>
      <c r="KVS42" s="30"/>
      <c r="KVT42" s="31"/>
      <c r="KVU42" s="30"/>
      <c r="KVV42" s="31"/>
      <c r="KVW42" s="30"/>
      <c r="KVX42" s="31"/>
      <c r="KVY42" s="30"/>
      <c r="KVZ42" s="31"/>
      <c r="KWA42" s="30"/>
      <c r="KWB42" s="31"/>
      <c r="KWC42" s="30"/>
      <c r="KWD42" s="31"/>
      <c r="KWE42" s="30"/>
      <c r="KWF42" s="31"/>
      <c r="KWG42" s="30"/>
      <c r="KWH42" s="31"/>
      <c r="KWI42" s="30"/>
      <c r="KWJ42" s="31"/>
      <c r="KWK42" s="30"/>
      <c r="KWL42" s="31"/>
      <c r="KWM42" s="30"/>
      <c r="KWN42" s="31"/>
      <c r="KWO42" s="30"/>
      <c r="KWP42" s="31"/>
      <c r="KWQ42" s="30"/>
      <c r="KWR42" s="31"/>
      <c r="KWS42" s="30"/>
      <c r="KWT42" s="31"/>
      <c r="KWU42" s="30"/>
      <c r="KWV42" s="31"/>
      <c r="KWW42" s="30"/>
      <c r="KWX42" s="31"/>
      <c r="KWY42" s="30"/>
      <c r="KWZ42" s="31"/>
      <c r="KXA42" s="30"/>
      <c r="KXB42" s="31"/>
      <c r="KXC42" s="30"/>
      <c r="KXD42" s="31"/>
      <c r="KXE42" s="30"/>
      <c r="KXF42" s="31"/>
      <c r="KXG42" s="30"/>
      <c r="KXH42" s="31"/>
      <c r="KXI42" s="30"/>
      <c r="KXJ42" s="31"/>
      <c r="KXK42" s="30"/>
      <c r="KXL42" s="31"/>
      <c r="KXM42" s="30"/>
      <c r="KXN42" s="31"/>
      <c r="KXO42" s="30"/>
      <c r="KXP42" s="31"/>
      <c r="KXQ42" s="30"/>
      <c r="KXR42" s="31"/>
      <c r="KXS42" s="30"/>
      <c r="KXT42" s="31"/>
      <c r="KXU42" s="30"/>
      <c r="KXV42" s="31"/>
      <c r="KXW42" s="30"/>
      <c r="KXX42" s="31"/>
      <c r="KXY42" s="30"/>
      <c r="KXZ42" s="31"/>
      <c r="KYA42" s="30"/>
      <c r="KYB42" s="31"/>
      <c r="KYC42" s="30"/>
      <c r="KYD42" s="31"/>
      <c r="KYE42" s="30"/>
      <c r="KYF42" s="31"/>
      <c r="KYG42" s="30"/>
      <c r="KYH42" s="31"/>
      <c r="KYI42" s="30"/>
      <c r="KYJ42" s="31"/>
      <c r="KYK42" s="30"/>
      <c r="KYL42" s="31"/>
      <c r="KYM42" s="30"/>
      <c r="KYN42" s="31"/>
      <c r="KYO42" s="30"/>
      <c r="KYP42" s="31"/>
      <c r="KYQ42" s="30"/>
      <c r="KYR42" s="31"/>
      <c r="KYS42" s="30"/>
      <c r="KYT42" s="31"/>
      <c r="KYU42" s="30"/>
      <c r="KYV42" s="31"/>
      <c r="KYW42" s="30"/>
      <c r="KYX42" s="31"/>
      <c r="KYY42" s="30"/>
      <c r="KYZ42" s="31"/>
      <c r="KZA42" s="30"/>
      <c r="KZB42" s="31"/>
      <c r="KZC42" s="30"/>
      <c r="KZD42" s="31"/>
      <c r="KZE42" s="30"/>
      <c r="KZF42" s="31"/>
      <c r="KZG42" s="30"/>
      <c r="KZH42" s="31"/>
      <c r="KZI42" s="30"/>
      <c r="KZJ42" s="31"/>
      <c r="KZK42" s="30"/>
      <c r="KZL42" s="31"/>
      <c r="KZM42" s="30"/>
      <c r="KZN42" s="31"/>
      <c r="KZO42" s="30"/>
      <c r="KZP42" s="31"/>
      <c r="KZQ42" s="30"/>
      <c r="KZR42" s="31"/>
      <c r="KZS42" s="30"/>
      <c r="KZT42" s="31"/>
      <c r="KZU42" s="30"/>
      <c r="KZV42" s="31"/>
      <c r="KZW42" s="30"/>
      <c r="KZX42" s="31"/>
      <c r="KZY42" s="30"/>
      <c r="KZZ42" s="31"/>
      <c r="LAA42" s="30"/>
      <c r="LAB42" s="31"/>
      <c r="LAC42" s="30"/>
      <c r="LAD42" s="31"/>
      <c r="LAE42" s="30"/>
      <c r="LAF42" s="31"/>
      <c r="LAG42" s="30"/>
      <c r="LAH42" s="31"/>
      <c r="LAI42" s="30"/>
      <c r="LAJ42" s="31"/>
      <c r="LAK42" s="30"/>
      <c r="LAL42" s="31"/>
      <c r="LAM42" s="30"/>
      <c r="LAN42" s="31"/>
      <c r="LAO42" s="30"/>
      <c r="LAP42" s="31"/>
      <c r="LAQ42" s="30"/>
      <c r="LAR42" s="31"/>
      <c r="LAS42" s="30"/>
      <c r="LAT42" s="31"/>
      <c r="LAU42" s="30"/>
      <c r="LAV42" s="31"/>
      <c r="LAW42" s="30"/>
      <c r="LAX42" s="31"/>
      <c r="LAY42" s="30"/>
      <c r="LAZ42" s="31"/>
      <c r="LBA42" s="30"/>
      <c r="LBB42" s="31"/>
      <c r="LBC42" s="30"/>
      <c r="LBD42" s="31"/>
      <c r="LBE42" s="30"/>
      <c r="LBF42" s="31"/>
      <c r="LBG42" s="30"/>
      <c r="LBH42" s="31"/>
      <c r="LBI42" s="30"/>
      <c r="LBJ42" s="31"/>
      <c r="LBK42" s="30"/>
      <c r="LBL42" s="31"/>
      <c r="LBM42" s="30"/>
      <c r="LBN42" s="31"/>
      <c r="LBO42" s="30"/>
      <c r="LBP42" s="31"/>
      <c r="LBQ42" s="30"/>
      <c r="LBR42" s="31"/>
      <c r="LBS42" s="30"/>
      <c r="LBT42" s="31"/>
      <c r="LBU42" s="30"/>
      <c r="LBV42" s="31"/>
      <c r="LBW42" s="30"/>
      <c r="LBX42" s="31"/>
      <c r="LBY42" s="30"/>
      <c r="LBZ42" s="31"/>
      <c r="LCA42" s="30"/>
      <c r="LCB42" s="31"/>
      <c r="LCC42" s="30"/>
      <c r="LCD42" s="31"/>
      <c r="LCE42" s="30"/>
      <c r="LCF42" s="31"/>
      <c r="LCG42" s="30"/>
      <c r="LCH42" s="31"/>
      <c r="LCI42" s="30"/>
      <c r="LCJ42" s="31"/>
      <c r="LCK42" s="30"/>
      <c r="LCL42" s="31"/>
      <c r="LCM42" s="30"/>
      <c r="LCN42" s="31"/>
      <c r="LCO42" s="30"/>
      <c r="LCP42" s="31"/>
      <c r="LCQ42" s="30"/>
      <c r="LCR42" s="31"/>
      <c r="LCS42" s="30"/>
      <c r="LCT42" s="31"/>
      <c r="LCU42" s="30"/>
      <c r="LCV42" s="31"/>
      <c r="LCW42" s="30"/>
      <c r="LCX42" s="31"/>
      <c r="LCY42" s="30"/>
      <c r="LCZ42" s="31"/>
      <c r="LDA42" s="30"/>
      <c r="LDB42" s="31"/>
      <c r="LDC42" s="30"/>
      <c r="LDD42" s="31"/>
      <c r="LDE42" s="30"/>
      <c r="LDF42" s="31"/>
      <c r="LDG42" s="30"/>
      <c r="LDH42" s="31"/>
      <c r="LDI42" s="30"/>
      <c r="LDJ42" s="31"/>
      <c r="LDK42" s="30"/>
      <c r="LDL42" s="31"/>
      <c r="LDM42" s="30"/>
      <c r="LDN42" s="31"/>
      <c r="LDO42" s="30"/>
      <c r="LDP42" s="31"/>
      <c r="LDQ42" s="30"/>
      <c r="LDR42" s="31"/>
      <c r="LDS42" s="30"/>
      <c r="LDT42" s="31"/>
      <c r="LDU42" s="30"/>
      <c r="LDV42" s="31"/>
      <c r="LDW42" s="30"/>
      <c r="LDX42" s="31"/>
      <c r="LDY42" s="30"/>
      <c r="LDZ42" s="31"/>
      <c r="LEA42" s="30"/>
      <c r="LEB42" s="31"/>
      <c r="LEC42" s="30"/>
      <c r="LED42" s="31"/>
      <c r="LEE42" s="30"/>
      <c r="LEF42" s="31"/>
      <c r="LEG42" s="30"/>
      <c r="LEH42" s="31"/>
      <c r="LEI42" s="30"/>
      <c r="LEJ42" s="31"/>
      <c r="LEK42" s="30"/>
      <c r="LEL42" s="31"/>
      <c r="LEM42" s="30"/>
      <c r="LEN42" s="31"/>
      <c r="LEO42" s="30"/>
      <c r="LEP42" s="31"/>
      <c r="LEQ42" s="30"/>
      <c r="LER42" s="31"/>
      <c r="LES42" s="30"/>
      <c r="LET42" s="31"/>
      <c r="LEU42" s="30"/>
      <c r="LEV42" s="31"/>
      <c r="LEW42" s="30"/>
      <c r="LEX42" s="31"/>
      <c r="LEY42" s="30"/>
      <c r="LEZ42" s="31"/>
      <c r="LFA42" s="30"/>
      <c r="LFB42" s="31"/>
      <c r="LFC42" s="30"/>
      <c r="LFD42" s="31"/>
      <c r="LFE42" s="30"/>
      <c r="LFF42" s="31"/>
      <c r="LFG42" s="30"/>
      <c r="LFH42" s="31"/>
      <c r="LFI42" s="30"/>
      <c r="LFJ42" s="31"/>
      <c r="LFK42" s="30"/>
      <c r="LFL42" s="31"/>
      <c r="LFM42" s="30"/>
      <c r="LFN42" s="31"/>
      <c r="LFO42" s="30"/>
      <c r="LFP42" s="31"/>
      <c r="LFQ42" s="30"/>
      <c r="LFR42" s="31"/>
      <c r="LFS42" s="30"/>
      <c r="LFT42" s="31"/>
      <c r="LFU42" s="30"/>
      <c r="LFV42" s="31"/>
      <c r="LFW42" s="30"/>
      <c r="LFX42" s="31"/>
      <c r="LFY42" s="30"/>
      <c r="LFZ42" s="31"/>
      <c r="LGA42" s="30"/>
      <c r="LGB42" s="31"/>
      <c r="LGC42" s="30"/>
      <c r="LGD42" s="31"/>
      <c r="LGE42" s="30"/>
      <c r="LGF42" s="31"/>
      <c r="LGG42" s="30"/>
      <c r="LGH42" s="31"/>
      <c r="LGI42" s="30"/>
      <c r="LGJ42" s="31"/>
      <c r="LGK42" s="30"/>
      <c r="LGL42" s="31"/>
      <c r="LGM42" s="30"/>
      <c r="LGN42" s="31"/>
      <c r="LGO42" s="30"/>
      <c r="LGP42" s="31"/>
      <c r="LGQ42" s="30"/>
      <c r="LGR42" s="31"/>
      <c r="LGS42" s="30"/>
      <c r="LGT42" s="31"/>
      <c r="LGU42" s="30"/>
      <c r="LGV42" s="31"/>
      <c r="LGW42" s="30"/>
      <c r="LGX42" s="31"/>
      <c r="LGY42" s="30"/>
      <c r="LGZ42" s="31"/>
      <c r="LHA42" s="30"/>
      <c r="LHB42" s="31"/>
      <c r="LHC42" s="30"/>
      <c r="LHD42" s="31"/>
      <c r="LHE42" s="30"/>
      <c r="LHF42" s="31"/>
      <c r="LHG42" s="30"/>
      <c r="LHH42" s="31"/>
      <c r="LHI42" s="30"/>
      <c r="LHJ42" s="31"/>
      <c r="LHK42" s="30"/>
      <c r="LHL42" s="31"/>
      <c r="LHM42" s="30"/>
      <c r="LHN42" s="31"/>
      <c r="LHO42" s="30"/>
      <c r="LHP42" s="31"/>
      <c r="LHQ42" s="30"/>
      <c r="LHR42" s="31"/>
      <c r="LHS42" s="30"/>
      <c r="LHT42" s="31"/>
      <c r="LHU42" s="30"/>
      <c r="LHV42" s="31"/>
      <c r="LHW42" s="30"/>
      <c r="LHX42" s="31"/>
      <c r="LHY42" s="30"/>
      <c r="LHZ42" s="31"/>
      <c r="LIA42" s="30"/>
      <c r="LIB42" s="31"/>
      <c r="LIC42" s="30"/>
      <c r="LID42" s="31"/>
      <c r="LIE42" s="30"/>
      <c r="LIF42" s="31"/>
      <c r="LIG42" s="30"/>
      <c r="LIH42" s="31"/>
      <c r="LII42" s="30"/>
      <c r="LIJ42" s="31"/>
      <c r="LIK42" s="30"/>
      <c r="LIL42" s="31"/>
      <c r="LIM42" s="30"/>
      <c r="LIN42" s="31"/>
      <c r="LIO42" s="30"/>
      <c r="LIP42" s="31"/>
      <c r="LIQ42" s="30"/>
      <c r="LIR42" s="31"/>
      <c r="LIS42" s="30"/>
      <c r="LIT42" s="31"/>
      <c r="LIU42" s="30"/>
      <c r="LIV42" s="31"/>
      <c r="LIW42" s="30"/>
      <c r="LIX42" s="31"/>
      <c r="LIY42" s="30"/>
      <c r="LIZ42" s="31"/>
      <c r="LJA42" s="30"/>
      <c r="LJB42" s="31"/>
      <c r="LJC42" s="30"/>
      <c r="LJD42" s="31"/>
      <c r="LJE42" s="30"/>
      <c r="LJF42" s="31"/>
      <c r="LJG42" s="30"/>
      <c r="LJH42" s="31"/>
      <c r="LJI42" s="30"/>
      <c r="LJJ42" s="31"/>
      <c r="LJK42" s="30"/>
      <c r="LJL42" s="31"/>
      <c r="LJM42" s="30"/>
      <c r="LJN42" s="31"/>
      <c r="LJO42" s="30"/>
      <c r="LJP42" s="31"/>
      <c r="LJQ42" s="30"/>
      <c r="LJR42" s="31"/>
      <c r="LJS42" s="30"/>
      <c r="LJT42" s="31"/>
      <c r="LJU42" s="30"/>
      <c r="LJV42" s="31"/>
      <c r="LJW42" s="30"/>
      <c r="LJX42" s="31"/>
      <c r="LJY42" s="30"/>
      <c r="LJZ42" s="31"/>
      <c r="LKA42" s="30"/>
      <c r="LKB42" s="31"/>
      <c r="LKC42" s="30"/>
      <c r="LKD42" s="31"/>
      <c r="LKE42" s="30"/>
      <c r="LKF42" s="31"/>
      <c r="LKG42" s="30"/>
      <c r="LKH42" s="31"/>
      <c r="LKI42" s="30"/>
      <c r="LKJ42" s="31"/>
      <c r="LKK42" s="30"/>
      <c r="LKL42" s="31"/>
      <c r="LKM42" s="30"/>
      <c r="LKN42" s="31"/>
      <c r="LKO42" s="30"/>
      <c r="LKP42" s="31"/>
      <c r="LKQ42" s="30"/>
      <c r="LKR42" s="31"/>
      <c r="LKS42" s="30"/>
      <c r="LKT42" s="31"/>
      <c r="LKU42" s="30"/>
      <c r="LKV42" s="31"/>
      <c r="LKW42" s="30"/>
      <c r="LKX42" s="31"/>
      <c r="LKY42" s="30"/>
      <c r="LKZ42" s="31"/>
      <c r="LLA42" s="30"/>
      <c r="LLB42" s="31"/>
      <c r="LLC42" s="30"/>
      <c r="LLD42" s="31"/>
      <c r="LLE42" s="30"/>
      <c r="LLF42" s="31"/>
      <c r="LLG42" s="30"/>
      <c r="LLH42" s="31"/>
      <c r="LLI42" s="30"/>
      <c r="LLJ42" s="31"/>
      <c r="LLK42" s="30"/>
      <c r="LLL42" s="31"/>
      <c r="LLM42" s="30"/>
      <c r="LLN42" s="31"/>
      <c r="LLO42" s="30"/>
      <c r="LLP42" s="31"/>
      <c r="LLQ42" s="30"/>
      <c r="LLR42" s="31"/>
      <c r="LLS42" s="30"/>
      <c r="LLT42" s="31"/>
      <c r="LLU42" s="30"/>
      <c r="LLV42" s="31"/>
      <c r="LLW42" s="30"/>
      <c r="LLX42" s="31"/>
      <c r="LLY42" s="30"/>
      <c r="LLZ42" s="31"/>
      <c r="LMA42" s="30"/>
      <c r="LMB42" s="31"/>
      <c r="LMC42" s="30"/>
      <c r="LMD42" s="31"/>
      <c r="LME42" s="30"/>
      <c r="LMF42" s="31"/>
      <c r="LMG42" s="30"/>
      <c r="LMH42" s="31"/>
      <c r="LMI42" s="30"/>
      <c r="LMJ42" s="31"/>
      <c r="LMK42" s="30"/>
      <c r="LML42" s="31"/>
      <c r="LMM42" s="30"/>
      <c r="LMN42" s="31"/>
      <c r="LMO42" s="30"/>
      <c r="LMP42" s="31"/>
      <c r="LMQ42" s="30"/>
      <c r="LMR42" s="31"/>
      <c r="LMS42" s="30"/>
      <c r="LMT42" s="31"/>
      <c r="LMU42" s="30"/>
      <c r="LMV42" s="31"/>
      <c r="LMW42" s="30"/>
      <c r="LMX42" s="31"/>
      <c r="LMY42" s="30"/>
      <c r="LMZ42" s="31"/>
      <c r="LNA42" s="30"/>
      <c r="LNB42" s="31"/>
      <c r="LNC42" s="30"/>
      <c r="LND42" s="31"/>
      <c r="LNE42" s="30"/>
      <c r="LNF42" s="31"/>
      <c r="LNG42" s="30"/>
      <c r="LNH42" s="31"/>
      <c r="LNI42" s="30"/>
      <c r="LNJ42" s="31"/>
      <c r="LNK42" s="30"/>
      <c r="LNL42" s="31"/>
      <c r="LNM42" s="30"/>
      <c r="LNN42" s="31"/>
      <c r="LNO42" s="30"/>
      <c r="LNP42" s="31"/>
      <c r="LNQ42" s="30"/>
      <c r="LNR42" s="31"/>
      <c r="LNS42" s="30"/>
      <c r="LNT42" s="31"/>
      <c r="LNU42" s="30"/>
      <c r="LNV42" s="31"/>
      <c r="LNW42" s="30"/>
      <c r="LNX42" s="31"/>
      <c r="LNY42" s="30"/>
      <c r="LNZ42" s="31"/>
      <c r="LOA42" s="30"/>
      <c r="LOB42" s="31"/>
      <c r="LOC42" s="30"/>
      <c r="LOD42" s="31"/>
      <c r="LOE42" s="30"/>
      <c r="LOF42" s="31"/>
      <c r="LOG42" s="30"/>
      <c r="LOH42" s="31"/>
      <c r="LOI42" s="30"/>
      <c r="LOJ42" s="31"/>
      <c r="LOK42" s="30"/>
      <c r="LOL42" s="31"/>
      <c r="LOM42" s="30"/>
      <c r="LON42" s="31"/>
      <c r="LOO42" s="30"/>
      <c r="LOP42" s="31"/>
      <c r="LOQ42" s="30"/>
      <c r="LOR42" s="31"/>
      <c r="LOS42" s="30"/>
      <c r="LOT42" s="31"/>
      <c r="LOU42" s="30"/>
      <c r="LOV42" s="31"/>
      <c r="LOW42" s="30"/>
      <c r="LOX42" s="31"/>
      <c r="LOY42" s="30"/>
      <c r="LOZ42" s="31"/>
      <c r="LPA42" s="30"/>
      <c r="LPB42" s="31"/>
      <c r="LPC42" s="30"/>
      <c r="LPD42" s="31"/>
      <c r="LPE42" s="30"/>
      <c r="LPF42" s="31"/>
      <c r="LPG42" s="30"/>
      <c r="LPH42" s="31"/>
      <c r="LPI42" s="30"/>
      <c r="LPJ42" s="31"/>
      <c r="LPK42" s="30"/>
      <c r="LPL42" s="31"/>
      <c r="LPM42" s="30"/>
      <c r="LPN42" s="31"/>
      <c r="LPO42" s="30"/>
      <c r="LPP42" s="31"/>
      <c r="LPQ42" s="30"/>
      <c r="LPR42" s="31"/>
      <c r="LPS42" s="30"/>
      <c r="LPT42" s="31"/>
      <c r="LPU42" s="30"/>
      <c r="LPV42" s="31"/>
      <c r="LPW42" s="30"/>
      <c r="LPX42" s="31"/>
      <c r="LPY42" s="30"/>
      <c r="LPZ42" s="31"/>
      <c r="LQA42" s="30"/>
      <c r="LQB42" s="31"/>
      <c r="LQC42" s="30"/>
      <c r="LQD42" s="31"/>
      <c r="LQE42" s="30"/>
      <c r="LQF42" s="31"/>
      <c r="LQG42" s="30"/>
      <c r="LQH42" s="31"/>
      <c r="LQI42" s="30"/>
      <c r="LQJ42" s="31"/>
      <c r="LQK42" s="30"/>
      <c r="LQL42" s="31"/>
      <c r="LQM42" s="30"/>
      <c r="LQN42" s="31"/>
      <c r="LQO42" s="30"/>
      <c r="LQP42" s="31"/>
      <c r="LQQ42" s="30"/>
      <c r="LQR42" s="31"/>
      <c r="LQS42" s="30"/>
      <c r="LQT42" s="31"/>
      <c r="LQU42" s="30"/>
      <c r="LQV42" s="31"/>
      <c r="LQW42" s="30"/>
      <c r="LQX42" s="31"/>
      <c r="LQY42" s="30"/>
      <c r="LQZ42" s="31"/>
      <c r="LRA42" s="30"/>
      <c r="LRB42" s="31"/>
      <c r="LRC42" s="30"/>
      <c r="LRD42" s="31"/>
      <c r="LRE42" s="30"/>
      <c r="LRF42" s="31"/>
      <c r="LRG42" s="30"/>
      <c r="LRH42" s="31"/>
      <c r="LRI42" s="30"/>
      <c r="LRJ42" s="31"/>
      <c r="LRK42" s="30"/>
      <c r="LRL42" s="31"/>
      <c r="LRM42" s="30"/>
      <c r="LRN42" s="31"/>
      <c r="LRO42" s="30"/>
      <c r="LRP42" s="31"/>
      <c r="LRQ42" s="30"/>
      <c r="LRR42" s="31"/>
      <c r="LRS42" s="30"/>
      <c r="LRT42" s="31"/>
      <c r="LRU42" s="30"/>
      <c r="LRV42" s="31"/>
      <c r="LRW42" s="30"/>
      <c r="LRX42" s="31"/>
      <c r="LRY42" s="30"/>
      <c r="LRZ42" s="31"/>
      <c r="LSA42" s="30"/>
      <c r="LSB42" s="31"/>
      <c r="LSC42" s="30"/>
      <c r="LSD42" s="31"/>
      <c r="LSE42" s="30"/>
      <c r="LSF42" s="31"/>
      <c r="LSG42" s="30"/>
      <c r="LSH42" s="31"/>
      <c r="LSI42" s="30"/>
      <c r="LSJ42" s="31"/>
      <c r="LSK42" s="30"/>
      <c r="LSL42" s="31"/>
      <c r="LSM42" s="30"/>
      <c r="LSN42" s="31"/>
      <c r="LSO42" s="30"/>
      <c r="LSP42" s="31"/>
      <c r="LSQ42" s="30"/>
      <c r="LSR42" s="31"/>
      <c r="LSS42" s="30"/>
      <c r="LST42" s="31"/>
      <c r="LSU42" s="30"/>
      <c r="LSV42" s="31"/>
      <c r="LSW42" s="30"/>
      <c r="LSX42" s="31"/>
      <c r="LSY42" s="30"/>
      <c r="LSZ42" s="31"/>
      <c r="LTA42" s="30"/>
      <c r="LTB42" s="31"/>
      <c r="LTC42" s="30"/>
      <c r="LTD42" s="31"/>
      <c r="LTE42" s="30"/>
      <c r="LTF42" s="31"/>
      <c r="LTG42" s="30"/>
      <c r="LTH42" s="31"/>
      <c r="LTI42" s="30"/>
      <c r="LTJ42" s="31"/>
      <c r="LTK42" s="30"/>
      <c r="LTL42" s="31"/>
      <c r="LTM42" s="30"/>
      <c r="LTN42" s="31"/>
      <c r="LTO42" s="30"/>
      <c r="LTP42" s="31"/>
      <c r="LTQ42" s="30"/>
      <c r="LTR42" s="31"/>
      <c r="LTS42" s="30"/>
      <c r="LTT42" s="31"/>
      <c r="LTU42" s="30"/>
      <c r="LTV42" s="31"/>
      <c r="LTW42" s="30"/>
      <c r="LTX42" s="31"/>
      <c r="LTY42" s="30"/>
      <c r="LTZ42" s="31"/>
      <c r="LUA42" s="30"/>
      <c r="LUB42" s="31"/>
      <c r="LUC42" s="30"/>
      <c r="LUD42" s="31"/>
      <c r="LUE42" s="30"/>
      <c r="LUF42" s="31"/>
      <c r="LUG42" s="30"/>
      <c r="LUH42" s="31"/>
      <c r="LUI42" s="30"/>
      <c r="LUJ42" s="31"/>
      <c r="LUK42" s="30"/>
      <c r="LUL42" s="31"/>
      <c r="LUM42" s="30"/>
      <c r="LUN42" s="31"/>
      <c r="LUO42" s="30"/>
      <c r="LUP42" s="31"/>
      <c r="LUQ42" s="30"/>
      <c r="LUR42" s="31"/>
      <c r="LUS42" s="30"/>
      <c r="LUT42" s="31"/>
      <c r="LUU42" s="30"/>
      <c r="LUV42" s="31"/>
      <c r="LUW42" s="30"/>
      <c r="LUX42" s="31"/>
      <c r="LUY42" s="30"/>
      <c r="LUZ42" s="31"/>
      <c r="LVA42" s="30"/>
      <c r="LVB42" s="31"/>
      <c r="LVC42" s="30"/>
      <c r="LVD42" s="31"/>
      <c r="LVE42" s="30"/>
      <c r="LVF42" s="31"/>
      <c r="LVG42" s="30"/>
      <c r="LVH42" s="31"/>
      <c r="LVI42" s="30"/>
      <c r="LVJ42" s="31"/>
      <c r="LVK42" s="30"/>
      <c r="LVL42" s="31"/>
      <c r="LVM42" s="30"/>
      <c r="LVN42" s="31"/>
      <c r="LVO42" s="30"/>
      <c r="LVP42" s="31"/>
      <c r="LVQ42" s="30"/>
      <c r="LVR42" s="31"/>
      <c r="LVS42" s="30"/>
      <c r="LVT42" s="31"/>
      <c r="LVU42" s="30"/>
      <c r="LVV42" s="31"/>
      <c r="LVW42" s="30"/>
      <c r="LVX42" s="31"/>
      <c r="LVY42" s="30"/>
      <c r="LVZ42" s="31"/>
      <c r="LWA42" s="30"/>
      <c r="LWB42" s="31"/>
      <c r="LWC42" s="30"/>
      <c r="LWD42" s="31"/>
      <c r="LWE42" s="30"/>
      <c r="LWF42" s="31"/>
      <c r="LWG42" s="30"/>
      <c r="LWH42" s="31"/>
      <c r="LWI42" s="30"/>
      <c r="LWJ42" s="31"/>
      <c r="LWK42" s="30"/>
      <c r="LWL42" s="31"/>
      <c r="LWM42" s="30"/>
      <c r="LWN42" s="31"/>
      <c r="LWO42" s="30"/>
      <c r="LWP42" s="31"/>
      <c r="LWQ42" s="30"/>
      <c r="LWR42" s="31"/>
      <c r="LWS42" s="30"/>
      <c r="LWT42" s="31"/>
      <c r="LWU42" s="30"/>
      <c r="LWV42" s="31"/>
      <c r="LWW42" s="30"/>
      <c r="LWX42" s="31"/>
      <c r="LWY42" s="30"/>
      <c r="LWZ42" s="31"/>
      <c r="LXA42" s="30"/>
      <c r="LXB42" s="31"/>
      <c r="LXC42" s="30"/>
      <c r="LXD42" s="31"/>
      <c r="LXE42" s="30"/>
      <c r="LXF42" s="31"/>
      <c r="LXG42" s="30"/>
      <c r="LXH42" s="31"/>
      <c r="LXI42" s="30"/>
      <c r="LXJ42" s="31"/>
      <c r="LXK42" s="30"/>
      <c r="LXL42" s="31"/>
      <c r="LXM42" s="30"/>
      <c r="LXN42" s="31"/>
      <c r="LXO42" s="30"/>
      <c r="LXP42" s="31"/>
      <c r="LXQ42" s="30"/>
      <c r="LXR42" s="31"/>
      <c r="LXS42" s="30"/>
      <c r="LXT42" s="31"/>
      <c r="LXU42" s="30"/>
      <c r="LXV42" s="31"/>
      <c r="LXW42" s="30"/>
      <c r="LXX42" s="31"/>
      <c r="LXY42" s="30"/>
      <c r="LXZ42" s="31"/>
      <c r="LYA42" s="30"/>
      <c r="LYB42" s="31"/>
      <c r="LYC42" s="30"/>
      <c r="LYD42" s="31"/>
      <c r="LYE42" s="30"/>
      <c r="LYF42" s="31"/>
      <c r="LYG42" s="30"/>
      <c r="LYH42" s="31"/>
      <c r="LYI42" s="30"/>
      <c r="LYJ42" s="31"/>
      <c r="LYK42" s="30"/>
      <c r="LYL42" s="31"/>
      <c r="LYM42" s="30"/>
      <c r="LYN42" s="31"/>
      <c r="LYO42" s="30"/>
      <c r="LYP42" s="31"/>
      <c r="LYQ42" s="30"/>
      <c r="LYR42" s="31"/>
      <c r="LYS42" s="30"/>
      <c r="LYT42" s="31"/>
      <c r="LYU42" s="30"/>
      <c r="LYV42" s="31"/>
      <c r="LYW42" s="30"/>
      <c r="LYX42" s="31"/>
      <c r="LYY42" s="30"/>
      <c r="LYZ42" s="31"/>
      <c r="LZA42" s="30"/>
      <c r="LZB42" s="31"/>
      <c r="LZC42" s="30"/>
      <c r="LZD42" s="31"/>
      <c r="LZE42" s="30"/>
      <c r="LZF42" s="31"/>
      <c r="LZG42" s="30"/>
      <c r="LZH42" s="31"/>
      <c r="LZI42" s="30"/>
      <c r="LZJ42" s="31"/>
      <c r="LZK42" s="30"/>
      <c r="LZL42" s="31"/>
      <c r="LZM42" s="30"/>
      <c r="LZN42" s="31"/>
      <c r="LZO42" s="30"/>
      <c r="LZP42" s="31"/>
      <c r="LZQ42" s="30"/>
      <c r="LZR42" s="31"/>
      <c r="LZS42" s="30"/>
      <c r="LZT42" s="31"/>
      <c r="LZU42" s="30"/>
      <c r="LZV42" s="31"/>
      <c r="LZW42" s="30"/>
      <c r="LZX42" s="31"/>
      <c r="LZY42" s="30"/>
      <c r="LZZ42" s="31"/>
      <c r="MAA42" s="30"/>
      <c r="MAB42" s="31"/>
      <c r="MAC42" s="30"/>
      <c r="MAD42" s="31"/>
      <c r="MAE42" s="30"/>
      <c r="MAF42" s="31"/>
      <c r="MAG42" s="30"/>
      <c r="MAH42" s="31"/>
      <c r="MAI42" s="30"/>
      <c r="MAJ42" s="31"/>
      <c r="MAK42" s="30"/>
      <c r="MAL42" s="31"/>
      <c r="MAM42" s="30"/>
      <c r="MAN42" s="31"/>
      <c r="MAO42" s="30"/>
      <c r="MAP42" s="31"/>
      <c r="MAQ42" s="30"/>
      <c r="MAR42" s="31"/>
      <c r="MAS42" s="30"/>
      <c r="MAT42" s="31"/>
      <c r="MAU42" s="30"/>
      <c r="MAV42" s="31"/>
      <c r="MAW42" s="30"/>
      <c r="MAX42" s="31"/>
      <c r="MAY42" s="30"/>
      <c r="MAZ42" s="31"/>
      <c r="MBA42" s="30"/>
      <c r="MBB42" s="31"/>
      <c r="MBC42" s="30"/>
      <c r="MBD42" s="31"/>
      <c r="MBE42" s="30"/>
      <c r="MBF42" s="31"/>
      <c r="MBG42" s="30"/>
      <c r="MBH42" s="31"/>
      <c r="MBI42" s="30"/>
      <c r="MBJ42" s="31"/>
      <c r="MBK42" s="30"/>
      <c r="MBL42" s="31"/>
      <c r="MBM42" s="30"/>
      <c r="MBN42" s="31"/>
      <c r="MBO42" s="30"/>
      <c r="MBP42" s="31"/>
      <c r="MBQ42" s="30"/>
      <c r="MBR42" s="31"/>
      <c r="MBS42" s="30"/>
      <c r="MBT42" s="31"/>
      <c r="MBU42" s="30"/>
      <c r="MBV42" s="31"/>
      <c r="MBW42" s="30"/>
      <c r="MBX42" s="31"/>
      <c r="MBY42" s="30"/>
      <c r="MBZ42" s="31"/>
      <c r="MCA42" s="30"/>
      <c r="MCB42" s="31"/>
      <c r="MCC42" s="30"/>
      <c r="MCD42" s="31"/>
      <c r="MCE42" s="30"/>
      <c r="MCF42" s="31"/>
      <c r="MCG42" s="30"/>
      <c r="MCH42" s="31"/>
      <c r="MCI42" s="30"/>
      <c r="MCJ42" s="31"/>
      <c r="MCK42" s="30"/>
      <c r="MCL42" s="31"/>
      <c r="MCM42" s="30"/>
      <c r="MCN42" s="31"/>
      <c r="MCO42" s="30"/>
      <c r="MCP42" s="31"/>
      <c r="MCQ42" s="30"/>
      <c r="MCR42" s="31"/>
      <c r="MCS42" s="30"/>
      <c r="MCT42" s="31"/>
      <c r="MCU42" s="30"/>
      <c r="MCV42" s="31"/>
      <c r="MCW42" s="30"/>
      <c r="MCX42" s="31"/>
      <c r="MCY42" s="30"/>
      <c r="MCZ42" s="31"/>
      <c r="MDA42" s="30"/>
      <c r="MDB42" s="31"/>
      <c r="MDC42" s="30"/>
      <c r="MDD42" s="31"/>
      <c r="MDE42" s="30"/>
      <c r="MDF42" s="31"/>
      <c r="MDG42" s="30"/>
      <c r="MDH42" s="31"/>
      <c r="MDI42" s="30"/>
      <c r="MDJ42" s="31"/>
      <c r="MDK42" s="30"/>
      <c r="MDL42" s="31"/>
      <c r="MDM42" s="30"/>
      <c r="MDN42" s="31"/>
      <c r="MDO42" s="30"/>
      <c r="MDP42" s="31"/>
      <c r="MDQ42" s="30"/>
      <c r="MDR42" s="31"/>
      <c r="MDS42" s="30"/>
      <c r="MDT42" s="31"/>
      <c r="MDU42" s="30"/>
      <c r="MDV42" s="31"/>
      <c r="MDW42" s="30"/>
      <c r="MDX42" s="31"/>
      <c r="MDY42" s="30"/>
      <c r="MDZ42" s="31"/>
      <c r="MEA42" s="30"/>
      <c r="MEB42" s="31"/>
      <c r="MEC42" s="30"/>
      <c r="MED42" s="31"/>
      <c r="MEE42" s="30"/>
      <c r="MEF42" s="31"/>
      <c r="MEG42" s="30"/>
      <c r="MEH42" s="31"/>
      <c r="MEI42" s="30"/>
      <c r="MEJ42" s="31"/>
      <c r="MEK42" s="30"/>
      <c r="MEL42" s="31"/>
      <c r="MEM42" s="30"/>
      <c r="MEN42" s="31"/>
      <c r="MEO42" s="30"/>
      <c r="MEP42" s="31"/>
      <c r="MEQ42" s="30"/>
      <c r="MER42" s="31"/>
      <c r="MES42" s="30"/>
      <c r="MET42" s="31"/>
      <c r="MEU42" s="30"/>
      <c r="MEV42" s="31"/>
      <c r="MEW42" s="30"/>
      <c r="MEX42" s="31"/>
      <c r="MEY42" s="30"/>
      <c r="MEZ42" s="31"/>
      <c r="MFA42" s="30"/>
      <c r="MFB42" s="31"/>
      <c r="MFC42" s="30"/>
      <c r="MFD42" s="31"/>
      <c r="MFE42" s="30"/>
      <c r="MFF42" s="31"/>
      <c r="MFG42" s="30"/>
      <c r="MFH42" s="31"/>
      <c r="MFI42" s="30"/>
      <c r="MFJ42" s="31"/>
      <c r="MFK42" s="30"/>
      <c r="MFL42" s="31"/>
      <c r="MFM42" s="30"/>
      <c r="MFN42" s="31"/>
      <c r="MFO42" s="30"/>
      <c r="MFP42" s="31"/>
      <c r="MFQ42" s="30"/>
      <c r="MFR42" s="31"/>
      <c r="MFS42" s="30"/>
      <c r="MFT42" s="31"/>
      <c r="MFU42" s="30"/>
      <c r="MFV42" s="31"/>
      <c r="MFW42" s="30"/>
      <c r="MFX42" s="31"/>
      <c r="MFY42" s="30"/>
      <c r="MFZ42" s="31"/>
      <c r="MGA42" s="30"/>
      <c r="MGB42" s="31"/>
      <c r="MGC42" s="30"/>
      <c r="MGD42" s="31"/>
      <c r="MGE42" s="30"/>
      <c r="MGF42" s="31"/>
      <c r="MGG42" s="30"/>
      <c r="MGH42" s="31"/>
      <c r="MGI42" s="30"/>
      <c r="MGJ42" s="31"/>
      <c r="MGK42" s="30"/>
      <c r="MGL42" s="31"/>
      <c r="MGM42" s="30"/>
      <c r="MGN42" s="31"/>
      <c r="MGO42" s="30"/>
      <c r="MGP42" s="31"/>
      <c r="MGQ42" s="30"/>
      <c r="MGR42" s="31"/>
      <c r="MGS42" s="30"/>
      <c r="MGT42" s="31"/>
      <c r="MGU42" s="30"/>
      <c r="MGV42" s="31"/>
      <c r="MGW42" s="30"/>
      <c r="MGX42" s="31"/>
      <c r="MGY42" s="30"/>
      <c r="MGZ42" s="31"/>
      <c r="MHA42" s="30"/>
      <c r="MHB42" s="31"/>
      <c r="MHC42" s="30"/>
      <c r="MHD42" s="31"/>
      <c r="MHE42" s="30"/>
      <c r="MHF42" s="31"/>
      <c r="MHG42" s="30"/>
      <c r="MHH42" s="31"/>
      <c r="MHI42" s="30"/>
      <c r="MHJ42" s="31"/>
      <c r="MHK42" s="30"/>
      <c r="MHL42" s="31"/>
      <c r="MHM42" s="30"/>
      <c r="MHN42" s="31"/>
      <c r="MHO42" s="30"/>
      <c r="MHP42" s="31"/>
      <c r="MHQ42" s="30"/>
      <c r="MHR42" s="31"/>
      <c r="MHS42" s="30"/>
      <c r="MHT42" s="31"/>
      <c r="MHU42" s="30"/>
      <c r="MHV42" s="31"/>
      <c r="MHW42" s="30"/>
      <c r="MHX42" s="31"/>
      <c r="MHY42" s="30"/>
      <c r="MHZ42" s="31"/>
      <c r="MIA42" s="30"/>
      <c r="MIB42" s="31"/>
      <c r="MIC42" s="30"/>
      <c r="MID42" s="31"/>
      <c r="MIE42" s="30"/>
      <c r="MIF42" s="31"/>
      <c r="MIG42" s="30"/>
      <c r="MIH42" s="31"/>
      <c r="MII42" s="30"/>
      <c r="MIJ42" s="31"/>
      <c r="MIK42" s="30"/>
      <c r="MIL42" s="31"/>
      <c r="MIM42" s="30"/>
      <c r="MIN42" s="31"/>
      <c r="MIO42" s="30"/>
      <c r="MIP42" s="31"/>
      <c r="MIQ42" s="30"/>
      <c r="MIR42" s="31"/>
      <c r="MIS42" s="30"/>
      <c r="MIT42" s="31"/>
      <c r="MIU42" s="30"/>
      <c r="MIV42" s="31"/>
      <c r="MIW42" s="30"/>
      <c r="MIX42" s="31"/>
      <c r="MIY42" s="30"/>
      <c r="MIZ42" s="31"/>
      <c r="MJA42" s="30"/>
      <c r="MJB42" s="31"/>
      <c r="MJC42" s="30"/>
      <c r="MJD42" s="31"/>
      <c r="MJE42" s="30"/>
      <c r="MJF42" s="31"/>
      <c r="MJG42" s="30"/>
      <c r="MJH42" s="31"/>
      <c r="MJI42" s="30"/>
      <c r="MJJ42" s="31"/>
      <c r="MJK42" s="30"/>
      <c r="MJL42" s="31"/>
      <c r="MJM42" s="30"/>
      <c r="MJN42" s="31"/>
      <c r="MJO42" s="30"/>
      <c r="MJP42" s="31"/>
      <c r="MJQ42" s="30"/>
      <c r="MJR42" s="31"/>
      <c r="MJS42" s="30"/>
      <c r="MJT42" s="31"/>
      <c r="MJU42" s="30"/>
      <c r="MJV42" s="31"/>
      <c r="MJW42" s="30"/>
      <c r="MJX42" s="31"/>
      <c r="MJY42" s="30"/>
      <c r="MJZ42" s="31"/>
      <c r="MKA42" s="30"/>
      <c r="MKB42" s="31"/>
      <c r="MKC42" s="30"/>
      <c r="MKD42" s="31"/>
      <c r="MKE42" s="30"/>
      <c r="MKF42" s="31"/>
      <c r="MKG42" s="30"/>
      <c r="MKH42" s="31"/>
      <c r="MKI42" s="30"/>
      <c r="MKJ42" s="31"/>
      <c r="MKK42" s="30"/>
      <c r="MKL42" s="31"/>
      <c r="MKM42" s="30"/>
      <c r="MKN42" s="31"/>
      <c r="MKO42" s="30"/>
      <c r="MKP42" s="31"/>
      <c r="MKQ42" s="30"/>
      <c r="MKR42" s="31"/>
      <c r="MKS42" s="30"/>
      <c r="MKT42" s="31"/>
      <c r="MKU42" s="30"/>
      <c r="MKV42" s="31"/>
      <c r="MKW42" s="30"/>
      <c r="MKX42" s="31"/>
      <c r="MKY42" s="30"/>
      <c r="MKZ42" s="31"/>
      <c r="MLA42" s="30"/>
      <c r="MLB42" s="31"/>
      <c r="MLC42" s="30"/>
      <c r="MLD42" s="31"/>
      <c r="MLE42" s="30"/>
      <c r="MLF42" s="31"/>
      <c r="MLG42" s="30"/>
      <c r="MLH42" s="31"/>
      <c r="MLI42" s="30"/>
      <c r="MLJ42" s="31"/>
      <c r="MLK42" s="30"/>
      <c r="MLL42" s="31"/>
      <c r="MLM42" s="30"/>
      <c r="MLN42" s="31"/>
      <c r="MLO42" s="30"/>
      <c r="MLP42" s="31"/>
      <c r="MLQ42" s="30"/>
      <c r="MLR42" s="31"/>
      <c r="MLS42" s="30"/>
      <c r="MLT42" s="31"/>
      <c r="MLU42" s="30"/>
      <c r="MLV42" s="31"/>
      <c r="MLW42" s="30"/>
      <c r="MLX42" s="31"/>
      <c r="MLY42" s="30"/>
      <c r="MLZ42" s="31"/>
      <c r="MMA42" s="30"/>
      <c r="MMB42" s="31"/>
      <c r="MMC42" s="30"/>
      <c r="MMD42" s="31"/>
      <c r="MME42" s="30"/>
      <c r="MMF42" s="31"/>
      <c r="MMG42" s="30"/>
      <c r="MMH42" s="31"/>
      <c r="MMI42" s="30"/>
      <c r="MMJ42" s="31"/>
      <c r="MMK42" s="30"/>
      <c r="MML42" s="31"/>
      <c r="MMM42" s="30"/>
      <c r="MMN42" s="31"/>
      <c r="MMO42" s="30"/>
      <c r="MMP42" s="31"/>
      <c r="MMQ42" s="30"/>
      <c r="MMR42" s="31"/>
      <c r="MMS42" s="30"/>
      <c r="MMT42" s="31"/>
      <c r="MMU42" s="30"/>
      <c r="MMV42" s="31"/>
      <c r="MMW42" s="30"/>
      <c r="MMX42" s="31"/>
      <c r="MMY42" s="30"/>
      <c r="MMZ42" s="31"/>
      <c r="MNA42" s="30"/>
      <c r="MNB42" s="31"/>
      <c r="MNC42" s="30"/>
      <c r="MND42" s="31"/>
      <c r="MNE42" s="30"/>
      <c r="MNF42" s="31"/>
      <c r="MNG42" s="30"/>
      <c r="MNH42" s="31"/>
      <c r="MNI42" s="30"/>
      <c r="MNJ42" s="31"/>
      <c r="MNK42" s="30"/>
      <c r="MNL42" s="31"/>
      <c r="MNM42" s="30"/>
      <c r="MNN42" s="31"/>
      <c r="MNO42" s="30"/>
      <c r="MNP42" s="31"/>
      <c r="MNQ42" s="30"/>
      <c r="MNR42" s="31"/>
      <c r="MNS42" s="30"/>
      <c r="MNT42" s="31"/>
      <c r="MNU42" s="30"/>
      <c r="MNV42" s="31"/>
      <c r="MNW42" s="30"/>
      <c r="MNX42" s="31"/>
      <c r="MNY42" s="30"/>
      <c r="MNZ42" s="31"/>
      <c r="MOA42" s="30"/>
      <c r="MOB42" s="31"/>
      <c r="MOC42" s="30"/>
      <c r="MOD42" s="31"/>
      <c r="MOE42" s="30"/>
      <c r="MOF42" s="31"/>
      <c r="MOG42" s="30"/>
      <c r="MOH42" s="31"/>
      <c r="MOI42" s="30"/>
      <c r="MOJ42" s="31"/>
      <c r="MOK42" s="30"/>
      <c r="MOL42" s="31"/>
      <c r="MOM42" s="30"/>
      <c r="MON42" s="31"/>
      <c r="MOO42" s="30"/>
      <c r="MOP42" s="31"/>
      <c r="MOQ42" s="30"/>
      <c r="MOR42" s="31"/>
      <c r="MOS42" s="30"/>
      <c r="MOT42" s="31"/>
      <c r="MOU42" s="30"/>
      <c r="MOV42" s="31"/>
      <c r="MOW42" s="30"/>
      <c r="MOX42" s="31"/>
      <c r="MOY42" s="30"/>
      <c r="MOZ42" s="31"/>
      <c r="MPA42" s="30"/>
      <c r="MPB42" s="31"/>
      <c r="MPC42" s="30"/>
      <c r="MPD42" s="31"/>
      <c r="MPE42" s="30"/>
      <c r="MPF42" s="31"/>
      <c r="MPG42" s="30"/>
      <c r="MPH42" s="31"/>
      <c r="MPI42" s="30"/>
      <c r="MPJ42" s="31"/>
      <c r="MPK42" s="30"/>
      <c r="MPL42" s="31"/>
      <c r="MPM42" s="30"/>
      <c r="MPN42" s="31"/>
      <c r="MPO42" s="30"/>
      <c r="MPP42" s="31"/>
      <c r="MPQ42" s="30"/>
      <c r="MPR42" s="31"/>
      <c r="MPS42" s="30"/>
      <c r="MPT42" s="31"/>
      <c r="MPU42" s="30"/>
      <c r="MPV42" s="31"/>
      <c r="MPW42" s="30"/>
      <c r="MPX42" s="31"/>
      <c r="MPY42" s="30"/>
      <c r="MPZ42" s="31"/>
      <c r="MQA42" s="30"/>
      <c r="MQB42" s="31"/>
      <c r="MQC42" s="30"/>
      <c r="MQD42" s="31"/>
      <c r="MQE42" s="30"/>
      <c r="MQF42" s="31"/>
      <c r="MQG42" s="30"/>
      <c r="MQH42" s="31"/>
      <c r="MQI42" s="30"/>
      <c r="MQJ42" s="31"/>
      <c r="MQK42" s="30"/>
      <c r="MQL42" s="31"/>
      <c r="MQM42" s="30"/>
      <c r="MQN42" s="31"/>
      <c r="MQO42" s="30"/>
      <c r="MQP42" s="31"/>
      <c r="MQQ42" s="30"/>
      <c r="MQR42" s="31"/>
      <c r="MQS42" s="30"/>
      <c r="MQT42" s="31"/>
      <c r="MQU42" s="30"/>
      <c r="MQV42" s="31"/>
      <c r="MQW42" s="30"/>
      <c r="MQX42" s="31"/>
      <c r="MQY42" s="30"/>
      <c r="MQZ42" s="31"/>
      <c r="MRA42" s="30"/>
      <c r="MRB42" s="31"/>
      <c r="MRC42" s="30"/>
      <c r="MRD42" s="31"/>
      <c r="MRE42" s="30"/>
      <c r="MRF42" s="31"/>
      <c r="MRG42" s="30"/>
      <c r="MRH42" s="31"/>
      <c r="MRI42" s="30"/>
      <c r="MRJ42" s="31"/>
      <c r="MRK42" s="30"/>
      <c r="MRL42" s="31"/>
      <c r="MRM42" s="30"/>
      <c r="MRN42" s="31"/>
      <c r="MRO42" s="30"/>
      <c r="MRP42" s="31"/>
      <c r="MRQ42" s="30"/>
      <c r="MRR42" s="31"/>
      <c r="MRS42" s="30"/>
      <c r="MRT42" s="31"/>
      <c r="MRU42" s="30"/>
      <c r="MRV42" s="31"/>
      <c r="MRW42" s="30"/>
      <c r="MRX42" s="31"/>
      <c r="MRY42" s="30"/>
      <c r="MRZ42" s="31"/>
      <c r="MSA42" s="30"/>
      <c r="MSB42" s="31"/>
      <c r="MSC42" s="30"/>
      <c r="MSD42" s="31"/>
      <c r="MSE42" s="30"/>
      <c r="MSF42" s="31"/>
      <c r="MSG42" s="30"/>
      <c r="MSH42" s="31"/>
      <c r="MSI42" s="30"/>
      <c r="MSJ42" s="31"/>
      <c r="MSK42" s="30"/>
      <c r="MSL42" s="31"/>
      <c r="MSM42" s="30"/>
      <c r="MSN42" s="31"/>
      <c r="MSO42" s="30"/>
      <c r="MSP42" s="31"/>
      <c r="MSQ42" s="30"/>
      <c r="MSR42" s="31"/>
      <c r="MSS42" s="30"/>
      <c r="MST42" s="31"/>
      <c r="MSU42" s="30"/>
      <c r="MSV42" s="31"/>
      <c r="MSW42" s="30"/>
      <c r="MSX42" s="31"/>
      <c r="MSY42" s="30"/>
      <c r="MSZ42" s="31"/>
      <c r="MTA42" s="30"/>
      <c r="MTB42" s="31"/>
      <c r="MTC42" s="30"/>
      <c r="MTD42" s="31"/>
      <c r="MTE42" s="30"/>
      <c r="MTF42" s="31"/>
      <c r="MTG42" s="30"/>
      <c r="MTH42" s="31"/>
      <c r="MTI42" s="30"/>
      <c r="MTJ42" s="31"/>
      <c r="MTK42" s="30"/>
      <c r="MTL42" s="31"/>
      <c r="MTM42" s="30"/>
      <c r="MTN42" s="31"/>
      <c r="MTO42" s="30"/>
      <c r="MTP42" s="31"/>
      <c r="MTQ42" s="30"/>
      <c r="MTR42" s="31"/>
      <c r="MTS42" s="30"/>
      <c r="MTT42" s="31"/>
      <c r="MTU42" s="30"/>
      <c r="MTV42" s="31"/>
      <c r="MTW42" s="30"/>
      <c r="MTX42" s="31"/>
      <c r="MTY42" s="30"/>
      <c r="MTZ42" s="31"/>
      <c r="MUA42" s="30"/>
      <c r="MUB42" s="31"/>
      <c r="MUC42" s="30"/>
      <c r="MUD42" s="31"/>
      <c r="MUE42" s="30"/>
      <c r="MUF42" s="31"/>
      <c r="MUG42" s="30"/>
      <c r="MUH42" s="31"/>
      <c r="MUI42" s="30"/>
      <c r="MUJ42" s="31"/>
      <c r="MUK42" s="30"/>
      <c r="MUL42" s="31"/>
      <c r="MUM42" s="30"/>
      <c r="MUN42" s="31"/>
      <c r="MUO42" s="30"/>
      <c r="MUP42" s="31"/>
      <c r="MUQ42" s="30"/>
      <c r="MUR42" s="31"/>
      <c r="MUS42" s="30"/>
      <c r="MUT42" s="31"/>
      <c r="MUU42" s="30"/>
      <c r="MUV42" s="31"/>
      <c r="MUW42" s="30"/>
      <c r="MUX42" s="31"/>
      <c r="MUY42" s="30"/>
      <c r="MUZ42" s="31"/>
      <c r="MVA42" s="30"/>
      <c r="MVB42" s="31"/>
      <c r="MVC42" s="30"/>
      <c r="MVD42" s="31"/>
      <c r="MVE42" s="30"/>
      <c r="MVF42" s="31"/>
      <c r="MVG42" s="30"/>
      <c r="MVH42" s="31"/>
      <c r="MVI42" s="30"/>
      <c r="MVJ42" s="31"/>
      <c r="MVK42" s="30"/>
      <c r="MVL42" s="31"/>
      <c r="MVM42" s="30"/>
      <c r="MVN42" s="31"/>
      <c r="MVO42" s="30"/>
      <c r="MVP42" s="31"/>
      <c r="MVQ42" s="30"/>
      <c r="MVR42" s="31"/>
      <c r="MVS42" s="30"/>
      <c r="MVT42" s="31"/>
      <c r="MVU42" s="30"/>
      <c r="MVV42" s="31"/>
      <c r="MVW42" s="30"/>
      <c r="MVX42" s="31"/>
      <c r="MVY42" s="30"/>
      <c r="MVZ42" s="31"/>
      <c r="MWA42" s="30"/>
      <c r="MWB42" s="31"/>
      <c r="MWC42" s="30"/>
      <c r="MWD42" s="31"/>
      <c r="MWE42" s="30"/>
      <c r="MWF42" s="31"/>
      <c r="MWG42" s="30"/>
      <c r="MWH42" s="31"/>
      <c r="MWI42" s="30"/>
      <c r="MWJ42" s="31"/>
      <c r="MWK42" s="30"/>
      <c r="MWL42" s="31"/>
      <c r="MWM42" s="30"/>
      <c r="MWN42" s="31"/>
      <c r="MWO42" s="30"/>
      <c r="MWP42" s="31"/>
      <c r="MWQ42" s="30"/>
      <c r="MWR42" s="31"/>
      <c r="MWS42" s="30"/>
      <c r="MWT42" s="31"/>
      <c r="MWU42" s="30"/>
      <c r="MWV42" s="31"/>
      <c r="MWW42" s="30"/>
      <c r="MWX42" s="31"/>
      <c r="MWY42" s="30"/>
      <c r="MWZ42" s="31"/>
      <c r="MXA42" s="30"/>
      <c r="MXB42" s="31"/>
      <c r="MXC42" s="30"/>
      <c r="MXD42" s="31"/>
      <c r="MXE42" s="30"/>
      <c r="MXF42" s="31"/>
      <c r="MXG42" s="30"/>
      <c r="MXH42" s="31"/>
      <c r="MXI42" s="30"/>
      <c r="MXJ42" s="31"/>
      <c r="MXK42" s="30"/>
      <c r="MXL42" s="31"/>
      <c r="MXM42" s="30"/>
      <c r="MXN42" s="31"/>
      <c r="MXO42" s="30"/>
      <c r="MXP42" s="31"/>
      <c r="MXQ42" s="30"/>
      <c r="MXR42" s="31"/>
      <c r="MXS42" s="30"/>
      <c r="MXT42" s="31"/>
      <c r="MXU42" s="30"/>
      <c r="MXV42" s="31"/>
      <c r="MXW42" s="30"/>
      <c r="MXX42" s="31"/>
      <c r="MXY42" s="30"/>
      <c r="MXZ42" s="31"/>
      <c r="MYA42" s="30"/>
      <c r="MYB42" s="31"/>
      <c r="MYC42" s="30"/>
      <c r="MYD42" s="31"/>
      <c r="MYE42" s="30"/>
      <c r="MYF42" s="31"/>
      <c r="MYG42" s="30"/>
      <c r="MYH42" s="31"/>
      <c r="MYI42" s="30"/>
      <c r="MYJ42" s="31"/>
      <c r="MYK42" s="30"/>
      <c r="MYL42" s="31"/>
      <c r="MYM42" s="30"/>
      <c r="MYN42" s="31"/>
      <c r="MYO42" s="30"/>
      <c r="MYP42" s="31"/>
      <c r="MYQ42" s="30"/>
      <c r="MYR42" s="31"/>
      <c r="MYS42" s="30"/>
      <c r="MYT42" s="31"/>
      <c r="MYU42" s="30"/>
      <c r="MYV42" s="31"/>
      <c r="MYW42" s="30"/>
      <c r="MYX42" s="31"/>
      <c r="MYY42" s="30"/>
      <c r="MYZ42" s="31"/>
      <c r="MZA42" s="30"/>
      <c r="MZB42" s="31"/>
      <c r="MZC42" s="30"/>
      <c r="MZD42" s="31"/>
      <c r="MZE42" s="30"/>
      <c r="MZF42" s="31"/>
      <c r="MZG42" s="30"/>
      <c r="MZH42" s="31"/>
      <c r="MZI42" s="30"/>
      <c r="MZJ42" s="31"/>
      <c r="MZK42" s="30"/>
      <c r="MZL42" s="31"/>
      <c r="MZM42" s="30"/>
      <c r="MZN42" s="31"/>
      <c r="MZO42" s="30"/>
      <c r="MZP42" s="31"/>
      <c r="MZQ42" s="30"/>
      <c r="MZR42" s="31"/>
      <c r="MZS42" s="30"/>
      <c r="MZT42" s="31"/>
      <c r="MZU42" s="30"/>
      <c r="MZV42" s="31"/>
      <c r="MZW42" s="30"/>
      <c r="MZX42" s="31"/>
      <c r="MZY42" s="30"/>
      <c r="MZZ42" s="31"/>
      <c r="NAA42" s="30"/>
      <c r="NAB42" s="31"/>
      <c r="NAC42" s="30"/>
      <c r="NAD42" s="31"/>
      <c r="NAE42" s="30"/>
      <c r="NAF42" s="31"/>
      <c r="NAG42" s="30"/>
      <c r="NAH42" s="31"/>
      <c r="NAI42" s="30"/>
      <c r="NAJ42" s="31"/>
      <c r="NAK42" s="30"/>
      <c r="NAL42" s="31"/>
      <c r="NAM42" s="30"/>
      <c r="NAN42" s="31"/>
      <c r="NAO42" s="30"/>
      <c r="NAP42" s="31"/>
      <c r="NAQ42" s="30"/>
      <c r="NAR42" s="31"/>
      <c r="NAS42" s="30"/>
      <c r="NAT42" s="31"/>
      <c r="NAU42" s="30"/>
      <c r="NAV42" s="31"/>
      <c r="NAW42" s="30"/>
      <c r="NAX42" s="31"/>
      <c r="NAY42" s="30"/>
      <c r="NAZ42" s="31"/>
      <c r="NBA42" s="30"/>
      <c r="NBB42" s="31"/>
      <c r="NBC42" s="30"/>
      <c r="NBD42" s="31"/>
      <c r="NBE42" s="30"/>
      <c r="NBF42" s="31"/>
      <c r="NBG42" s="30"/>
      <c r="NBH42" s="31"/>
      <c r="NBI42" s="30"/>
      <c r="NBJ42" s="31"/>
      <c r="NBK42" s="30"/>
      <c r="NBL42" s="31"/>
      <c r="NBM42" s="30"/>
      <c r="NBN42" s="31"/>
      <c r="NBO42" s="30"/>
      <c r="NBP42" s="31"/>
      <c r="NBQ42" s="30"/>
      <c r="NBR42" s="31"/>
      <c r="NBS42" s="30"/>
      <c r="NBT42" s="31"/>
      <c r="NBU42" s="30"/>
      <c r="NBV42" s="31"/>
      <c r="NBW42" s="30"/>
      <c r="NBX42" s="31"/>
      <c r="NBY42" s="30"/>
      <c r="NBZ42" s="31"/>
      <c r="NCA42" s="30"/>
      <c r="NCB42" s="31"/>
      <c r="NCC42" s="30"/>
      <c r="NCD42" s="31"/>
      <c r="NCE42" s="30"/>
      <c r="NCF42" s="31"/>
      <c r="NCG42" s="30"/>
      <c r="NCH42" s="31"/>
      <c r="NCI42" s="30"/>
      <c r="NCJ42" s="31"/>
      <c r="NCK42" s="30"/>
      <c r="NCL42" s="31"/>
      <c r="NCM42" s="30"/>
      <c r="NCN42" s="31"/>
      <c r="NCO42" s="30"/>
      <c r="NCP42" s="31"/>
      <c r="NCQ42" s="30"/>
      <c r="NCR42" s="31"/>
      <c r="NCS42" s="30"/>
      <c r="NCT42" s="31"/>
      <c r="NCU42" s="30"/>
      <c r="NCV42" s="31"/>
      <c r="NCW42" s="30"/>
      <c r="NCX42" s="31"/>
      <c r="NCY42" s="30"/>
      <c r="NCZ42" s="31"/>
      <c r="NDA42" s="30"/>
      <c r="NDB42" s="31"/>
      <c r="NDC42" s="30"/>
      <c r="NDD42" s="31"/>
      <c r="NDE42" s="30"/>
      <c r="NDF42" s="31"/>
      <c r="NDG42" s="30"/>
      <c r="NDH42" s="31"/>
      <c r="NDI42" s="30"/>
      <c r="NDJ42" s="31"/>
      <c r="NDK42" s="30"/>
      <c r="NDL42" s="31"/>
      <c r="NDM42" s="30"/>
      <c r="NDN42" s="31"/>
      <c r="NDO42" s="30"/>
      <c r="NDP42" s="31"/>
      <c r="NDQ42" s="30"/>
      <c r="NDR42" s="31"/>
      <c r="NDS42" s="30"/>
      <c r="NDT42" s="31"/>
      <c r="NDU42" s="30"/>
      <c r="NDV42" s="31"/>
      <c r="NDW42" s="30"/>
      <c r="NDX42" s="31"/>
      <c r="NDY42" s="30"/>
      <c r="NDZ42" s="31"/>
      <c r="NEA42" s="30"/>
      <c r="NEB42" s="31"/>
      <c r="NEC42" s="30"/>
      <c r="NED42" s="31"/>
      <c r="NEE42" s="30"/>
      <c r="NEF42" s="31"/>
      <c r="NEG42" s="30"/>
      <c r="NEH42" s="31"/>
      <c r="NEI42" s="30"/>
      <c r="NEJ42" s="31"/>
      <c r="NEK42" s="30"/>
      <c r="NEL42" s="31"/>
      <c r="NEM42" s="30"/>
      <c r="NEN42" s="31"/>
      <c r="NEO42" s="30"/>
      <c r="NEP42" s="31"/>
      <c r="NEQ42" s="30"/>
      <c r="NER42" s="31"/>
      <c r="NES42" s="30"/>
      <c r="NET42" s="31"/>
      <c r="NEU42" s="30"/>
      <c r="NEV42" s="31"/>
      <c r="NEW42" s="30"/>
      <c r="NEX42" s="31"/>
      <c r="NEY42" s="30"/>
      <c r="NEZ42" s="31"/>
      <c r="NFA42" s="30"/>
      <c r="NFB42" s="31"/>
      <c r="NFC42" s="30"/>
      <c r="NFD42" s="31"/>
      <c r="NFE42" s="30"/>
      <c r="NFF42" s="31"/>
      <c r="NFG42" s="30"/>
      <c r="NFH42" s="31"/>
      <c r="NFI42" s="30"/>
      <c r="NFJ42" s="31"/>
      <c r="NFK42" s="30"/>
      <c r="NFL42" s="31"/>
      <c r="NFM42" s="30"/>
      <c r="NFN42" s="31"/>
      <c r="NFO42" s="30"/>
      <c r="NFP42" s="31"/>
      <c r="NFQ42" s="30"/>
      <c r="NFR42" s="31"/>
      <c r="NFS42" s="30"/>
      <c r="NFT42" s="31"/>
      <c r="NFU42" s="30"/>
      <c r="NFV42" s="31"/>
      <c r="NFW42" s="30"/>
      <c r="NFX42" s="31"/>
      <c r="NFY42" s="30"/>
      <c r="NFZ42" s="31"/>
      <c r="NGA42" s="30"/>
      <c r="NGB42" s="31"/>
      <c r="NGC42" s="30"/>
      <c r="NGD42" s="31"/>
      <c r="NGE42" s="30"/>
      <c r="NGF42" s="31"/>
      <c r="NGG42" s="30"/>
      <c r="NGH42" s="31"/>
      <c r="NGI42" s="30"/>
      <c r="NGJ42" s="31"/>
      <c r="NGK42" s="30"/>
      <c r="NGL42" s="31"/>
      <c r="NGM42" s="30"/>
      <c r="NGN42" s="31"/>
      <c r="NGO42" s="30"/>
      <c r="NGP42" s="31"/>
      <c r="NGQ42" s="30"/>
      <c r="NGR42" s="31"/>
      <c r="NGS42" s="30"/>
      <c r="NGT42" s="31"/>
      <c r="NGU42" s="30"/>
      <c r="NGV42" s="31"/>
      <c r="NGW42" s="30"/>
      <c r="NGX42" s="31"/>
      <c r="NGY42" s="30"/>
      <c r="NGZ42" s="31"/>
      <c r="NHA42" s="30"/>
      <c r="NHB42" s="31"/>
      <c r="NHC42" s="30"/>
      <c r="NHD42" s="31"/>
      <c r="NHE42" s="30"/>
      <c r="NHF42" s="31"/>
      <c r="NHG42" s="30"/>
      <c r="NHH42" s="31"/>
      <c r="NHI42" s="30"/>
      <c r="NHJ42" s="31"/>
      <c r="NHK42" s="30"/>
      <c r="NHL42" s="31"/>
      <c r="NHM42" s="30"/>
      <c r="NHN42" s="31"/>
      <c r="NHO42" s="30"/>
      <c r="NHP42" s="31"/>
      <c r="NHQ42" s="30"/>
      <c r="NHR42" s="31"/>
      <c r="NHS42" s="30"/>
      <c r="NHT42" s="31"/>
      <c r="NHU42" s="30"/>
      <c r="NHV42" s="31"/>
      <c r="NHW42" s="30"/>
      <c r="NHX42" s="31"/>
      <c r="NHY42" s="30"/>
      <c r="NHZ42" s="31"/>
      <c r="NIA42" s="30"/>
      <c r="NIB42" s="31"/>
      <c r="NIC42" s="30"/>
      <c r="NID42" s="31"/>
      <c r="NIE42" s="30"/>
      <c r="NIF42" s="31"/>
      <c r="NIG42" s="30"/>
      <c r="NIH42" s="31"/>
      <c r="NII42" s="30"/>
      <c r="NIJ42" s="31"/>
      <c r="NIK42" s="30"/>
      <c r="NIL42" s="31"/>
      <c r="NIM42" s="30"/>
      <c r="NIN42" s="31"/>
      <c r="NIO42" s="30"/>
      <c r="NIP42" s="31"/>
      <c r="NIQ42" s="30"/>
      <c r="NIR42" s="31"/>
      <c r="NIS42" s="30"/>
      <c r="NIT42" s="31"/>
      <c r="NIU42" s="30"/>
      <c r="NIV42" s="31"/>
      <c r="NIW42" s="30"/>
      <c r="NIX42" s="31"/>
      <c r="NIY42" s="30"/>
      <c r="NIZ42" s="31"/>
      <c r="NJA42" s="30"/>
      <c r="NJB42" s="31"/>
      <c r="NJC42" s="30"/>
      <c r="NJD42" s="31"/>
      <c r="NJE42" s="30"/>
      <c r="NJF42" s="31"/>
      <c r="NJG42" s="30"/>
      <c r="NJH42" s="31"/>
      <c r="NJI42" s="30"/>
      <c r="NJJ42" s="31"/>
      <c r="NJK42" s="30"/>
      <c r="NJL42" s="31"/>
      <c r="NJM42" s="30"/>
      <c r="NJN42" s="31"/>
      <c r="NJO42" s="30"/>
      <c r="NJP42" s="31"/>
      <c r="NJQ42" s="30"/>
      <c r="NJR42" s="31"/>
      <c r="NJS42" s="30"/>
      <c r="NJT42" s="31"/>
      <c r="NJU42" s="30"/>
      <c r="NJV42" s="31"/>
      <c r="NJW42" s="30"/>
      <c r="NJX42" s="31"/>
      <c r="NJY42" s="30"/>
      <c r="NJZ42" s="31"/>
      <c r="NKA42" s="30"/>
      <c r="NKB42" s="31"/>
      <c r="NKC42" s="30"/>
      <c r="NKD42" s="31"/>
      <c r="NKE42" s="30"/>
      <c r="NKF42" s="31"/>
      <c r="NKG42" s="30"/>
      <c r="NKH42" s="31"/>
      <c r="NKI42" s="30"/>
      <c r="NKJ42" s="31"/>
      <c r="NKK42" s="30"/>
      <c r="NKL42" s="31"/>
      <c r="NKM42" s="30"/>
      <c r="NKN42" s="31"/>
      <c r="NKO42" s="30"/>
      <c r="NKP42" s="31"/>
      <c r="NKQ42" s="30"/>
      <c r="NKR42" s="31"/>
      <c r="NKS42" s="30"/>
      <c r="NKT42" s="31"/>
      <c r="NKU42" s="30"/>
      <c r="NKV42" s="31"/>
      <c r="NKW42" s="30"/>
      <c r="NKX42" s="31"/>
      <c r="NKY42" s="30"/>
      <c r="NKZ42" s="31"/>
      <c r="NLA42" s="30"/>
      <c r="NLB42" s="31"/>
      <c r="NLC42" s="30"/>
      <c r="NLD42" s="31"/>
      <c r="NLE42" s="30"/>
      <c r="NLF42" s="31"/>
      <c r="NLG42" s="30"/>
      <c r="NLH42" s="31"/>
      <c r="NLI42" s="30"/>
      <c r="NLJ42" s="31"/>
      <c r="NLK42" s="30"/>
      <c r="NLL42" s="31"/>
      <c r="NLM42" s="30"/>
      <c r="NLN42" s="31"/>
      <c r="NLO42" s="30"/>
      <c r="NLP42" s="31"/>
      <c r="NLQ42" s="30"/>
      <c r="NLR42" s="31"/>
      <c r="NLS42" s="30"/>
      <c r="NLT42" s="31"/>
      <c r="NLU42" s="30"/>
      <c r="NLV42" s="31"/>
      <c r="NLW42" s="30"/>
      <c r="NLX42" s="31"/>
      <c r="NLY42" s="30"/>
      <c r="NLZ42" s="31"/>
      <c r="NMA42" s="30"/>
      <c r="NMB42" s="31"/>
      <c r="NMC42" s="30"/>
      <c r="NMD42" s="31"/>
      <c r="NME42" s="30"/>
      <c r="NMF42" s="31"/>
      <c r="NMG42" s="30"/>
      <c r="NMH42" s="31"/>
      <c r="NMI42" s="30"/>
      <c r="NMJ42" s="31"/>
      <c r="NMK42" s="30"/>
      <c r="NML42" s="31"/>
      <c r="NMM42" s="30"/>
      <c r="NMN42" s="31"/>
      <c r="NMO42" s="30"/>
      <c r="NMP42" s="31"/>
      <c r="NMQ42" s="30"/>
      <c r="NMR42" s="31"/>
      <c r="NMS42" s="30"/>
      <c r="NMT42" s="31"/>
      <c r="NMU42" s="30"/>
      <c r="NMV42" s="31"/>
      <c r="NMW42" s="30"/>
      <c r="NMX42" s="31"/>
      <c r="NMY42" s="30"/>
      <c r="NMZ42" s="31"/>
      <c r="NNA42" s="30"/>
      <c r="NNB42" s="31"/>
      <c r="NNC42" s="30"/>
      <c r="NND42" s="31"/>
      <c r="NNE42" s="30"/>
      <c r="NNF42" s="31"/>
      <c r="NNG42" s="30"/>
      <c r="NNH42" s="31"/>
      <c r="NNI42" s="30"/>
      <c r="NNJ42" s="31"/>
      <c r="NNK42" s="30"/>
      <c r="NNL42" s="31"/>
      <c r="NNM42" s="30"/>
      <c r="NNN42" s="31"/>
      <c r="NNO42" s="30"/>
      <c r="NNP42" s="31"/>
      <c r="NNQ42" s="30"/>
      <c r="NNR42" s="31"/>
      <c r="NNS42" s="30"/>
      <c r="NNT42" s="31"/>
      <c r="NNU42" s="30"/>
      <c r="NNV42" s="31"/>
      <c r="NNW42" s="30"/>
      <c r="NNX42" s="31"/>
      <c r="NNY42" s="30"/>
      <c r="NNZ42" s="31"/>
      <c r="NOA42" s="30"/>
      <c r="NOB42" s="31"/>
      <c r="NOC42" s="30"/>
      <c r="NOD42" s="31"/>
      <c r="NOE42" s="30"/>
      <c r="NOF42" s="31"/>
      <c r="NOG42" s="30"/>
      <c r="NOH42" s="31"/>
      <c r="NOI42" s="30"/>
      <c r="NOJ42" s="31"/>
      <c r="NOK42" s="30"/>
      <c r="NOL42" s="31"/>
      <c r="NOM42" s="30"/>
      <c r="NON42" s="31"/>
      <c r="NOO42" s="30"/>
      <c r="NOP42" s="31"/>
      <c r="NOQ42" s="30"/>
      <c r="NOR42" s="31"/>
      <c r="NOS42" s="30"/>
      <c r="NOT42" s="31"/>
      <c r="NOU42" s="30"/>
      <c r="NOV42" s="31"/>
      <c r="NOW42" s="30"/>
      <c r="NOX42" s="31"/>
      <c r="NOY42" s="30"/>
      <c r="NOZ42" s="31"/>
      <c r="NPA42" s="30"/>
      <c r="NPB42" s="31"/>
      <c r="NPC42" s="30"/>
      <c r="NPD42" s="31"/>
      <c r="NPE42" s="30"/>
      <c r="NPF42" s="31"/>
      <c r="NPG42" s="30"/>
      <c r="NPH42" s="31"/>
      <c r="NPI42" s="30"/>
      <c r="NPJ42" s="31"/>
      <c r="NPK42" s="30"/>
      <c r="NPL42" s="31"/>
      <c r="NPM42" s="30"/>
      <c r="NPN42" s="31"/>
      <c r="NPO42" s="30"/>
      <c r="NPP42" s="31"/>
      <c r="NPQ42" s="30"/>
      <c r="NPR42" s="31"/>
      <c r="NPS42" s="30"/>
      <c r="NPT42" s="31"/>
      <c r="NPU42" s="30"/>
      <c r="NPV42" s="31"/>
      <c r="NPW42" s="30"/>
      <c r="NPX42" s="31"/>
      <c r="NPY42" s="30"/>
      <c r="NPZ42" s="31"/>
      <c r="NQA42" s="30"/>
      <c r="NQB42" s="31"/>
      <c r="NQC42" s="30"/>
      <c r="NQD42" s="31"/>
      <c r="NQE42" s="30"/>
      <c r="NQF42" s="31"/>
      <c r="NQG42" s="30"/>
      <c r="NQH42" s="31"/>
      <c r="NQI42" s="30"/>
      <c r="NQJ42" s="31"/>
      <c r="NQK42" s="30"/>
      <c r="NQL42" s="31"/>
      <c r="NQM42" s="30"/>
      <c r="NQN42" s="31"/>
      <c r="NQO42" s="30"/>
      <c r="NQP42" s="31"/>
      <c r="NQQ42" s="30"/>
      <c r="NQR42" s="31"/>
      <c r="NQS42" s="30"/>
      <c r="NQT42" s="31"/>
      <c r="NQU42" s="30"/>
      <c r="NQV42" s="31"/>
      <c r="NQW42" s="30"/>
      <c r="NQX42" s="31"/>
      <c r="NQY42" s="30"/>
      <c r="NQZ42" s="31"/>
      <c r="NRA42" s="30"/>
      <c r="NRB42" s="31"/>
      <c r="NRC42" s="30"/>
      <c r="NRD42" s="31"/>
      <c r="NRE42" s="30"/>
      <c r="NRF42" s="31"/>
      <c r="NRG42" s="30"/>
      <c r="NRH42" s="31"/>
      <c r="NRI42" s="30"/>
      <c r="NRJ42" s="31"/>
      <c r="NRK42" s="30"/>
      <c r="NRL42" s="31"/>
      <c r="NRM42" s="30"/>
      <c r="NRN42" s="31"/>
      <c r="NRO42" s="30"/>
      <c r="NRP42" s="31"/>
      <c r="NRQ42" s="30"/>
      <c r="NRR42" s="31"/>
      <c r="NRS42" s="30"/>
      <c r="NRT42" s="31"/>
      <c r="NRU42" s="30"/>
      <c r="NRV42" s="31"/>
      <c r="NRW42" s="30"/>
      <c r="NRX42" s="31"/>
      <c r="NRY42" s="30"/>
      <c r="NRZ42" s="31"/>
      <c r="NSA42" s="30"/>
      <c r="NSB42" s="31"/>
      <c r="NSC42" s="30"/>
      <c r="NSD42" s="31"/>
      <c r="NSE42" s="30"/>
      <c r="NSF42" s="31"/>
      <c r="NSG42" s="30"/>
      <c r="NSH42" s="31"/>
      <c r="NSI42" s="30"/>
      <c r="NSJ42" s="31"/>
      <c r="NSK42" s="30"/>
      <c r="NSL42" s="31"/>
      <c r="NSM42" s="30"/>
      <c r="NSN42" s="31"/>
      <c r="NSO42" s="30"/>
      <c r="NSP42" s="31"/>
      <c r="NSQ42" s="30"/>
      <c r="NSR42" s="31"/>
      <c r="NSS42" s="30"/>
      <c r="NST42" s="31"/>
      <c r="NSU42" s="30"/>
      <c r="NSV42" s="31"/>
      <c r="NSW42" s="30"/>
      <c r="NSX42" s="31"/>
      <c r="NSY42" s="30"/>
      <c r="NSZ42" s="31"/>
      <c r="NTA42" s="30"/>
      <c r="NTB42" s="31"/>
      <c r="NTC42" s="30"/>
      <c r="NTD42" s="31"/>
      <c r="NTE42" s="30"/>
      <c r="NTF42" s="31"/>
      <c r="NTG42" s="30"/>
      <c r="NTH42" s="31"/>
      <c r="NTI42" s="30"/>
      <c r="NTJ42" s="31"/>
      <c r="NTK42" s="30"/>
      <c r="NTL42" s="31"/>
      <c r="NTM42" s="30"/>
      <c r="NTN42" s="31"/>
      <c r="NTO42" s="30"/>
      <c r="NTP42" s="31"/>
      <c r="NTQ42" s="30"/>
      <c r="NTR42" s="31"/>
      <c r="NTS42" s="30"/>
      <c r="NTT42" s="31"/>
      <c r="NTU42" s="30"/>
      <c r="NTV42" s="31"/>
      <c r="NTW42" s="30"/>
      <c r="NTX42" s="31"/>
      <c r="NTY42" s="30"/>
      <c r="NTZ42" s="31"/>
      <c r="NUA42" s="30"/>
      <c r="NUB42" s="31"/>
      <c r="NUC42" s="30"/>
      <c r="NUD42" s="31"/>
      <c r="NUE42" s="30"/>
      <c r="NUF42" s="31"/>
      <c r="NUG42" s="30"/>
      <c r="NUH42" s="31"/>
      <c r="NUI42" s="30"/>
      <c r="NUJ42" s="31"/>
      <c r="NUK42" s="30"/>
      <c r="NUL42" s="31"/>
      <c r="NUM42" s="30"/>
      <c r="NUN42" s="31"/>
      <c r="NUO42" s="30"/>
      <c r="NUP42" s="31"/>
      <c r="NUQ42" s="30"/>
      <c r="NUR42" s="31"/>
      <c r="NUS42" s="30"/>
      <c r="NUT42" s="31"/>
      <c r="NUU42" s="30"/>
      <c r="NUV42" s="31"/>
      <c r="NUW42" s="30"/>
      <c r="NUX42" s="31"/>
      <c r="NUY42" s="30"/>
      <c r="NUZ42" s="31"/>
      <c r="NVA42" s="30"/>
      <c r="NVB42" s="31"/>
      <c r="NVC42" s="30"/>
      <c r="NVD42" s="31"/>
      <c r="NVE42" s="30"/>
      <c r="NVF42" s="31"/>
      <c r="NVG42" s="30"/>
      <c r="NVH42" s="31"/>
      <c r="NVI42" s="30"/>
      <c r="NVJ42" s="31"/>
      <c r="NVK42" s="30"/>
      <c r="NVL42" s="31"/>
      <c r="NVM42" s="30"/>
      <c r="NVN42" s="31"/>
      <c r="NVO42" s="30"/>
      <c r="NVP42" s="31"/>
      <c r="NVQ42" s="30"/>
      <c r="NVR42" s="31"/>
      <c r="NVS42" s="30"/>
      <c r="NVT42" s="31"/>
      <c r="NVU42" s="30"/>
      <c r="NVV42" s="31"/>
      <c r="NVW42" s="30"/>
      <c r="NVX42" s="31"/>
      <c r="NVY42" s="30"/>
      <c r="NVZ42" s="31"/>
      <c r="NWA42" s="30"/>
      <c r="NWB42" s="31"/>
      <c r="NWC42" s="30"/>
      <c r="NWD42" s="31"/>
      <c r="NWE42" s="30"/>
      <c r="NWF42" s="31"/>
      <c r="NWG42" s="30"/>
      <c r="NWH42" s="31"/>
      <c r="NWI42" s="30"/>
      <c r="NWJ42" s="31"/>
      <c r="NWK42" s="30"/>
      <c r="NWL42" s="31"/>
      <c r="NWM42" s="30"/>
      <c r="NWN42" s="31"/>
      <c r="NWO42" s="30"/>
      <c r="NWP42" s="31"/>
      <c r="NWQ42" s="30"/>
      <c r="NWR42" s="31"/>
      <c r="NWS42" s="30"/>
      <c r="NWT42" s="31"/>
      <c r="NWU42" s="30"/>
      <c r="NWV42" s="31"/>
      <c r="NWW42" s="30"/>
      <c r="NWX42" s="31"/>
      <c r="NWY42" s="30"/>
      <c r="NWZ42" s="31"/>
      <c r="NXA42" s="30"/>
      <c r="NXB42" s="31"/>
      <c r="NXC42" s="30"/>
      <c r="NXD42" s="31"/>
      <c r="NXE42" s="30"/>
      <c r="NXF42" s="31"/>
      <c r="NXG42" s="30"/>
      <c r="NXH42" s="31"/>
      <c r="NXI42" s="30"/>
      <c r="NXJ42" s="31"/>
      <c r="NXK42" s="30"/>
      <c r="NXL42" s="31"/>
      <c r="NXM42" s="30"/>
      <c r="NXN42" s="31"/>
      <c r="NXO42" s="30"/>
      <c r="NXP42" s="31"/>
      <c r="NXQ42" s="30"/>
      <c r="NXR42" s="31"/>
      <c r="NXS42" s="30"/>
      <c r="NXT42" s="31"/>
      <c r="NXU42" s="30"/>
      <c r="NXV42" s="31"/>
      <c r="NXW42" s="30"/>
      <c r="NXX42" s="31"/>
      <c r="NXY42" s="30"/>
      <c r="NXZ42" s="31"/>
      <c r="NYA42" s="30"/>
      <c r="NYB42" s="31"/>
      <c r="NYC42" s="30"/>
      <c r="NYD42" s="31"/>
      <c r="NYE42" s="30"/>
      <c r="NYF42" s="31"/>
      <c r="NYG42" s="30"/>
      <c r="NYH42" s="31"/>
      <c r="NYI42" s="30"/>
      <c r="NYJ42" s="31"/>
      <c r="NYK42" s="30"/>
      <c r="NYL42" s="31"/>
      <c r="NYM42" s="30"/>
      <c r="NYN42" s="31"/>
      <c r="NYO42" s="30"/>
      <c r="NYP42" s="31"/>
      <c r="NYQ42" s="30"/>
      <c r="NYR42" s="31"/>
      <c r="NYS42" s="30"/>
      <c r="NYT42" s="31"/>
      <c r="NYU42" s="30"/>
      <c r="NYV42" s="31"/>
      <c r="NYW42" s="30"/>
      <c r="NYX42" s="31"/>
      <c r="NYY42" s="30"/>
      <c r="NYZ42" s="31"/>
      <c r="NZA42" s="30"/>
      <c r="NZB42" s="31"/>
      <c r="NZC42" s="30"/>
      <c r="NZD42" s="31"/>
      <c r="NZE42" s="30"/>
      <c r="NZF42" s="31"/>
      <c r="NZG42" s="30"/>
      <c r="NZH42" s="31"/>
      <c r="NZI42" s="30"/>
      <c r="NZJ42" s="31"/>
      <c r="NZK42" s="30"/>
      <c r="NZL42" s="31"/>
      <c r="NZM42" s="30"/>
      <c r="NZN42" s="31"/>
      <c r="NZO42" s="30"/>
      <c r="NZP42" s="31"/>
      <c r="NZQ42" s="30"/>
      <c r="NZR42" s="31"/>
      <c r="NZS42" s="30"/>
      <c r="NZT42" s="31"/>
      <c r="NZU42" s="30"/>
      <c r="NZV42" s="31"/>
      <c r="NZW42" s="30"/>
      <c r="NZX42" s="31"/>
      <c r="NZY42" s="30"/>
      <c r="NZZ42" s="31"/>
      <c r="OAA42" s="30"/>
      <c r="OAB42" s="31"/>
      <c r="OAC42" s="30"/>
      <c r="OAD42" s="31"/>
      <c r="OAE42" s="30"/>
      <c r="OAF42" s="31"/>
      <c r="OAG42" s="30"/>
      <c r="OAH42" s="31"/>
      <c r="OAI42" s="30"/>
      <c r="OAJ42" s="31"/>
      <c r="OAK42" s="30"/>
      <c r="OAL42" s="31"/>
      <c r="OAM42" s="30"/>
      <c r="OAN42" s="31"/>
      <c r="OAO42" s="30"/>
      <c r="OAP42" s="31"/>
      <c r="OAQ42" s="30"/>
      <c r="OAR42" s="31"/>
      <c r="OAS42" s="30"/>
      <c r="OAT42" s="31"/>
      <c r="OAU42" s="30"/>
      <c r="OAV42" s="31"/>
      <c r="OAW42" s="30"/>
      <c r="OAX42" s="31"/>
      <c r="OAY42" s="30"/>
      <c r="OAZ42" s="31"/>
      <c r="OBA42" s="30"/>
      <c r="OBB42" s="31"/>
      <c r="OBC42" s="30"/>
      <c r="OBD42" s="31"/>
      <c r="OBE42" s="30"/>
      <c r="OBF42" s="31"/>
      <c r="OBG42" s="30"/>
      <c r="OBH42" s="31"/>
      <c r="OBI42" s="30"/>
      <c r="OBJ42" s="31"/>
      <c r="OBK42" s="30"/>
      <c r="OBL42" s="31"/>
      <c r="OBM42" s="30"/>
      <c r="OBN42" s="31"/>
      <c r="OBO42" s="30"/>
      <c r="OBP42" s="31"/>
      <c r="OBQ42" s="30"/>
      <c r="OBR42" s="31"/>
      <c r="OBS42" s="30"/>
      <c r="OBT42" s="31"/>
      <c r="OBU42" s="30"/>
      <c r="OBV42" s="31"/>
      <c r="OBW42" s="30"/>
      <c r="OBX42" s="31"/>
      <c r="OBY42" s="30"/>
      <c r="OBZ42" s="31"/>
      <c r="OCA42" s="30"/>
      <c r="OCB42" s="31"/>
      <c r="OCC42" s="30"/>
      <c r="OCD42" s="31"/>
      <c r="OCE42" s="30"/>
      <c r="OCF42" s="31"/>
      <c r="OCG42" s="30"/>
      <c r="OCH42" s="31"/>
      <c r="OCI42" s="30"/>
      <c r="OCJ42" s="31"/>
      <c r="OCK42" s="30"/>
      <c r="OCL42" s="31"/>
      <c r="OCM42" s="30"/>
      <c r="OCN42" s="31"/>
      <c r="OCO42" s="30"/>
      <c r="OCP42" s="31"/>
      <c r="OCQ42" s="30"/>
      <c r="OCR42" s="31"/>
      <c r="OCS42" s="30"/>
      <c r="OCT42" s="31"/>
      <c r="OCU42" s="30"/>
      <c r="OCV42" s="31"/>
      <c r="OCW42" s="30"/>
      <c r="OCX42" s="31"/>
      <c r="OCY42" s="30"/>
      <c r="OCZ42" s="31"/>
      <c r="ODA42" s="30"/>
      <c r="ODB42" s="31"/>
      <c r="ODC42" s="30"/>
      <c r="ODD42" s="31"/>
      <c r="ODE42" s="30"/>
      <c r="ODF42" s="31"/>
      <c r="ODG42" s="30"/>
      <c r="ODH42" s="31"/>
      <c r="ODI42" s="30"/>
      <c r="ODJ42" s="31"/>
      <c r="ODK42" s="30"/>
      <c r="ODL42" s="31"/>
      <c r="ODM42" s="30"/>
      <c r="ODN42" s="31"/>
      <c r="ODO42" s="30"/>
      <c r="ODP42" s="31"/>
      <c r="ODQ42" s="30"/>
      <c r="ODR42" s="31"/>
      <c r="ODS42" s="30"/>
      <c r="ODT42" s="31"/>
      <c r="ODU42" s="30"/>
      <c r="ODV42" s="31"/>
      <c r="ODW42" s="30"/>
      <c r="ODX42" s="31"/>
      <c r="ODY42" s="30"/>
      <c r="ODZ42" s="31"/>
      <c r="OEA42" s="30"/>
      <c r="OEB42" s="31"/>
      <c r="OEC42" s="30"/>
      <c r="OED42" s="31"/>
      <c r="OEE42" s="30"/>
      <c r="OEF42" s="31"/>
      <c r="OEG42" s="30"/>
      <c r="OEH42" s="31"/>
      <c r="OEI42" s="30"/>
      <c r="OEJ42" s="31"/>
      <c r="OEK42" s="30"/>
      <c r="OEL42" s="31"/>
      <c r="OEM42" s="30"/>
      <c r="OEN42" s="31"/>
      <c r="OEO42" s="30"/>
      <c r="OEP42" s="31"/>
      <c r="OEQ42" s="30"/>
      <c r="OER42" s="31"/>
      <c r="OES42" s="30"/>
      <c r="OET42" s="31"/>
      <c r="OEU42" s="30"/>
      <c r="OEV42" s="31"/>
      <c r="OEW42" s="30"/>
      <c r="OEX42" s="31"/>
      <c r="OEY42" s="30"/>
      <c r="OEZ42" s="31"/>
      <c r="OFA42" s="30"/>
      <c r="OFB42" s="31"/>
      <c r="OFC42" s="30"/>
      <c r="OFD42" s="31"/>
      <c r="OFE42" s="30"/>
      <c r="OFF42" s="31"/>
      <c r="OFG42" s="30"/>
      <c r="OFH42" s="31"/>
      <c r="OFI42" s="30"/>
      <c r="OFJ42" s="31"/>
      <c r="OFK42" s="30"/>
      <c r="OFL42" s="31"/>
      <c r="OFM42" s="30"/>
      <c r="OFN42" s="31"/>
      <c r="OFO42" s="30"/>
      <c r="OFP42" s="31"/>
      <c r="OFQ42" s="30"/>
      <c r="OFR42" s="31"/>
      <c r="OFS42" s="30"/>
      <c r="OFT42" s="31"/>
      <c r="OFU42" s="30"/>
      <c r="OFV42" s="31"/>
      <c r="OFW42" s="30"/>
      <c r="OFX42" s="31"/>
      <c r="OFY42" s="30"/>
      <c r="OFZ42" s="31"/>
      <c r="OGA42" s="30"/>
      <c r="OGB42" s="31"/>
      <c r="OGC42" s="30"/>
      <c r="OGD42" s="31"/>
      <c r="OGE42" s="30"/>
      <c r="OGF42" s="31"/>
      <c r="OGG42" s="30"/>
      <c r="OGH42" s="31"/>
      <c r="OGI42" s="30"/>
      <c r="OGJ42" s="31"/>
      <c r="OGK42" s="30"/>
      <c r="OGL42" s="31"/>
      <c r="OGM42" s="30"/>
      <c r="OGN42" s="31"/>
      <c r="OGO42" s="30"/>
      <c r="OGP42" s="31"/>
      <c r="OGQ42" s="30"/>
      <c r="OGR42" s="31"/>
      <c r="OGS42" s="30"/>
      <c r="OGT42" s="31"/>
      <c r="OGU42" s="30"/>
      <c r="OGV42" s="31"/>
      <c r="OGW42" s="30"/>
      <c r="OGX42" s="31"/>
      <c r="OGY42" s="30"/>
      <c r="OGZ42" s="31"/>
      <c r="OHA42" s="30"/>
      <c r="OHB42" s="31"/>
      <c r="OHC42" s="30"/>
      <c r="OHD42" s="31"/>
      <c r="OHE42" s="30"/>
      <c r="OHF42" s="31"/>
      <c r="OHG42" s="30"/>
      <c r="OHH42" s="31"/>
      <c r="OHI42" s="30"/>
      <c r="OHJ42" s="31"/>
      <c r="OHK42" s="30"/>
      <c r="OHL42" s="31"/>
      <c r="OHM42" s="30"/>
      <c r="OHN42" s="31"/>
      <c r="OHO42" s="30"/>
      <c r="OHP42" s="31"/>
      <c r="OHQ42" s="30"/>
      <c r="OHR42" s="31"/>
      <c r="OHS42" s="30"/>
      <c r="OHT42" s="31"/>
      <c r="OHU42" s="30"/>
      <c r="OHV42" s="31"/>
      <c r="OHW42" s="30"/>
      <c r="OHX42" s="31"/>
      <c r="OHY42" s="30"/>
      <c r="OHZ42" s="31"/>
      <c r="OIA42" s="30"/>
      <c r="OIB42" s="31"/>
      <c r="OIC42" s="30"/>
      <c r="OID42" s="31"/>
      <c r="OIE42" s="30"/>
      <c r="OIF42" s="31"/>
      <c r="OIG42" s="30"/>
      <c r="OIH42" s="31"/>
      <c r="OII42" s="30"/>
      <c r="OIJ42" s="31"/>
      <c r="OIK42" s="30"/>
      <c r="OIL42" s="31"/>
      <c r="OIM42" s="30"/>
      <c r="OIN42" s="31"/>
      <c r="OIO42" s="30"/>
      <c r="OIP42" s="31"/>
      <c r="OIQ42" s="30"/>
      <c r="OIR42" s="31"/>
      <c r="OIS42" s="30"/>
      <c r="OIT42" s="31"/>
      <c r="OIU42" s="30"/>
      <c r="OIV42" s="31"/>
      <c r="OIW42" s="30"/>
      <c r="OIX42" s="31"/>
      <c r="OIY42" s="30"/>
      <c r="OIZ42" s="31"/>
      <c r="OJA42" s="30"/>
      <c r="OJB42" s="31"/>
      <c r="OJC42" s="30"/>
      <c r="OJD42" s="31"/>
      <c r="OJE42" s="30"/>
      <c r="OJF42" s="31"/>
      <c r="OJG42" s="30"/>
      <c r="OJH42" s="31"/>
      <c r="OJI42" s="30"/>
      <c r="OJJ42" s="31"/>
      <c r="OJK42" s="30"/>
      <c r="OJL42" s="31"/>
      <c r="OJM42" s="30"/>
      <c r="OJN42" s="31"/>
      <c r="OJO42" s="30"/>
      <c r="OJP42" s="31"/>
      <c r="OJQ42" s="30"/>
      <c r="OJR42" s="31"/>
      <c r="OJS42" s="30"/>
      <c r="OJT42" s="31"/>
      <c r="OJU42" s="30"/>
      <c r="OJV42" s="31"/>
      <c r="OJW42" s="30"/>
      <c r="OJX42" s="31"/>
      <c r="OJY42" s="30"/>
      <c r="OJZ42" s="31"/>
      <c r="OKA42" s="30"/>
      <c r="OKB42" s="31"/>
      <c r="OKC42" s="30"/>
      <c r="OKD42" s="31"/>
      <c r="OKE42" s="30"/>
      <c r="OKF42" s="31"/>
      <c r="OKG42" s="30"/>
      <c r="OKH42" s="31"/>
      <c r="OKI42" s="30"/>
      <c r="OKJ42" s="31"/>
      <c r="OKK42" s="30"/>
      <c r="OKL42" s="31"/>
      <c r="OKM42" s="30"/>
      <c r="OKN42" s="31"/>
      <c r="OKO42" s="30"/>
      <c r="OKP42" s="31"/>
      <c r="OKQ42" s="30"/>
      <c r="OKR42" s="31"/>
      <c r="OKS42" s="30"/>
      <c r="OKT42" s="31"/>
      <c r="OKU42" s="30"/>
      <c r="OKV42" s="31"/>
      <c r="OKW42" s="30"/>
      <c r="OKX42" s="31"/>
      <c r="OKY42" s="30"/>
      <c r="OKZ42" s="31"/>
      <c r="OLA42" s="30"/>
      <c r="OLB42" s="31"/>
      <c r="OLC42" s="30"/>
      <c r="OLD42" s="31"/>
      <c r="OLE42" s="30"/>
      <c r="OLF42" s="31"/>
      <c r="OLG42" s="30"/>
      <c r="OLH42" s="31"/>
      <c r="OLI42" s="30"/>
      <c r="OLJ42" s="31"/>
      <c r="OLK42" s="30"/>
      <c r="OLL42" s="31"/>
      <c r="OLM42" s="30"/>
      <c r="OLN42" s="31"/>
      <c r="OLO42" s="30"/>
      <c r="OLP42" s="31"/>
      <c r="OLQ42" s="30"/>
      <c r="OLR42" s="31"/>
      <c r="OLS42" s="30"/>
      <c r="OLT42" s="31"/>
      <c r="OLU42" s="30"/>
      <c r="OLV42" s="31"/>
      <c r="OLW42" s="30"/>
      <c r="OLX42" s="31"/>
      <c r="OLY42" s="30"/>
      <c r="OLZ42" s="31"/>
      <c r="OMA42" s="30"/>
      <c r="OMB42" s="31"/>
      <c r="OMC42" s="30"/>
      <c r="OMD42" s="31"/>
      <c r="OME42" s="30"/>
      <c r="OMF42" s="31"/>
      <c r="OMG42" s="30"/>
      <c r="OMH42" s="31"/>
      <c r="OMI42" s="30"/>
      <c r="OMJ42" s="31"/>
      <c r="OMK42" s="30"/>
      <c r="OML42" s="31"/>
      <c r="OMM42" s="30"/>
      <c r="OMN42" s="31"/>
      <c r="OMO42" s="30"/>
      <c r="OMP42" s="31"/>
      <c r="OMQ42" s="30"/>
      <c r="OMR42" s="31"/>
      <c r="OMS42" s="30"/>
      <c r="OMT42" s="31"/>
      <c r="OMU42" s="30"/>
      <c r="OMV42" s="31"/>
      <c r="OMW42" s="30"/>
      <c r="OMX42" s="31"/>
      <c r="OMY42" s="30"/>
      <c r="OMZ42" s="31"/>
      <c r="ONA42" s="30"/>
      <c r="ONB42" s="31"/>
      <c r="ONC42" s="30"/>
      <c r="OND42" s="31"/>
      <c r="ONE42" s="30"/>
      <c r="ONF42" s="31"/>
      <c r="ONG42" s="30"/>
      <c r="ONH42" s="31"/>
      <c r="ONI42" s="30"/>
      <c r="ONJ42" s="31"/>
      <c r="ONK42" s="30"/>
      <c r="ONL42" s="31"/>
      <c r="ONM42" s="30"/>
      <c r="ONN42" s="31"/>
      <c r="ONO42" s="30"/>
      <c r="ONP42" s="31"/>
      <c r="ONQ42" s="30"/>
      <c r="ONR42" s="31"/>
      <c r="ONS42" s="30"/>
      <c r="ONT42" s="31"/>
      <c r="ONU42" s="30"/>
      <c r="ONV42" s="31"/>
      <c r="ONW42" s="30"/>
      <c r="ONX42" s="31"/>
      <c r="ONY42" s="30"/>
      <c r="ONZ42" s="31"/>
      <c r="OOA42" s="30"/>
      <c r="OOB42" s="31"/>
      <c r="OOC42" s="30"/>
      <c r="OOD42" s="31"/>
      <c r="OOE42" s="30"/>
      <c r="OOF42" s="31"/>
      <c r="OOG42" s="30"/>
      <c r="OOH42" s="31"/>
      <c r="OOI42" s="30"/>
      <c r="OOJ42" s="31"/>
      <c r="OOK42" s="30"/>
      <c r="OOL42" s="31"/>
      <c r="OOM42" s="30"/>
      <c r="OON42" s="31"/>
      <c r="OOO42" s="30"/>
      <c r="OOP42" s="31"/>
      <c r="OOQ42" s="30"/>
      <c r="OOR42" s="31"/>
      <c r="OOS42" s="30"/>
      <c r="OOT42" s="31"/>
      <c r="OOU42" s="30"/>
      <c r="OOV42" s="31"/>
      <c r="OOW42" s="30"/>
      <c r="OOX42" s="31"/>
      <c r="OOY42" s="30"/>
      <c r="OOZ42" s="31"/>
      <c r="OPA42" s="30"/>
      <c r="OPB42" s="31"/>
      <c r="OPC42" s="30"/>
      <c r="OPD42" s="31"/>
      <c r="OPE42" s="30"/>
      <c r="OPF42" s="31"/>
      <c r="OPG42" s="30"/>
      <c r="OPH42" s="31"/>
      <c r="OPI42" s="30"/>
      <c r="OPJ42" s="31"/>
      <c r="OPK42" s="30"/>
      <c r="OPL42" s="31"/>
      <c r="OPM42" s="30"/>
      <c r="OPN42" s="31"/>
      <c r="OPO42" s="30"/>
      <c r="OPP42" s="31"/>
      <c r="OPQ42" s="30"/>
      <c r="OPR42" s="31"/>
      <c r="OPS42" s="30"/>
      <c r="OPT42" s="31"/>
      <c r="OPU42" s="30"/>
      <c r="OPV42" s="31"/>
      <c r="OPW42" s="30"/>
      <c r="OPX42" s="31"/>
      <c r="OPY42" s="30"/>
      <c r="OPZ42" s="31"/>
      <c r="OQA42" s="30"/>
      <c r="OQB42" s="31"/>
      <c r="OQC42" s="30"/>
      <c r="OQD42" s="31"/>
      <c r="OQE42" s="30"/>
      <c r="OQF42" s="31"/>
      <c r="OQG42" s="30"/>
      <c r="OQH42" s="31"/>
      <c r="OQI42" s="30"/>
      <c r="OQJ42" s="31"/>
      <c r="OQK42" s="30"/>
      <c r="OQL42" s="31"/>
      <c r="OQM42" s="30"/>
      <c r="OQN42" s="31"/>
      <c r="OQO42" s="30"/>
      <c r="OQP42" s="31"/>
      <c r="OQQ42" s="30"/>
      <c r="OQR42" s="31"/>
      <c r="OQS42" s="30"/>
      <c r="OQT42" s="31"/>
      <c r="OQU42" s="30"/>
      <c r="OQV42" s="31"/>
      <c r="OQW42" s="30"/>
      <c r="OQX42" s="31"/>
      <c r="OQY42" s="30"/>
      <c r="OQZ42" s="31"/>
      <c r="ORA42" s="30"/>
      <c r="ORB42" s="31"/>
      <c r="ORC42" s="30"/>
      <c r="ORD42" s="31"/>
      <c r="ORE42" s="30"/>
      <c r="ORF42" s="31"/>
      <c r="ORG42" s="30"/>
      <c r="ORH42" s="31"/>
      <c r="ORI42" s="30"/>
      <c r="ORJ42" s="31"/>
      <c r="ORK42" s="30"/>
      <c r="ORL42" s="31"/>
      <c r="ORM42" s="30"/>
      <c r="ORN42" s="31"/>
      <c r="ORO42" s="30"/>
      <c r="ORP42" s="31"/>
      <c r="ORQ42" s="30"/>
      <c r="ORR42" s="31"/>
      <c r="ORS42" s="30"/>
      <c r="ORT42" s="31"/>
      <c r="ORU42" s="30"/>
      <c r="ORV42" s="31"/>
      <c r="ORW42" s="30"/>
      <c r="ORX42" s="31"/>
      <c r="ORY42" s="30"/>
      <c r="ORZ42" s="31"/>
      <c r="OSA42" s="30"/>
      <c r="OSB42" s="31"/>
      <c r="OSC42" s="30"/>
      <c r="OSD42" s="31"/>
      <c r="OSE42" s="30"/>
      <c r="OSF42" s="31"/>
      <c r="OSG42" s="30"/>
      <c r="OSH42" s="31"/>
      <c r="OSI42" s="30"/>
      <c r="OSJ42" s="31"/>
      <c r="OSK42" s="30"/>
      <c r="OSL42" s="31"/>
      <c r="OSM42" s="30"/>
      <c r="OSN42" s="31"/>
      <c r="OSO42" s="30"/>
      <c r="OSP42" s="31"/>
      <c r="OSQ42" s="30"/>
      <c r="OSR42" s="31"/>
      <c r="OSS42" s="30"/>
      <c r="OST42" s="31"/>
      <c r="OSU42" s="30"/>
      <c r="OSV42" s="31"/>
      <c r="OSW42" s="30"/>
      <c r="OSX42" s="31"/>
      <c r="OSY42" s="30"/>
      <c r="OSZ42" s="31"/>
      <c r="OTA42" s="30"/>
      <c r="OTB42" s="31"/>
      <c r="OTC42" s="30"/>
      <c r="OTD42" s="31"/>
      <c r="OTE42" s="30"/>
      <c r="OTF42" s="31"/>
      <c r="OTG42" s="30"/>
      <c r="OTH42" s="31"/>
      <c r="OTI42" s="30"/>
      <c r="OTJ42" s="31"/>
      <c r="OTK42" s="30"/>
      <c r="OTL42" s="31"/>
      <c r="OTM42" s="30"/>
      <c r="OTN42" s="31"/>
      <c r="OTO42" s="30"/>
      <c r="OTP42" s="31"/>
      <c r="OTQ42" s="30"/>
      <c r="OTR42" s="31"/>
      <c r="OTS42" s="30"/>
      <c r="OTT42" s="31"/>
      <c r="OTU42" s="30"/>
      <c r="OTV42" s="31"/>
      <c r="OTW42" s="30"/>
      <c r="OTX42" s="31"/>
      <c r="OTY42" s="30"/>
      <c r="OTZ42" s="31"/>
      <c r="OUA42" s="30"/>
      <c r="OUB42" s="31"/>
      <c r="OUC42" s="30"/>
      <c r="OUD42" s="31"/>
      <c r="OUE42" s="30"/>
      <c r="OUF42" s="31"/>
      <c r="OUG42" s="30"/>
      <c r="OUH42" s="31"/>
      <c r="OUI42" s="30"/>
      <c r="OUJ42" s="31"/>
      <c r="OUK42" s="30"/>
      <c r="OUL42" s="31"/>
      <c r="OUM42" s="30"/>
      <c r="OUN42" s="31"/>
      <c r="OUO42" s="30"/>
      <c r="OUP42" s="31"/>
      <c r="OUQ42" s="30"/>
      <c r="OUR42" s="31"/>
      <c r="OUS42" s="30"/>
      <c r="OUT42" s="31"/>
      <c r="OUU42" s="30"/>
      <c r="OUV42" s="31"/>
      <c r="OUW42" s="30"/>
      <c r="OUX42" s="31"/>
      <c r="OUY42" s="30"/>
      <c r="OUZ42" s="31"/>
      <c r="OVA42" s="30"/>
      <c r="OVB42" s="31"/>
      <c r="OVC42" s="30"/>
      <c r="OVD42" s="31"/>
      <c r="OVE42" s="30"/>
      <c r="OVF42" s="31"/>
      <c r="OVG42" s="30"/>
      <c r="OVH42" s="31"/>
      <c r="OVI42" s="30"/>
      <c r="OVJ42" s="31"/>
      <c r="OVK42" s="30"/>
      <c r="OVL42" s="31"/>
      <c r="OVM42" s="30"/>
      <c r="OVN42" s="31"/>
      <c r="OVO42" s="30"/>
      <c r="OVP42" s="31"/>
      <c r="OVQ42" s="30"/>
      <c r="OVR42" s="31"/>
      <c r="OVS42" s="30"/>
      <c r="OVT42" s="31"/>
      <c r="OVU42" s="30"/>
      <c r="OVV42" s="31"/>
      <c r="OVW42" s="30"/>
      <c r="OVX42" s="31"/>
      <c r="OVY42" s="30"/>
      <c r="OVZ42" s="31"/>
      <c r="OWA42" s="30"/>
      <c r="OWB42" s="31"/>
      <c r="OWC42" s="30"/>
      <c r="OWD42" s="31"/>
      <c r="OWE42" s="30"/>
      <c r="OWF42" s="31"/>
      <c r="OWG42" s="30"/>
      <c r="OWH42" s="31"/>
      <c r="OWI42" s="30"/>
      <c r="OWJ42" s="31"/>
      <c r="OWK42" s="30"/>
      <c r="OWL42" s="31"/>
      <c r="OWM42" s="30"/>
      <c r="OWN42" s="31"/>
      <c r="OWO42" s="30"/>
      <c r="OWP42" s="31"/>
      <c r="OWQ42" s="30"/>
      <c r="OWR42" s="31"/>
      <c r="OWS42" s="30"/>
      <c r="OWT42" s="31"/>
      <c r="OWU42" s="30"/>
      <c r="OWV42" s="31"/>
      <c r="OWW42" s="30"/>
      <c r="OWX42" s="31"/>
      <c r="OWY42" s="30"/>
      <c r="OWZ42" s="31"/>
      <c r="OXA42" s="30"/>
      <c r="OXB42" s="31"/>
      <c r="OXC42" s="30"/>
      <c r="OXD42" s="31"/>
      <c r="OXE42" s="30"/>
      <c r="OXF42" s="31"/>
      <c r="OXG42" s="30"/>
      <c r="OXH42" s="31"/>
      <c r="OXI42" s="30"/>
      <c r="OXJ42" s="31"/>
      <c r="OXK42" s="30"/>
      <c r="OXL42" s="31"/>
      <c r="OXM42" s="30"/>
      <c r="OXN42" s="31"/>
      <c r="OXO42" s="30"/>
      <c r="OXP42" s="31"/>
      <c r="OXQ42" s="30"/>
      <c r="OXR42" s="31"/>
      <c r="OXS42" s="30"/>
      <c r="OXT42" s="31"/>
      <c r="OXU42" s="30"/>
      <c r="OXV42" s="31"/>
      <c r="OXW42" s="30"/>
      <c r="OXX42" s="31"/>
      <c r="OXY42" s="30"/>
      <c r="OXZ42" s="31"/>
      <c r="OYA42" s="30"/>
      <c r="OYB42" s="31"/>
      <c r="OYC42" s="30"/>
      <c r="OYD42" s="31"/>
      <c r="OYE42" s="30"/>
      <c r="OYF42" s="31"/>
      <c r="OYG42" s="30"/>
      <c r="OYH42" s="31"/>
      <c r="OYI42" s="30"/>
      <c r="OYJ42" s="31"/>
      <c r="OYK42" s="30"/>
      <c r="OYL42" s="31"/>
      <c r="OYM42" s="30"/>
      <c r="OYN42" s="31"/>
      <c r="OYO42" s="30"/>
      <c r="OYP42" s="31"/>
      <c r="OYQ42" s="30"/>
      <c r="OYR42" s="31"/>
      <c r="OYS42" s="30"/>
      <c r="OYT42" s="31"/>
      <c r="OYU42" s="30"/>
      <c r="OYV42" s="31"/>
      <c r="OYW42" s="30"/>
      <c r="OYX42" s="31"/>
      <c r="OYY42" s="30"/>
      <c r="OYZ42" s="31"/>
      <c r="OZA42" s="30"/>
      <c r="OZB42" s="31"/>
      <c r="OZC42" s="30"/>
      <c r="OZD42" s="31"/>
      <c r="OZE42" s="30"/>
      <c r="OZF42" s="31"/>
      <c r="OZG42" s="30"/>
      <c r="OZH42" s="31"/>
      <c r="OZI42" s="30"/>
      <c r="OZJ42" s="31"/>
      <c r="OZK42" s="30"/>
      <c r="OZL42" s="31"/>
      <c r="OZM42" s="30"/>
      <c r="OZN42" s="31"/>
      <c r="OZO42" s="30"/>
      <c r="OZP42" s="31"/>
      <c r="OZQ42" s="30"/>
      <c r="OZR42" s="31"/>
      <c r="OZS42" s="30"/>
      <c r="OZT42" s="31"/>
      <c r="OZU42" s="30"/>
      <c r="OZV42" s="31"/>
      <c r="OZW42" s="30"/>
      <c r="OZX42" s="31"/>
      <c r="OZY42" s="30"/>
      <c r="OZZ42" s="31"/>
      <c r="PAA42" s="30"/>
      <c r="PAB42" s="31"/>
      <c r="PAC42" s="30"/>
      <c r="PAD42" s="31"/>
      <c r="PAE42" s="30"/>
      <c r="PAF42" s="31"/>
      <c r="PAG42" s="30"/>
      <c r="PAH42" s="31"/>
      <c r="PAI42" s="30"/>
      <c r="PAJ42" s="31"/>
      <c r="PAK42" s="30"/>
      <c r="PAL42" s="31"/>
      <c r="PAM42" s="30"/>
      <c r="PAN42" s="31"/>
      <c r="PAO42" s="30"/>
      <c r="PAP42" s="31"/>
      <c r="PAQ42" s="30"/>
      <c r="PAR42" s="31"/>
      <c r="PAS42" s="30"/>
      <c r="PAT42" s="31"/>
      <c r="PAU42" s="30"/>
      <c r="PAV42" s="31"/>
      <c r="PAW42" s="30"/>
      <c r="PAX42" s="31"/>
      <c r="PAY42" s="30"/>
      <c r="PAZ42" s="31"/>
      <c r="PBA42" s="30"/>
      <c r="PBB42" s="31"/>
      <c r="PBC42" s="30"/>
      <c r="PBD42" s="31"/>
      <c r="PBE42" s="30"/>
      <c r="PBF42" s="31"/>
      <c r="PBG42" s="30"/>
      <c r="PBH42" s="31"/>
      <c r="PBI42" s="30"/>
      <c r="PBJ42" s="31"/>
      <c r="PBK42" s="30"/>
      <c r="PBL42" s="31"/>
      <c r="PBM42" s="30"/>
      <c r="PBN42" s="31"/>
      <c r="PBO42" s="30"/>
      <c r="PBP42" s="31"/>
      <c r="PBQ42" s="30"/>
      <c r="PBR42" s="31"/>
      <c r="PBS42" s="30"/>
      <c r="PBT42" s="31"/>
      <c r="PBU42" s="30"/>
      <c r="PBV42" s="31"/>
      <c r="PBW42" s="30"/>
      <c r="PBX42" s="31"/>
      <c r="PBY42" s="30"/>
      <c r="PBZ42" s="31"/>
      <c r="PCA42" s="30"/>
      <c r="PCB42" s="31"/>
      <c r="PCC42" s="30"/>
      <c r="PCD42" s="31"/>
      <c r="PCE42" s="30"/>
      <c r="PCF42" s="31"/>
      <c r="PCG42" s="30"/>
      <c r="PCH42" s="31"/>
      <c r="PCI42" s="30"/>
      <c r="PCJ42" s="31"/>
      <c r="PCK42" s="30"/>
      <c r="PCL42" s="31"/>
      <c r="PCM42" s="30"/>
      <c r="PCN42" s="31"/>
      <c r="PCO42" s="30"/>
      <c r="PCP42" s="31"/>
      <c r="PCQ42" s="30"/>
      <c r="PCR42" s="31"/>
      <c r="PCS42" s="30"/>
      <c r="PCT42" s="31"/>
      <c r="PCU42" s="30"/>
      <c r="PCV42" s="31"/>
      <c r="PCW42" s="30"/>
      <c r="PCX42" s="31"/>
      <c r="PCY42" s="30"/>
      <c r="PCZ42" s="31"/>
      <c r="PDA42" s="30"/>
      <c r="PDB42" s="31"/>
      <c r="PDC42" s="30"/>
      <c r="PDD42" s="31"/>
      <c r="PDE42" s="30"/>
      <c r="PDF42" s="31"/>
      <c r="PDG42" s="30"/>
      <c r="PDH42" s="31"/>
      <c r="PDI42" s="30"/>
      <c r="PDJ42" s="31"/>
      <c r="PDK42" s="30"/>
      <c r="PDL42" s="31"/>
      <c r="PDM42" s="30"/>
      <c r="PDN42" s="31"/>
      <c r="PDO42" s="30"/>
      <c r="PDP42" s="31"/>
      <c r="PDQ42" s="30"/>
      <c r="PDR42" s="31"/>
      <c r="PDS42" s="30"/>
      <c r="PDT42" s="31"/>
      <c r="PDU42" s="30"/>
      <c r="PDV42" s="31"/>
      <c r="PDW42" s="30"/>
      <c r="PDX42" s="31"/>
      <c r="PDY42" s="30"/>
      <c r="PDZ42" s="31"/>
      <c r="PEA42" s="30"/>
      <c r="PEB42" s="31"/>
      <c r="PEC42" s="30"/>
      <c r="PED42" s="31"/>
      <c r="PEE42" s="30"/>
      <c r="PEF42" s="31"/>
      <c r="PEG42" s="30"/>
      <c r="PEH42" s="31"/>
      <c r="PEI42" s="30"/>
      <c r="PEJ42" s="31"/>
      <c r="PEK42" s="30"/>
      <c r="PEL42" s="31"/>
      <c r="PEM42" s="30"/>
      <c r="PEN42" s="31"/>
      <c r="PEO42" s="30"/>
      <c r="PEP42" s="31"/>
      <c r="PEQ42" s="30"/>
      <c r="PER42" s="31"/>
      <c r="PES42" s="30"/>
      <c r="PET42" s="31"/>
      <c r="PEU42" s="30"/>
      <c r="PEV42" s="31"/>
      <c r="PEW42" s="30"/>
      <c r="PEX42" s="31"/>
      <c r="PEY42" s="30"/>
      <c r="PEZ42" s="31"/>
      <c r="PFA42" s="30"/>
      <c r="PFB42" s="31"/>
      <c r="PFC42" s="30"/>
      <c r="PFD42" s="31"/>
      <c r="PFE42" s="30"/>
      <c r="PFF42" s="31"/>
      <c r="PFG42" s="30"/>
      <c r="PFH42" s="31"/>
      <c r="PFI42" s="30"/>
      <c r="PFJ42" s="31"/>
      <c r="PFK42" s="30"/>
      <c r="PFL42" s="31"/>
      <c r="PFM42" s="30"/>
      <c r="PFN42" s="31"/>
      <c r="PFO42" s="30"/>
      <c r="PFP42" s="31"/>
      <c r="PFQ42" s="30"/>
      <c r="PFR42" s="31"/>
      <c r="PFS42" s="30"/>
      <c r="PFT42" s="31"/>
      <c r="PFU42" s="30"/>
      <c r="PFV42" s="31"/>
      <c r="PFW42" s="30"/>
      <c r="PFX42" s="31"/>
      <c r="PFY42" s="30"/>
      <c r="PFZ42" s="31"/>
      <c r="PGA42" s="30"/>
      <c r="PGB42" s="31"/>
      <c r="PGC42" s="30"/>
      <c r="PGD42" s="31"/>
      <c r="PGE42" s="30"/>
      <c r="PGF42" s="31"/>
      <c r="PGG42" s="30"/>
      <c r="PGH42" s="31"/>
      <c r="PGI42" s="30"/>
      <c r="PGJ42" s="31"/>
      <c r="PGK42" s="30"/>
      <c r="PGL42" s="31"/>
      <c r="PGM42" s="30"/>
      <c r="PGN42" s="31"/>
      <c r="PGO42" s="30"/>
      <c r="PGP42" s="31"/>
      <c r="PGQ42" s="30"/>
      <c r="PGR42" s="31"/>
      <c r="PGS42" s="30"/>
      <c r="PGT42" s="31"/>
      <c r="PGU42" s="30"/>
      <c r="PGV42" s="31"/>
      <c r="PGW42" s="30"/>
      <c r="PGX42" s="31"/>
      <c r="PGY42" s="30"/>
      <c r="PGZ42" s="31"/>
      <c r="PHA42" s="30"/>
      <c r="PHB42" s="31"/>
      <c r="PHC42" s="30"/>
      <c r="PHD42" s="31"/>
      <c r="PHE42" s="30"/>
      <c r="PHF42" s="31"/>
      <c r="PHG42" s="30"/>
      <c r="PHH42" s="31"/>
      <c r="PHI42" s="30"/>
      <c r="PHJ42" s="31"/>
      <c r="PHK42" s="30"/>
      <c r="PHL42" s="31"/>
      <c r="PHM42" s="30"/>
      <c r="PHN42" s="31"/>
      <c r="PHO42" s="30"/>
      <c r="PHP42" s="31"/>
      <c r="PHQ42" s="30"/>
      <c r="PHR42" s="31"/>
      <c r="PHS42" s="30"/>
      <c r="PHT42" s="31"/>
      <c r="PHU42" s="30"/>
      <c r="PHV42" s="31"/>
      <c r="PHW42" s="30"/>
      <c r="PHX42" s="31"/>
      <c r="PHY42" s="30"/>
      <c r="PHZ42" s="31"/>
      <c r="PIA42" s="30"/>
      <c r="PIB42" s="31"/>
      <c r="PIC42" s="30"/>
      <c r="PID42" s="31"/>
      <c r="PIE42" s="30"/>
      <c r="PIF42" s="31"/>
      <c r="PIG42" s="30"/>
      <c r="PIH42" s="31"/>
      <c r="PII42" s="30"/>
      <c r="PIJ42" s="31"/>
      <c r="PIK42" s="30"/>
      <c r="PIL42" s="31"/>
      <c r="PIM42" s="30"/>
      <c r="PIN42" s="31"/>
      <c r="PIO42" s="30"/>
      <c r="PIP42" s="31"/>
      <c r="PIQ42" s="30"/>
      <c r="PIR42" s="31"/>
      <c r="PIS42" s="30"/>
      <c r="PIT42" s="31"/>
      <c r="PIU42" s="30"/>
      <c r="PIV42" s="31"/>
      <c r="PIW42" s="30"/>
      <c r="PIX42" s="31"/>
      <c r="PIY42" s="30"/>
      <c r="PIZ42" s="31"/>
      <c r="PJA42" s="30"/>
      <c r="PJB42" s="31"/>
      <c r="PJC42" s="30"/>
      <c r="PJD42" s="31"/>
      <c r="PJE42" s="30"/>
      <c r="PJF42" s="31"/>
      <c r="PJG42" s="30"/>
      <c r="PJH42" s="31"/>
      <c r="PJI42" s="30"/>
      <c r="PJJ42" s="31"/>
      <c r="PJK42" s="30"/>
      <c r="PJL42" s="31"/>
      <c r="PJM42" s="30"/>
      <c r="PJN42" s="31"/>
      <c r="PJO42" s="30"/>
      <c r="PJP42" s="31"/>
      <c r="PJQ42" s="30"/>
      <c r="PJR42" s="31"/>
      <c r="PJS42" s="30"/>
      <c r="PJT42" s="31"/>
      <c r="PJU42" s="30"/>
      <c r="PJV42" s="31"/>
      <c r="PJW42" s="30"/>
      <c r="PJX42" s="31"/>
      <c r="PJY42" s="30"/>
      <c r="PJZ42" s="31"/>
      <c r="PKA42" s="30"/>
      <c r="PKB42" s="31"/>
      <c r="PKC42" s="30"/>
      <c r="PKD42" s="31"/>
      <c r="PKE42" s="30"/>
      <c r="PKF42" s="31"/>
      <c r="PKG42" s="30"/>
      <c r="PKH42" s="31"/>
      <c r="PKI42" s="30"/>
      <c r="PKJ42" s="31"/>
      <c r="PKK42" s="30"/>
      <c r="PKL42" s="31"/>
      <c r="PKM42" s="30"/>
      <c r="PKN42" s="31"/>
      <c r="PKO42" s="30"/>
      <c r="PKP42" s="31"/>
      <c r="PKQ42" s="30"/>
      <c r="PKR42" s="31"/>
      <c r="PKS42" s="30"/>
      <c r="PKT42" s="31"/>
      <c r="PKU42" s="30"/>
      <c r="PKV42" s="31"/>
      <c r="PKW42" s="30"/>
      <c r="PKX42" s="31"/>
      <c r="PKY42" s="30"/>
      <c r="PKZ42" s="31"/>
      <c r="PLA42" s="30"/>
      <c r="PLB42" s="31"/>
      <c r="PLC42" s="30"/>
      <c r="PLD42" s="31"/>
      <c r="PLE42" s="30"/>
      <c r="PLF42" s="31"/>
      <c r="PLG42" s="30"/>
      <c r="PLH42" s="31"/>
      <c r="PLI42" s="30"/>
      <c r="PLJ42" s="31"/>
      <c r="PLK42" s="30"/>
      <c r="PLL42" s="31"/>
      <c r="PLM42" s="30"/>
      <c r="PLN42" s="31"/>
      <c r="PLO42" s="30"/>
      <c r="PLP42" s="31"/>
      <c r="PLQ42" s="30"/>
      <c r="PLR42" s="31"/>
      <c r="PLS42" s="30"/>
      <c r="PLT42" s="31"/>
      <c r="PLU42" s="30"/>
      <c r="PLV42" s="31"/>
      <c r="PLW42" s="30"/>
      <c r="PLX42" s="31"/>
      <c r="PLY42" s="30"/>
      <c r="PLZ42" s="31"/>
      <c r="PMA42" s="30"/>
      <c r="PMB42" s="31"/>
      <c r="PMC42" s="30"/>
      <c r="PMD42" s="31"/>
      <c r="PME42" s="30"/>
      <c r="PMF42" s="31"/>
      <c r="PMG42" s="30"/>
      <c r="PMH42" s="31"/>
      <c r="PMI42" s="30"/>
      <c r="PMJ42" s="31"/>
      <c r="PMK42" s="30"/>
      <c r="PML42" s="31"/>
      <c r="PMM42" s="30"/>
      <c r="PMN42" s="31"/>
      <c r="PMO42" s="30"/>
      <c r="PMP42" s="31"/>
      <c r="PMQ42" s="30"/>
      <c r="PMR42" s="31"/>
      <c r="PMS42" s="30"/>
      <c r="PMT42" s="31"/>
      <c r="PMU42" s="30"/>
      <c r="PMV42" s="31"/>
      <c r="PMW42" s="30"/>
      <c r="PMX42" s="31"/>
      <c r="PMY42" s="30"/>
      <c r="PMZ42" s="31"/>
      <c r="PNA42" s="30"/>
      <c r="PNB42" s="31"/>
      <c r="PNC42" s="30"/>
      <c r="PND42" s="31"/>
      <c r="PNE42" s="30"/>
      <c r="PNF42" s="31"/>
      <c r="PNG42" s="30"/>
      <c r="PNH42" s="31"/>
      <c r="PNI42" s="30"/>
      <c r="PNJ42" s="31"/>
      <c r="PNK42" s="30"/>
      <c r="PNL42" s="31"/>
      <c r="PNM42" s="30"/>
      <c r="PNN42" s="31"/>
      <c r="PNO42" s="30"/>
      <c r="PNP42" s="31"/>
      <c r="PNQ42" s="30"/>
      <c r="PNR42" s="31"/>
      <c r="PNS42" s="30"/>
      <c r="PNT42" s="31"/>
      <c r="PNU42" s="30"/>
      <c r="PNV42" s="31"/>
      <c r="PNW42" s="30"/>
      <c r="PNX42" s="31"/>
      <c r="PNY42" s="30"/>
      <c r="PNZ42" s="31"/>
      <c r="POA42" s="30"/>
      <c r="POB42" s="31"/>
      <c r="POC42" s="30"/>
      <c r="POD42" s="31"/>
      <c r="POE42" s="30"/>
      <c r="POF42" s="31"/>
      <c r="POG42" s="30"/>
      <c r="POH42" s="31"/>
      <c r="POI42" s="30"/>
      <c r="POJ42" s="31"/>
      <c r="POK42" s="30"/>
      <c r="POL42" s="31"/>
      <c r="POM42" s="30"/>
      <c r="PON42" s="31"/>
      <c r="POO42" s="30"/>
      <c r="POP42" s="31"/>
      <c r="POQ42" s="30"/>
      <c r="POR42" s="31"/>
      <c r="POS42" s="30"/>
      <c r="POT42" s="31"/>
      <c r="POU42" s="30"/>
      <c r="POV42" s="31"/>
      <c r="POW42" s="30"/>
      <c r="POX42" s="31"/>
      <c r="POY42" s="30"/>
      <c r="POZ42" s="31"/>
      <c r="PPA42" s="30"/>
      <c r="PPB42" s="31"/>
      <c r="PPC42" s="30"/>
      <c r="PPD42" s="31"/>
      <c r="PPE42" s="30"/>
      <c r="PPF42" s="31"/>
      <c r="PPG42" s="30"/>
      <c r="PPH42" s="31"/>
      <c r="PPI42" s="30"/>
      <c r="PPJ42" s="31"/>
      <c r="PPK42" s="30"/>
      <c r="PPL42" s="31"/>
      <c r="PPM42" s="30"/>
      <c r="PPN42" s="31"/>
      <c r="PPO42" s="30"/>
      <c r="PPP42" s="31"/>
      <c r="PPQ42" s="30"/>
      <c r="PPR42" s="31"/>
      <c r="PPS42" s="30"/>
      <c r="PPT42" s="31"/>
      <c r="PPU42" s="30"/>
      <c r="PPV42" s="31"/>
      <c r="PPW42" s="30"/>
      <c r="PPX42" s="31"/>
      <c r="PPY42" s="30"/>
      <c r="PPZ42" s="31"/>
      <c r="PQA42" s="30"/>
      <c r="PQB42" s="31"/>
      <c r="PQC42" s="30"/>
      <c r="PQD42" s="31"/>
      <c r="PQE42" s="30"/>
      <c r="PQF42" s="31"/>
      <c r="PQG42" s="30"/>
      <c r="PQH42" s="31"/>
      <c r="PQI42" s="30"/>
      <c r="PQJ42" s="31"/>
      <c r="PQK42" s="30"/>
      <c r="PQL42" s="31"/>
      <c r="PQM42" s="30"/>
      <c r="PQN42" s="31"/>
      <c r="PQO42" s="30"/>
      <c r="PQP42" s="31"/>
      <c r="PQQ42" s="30"/>
      <c r="PQR42" s="31"/>
      <c r="PQS42" s="30"/>
      <c r="PQT42" s="31"/>
      <c r="PQU42" s="30"/>
      <c r="PQV42" s="31"/>
      <c r="PQW42" s="30"/>
      <c r="PQX42" s="31"/>
      <c r="PQY42" s="30"/>
      <c r="PQZ42" s="31"/>
      <c r="PRA42" s="30"/>
      <c r="PRB42" s="31"/>
      <c r="PRC42" s="30"/>
      <c r="PRD42" s="31"/>
      <c r="PRE42" s="30"/>
      <c r="PRF42" s="31"/>
      <c r="PRG42" s="30"/>
      <c r="PRH42" s="31"/>
      <c r="PRI42" s="30"/>
      <c r="PRJ42" s="31"/>
      <c r="PRK42" s="30"/>
      <c r="PRL42" s="31"/>
      <c r="PRM42" s="30"/>
      <c r="PRN42" s="31"/>
      <c r="PRO42" s="30"/>
      <c r="PRP42" s="31"/>
      <c r="PRQ42" s="30"/>
      <c r="PRR42" s="31"/>
      <c r="PRS42" s="30"/>
      <c r="PRT42" s="31"/>
      <c r="PRU42" s="30"/>
      <c r="PRV42" s="31"/>
      <c r="PRW42" s="30"/>
      <c r="PRX42" s="31"/>
      <c r="PRY42" s="30"/>
      <c r="PRZ42" s="31"/>
      <c r="PSA42" s="30"/>
      <c r="PSB42" s="31"/>
      <c r="PSC42" s="30"/>
      <c r="PSD42" s="31"/>
      <c r="PSE42" s="30"/>
      <c r="PSF42" s="31"/>
      <c r="PSG42" s="30"/>
      <c r="PSH42" s="31"/>
      <c r="PSI42" s="30"/>
      <c r="PSJ42" s="31"/>
      <c r="PSK42" s="30"/>
      <c r="PSL42" s="31"/>
      <c r="PSM42" s="30"/>
      <c r="PSN42" s="31"/>
      <c r="PSO42" s="30"/>
      <c r="PSP42" s="31"/>
      <c r="PSQ42" s="30"/>
      <c r="PSR42" s="31"/>
      <c r="PSS42" s="30"/>
      <c r="PST42" s="31"/>
      <c r="PSU42" s="30"/>
      <c r="PSV42" s="31"/>
      <c r="PSW42" s="30"/>
      <c r="PSX42" s="31"/>
      <c r="PSY42" s="30"/>
      <c r="PSZ42" s="31"/>
      <c r="PTA42" s="30"/>
      <c r="PTB42" s="31"/>
      <c r="PTC42" s="30"/>
      <c r="PTD42" s="31"/>
      <c r="PTE42" s="30"/>
      <c r="PTF42" s="31"/>
      <c r="PTG42" s="30"/>
      <c r="PTH42" s="31"/>
      <c r="PTI42" s="30"/>
      <c r="PTJ42" s="31"/>
      <c r="PTK42" s="30"/>
      <c r="PTL42" s="31"/>
      <c r="PTM42" s="30"/>
      <c r="PTN42" s="31"/>
      <c r="PTO42" s="30"/>
      <c r="PTP42" s="31"/>
      <c r="PTQ42" s="30"/>
      <c r="PTR42" s="31"/>
      <c r="PTS42" s="30"/>
      <c r="PTT42" s="31"/>
      <c r="PTU42" s="30"/>
      <c r="PTV42" s="31"/>
      <c r="PTW42" s="30"/>
      <c r="PTX42" s="31"/>
      <c r="PTY42" s="30"/>
      <c r="PTZ42" s="31"/>
      <c r="PUA42" s="30"/>
      <c r="PUB42" s="31"/>
      <c r="PUC42" s="30"/>
      <c r="PUD42" s="31"/>
      <c r="PUE42" s="30"/>
      <c r="PUF42" s="31"/>
      <c r="PUG42" s="30"/>
      <c r="PUH42" s="31"/>
      <c r="PUI42" s="30"/>
      <c r="PUJ42" s="31"/>
      <c r="PUK42" s="30"/>
      <c r="PUL42" s="31"/>
      <c r="PUM42" s="30"/>
      <c r="PUN42" s="31"/>
      <c r="PUO42" s="30"/>
      <c r="PUP42" s="31"/>
      <c r="PUQ42" s="30"/>
      <c r="PUR42" s="31"/>
      <c r="PUS42" s="30"/>
      <c r="PUT42" s="31"/>
      <c r="PUU42" s="30"/>
      <c r="PUV42" s="31"/>
      <c r="PUW42" s="30"/>
      <c r="PUX42" s="31"/>
      <c r="PUY42" s="30"/>
      <c r="PUZ42" s="31"/>
      <c r="PVA42" s="30"/>
      <c r="PVB42" s="31"/>
      <c r="PVC42" s="30"/>
      <c r="PVD42" s="31"/>
      <c r="PVE42" s="30"/>
      <c r="PVF42" s="31"/>
      <c r="PVG42" s="30"/>
      <c r="PVH42" s="31"/>
      <c r="PVI42" s="30"/>
      <c r="PVJ42" s="31"/>
      <c r="PVK42" s="30"/>
      <c r="PVL42" s="31"/>
      <c r="PVM42" s="30"/>
      <c r="PVN42" s="31"/>
      <c r="PVO42" s="30"/>
      <c r="PVP42" s="31"/>
      <c r="PVQ42" s="30"/>
      <c r="PVR42" s="31"/>
      <c r="PVS42" s="30"/>
      <c r="PVT42" s="31"/>
      <c r="PVU42" s="30"/>
      <c r="PVV42" s="31"/>
      <c r="PVW42" s="30"/>
      <c r="PVX42" s="31"/>
      <c r="PVY42" s="30"/>
      <c r="PVZ42" s="31"/>
      <c r="PWA42" s="30"/>
      <c r="PWB42" s="31"/>
      <c r="PWC42" s="30"/>
      <c r="PWD42" s="31"/>
      <c r="PWE42" s="30"/>
      <c r="PWF42" s="31"/>
      <c r="PWG42" s="30"/>
      <c r="PWH42" s="31"/>
      <c r="PWI42" s="30"/>
      <c r="PWJ42" s="31"/>
      <c r="PWK42" s="30"/>
      <c r="PWL42" s="31"/>
      <c r="PWM42" s="30"/>
      <c r="PWN42" s="31"/>
      <c r="PWO42" s="30"/>
      <c r="PWP42" s="31"/>
      <c r="PWQ42" s="30"/>
      <c r="PWR42" s="31"/>
      <c r="PWS42" s="30"/>
      <c r="PWT42" s="31"/>
      <c r="PWU42" s="30"/>
      <c r="PWV42" s="31"/>
      <c r="PWW42" s="30"/>
      <c r="PWX42" s="31"/>
      <c r="PWY42" s="30"/>
      <c r="PWZ42" s="31"/>
      <c r="PXA42" s="30"/>
      <c r="PXB42" s="31"/>
      <c r="PXC42" s="30"/>
      <c r="PXD42" s="31"/>
      <c r="PXE42" s="30"/>
      <c r="PXF42" s="31"/>
      <c r="PXG42" s="30"/>
      <c r="PXH42" s="31"/>
      <c r="PXI42" s="30"/>
      <c r="PXJ42" s="31"/>
      <c r="PXK42" s="30"/>
      <c r="PXL42" s="31"/>
      <c r="PXM42" s="30"/>
      <c r="PXN42" s="31"/>
      <c r="PXO42" s="30"/>
      <c r="PXP42" s="31"/>
      <c r="PXQ42" s="30"/>
      <c r="PXR42" s="31"/>
      <c r="PXS42" s="30"/>
      <c r="PXT42" s="31"/>
      <c r="PXU42" s="30"/>
      <c r="PXV42" s="31"/>
      <c r="PXW42" s="30"/>
      <c r="PXX42" s="31"/>
      <c r="PXY42" s="30"/>
      <c r="PXZ42" s="31"/>
      <c r="PYA42" s="30"/>
      <c r="PYB42" s="31"/>
      <c r="PYC42" s="30"/>
      <c r="PYD42" s="31"/>
      <c r="PYE42" s="30"/>
      <c r="PYF42" s="31"/>
      <c r="PYG42" s="30"/>
      <c r="PYH42" s="31"/>
      <c r="PYI42" s="30"/>
      <c r="PYJ42" s="31"/>
      <c r="PYK42" s="30"/>
      <c r="PYL42" s="31"/>
      <c r="PYM42" s="30"/>
      <c r="PYN42" s="31"/>
      <c r="PYO42" s="30"/>
      <c r="PYP42" s="31"/>
      <c r="PYQ42" s="30"/>
      <c r="PYR42" s="31"/>
      <c r="PYS42" s="30"/>
      <c r="PYT42" s="31"/>
      <c r="PYU42" s="30"/>
      <c r="PYV42" s="31"/>
      <c r="PYW42" s="30"/>
      <c r="PYX42" s="31"/>
      <c r="PYY42" s="30"/>
      <c r="PYZ42" s="31"/>
      <c r="PZA42" s="30"/>
      <c r="PZB42" s="31"/>
      <c r="PZC42" s="30"/>
      <c r="PZD42" s="31"/>
      <c r="PZE42" s="30"/>
      <c r="PZF42" s="31"/>
      <c r="PZG42" s="30"/>
      <c r="PZH42" s="31"/>
      <c r="PZI42" s="30"/>
      <c r="PZJ42" s="31"/>
      <c r="PZK42" s="30"/>
      <c r="PZL42" s="31"/>
      <c r="PZM42" s="30"/>
      <c r="PZN42" s="31"/>
      <c r="PZO42" s="30"/>
      <c r="PZP42" s="31"/>
      <c r="PZQ42" s="30"/>
      <c r="PZR42" s="31"/>
      <c r="PZS42" s="30"/>
      <c r="PZT42" s="31"/>
      <c r="PZU42" s="30"/>
      <c r="PZV42" s="31"/>
      <c r="PZW42" s="30"/>
      <c r="PZX42" s="31"/>
      <c r="PZY42" s="30"/>
      <c r="PZZ42" s="31"/>
      <c r="QAA42" s="30"/>
      <c r="QAB42" s="31"/>
      <c r="QAC42" s="30"/>
      <c r="QAD42" s="31"/>
      <c r="QAE42" s="30"/>
      <c r="QAF42" s="31"/>
      <c r="QAG42" s="30"/>
      <c r="QAH42" s="31"/>
      <c r="QAI42" s="30"/>
      <c r="QAJ42" s="31"/>
      <c r="QAK42" s="30"/>
      <c r="QAL42" s="31"/>
      <c r="QAM42" s="30"/>
      <c r="QAN42" s="31"/>
      <c r="QAO42" s="30"/>
      <c r="QAP42" s="31"/>
      <c r="QAQ42" s="30"/>
      <c r="QAR42" s="31"/>
      <c r="QAS42" s="30"/>
      <c r="QAT42" s="31"/>
      <c r="QAU42" s="30"/>
      <c r="QAV42" s="31"/>
      <c r="QAW42" s="30"/>
      <c r="QAX42" s="31"/>
      <c r="QAY42" s="30"/>
      <c r="QAZ42" s="31"/>
      <c r="QBA42" s="30"/>
      <c r="QBB42" s="31"/>
      <c r="QBC42" s="30"/>
      <c r="QBD42" s="31"/>
      <c r="QBE42" s="30"/>
      <c r="QBF42" s="31"/>
      <c r="QBG42" s="30"/>
      <c r="QBH42" s="31"/>
      <c r="QBI42" s="30"/>
      <c r="QBJ42" s="31"/>
      <c r="QBK42" s="30"/>
      <c r="QBL42" s="31"/>
      <c r="QBM42" s="30"/>
      <c r="QBN42" s="31"/>
      <c r="QBO42" s="30"/>
      <c r="QBP42" s="31"/>
      <c r="QBQ42" s="30"/>
      <c r="QBR42" s="31"/>
      <c r="QBS42" s="30"/>
      <c r="QBT42" s="31"/>
      <c r="QBU42" s="30"/>
      <c r="QBV42" s="31"/>
      <c r="QBW42" s="30"/>
      <c r="QBX42" s="31"/>
      <c r="QBY42" s="30"/>
      <c r="QBZ42" s="31"/>
      <c r="QCA42" s="30"/>
      <c r="QCB42" s="31"/>
      <c r="QCC42" s="30"/>
      <c r="QCD42" s="31"/>
      <c r="QCE42" s="30"/>
      <c r="QCF42" s="31"/>
      <c r="QCG42" s="30"/>
      <c r="QCH42" s="31"/>
      <c r="QCI42" s="30"/>
      <c r="QCJ42" s="31"/>
      <c r="QCK42" s="30"/>
      <c r="QCL42" s="31"/>
      <c r="QCM42" s="30"/>
      <c r="QCN42" s="31"/>
      <c r="QCO42" s="30"/>
      <c r="QCP42" s="31"/>
      <c r="QCQ42" s="30"/>
      <c r="QCR42" s="31"/>
      <c r="QCS42" s="30"/>
      <c r="QCT42" s="31"/>
      <c r="QCU42" s="30"/>
      <c r="QCV42" s="31"/>
      <c r="QCW42" s="30"/>
      <c r="QCX42" s="31"/>
      <c r="QCY42" s="30"/>
      <c r="QCZ42" s="31"/>
      <c r="QDA42" s="30"/>
      <c r="QDB42" s="31"/>
      <c r="QDC42" s="30"/>
      <c r="QDD42" s="31"/>
      <c r="QDE42" s="30"/>
      <c r="QDF42" s="31"/>
      <c r="QDG42" s="30"/>
      <c r="QDH42" s="31"/>
      <c r="QDI42" s="30"/>
      <c r="QDJ42" s="31"/>
      <c r="QDK42" s="30"/>
      <c r="QDL42" s="31"/>
      <c r="QDM42" s="30"/>
      <c r="QDN42" s="31"/>
      <c r="QDO42" s="30"/>
      <c r="QDP42" s="31"/>
      <c r="QDQ42" s="30"/>
      <c r="QDR42" s="31"/>
      <c r="QDS42" s="30"/>
      <c r="QDT42" s="31"/>
      <c r="QDU42" s="30"/>
      <c r="QDV42" s="31"/>
      <c r="QDW42" s="30"/>
      <c r="QDX42" s="31"/>
      <c r="QDY42" s="30"/>
      <c r="QDZ42" s="31"/>
      <c r="QEA42" s="30"/>
      <c r="QEB42" s="31"/>
      <c r="QEC42" s="30"/>
      <c r="QED42" s="31"/>
      <c r="QEE42" s="30"/>
      <c r="QEF42" s="31"/>
      <c r="QEG42" s="30"/>
      <c r="QEH42" s="31"/>
      <c r="QEI42" s="30"/>
      <c r="QEJ42" s="31"/>
      <c r="QEK42" s="30"/>
      <c r="QEL42" s="31"/>
      <c r="QEM42" s="30"/>
      <c r="QEN42" s="31"/>
      <c r="QEO42" s="30"/>
      <c r="QEP42" s="31"/>
      <c r="QEQ42" s="30"/>
      <c r="QER42" s="31"/>
      <c r="QES42" s="30"/>
      <c r="QET42" s="31"/>
      <c r="QEU42" s="30"/>
      <c r="QEV42" s="31"/>
      <c r="QEW42" s="30"/>
      <c r="QEX42" s="31"/>
      <c r="QEY42" s="30"/>
      <c r="QEZ42" s="31"/>
      <c r="QFA42" s="30"/>
      <c r="QFB42" s="31"/>
      <c r="QFC42" s="30"/>
      <c r="QFD42" s="31"/>
      <c r="QFE42" s="30"/>
      <c r="QFF42" s="31"/>
      <c r="QFG42" s="30"/>
      <c r="QFH42" s="31"/>
      <c r="QFI42" s="30"/>
      <c r="QFJ42" s="31"/>
      <c r="QFK42" s="30"/>
      <c r="QFL42" s="31"/>
      <c r="QFM42" s="30"/>
      <c r="QFN42" s="31"/>
      <c r="QFO42" s="30"/>
      <c r="QFP42" s="31"/>
      <c r="QFQ42" s="30"/>
      <c r="QFR42" s="31"/>
      <c r="QFS42" s="30"/>
      <c r="QFT42" s="31"/>
      <c r="QFU42" s="30"/>
      <c r="QFV42" s="31"/>
      <c r="QFW42" s="30"/>
      <c r="QFX42" s="31"/>
      <c r="QFY42" s="30"/>
      <c r="QFZ42" s="31"/>
      <c r="QGA42" s="30"/>
      <c r="QGB42" s="31"/>
      <c r="QGC42" s="30"/>
      <c r="QGD42" s="31"/>
      <c r="QGE42" s="30"/>
      <c r="QGF42" s="31"/>
      <c r="QGG42" s="30"/>
      <c r="QGH42" s="31"/>
      <c r="QGI42" s="30"/>
      <c r="QGJ42" s="31"/>
      <c r="QGK42" s="30"/>
      <c r="QGL42" s="31"/>
      <c r="QGM42" s="30"/>
      <c r="QGN42" s="31"/>
      <c r="QGO42" s="30"/>
      <c r="QGP42" s="31"/>
      <c r="QGQ42" s="30"/>
      <c r="QGR42" s="31"/>
      <c r="QGS42" s="30"/>
      <c r="QGT42" s="31"/>
      <c r="QGU42" s="30"/>
      <c r="QGV42" s="31"/>
      <c r="QGW42" s="30"/>
      <c r="QGX42" s="31"/>
      <c r="QGY42" s="30"/>
      <c r="QGZ42" s="31"/>
      <c r="QHA42" s="30"/>
      <c r="QHB42" s="31"/>
      <c r="QHC42" s="30"/>
      <c r="QHD42" s="31"/>
      <c r="QHE42" s="30"/>
      <c r="QHF42" s="31"/>
      <c r="QHG42" s="30"/>
      <c r="QHH42" s="31"/>
      <c r="QHI42" s="30"/>
      <c r="QHJ42" s="31"/>
      <c r="QHK42" s="30"/>
      <c r="QHL42" s="31"/>
      <c r="QHM42" s="30"/>
      <c r="QHN42" s="31"/>
      <c r="QHO42" s="30"/>
      <c r="QHP42" s="31"/>
      <c r="QHQ42" s="30"/>
      <c r="QHR42" s="31"/>
      <c r="QHS42" s="30"/>
      <c r="QHT42" s="31"/>
      <c r="QHU42" s="30"/>
      <c r="QHV42" s="31"/>
      <c r="QHW42" s="30"/>
      <c r="QHX42" s="31"/>
      <c r="QHY42" s="30"/>
      <c r="QHZ42" s="31"/>
      <c r="QIA42" s="30"/>
      <c r="QIB42" s="31"/>
      <c r="QIC42" s="30"/>
      <c r="QID42" s="31"/>
      <c r="QIE42" s="30"/>
      <c r="QIF42" s="31"/>
      <c r="QIG42" s="30"/>
      <c r="QIH42" s="31"/>
      <c r="QII42" s="30"/>
      <c r="QIJ42" s="31"/>
      <c r="QIK42" s="30"/>
      <c r="QIL42" s="31"/>
      <c r="QIM42" s="30"/>
      <c r="QIN42" s="31"/>
      <c r="QIO42" s="30"/>
      <c r="QIP42" s="31"/>
      <c r="QIQ42" s="30"/>
      <c r="QIR42" s="31"/>
      <c r="QIS42" s="30"/>
      <c r="QIT42" s="31"/>
      <c r="QIU42" s="30"/>
      <c r="QIV42" s="31"/>
      <c r="QIW42" s="30"/>
      <c r="QIX42" s="31"/>
      <c r="QIY42" s="30"/>
      <c r="QIZ42" s="31"/>
      <c r="QJA42" s="30"/>
      <c r="QJB42" s="31"/>
      <c r="QJC42" s="30"/>
      <c r="QJD42" s="31"/>
      <c r="QJE42" s="30"/>
      <c r="QJF42" s="31"/>
      <c r="QJG42" s="30"/>
      <c r="QJH42" s="31"/>
      <c r="QJI42" s="30"/>
      <c r="QJJ42" s="31"/>
      <c r="QJK42" s="30"/>
      <c r="QJL42" s="31"/>
      <c r="QJM42" s="30"/>
      <c r="QJN42" s="31"/>
      <c r="QJO42" s="30"/>
      <c r="QJP42" s="31"/>
      <c r="QJQ42" s="30"/>
      <c r="QJR42" s="31"/>
      <c r="QJS42" s="30"/>
      <c r="QJT42" s="31"/>
      <c r="QJU42" s="30"/>
      <c r="QJV42" s="31"/>
      <c r="QJW42" s="30"/>
      <c r="QJX42" s="31"/>
      <c r="QJY42" s="30"/>
      <c r="QJZ42" s="31"/>
      <c r="QKA42" s="30"/>
      <c r="QKB42" s="31"/>
      <c r="QKC42" s="30"/>
      <c r="QKD42" s="31"/>
      <c r="QKE42" s="30"/>
      <c r="QKF42" s="31"/>
      <c r="QKG42" s="30"/>
      <c r="QKH42" s="31"/>
      <c r="QKI42" s="30"/>
      <c r="QKJ42" s="31"/>
      <c r="QKK42" s="30"/>
      <c r="QKL42" s="31"/>
      <c r="QKM42" s="30"/>
      <c r="QKN42" s="31"/>
      <c r="QKO42" s="30"/>
      <c r="QKP42" s="31"/>
      <c r="QKQ42" s="30"/>
      <c r="QKR42" s="31"/>
      <c r="QKS42" s="30"/>
      <c r="QKT42" s="31"/>
      <c r="QKU42" s="30"/>
      <c r="QKV42" s="31"/>
      <c r="QKW42" s="30"/>
      <c r="QKX42" s="31"/>
      <c r="QKY42" s="30"/>
      <c r="QKZ42" s="31"/>
      <c r="QLA42" s="30"/>
      <c r="QLB42" s="31"/>
      <c r="QLC42" s="30"/>
      <c r="QLD42" s="31"/>
      <c r="QLE42" s="30"/>
      <c r="QLF42" s="31"/>
      <c r="QLG42" s="30"/>
      <c r="QLH42" s="31"/>
      <c r="QLI42" s="30"/>
      <c r="QLJ42" s="31"/>
      <c r="QLK42" s="30"/>
      <c r="QLL42" s="31"/>
      <c r="QLM42" s="30"/>
      <c r="QLN42" s="31"/>
      <c r="QLO42" s="30"/>
      <c r="QLP42" s="31"/>
      <c r="QLQ42" s="30"/>
      <c r="QLR42" s="31"/>
      <c r="QLS42" s="30"/>
      <c r="QLT42" s="31"/>
      <c r="QLU42" s="30"/>
      <c r="QLV42" s="31"/>
      <c r="QLW42" s="30"/>
      <c r="QLX42" s="31"/>
      <c r="QLY42" s="30"/>
      <c r="QLZ42" s="31"/>
      <c r="QMA42" s="30"/>
      <c r="QMB42" s="31"/>
      <c r="QMC42" s="30"/>
      <c r="QMD42" s="31"/>
      <c r="QME42" s="30"/>
      <c r="QMF42" s="31"/>
      <c r="QMG42" s="30"/>
      <c r="QMH42" s="31"/>
      <c r="QMI42" s="30"/>
      <c r="QMJ42" s="31"/>
      <c r="QMK42" s="30"/>
      <c r="QML42" s="31"/>
      <c r="QMM42" s="30"/>
      <c r="QMN42" s="31"/>
      <c r="QMO42" s="30"/>
      <c r="QMP42" s="31"/>
      <c r="QMQ42" s="30"/>
      <c r="QMR42" s="31"/>
      <c r="QMS42" s="30"/>
      <c r="QMT42" s="31"/>
      <c r="QMU42" s="30"/>
      <c r="QMV42" s="31"/>
      <c r="QMW42" s="30"/>
      <c r="QMX42" s="31"/>
      <c r="QMY42" s="30"/>
      <c r="QMZ42" s="31"/>
      <c r="QNA42" s="30"/>
      <c r="QNB42" s="31"/>
      <c r="QNC42" s="30"/>
      <c r="QND42" s="31"/>
      <c r="QNE42" s="30"/>
      <c r="QNF42" s="31"/>
      <c r="QNG42" s="30"/>
      <c r="QNH42" s="31"/>
      <c r="QNI42" s="30"/>
      <c r="QNJ42" s="31"/>
      <c r="QNK42" s="30"/>
      <c r="QNL42" s="31"/>
      <c r="QNM42" s="30"/>
      <c r="QNN42" s="31"/>
      <c r="QNO42" s="30"/>
      <c r="QNP42" s="31"/>
      <c r="QNQ42" s="30"/>
      <c r="QNR42" s="31"/>
      <c r="QNS42" s="30"/>
      <c r="QNT42" s="31"/>
      <c r="QNU42" s="30"/>
      <c r="QNV42" s="31"/>
      <c r="QNW42" s="30"/>
      <c r="QNX42" s="31"/>
      <c r="QNY42" s="30"/>
      <c r="QNZ42" s="31"/>
      <c r="QOA42" s="30"/>
      <c r="QOB42" s="31"/>
      <c r="QOC42" s="30"/>
      <c r="QOD42" s="31"/>
      <c r="QOE42" s="30"/>
      <c r="QOF42" s="31"/>
      <c r="QOG42" s="30"/>
      <c r="QOH42" s="31"/>
      <c r="QOI42" s="30"/>
      <c r="QOJ42" s="31"/>
      <c r="QOK42" s="30"/>
      <c r="QOL42" s="31"/>
      <c r="QOM42" s="30"/>
      <c r="QON42" s="31"/>
      <c r="QOO42" s="30"/>
      <c r="QOP42" s="31"/>
      <c r="QOQ42" s="30"/>
      <c r="QOR42" s="31"/>
      <c r="QOS42" s="30"/>
      <c r="QOT42" s="31"/>
      <c r="QOU42" s="30"/>
      <c r="QOV42" s="31"/>
      <c r="QOW42" s="30"/>
      <c r="QOX42" s="31"/>
      <c r="QOY42" s="30"/>
      <c r="QOZ42" s="31"/>
      <c r="QPA42" s="30"/>
      <c r="QPB42" s="31"/>
      <c r="QPC42" s="30"/>
      <c r="QPD42" s="31"/>
      <c r="QPE42" s="30"/>
      <c r="QPF42" s="31"/>
      <c r="QPG42" s="30"/>
      <c r="QPH42" s="31"/>
      <c r="QPI42" s="30"/>
      <c r="QPJ42" s="31"/>
      <c r="QPK42" s="30"/>
      <c r="QPL42" s="31"/>
      <c r="QPM42" s="30"/>
      <c r="QPN42" s="31"/>
      <c r="QPO42" s="30"/>
      <c r="QPP42" s="31"/>
      <c r="QPQ42" s="30"/>
      <c r="QPR42" s="31"/>
      <c r="QPS42" s="30"/>
      <c r="QPT42" s="31"/>
      <c r="QPU42" s="30"/>
      <c r="QPV42" s="31"/>
      <c r="QPW42" s="30"/>
      <c r="QPX42" s="31"/>
      <c r="QPY42" s="30"/>
      <c r="QPZ42" s="31"/>
      <c r="QQA42" s="30"/>
      <c r="QQB42" s="31"/>
      <c r="QQC42" s="30"/>
      <c r="QQD42" s="31"/>
      <c r="QQE42" s="30"/>
      <c r="QQF42" s="31"/>
      <c r="QQG42" s="30"/>
      <c r="QQH42" s="31"/>
      <c r="QQI42" s="30"/>
      <c r="QQJ42" s="31"/>
      <c r="QQK42" s="30"/>
      <c r="QQL42" s="31"/>
      <c r="QQM42" s="30"/>
      <c r="QQN42" s="31"/>
      <c r="QQO42" s="30"/>
      <c r="QQP42" s="31"/>
      <c r="QQQ42" s="30"/>
      <c r="QQR42" s="31"/>
      <c r="QQS42" s="30"/>
      <c r="QQT42" s="31"/>
      <c r="QQU42" s="30"/>
      <c r="QQV42" s="31"/>
      <c r="QQW42" s="30"/>
      <c r="QQX42" s="31"/>
      <c r="QQY42" s="30"/>
      <c r="QQZ42" s="31"/>
      <c r="QRA42" s="30"/>
      <c r="QRB42" s="31"/>
      <c r="QRC42" s="30"/>
      <c r="QRD42" s="31"/>
      <c r="QRE42" s="30"/>
      <c r="QRF42" s="31"/>
      <c r="QRG42" s="30"/>
      <c r="QRH42" s="31"/>
      <c r="QRI42" s="30"/>
      <c r="QRJ42" s="31"/>
      <c r="QRK42" s="30"/>
      <c r="QRL42" s="31"/>
      <c r="QRM42" s="30"/>
      <c r="QRN42" s="31"/>
      <c r="QRO42" s="30"/>
      <c r="QRP42" s="31"/>
      <c r="QRQ42" s="30"/>
      <c r="QRR42" s="31"/>
      <c r="QRS42" s="30"/>
      <c r="QRT42" s="31"/>
      <c r="QRU42" s="30"/>
      <c r="QRV42" s="31"/>
      <c r="QRW42" s="30"/>
      <c r="QRX42" s="31"/>
      <c r="QRY42" s="30"/>
      <c r="QRZ42" s="31"/>
      <c r="QSA42" s="30"/>
      <c r="QSB42" s="31"/>
      <c r="QSC42" s="30"/>
      <c r="QSD42" s="31"/>
      <c r="QSE42" s="30"/>
      <c r="QSF42" s="31"/>
      <c r="QSG42" s="30"/>
      <c r="QSH42" s="31"/>
      <c r="QSI42" s="30"/>
      <c r="QSJ42" s="31"/>
      <c r="QSK42" s="30"/>
      <c r="QSL42" s="31"/>
      <c r="QSM42" s="30"/>
      <c r="QSN42" s="31"/>
      <c r="QSO42" s="30"/>
      <c r="QSP42" s="31"/>
      <c r="QSQ42" s="30"/>
      <c r="QSR42" s="31"/>
      <c r="QSS42" s="30"/>
      <c r="QST42" s="31"/>
      <c r="QSU42" s="30"/>
      <c r="QSV42" s="31"/>
      <c r="QSW42" s="30"/>
      <c r="QSX42" s="31"/>
      <c r="QSY42" s="30"/>
      <c r="QSZ42" s="31"/>
      <c r="QTA42" s="30"/>
      <c r="QTB42" s="31"/>
      <c r="QTC42" s="30"/>
      <c r="QTD42" s="31"/>
      <c r="QTE42" s="30"/>
      <c r="QTF42" s="31"/>
      <c r="QTG42" s="30"/>
      <c r="QTH42" s="31"/>
      <c r="QTI42" s="30"/>
      <c r="QTJ42" s="31"/>
      <c r="QTK42" s="30"/>
      <c r="QTL42" s="31"/>
      <c r="QTM42" s="30"/>
      <c r="QTN42" s="31"/>
      <c r="QTO42" s="30"/>
      <c r="QTP42" s="31"/>
      <c r="QTQ42" s="30"/>
      <c r="QTR42" s="31"/>
      <c r="QTS42" s="30"/>
      <c r="QTT42" s="31"/>
      <c r="QTU42" s="30"/>
      <c r="QTV42" s="31"/>
      <c r="QTW42" s="30"/>
      <c r="QTX42" s="31"/>
      <c r="QTY42" s="30"/>
      <c r="QTZ42" s="31"/>
      <c r="QUA42" s="30"/>
      <c r="QUB42" s="31"/>
      <c r="QUC42" s="30"/>
      <c r="QUD42" s="31"/>
      <c r="QUE42" s="30"/>
      <c r="QUF42" s="31"/>
      <c r="QUG42" s="30"/>
      <c r="QUH42" s="31"/>
      <c r="QUI42" s="30"/>
      <c r="QUJ42" s="31"/>
      <c r="QUK42" s="30"/>
      <c r="QUL42" s="31"/>
      <c r="QUM42" s="30"/>
      <c r="QUN42" s="31"/>
      <c r="QUO42" s="30"/>
      <c r="QUP42" s="31"/>
      <c r="QUQ42" s="30"/>
      <c r="QUR42" s="31"/>
      <c r="QUS42" s="30"/>
      <c r="QUT42" s="31"/>
      <c r="QUU42" s="30"/>
      <c r="QUV42" s="31"/>
      <c r="QUW42" s="30"/>
      <c r="QUX42" s="31"/>
      <c r="QUY42" s="30"/>
      <c r="QUZ42" s="31"/>
      <c r="QVA42" s="30"/>
      <c r="QVB42" s="31"/>
      <c r="QVC42" s="30"/>
      <c r="QVD42" s="31"/>
      <c r="QVE42" s="30"/>
      <c r="QVF42" s="31"/>
      <c r="QVG42" s="30"/>
      <c r="QVH42" s="31"/>
      <c r="QVI42" s="30"/>
      <c r="QVJ42" s="31"/>
      <c r="QVK42" s="30"/>
      <c r="QVL42" s="31"/>
      <c r="QVM42" s="30"/>
      <c r="QVN42" s="31"/>
      <c r="QVO42" s="30"/>
      <c r="QVP42" s="31"/>
      <c r="QVQ42" s="30"/>
      <c r="QVR42" s="31"/>
      <c r="QVS42" s="30"/>
      <c r="QVT42" s="31"/>
      <c r="QVU42" s="30"/>
      <c r="QVV42" s="31"/>
      <c r="QVW42" s="30"/>
      <c r="QVX42" s="31"/>
      <c r="QVY42" s="30"/>
      <c r="QVZ42" s="31"/>
      <c r="QWA42" s="30"/>
      <c r="QWB42" s="31"/>
      <c r="QWC42" s="30"/>
      <c r="QWD42" s="31"/>
      <c r="QWE42" s="30"/>
      <c r="QWF42" s="31"/>
      <c r="QWG42" s="30"/>
      <c r="QWH42" s="31"/>
      <c r="QWI42" s="30"/>
      <c r="QWJ42" s="31"/>
      <c r="QWK42" s="30"/>
      <c r="QWL42" s="31"/>
      <c r="QWM42" s="30"/>
      <c r="QWN42" s="31"/>
      <c r="QWO42" s="30"/>
      <c r="QWP42" s="31"/>
      <c r="QWQ42" s="30"/>
      <c r="QWR42" s="31"/>
      <c r="QWS42" s="30"/>
      <c r="QWT42" s="31"/>
      <c r="QWU42" s="30"/>
      <c r="QWV42" s="31"/>
      <c r="QWW42" s="30"/>
      <c r="QWX42" s="31"/>
      <c r="QWY42" s="30"/>
      <c r="QWZ42" s="31"/>
      <c r="QXA42" s="30"/>
      <c r="QXB42" s="31"/>
      <c r="QXC42" s="30"/>
      <c r="QXD42" s="31"/>
      <c r="QXE42" s="30"/>
      <c r="QXF42" s="31"/>
      <c r="QXG42" s="30"/>
      <c r="QXH42" s="31"/>
      <c r="QXI42" s="30"/>
      <c r="QXJ42" s="31"/>
      <c r="QXK42" s="30"/>
      <c r="QXL42" s="31"/>
      <c r="QXM42" s="30"/>
      <c r="QXN42" s="31"/>
      <c r="QXO42" s="30"/>
      <c r="QXP42" s="31"/>
      <c r="QXQ42" s="30"/>
      <c r="QXR42" s="31"/>
      <c r="QXS42" s="30"/>
      <c r="QXT42" s="31"/>
      <c r="QXU42" s="30"/>
      <c r="QXV42" s="31"/>
      <c r="QXW42" s="30"/>
      <c r="QXX42" s="31"/>
      <c r="QXY42" s="30"/>
      <c r="QXZ42" s="31"/>
      <c r="QYA42" s="30"/>
      <c r="QYB42" s="31"/>
      <c r="QYC42" s="30"/>
      <c r="QYD42" s="31"/>
      <c r="QYE42" s="30"/>
      <c r="QYF42" s="31"/>
      <c r="QYG42" s="30"/>
      <c r="QYH42" s="31"/>
      <c r="QYI42" s="30"/>
      <c r="QYJ42" s="31"/>
      <c r="QYK42" s="30"/>
      <c r="QYL42" s="31"/>
      <c r="QYM42" s="30"/>
      <c r="QYN42" s="31"/>
      <c r="QYO42" s="30"/>
      <c r="QYP42" s="31"/>
      <c r="QYQ42" s="30"/>
      <c r="QYR42" s="31"/>
      <c r="QYS42" s="30"/>
      <c r="QYT42" s="31"/>
      <c r="QYU42" s="30"/>
      <c r="QYV42" s="31"/>
      <c r="QYW42" s="30"/>
      <c r="QYX42" s="31"/>
      <c r="QYY42" s="30"/>
      <c r="QYZ42" s="31"/>
      <c r="QZA42" s="30"/>
      <c r="QZB42" s="31"/>
      <c r="QZC42" s="30"/>
      <c r="QZD42" s="31"/>
      <c r="QZE42" s="30"/>
      <c r="QZF42" s="31"/>
      <c r="QZG42" s="30"/>
      <c r="QZH42" s="31"/>
      <c r="QZI42" s="30"/>
      <c r="QZJ42" s="31"/>
      <c r="QZK42" s="30"/>
      <c r="QZL42" s="31"/>
      <c r="QZM42" s="30"/>
      <c r="QZN42" s="31"/>
      <c r="QZO42" s="30"/>
      <c r="QZP42" s="31"/>
      <c r="QZQ42" s="30"/>
      <c r="QZR42" s="31"/>
      <c r="QZS42" s="30"/>
      <c r="QZT42" s="31"/>
      <c r="QZU42" s="30"/>
      <c r="QZV42" s="31"/>
      <c r="QZW42" s="30"/>
      <c r="QZX42" s="31"/>
      <c r="QZY42" s="30"/>
      <c r="QZZ42" s="31"/>
      <c r="RAA42" s="30"/>
      <c r="RAB42" s="31"/>
      <c r="RAC42" s="30"/>
      <c r="RAD42" s="31"/>
      <c r="RAE42" s="30"/>
      <c r="RAF42" s="31"/>
      <c r="RAG42" s="30"/>
      <c r="RAH42" s="31"/>
      <c r="RAI42" s="30"/>
      <c r="RAJ42" s="31"/>
      <c r="RAK42" s="30"/>
      <c r="RAL42" s="31"/>
      <c r="RAM42" s="30"/>
      <c r="RAN42" s="31"/>
      <c r="RAO42" s="30"/>
      <c r="RAP42" s="31"/>
      <c r="RAQ42" s="30"/>
      <c r="RAR42" s="31"/>
      <c r="RAS42" s="30"/>
      <c r="RAT42" s="31"/>
      <c r="RAU42" s="30"/>
      <c r="RAV42" s="31"/>
      <c r="RAW42" s="30"/>
      <c r="RAX42" s="31"/>
      <c r="RAY42" s="30"/>
      <c r="RAZ42" s="31"/>
      <c r="RBA42" s="30"/>
      <c r="RBB42" s="31"/>
      <c r="RBC42" s="30"/>
      <c r="RBD42" s="31"/>
      <c r="RBE42" s="30"/>
      <c r="RBF42" s="31"/>
      <c r="RBG42" s="30"/>
      <c r="RBH42" s="31"/>
      <c r="RBI42" s="30"/>
      <c r="RBJ42" s="31"/>
      <c r="RBK42" s="30"/>
      <c r="RBL42" s="31"/>
      <c r="RBM42" s="30"/>
      <c r="RBN42" s="31"/>
      <c r="RBO42" s="30"/>
      <c r="RBP42" s="31"/>
      <c r="RBQ42" s="30"/>
      <c r="RBR42" s="31"/>
      <c r="RBS42" s="30"/>
      <c r="RBT42" s="31"/>
      <c r="RBU42" s="30"/>
      <c r="RBV42" s="31"/>
      <c r="RBW42" s="30"/>
      <c r="RBX42" s="31"/>
      <c r="RBY42" s="30"/>
      <c r="RBZ42" s="31"/>
      <c r="RCA42" s="30"/>
      <c r="RCB42" s="31"/>
      <c r="RCC42" s="30"/>
      <c r="RCD42" s="31"/>
      <c r="RCE42" s="30"/>
      <c r="RCF42" s="31"/>
      <c r="RCG42" s="30"/>
      <c r="RCH42" s="31"/>
      <c r="RCI42" s="30"/>
      <c r="RCJ42" s="31"/>
      <c r="RCK42" s="30"/>
      <c r="RCL42" s="31"/>
      <c r="RCM42" s="30"/>
      <c r="RCN42" s="31"/>
      <c r="RCO42" s="30"/>
      <c r="RCP42" s="31"/>
      <c r="RCQ42" s="30"/>
      <c r="RCR42" s="31"/>
      <c r="RCS42" s="30"/>
      <c r="RCT42" s="31"/>
      <c r="RCU42" s="30"/>
      <c r="RCV42" s="31"/>
      <c r="RCW42" s="30"/>
      <c r="RCX42" s="31"/>
      <c r="RCY42" s="30"/>
      <c r="RCZ42" s="31"/>
      <c r="RDA42" s="30"/>
      <c r="RDB42" s="31"/>
      <c r="RDC42" s="30"/>
      <c r="RDD42" s="31"/>
      <c r="RDE42" s="30"/>
      <c r="RDF42" s="31"/>
      <c r="RDG42" s="30"/>
      <c r="RDH42" s="31"/>
      <c r="RDI42" s="30"/>
      <c r="RDJ42" s="31"/>
      <c r="RDK42" s="30"/>
      <c r="RDL42" s="31"/>
      <c r="RDM42" s="30"/>
      <c r="RDN42" s="31"/>
      <c r="RDO42" s="30"/>
      <c r="RDP42" s="31"/>
      <c r="RDQ42" s="30"/>
      <c r="RDR42" s="31"/>
      <c r="RDS42" s="30"/>
      <c r="RDT42" s="31"/>
      <c r="RDU42" s="30"/>
      <c r="RDV42" s="31"/>
      <c r="RDW42" s="30"/>
      <c r="RDX42" s="31"/>
      <c r="RDY42" s="30"/>
      <c r="RDZ42" s="31"/>
      <c r="REA42" s="30"/>
      <c r="REB42" s="31"/>
      <c r="REC42" s="30"/>
      <c r="RED42" s="31"/>
      <c r="REE42" s="30"/>
      <c r="REF42" s="31"/>
      <c r="REG42" s="30"/>
      <c r="REH42" s="31"/>
      <c r="REI42" s="30"/>
      <c r="REJ42" s="31"/>
      <c r="REK42" s="30"/>
      <c r="REL42" s="31"/>
      <c r="REM42" s="30"/>
      <c r="REN42" s="31"/>
      <c r="REO42" s="30"/>
      <c r="REP42" s="31"/>
      <c r="REQ42" s="30"/>
      <c r="RER42" s="31"/>
      <c r="RES42" s="30"/>
      <c r="RET42" s="31"/>
      <c r="REU42" s="30"/>
      <c r="REV42" s="31"/>
      <c r="REW42" s="30"/>
      <c r="REX42" s="31"/>
      <c r="REY42" s="30"/>
      <c r="REZ42" s="31"/>
      <c r="RFA42" s="30"/>
      <c r="RFB42" s="31"/>
      <c r="RFC42" s="30"/>
      <c r="RFD42" s="31"/>
      <c r="RFE42" s="30"/>
      <c r="RFF42" s="31"/>
      <c r="RFG42" s="30"/>
      <c r="RFH42" s="31"/>
      <c r="RFI42" s="30"/>
      <c r="RFJ42" s="31"/>
      <c r="RFK42" s="30"/>
      <c r="RFL42" s="31"/>
      <c r="RFM42" s="30"/>
      <c r="RFN42" s="31"/>
      <c r="RFO42" s="30"/>
      <c r="RFP42" s="31"/>
      <c r="RFQ42" s="30"/>
      <c r="RFR42" s="31"/>
      <c r="RFS42" s="30"/>
      <c r="RFT42" s="31"/>
      <c r="RFU42" s="30"/>
      <c r="RFV42" s="31"/>
      <c r="RFW42" s="30"/>
      <c r="RFX42" s="31"/>
      <c r="RFY42" s="30"/>
      <c r="RFZ42" s="31"/>
      <c r="RGA42" s="30"/>
      <c r="RGB42" s="31"/>
      <c r="RGC42" s="30"/>
      <c r="RGD42" s="31"/>
      <c r="RGE42" s="30"/>
      <c r="RGF42" s="31"/>
      <c r="RGG42" s="30"/>
      <c r="RGH42" s="31"/>
      <c r="RGI42" s="30"/>
      <c r="RGJ42" s="31"/>
      <c r="RGK42" s="30"/>
      <c r="RGL42" s="31"/>
      <c r="RGM42" s="30"/>
      <c r="RGN42" s="31"/>
      <c r="RGO42" s="30"/>
      <c r="RGP42" s="31"/>
      <c r="RGQ42" s="30"/>
      <c r="RGR42" s="31"/>
      <c r="RGS42" s="30"/>
      <c r="RGT42" s="31"/>
      <c r="RGU42" s="30"/>
      <c r="RGV42" s="31"/>
      <c r="RGW42" s="30"/>
      <c r="RGX42" s="31"/>
      <c r="RGY42" s="30"/>
      <c r="RGZ42" s="31"/>
      <c r="RHA42" s="30"/>
      <c r="RHB42" s="31"/>
      <c r="RHC42" s="30"/>
      <c r="RHD42" s="31"/>
      <c r="RHE42" s="30"/>
      <c r="RHF42" s="31"/>
      <c r="RHG42" s="30"/>
      <c r="RHH42" s="31"/>
      <c r="RHI42" s="30"/>
      <c r="RHJ42" s="31"/>
      <c r="RHK42" s="30"/>
      <c r="RHL42" s="31"/>
      <c r="RHM42" s="30"/>
      <c r="RHN42" s="31"/>
      <c r="RHO42" s="30"/>
      <c r="RHP42" s="31"/>
      <c r="RHQ42" s="30"/>
      <c r="RHR42" s="31"/>
      <c r="RHS42" s="30"/>
      <c r="RHT42" s="31"/>
      <c r="RHU42" s="30"/>
      <c r="RHV42" s="31"/>
      <c r="RHW42" s="30"/>
      <c r="RHX42" s="31"/>
      <c r="RHY42" s="30"/>
      <c r="RHZ42" s="31"/>
      <c r="RIA42" s="30"/>
      <c r="RIB42" s="31"/>
      <c r="RIC42" s="30"/>
      <c r="RID42" s="31"/>
      <c r="RIE42" s="30"/>
      <c r="RIF42" s="31"/>
      <c r="RIG42" s="30"/>
      <c r="RIH42" s="31"/>
      <c r="RII42" s="30"/>
      <c r="RIJ42" s="31"/>
      <c r="RIK42" s="30"/>
      <c r="RIL42" s="31"/>
      <c r="RIM42" s="30"/>
      <c r="RIN42" s="31"/>
      <c r="RIO42" s="30"/>
      <c r="RIP42" s="31"/>
      <c r="RIQ42" s="30"/>
      <c r="RIR42" s="31"/>
      <c r="RIS42" s="30"/>
      <c r="RIT42" s="31"/>
      <c r="RIU42" s="30"/>
      <c r="RIV42" s="31"/>
      <c r="RIW42" s="30"/>
      <c r="RIX42" s="31"/>
      <c r="RIY42" s="30"/>
      <c r="RIZ42" s="31"/>
      <c r="RJA42" s="30"/>
      <c r="RJB42" s="31"/>
      <c r="RJC42" s="30"/>
      <c r="RJD42" s="31"/>
      <c r="RJE42" s="30"/>
      <c r="RJF42" s="31"/>
      <c r="RJG42" s="30"/>
      <c r="RJH42" s="31"/>
      <c r="RJI42" s="30"/>
      <c r="RJJ42" s="31"/>
      <c r="RJK42" s="30"/>
      <c r="RJL42" s="31"/>
      <c r="RJM42" s="30"/>
      <c r="RJN42" s="31"/>
      <c r="RJO42" s="30"/>
      <c r="RJP42" s="31"/>
      <c r="RJQ42" s="30"/>
      <c r="RJR42" s="31"/>
      <c r="RJS42" s="30"/>
      <c r="RJT42" s="31"/>
      <c r="RJU42" s="30"/>
      <c r="RJV42" s="31"/>
      <c r="RJW42" s="30"/>
      <c r="RJX42" s="31"/>
      <c r="RJY42" s="30"/>
      <c r="RJZ42" s="31"/>
      <c r="RKA42" s="30"/>
      <c r="RKB42" s="31"/>
      <c r="RKC42" s="30"/>
      <c r="RKD42" s="31"/>
      <c r="RKE42" s="30"/>
      <c r="RKF42" s="31"/>
      <c r="RKG42" s="30"/>
      <c r="RKH42" s="31"/>
      <c r="RKI42" s="30"/>
      <c r="RKJ42" s="31"/>
      <c r="RKK42" s="30"/>
      <c r="RKL42" s="31"/>
      <c r="RKM42" s="30"/>
      <c r="RKN42" s="31"/>
      <c r="RKO42" s="30"/>
      <c r="RKP42" s="31"/>
      <c r="RKQ42" s="30"/>
      <c r="RKR42" s="31"/>
      <c r="RKS42" s="30"/>
      <c r="RKT42" s="31"/>
      <c r="RKU42" s="30"/>
      <c r="RKV42" s="31"/>
      <c r="RKW42" s="30"/>
      <c r="RKX42" s="31"/>
      <c r="RKY42" s="30"/>
      <c r="RKZ42" s="31"/>
      <c r="RLA42" s="30"/>
      <c r="RLB42" s="31"/>
      <c r="RLC42" s="30"/>
      <c r="RLD42" s="31"/>
      <c r="RLE42" s="30"/>
      <c r="RLF42" s="31"/>
      <c r="RLG42" s="30"/>
      <c r="RLH42" s="31"/>
      <c r="RLI42" s="30"/>
      <c r="RLJ42" s="31"/>
      <c r="RLK42" s="30"/>
      <c r="RLL42" s="31"/>
      <c r="RLM42" s="30"/>
      <c r="RLN42" s="31"/>
      <c r="RLO42" s="30"/>
      <c r="RLP42" s="31"/>
      <c r="RLQ42" s="30"/>
      <c r="RLR42" s="31"/>
      <c r="RLS42" s="30"/>
      <c r="RLT42" s="31"/>
      <c r="RLU42" s="30"/>
      <c r="RLV42" s="31"/>
      <c r="RLW42" s="30"/>
      <c r="RLX42" s="31"/>
      <c r="RLY42" s="30"/>
      <c r="RLZ42" s="31"/>
      <c r="RMA42" s="30"/>
      <c r="RMB42" s="31"/>
      <c r="RMC42" s="30"/>
      <c r="RMD42" s="31"/>
      <c r="RME42" s="30"/>
      <c r="RMF42" s="31"/>
      <c r="RMG42" s="30"/>
      <c r="RMH42" s="31"/>
      <c r="RMI42" s="30"/>
      <c r="RMJ42" s="31"/>
      <c r="RMK42" s="30"/>
      <c r="RML42" s="31"/>
      <c r="RMM42" s="30"/>
      <c r="RMN42" s="31"/>
      <c r="RMO42" s="30"/>
      <c r="RMP42" s="31"/>
      <c r="RMQ42" s="30"/>
      <c r="RMR42" s="31"/>
      <c r="RMS42" s="30"/>
      <c r="RMT42" s="31"/>
      <c r="RMU42" s="30"/>
      <c r="RMV42" s="31"/>
      <c r="RMW42" s="30"/>
      <c r="RMX42" s="31"/>
      <c r="RMY42" s="30"/>
      <c r="RMZ42" s="31"/>
      <c r="RNA42" s="30"/>
      <c r="RNB42" s="31"/>
      <c r="RNC42" s="30"/>
      <c r="RND42" s="31"/>
      <c r="RNE42" s="30"/>
      <c r="RNF42" s="31"/>
      <c r="RNG42" s="30"/>
      <c r="RNH42" s="31"/>
      <c r="RNI42" s="30"/>
      <c r="RNJ42" s="31"/>
      <c r="RNK42" s="30"/>
      <c r="RNL42" s="31"/>
      <c r="RNM42" s="30"/>
      <c r="RNN42" s="31"/>
      <c r="RNO42" s="30"/>
      <c r="RNP42" s="31"/>
      <c r="RNQ42" s="30"/>
      <c r="RNR42" s="31"/>
      <c r="RNS42" s="30"/>
      <c r="RNT42" s="31"/>
      <c r="RNU42" s="30"/>
      <c r="RNV42" s="31"/>
      <c r="RNW42" s="30"/>
      <c r="RNX42" s="31"/>
      <c r="RNY42" s="30"/>
      <c r="RNZ42" s="31"/>
      <c r="ROA42" s="30"/>
      <c r="ROB42" s="31"/>
      <c r="ROC42" s="30"/>
      <c r="ROD42" s="31"/>
      <c r="ROE42" s="30"/>
      <c r="ROF42" s="31"/>
      <c r="ROG42" s="30"/>
      <c r="ROH42" s="31"/>
      <c r="ROI42" s="30"/>
      <c r="ROJ42" s="31"/>
      <c r="ROK42" s="30"/>
      <c r="ROL42" s="31"/>
      <c r="ROM42" s="30"/>
      <c r="RON42" s="31"/>
      <c r="ROO42" s="30"/>
      <c r="ROP42" s="31"/>
      <c r="ROQ42" s="30"/>
      <c r="ROR42" s="31"/>
      <c r="ROS42" s="30"/>
      <c r="ROT42" s="31"/>
      <c r="ROU42" s="30"/>
      <c r="ROV42" s="31"/>
      <c r="ROW42" s="30"/>
      <c r="ROX42" s="31"/>
      <c r="ROY42" s="30"/>
      <c r="ROZ42" s="31"/>
      <c r="RPA42" s="30"/>
      <c r="RPB42" s="31"/>
      <c r="RPC42" s="30"/>
      <c r="RPD42" s="31"/>
      <c r="RPE42" s="30"/>
      <c r="RPF42" s="31"/>
      <c r="RPG42" s="30"/>
      <c r="RPH42" s="31"/>
      <c r="RPI42" s="30"/>
      <c r="RPJ42" s="31"/>
      <c r="RPK42" s="30"/>
      <c r="RPL42" s="31"/>
      <c r="RPM42" s="30"/>
      <c r="RPN42" s="31"/>
      <c r="RPO42" s="30"/>
      <c r="RPP42" s="31"/>
      <c r="RPQ42" s="30"/>
      <c r="RPR42" s="31"/>
      <c r="RPS42" s="30"/>
      <c r="RPT42" s="31"/>
      <c r="RPU42" s="30"/>
      <c r="RPV42" s="31"/>
      <c r="RPW42" s="30"/>
      <c r="RPX42" s="31"/>
      <c r="RPY42" s="30"/>
      <c r="RPZ42" s="31"/>
      <c r="RQA42" s="30"/>
      <c r="RQB42" s="31"/>
      <c r="RQC42" s="30"/>
      <c r="RQD42" s="31"/>
      <c r="RQE42" s="30"/>
      <c r="RQF42" s="31"/>
      <c r="RQG42" s="30"/>
      <c r="RQH42" s="31"/>
      <c r="RQI42" s="30"/>
      <c r="RQJ42" s="31"/>
      <c r="RQK42" s="30"/>
      <c r="RQL42" s="31"/>
      <c r="RQM42" s="30"/>
      <c r="RQN42" s="31"/>
      <c r="RQO42" s="30"/>
      <c r="RQP42" s="31"/>
      <c r="RQQ42" s="30"/>
      <c r="RQR42" s="31"/>
      <c r="RQS42" s="30"/>
      <c r="RQT42" s="31"/>
      <c r="RQU42" s="30"/>
      <c r="RQV42" s="31"/>
      <c r="RQW42" s="30"/>
      <c r="RQX42" s="31"/>
      <c r="RQY42" s="30"/>
      <c r="RQZ42" s="31"/>
      <c r="RRA42" s="30"/>
      <c r="RRB42" s="31"/>
      <c r="RRC42" s="30"/>
      <c r="RRD42" s="31"/>
      <c r="RRE42" s="30"/>
      <c r="RRF42" s="31"/>
      <c r="RRG42" s="30"/>
      <c r="RRH42" s="31"/>
      <c r="RRI42" s="30"/>
      <c r="RRJ42" s="31"/>
      <c r="RRK42" s="30"/>
      <c r="RRL42" s="31"/>
      <c r="RRM42" s="30"/>
      <c r="RRN42" s="31"/>
      <c r="RRO42" s="30"/>
      <c r="RRP42" s="31"/>
      <c r="RRQ42" s="30"/>
      <c r="RRR42" s="31"/>
      <c r="RRS42" s="30"/>
      <c r="RRT42" s="31"/>
      <c r="RRU42" s="30"/>
      <c r="RRV42" s="31"/>
      <c r="RRW42" s="30"/>
      <c r="RRX42" s="31"/>
      <c r="RRY42" s="30"/>
      <c r="RRZ42" s="31"/>
      <c r="RSA42" s="30"/>
      <c r="RSB42" s="31"/>
      <c r="RSC42" s="30"/>
      <c r="RSD42" s="31"/>
      <c r="RSE42" s="30"/>
      <c r="RSF42" s="31"/>
      <c r="RSG42" s="30"/>
      <c r="RSH42" s="31"/>
      <c r="RSI42" s="30"/>
      <c r="RSJ42" s="31"/>
      <c r="RSK42" s="30"/>
      <c r="RSL42" s="31"/>
      <c r="RSM42" s="30"/>
      <c r="RSN42" s="31"/>
      <c r="RSO42" s="30"/>
      <c r="RSP42" s="31"/>
      <c r="RSQ42" s="30"/>
      <c r="RSR42" s="31"/>
      <c r="RSS42" s="30"/>
      <c r="RST42" s="31"/>
      <c r="RSU42" s="30"/>
      <c r="RSV42" s="31"/>
      <c r="RSW42" s="30"/>
      <c r="RSX42" s="31"/>
      <c r="RSY42" s="30"/>
      <c r="RSZ42" s="31"/>
      <c r="RTA42" s="30"/>
      <c r="RTB42" s="31"/>
      <c r="RTC42" s="30"/>
      <c r="RTD42" s="31"/>
      <c r="RTE42" s="30"/>
      <c r="RTF42" s="31"/>
      <c r="RTG42" s="30"/>
      <c r="RTH42" s="31"/>
      <c r="RTI42" s="30"/>
      <c r="RTJ42" s="31"/>
      <c r="RTK42" s="30"/>
      <c r="RTL42" s="31"/>
      <c r="RTM42" s="30"/>
      <c r="RTN42" s="31"/>
      <c r="RTO42" s="30"/>
      <c r="RTP42" s="31"/>
      <c r="RTQ42" s="30"/>
      <c r="RTR42" s="31"/>
      <c r="RTS42" s="30"/>
      <c r="RTT42" s="31"/>
      <c r="RTU42" s="30"/>
      <c r="RTV42" s="31"/>
      <c r="RTW42" s="30"/>
      <c r="RTX42" s="31"/>
      <c r="RTY42" s="30"/>
      <c r="RTZ42" s="31"/>
      <c r="RUA42" s="30"/>
      <c r="RUB42" s="31"/>
      <c r="RUC42" s="30"/>
      <c r="RUD42" s="31"/>
      <c r="RUE42" s="30"/>
      <c r="RUF42" s="31"/>
      <c r="RUG42" s="30"/>
      <c r="RUH42" s="31"/>
      <c r="RUI42" s="30"/>
      <c r="RUJ42" s="31"/>
      <c r="RUK42" s="30"/>
      <c r="RUL42" s="31"/>
      <c r="RUM42" s="30"/>
      <c r="RUN42" s="31"/>
      <c r="RUO42" s="30"/>
      <c r="RUP42" s="31"/>
      <c r="RUQ42" s="30"/>
      <c r="RUR42" s="31"/>
      <c r="RUS42" s="30"/>
      <c r="RUT42" s="31"/>
      <c r="RUU42" s="30"/>
      <c r="RUV42" s="31"/>
      <c r="RUW42" s="30"/>
      <c r="RUX42" s="31"/>
      <c r="RUY42" s="30"/>
      <c r="RUZ42" s="31"/>
      <c r="RVA42" s="30"/>
      <c r="RVB42" s="31"/>
      <c r="RVC42" s="30"/>
      <c r="RVD42" s="31"/>
      <c r="RVE42" s="30"/>
      <c r="RVF42" s="31"/>
      <c r="RVG42" s="30"/>
      <c r="RVH42" s="31"/>
      <c r="RVI42" s="30"/>
      <c r="RVJ42" s="31"/>
      <c r="RVK42" s="30"/>
      <c r="RVL42" s="31"/>
      <c r="RVM42" s="30"/>
      <c r="RVN42" s="31"/>
      <c r="RVO42" s="30"/>
      <c r="RVP42" s="31"/>
      <c r="RVQ42" s="30"/>
      <c r="RVR42" s="31"/>
      <c r="RVS42" s="30"/>
      <c r="RVT42" s="31"/>
      <c r="RVU42" s="30"/>
      <c r="RVV42" s="31"/>
      <c r="RVW42" s="30"/>
      <c r="RVX42" s="31"/>
      <c r="RVY42" s="30"/>
      <c r="RVZ42" s="31"/>
      <c r="RWA42" s="30"/>
      <c r="RWB42" s="31"/>
      <c r="RWC42" s="30"/>
      <c r="RWD42" s="31"/>
      <c r="RWE42" s="30"/>
      <c r="RWF42" s="31"/>
      <c r="RWG42" s="30"/>
      <c r="RWH42" s="31"/>
      <c r="RWI42" s="30"/>
      <c r="RWJ42" s="31"/>
      <c r="RWK42" s="30"/>
      <c r="RWL42" s="31"/>
      <c r="RWM42" s="30"/>
      <c r="RWN42" s="31"/>
      <c r="RWO42" s="30"/>
      <c r="RWP42" s="31"/>
      <c r="RWQ42" s="30"/>
      <c r="RWR42" s="31"/>
      <c r="RWS42" s="30"/>
      <c r="RWT42" s="31"/>
      <c r="RWU42" s="30"/>
      <c r="RWV42" s="31"/>
      <c r="RWW42" s="30"/>
      <c r="RWX42" s="31"/>
      <c r="RWY42" s="30"/>
      <c r="RWZ42" s="31"/>
      <c r="RXA42" s="30"/>
      <c r="RXB42" s="31"/>
      <c r="RXC42" s="30"/>
      <c r="RXD42" s="31"/>
      <c r="RXE42" s="30"/>
      <c r="RXF42" s="31"/>
      <c r="RXG42" s="30"/>
      <c r="RXH42" s="31"/>
      <c r="RXI42" s="30"/>
      <c r="RXJ42" s="31"/>
      <c r="RXK42" s="30"/>
      <c r="RXL42" s="31"/>
      <c r="RXM42" s="30"/>
      <c r="RXN42" s="31"/>
      <c r="RXO42" s="30"/>
      <c r="RXP42" s="31"/>
      <c r="RXQ42" s="30"/>
      <c r="RXR42" s="31"/>
      <c r="RXS42" s="30"/>
      <c r="RXT42" s="31"/>
      <c r="RXU42" s="30"/>
      <c r="RXV42" s="31"/>
      <c r="RXW42" s="30"/>
      <c r="RXX42" s="31"/>
      <c r="RXY42" s="30"/>
      <c r="RXZ42" s="31"/>
      <c r="RYA42" s="30"/>
      <c r="RYB42" s="31"/>
      <c r="RYC42" s="30"/>
      <c r="RYD42" s="31"/>
      <c r="RYE42" s="30"/>
      <c r="RYF42" s="31"/>
      <c r="RYG42" s="30"/>
      <c r="RYH42" s="31"/>
      <c r="RYI42" s="30"/>
      <c r="RYJ42" s="31"/>
      <c r="RYK42" s="30"/>
      <c r="RYL42" s="31"/>
      <c r="RYM42" s="30"/>
      <c r="RYN42" s="31"/>
      <c r="RYO42" s="30"/>
      <c r="RYP42" s="31"/>
      <c r="RYQ42" s="30"/>
      <c r="RYR42" s="31"/>
      <c r="RYS42" s="30"/>
      <c r="RYT42" s="31"/>
      <c r="RYU42" s="30"/>
      <c r="RYV42" s="31"/>
      <c r="RYW42" s="30"/>
      <c r="RYX42" s="31"/>
      <c r="RYY42" s="30"/>
      <c r="RYZ42" s="31"/>
      <c r="RZA42" s="30"/>
      <c r="RZB42" s="31"/>
      <c r="RZC42" s="30"/>
      <c r="RZD42" s="31"/>
      <c r="RZE42" s="30"/>
      <c r="RZF42" s="31"/>
      <c r="RZG42" s="30"/>
      <c r="RZH42" s="31"/>
      <c r="RZI42" s="30"/>
      <c r="RZJ42" s="31"/>
      <c r="RZK42" s="30"/>
      <c r="RZL42" s="31"/>
      <c r="RZM42" s="30"/>
      <c r="RZN42" s="31"/>
      <c r="RZO42" s="30"/>
      <c r="RZP42" s="31"/>
      <c r="RZQ42" s="30"/>
      <c r="RZR42" s="31"/>
      <c r="RZS42" s="30"/>
      <c r="RZT42" s="31"/>
      <c r="RZU42" s="30"/>
      <c r="RZV42" s="31"/>
      <c r="RZW42" s="30"/>
      <c r="RZX42" s="31"/>
      <c r="RZY42" s="30"/>
      <c r="RZZ42" s="31"/>
      <c r="SAA42" s="30"/>
      <c r="SAB42" s="31"/>
      <c r="SAC42" s="30"/>
      <c r="SAD42" s="31"/>
      <c r="SAE42" s="30"/>
      <c r="SAF42" s="31"/>
      <c r="SAG42" s="30"/>
      <c r="SAH42" s="31"/>
      <c r="SAI42" s="30"/>
      <c r="SAJ42" s="31"/>
      <c r="SAK42" s="30"/>
      <c r="SAL42" s="31"/>
      <c r="SAM42" s="30"/>
      <c r="SAN42" s="31"/>
      <c r="SAO42" s="30"/>
      <c r="SAP42" s="31"/>
      <c r="SAQ42" s="30"/>
      <c r="SAR42" s="31"/>
      <c r="SAS42" s="30"/>
      <c r="SAT42" s="31"/>
      <c r="SAU42" s="30"/>
      <c r="SAV42" s="31"/>
      <c r="SAW42" s="30"/>
      <c r="SAX42" s="31"/>
      <c r="SAY42" s="30"/>
      <c r="SAZ42" s="31"/>
      <c r="SBA42" s="30"/>
      <c r="SBB42" s="31"/>
      <c r="SBC42" s="30"/>
      <c r="SBD42" s="31"/>
      <c r="SBE42" s="30"/>
      <c r="SBF42" s="31"/>
      <c r="SBG42" s="30"/>
      <c r="SBH42" s="31"/>
      <c r="SBI42" s="30"/>
      <c r="SBJ42" s="31"/>
      <c r="SBK42" s="30"/>
      <c r="SBL42" s="31"/>
      <c r="SBM42" s="30"/>
      <c r="SBN42" s="31"/>
      <c r="SBO42" s="30"/>
      <c r="SBP42" s="31"/>
      <c r="SBQ42" s="30"/>
      <c r="SBR42" s="31"/>
      <c r="SBS42" s="30"/>
      <c r="SBT42" s="31"/>
      <c r="SBU42" s="30"/>
      <c r="SBV42" s="31"/>
      <c r="SBW42" s="30"/>
      <c r="SBX42" s="31"/>
      <c r="SBY42" s="30"/>
      <c r="SBZ42" s="31"/>
      <c r="SCA42" s="30"/>
      <c r="SCB42" s="31"/>
      <c r="SCC42" s="30"/>
      <c r="SCD42" s="31"/>
      <c r="SCE42" s="30"/>
      <c r="SCF42" s="31"/>
      <c r="SCG42" s="30"/>
      <c r="SCH42" s="31"/>
      <c r="SCI42" s="30"/>
      <c r="SCJ42" s="31"/>
      <c r="SCK42" s="30"/>
      <c r="SCL42" s="31"/>
      <c r="SCM42" s="30"/>
      <c r="SCN42" s="31"/>
      <c r="SCO42" s="30"/>
      <c r="SCP42" s="31"/>
      <c r="SCQ42" s="30"/>
      <c r="SCR42" s="31"/>
      <c r="SCS42" s="30"/>
      <c r="SCT42" s="31"/>
      <c r="SCU42" s="30"/>
      <c r="SCV42" s="31"/>
      <c r="SCW42" s="30"/>
      <c r="SCX42" s="31"/>
      <c r="SCY42" s="30"/>
      <c r="SCZ42" s="31"/>
      <c r="SDA42" s="30"/>
      <c r="SDB42" s="31"/>
      <c r="SDC42" s="30"/>
      <c r="SDD42" s="31"/>
      <c r="SDE42" s="30"/>
      <c r="SDF42" s="31"/>
      <c r="SDG42" s="30"/>
      <c r="SDH42" s="31"/>
      <c r="SDI42" s="30"/>
      <c r="SDJ42" s="31"/>
      <c r="SDK42" s="30"/>
      <c r="SDL42" s="31"/>
      <c r="SDM42" s="30"/>
      <c r="SDN42" s="31"/>
      <c r="SDO42" s="30"/>
      <c r="SDP42" s="31"/>
      <c r="SDQ42" s="30"/>
      <c r="SDR42" s="31"/>
      <c r="SDS42" s="30"/>
      <c r="SDT42" s="31"/>
      <c r="SDU42" s="30"/>
      <c r="SDV42" s="31"/>
      <c r="SDW42" s="30"/>
      <c r="SDX42" s="31"/>
      <c r="SDY42" s="30"/>
      <c r="SDZ42" s="31"/>
      <c r="SEA42" s="30"/>
      <c r="SEB42" s="31"/>
      <c r="SEC42" s="30"/>
      <c r="SED42" s="31"/>
      <c r="SEE42" s="30"/>
      <c r="SEF42" s="31"/>
      <c r="SEG42" s="30"/>
      <c r="SEH42" s="31"/>
      <c r="SEI42" s="30"/>
      <c r="SEJ42" s="31"/>
      <c r="SEK42" s="30"/>
      <c r="SEL42" s="31"/>
      <c r="SEM42" s="30"/>
      <c r="SEN42" s="31"/>
      <c r="SEO42" s="30"/>
      <c r="SEP42" s="31"/>
      <c r="SEQ42" s="30"/>
      <c r="SER42" s="31"/>
      <c r="SES42" s="30"/>
      <c r="SET42" s="31"/>
      <c r="SEU42" s="30"/>
      <c r="SEV42" s="31"/>
      <c r="SEW42" s="30"/>
      <c r="SEX42" s="31"/>
      <c r="SEY42" s="30"/>
      <c r="SEZ42" s="31"/>
      <c r="SFA42" s="30"/>
      <c r="SFB42" s="31"/>
      <c r="SFC42" s="30"/>
      <c r="SFD42" s="31"/>
      <c r="SFE42" s="30"/>
      <c r="SFF42" s="31"/>
      <c r="SFG42" s="30"/>
      <c r="SFH42" s="31"/>
      <c r="SFI42" s="30"/>
      <c r="SFJ42" s="31"/>
      <c r="SFK42" s="30"/>
      <c r="SFL42" s="31"/>
      <c r="SFM42" s="30"/>
      <c r="SFN42" s="31"/>
      <c r="SFO42" s="30"/>
      <c r="SFP42" s="31"/>
      <c r="SFQ42" s="30"/>
      <c r="SFR42" s="31"/>
      <c r="SFS42" s="30"/>
      <c r="SFT42" s="31"/>
      <c r="SFU42" s="30"/>
      <c r="SFV42" s="31"/>
      <c r="SFW42" s="30"/>
      <c r="SFX42" s="31"/>
      <c r="SFY42" s="30"/>
      <c r="SFZ42" s="31"/>
      <c r="SGA42" s="30"/>
      <c r="SGB42" s="31"/>
      <c r="SGC42" s="30"/>
      <c r="SGD42" s="31"/>
      <c r="SGE42" s="30"/>
      <c r="SGF42" s="31"/>
      <c r="SGG42" s="30"/>
      <c r="SGH42" s="31"/>
      <c r="SGI42" s="30"/>
      <c r="SGJ42" s="31"/>
      <c r="SGK42" s="30"/>
      <c r="SGL42" s="31"/>
      <c r="SGM42" s="30"/>
      <c r="SGN42" s="31"/>
      <c r="SGO42" s="30"/>
      <c r="SGP42" s="31"/>
      <c r="SGQ42" s="30"/>
      <c r="SGR42" s="31"/>
      <c r="SGS42" s="30"/>
      <c r="SGT42" s="31"/>
      <c r="SGU42" s="30"/>
      <c r="SGV42" s="31"/>
      <c r="SGW42" s="30"/>
      <c r="SGX42" s="31"/>
      <c r="SGY42" s="30"/>
      <c r="SGZ42" s="31"/>
      <c r="SHA42" s="30"/>
      <c r="SHB42" s="31"/>
      <c r="SHC42" s="30"/>
      <c r="SHD42" s="31"/>
      <c r="SHE42" s="30"/>
      <c r="SHF42" s="31"/>
      <c r="SHG42" s="30"/>
      <c r="SHH42" s="31"/>
      <c r="SHI42" s="30"/>
      <c r="SHJ42" s="31"/>
      <c r="SHK42" s="30"/>
      <c r="SHL42" s="31"/>
      <c r="SHM42" s="30"/>
      <c r="SHN42" s="31"/>
      <c r="SHO42" s="30"/>
      <c r="SHP42" s="31"/>
      <c r="SHQ42" s="30"/>
      <c r="SHR42" s="31"/>
      <c r="SHS42" s="30"/>
      <c r="SHT42" s="31"/>
      <c r="SHU42" s="30"/>
      <c r="SHV42" s="31"/>
      <c r="SHW42" s="30"/>
      <c r="SHX42" s="31"/>
      <c r="SHY42" s="30"/>
      <c r="SHZ42" s="31"/>
      <c r="SIA42" s="30"/>
      <c r="SIB42" s="31"/>
      <c r="SIC42" s="30"/>
      <c r="SID42" s="31"/>
      <c r="SIE42" s="30"/>
      <c r="SIF42" s="31"/>
      <c r="SIG42" s="30"/>
      <c r="SIH42" s="31"/>
      <c r="SII42" s="30"/>
      <c r="SIJ42" s="31"/>
      <c r="SIK42" s="30"/>
      <c r="SIL42" s="31"/>
      <c r="SIM42" s="30"/>
      <c r="SIN42" s="31"/>
      <c r="SIO42" s="30"/>
      <c r="SIP42" s="31"/>
      <c r="SIQ42" s="30"/>
      <c r="SIR42" s="31"/>
      <c r="SIS42" s="30"/>
      <c r="SIT42" s="31"/>
      <c r="SIU42" s="30"/>
      <c r="SIV42" s="31"/>
      <c r="SIW42" s="30"/>
      <c r="SIX42" s="31"/>
      <c r="SIY42" s="30"/>
      <c r="SIZ42" s="31"/>
      <c r="SJA42" s="30"/>
      <c r="SJB42" s="31"/>
      <c r="SJC42" s="30"/>
      <c r="SJD42" s="31"/>
      <c r="SJE42" s="30"/>
      <c r="SJF42" s="31"/>
      <c r="SJG42" s="30"/>
      <c r="SJH42" s="31"/>
      <c r="SJI42" s="30"/>
      <c r="SJJ42" s="31"/>
      <c r="SJK42" s="30"/>
      <c r="SJL42" s="31"/>
      <c r="SJM42" s="30"/>
      <c r="SJN42" s="31"/>
      <c r="SJO42" s="30"/>
      <c r="SJP42" s="31"/>
      <c r="SJQ42" s="30"/>
      <c r="SJR42" s="31"/>
      <c r="SJS42" s="30"/>
      <c r="SJT42" s="31"/>
      <c r="SJU42" s="30"/>
      <c r="SJV42" s="31"/>
      <c r="SJW42" s="30"/>
      <c r="SJX42" s="31"/>
      <c r="SJY42" s="30"/>
      <c r="SJZ42" s="31"/>
      <c r="SKA42" s="30"/>
      <c r="SKB42" s="31"/>
      <c r="SKC42" s="30"/>
      <c r="SKD42" s="31"/>
      <c r="SKE42" s="30"/>
      <c r="SKF42" s="31"/>
      <c r="SKG42" s="30"/>
      <c r="SKH42" s="31"/>
      <c r="SKI42" s="30"/>
      <c r="SKJ42" s="31"/>
      <c r="SKK42" s="30"/>
      <c r="SKL42" s="31"/>
      <c r="SKM42" s="30"/>
      <c r="SKN42" s="31"/>
      <c r="SKO42" s="30"/>
      <c r="SKP42" s="31"/>
      <c r="SKQ42" s="30"/>
      <c r="SKR42" s="31"/>
      <c r="SKS42" s="30"/>
      <c r="SKT42" s="31"/>
      <c r="SKU42" s="30"/>
      <c r="SKV42" s="31"/>
      <c r="SKW42" s="30"/>
      <c r="SKX42" s="31"/>
      <c r="SKY42" s="30"/>
      <c r="SKZ42" s="31"/>
      <c r="SLA42" s="30"/>
      <c r="SLB42" s="31"/>
      <c r="SLC42" s="30"/>
      <c r="SLD42" s="31"/>
      <c r="SLE42" s="30"/>
      <c r="SLF42" s="31"/>
      <c r="SLG42" s="30"/>
      <c r="SLH42" s="31"/>
      <c r="SLI42" s="30"/>
      <c r="SLJ42" s="31"/>
      <c r="SLK42" s="30"/>
      <c r="SLL42" s="31"/>
      <c r="SLM42" s="30"/>
      <c r="SLN42" s="31"/>
      <c r="SLO42" s="30"/>
      <c r="SLP42" s="31"/>
      <c r="SLQ42" s="30"/>
      <c r="SLR42" s="31"/>
      <c r="SLS42" s="30"/>
      <c r="SLT42" s="31"/>
      <c r="SLU42" s="30"/>
      <c r="SLV42" s="31"/>
      <c r="SLW42" s="30"/>
      <c r="SLX42" s="31"/>
      <c r="SLY42" s="30"/>
      <c r="SLZ42" s="31"/>
      <c r="SMA42" s="30"/>
      <c r="SMB42" s="31"/>
      <c r="SMC42" s="30"/>
      <c r="SMD42" s="31"/>
      <c r="SME42" s="30"/>
      <c r="SMF42" s="31"/>
      <c r="SMG42" s="30"/>
      <c r="SMH42" s="31"/>
      <c r="SMI42" s="30"/>
      <c r="SMJ42" s="31"/>
      <c r="SMK42" s="30"/>
      <c r="SML42" s="31"/>
      <c r="SMM42" s="30"/>
      <c r="SMN42" s="31"/>
      <c r="SMO42" s="30"/>
      <c r="SMP42" s="31"/>
      <c r="SMQ42" s="30"/>
      <c r="SMR42" s="31"/>
      <c r="SMS42" s="30"/>
      <c r="SMT42" s="31"/>
      <c r="SMU42" s="30"/>
      <c r="SMV42" s="31"/>
      <c r="SMW42" s="30"/>
      <c r="SMX42" s="31"/>
      <c r="SMY42" s="30"/>
      <c r="SMZ42" s="31"/>
      <c r="SNA42" s="30"/>
      <c r="SNB42" s="31"/>
      <c r="SNC42" s="30"/>
      <c r="SND42" s="31"/>
      <c r="SNE42" s="30"/>
      <c r="SNF42" s="31"/>
      <c r="SNG42" s="30"/>
      <c r="SNH42" s="31"/>
      <c r="SNI42" s="30"/>
      <c r="SNJ42" s="31"/>
      <c r="SNK42" s="30"/>
      <c r="SNL42" s="31"/>
      <c r="SNM42" s="30"/>
      <c r="SNN42" s="31"/>
      <c r="SNO42" s="30"/>
      <c r="SNP42" s="31"/>
      <c r="SNQ42" s="30"/>
      <c r="SNR42" s="31"/>
      <c r="SNS42" s="30"/>
      <c r="SNT42" s="31"/>
      <c r="SNU42" s="30"/>
      <c r="SNV42" s="31"/>
      <c r="SNW42" s="30"/>
      <c r="SNX42" s="31"/>
      <c r="SNY42" s="30"/>
      <c r="SNZ42" s="31"/>
      <c r="SOA42" s="30"/>
      <c r="SOB42" s="31"/>
      <c r="SOC42" s="30"/>
      <c r="SOD42" s="31"/>
      <c r="SOE42" s="30"/>
      <c r="SOF42" s="31"/>
      <c r="SOG42" s="30"/>
      <c r="SOH42" s="31"/>
      <c r="SOI42" s="30"/>
      <c r="SOJ42" s="31"/>
      <c r="SOK42" s="30"/>
      <c r="SOL42" s="31"/>
      <c r="SOM42" s="30"/>
      <c r="SON42" s="31"/>
      <c r="SOO42" s="30"/>
      <c r="SOP42" s="31"/>
      <c r="SOQ42" s="30"/>
      <c r="SOR42" s="31"/>
      <c r="SOS42" s="30"/>
      <c r="SOT42" s="31"/>
      <c r="SOU42" s="30"/>
      <c r="SOV42" s="31"/>
      <c r="SOW42" s="30"/>
      <c r="SOX42" s="31"/>
      <c r="SOY42" s="30"/>
      <c r="SOZ42" s="31"/>
      <c r="SPA42" s="30"/>
      <c r="SPB42" s="31"/>
      <c r="SPC42" s="30"/>
      <c r="SPD42" s="31"/>
      <c r="SPE42" s="30"/>
      <c r="SPF42" s="31"/>
      <c r="SPG42" s="30"/>
      <c r="SPH42" s="31"/>
      <c r="SPI42" s="30"/>
      <c r="SPJ42" s="31"/>
      <c r="SPK42" s="30"/>
      <c r="SPL42" s="31"/>
      <c r="SPM42" s="30"/>
      <c r="SPN42" s="31"/>
      <c r="SPO42" s="30"/>
      <c r="SPP42" s="31"/>
      <c r="SPQ42" s="30"/>
      <c r="SPR42" s="31"/>
      <c r="SPS42" s="30"/>
      <c r="SPT42" s="31"/>
      <c r="SPU42" s="30"/>
      <c r="SPV42" s="31"/>
      <c r="SPW42" s="30"/>
      <c r="SPX42" s="31"/>
      <c r="SPY42" s="30"/>
      <c r="SPZ42" s="31"/>
      <c r="SQA42" s="30"/>
      <c r="SQB42" s="31"/>
      <c r="SQC42" s="30"/>
      <c r="SQD42" s="31"/>
      <c r="SQE42" s="30"/>
      <c r="SQF42" s="31"/>
      <c r="SQG42" s="30"/>
      <c r="SQH42" s="31"/>
      <c r="SQI42" s="30"/>
      <c r="SQJ42" s="31"/>
      <c r="SQK42" s="30"/>
      <c r="SQL42" s="31"/>
      <c r="SQM42" s="30"/>
      <c r="SQN42" s="31"/>
      <c r="SQO42" s="30"/>
      <c r="SQP42" s="31"/>
      <c r="SQQ42" s="30"/>
      <c r="SQR42" s="31"/>
      <c r="SQS42" s="30"/>
      <c r="SQT42" s="31"/>
      <c r="SQU42" s="30"/>
      <c r="SQV42" s="31"/>
      <c r="SQW42" s="30"/>
      <c r="SQX42" s="31"/>
      <c r="SQY42" s="30"/>
      <c r="SQZ42" s="31"/>
      <c r="SRA42" s="30"/>
      <c r="SRB42" s="31"/>
      <c r="SRC42" s="30"/>
      <c r="SRD42" s="31"/>
      <c r="SRE42" s="30"/>
      <c r="SRF42" s="31"/>
      <c r="SRG42" s="30"/>
      <c r="SRH42" s="31"/>
      <c r="SRI42" s="30"/>
      <c r="SRJ42" s="31"/>
      <c r="SRK42" s="30"/>
      <c r="SRL42" s="31"/>
      <c r="SRM42" s="30"/>
      <c r="SRN42" s="31"/>
      <c r="SRO42" s="30"/>
      <c r="SRP42" s="31"/>
      <c r="SRQ42" s="30"/>
      <c r="SRR42" s="31"/>
      <c r="SRS42" s="30"/>
      <c r="SRT42" s="31"/>
      <c r="SRU42" s="30"/>
      <c r="SRV42" s="31"/>
      <c r="SRW42" s="30"/>
      <c r="SRX42" s="31"/>
      <c r="SRY42" s="30"/>
      <c r="SRZ42" s="31"/>
      <c r="SSA42" s="30"/>
      <c r="SSB42" s="31"/>
      <c r="SSC42" s="30"/>
      <c r="SSD42" s="31"/>
      <c r="SSE42" s="30"/>
      <c r="SSF42" s="31"/>
      <c r="SSG42" s="30"/>
      <c r="SSH42" s="31"/>
      <c r="SSI42" s="30"/>
      <c r="SSJ42" s="31"/>
      <c r="SSK42" s="30"/>
      <c r="SSL42" s="31"/>
      <c r="SSM42" s="30"/>
      <c r="SSN42" s="31"/>
      <c r="SSO42" s="30"/>
      <c r="SSP42" s="31"/>
      <c r="SSQ42" s="30"/>
      <c r="SSR42" s="31"/>
      <c r="SSS42" s="30"/>
      <c r="SST42" s="31"/>
      <c r="SSU42" s="30"/>
      <c r="SSV42" s="31"/>
      <c r="SSW42" s="30"/>
      <c r="SSX42" s="31"/>
      <c r="SSY42" s="30"/>
      <c r="SSZ42" s="31"/>
      <c r="STA42" s="30"/>
      <c r="STB42" s="31"/>
      <c r="STC42" s="30"/>
      <c r="STD42" s="31"/>
      <c r="STE42" s="30"/>
      <c r="STF42" s="31"/>
      <c r="STG42" s="30"/>
      <c r="STH42" s="31"/>
      <c r="STI42" s="30"/>
      <c r="STJ42" s="31"/>
      <c r="STK42" s="30"/>
      <c r="STL42" s="31"/>
      <c r="STM42" s="30"/>
      <c r="STN42" s="31"/>
      <c r="STO42" s="30"/>
      <c r="STP42" s="31"/>
      <c r="STQ42" s="30"/>
      <c r="STR42" s="31"/>
      <c r="STS42" s="30"/>
      <c r="STT42" s="31"/>
      <c r="STU42" s="30"/>
      <c r="STV42" s="31"/>
      <c r="STW42" s="30"/>
      <c r="STX42" s="31"/>
      <c r="STY42" s="30"/>
      <c r="STZ42" s="31"/>
      <c r="SUA42" s="30"/>
      <c r="SUB42" s="31"/>
      <c r="SUC42" s="30"/>
      <c r="SUD42" s="31"/>
      <c r="SUE42" s="30"/>
      <c r="SUF42" s="31"/>
      <c r="SUG42" s="30"/>
      <c r="SUH42" s="31"/>
      <c r="SUI42" s="30"/>
      <c r="SUJ42" s="31"/>
      <c r="SUK42" s="30"/>
      <c r="SUL42" s="31"/>
      <c r="SUM42" s="30"/>
      <c r="SUN42" s="31"/>
      <c r="SUO42" s="30"/>
      <c r="SUP42" s="31"/>
      <c r="SUQ42" s="30"/>
      <c r="SUR42" s="31"/>
      <c r="SUS42" s="30"/>
      <c r="SUT42" s="31"/>
      <c r="SUU42" s="30"/>
      <c r="SUV42" s="31"/>
      <c r="SUW42" s="30"/>
      <c r="SUX42" s="31"/>
      <c r="SUY42" s="30"/>
      <c r="SUZ42" s="31"/>
      <c r="SVA42" s="30"/>
      <c r="SVB42" s="31"/>
      <c r="SVC42" s="30"/>
      <c r="SVD42" s="31"/>
      <c r="SVE42" s="30"/>
      <c r="SVF42" s="31"/>
      <c r="SVG42" s="30"/>
      <c r="SVH42" s="31"/>
      <c r="SVI42" s="30"/>
      <c r="SVJ42" s="31"/>
      <c r="SVK42" s="30"/>
      <c r="SVL42" s="31"/>
      <c r="SVM42" s="30"/>
      <c r="SVN42" s="31"/>
      <c r="SVO42" s="30"/>
      <c r="SVP42" s="31"/>
      <c r="SVQ42" s="30"/>
      <c r="SVR42" s="31"/>
      <c r="SVS42" s="30"/>
      <c r="SVT42" s="31"/>
      <c r="SVU42" s="30"/>
      <c r="SVV42" s="31"/>
      <c r="SVW42" s="30"/>
      <c r="SVX42" s="31"/>
      <c r="SVY42" s="30"/>
      <c r="SVZ42" s="31"/>
      <c r="SWA42" s="30"/>
      <c r="SWB42" s="31"/>
      <c r="SWC42" s="30"/>
      <c r="SWD42" s="31"/>
      <c r="SWE42" s="30"/>
      <c r="SWF42" s="31"/>
      <c r="SWG42" s="30"/>
      <c r="SWH42" s="31"/>
      <c r="SWI42" s="30"/>
      <c r="SWJ42" s="31"/>
      <c r="SWK42" s="30"/>
      <c r="SWL42" s="31"/>
      <c r="SWM42" s="30"/>
      <c r="SWN42" s="31"/>
      <c r="SWO42" s="30"/>
      <c r="SWP42" s="31"/>
      <c r="SWQ42" s="30"/>
      <c r="SWR42" s="31"/>
      <c r="SWS42" s="30"/>
      <c r="SWT42" s="31"/>
      <c r="SWU42" s="30"/>
      <c r="SWV42" s="31"/>
      <c r="SWW42" s="30"/>
      <c r="SWX42" s="31"/>
      <c r="SWY42" s="30"/>
      <c r="SWZ42" s="31"/>
      <c r="SXA42" s="30"/>
      <c r="SXB42" s="31"/>
      <c r="SXC42" s="30"/>
      <c r="SXD42" s="31"/>
      <c r="SXE42" s="30"/>
      <c r="SXF42" s="31"/>
      <c r="SXG42" s="30"/>
      <c r="SXH42" s="31"/>
      <c r="SXI42" s="30"/>
      <c r="SXJ42" s="31"/>
      <c r="SXK42" s="30"/>
      <c r="SXL42" s="31"/>
      <c r="SXM42" s="30"/>
      <c r="SXN42" s="31"/>
      <c r="SXO42" s="30"/>
      <c r="SXP42" s="31"/>
      <c r="SXQ42" s="30"/>
      <c r="SXR42" s="31"/>
      <c r="SXS42" s="30"/>
      <c r="SXT42" s="31"/>
      <c r="SXU42" s="30"/>
      <c r="SXV42" s="31"/>
      <c r="SXW42" s="30"/>
      <c r="SXX42" s="31"/>
      <c r="SXY42" s="30"/>
      <c r="SXZ42" s="31"/>
      <c r="SYA42" s="30"/>
      <c r="SYB42" s="31"/>
      <c r="SYC42" s="30"/>
      <c r="SYD42" s="31"/>
      <c r="SYE42" s="30"/>
      <c r="SYF42" s="31"/>
      <c r="SYG42" s="30"/>
      <c r="SYH42" s="31"/>
      <c r="SYI42" s="30"/>
      <c r="SYJ42" s="31"/>
      <c r="SYK42" s="30"/>
      <c r="SYL42" s="31"/>
      <c r="SYM42" s="30"/>
      <c r="SYN42" s="31"/>
      <c r="SYO42" s="30"/>
      <c r="SYP42" s="31"/>
      <c r="SYQ42" s="30"/>
      <c r="SYR42" s="31"/>
      <c r="SYS42" s="30"/>
      <c r="SYT42" s="31"/>
      <c r="SYU42" s="30"/>
      <c r="SYV42" s="31"/>
      <c r="SYW42" s="30"/>
      <c r="SYX42" s="31"/>
      <c r="SYY42" s="30"/>
      <c r="SYZ42" s="31"/>
      <c r="SZA42" s="30"/>
      <c r="SZB42" s="31"/>
      <c r="SZC42" s="30"/>
      <c r="SZD42" s="31"/>
      <c r="SZE42" s="30"/>
      <c r="SZF42" s="31"/>
      <c r="SZG42" s="30"/>
      <c r="SZH42" s="31"/>
      <c r="SZI42" s="30"/>
      <c r="SZJ42" s="31"/>
      <c r="SZK42" s="30"/>
      <c r="SZL42" s="31"/>
      <c r="SZM42" s="30"/>
      <c r="SZN42" s="31"/>
      <c r="SZO42" s="30"/>
      <c r="SZP42" s="31"/>
      <c r="SZQ42" s="30"/>
      <c r="SZR42" s="31"/>
      <c r="SZS42" s="30"/>
      <c r="SZT42" s="31"/>
      <c r="SZU42" s="30"/>
      <c r="SZV42" s="31"/>
      <c r="SZW42" s="30"/>
      <c r="SZX42" s="31"/>
      <c r="SZY42" s="30"/>
      <c r="SZZ42" s="31"/>
      <c r="TAA42" s="30"/>
      <c r="TAB42" s="31"/>
      <c r="TAC42" s="30"/>
      <c r="TAD42" s="31"/>
      <c r="TAE42" s="30"/>
      <c r="TAF42" s="31"/>
      <c r="TAG42" s="30"/>
      <c r="TAH42" s="31"/>
      <c r="TAI42" s="30"/>
      <c r="TAJ42" s="31"/>
      <c r="TAK42" s="30"/>
      <c r="TAL42" s="31"/>
      <c r="TAM42" s="30"/>
      <c r="TAN42" s="31"/>
      <c r="TAO42" s="30"/>
      <c r="TAP42" s="31"/>
      <c r="TAQ42" s="30"/>
      <c r="TAR42" s="31"/>
      <c r="TAS42" s="30"/>
      <c r="TAT42" s="31"/>
      <c r="TAU42" s="30"/>
      <c r="TAV42" s="31"/>
      <c r="TAW42" s="30"/>
      <c r="TAX42" s="31"/>
      <c r="TAY42" s="30"/>
      <c r="TAZ42" s="31"/>
      <c r="TBA42" s="30"/>
      <c r="TBB42" s="31"/>
      <c r="TBC42" s="30"/>
      <c r="TBD42" s="31"/>
      <c r="TBE42" s="30"/>
      <c r="TBF42" s="31"/>
      <c r="TBG42" s="30"/>
      <c r="TBH42" s="31"/>
      <c r="TBI42" s="30"/>
      <c r="TBJ42" s="31"/>
      <c r="TBK42" s="30"/>
      <c r="TBL42" s="31"/>
      <c r="TBM42" s="30"/>
      <c r="TBN42" s="31"/>
      <c r="TBO42" s="30"/>
      <c r="TBP42" s="31"/>
      <c r="TBQ42" s="30"/>
      <c r="TBR42" s="31"/>
      <c r="TBS42" s="30"/>
      <c r="TBT42" s="31"/>
      <c r="TBU42" s="30"/>
      <c r="TBV42" s="31"/>
      <c r="TBW42" s="30"/>
      <c r="TBX42" s="31"/>
      <c r="TBY42" s="30"/>
      <c r="TBZ42" s="31"/>
      <c r="TCA42" s="30"/>
      <c r="TCB42" s="31"/>
      <c r="TCC42" s="30"/>
      <c r="TCD42" s="31"/>
      <c r="TCE42" s="30"/>
      <c r="TCF42" s="31"/>
      <c r="TCG42" s="30"/>
      <c r="TCH42" s="31"/>
      <c r="TCI42" s="30"/>
      <c r="TCJ42" s="31"/>
      <c r="TCK42" s="30"/>
      <c r="TCL42" s="31"/>
      <c r="TCM42" s="30"/>
      <c r="TCN42" s="31"/>
      <c r="TCO42" s="30"/>
      <c r="TCP42" s="31"/>
      <c r="TCQ42" s="30"/>
      <c r="TCR42" s="31"/>
      <c r="TCS42" s="30"/>
      <c r="TCT42" s="31"/>
      <c r="TCU42" s="30"/>
      <c r="TCV42" s="31"/>
      <c r="TCW42" s="30"/>
      <c r="TCX42" s="31"/>
      <c r="TCY42" s="30"/>
      <c r="TCZ42" s="31"/>
      <c r="TDA42" s="30"/>
      <c r="TDB42" s="31"/>
      <c r="TDC42" s="30"/>
      <c r="TDD42" s="31"/>
      <c r="TDE42" s="30"/>
      <c r="TDF42" s="31"/>
      <c r="TDG42" s="30"/>
      <c r="TDH42" s="31"/>
      <c r="TDI42" s="30"/>
      <c r="TDJ42" s="31"/>
      <c r="TDK42" s="30"/>
      <c r="TDL42" s="31"/>
      <c r="TDM42" s="30"/>
      <c r="TDN42" s="31"/>
      <c r="TDO42" s="30"/>
      <c r="TDP42" s="31"/>
      <c r="TDQ42" s="30"/>
      <c r="TDR42" s="31"/>
      <c r="TDS42" s="30"/>
      <c r="TDT42" s="31"/>
      <c r="TDU42" s="30"/>
      <c r="TDV42" s="31"/>
      <c r="TDW42" s="30"/>
      <c r="TDX42" s="31"/>
      <c r="TDY42" s="30"/>
      <c r="TDZ42" s="31"/>
      <c r="TEA42" s="30"/>
      <c r="TEB42" s="31"/>
      <c r="TEC42" s="30"/>
      <c r="TED42" s="31"/>
      <c r="TEE42" s="30"/>
      <c r="TEF42" s="31"/>
      <c r="TEG42" s="30"/>
      <c r="TEH42" s="31"/>
      <c r="TEI42" s="30"/>
      <c r="TEJ42" s="31"/>
      <c r="TEK42" s="30"/>
      <c r="TEL42" s="31"/>
      <c r="TEM42" s="30"/>
      <c r="TEN42" s="31"/>
      <c r="TEO42" s="30"/>
      <c r="TEP42" s="31"/>
      <c r="TEQ42" s="30"/>
      <c r="TER42" s="31"/>
      <c r="TES42" s="30"/>
      <c r="TET42" s="31"/>
      <c r="TEU42" s="30"/>
      <c r="TEV42" s="31"/>
      <c r="TEW42" s="30"/>
      <c r="TEX42" s="31"/>
      <c r="TEY42" s="30"/>
      <c r="TEZ42" s="31"/>
      <c r="TFA42" s="30"/>
      <c r="TFB42" s="31"/>
      <c r="TFC42" s="30"/>
      <c r="TFD42" s="31"/>
      <c r="TFE42" s="30"/>
      <c r="TFF42" s="31"/>
      <c r="TFG42" s="30"/>
      <c r="TFH42" s="31"/>
      <c r="TFI42" s="30"/>
      <c r="TFJ42" s="31"/>
      <c r="TFK42" s="30"/>
      <c r="TFL42" s="31"/>
      <c r="TFM42" s="30"/>
      <c r="TFN42" s="31"/>
      <c r="TFO42" s="30"/>
      <c r="TFP42" s="31"/>
      <c r="TFQ42" s="30"/>
      <c r="TFR42" s="31"/>
      <c r="TFS42" s="30"/>
      <c r="TFT42" s="31"/>
      <c r="TFU42" s="30"/>
      <c r="TFV42" s="31"/>
      <c r="TFW42" s="30"/>
      <c r="TFX42" s="31"/>
      <c r="TFY42" s="30"/>
      <c r="TFZ42" s="31"/>
      <c r="TGA42" s="30"/>
      <c r="TGB42" s="31"/>
      <c r="TGC42" s="30"/>
      <c r="TGD42" s="31"/>
      <c r="TGE42" s="30"/>
      <c r="TGF42" s="31"/>
      <c r="TGG42" s="30"/>
      <c r="TGH42" s="31"/>
      <c r="TGI42" s="30"/>
      <c r="TGJ42" s="31"/>
      <c r="TGK42" s="30"/>
      <c r="TGL42" s="31"/>
      <c r="TGM42" s="30"/>
      <c r="TGN42" s="31"/>
      <c r="TGO42" s="30"/>
      <c r="TGP42" s="31"/>
      <c r="TGQ42" s="30"/>
      <c r="TGR42" s="31"/>
      <c r="TGS42" s="30"/>
      <c r="TGT42" s="31"/>
      <c r="TGU42" s="30"/>
      <c r="TGV42" s="31"/>
      <c r="TGW42" s="30"/>
      <c r="TGX42" s="31"/>
      <c r="TGY42" s="30"/>
      <c r="TGZ42" s="31"/>
      <c r="THA42" s="30"/>
      <c r="THB42" s="31"/>
      <c r="THC42" s="30"/>
      <c r="THD42" s="31"/>
      <c r="THE42" s="30"/>
      <c r="THF42" s="31"/>
      <c r="THG42" s="30"/>
      <c r="THH42" s="31"/>
      <c r="THI42" s="30"/>
      <c r="THJ42" s="31"/>
      <c r="THK42" s="30"/>
      <c r="THL42" s="31"/>
      <c r="THM42" s="30"/>
      <c r="THN42" s="31"/>
      <c r="THO42" s="30"/>
      <c r="THP42" s="31"/>
      <c r="THQ42" s="30"/>
      <c r="THR42" s="31"/>
      <c r="THS42" s="30"/>
      <c r="THT42" s="31"/>
      <c r="THU42" s="30"/>
      <c r="THV42" s="31"/>
      <c r="THW42" s="30"/>
      <c r="THX42" s="31"/>
      <c r="THY42" s="30"/>
      <c r="THZ42" s="31"/>
      <c r="TIA42" s="30"/>
      <c r="TIB42" s="31"/>
      <c r="TIC42" s="30"/>
      <c r="TID42" s="31"/>
      <c r="TIE42" s="30"/>
      <c r="TIF42" s="31"/>
      <c r="TIG42" s="30"/>
      <c r="TIH42" s="31"/>
      <c r="TII42" s="30"/>
      <c r="TIJ42" s="31"/>
      <c r="TIK42" s="30"/>
      <c r="TIL42" s="31"/>
      <c r="TIM42" s="30"/>
      <c r="TIN42" s="31"/>
      <c r="TIO42" s="30"/>
      <c r="TIP42" s="31"/>
      <c r="TIQ42" s="30"/>
      <c r="TIR42" s="31"/>
      <c r="TIS42" s="30"/>
      <c r="TIT42" s="31"/>
      <c r="TIU42" s="30"/>
      <c r="TIV42" s="31"/>
      <c r="TIW42" s="30"/>
      <c r="TIX42" s="31"/>
      <c r="TIY42" s="30"/>
      <c r="TIZ42" s="31"/>
      <c r="TJA42" s="30"/>
      <c r="TJB42" s="31"/>
      <c r="TJC42" s="30"/>
      <c r="TJD42" s="31"/>
      <c r="TJE42" s="30"/>
      <c r="TJF42" s="31"/>
      <c r="TJG42" s="30"/>
      <c r="TJH42" s="31"/>
      <c r="TJI42" s="30"/>
      <c r="TJJ42" s="31"/>
      <c r="TJK42" s="30"/>
      <c r="TJL42" s="31"/>
      <c r="TJM42" s="30"/>
      <c r="TJN42" s="31"/>
      <c r="TJO42" s="30"/>
      <c r="TJP42" s="31"/>
      <c r="TJQ42" s="30"/>
      <c r="TJR42" s="31"/>
      <c r="TJS42" s="30"/>
      <c r="TJT42" s="31"/>
      <c r="TJU42" s="30"/>
      <c r="TJV42" s="31"/>
      <c r="TJW42" s="30"/>
      <c r="TJX42" s="31"/>
      <c r="TJY42" s="30"/>
      <c r="TJZ42" s="31"/>
      <c r="TKA42" s="30"/>
      <c r="TKB42" s="31"/>
      <c r="TKC42" s="30"/>
      <c r="TKD42" s="31"/>
      <c r="TKE42" s="30"/>
      <c r="TKF42" s="31"/>
      <c r="TKG42" s="30"/>
      <c r="TKH42" s="31"/>
      <c r="TKI42" s="30"/>
      <c r="TKJ42" s="31"/>
      <c r="TKK42" s="30"/>
      <c r="TKL42" s="31"/>
      <c r="TKM42" s="30"/>
      <c r="TKN42" s="31"/>
      <c r="TKO42" s="30"/>
      <c r="TKP42" s="31"/>
      <c r="TKQ42" s="30"/>
      <c r="TKR42" s="31"/>
      <c r="TKS42" s="30"/>
      <c r="TKT42" s="31"/>
      <c r="TKU42" s="30"/>
      <c r="TKV42" s="31"/>
      <c r="TKW42" s="30"/>
      <c r="TKX42" s="31"/>
      <c r="TKY42" s="30"/>
      <c r="TKZ42" s="31"/>
      <c r="TLA42" s="30"/>
      <c r="TLB42" s="31"/>
      <c r="TLC42" s="30"/>
      <c r="TLD42" s="31"/>
      <c r="TLE42" s="30"/>
      <c r="TLF42" s="31"/>
      <c r="TLG42" s="30"/>
      <c r="TLH42" s="31"/>
      <c r="TLI42" s="30"/>
      <c r="TLJ42" s="31"/>
      <c r="TLK42" s="30"/>
      <c r="TLL42" s="31"/>
      <c r="TLM42" s="30"/>
      <c r="TLN42" s="31"/>
      <c r="TLO42" s="30"/>
      <c r="TLP42" s="31"/>
      <c r="TLQ42" s="30"/>
      <c r="TLR42" s="31"/>
      <c r="TLS42" s="30"/>
      <c r="TLT42" s="31"/>
      <c r="TLU42" s="30"/>
      <c r="TLV42" s="31"/>
      <c r="TLW42" s="30"/>
      <c r="TLX42" s="31"/>
      <c r="TLY42" s="30"/>
      <c r="TLZ42" s="31"/>
      <c r="TMA42" s="30"/>
      <c r="TMB42" s="31"/>
      <c r="TMC42" s="30"/>
      <c r="TMD42" s="31"/>
      <c r="TME42" s="30"/>
      <c r="TMF42" s="31"/>
      <c r="TMG42" s="30"/>
      <c r="TMH42" s="31"/>
      <c r="TMI42" s="30"/>
      <c r="TMJ42" s="31"/>
      <c r="TMK42" s="30"/>
      <c r="TML42" s="31"/>
      <c r="TMM42" s="30"/>
      <c r="TMN42" s="31"/>
      <c r="TMO42" s="30"/>
      <c r="TMP42" s="31"/>
      <c r="TMQ42" s="30"/>
      <c r="TMR42" s="31"/>
      <c r="TMS42" s="30"/>
      <c r="TMT42" s="31"/>
      <c r="TMU42" s="30"/>
      <c r="TMV42" s="31"/>
      <c r="TMW42" s="30"/>
      <c r="TMX42" s="31"/>
      <c r="TMY42" s="30"/>
      <c r="TMZ42" s="31"/>
      <c r="TNA42" s="30"/>
      <c r="TNB42" s="31"/>
      <c r="TNC42" s="30"/>
      <c r="TND42" s="31"/>
      <c r="TNE42" s="30"/>
      <c r="TNF42" s="31"/>
      <c r="TNG42" s="30"/>
      <c r="TNH42" s="31"/>
      <c r="TNI42" s="30"/>
      <c r="TNJ42" s="31"/>
      <c r="TNK42" s="30"/>
      <c r="TNL42" s="31"/>
      <c r="TNM42" s="30"/>
      <c r="TNN42" s="31"/>
      <c r="TNO42" s="30"/>
      <c r="TNP42" s="31"/>
      <c r="TNQ42" s="30"/>
      <c r="TNR42" s="31"/>
      <c r="TNS42" s="30"/>
      <c r="TNT42" s="31"/>
      <c r="TNU42" s="30"/>
      <c r="TNV42" s="31"/>
      <c r="TNW42" s="30"/>
      <c r="TNX42" s="31"/>
      <c r="TNY42" s="30"/>
      <c r="TNZ42" s="31"/>
      <c r="TOA42" s="30"/>
      <c r="TOB42" s="31"/>
      <c r="TOC42" s="30"/>
      <c r="TOD42" s="31"/>
      <c r="TOE42" s="30"/>
      <c r="TOF42" s="31"/>
      <c r="TOG42" s="30"/>
      <c r="TOH42" s="31"/>
      <c r="TOI42" s="30"/>
      <c r="TOJ42" s="31"/>
      <c r="TOK42" s="30"/>
      <c r="TOL42" s="31"/>
      <c r="TOM42" s="30"/>
      <c r="TON42" s="31"/>
      <c r="TOO42" s="30"/>
      <c r="TOP42" s="31"/>
      <c r="TOQ42" s="30"/>
      <c r="TOR42" s="31"/>
      <c r="TOS42" s="30"/>
      <c r="TOT42" s="31"/>
      <c r="TOU42" s="30"/>
      <c r="TOV42" s="31"/>
      <c r="TOW42" s="30"/>
      <c r="TOX42" s="31"/>
      <c r="TOY42" s="30"/>
      <c r="TOZ42" s="31"/>
      <c r="TPA42" s="30"/>
      <c r="TPB42" s="31"/>
      <c r="TPC42" s="30"/>
      <c r="TPD42" s="31"/>
      <c r="TPE42" s="30"/>
      <c r="TPF42" s="31"/>
      <c r="TPG42" s="30"/>
      <c r="TPH42" s="31"/>
      <c r="TPI42" s="30"/>
      <c r="TPJ42" s="31"/>
      <c r="TPK42" s="30"/>
      <c r="TPL42" s="31"/>
      <c r="TPM42" s="30"/>
      <c r="TPN42" s="31"/>
      <c r="TPO42" s="30"/>
      <c r="TPP42" s="31"/>
      <c r="TPQ42" s="30"/>
      <c r="TPR42" s="31"/>
      <c r="TPS42" s="30"/>
      <c r="TPT42" s="31"/>
      <c r="TPU42" s="30"/>
      <c r="TPV42" s="31"/>
      <c r="TPW42" s="30"/>
      <c r="TPX42" s="31"/>
      <c r="TPY42" s="30"/>
      <c r="TPZ42" s="31"/>
      <c r="TQA42" s="30"/>
      <c r="TQB42" s="31"/>
      <c r="TQC42" s="30"/>
      <c r="TQD42" s="31"/>
      <c r="TQE42" s="30"/>
      <c r="TQF42" s="31"/>
      <c r="TQG42" s="30"/>
      <c r="TQH42" s="31"/>
      <c r="TQI42" s="30"/>
      <c r="TQJ42" s="31"/>
      <c r="TQK42" s="30"/>
      <c r="TQL42" s="31"/>
      <c r="TQM42" s="30"/>
      <c r="TQN42" s="31"/>
      <c r="TQO42" s="30"/>
      <c r="TQP42" s="31"/>
      <c r="TQQ42" s="30"/>
      <c r="TQR42" s="31"/>
      <c r="TQS42" s="30"/>
      <c r="TQT42" s="31"/>
      <c r="TQU42" s="30"/>
      <c r="TQV42" s="31"/>
      <c r="TQW42" s="30"/>
      <c r="TQX42" s="31"/>
      <c r="TQY42" s="30"/>
      <c r="TQZ42" s="31"/>
      <c r="TRA42" s="30"/>
      <c r="TRB42" s="31"/>
      <c r="TRC42" s="30"/>
      <c r="TRD42" s="31"/>
      <c r="TRE42" s="30"/>
      <c r="TRF42" s="31"/>
      <c r="TRG42" s="30"/>
      <c r="TRH42" s="31"/>
      <c r="TRI42" s="30"/>
      <c r="TRJ42" s="31"/>
      <c r="TRK42" s="30"/>
      <c r="TRL42" s="31"/>
      <c r="TRM42" s="30"/>
      <c r="TRN42" s="31"/>
      <c r="TRO42" s="30"/>
      <c r="TRP42" s="31"/>
      <c r="TRQ42" s="30"/>
      <c r="TRR42" s="31"/>
      <c r="TRS42" s="30"/>
      <c r="TRT42" s="31"/>
      <c r="TRU42" s="30"/>
      <c r="TRV42" s="31"/>
      <c r="TRW42" s="30"/>
      <c r="TRX42" s="31"/>
      <c r="TRY42" s="30"/>
      <c r="TRZ42" s="31"/>
      <c r="TSA42" s="30"/>
      <c r="TSB42" s="31"/>
      <c r="TSC42" s="30"/>
      <c r="TSD42" s="31"/>
      <c r="TSE42" s="30"/>
      <c r="TSF42" s="31"/>
      <c r="TSG42" s="30"/>
      <c r="TSH42" s="31"/>
      <c r="TSI42" s="30"/>
      <c r="TSJ42" s="31"/>
      <c r="TSK42" s="30"/>
      <c r="TSL42" s="31"/>
      <c r="TSM42" s="30"/>
      <c r="TSN42" s="31"/>
      <c r="TSO42" s="30"/>
      <c r="TSP42" s="31"/>
      <c r="TSQ42" s="30"/>
      <c r="TSR42" s="31"/>
      <c r="TSS42" s="30"/>
      <c r="TST42" s="31"/>
      <c r="TSU42" s="30"/>
      <c r="TSV42" s="31"/>
      <c r="TSW42" s="30"/>
      <c r="TSX42" s="31"/>
      <c r="TSY42" s="30"/>
      <c r="TSZ42" s="31"/>
      <c r="TTA42" s="30"/>
      <c r="TTB42" s="31"/>
      <c r="TTC42" s="30"/>
      <c r="TTD42" s="31"/>
      <c r="TTE42" s="30"/>
      <c r="TTF42" s="31"/>
      <c r="TTG42" s="30"/>
      <c r="TTH42" s="31"/>
      <c r="TTI42" s="30"/>
      <c r="TTJ42" s="31"/>
      <c r="TTK42" s="30"/>
      <c r="TTL42" s="31"/>
      <c r="TTM42" s="30"/>
      <c r="TTN42" s="31"/>
      <c r="TTO42" s="30"/>
      <c r="TTP42" s="31"/>
      <c r="TTQ42" s="30"/>
      <c r="TTR42" s="31"/>
      <c r="TTS42" s="30"/>
      <c r="TTT42" s="31"/>
      <c r="TTU42" s="30"/>
      <c r="TTV42" s="31"/>
      <c r="TTW42" s="30"/>
      <c r="TTX42" s="31"/>
      <c r="TTY42" s="30"/>
      <c r="TTZ42" s="31"/>
      <c r="TUA42" s="30"/>
      <c r="TUB42" s="31"/>
      <c r="TUC42" s="30"/>
      <c r="TUD42" s="31"/>
      <c r="TUE42" s="30"/>
      <c r="TUF42" s="31"/>
      <c r="TUG42" s="30"/>
      <c r="TUH42" s="31"/>
      <c r="TUI42" s="30"/>
      <c r="TUJ42" s="31"/>
      <c r="TUK42" s="30"/>
      <c r="TUL42" s="31"/>
      <c r="TUM42" s="30"/>
      <c r="TUN42" s="31"/>
      <c r="TUO42" s="30"/>
      <c r="TUP42" s="31"/>
      <c r="TUQ42" s="30"/>
      <c r="TUR42" s="31"/>
      <c r="TUS42" s="30"/>
      <c r="TUT42" s="31"/>
      <c r="TUU42" s="30"/>
      <c r="TUV42" s="31"/>
      <c r="TUW42" s="30"/>
      <c r="TUX42" s="31"/>
      <c r="TUY42" s="30"/>
      <c r="TUZ42" s="31"/>
      <c r="TVA42" s="30"/>
      <c r="TVB42" s="31"/>
      <c r="TVC42" s="30"/>
      <c r="TVD42" s="31"/>
      <c r="TVE42" s="30"/>
      <c r="TVF42" s="31"/>
      <c r="TVG42" s="30"/>
      <c r="TVH42" s="31"/>
      <c r="TVI42" s="30"/>
      <c r="TVJ42" s="31"/>
      <c r="TVK42" s="30"/>
      <c r="TVL42" s="31"/>
      <c r="TVM42" s="30"/>
      <c r="TVN42" s="31"/>
      <c r="TVO42" s="30"/>
      <c r="TVP42" s="31"/>
      <c r="TVQ42" s="30"/>
      <c r="TVR42" s="31"/>
      <c r="TVS42" s="30"/>
      <c r="TVT42" s="31"/>
      <c r="TVU42" s="30"/>
      <c r="TVV42" s="31"/>
      <c r="TVW42" s="30"/>
      <c r="TVX42" s="31"/>
      <c r="TVY42" s="30"/>
      <c r="TVZ42" s="31"/>
      <c r="TWA42" s="30"/>
      <c r="TWB42" s="31"/>
      <c r="TWC42" s="30"/>
      <c r="TWD42" s="31"/>
      <c r="TWE42" s="30"/>
      <c r="TWF42" s="31"/>
      <c r="TWG42" s="30"/>
      <c r="TWH42" s="31"/>
      <c r="TWI42" s="30"/>
      <c r="TWJ42" s="31"/>
      <c r="TWK42" s="30"/>
      <c r="TWL42" s="31"/>
      <c r="TWM42" s="30"/>
      <c r="TWN42" s="31"/>
      <c r="TWO42" s="30"/>
      <c r="TWP42" s="31"/>
      <c r="TWQ42" s="30"/>
      <c r="TWR42" s="31"/>
      <c r="TWS42" s="30"/>
      <c r="TWT42" s="31"/>
      <c r="TWU42" s="30"/>
      <c r="TWV42" s="31"/>
      <c r="TWW42" s="30"/>
      <c r="TWX42" s="31"/>
      <c r="TWY42" s="30"/>
      <c r="TWZ42" s="31"/>
      <c r="TXA42" s="30"/>
      <c r="TXB42" s="31"/>
      <c r="TXC42" s="30"/>
      <c r="TXD42" s="31"/>
      <c r="TXE42" s="30"/>
      <c r="TXF42" s="31"/>
      <c r="TXG42" s="30"/>
      <c r="TXH42" s="31"/>
      <c r="TXI42" s="30"/>
      <c r="TXJ42" s="31"/>
      <c r="TXK42" s="30"/>
      <c r="TXL42" s="31"/>
      <c r="TXM42" s="30"/>
      <c r="TXN42" s="31"/>
      <c r="TXO42" s="30"/>
      <c r="TXP42" s="31"/>
      <c r="TXQ42" s="30"/>
      <c r="TXR42" s="31"/>
      <c r="TXS42" s="30"/>
      <c r="TXT42" s="31"/>
      <c r="TXU42" s="30"/>
      <c r="TXV42" s="31"/>
      <c r="TXW42" s="30"/>
      <c r="TXX42" s="31"/>
      <c r="TXY42" s="30"/>
      <c r="TXZ42" s="31"/>
      <c r="TYA42" s="30"/>
      <c r="TYB42" s="31"/>
      <c r="TYC42" s="30"/>
      <c r="TYD42" s="31"/>
      <c r="TYE42" s="30"/>
      <c r="TYF42" s="31"/>
      <c r="TYG42" s="30"/>
      <c r="TYH42" s="31"/>
      <c r="TYI42" s="30"/>
      <c r="TYJ42" s="31"/>
      <c r="TYK42" s="30"/>
      <c r="TYL42" s="31"/>
      <c r="TYM42" s="30"/>
      <c r="TYN42" s="31"/>
      <c r="TYO42" s="30"/>
      <c r="TYP42" s="31"/>
      <c r="TYQ42" s="30"/>
      <c r="TYR42" s="31"/>
      <c r="TYS42" s="30"/>
      <c r="TYT42" s="31"/>
      <c r="TYU42" s="30"/>
      <c r="TYV42" s="31"/>
      <c r="TYW42" s="30"/>
      <c r="TYX42" s="31"/>
      <c r="TYY42" s="30"/>
      <c r="TYZ42" s="31"/>
      <c r="TZA42" s="30"/>
      <c r="TZB42" s="31"/>
      <c r="TZC42" s="30"/>
      <c r="TZD42" s="31"/>
      <c r="TZE42" s="30"/>
      <c r="TZF42" s="31"/>
      <c r="TZG42" s="30"/>
      <c r="TZH42" s="31"/>
      <c r="TZI42" s="30"/>
      <c r="TZJ42" s="31"/>
      <c r="TZK42" s="30"/>
      <c r="TZL42" s="31"/>
      <c r="TZM42" s="30"/>
      <c r="TZN42" s="31"/>
      <c r="TZO42" s="30"/>
      <c r="TZP42" s="31"/>
      <c r="TZQ42" s="30"/>
      <c r="TZR42" s="31"/>
      <c r="TZS42" s="30"/>
      <c r="TZT42" s="31"/>
      <c r="TZU42" s="30"/>
      <c r="TZV42" s="31"/>
      <c r="TZW42" s="30"/>
      <c r="TZX42" s="31"/>
      <c r="TZY42" s="30"/>
      <c r="TZZ42" s="31"/>
      <c r="UAA42" s="30"/>
      <c r="UAB42" s="31"/>
      <c r="UAC42" s="30"/>
      <c r="UAD42" s="31"/>
      <c r="UAE42" s="30"/>
      <c r="UAF42" s="31"/>
      <c r="UAG42" s="30"/>
      <c r="UAH42" s="31"/>
      <c r="UAI42" s="30"/>
      <c r="UAJ42" s="31"/>
      <c r="UAK42" s="30"/>
      <c r="UAL42" s="31"/>
      <c r="UAM42" s="30"/>
      <c r="UAN42" s="31"/>
      <c r="UAO42" s="30"/>
      <c r="UAP42" s="31"/>
      <c r="UAQ42" s="30"/>
      <c r="UAR42" s="31"/>
      <c r="UAS42" s="30"/>
      <c r="UAT42" s="31"/>
      <c r="UAU42" s="30"/>
      <c r="UAV42" s="31"/>
      <c r="UAW42" s="30"/>
      <c r="UAX42" s="31"/>
      <c r="UAY42" s="30"/>
      <c r="UAZ42" s="31"/>
      <c r="UBA42" s="30"/>
      <c r="UBB42" s="31"/>
      <c r="UBC42" s="30"/>
      <c r="UBD42" s="31"/>
      <c r="UBE42" s="30"/>
      <c r="UBF42" s="31"/>
      <c r="UBG42" s="30"/>
      <c r="UBH42" s="31"/>
      <c r="UBI42" s="30"/>
      <c r="UBJ42" s="31"/>
      <c r="UBK42" s="30"/>
      <c r="UBL42" s="31"/>
      <c r="UBM42" s="30"/>
      <c r="UBN42" s="31"/>
      <c r="UBO42" s="30"/>
      <c r="UBP42" s="31"/>
      <c r="UBQ42" s="30"/>
      <c r="UBR42" s="31"/>
      <c r="UBS42" s="30"/>
      <c r="UBT42" s="31"/>
      <c r="UBU42" s="30"/>
      <c r="UBV42" s="31"/>
      <c r="UBW42" s="30"/>
      <c r="UBX42" s="31"/>
      <c r="UBY42" s="30"/>
      <c r="UBZ42" s="31"/>
      <c r="UCA42" s="30"/>
      <c r="UCB42" s="31"/>
      <c r="UCC42" s="30"/>
      <c r="UCD42" s="31"/>
      <c r="UCE42" s="30"/>
      <c r="UCF42" s="31"/>
      <c r="UCG42" s="30"/>
      <c r="UCH42" s="31"/>
      <c r="UCI42" s="30"/>
      <c r="UCJ42" s="31"/>
      <c r="UCK42" s="30"/>
      <c r="UCL42" s="31"/>
      <c r="UCM42" s="30"/>
      <c r="UCN42" s="31"/>
      <c r="UCO42" s="30"/>
      <c r="UCP42" s="31"/>
      <c r="UCQ42" s="30"/>
      <c r="UCR42" s="31"/>
      <c r="UCS42" s="30"/>
      <c r="UCT42" s="31"/>
      <c r="UCU42" s="30"/>
      <c r="UCV42" s="31"/>
      <c r="UCW42" s="30"/>
      <c r="UCX42" s="31"/>
      <c r="UCY42" s="30"/>
      <c r="UCZ42" s="31"/>
      <c r="UDA42" s="30"/>
      <c r="UDB42" s="31"/>
      <c r="UDC42" s="30"/>
      <c r="UDD42" s="31"/>
      <c r="UDE42" s="30"/>
      <c r="UDF42" s="31"/>
      <c r="UDG42" s="30"/>
      <c r="UDH42" s="31"/>
      <c r="UDI42" s="30"/>
      <c r="UDJ42" s="31"/>
      <c r="UDK42" s="30"/>
      <c r="UDL42" s="31"/>
      <c r="UDM42" s="30"/>
      <c r="UDN42" s="31"/>
      <c r="UDO42" s="30"/>
      <c r="UDP42" s="31"/>
      <c r="UDQ42" s="30"/>
      <c r="UDR42" s="31"/>
      <c r="UDS42" s="30"/>
      <c r="UDT42" s="31"/>
      <c r="UDU42" s="30"/>
      <c r="UDV42" s="31"/>
      <c r="UDW42" s="30"/>
      <c r="UDX42" s="31"/>
      <c r="UDY42" s="30"/>
      <c r="UDZ42" s="31"/>
      <c r="UEA42" s="30"/>
      <c r="UEB42" s="31"/>
      <c r="UEC42" s="30"/>
      <c r="UED42" s="31"/>
      <c r="UEE42" s="30"/>
      <c r="UEF42" s="31"/>
      <c r="UEG42" s="30"/>
      <c r="UEH42" s="31"/>
      <c r="UEI42" s="30"/>
      <c r="UEJ42" s="31"/>
      <c r="UEK42" s="30"/>
      <c r="UEL42" s="31"/>
      <c r="UEM42" s="30"/>
      <c r="UEN42" s="31"/>
      <c r="UEO42" s="30"/>
      <c r="UEP42" s="31"/>
      <c r="UEQ42" s="30"/>
      <c r="UER42" s="31"/>
      <c r="UES42" s="30"/>
      <c r="UET42" s="31"/>
      <c r="UEU42" s="30"/>
      <c r="UEV42" s="31"/>
      <c r="UEW42" s="30"/>
      <c r="UEX42" s="31"/>
      <c r="UEY42" s="30"/>
      <c r="UEZ42" s="31"/>
      <c r="UFA42" s="30"/>
      <c r="UFB42" s="31"/>
      <c r="UFC42" s="30"/>
      <c r="UFD42" s="31"/>
      <c r="UFE42" s="30"/>
      <c r="UFF42" s="31"/>
      <c r="UFG42" s="30"/>
      <c r="UFH42" s="31"/>
      <c r="UFI42" s="30"/>
      <c r="UFJ42" s="31"/>
      <c r="UFK42" s="30"/>
      <c r="UFL42" s="31"/>
      <c r="UFM42" s="30"/>
      <c r="UFN42" s="31"/>
      <c r="UFO42" s="30"/>
      <c r="UFP42" s="31"/>
      <c r="UFQ42" s="30"/>
      <c r="UFR42" s="31"/>
      <c r="UFS42" s="30"/>
      <c r="UFT42" s="31"/>
      <c r="UFU42" s="30"/>
      <c r="UFV42" s="31"/>
      <c r="UFW42" s="30"/>
      <c r="UFX42" s="31"/>
      <c r="UFY42" s="30"/>
      <c r="UFZ42" s="31"/>
      <c r="UGA42" s="30"/>
      <c r="UGB42" s="31"/>
      <c r="UGC42" s="30"/>
      <c r="UGD42" s="31"/>
      <c r="UGE42" s="30"/>
      <c r="UGF42" s="31"/>
      <c r="UGG42" s="30"/>
      <c r="UGH42" s="31"/>
      <c r="UGI42" s="30"/>
      <c r="UGJ42" s="31"/>
      <c r="UGK42" s="30"/>
      <c r="UGL42" s="31"/>
      <c r="UGM42" s="30"/>
      <c r="UGN42" s="31"/>
      <c r="UGO42" s="30"/>
      <c r="UGP42" s="31"/>
      <c r="UGQ42" s="30"/>
      <c r="UGR42" s="31"/>
      <c r="UGS42" s="30"/>
      <c r="UGT42" s="31"/>
      <c r="UGU42" s="30"/>
      <c r="UGV42" s="31"/>
      <c r="UGW42" s="30"/>
      <c r="UGX42" s="31"/>
      <c r="UGY42" s="30"/>
      <c r="UGZ42" s="31"/>
      <c r="UHA42" s="30"/>
      <c r="UHB42" s="31"/>
      <c r="UHC42" s="30"/>
      <c r="UHD42" s="31"/>
      <c r="UHE42" s="30"/>
      <c r="UHF42" s="31"/>
      <c r="UHG42" s="30"/>
      <c r="UHH42" s="31"/>
      <c r="UHI42" s="30"/>
      <c r="UHJ42" s="31"/>
      <c r="UHK42" s="30"/>
      <c r="UHL42" s="31"/>
      <c r="UHM42" s="30"/>
      <c r="UHN42" s="31"/>
      <c r="UHO42" s="30"/>
      <c r="UHP42" s="31"/>
      <c r="UHQ42" s="30"/>
      <c r="UHR42" s="31"/>
      <c r="UHS42" s="30"/>
      <c r="UHT42" s="31"/>
      <c r="UHU42" s="30"/>
      <c r="UHV42" s="31"/>
      <c r="UHW42" s="30"/>
      <c r="UHX42" s="31"/>
      <c r="UHY42" s="30"/>
      <c r="UHZ42" s="31"/>
      <c r="UIA42" s="30"/>
      <c r="UIB42" s="31"/>
      <c r="UIC42" s="30"/>
      <c r="UID42" s="31"/>
      <c r="UIE42" s="30"/>
      <c r="UIF42" s="31"/>
      <c r="UIG42" s="30"/>
      <c r="UIH42" s="31"/>
      <c r="UII42" s="30"/>
      <c r="UIJ42" s="31"/>
      <c r="UIK42" s="30"/>
      <c r="UIL42" s="31"/>
      <c r="UIM42" s="30"/>
      <c r="UIN42" s="31"/>
      <c r="UIO42" s="30"/>
      <c r="UIP42" s="31"/>
      <c r="UIQ42" s="30"/>
      <c r="UIR42" s="31"/>
      <c r="UIS42" s="30"/>
      <c r="UIT42" s="31"/>
      <c r="UIU42" s="30"/>
      <c r="UIV42" s="31"/>
      <c r="UIW42" s="30"/>
      <c r="UIX42" s="31"/>
      <c r="UIY42" s="30"/>
      <c r="UIZ42" s="31"/>
      <c r="UJA42" s="30"/>
      <c r="UJB42" s="31"/>
      <c r="UJC42" s="30"/>
      <c r="UJD42" s="31"/>
      <c r="UJE42" s="30"/>
      <c r="UJF42" s="31"/>
      <c r="UJG42" s="30"/>
      <c r="UJH42" s="31"/>
      <c r="UJI42" s="30"/>
      <c r="UJJ42" s="31"/>
      <c r="UJK42" s="30"/>
      <c r="UJL42" s="31"/>
      <c r="UJM42" s="30"/>
      <c r="UJN42" s="31"/>
      <c r="UJO42" s="30"/>
      <c r="UJP42" s="31"/>
      <c r="UJQ42" s="30"/>
      <c r="UJR42" s="31"/>
      <c r="UJS42" s="30"/>
      <c r="UJT42" s="31"/>
      <c r="UJU42" s="30"/>
      <c r="UJV42" s="31"/>
      <c r="UJW42" s="30"/>
      <c r="UJX42" s="31"/>
      <c r="UJY42" s="30"/>
      <c r="UJZ42" s="31"/>
      <c r="UKA42" s="30"/>
      <c r="UKB42" s="31"/>
      <c r="UKC42" s="30"/>
      <c r="UKD42" s="31"/>
      <c r="UKE42" s="30"/>
      <c r="UKF42" s="31"/>
      <c r="UKG42" s="30"/>
      <c r="UKH42" s="31"/>
      <c r="UKI42" s="30"/>
      <c r="UKJ42" s="31"/>
      <c r="UKK42" s="30"/>
      <c r="UKL42" s="31"/>
      <c r="UKM42" s="30"/>
      <c r="UKN42" s="31"/>
      <c r="UKO42" s="30"/>
      <c r="UKP42" s="31"/>
      <c r="UKQ42" s="30"/>
      <c r="UKR42" s="31"/>
      <c r="UKS42" s="30"/>
      <c r="UKT42" s="31"/>
      <c r="UKU42" s="30"/>
      <c r="UKV42" s="31"/>
      <c r="UKW42" s="30"/>
      <c r="UKX42" s="31"/>
      <c r="UKY42" s="30"/>
      <c r="UKZ42" s="31"/>
      <c r="ULA42" s="30"/>
      <c r="ULB42" s="31"/>
      <c r="ULC42" s="30"/>
      <c r="ULD42" s="31"/>
      <c r="ULE42" s="30"/>
      <c r="ULF42" s="31"/>
      <c r="ULG42" s="30"/>
      <c r="ULH42" s="31"/>
      <c r="ULI42" s="30"/>
      <c r="ULJ42" s="31"/>
      <c r="ULK42" s="30"/>
      <c r="ULL42" s="31"/>
      <c r="ULM42" s="30"/>
      <c r="ULN42" s="31"/>
      <c r="ULO42" s="30"/>
      <c r="ULP42" s="31"/>
      <c r="ULQ42" s="30"/>
      <c r="ULR42" s="31"/>
      <c r="ULS42" s="30"/>
      <c r="ULT42" s="31"/>
      <c r="ULU42" s="30"/>
      <c r="ULV42" s="31"/>
      <c r="ULW42" s="30"/>
      <c r="ULX42" s="31"/>
      <c r="ULY42" s="30"/>
      <c r="ULZ42" s="31"/>
      <c r="UMA42" s="30"/>
      <c r="UMB42" s="31"/>
      <c r="UMC42" s="30"/>
      <c r="UMD42" s="31"/>
      <c r="UME42" s="30"/>
      <c r="UMF42" s="31"/>
      <c r="UMG42" s="30"/>
      <c r="UMH42" s="31"/>
      <c r="UMI42" s="30"/>
      <c r="UMJ42" s="31"/>
      <c r="UMK42" s="30"/>
      <c r="UML42" s="31"/>
      <c r="UMM42" s="30"/>
      <c r="UMN42" s="31"/>
      <c r="UMO42" s="30"/>
      <c r="UMP42" s="31"/>
      <c r="UMQ42" s="30"/>
      <c r="UMR42" s="31"/>
      <c r="UMS42" s="30"/>
      <c r="UMT42" s="31"/>
      <c r="UMU42" s="30"/>
      <c r="UMV42" s="31"/>
      <c r="UMW42" s="30"/>
      <c r="UMX42" s="31"/>
      <c r="UMY42" s="30"/>
      <c r="UMZ42" s="31"/>
      <c r="UNA42" s="30"/>
      <c r="UNB42" s="31"/>
      <c r="UNC42" s="30"/>
      <c r="UND42" s="31"/>
      <c r="UNE42" s="30"/>
      <c r="UNF42" s="31"/>
      <c r="UNG42" s="30"/>
      <c r="UNH42" s="31"/>
      <c r="UNI42" s="30"/>
      <c r="UNJ42" s="31"/>
      <c r="UNK42" s="30"/>
      <c r="UNL42" s="31"/>
      <c r="UNM42" s="30"/>
      <c r="UNN42" s="31"/>
      <c r="UNO42" s="30"/>
      <c r="UNP42" s="31"/>
      <c r="UNQ42" s="30"/>
      <c r="UNR42" s="31"/>
      <c r="UNS42" s="30"/>
      <c r="UNT42" s="31"/>
      <c r="UNU42" s="30"/>
      <c r="UNV42" s="31"/>
      <c r="UNW42" s="30"/>
      <c r="UNX42" s="31"/>
      <c r="UNY42" s="30"/>
      <c r="UNZ42" s="31"/>
      <c r="UOA42" s="30"/>
      <c r="UOB42" s="31"/>
      <c r="UOC42" s="30"/>
      <c r="UOD42" s="31"/>
      <c r="UOE42" s="30"/>
      <c r="UOF42" s="31"/>
      <c r="UOG42" s="30"/>
      <c r="UOH42" s="31"/>
      <c r="UOI42" s="30"/>
      <c r="UOJ42" s="31"/>
      <c r="UOK42" s="30"/>
      <c r="UOL42" s="31"/>
      <c r="UOM42" s="30"/>
      <c r="UON42" s="31"/>
      <c r="UOO42" s="30"/>
      <c r="UOP42" s="31"/>
      <c r="UOQ42" s="30"/>
      <c r="UOR42" s="31"/>
      <c r="UOS42" s="30"/>
      <c r="UOT42" s="31"/>
      <c r="UOU42" s="30"/>
      <c r="UOV42" s="31"/>
      <c r="UOW42" s="30"/>
      <c r="UOX42" s="31"/>
      <c r="UOY42" s="30"/>
      <c r="UOZ42" s="31"/>
      <c r="UPA42" s="30"/>
      <c r="UPB42" s="31"/>
      <c r="UPC42" s="30"/>
      <c r="UPD42" s="31"/>
      <c r="UPE42" s="30"/>
      <c r="UPF42" s="31"/>
      <c r="UPG42" s="30"/>
      <c r="UPH42" s="31"/>
      <c r="UPI42" s="30"/>
      <c r="UPJ42" s="31"/>
      <c r="UPK42" s="30"/>
      <c r="UPL42" s="31"/>
      <c r="UPM42" s="30"/>
      <c r="UPN42" s="31"/>
      <c r="UPO42" s="30"/>
      <c r="UPP42" s="31"/>
      <c r="UPQ42" s="30"/>
      <c r="UPR42" s="31"/>
      <c r="UPS42" s="30"/>
      <c r="UPT42" s="31"/>
      <c r="UPU42" s="30"/>
      <c r="UPV42" s="31"/>
      <c r="UPW42" s="30"/>
      <c r="UPX42" s="31"/>
      <c r="UPY42" s="30"/>
      <c r="UPZ42" s="31"/>
      <c r="UQA42" s="30"/>
      <c r="UQB42" s="31"/>
      <c r="UQC42" s="30"/>
      <c r="UQD42" s="31"/>
      <c r="UQE42" s="30"/>
      <c r="UQF42" s="31"/>
      <c r="UQG42" s="30"/>
      <c r="UQH42" s="31"/>
      <c r="UQI42" s="30"/>
      <c r="UQJ42" s="31"/>
      <c r="UQK42" s="30"/>
      <c r="UQL42" s="31"/>
      <c r="UQM42" s="30"/>
      <c r="UQN42" s="31"/>
      <c r="UQO42" s="30"/>
      <c r="UQP42" s="31"/>
      <c r="UQQ42" s="30"/>
      <c r="UQR42" s="31"/>
      <c r="UQS42" s="30"/>
      <c r="UQT42" s="31"/>
      <c r="UQU42" s="30"/>
      <c r="UQV42" s="31"/>
      <c r="UQW42" s="30"/>
      <c r="UQX42" s="31"/>
      <c r="UQY42" s="30"/>
      <c r="UQZ42" s="31"/>
      <c r="URA42" s="30"/>
      <c r="URB42" s="31"/>
      <c r="URC42" s="30"/>
      <c r="URD42" s="31"/>
      <c r="URE42" s="30"/>
      <c r="URF42" s="31"/>
      <c r="URG42" s="30"/>
      <c r="URH42" s="31"/>
      <c r="URI42" s="30"/>
      <c r="URJ42" s="31"/>
      <c r="URK42" s="30"/>
      <c r="URL42" s="31"/>
      <c r="URM42" s="30"/>
      <c r="URN42" s="31"/>
      <c r="URO42" s="30"/>
      <c r="URP42" s="31"/>
      <c r="URQ42" s="30"/>
      <c r="URR42" s="31"/>
      <c r="URS42" s="30"/>
      <c r="URT42" s="31"/>
      <c r="URU42" s="30"/>
      <c r="URV42" s="31"/>
      <c r="URW42" s="30"/>
      <c r="URX42" s="31"/>
      <c r="URY42" s="30"/>
      <c r="URZ42" s="31"/>
      <c r="USA42" s="30"/>
      <c r="USB42" s="31"/>
      <c r="USC42" s="30"/>
      <c r="USD42" s="31"/>
      <c r="USE42" s="30"/>
      <c r="USF42" s="31"/>
      <c r="USG42" s="30"/>
      <c r="USH42" s="31"/>
      <c r="USI42" s="30"/>
      <c r="USJ42" s="31"/>
      <c r="USK42" s="30"/>
      <c r="USL42" s="31"/>
      <c r="USM42" s="30"/>
      <c r="USN42" s="31"/>
      <c r="USO42" s="30"/>
      <c r="USP42" s="31"/>
      <c r="USQ42" s="30"/>
      <c r="USR42" s="31"/>
      <c r="USS42" s="30"/>
      <c r="UST42" s="31"/>
      <c r="USU42" s="30"/>
      <c r="USV42" s="31"/>
      <c r="USW42" s="30"/>
      <c r="USX42" s="31"/>
      <c r="USY42" s="30"/>
      <c r="USZ42" s="31"/>
      <c r="UTA42" s="30"/>
      <c r="UTB42" s="31"/>
      <c r="UTC42" s="30"/>
      <c r="UTD42" s="31"/>
      <c r="UTE42" s="30"/>
      <c r="UTF42" s="31"/>
      <c r="UTG42" s="30"/>
      <c r="UTH42" s="31"/>
      <c r="UTI42" s="30"/>
      <c r="UTJ42" s="31"/>
      <c r="UTK42" s="30"/>
      <c r="UTL42" s="31"/>
      <c r="UTM42" s="30"/>
      <c r="UTN42" s="31"/>
      <c r="UTO42" s="30"/>
      <c r="UTP42" s="31"/>
      <c r="UTQ42" s="30"/>
      <c r="UTR42" s="31"/>
      <c r="UTS42" s="30"/>
      <c r="UTT42" s="31"/>
      <c r="UTU42" s="30"/>
      <c r="UTV42" s="31"/>
      <c r="UTW42" s="30"/>
      <c r="UTX42" s="31"/>
      <c r="UTY42" s="30"/>
      <c r="UTZ42" s="31"/>
      <c r="UUA42" s="30"/>
      <c r="UUB42" s="31"/>
      <c r="UUC42" s="30"/>
      <c r="UUD42" s="31"/>
      <c r="UUE42" s="30"/>
      <c r="UUF42" s="31"/>
      <c r="UUG42" s="30"/>
      <c r="UUH42" s="31"/>
      <c r="UUI42" s="30"/>
      <c r="UUJ42" s="31"/>
      <c r="UUK42" s="30"/>
      <c r="UUL42" s="31"/>
      <c r="UUM42" s="30"/>
      <c r="UUN42" s="31"/>
      <c r="UUO42" s="30"/>
      <c r="UUP42" s="31"/>
      <c r="UUQ42" s="30"/>
      <c r="UUR42" s="31"/>
      <c r="UUS42" s="30"/>
      <c r="UUT42" s="31"/>
      <c r="UUU42" s="30"/>
      <c r="UUV42" s="31"/>
      <c r="UUW42" s="30"/>
      <c r="UUX42" s="31"/>
      <c r="UUY42" s="30"/>
      <c r="UUZ42" s="31"/>
      <c r="UVA42" s="30"/>
      <c r="UVB42" s="31"/>
      <c r="UVC42" s="30"/>
      <c r="UVD42" s="31"/>
      <c r="UVE42" s="30"/>
      <c r="UVF42" s="31"/>
      <c r="UVG42" s="30"/>
      <c r="UVH42" s="31"/>
      <c r="UVI42" s="30"/>
      <c r="UVJ42" s="31"/>
      <c r="UVK42" s="30"/>
      <c r="UVL42" s="31"/>
      <c r="UVM42" s="30"/>
      <c r="UVN42" s="31"/>
      <c r="UVO42" s="30"/>
      <c r="UVP42" s="31"/>
      <c r="UVQ42" s="30"/>
      <c r="UVR42" s="31"/>
      <c r="UVS42" s="30"/>
      <c r="UVT42" s="31"/>
      <c r="UVU42" s="30"/>
      <c r="UVV42" s="31"/>
      <c r="UVW42" s="30"/>
      <c r="UVX42" s="31"/>
      <c r="UVY42" s="30"/>
      <c r="UVZ42" s="31"/>
      <c r="UWA42" s="30"/>
      <c r="UWB42" s="31"/>
      <c r="UWC42" s="30"/>
      <c r="UWD42" s="31"/>
      <c r="UWE42" s="30"/>
      <c r="UWF42" s="31"/>
      <c r="UWG42" s="30"/>
      <c r="UWH42" s="31"/>
      <c r="UWI42" s="30"/>
      <c r="UWJ42" s="31"/>
      <c r="UWK42" s="30"/>
      <c r="UWL42" s="31"/>
      <c r="UWM42" s="30"/>
      <c r="UWN42" s="31"/>
      <c r="UWO42" s="30"/>
      <c r="UWP42" s="31"/>
      <c r="UWQ42" s="30"/>
      <c r="UWR42" s="31"/>
      <c r="UWS42" s="30"/>
      <c r="UWT42" s="31"/>
      <c r="UWU42" s="30"/>
      <c r="UWV42" s="31"/>
      <c r="UWW42" s="30"/>
      <c r="UWX42" s="31"/>
      <c r="UWY42" s="30"/>
      <c r="UWZ42" s="31"/>
      <c r="UXA42" s="30"/>
      <c r="UXB42" s="31"/>
      <c r="UXC42" s="30"/>
      <c r="UXD42" s="31"/>
      <c r="UXE42" s="30"/>
      <c r="UXF42" s="31"/>
      <c r="UXG42" s="30"/>
      <c r="UXH42" s="31"/>
      <c r="UXI42" s="30"/>
      <c r="UXJ42" s="31"/>
      <c r="UXK42" s="30"/>
      <c r="UXL42" s="31"/>
      <c r="UXM42" s="30"/>
      <c r="UXN42" s="31"/>
      <c r="UXO42" s="30"/>
      <c r="UXP42" s="31"/>
      <c r="UXQ42" s="30"/>
      <c r="UXR42" s="31"/>
      <c r="UXS42" s="30"/>
      <c r="UXT42" s="31"/>
      <c r="UXU42" s="30"/>
      <c r="UXV42" s="31"/>
      <c r="UXW42" s="30"/>
      <c r="UXX42" s="31"/>
      <c r="UXY42" s="30"/>
      <c r="UXZ42" s="31"/>
      <c r="UYA42" s="30"/>
      <c r="UYB42" s="31"/>
      <c r="UYC42" s="30"/>
      <c r="UYD42" s="31"/>
      <c r="UYE42" s="30"/>
      <c r="UYF42" s="31"/>
      <c r="UYG42" s="30"/>
      <c r="UYH42" s="31"/>
      <c r="UYI42" s="30"/>
      <c r="UYJ42" s="31"/>
      <c r="UYK42" s="30"/>
      <c r="UYL42" s="31"/>
      <c r="UYM42" s="30"/>
      <c r="UYN42" s="31"/>
      <c r="UYO42" s="30"/>
      <c r="UYP42" s="31"/>
      <c r="UYQ42" s="30"/>
      <c r="UYR42" s="31"/>
      <c r="UYS42" s="30"/>
      <c r="UYT42" s="31"/>
      <c r="UYU42" s="30"/>
      <c r="UYV42" s="31"/>
      <c r="UYW42" s="30"/>
      <c r="UYX42" s="31"/>
      <c r="UYY42" s="30"/>
      <c r="UYZ42" s="31"/>
      <c r="UZA42" s="30"/>
      <c r="UZB42" s="31"/>
      <c r="UZC42" s="30"/>
      <c r="UZD42" s="31"/>
      <c r="UZE42" s="30"/>
      <c r="UZF42" s="31"/>
      <c r="UZG42" s="30"/>
      <c r="UZH42" s="31"/>
      <c r="UZI42" s="30"/>
      <c r="UZJ42" s="31"/>
      <c r="UZK42" s="30"/>
      <c r="UZL42" s="31"/>
      <c r="UZM42" s="30"/>
      <c r="UZN42" s="31"/>
      <c r="UZO42" s="30"/>
      <c r="UZP42" s="31"/>
      <c r="UZQ42" s="30"/>
      <c r="UZR42" s="31"/>
      <c r="UZS42" s="30"/>
      <c r="UZT42" s="31"/>
      <c r="UZU42" s="30"/>
      <c r="UZV42" s="31"/>
      <c r="UZW42" s="30"/>
      <c r="UZX42" s="31"/>
      <c r="UZY42" s="30"/>
      <c r="UZZ42" s="31"/>
      <c r="VAA42" s="30"/>
      <c r="VAB42" s="31"/>
      <c r="VAC42" s="30"/>
      <c r="VAD42" s="31"/>
      <c r="VAE42" s="30"/>
      <c r="VAF42" s="31"/>
      <c r="VAG42" s="30"/>
      <c r="VAH42" s="31"/>
      <c r="VAI42" s="30"/>
      <c r="VAJ42" s="31"/>
      <c r="VAK42" s="30"/>
      <c r="VAL42" s="31"/>
      <c r="VAM42" s="30"/>
      <c r="VAN42" s="31"/>
      <c r="VAO42" s="30"/>
      <c r="VAP42" s="31"/>
      <c r="VAQ42" s="30"/>
      <c r="VAR42" s="31"/>
      <c r="VAS42" s="30"/>
      <c r="VAT42" s="31"/>
      <c r="VAU42" s="30"/>
      <c r="VAV42" s="31"/>
      <c r="VAW42" s="30"/>
      <c r="VAX42" s="31"/>
      <c r="VAY42" s="30"/>
      <c r="VAZ42" s="31"/>
      <c r="VBA42" s="30"/>
      <c r="VBB42" s="31"/>
      <c r="VBC42" s="30"/>
      <c r="VBD42" s="31"/>
      <c r="VBE42" s="30"/>
      <c r="VBF42" s="31"/>
      <c r="VBG42" s="30"/>
      <c r="VBH42" s="31"/>
      <c r="VBI42" s="30"/>
      <c r="VBJ42" s="31"/>
      <c r="VBK42" s="30"/>
      <c r="VBL42" s="31"/>
      <c r="VBM42" s="30"/>
      <c r="VBN42" s="31"/>
      <c r="VBO42" s="30"/>
      <c r="VBP42" s="31"/>
      <c r="VBQ42" s="30"/>
      <c r="VBR42" s="31"/>
      <c r="VBS42" s="30"/>
      <c r="VBT42" s="31"/>
      <c r="VBU42" s="30"/>
      <c r="VBV42" s="31"/>
      <c r="VBW42" s="30"/>
      <c r="VBX42" s="31"/>
      <c r="VBY42" s="30"/>
      <c r="VBZ42" s="31"/>
      <c r="VCA42" s="30"/>
      <c r="VCB42" s="31"/>
      <c r="VCC42" s="30"/>
      <c r="VCD42" s="31"/>
      <c r="VCE42" s="30"/>
      <c r="VCF42" s="31"/>
      <c r="VCG42" s="30"/>
      <c r="VCH42" s="31"/>
      <c r="VCI42" s="30"/>
      <c r="VCJ42" s="31"/>
      <c r="VCK42" s="30"/>
      <c r="VCL42" s="31"/>
      <c r="VCM42" s="30"/>
      <c r="VCN42" s="31"/>
      <c r="VCO42" s="30"/>
      <c r="VCP42" s="31"/>
      <c r="VCQ42" s="30"/>
      <c r="VCR42" s="31"/>
      <c r="VCS42" s="30"/>
      <c r="VCT42" s="31"/>
      <c r="VCU42" s="30"/>
      <c r="VCV42" s="31"/>
      <c r="VCW42" s="30"/>
      <c r="VCX42" s="31"/>
      <c r="VCY42" s="30"/>
      <c r="VCZ42" s="31"/>
      <c r="VDA42" s="30"/>
      <c r="VDB42" s="31"/>
      <c r="VDC42" s="30"/>
      <c r="VDD42" s="31"/>
      <c r="VDE42" s="30"/>
      <c r="VDF42" s="31"/>
      <c r="VDG42" s="30"/>
      <c r="VDH42" s="31"/>
      <c r="VDI42" s="30"/>
      <c r="VDJ42" s="31"/>
      <c r="VDK42" s="30"/>
      <c r="VDL42" s="31"/>
      <c r="VDM42" s="30"/>
      <c r="VDN42" s="31"/>
      <c r="VDO42" s="30"/>
      <c r="VDP42" s="31"/>
      <c r="VDQ42" s="30"/>
      <c r="VDR42" s="31"/>
      <c r="VDS42" s="30"/>
      <c r="VDT42" s="31"/>
      <c r="VDU42" s="30"/>
      <c r="VDV42" s="31"/>
      <c r="VDW42" s="30"/>
      <c r="VDX42" s="31"/>
      <c r="VDY42" s="30"/>
      <c r="VDZ42" s="31"/>
      <c r="VEA42" s="30"/>
      <c r="VEB42" s="31"/>
      <c r="VEC42" s="30"/>
      <c r="VED42" s="31"/>
      <c r="VEE42" s="30"/>
      <c r="VEF42" s="31"/>
      <c r="VEG42" s="30"/>
      <c r="VEH42" s="31"/>
      <c r="VEI42" s="30"/>
      <c r="VEJ42" s="31"/>
      <c r="VEK42" s="30"/>
      <c r="VEL42" s="31"/>
      <c r="VEM42" s="30"/>
      <c r="VEN42" s="31"/>
      <c r="VEO42" s="30"/>
      <c r="VEP42" s="31"/>
      <c r="VEQ42" s="30"/>
      <c r="VER42" s="31"/>
      <c r="VES42" s="30"/>
      <c r="VET42" s="31"/>
      <c r="VEU42" s="30"/>
      <c r="VEV42" s="31"/>
      <c r="VEW42" s="30"/>
      <c r="VEX42" s="31"/>
      <c r="VEY42" s="30"/>
      <c r="VEZ42" s="31"/>
      <c r="VFA42" s="30"/>
      <c r="VFB42" s="31"/>
      <c r="VFC42" s="30"/>
      <c r="VFD42" s="31"/>
      <c r="VFE42" s="30"/>
      <c r="VFF42" s="31"/>
      <c r="VFG42" s="30"/>
      <c r="VFH42" s="31"/>
      <c r="VFI42" s="30"/>
      <c r="VFJ42" s="31"/>
      <c r="VFK42" s="30"/>
      <c r="VFL42" s="31"/>
      <c r="VFM42" s="30"/>
      <c r="VFN42" s="31"/>
      <c r="VFO42" s="30"/>
      <c r="VFP42" s="31"/>
      <c r="VFQ42" s="30"/>
      <c r="VFR42" s="31"/>
      <c r="VFS42" s="30"/>
      <c r="VFT42" s="31"/>
      <c r="VFU42" s="30"/>
      <c r="VFV42" s="31"/>
      <c r="VFW42" s="30"/>
      <c r="VFX42" s="31"/>
      <c r="VFY42" s="30"/>
      <c r="VFZ42" s="31"/>
      <c r="VGA42" s="30"/>
      <c r="VGB42" s="31"/>
      <c r="VGC42" s="30"/>
      <c r="VGD42" s="31"/>
      <c r="VGE42" s="30"/>
      <c r="VGF42" s="31"/>
      <c r="VGG42" s="30"/>
      <c r="VGH42" s="31"/>
      <c r="VGI42" s="30"/>
      <c r="VGJ42" s="31"/>
      <c r="VGK42" s="30"/>
      <c r="VGL42" s="31"/>
      <c r="VGM42" s="30"/>
      <c r="VGN42" s="31"/>
      <c r="VGO42" s="30"/>
      <c r="VGP42" s="31"/>
      <c r="VGQ42" s="30"/>
      <c r="VGR42" s="31"/>
      <c r="VGS42" s="30"/>
      <c r="VGT42" s="31"/>
      <c r="VGU42" s="30"/>
      <c r="VGV42" s="31"/>
      <c r="VGW42" s="30"/>
      <c r="VGX42" s="31"/>
      <c r="VGY42" s="30"/>
      <c r="VGZ42" s="31"/>
      <c r="VHA42" s="30"/>
      <c r="VHB42" s="31"/>
      <c r="VHC42" s="30"/>
      <c r="VHD42" s="31"/>
      <c r="VHE42" s="30"/>
      <c r="VHF42" s="31"/>
      <c r="VHG42" s="30"/>
      <c r="VHH42" s="31"/>
      <c r="VHI42" s="30"/>
      <c r="VHJ42" s="31"/>
      <c r="VHK42" s="30"/>
      <c r="VHL42" s="31"/>
      <c r="VHM42" s="30"/>
      <c r="VHN42" s="31"/>
      <c r="VHO42" s="30"/>
      <c r="VHP42" s="31"/>
      <c r="VHQ42" s="30"/>
      <c r="VHR42" s="31"/>
      <c r="VHS42" s="30"/>
      <c r="VHT42" s="31"/>
      <c r="VHU42" s="30"/>
      <c r="VHV42" s="31"/>
      <c r="VHW42" s="30"/>
      <c r="VHX42" s="31"/>
      <c r="VHY42" s="30"/>
      <c r="VHZ42" s="31"/>
      <c r="VIA42" s="30"/>
      <c r="VIB42" s="31"/>
      <c r="VIC42" s="30"/>
      <c r="VID42" s="31"/>
      <c r="VIE42" s="30"/>
      <c r="VIF42" s="31"/>
      <c r="VIG42" s="30"/>
      <c r="VIH42" s="31"/>
      <c r="VII42" s="30"/>
      <c r="VIJ42" s="31"/>
      <c r="VIK42" s="30"/>
      <c r="VIL42" s="31"/>
      <c r="VIM42" s="30"/>
      <c r="VIN42" s="31"/>
      <c r="VIO42" s="30"/>
      <c r="VIP42" s="31"/>
      <c r="VIQ42" s="30"/>
      <c r="VIR42" s="31"/>
      <c r="VIS42" s="30"/>
      <c r="VIT42" s="31"/>
      <c r="VIU42" s="30"/>
      <c r="VIV42" s="31"/>
      <c r="VIW42" s="30"/>
      <c r="VIX42" s="31"/>
      <c r="VIY42" s="30"/>
      <c r="VIZ42" s="31"/>
      <c r="VJA42" s="30"/>
      <c r="VJB42" s="31"/>
      <c r="VJC42" s="30"/>
      <c r="VJD42" s="31"/>
      <c r="VJE42" s="30"/>
      <c r="VJF42" s="31"/>
      <c r="VJG42" s="30"/>
      <c r="VJH42" s="31"/>
      <c r="VJI42" s="30"/>
      <c r="VJJ42" s="31"/>
      <c r="VJK42" s="30"/>
      <c r="VJL42" s="31"/>
      <c r="VJM42" s="30"/>
      <c r="VJN42" s="31"/>
      <c r="VJO42" s="30"/>
      <c r="VJP42" s="31"/>
      <c r="VJQ42" s="30"/>
      <c r="VJR42" s="31"/>
      <c r="VJS42" s="30"/>
      <c r="VJT42" s="31"/>
      <c r="VJU42" s="30"/>
      <c r="VJV42" s="31"/>
      <c r="VJW42" s="30"/>
      <c r="VJX42" s="31"/>
      <c r="VJY42" s="30"/>
      <c r="VJZ42" s="31"/>
      <c r="VKA42" s="30"/>
      <c r="VKB42" s="31"/>
      <c r="VKC42" s="30"/>
      <c r="VKD42" s="31"/>
      <c r="VKE42" s="30"/>
      <c r="VKF42" s="31"/>
      <c r="VKG42" s="30"/>
      <c r="VKH42" s="31"/>
      <c r="VKI42" s="30"/>
      <c r="VKJ42" s="31"/>
      <c r="VKK42" s="30"/>
      <c r="VKL42" s="31"/>
      <c r="VKM42" s="30"/>
      <c r="VKN42" s="31"/>
      <c r="VKO42" s="30"/>
      <c r="VKP42" s="31"/>
      <c r="VKQ42" s="30"/>
      <c r="VKR42" s="31"/>
      <c r="VKS42" s="30"/>
      <c r="VKT42" s="31"/>
      <c r="VKU42" s="30"/>
      <c r="VKV42" s="31"/>
      <c r="VKW42" s="30"/>
      <c r="VKX42" s="31"/>
      <c r="VKY42" s="30"/>
      <c r="VKZ42" s="31"/>
      <c r="VLA42" s="30"/>
      <c r="VLB42" s="31"/>
      <c r="VLC42" s="30"/>
      <c r="VLD42" s="31"/>
      <c r="VLE42" s="30"/>
      <c r="VLF42" s="31"/>
      <c r="VLG42" s="30"/>
      <c r="VLH42" s="31"/>
      <c r="VLI42" s="30"/>
      <c r="VLJ42" s="31"/>
      <c r="VLK42" s="30"/>
      <c r="VLL42" s="31"/>
      <c r="VLM42" s="30"/>
      <c r="VLN42" s="31"/>
      <c r="VLO42" s="30"/>
      <c r="VLP42" s="31"/>
      <c r="VLQ42" s="30"/>
      <c r="VLR42" s="31"/>
      <c r="VLS42" s="30"/>
      <c r="VLT42" s="31"/>
      <c r="VLU42" s="30"/>
      <c r="VLV42" s="31"/>
      <c r="VLW42" s="30"/>
      <c r="VLX42" s="31"/>
      <c r="VLY42" s="30"/>
      <c r="VLZ42" s="31"/>
      <c r="VMA42" s="30"/>
      <c r="VMB42" s="31"/>
      <c r="VMC42" s="30"/>
      <c r="VMD42" s="31"/>
      <c r="VME42" s="30"/>
      <c r="VMF42" s="31"/>
      <c r="VMG42" s="30"/>
      <c r="VMH42" s="31"/>
      <c r="VMI42" s="30"/>
      <c r="VMJ42" s="31"/>
      <c r="VMK42" s="30"/>
      <c r="VML42" s="31"/>
      <c r="VMM42" s="30"/>
      <c r="VMN42" s="31"/>
      <c r="VMO42" s="30"/>
      <c r="VMP42" s="31"/>
      <c r="VMQ42" s="30"/>
      <c r="VMR42" s="31"/>
      <c r="VMS42" s="30"/>
      <c r="VMT42" s="31"/>
      <c r="VMU42" s="30"/>
      <c r="VMV42" s="31"/>
      <c r="VMW42" s="30"/>
      <c r="VMX42" s="31"/>
      <c r="VMY42" s="30"/>
      <c r="VMZ42" s="31"/>
      <c r="VNA42" s="30"/>
      <c r="VNB42" s="31"/>
      <c r="VNC42" s="30"/>
      <c r="VND42" s="31"/>
      <c r="VNE42" s="30"/>
      <c r="VNF42" s="31"/>
      <c r="VNG42" s="30"/>
      <c r="VNH42" s="31"/>
      <c r="VNI42" s="30"/>
      <c r="VNJ42" s="31"/>
      <c r="VNK42" s="30"/>
      <c r="VNL42" s="31"/>
      <c r="VNM42" s="30"/>
      <c r="VNN42" s="31"/>
      <c r="VNO42" s="30"/>
      <c r="VNP42" s="31"/>
      <c r="VNQ42" s="30"/>
      <c r="VNR42" s="31"/>
      <c r="VNS42" s="30"/>
      <c r="VNT42" s="31"/>
      <c r="VNU42" s="30"/>
      <c r="VNV42" s="31"/>
      <c r="VNW42" s="30"/>
      <c r="VNX42" s="31"/>
      <c r="VNY42" s="30"/>
      <c r="VNZ42" s="31"/>
      <c r="VOA42" s="30"/>
      <c r="VOB42" s="31"/>
      <c r="VOC42" s="30"/>
      <c r="VOD42" s="31"/>
      <c r="VOE42" s="30"/>
      <c r="VOF42" s="31"/>
      <c r="VOG42" s="30"/>
      <c r="VOH42" s="31"/>
      <c r="VOI42" s="30"/>
      <c r="VOJ42" s="31"/>
      <c r="VOK42" s="30"/>
      <c r="VOL42" s="31"/>
      <c r="VOM42" s="30"/>
      <c r="VON42" s="31"/>
      <c r="VOO42" s="30"/>
      <c r="VOP42" s="31"/>
      <c r="VOQ42" s="30"/>
      <c r="VOR42" s="31"/>
      <c r="VOS42" s="30"/>
      <c r="VOT42" s="31"/>
      <c r="VOU42" s="30"/>
      <c r="VOV42" s="31"/>
      <c r="VOW42" s="30"/>
      <c r="VOX42" s="31"/>
      <c r="VOY42" s="30"/>
      <c r="VOZ42" s="31"/>
      <c r="VPA42" s="30"/>
      <c r="VPB42" s="31"/>
      <c r="VPC42" s="30"/>
      <c r="VPD42" s="31"/>
      <c r="VPE42" s="30"/>
      <c r="VPF42" s="31"/>
      <c r="VPG42" s="30"/>
      <c r="VPH42" s="31"/>
      <c r="VPI42" s="30"/>
      <c r="VPJ42" s="31"/>
      <c r="VPK42" s="30"/>
      <c r="VPL42" s="31"/>
      <c r="VPM42" s="30"/>
      <c r="VPN42" s="31"/>
      <c r="VPO42" s="30"/>
      <c r="VPP42" s="31"/>
      <c r="VPQ42" s="30"/>
      <c r="VPR42" s="31"/>
      <c r="VPS42" s="30"/>
      <c r="VPT42" s="31"/>
      <c r="VPU42" s="30"/>
      <c r="VPV42" s="31"/>
      <c r="VPW42" s="30"/>
      <c r="VPX42" s="31"/>
      <c r="VPY42" s="30"/>
      <c r="VPZ42" s="31"/>
      <c r="VQA42" s="30"/>
      <c r="VQB42" s="31"/>
      <c r="VQC42" s="30"/>
      <c r="VQD42" s="31"/>
      <c r="VQE42" s="30"/>
      <c r="VQF42" s="31"/>
      <c r="VQG42" s="30"/>
      <c r="VQH42" s="31"/>
      <c r="VQI42" s="30"/>
      <c r="VQJ42" s="31"/>
      <c r="VQK42" s="30"/>
      <c r="VQL42" s="31"/>
      <c r="VQM42" s="30"/>
      <c r="VQN42" s="31"/>
      <c r="VQO42" s="30"/>
      <c r="VQP42" s="31"/>
      <c r="VQQ42" s="30"/>
      <c r="VQR42" s="31"/>
      <c r="VQS42" s="30"/>
      <c r="VQT42" s="31"/>
      <c r="VQU42" s="30"/>
      <c r="VQV42" s="31"/>
      <c r="VQW42" s="30"/>
      <c r="VQX42" s="31"/>
      <c r="VQY42" s="30"/>
      <c r="VQZ42" s="31"/>
      <c r="VRA42" s="30"/>
      <c r="VRB42" s="31"/>
      <c r="VRC42" s="30"/>
      <c r="VRD42" s="31"/>
      <c r="VRE42" s="30"/>
      <c r="VRF42" s="31"/>
      <c r="VRG42" s="30"/>
      <c r="VRH42" s="31"/>
      <c r="VRI42" s="30"/>
      <c r="VRJ42" s="31"/>
      <c r="VRK42" s="30"/>
      <c r="VRL42" s="31"/>
      <c r="VRM42" s="30"/>
      <c r="VRN42" s="31"/>
      <c r="VRO42" s="30"/>
      <c r="VRP42" s="31"/>
      <c r="VRQ42" s="30"/>
      <c r="VRR42" s="31"/>
      <c r="VRS42" s="30"/>
      <c r="VRT42" s="31"/>
      <c r="VRU42" s="30"/>
      <c r="VRV42" s="31"/>
      <c r="VRW42" s="30"/>
      <c r="VRX42" s="31"/>
      <c r="VRY42" s="30"/>
      <c r="VRZ42" s="31"/>
      <c r="VSA42" s="30"/>
      <c r="VSB42" s="31"/>
      <c r="VSC42" s="30"/>
      <c r="VSD42" s="31"/>
      <c r="VSE42" s="30"/>
      <c r="VSF42" s="31"/>
      <c r="VSG42" s="30"/>
      <c r="VSH42" s="31"/>
      <c r="VSI42" s="30"/>
      <c r="VSJ42" s="31"/>
      <c r="VSK42" s="30"/>
      <c r="VSL42" s="31"/>
      <c r="VSM42" s="30"/>
      <c r="VSN42" s="31"/>
      <c r="VSO42" s="30"/>
      <c r="VSP42" s="31"/>
      <c r="VSQ42" s="30"/>
      <c r="VSR42" s="31"/>
      <c r="VSS42" s="30"/>
      <c r="VST42" s="31"/>
      <c r="VSU42" s="30"/>
      <c r="VSV42" s="31"/>
      <c r="VSW42" s="30"/>
      <c r="VSX42" s="31"/>
      <c r="VSY42" s="30"/>
      <c r="VSZ42" s="31"/>
      <c r="VTA42" s="30"/>
      <c r="VTB42" s="31"/>
      <c r="VTC42" s="30"/>
      <c r="VTD42" s="31"/>
      <c r="VTE42" s="30"/>
      <c r="VTF42" s="31"/>
      <c r="VTG42" s="30"/>
      <c r="VTH42" s="31"/>
      <c r="VTI42" s="30"/>
      <c r="VTJ42" s="31"/>
      <c r="VTK42" s="30"/>
      <c r="VTL42" s="31"/>
      <c r="VTM42" s="30"/>
      <c r="VTN42" s="31"/>
      <c r="VTO42" s="30"/>
      <c r="VTP42" s="31"/>
      <c r="VTQ42" s="30"/>
      <c r="VTR42" s="31"/>
      <c r="VTS42" s="30"/>
      <c r="VTT42" s="31"/>
      <c r="VTU42" s="30"/>
      <c r="VTV42" s="31"/>
      <c r="VTW42" s="30"/>
      <c r="VTX42" s="31"/>
      <c r="VTY42" s="30"/>
      <c r="VTZ42" s="31"/>
      <c r="VUA42" s="30"/>
      <c r="VUB42" s="31"/>
      <c r="VUC42" s="30"/>
      <c r="VUD42" s="31"/>
      <c r="VUE42" s="30"/>
      <c r="VUF42" s="31"/>
      <c r="VUG42" s="30"/>
      <c r="VUH42" s="31"/>
      <c r="VUI42" s="30"/>
      <c r="VUJ42" s="31"/>
      <c r="VUK42" s="30"/>
      <c r="VUL42" s="31"/>
      <c r="VUM42" s="30"/>
      <c r="VUN42" s="31"/>
      <c r="VUO42" s="30"/>
      <c r="VUP42" s="31"/>
      <c r="VUQ42" s="30"/>
      <c r="VUR42" s="31"/>
      <c r="VUS42" s="30"/>
      <c r="VUT42" s="31"/>
      <c r="VUU42" s="30"/>
      <c r="VUV42" s="31"/>
      <c r="VUW42" s="30"/>
      <c r="VUX42" s="31"/>
      <c r="VUY42" s="30"/>
      <c r="VUZ42" s="31"/>
      <c r="VVA42" s="30"/>
      <c r="VVB42" s="31"/>
      <c r="VVC42" s="30"/>
      <c r="VVD42" s="31"/>
      <c r="VVE42" s="30"/>
      <c r="VVF42" s="31"/>
      <c r="VVG42" s="30"/>
      <c r="VVH42" s="31"/>
      <c r="VVI42" s="30"/>
      <c r="VVJ42" s="31"/>
      <c r="VVK42" s="30"/>
      <c r="VVL42" s="31"/>
      <c r="VVM42" s="30"/>
      <c r="VVN42" s="31"/>
      <c r="VVO42" s="30"/>
      <c r="VVP42" s="31"/>
      <c r="VVQ42" s="30"/>
      <c r="VVR42" s="31"/>
      <c r="VVS42" s="30"/>
      <c r="VVT42" s="31"/>
      <c r="VVU42" s="30"/>
      <c r="VVV42" s="31"/>
      <c r="VVW42" s="30"/>
      <c r="VVX42" s="31"/>
      <c r="VVY42" s="30"/>
      <c r="VVZ42" s="31"/>
      <c r="VWA42" s="30"/>
      <c r="VWB42" s="31"/>
      <c r="VWC42" s="30"/>
      <c r="VWD42" s="31"/>
      <c r="VWE42" s="30"/>
      <c r="VWF42" s="31"/>
      <c r="VWG42" s="30"/>
      <c r="VWH42" s="31"/>
      <c r="VWI42" s="30"/>
      <c r="VWJ42" s="31"/>
      <c r="VWK42" s="30"/>
      <c r="VWL42" s="31"/>
      <c r="VWM42" s="30"/>
      <c r="VWN42" s="31"/>
      <c r="VWO42" s="30"/>
      <c r="VWP42" s="31"/>
      <c r="VWQ42" s="30"/>
      <c r="VWR42" s="31"/>
      <c r="VWS42" s="30"/>
      <c r="VWT42" s="31"/>
      <c r="VWU42" s="30"/>
      <c r="VWV42" s="31"/>
      <c r="VWW42" s="30"/>
      <c r="VWX42" s="31"/>
      <c r="VWY42" s="30"/>
      <c r="VWZ42" s="31"/>
      <c r="VXA42" s="30"/>
      <c r="VXB42" s="31"/>
      <c r="VXC42" s="30"/>
      <c r="VXD42" s="31"/>
      <c r="VXE42" s="30"/>
      <c r="VXF42" s="31"/>
      <c r="VXG42" s="30"/>
      <c r="VXH42" s="31"/>
      <c r="VXI42" s="30"/>
      <c r="VXJ42" s="31"/>
      <c r="VXK42" s="30"/>
      <c r="VXL42" s="31"/>
      <c r="VXM42" s="30"/>
      <c r="VXN42" s="31"/>
      <c r="VXO42" s="30"/>
      <c r="VXP42" s="31"/>
      <c r="VXQ42" s="30"/>
      <c r="VXR42" s="31"/>
      <c r="VXS42" s="30"/>
      <c r="VXT42" s="31"/>
      <c r="VXU42" s="30"/>
      <c r="VXV42" s="31"/>
      <c r="VXW42" s="30"/>
      <c r="VXX42" s="31"/>
      <c r="VXY42" s="30"/>
      <c r="VXZ42" s="31"/>
      <c r="VYA42" s="30"/>
      <c r="VYB42" s="31"/>
      <c r="VYC42" s="30"/>
      <c r="VYD42" s="31"/>
      <c r="VYE42" s="30"/>
      <c r="VYF42" s="31"/>
      <c r="VYG42" s="30"/>
      <c r="VYH42" s="31"/>
      <c r="VYI42" s="30"/>
      <c r="VYJ42" s="31"/>
      <c r="VYK42" s="30"/>
      <c r="VYL42" s="31"/>
      <c r="VYM42" s="30"/>
      <c r="VYN42" s="31"/>
      <c r="VYO42" s="30"/>
      <c r="VYP42" s="31"/>
      <c r="VYQ42" s="30"/>
      <c r="VYR42" s="31"/>
      <c r="VYS42" s="30"/>
      <c r="VYT42" s="31"/>
      <c r="VYU42" s="30"/>
      <c r="VYV42" s="31"/>
      <c r="VYW42" s="30"/>
      <c r="VYX42" s="31"/>
      <c r="VYY42" s="30"/>
      <c r="VYZ42" s="31"/>
      <c r="VZA42" s="30"/>
      <c r="VZB42" s="31"/>
      <c r="VZC42" s="30"/>
      <c r="VZD42" s="31"/>
      <c r="VZE42" s="30"/>
      <c r="VZF42" s="31"/>
      <c r="VZG42" s="30"/>
      <c r="VZH42" s="31"/>
      <c r="VZI42" s="30"/>
      <c r="VZJ42" s="31"/>
      <c r="VZK42" s="30"/>
      <c r="VZL42" s="31"/>
      <c r="VZM42" s="30"/>
      <c r="VZN42" s="31"/>
      <c r="VZO42" s="30"/>
      <c r="VZP42" s="31"/>
      <c r="VZQ42" s="30"/>
      <c r="VZR42" s="31"/>
      <c r="VZS42" s="30"/>
      <c r="VZT42" s="31"/>
      <c r="VZU42" s="30"/>
      <c r="VZV42" s="31"/>
      <c r="VZW42" s="30"/>
      <c r="VZX42" s="31"/>
      <c r="VZY42" s="30"/>
      <c r="VZZ42" s="31"/>
      <c r="WAA42" s="30"/>
      <c r="WAB42" s="31"/>
      <c r="WAC42" s="30"/>
      <c r="WAD42" s="31"/>
      <c r="WAE42" s="30"/>
      <c r="WAF42" s="31"/>
      <c r="WAG42" s="30"/>
      <c r="WAH42" s="31"/>
      <c r="WAI42" s="30"/>
      <c r="WAJ42" s="31"/>
      <c r="WAK42" s="30"/>
      <c r="WAL42" s="31"/>
      <c r="WAM42" s="30"/>
      <c r="WAN42" s="31"/>
      <c r="WAO42" s="30"/>
      <c r="WAP42" s="31"/>
      <c r="WAQ42" s="30"/>
      <c r="WAR42" s="31"/>
      <c r="WAS42" s="30"/>
      <c r="WAT42" s="31"/>
      <c r="WAU42" s="30"/>
      <c r="WAV42" s="31"/>
      <c r="WAW42" s="30"/>
      <c r="WAX42" s="31"/>
      <c r="WAY42" s="30"/>
      <c r="WAZ42" s="31"/>
      <c r="WBA42" s="30"/>
      <c r="WBB42" s="31"/>
      <c r="WBC42" s="30"/>
      <c r="WBD42" s="31"/>
      <c r="WBE42" s="30"/>
      <c r="WBF42" s="31"/>
      <c r="WBG42" s="30"/>
      <c r="WBH42" s="31"/>
      <c r="WBI42" s="30"/>
      <c r="WBJ42" s="31"/>
      <c r="WBK42" s="30"/>
      <c r="WBL42" s="31"/>
      <c r="WBM42" s="30"/>
      <c r="WBN42" s="31"/>
      <c r="WBO42" s="30"/>
      <c r="WBP42" s="31"/>
      <c r="WBQ42" s="30"/>
      <c r="WBR42" s="31"/>
      <c r="WBS42" s="30"/>
      <c r="WBT42" s="31"/>
      <c r="WBU42" s="30"/>
      <c r="WBV42" s="31"/>
      <c r="WBW42" s="30"/>
      <c r="WBX42" s="31"/>
      <c r="WBY42" s="30"/>
      <c r="WBZ42" s="31"/>
      <c r="WCA42" s="30"/>
      <c r="WCB42" s="31"/>
      <c r="WCC42" s="30"/>
      <c r="WCD42" s="31"/>
      <c r="WCE42" s="30"/>
      <c r="WCF42" s="31"/>
      <c r="WCG42" s="30"/>
      <c r="WCH42" s="31"/>
      <c r="WCI42" s="30"/>
      <c r="WCJ42" s="31"/>
      <c r="WCK42" s="30"/>
      <c r="WCL42" s="31"/>
      <c r="WCM42" s="30"/>
      <c r="WCN42" s="31"/>
      <c r="WCO42" s="30"/>
      <c r="WCP42" s="31"/>
      <c r="WCQ42" s="30"/>
      <c r="WCR42" s="31"/>
      <c r="WCS42" s="30"/>
      <c r="WCT42" s="31"/>
      <c r="WCU42" s="30"/>
      <c r="WCV42" s="31"/>
      <c r="WCW42" s="30"/>
      <c r="WCX42" s="31"/>
      <c r="WCY42" s="30"/>
      <c r="WCZ42" s="31"/>
      <c r="WDA42" s="30"/>
      <c r="WDB42" s="31"/>
      <c r="WDC42" s="30"/>
      <c r="WDD42" s="31"/>
      <c r="WDE42" s="30"/>
      <c r="WDF42" s="31"/>
      <c r="WDG42" s="30"/>
      <c r="WDH42" s="31"/>
      <c r="WDI42" s="30"/>
      <c r="WDJ42" s="31"/>
      <c r="WDK42" s="30"/>
      <c r="WDL42" s="31"/>
      <c r="WDM42" s="30"/>
      <c r="WDN42" s="31"/>
      <c r="WDO42" s="30"/>
      <c r="WDP42" s="31"/>
      <c r="WDQ42" s="30"/>
      <c r="WDR42" s="31"/>
      <c r="WDS42" s="30"/>
      <c r="WDT42" s="31"/>
      <c r="WDU42" s="30"/>
      <c r="WDV42" s="31"/>
      <c r="WDW42" s="30"/>
      <c r="WDX42" s="31"/>
      <c r="WDY42" s="30"/>
      <c r="WDZ42" s="31"/>
      <c r="WEA42" s="30"/>
      <c r="WEB42" s="31"/>
      <c r="WEC42" s="30"/>
      <c r="WED42" s="31"/>
      <c r="WEE42" s="30"/>
      <c r="WEF42" s="31"/>
      <c r="WEG42" s="30"/>
      <c r="WEH42" s="31"/>
      <c r="WEI42" s="30"/>
      <c r="WEJ42" s="31"/>
      <c r="WEK42" s="30"/>
      <c r="WEL42" s="31"/>
      <c r="WEM42" s="30"/>
      <c r="WEN42" s="31"/>
      <c r="WEO42" s="30"/>
      <c r="WEP42" s="31"/>
      <c r="WEQ42" s="30"/>
      <c r="WER42" s="31"/>
      <c r="WES42" s="30"/>
      <c r="WET42" s="31"/>
      <c r="WEU42" s="30"/>
      <c r="WEV42" s="31"/>
      <c r="WEW42" s="30"/>
      <c r="WEX42" s="31"/>
      <c r="WEY42" s="30"/>
      <c r="WEZ42" s="31"/>
      <c r="WFA42" s="30"/>
      <c r="WFB42" s="31"/>
      <c r="WFC42" s="30"/>
      <c r="WFD42" s="31"/>
      <c r="WFE42" s="30"/>
      <c r="WFF42" s="31"/>
      <c r="WFG42" s="30"/>
      <c r="WFH42" s="31"/>
      <c r="WFI42" s="30"/>
      <c r="WFJ42" s="31"/>
      <c r="WFK42" s="30"/>
      <c r="WFL42" s="31"/>
      <c r="WFM42" s="30"/>
      <c r="WFN42" s="31"/>
      <c r="WFO42" s="30"/>
      <c r="WFP42" s="31"/>
      <c r="WFQ42" s="30"/>
      <c r="WFR42" s="31"/>
      <c r="WFS42" s="30"/>
      <c r="WFT42" s="31"/>
      <c r="WFU42" s="30"/>
      <c r="WFV42" s="31"/>
      <c r="WFW42" s="30"/>
      <c r="WFX42" s="31"/>
      <c r="WFY42" s="30"/>
      <c r="WFZ42" s="31"/>
      <c r="WGA42" s="30"/>
      <c r="WGB42" s="31"/>
      <c r="WGC42" s="30"/>
      <c r="WGD42" s="31"/>
      <c r="WGE42" s="30"/>
      <c r="WGF42" s="31"/>
      <c r="WGG42" s="30"/>
      <c r="WGH42" s="31"/>
      <c r="WGI42" s="30"/>
      <c r="WGJ42" s="31"/>
      <c r="WGK42" s="30"/>
      <c r="WGL42" s="31"/>
      <c r="WGM42" s="30"/>
      <c r="WGN42" s="31"/>
      <c r="WGO42" s="30"/>
      <c r="WGP42" s="31"/>
      <c r="WGQ42" s="30"/>
      <c r="WGR42" s="31"/>
      <c r="WGS42" s="30"/>
      <c r="WGT42" s="31"/>
      <c r="WGU42" s="30"/>
      <c r="WGV42" s="31"/>
      <c r="WGW42" s="30"/>
      <c r="WGX42" s="31"/>
      <c r="WGY42" s="30"/>
      <c r="WGZ42" s="31"/>
      <c r="WHA42" s="30"/>
      <c r="WHB42" s="31"/>
      <c r="WHC42" s="30"/>
      <c r="WHD42" s="31"/>
      <c r="WHE42" s="30"/>
      <c r="WHF42" s="31"/>
      <c r="WHG42" s="30"/>
      <c r="WHH42" s="31"/>
      <c r="WHI42" s="30"/>
      <c r="WHJ42" s="31"/>
      <c r="WHK42" s="30"/>
      <c r="WHL42" s="31"/>
      <c r="WHM42" s="30"/>
      <c r="WHN42" s="31"/>
      <c r="WHO42" s="30"/>
      <c r="WHP42" s="31"/>
      <c r="WHQ42" s="30"/>
      <c r="WHR42" s="31"/>
      <c r="WHS42" s="30"/>
      <c r="WHT42" s="31"/>
      <c r="WHU42" s="30"/>
      <c r="WHV42" s="31"/>
      <c r="WHW42" s="30"/>
      <c r="WHX42" s="31"/>
      <c r="WHY42" s="30"/>
      <c r="WHZ42" s="31"/>
      <c r="WIA42" s="30"/>
      <c r="WIB42" s="31"/>
      <c r="WIC42" s="30"/>
      <c r="WID42" s="31"/>
      <c r="WIE42" s="30"/>
      <c r="WIF42" s="31"/>
      <c r="WIG42" s="30"/>
      <c r="WIH42" s="31"/>
      <c r="WII42" s="30"/>
      <c r="WIJ42" s="31"/>
      <c r="WIK42" s="30"/>
      <c r="WIL42" s="31"/>
      <c r="WIM42" s="30"/>
      <c r="WIN42" s="31"/>
      <c r="WIO42" s="30"/>
      <c r="WIP42" s="31"/>
      <c r="WIQ42" s="30"/>
      <c r="WIR42" s="31"/>
      <c r="WIS42" s="30"/>
      <c r="WIT42" s="31"/>
      <c r="WIU42" s="30"/>
      <c r="WIV42" s="31"/>
      <c r="WIW42" s="30"/>
      <c r="WIX42" s="31"/>
      <c r="WIY42" s="30"/>
      <c r="WIZ42" s="31"/>
      <c r="WJA42" s="30"/>
      <c r="WJB42" s="31"/>
      <c r="WJC42" s="30"/>
      <c r="WJD42" s="31"/>
      <c r="WJE42" s="30"/>
      <c r="WJF42" s="31"/>
      <c r="WJG42" s="30"/>
      <c r="WJH42" s="31"/>
      <c r="WJI42" s="30"/>
      <c r="WJJ42" s="31"/>
      <c r="WJK42" s="30"/>
      <c r="WJL42" s="31"/>
      <c r="WJM42" s="30"/>
      <c r="WJN42" s="31"/>
      <c r="WJO42" s="30"/>
      <c r="WJP42" s="31"/>
      <c r="WJQ42" s="30"/>
      <c r="WJR42" s="31"/>
      <c r="WJS42" s="30"/>
      <c r="WJT42" s="31"/>
      <c r="WJU42" s="30"/>
      <c r="WJV42" s="31"/>
      <c r="WJW42" s="30"/>
      <c r="WJX42" s="31"/>
      <c r="WJY42" s="30"/>
      <c r="WJZ42" s="31"/>
      <c r="WKA42" s="30"/>
      <c r="WKB42" s="31"/>
      <c r="WKC42" s="30"/>
      <c r="WKD42" s="31"/>
      <c r="WKE42" s="30"/>
      <c r="WKF42" s="31"/>
      <c r="WKG42" s="30"/>
      <c r="WKH42" s="31"/>
      <c r="WKI42" s="30"/>
      <c r="WKJ42" s="31"/>
      <c r="WKK42" s="30"/>
      <c r="WKL42" s="31"/>
      <c r="WKM42" s="30"/>
      <c r="WKN42" s="31"/>
      <c r="WKO42" s="30"/>
      <c r="WKP42" s="31"/>
      <c r="WKQ42" s="30"/>
      <c r="WKR42" s="31"/>
      <c r="WKS42" s="30"/>
      <c r="WKT42" s="31"/>
      <c r="WKU42" s="30"/>
      <c r="WKV42" s="31"/>
      <c r="WKW42" s="30"/>
      <c r="WKX42" s="31"/>
      <c r="WKY42" s="30"/>
      <c r="WKZ42" s="31"/>
      <c r="WLA42" s="30"/>
      <c r="WLB42" s="31"/>
      <c r="WLC42" s="30"/>
      <c r="WLD42" s="31"/>
      <c r="WLE42" s="30"/>
      <c r="WLF42" s="31"/>
      <c r="WLG42" s="30"/>
      <c r="WLH42" s="31"/>
      <c r="WLI42" s="30"/>
      <c r="WLJ42" s="31"/>
      <c r="WLK42" s="30"/>
      <c r="WLL42" s="31"/>
      <c r="WLM42" s="30"/>
      <c r="WLN42" s="31"/>
      <c r="WLO42" s="30"/>
      <c r="WLP42" s="31"/>
      <c r="WLQ42" s="30"/>
      <c r="WLR42" s="31"/>
      <c r="WLS42" s="30"/>
      <c r="WLT42" s="31"/>
      <c r="WLU42" s="30"/>
      <c r="WLV42" s="31"/>
      <c r="WLW42" s="30"/>
      <c r="WLX42" s="31"/>
      <c r="WLY42" s="30"/>
      <c r="WLZ42" s="31"/>
      <c r="WMA42" s="30"/>
      <c r="WMB42" s="31"/>
      <c r="WMC42" s="30"/>
      <c r="WMD42" s="31"/>
      <c r="WME42" s="30"/>
      <c r="WMF42" s="31"/>
      <c r="WMG42" s="30"/>
      <c r="WMH42" s="31"/>
      <c r="WMI42" s="30"/>
      <c r="WMJ42" s="31"/>
      <c r="WMK42" s="30"/>
      <c r="WML42" s="31"/>
      <c r="WMM42" s="30"/>
      <c r="WMN42" s="31"/>
      <c r="WMO42" s="30"/>
      <c r="WMP42" s="31"/>
      <c r="WMQ42" s="30"/>
      <c r="WMR42" s="31"/>
      <c r="WMS42" s="30"/>
      <c r="WMT42" s="31"/>
      <c r="WMU42" s="30"/>
      <c r="WMV42" s="31"/>
      <c r="WMW42" s="30"/>
      <c r="WMX42" s="31"/>
      <c r="WMY42" s="30"/>
      <c r="WMZ42" s="31"/>
      <c r="WNA42" s="30"/>
      <c r="WNB42" s="31"/>
      <c r="WNC42" s="30"/>
      <c r="WND42" s="31"/>
      <c r="WNE42" s="30"/>
      <c r="WNF42" s="31"/>
      <c r="WNG42" s="30"/>
      <c r="WNH42" s="31"/>
      <c r="WNI42" s="30"/>
      <c r="WNJ42" s="31"/>
      <c r="WNK42" s="30"/>
      <c r="WNL42" s="31"/>
      <c r="WNM42" s="30"/>
      <c r="WNN42" s="31"/>
      <c r="WNO42" s="30"/>
      <c r="WNP42" s="31"/>
      <c r="WNQ42" s="30"/>
      <c r="WNR42" s="31"/>
      <c r="WNS42" s="30"/>
      <c r="WNT42" s="31"/>
      <c r="WNU42" s="30"/>
      <c r="WNV42" s="31"/>
      <c r="WNW42" s="30"/>
      <c r="WNX42" s="31"/>
      <c r="WNY42" s="30"/>
      <c r="WNZ42" s="31"/>
      <c r="WOA42" s="30"/>
      <c r="WOB42" s="31"/>
      <c r="WOC42" s="30"/>
      <c r="WOD42" s="31"/>
      <c r="WOE42" s="30"/>
      <c r="WOF42" s="31"/>
      <c r="WOG42" s="30"/>
      <c r="WOH42" s="31"/>
      <c r="WOI42" s="30"/>
      <c r="WOJ42" s="31"/>
      <c r="WOK42" s="30"/>
      <c r="WOL42" s="31"/>
      <c r="WOM42" s="30"/>
      <c r="WON42" s="31"/>
      <c r="WOO42" s="30"/>
      <c r="WOP42" s="31"/>
      <c r="WOQ42" s="30"/>
      <c r="WOR42" s="31"/>
      <c r="WOS42" s="30"/>
      <c r="WOT42" s="31"/>
      <c r="WOU42" s="30"/>
      <c r="WOV42" s="31"/>
      <c r="WOW42" s="30"/>
      <c r="WOX42" s="31"/>
      <c r="WOY42" s="30"/>
      <c r="WOZ42" s="31"/>
      <c r="WPA42" s="30"/>
      <c r="WPB42" s="31"/>
      <c r="WPC42" s="30"/>
      <c r="WPD42" s="31"/>
      <c r="WPE42" s="30"/>
      <c r="WPF42" s="31"/>
      <c r="WPG42" s="30"/>
      <c r="WPH42" s="31"/>
      <c r="WPI42" s="30"/>
      <c r="WPJ42" s="31"/>
      <c r="WPK42" s="30"/>
      <c r="WPL42" s="31"/>
      <c r="WPM42" s="30"/>
      <c r="WPN42" s="31"/>
      <c r="WPO42" s="30"/>
      <c r="WPP42" s="31"/>
      <c r="WPQ42" s="30"/>
      <c r="WPR42" s="31"/>
      <c r="WPS42" s="30"/>
      <c r="WPT42" s="31"/>
      <c r="WPU42" s="30"/>
      <c r="WPV42" s="31"/>
      <c r="WPW42" s="30"/>
      <c r="WPX42" s="31"/>
      <c r="WPY42" s="30"/>
      <c r="WPZ42" s="31"/>
      <c r="WQA42" s="30"/>
      <c r="WQB42" s="31"/>
      <c r="WQC42" s="30"/>
      <c r="WQD42" s="31"/>
      <c r="WQE42" s="30"/>
      <c r="WQF42" s="31"/>
      <c r="WQG42" s="30"/>
      <c r="WQH42" s="31"/>
      <c r="WQI42" s="30"/>
      <c r="WQJ42" s="31"/>
      <c r="WQK42" s="30"/>
      <c r="WQL42" s="31"/>
      <c r="WQM42" s="30"/>
      <c r="WQN42" s="31"/>
      <c r="WQO42" s="30"/>
      <c r="WQP42" s="31"/>
      <c r="WQQ42" s="30"/>
      <c r="WQR42" s="31"/>
      <c r="WQS42" s="30"/>
      <c r="WQT42" s="31"/>
      <c r="WQU42" s="30"/>
      <c r="WQV42" s="31"/>
      <c r="WQW42" s="30"/>
      <c r="WQX42" s="31"/>
      <c r="WQY42" s="30"/>
      <c r="WQZ42" s="31"/>
      <c r="WRA42" s="30"/>
      <c r="WRB42" s="31"/>
      <c r="WRC42" s="30"/>
      <c r="WRD42" s="31"/>
      <c r="WRE42" s="30"/>
      <c r="WRF42" s="31"/>
      <c r="WRG42" s="30"/>
      <c r="WRH42" s="31"/>
      <c r="WRI42" s="30"/>
      <c r="WRJ42" s="31"/>
      <c r="WRK42" s="30"/>
      <c r="WRL42" s="31"/>
      <c r="WRM42" s="30"/>
      <c r="WRN42" s="31"/>
      <c r="WRO42" s="30"/>
      <c r="WRP42" s="31"/>
      <c r="WRQ42" s="30"/>
      <c r="WRR42" s="31"/>
      <c r="WRS42" s="30"/>
      <c r="WRT42" s="31"/>
      <c r="WRU42" s="30"/>
      <c r="WRV42" s="31"/>
      <c r="WRW42" s="30"/>
      <c r="WRX42" s="31"/>
      <c r="WRY42" s="30"/>
      <c r="WRZ42" s="31"/>
      <c r="WSA42" s="30"/>
      <c r="WSB42" s="31"/>
      <c r="WSC42" s="30"/>
      <c r="WSD42" s="31"/>
      <c r="WSE42" s="30"/>
      <c r="WSF42" s="31"/>
      <c r="WSG42" s="30"/>
      <c r="WSH42" s="31"/>
      <c r="WSI42" s="30"/>
      <c r="WSJ42" s="31"/>
      <c r="WSK42" s="30"/>
      <c r="WSL42" s="31"/>
      <c r="WSM42" s="30"/>
      <c r="WSN42" s="31"/>
      <c r="WSO42" s="30"/>
      <c r="WSP42" s="31"/>
      <c r="WSQ42" s="30"/>
      <c r="WSR42" s="31"/>
      <c r="WSS42" s="30"/>
      <c r="WST42" s="31"/>
      <c r="WSU42" s="30"/>
      <c r="WSV42" s="31"/>
      <c r="WSW42" s="30"/>
      <c r="WSX42" s="31"/>
      <c r="WSY42" s="30"/>
      <c r="WSZ42" s="31"/>
      <c r="WTA42" s="30"/>
      <c r="WTB42" s="31"/>
      <c r="WTC42" s="30"/>
      <c r="WTD42" s="31"/>
      <c r="WTE42" s="30"/>
      <c r="WTF42" s="31"/>
      <c r="WTG42" s="30"/>
      <c r="WTH42" s="31"/>
      <c r="WTI42" s="30"/>
      <c r="WTJ42" s="31"/>
      <c r="WTK42" s="30"/>
      <c r="WTL42" s="31"/>
      <c r="WTM42" s="30"/>
      <c r="WTN42" s="31"/>
      <c r="WTO42" s="30"/>
      <c r="WTP42" s="31"/>
      <c r="WTQ42" s="30"/>
      <c r="WTR42" s="31"/>
      <c r="WTS42" s="30"/>
      <c r="WTT42" s="31"/>
      <c r="WTU42" s="30"/>
      <c r="WTV42" s="31"/>
      <c r="WTW42" s="30"/>
      <c r="WTX42" s="31"/>
      <c r="WTY42" s="30"/>
      <c r="WTZ42" s="31"/>
      <c r="WUA42" s="30"/>
      <c r="WUB42" s="31"/>
      <c r="WUC42" s="30"/>
      <c r="WUD42" s="31"/>
      <c r="WUE42" s="30"/>
      <c r="WUF42" s="31"/>
      <c r="WUG42" s="30"/>
      <c r="WUH42" s="31"/>
      <c r="WUI42" s="30"/>
      <c r="WUJ42" s="31"/>
      <c r="WUK42" s="30"/>
      <c r="WUL42" s="31"/>
      <c r="WUM42" s="30"/>
      <c r="WUN42" s="31"/>
      <c r="WUO42" s="30"/>
      <c r="WUP42" s="31"/>
      <c r="WUQ42" s="30"/>
      <c r="WUR42" s="31"/>
      <c r="WUS42" s="30"/>
      <c r="WUT42" s="31"/>
      <c r="WUU42" s="30"/>
      <c r="WUV42" s="31"/>
      <c r="WUW42" s="30"/>
      <c r="WUX42" s="31"/>
      <c r="WUY42" s="30"/>
      <c r="WUZ42" s="31"/>
      <c r="WVA42" s="30"/>
      <c r="WVB42" s="31"/>
      <c r="WVC42" s="30"/>
      <c r="WVD42" s="31"/>
      <c r="WVE42" s="30"/>
      <c r="WVF42" s="31"/>
      <c r="WVG42" s="30"/>
      <c r="WVH42" s="31"/>
      <c r="WVI42" s="30"/>
      <c r="WVJ42" s="31"/>
      <c r="WVK42" s="30"/>
      <c r="WVL42" s="31"/>
      <c r="WVM42" s="30"/>
      <c r="WVN42" s="31"/>
      <c r="WVO42" s="30"/>
      <c r="WVP42" s="31"/>
      <c r="WVQ42" s="30"/>
      <c r="WVR42" s="31"/>
      <c r="WVS42" s="30"/>
      <c r="WVT42" s="31"/>
      <c r="WVU42" s="30"/>
      <c r="WVV42" s="31"/>
      <c r="WVW42" s="30"/>
      <c r="WVX42" s="31"/>
      <c r="WVY42" s="30"/>
      <c r="WVZ42" s="31"/>
      <c r="WWA42" s="30"/>
      <c r="WWB42" s="31"/>
      <c r="WWC42" s="30"/>
      <c r="WWD42" s="31"/>
      <c r="WWE42" s="30"/>
      <c r="WWF42" s="31"/>
      <c r="WWG42" s="30"/>
      <c r="WWH42" s="31"/>
      <c r="WWI42" s="30"/>
      <c r="WWJ42" s="31"/>
      <c r="WWK42" s="30"/>
      <c r="WWL42" s="31"/>
      <c r="WWM42" s="30"/>
      <c r="WWN42" s="31"/>
      <c r="WWO42" s="30"/>
      <c r="WWP42" s="31"/>
      <c r="WWQ42" s="30"/>
      <c r="WWR42" s="31"/>
      <c r="WWS42" s="30"/>
      <c r="WWT42" s="31"/>
      <c r="WWU42" s="30"/>
      <c r="WWV42" s="31"/>
      <c r="WWW42" s="30"/>
      <c r="WWX42" s="31"/>
      <c r="WWY42" s="30"/>
      <c r="WWZ42" s="31"/>
      <c r="WXA42" s="30"/>
      <c r="WXB42" s="31"/>
      <c r="WXC42" s="30"/>
      <c r="WXD42" s="31"/>
      <c r="WXE42" s="30"/>
      <c r="WXF42" s="31"/>
      <c r="WXG42" s="30"/>
      <c r="WXH42" s="31"/>
      <c r="WXI42" s="30"/>
      <c r="WXJ42" s="31"/>
      <c r="WXK42" s="30"/>
      <c r="WXL42" s="31"/>
      <c r="WXM42" s="30"/>
      <c r="WXN42" s="31"/>
      <c r="WXO42" s="30"/>
      <c r="WXP42" s="31"/>
      <c r="WXQ42" s="30"/>
      <c r="WXR42" s="31"/>
      <c r="WXS42" s="30"/>
      <c r="WXT42" s="31"/>
      <c r="WXU42" s="30"/>
      <c r="WXV42" s="31"/>
      <c r="WXW42" s="30"/>
      <c r="WXX42" s="31"/>
      <c r="WXY42" s="30"/>
      <c r="WXZ42" s="31"/>
      <c r="WYA42" s="30"/>
      <c r="WYB42" s="31"/>
      <c r="WYC42" s="30"/>
      <c r="WYD42" s="31"/>
      <c r="WYE42" s="30"/>
      <c r="WYF42" s="31"/>
      <c r="WYG42" s="30"/>
      <c r="WYH42" s="31"/>
      <c r="WYI42" s="30"/>
      <c r="WYJ42" s="31"/>
      <c r="WYK42" s="30"/>
      <c r="WYL42" s="31"/>
      <c r="WYM42" s="30"/>
      <c r="WYN42" s="31"/>
      <c r="WYO42" s="30"/>
      <c r="WYP42" s="31"/>
      <c r="WYQ42" s="30"/>
      <c r="WYR42" s="31"/>
      <c r="WYS42" s="30"/>
      <c r="WYT42" s="31"/>
      <c r="WYU42" s="30"/>
      <c r="WYV42" s="31"/>
      <c r="WYW42" s="30"/>
      <c r="WYX42" s="31"/>
      <c r="WYY42" s="30"/>
      <c r="WYZ42" s="31"/>
      <c r="WZA42" s="30"/>
      <c r="WZB42" s="31"/>
      <c r="WZC42" s="30"/>
      <c r="WZD42" s="31"/>
      <c r="WZE42" s="30"/>
      <c r="WZF42" s="31"/>
      <c r="WZG42" s="30"/>
      <c r="WZH42" s="31"/>
      <c r="WZI42" s="30"/>
      <c r="WZJ42" s="31"/>
      <c r="WZK42" s="30"/>
      <c r="WZL42" s="31"/>
      <c r="WZM42" s="30"/>
      <c r="WZN42" s="31"/>
      <c r="WZO42" s="30"/>
      <c r="WZP42" s="31"/>
      <c r="WZQ42" s="30"/>
      <c r="WZR42" s="31"/>
      <c r="WZS42" s="30"/>
      <c r="WZT42" s="31"/>
      <c r="WZU42" s="30"/>
      <c r="WZV42" s="31"/>
      <c r="WZW42" s="30"/>
      <c r="WZX42" s="31"/>
      <c r="WZY42" s="30"/>
      <c r="WZZ42" s="31"/>
      <c r="XAA42" s="30"/>
      <c r="XAB42" s="31"/>
      <c r="XAC42" s="30"/>
      <c r="XAD42" s="31"/>
      <c r="XAE42" s="30"/>
      <c r="XAF42" s="31"/>
      <c r="XAG42" s="30"/>
      <c r="XAH42" s="31"/>
      <c r="XAI42" s="30"/>
      <c r="XAJ42" s="31"/>
      <c r="XAK42" s="30"/>
      <c r="XAL42" s="31"/>
      <c r="XAM42" s="30"/>
      <c r="XAN42" s="31"/>
      <c r="XAO42" s="30"/>
      <c r="XAP42" s="31"/>
      <c r="XAQ42" s="30"/>
      <c r="XAR42" s="31"/>
      <c r="XAS42" s="30"/>
      <c r="XAT42" s="31"/>
      <c r="XAU42" s="30"/>
      <c r="XAV42" s="31"/>
      <c r="XAW42" s="30"/>
      <c r="XAX42" s="31"/>
      <c r="XAY42" s="30"/>
      <c r="XAZ42" s="31"/>
      <c r="XBA42" s="30"/>
      <c r="XBB42" s="31"/>
      <c r="XBC42" s="30"/>
      <c r="XBD42" s="31"/>
      <c r="XBE42" s="30"/>
      <c r="XBF42" s="31"/>
      <c r="XBG42" s="30"/>
      <c r="XBH42" s="31"/>
      <c r="XBI42" s="30"/>
      <c r="XBJ42" s="31"/>
      <c r="XBK42" s="30"/>
      <c r="XBL42" s="31"/>
      <c r="XBM42" s="30"/>
      <c r="XBN42" s="31"/>
      <c r="XBO42" s="30"/>
      <c r="XBP42" s="31"/>
      <c r="XBQ42" s="30"/>
      <c r="XBR42" s="31"/>
      <c r="XBS42" s="30"/>
      <c r="XBT42" s="31"/>
      <c r="XBU42" s="30"/>
      <c r="XBV42" s="31"/>
      <c r="XBW42" s="30"/>
      <c r="XBX42" s="31"/>
      <c r="XBY42" s="30"/>
      <c r="XBZ42" s="31"/>
      <c r="XCA42" s="30"/>
      <c r="XCB42" s="31"/>
      <c r="XCC42" s="30"/>
      <c r="XCD42" s="31"/>
      <c r="XCE42" s="30"/>
      <c r="XCF42" s="31"/>
      <c r="XCG42" s="30"/>
      <c r="XCH42" s="31"/>
      <c r="XCI42" s="30"/>
      <c r="XCJ42" s="31"/>
      <c r="XCK42" s="30"/>
      <c r="XCL42" s="31"/>
      <c r="XCM42" s="30"/>
      <c r="XCN42" s="31"/>
      <c r="XCO42" s="30"/>
      <c r="XCP42" s="31"/>
      <c r="XCQ42" s="30"/>
      <c r="XCR42" s="31"/>
      <c r="XCS42" s="30"/>
      <c r="XCT42" s="31"/>
      <c r="XCU42" s="30"/>
      <c r="XCV42" s="31"/>
      <c r="XCW42" s="30"/>
      <c r="XCX42" s="31"/>
      <c r="XCY42" s="30"/>
      <c r="XCZ42" s="31"/>
      <c r="XDA42" s="30"/>
      <c r="XDB42" s="31"/>
      <c r="XDC42" s="30"/>
      <c r="XDD42" s="31"/>
      <c r="XDE42" s="30"/>
      <c r="XDF42" s="31"/>
      <c r="XDG42" s="30"/>
      <c r="XDH42" s="31"/>
      <c r="XDI42" s="30"/>
      <c r="XDJ42" s="31"/>
      <c r="XDK42" s="30"/>
      <c r="XDL42" s="31"/>
      <c r="XDM42" s="30"/>
      <c r="XDN42" s="31"/>
      <c r="XDO42" s="30"/>
      <c r="XDP42" s="31"/>
      <c r="XDQ42" s="30"/>
      <c r="XDR42" s="31"/>
      <c r="XDS42" s="30"/>
      <c r="XDT42" s="31"/>
      <c r="XDU42" s="30"/>
      <c r="XDV42" s="31"/>
      <c r="XDW42" s="30"/>
      <c r="XDX42" s="31"/>
      <c r="XDY42" s="30"/>
      <c r="XDZ42" s="31"/>
      <c r="XEA42" s="30"/>
      <c r="XEB42" s="31"/>
      <c r="XEC42" s="30"/>
      <c r="XED42" s="31"/>
      <c r="XEE42" s="30"/>
      <c r="XEF42" s="31"/>
      <c r="XEG42" s="30"/>
      <c r="XEH42" s="31"/>
      <c r="XEI42" s="30"/>
      <c r="XEJ42" s="31"/>
      <c r="XEK42" s="30"/>
      <c r="XEL42" s="31"/>
      <c r="XEM42" s="30"/>
      <c r="XEN42" s="31"/>
      <c r="XEO42" s="30"/>
      <c r="XEP42" s="31"/>
      <c r="XEQ42" s="30"/>
      <c r="XER42" s="31"/>
      <c r="XES42" s="30"/>
      <c r="XET42" s="31"/>
      <c r="XEU42" s="30"/>
    </row>
    <row r="43" spans="2:16375" s="28" customFormat="1" ht="56" customHeight="1" thickBot="1">
      <c r="B43" s="307"/>
      <c r="C43" s="250"/>
      <c r="D43" s="34"/>
      <c r="E43" s="508" t="s">
        <v>265</v>
      </c>
      <c r="F43" s="1046">
        <f>F41-INDEX(神经网络!$F$10:$BN$70,MATCH(ROUND(O43*2,1)/2,神经网络!$D$10:$D$70,0),MATCH(ROUND(O42*2,1)/2,神经网络!$F$8:$BN$8,0))</f>
        <v>-0.41935467717481645</v>
      </c>
      <c r="G43" s="1047"/>
      <c r="H43" s="516">
        <f>X47</f>
        <v>0.20852539428058725</v>
      </c>
      <c r="I43" s="307" t="s">
        <v>266</v>
      </c>
      <c r="J43" s="31"/>
      <c r="K43" s="34"/>
      <c r="L43" s="222" t="s">
        <v>196</v>
      </c>
      <c r="M43" s="224">
        <f>D46</f>
        <v>-0.20872250589034727</v>
      </c>
      <c r="N43" s="222" t="s">
        <v>201</v>
      </c>
      <c r="O43" s="224">
        <f>_xlfn.IFS(X47=W47,V47,X47=W48,V48,X47=W49,V49,X47=W50,V50,TRUE,0)</f>
        <v>-0.10759570683957953</v>
      </c>
      <c r="P43" s="222" t="s">
        <v>263</v>
      </c>
      <c r="Q43" s="224">
        <f>AVERAGE(M43,O43)</f>
        <v>-0.15815910636496339</v>
      </c>
      <c r="R43" s="34"/>
      <c r="S43" s="1039"/>
      <c r="T43" s="1040"/>
      <c r="U43" s="1041"/>
      <c r="V43" s="34"/>
      <c r="W43" s="1031"/>
      <c r="X43" s="1032"/>
      <c r="Y43" s="34"/>
      <c r="Z43" s="31"/>
      <c r="AA43" s="30"/>
      <c r="AB43" s="31"/>
      <c r="AC43" s="535"/>
      <c r="AD43" s="535"/>
      <c r="AE43" s="30"/>
      <c r="AF43" s="31"/>
      <c r="AG43" s="30"/>
      <c r="AH43" s="31"/>
      <c r="AI43" s="30"/>
      <c r="AJ43" s="31"/>
      <c r="AK43" s="30"/>
      <c r="AL43" s="31"/>
      <c r="AM43" s="30"/>
      <c r="AN43" s="31"/>
      <c r="AO43" s="30"/>
      <c r="AP43" s="31"/>
      <c r="AQ43" s="30"/>
      <c r="AR43" s="31"/>
      <c r="AS43" s="30"/>
      <c r="AT43" s="31"/>
      <c r="AU43" s="30"/>
      <c r="AV43" s="31"/>
      <c r="AW43" s="30"/>
      <c r="AX43" s="31"/>
      <c r="AY43" s="30"/>
      <c r="AZ43" s="31"/>
      <c r="BA43" s="30"/>
      <c r="BB43" s="31"/>
      <c r="BC43" s="30"/>
      <c r="BD43" s="31"/>
      <c r="BE43" s="30"/>
      <c r="BF43" s="31"/>
      <c r="BG43" s="30"/>
      <c r="BH43" s="31"/>
      <c r="BI43" s="30"/>
      <c r="BJ43" s="31"/>
      <c r="BK43" s="30"/>
      <c r="BL43" s="31"/>
      <c r="BM43" s="30"/>
      <c r="BN43" s="31"/>
      <c r="BO43" s="30"/>
      <c r="BP43" s="31"/>
      <c r="BQ43" s="30"/>
      <c r="BR43" s="31"/>
      <c r="BS43" s="30"/>
      <c r="BT43" s="31"/>
      <c r="BU43" s="30"/>
      <c r="BV43" s="31"/>
      <c r="BW43" s="30"/>
      <c r="BX43" s="31"/>
      <c r="BY43" s="30"/>
      <c r="BZ43" s="31"/>
      <c r="CA43" s="30"/>
      <c r="CB43" s="31"/>
      <c r="CC43" s="30"/>
      <c r="CD43" s="31"/>
      <c r="CE43" s="30"/>
      <c r="CF43" s="31"/>
      <c r="CG43" s="30"/>
      <c r="CH43" s="31"/>
      <c r="CI43" s="30"/>
      <c r="CJ43" s="31"/>
      <c r="CK43" s="30"/>
      <c r="CL43" s="31"/>
      <c r="CM43" s="30"/>
      <c r="CN43" s="31"/>
      <c r="CO43" s="30"/>
      <c r="CP43" s="31"/>
      <c r="CQ43" s="30"/>
      <c r="CR43" s="31"/>
      <c r="CS43" s="30"/>
      <c r="CT43" s="31"/>
      <c r="CU43" s="30"/>
      <c r="CV43" s="31"/>
      <c r="CW43" s="30"/>
      <c r="CX43" s="31"/>
      <c r="CY43" s="30"/>
      <c r="CZ43" s="31"/>
      <c r="DA43" s="30"/>
      <c r="DB43" s="31"/>
      <c r="DC43" s="30"/>
      <c r="DD43" s="31"/>
      <c r="DE43" s="30"/>
      <c r="DF43" s="31"/>
      <c r="DG43" s="30"/>
      <c r="DH43" s="31"/>
      <c r="DI43" s="30"/>
      <c r="DJ43" s="31"/>
      <c r="DK43" s="30"/>
      <c r="DL43" s="31"/>
      <c r="DM43" s="30"/>
      <c r="DN43" s="31"/>
      <c r="DO43" s="30"/>
      <c r="DP43" s="31"/>
      <c r="DQ43" s="30"/>
      <c r="DR43" s="31"/>
      <c r="DS43" s="30"/>
      <c r="DT43" s="31"/>
      <c r="DU43" s="30"/>
      <c r="DV43" s="31"/>
      <c r="DW43" s="30"/>
      <c r="DX43" s="31"/>
      <c r="DY43" s="30"/>
      <c r="DZ43" s="31"/>
      <c r="EA43" s="30"/>
      <c r="EB43" s="31"/>
      <c r="EC43" s="30"/>
      <c r="ED43" s="31"/>
      <c r="EE43" s="30"/>
      <c r="EF43" s="31"/>
      <c r="EG43" s="30"/>
      <c r="EH43" s="31"/>
      <c r="EI43" s="30"/>
      <c r="EJ43" s="31"/>
      <c r="EK43" s="30"/>
      <c r="EL43" s="31"/>
      <c r="EM43" s="30"/>
      <c r="EN43" s="31"/>
      <c r="EO43" s="30"/>
      <c r="EP43" s="31"/>
      <c r="EQ43" s="30"/>
      <c r="ER43" s="31"/>
      <c r="ES43" s="30"/>
      <c r="ET43" s="31"/>
      <c r="EU43" s="30"/>
      <c r="EV43" s="31"/>
      <c r="EW43" s="30"/>
      <c r="EX43" s="31"/>
      <c r="EY43" s="30"/>
      <c r="EZ43" s="31"/>
      <c r="FA43" s="30"/>
      <c r="FB43" s="31"/>
      <c r="FC43" s="30"/>
      <c r="FD43" s="31"/>
      <c r="FE43" s="30"/>
      <c r="FF43" s="31"/>
      <c r="FG43" s="30"/>
      <c r="FH43" s="31"/>
      <c r="FI43" s="30"/>
      <c r="FJ43" s="31"/>
      <c r="FK43" s="30"/>
      <c r="FL43" s="31"/>
      <c r="FM43" s="30"/>
      <c r="FN43" s="31"/>
      <c r="FO43" s="30"/>
      <c r="FP43" s="31"/>
      <c r="FQ43" s="30"/>
      <c r="FR43" s="31"/>
      <c r="FS43" s="30"/>
      <c r="FT43" s="31"/>
      <c r="FU43" s="30"/>
      <c r="FV43" s="31"/>
      <c r="FW43" s="30"/>
      <c r="FX43" s="31"/>
      <c r="FY43" s="30"/>
      <c r="FZ43" s="31"/>
      <c r="GA43" s="30"/>
      <c r="GB43" s="31"/>
      <c r="GC43" s="30"/>
      <c r="GD43" s="31"/>
      <c r="GE43" s="30"/>
      <c r="GF43" s="31"/>
      <c r="GG43" s="30"/>
      <c r="GH43" s="31"/>
      <c r="GI43" s="30"/>
      <c r="GJ43" s="31"/>
      <c r="GK43" s="30"/>
      <c r="GL43" s="31"/>
      <c r="GM43" s="30"/>
      <c r="GN43" s="31"/>
      <c r="GO43" s="30"/>
      <c r="GP43" s="31"/>
      <c r="GQ43" s="30"/>
      <c r="GR43" s="31"/>
      <c r="GS43" s="30"/>
      <c r="GT43" s="31"/>
      <c r="GU43" s="30"/>
      <c r="GV43" s="31"/>
      <c r="GW43" s="30"/>
      <c r="GX43" s="31"/>
      <c r="GY43" s="30"/>
      <c r="GZ43" s="31"/>
      <c r="HA43" s="30"/>
      <c r="HB43" s="31"/>
      <c r="HC43" s="30"/>
      <c r="HD43" s="31"/>
      <c r="HE43" s="30"/>
      <c r="HF43" s="31"/>
      <c r="HG43" s="30"/>
      <c r="HH43" s="31"/>
      <c r="HI43" s="30"/>
      <c r="HJ43" s="31"/>
      <c r="HK43" s="30"/>
      <c r="HL43" s="31"/>
      <c r="HM43" s="30"/>
      <c r="HN43" s="31"/>
      <c r="HO43" s="30"/>
      <c r="HP43" s="31"/>
      <c r="HQ43" s="30"/>
      <c r="HR43" s="31"/>
      <c r="HS43" s="30"/>
      <c r="HT43" s="31"/>
      <c r="HU43" s="30"/>
      <c r="HV43" s="31"/>
      <c r="HW43" s="30"/>
      <c r="HX43" s="31"/>
      <c r="HY43" s="30"/>
      <c r="HZ43" s="31"/>
      <c r="IA43" s="30"/>
      <c r="IB43" s="31"/>
      <c r="IC43" s="30"/>
      <c r="ID43" s="31"/>
      <c r="IE43" s="30"/>
      <c r="IF43" s="31"/>
      <c r="IG43" s="30"/>
      <c r="IH43" s="31"/>
      <c r="II43" s="30"/>
      <c r="IJ43" s="31"/>
      <c r="IK43" s="30"/>
      <c r="IL43" s="31"/>
      <c r="IM43" s="30"/>
      <c r="IN43" s="31"/>
      <c r="IO43" s="30"/>
      <c r="IP43" s="31"/>
      <c r="IQ43" s="30"/>
      <c r="IR43" s="31"/>
      <c r="IS43" s="30"/>
      <c r="IT43" s="31"/>
      <c r="IU43" s="30"/>
      <c r="IV43" s="31"/>
      <c r="IW43" s="30"/>
      <c r="IX43" s="31"/>
      <c r="IY43" s="30"/>
      <c r="IZ43" s="31"/>
      <c r="JA43" s="30"/>
      <c r="JB43" s="31"/>
      <c r="JC43" s="30"/>
      <c r="JD43" s="31"/>
      <c r="JE43" s="30"/>
      <c r="JF43" s="31"/>
      <c r="JG43" s="30"/>
      <c r="JH43" s="31"/>
      <c r="JI43" s="30"/>
      <c r="JJ43" s="31"/>
      <c r="JK43" s="30"/>
      <c r="JL43" s="31"/>
      <c r="JM43" s="30"/>
      <c r="JN43" s="31"/>
      <c r="JO43" s="30"/>
      <c r="JP43" s="31"/>
      <c r="JQ43" s="30"/>
      <c r="JR43" s="31"/>
      <c r="JS43" s="30"/>
      <c r="JT43" s="31"/>
      <c r="JU43" s="30"/>
      <c r="JV43" s="31"/>
      <c r="JW43" s="30"/>
      <c r="JX43" s="31"/>
      <c r="JY43" s="30"/>
      <c r="JZ43" s="31"/>
      <c r="KA43" s="30"/>
      <c r="KB43" s="31"/>
      <c r="KC43" s="30"/>
      <c r="KD43" s="31"/>
      <c r="KE43" s="30"/>
      <c r="KF43" s="31"/>
      <c r="KG43" s="30"/>
      <c r="KH43" s="31"/>
      <c r="KI43" s="30"/>
      <c r="KJ43" s="31"/>
      <c r="KK43" s="30"/>
      <c r="KL43" s="31"/>
      <c r="KM43" s="30"/>
      <c r="KN43" s="31"/>
      <c r="KO43" s="30"/>
      <c r="KP43" s="31"/>
      <c r="KQ43" s="30"/>
      <c r="KR43" s="31"/>
      <c r="KS43" s="30"/>
      <c r="KT43" s="31"/>
      <c r="KU43" s="30"/>
      <c r="KV43" s="31"/>
      <c r="KW43" s="30"/>
      <c r="KX43" s="31"/>
      <c r="KY43" s="30"/>
      <c r="KZ43" s="31"/>
      <c r="LA43" s="30"/>
      <c r="LB43" s="31"/>
      <c r="LC43" s="30"/>
      <c r="LD43" s="31"/>
      <c r="LE43" s="30"/>
      <c r="LF43" s="31"/>
      <c r="LG43" s="30"/>
      <c r="LH43" s="31"/>
      <c r="LI43" s="30"/>
      <c r="LJ43" s="31"/>
      <c r="LK43" s="30"/>
      <c r="LL43" s="31"/>
      <c r="LM43" s="30"/>
      <c r="LN43" s="31"/>
      <c r="LO43" s="30"/>
      <c r="LP43" s="31"/>
      <c r="LQ43" s="30"/>
      <c r="LR43" s="31"/>
      <c r="LS43" s="30"/>
      <c r="LT43" s="31"/>
      <c r="LU43" s="30"/>
      <c r="LV43" s="31"/>
      <c r="LW43" s="30"/>
      <c r="LX43" s="31"/>
      <c r="LY43" s="30"/>
      <c r="LZ43" s="31"/>
      <c r="MA43" s="30"/>
      <c r="MB43" s="31"/>
      <c r="MC43" s="30"/>
      <c r="MD43" s="31"/>
      <c r="ME43" s="30"/>
      <c r="MF43" s="31"/>
      <c r="MG43" s="30"/>
      <c r="MH43" s="31"/>
      <c r="MI43" s="30"/>
      <c r="MJ43" s="31"/>
      <c r="MK43" s="30"/>
      <c r="ML43" s="31"/>
      <c r="MM43" s="30"/>
      <c r="MN43" s="31"/>
      <c r="MO43" s="30"/>
      <c r="MP43" s="31"/>
      <c r="MQ43" s="30"/>
      <c r="MR43" s="31"/>
      <c r="MS43" s="30"/>
      <c r="MT43" s="31"/>
      <c r="MU43" s="30"/>
      <c r="MV43" s="31"/>
      <c r="MW43" s="30"/>
      <c r="MX43" s="31"/>
      <c r="MY43" s="30"/>
      <c r="MZ43" s="31"/>
      <c r="NA43" s="30"/>
      <c r="NB43" s="31"/>
      <c r="NC43" s="30"/>
      <c r="ND43" s="31"/>
      <c r="NE43" s="30"/>
      <c r="NF43" s="31"/>
      <c r="NG43" s="30"/>
      <c r="NH43" s="31"/>
      <c r="NI43" s="30"/>
      <c r="NJ43" s="31"/>
      <c r="NK43" s="30"/>
      <c r="NL43" s="31"/>
      <c r="NM43" s="30"/>
      <c r="NN43" s="31"/>
      <c r="NO43" s="30"/>
      <c r="NP43" s="31"/>
      <c r="NQ43" s="30"/>
      <c r="NR43" s="31"/>
      <c r="NS43" s="30"/>
      <c r="NT43" s="31"/>
      <c r="NU43" s="30"/>
      <c r="NV43" s="31"/>
      <c r="NW43" s="30"/>
      <c r="NX43" s="31"/>
      <c r="NY43" s="30"/>
      <c r="NZ43" s="31"/>
      <c r="OA43" s="30"/>
      <c r="OB43" s="31"/>
      <c r="OC43" s="30"/>
      <c r="OD43" s="31"/>
      <c r="OE43" s="30"/>
      <c r="OF43" s="31"/>
      <c r="OG43" s="30"/>
      <c r="OH43" s="31"/>
      <c r="OI43" s="30"/>
      <c r="OJ43" s="31"/>
      <c r="OK43" s="30"/>
      <c r="OL43" s="31"/>
      <c r="OM43" s="30"/>
      <c r="ON43" s="31"/>
      <c r="OO43" s="30"/>
      <c r="OP43" s="31"/>
      <c r="OQ43" s="30"/>
      <c r="OR43" s="31"/>
      <c r="OS43" s="30"/>
      <c r="OT43" s="31"/>
      <c r="OU43" s="30"/>
      <c r="OV43" s="31"/>
      <c r="OW43" s="30"/>
      <c r="OX43" s="31"/>
      <c r="OY43" s="30"/>
      <c r="OZ43" s="31"/>
      <c r="PA43" s="30"/>
      <c r="PB43" s="31"/>
      <c r="PC43" s="30"/>
      <c r="PD43" s="31"/>
      <c r="PE43" s="30"/>
      <c r="PF43" s="31"/>
      <c r="PG43" s="30"/>
      <c r="PH43" s="31"/>
      <c r="PI43" s="30"/>
      <c r="PJ43" s="31"/>
      <c r="PK43" s="30"/>
      <c r="PL43" s="31"/>
      <c r="PM43" s="30"/>
      <c r="PN43" s="31"/>
      <c r="PO43" s="30"/>
      <c r="PP43" s="31"/>
      <c r="PQ43" s="30"/>
      <c r="PR43" s="31"/>
      <c r="PS43" s="30"/>
      <c r="PT43" s="31"/>
      <c r="PU43" s="30"/>
      <c r="PV43" s="31"/>
      <c r="PW43" s="30"/>
      <c r="PX43" s="31"/>
      <c r="PY43" s="30"/>
      <c r="PZ43" s="31"/>
      <c r="QA43" s="30"/>
      <c r="QB43" s="31"/>
      <c r="QC43" s="30"/>
      <c r="QD43" s="31"/>
      <c r="QE43" s="30"/>
      <c r="QF43" s="31"/>
      <c r="QG43" s="30"/>
      <c r="QH43" s="31"/>
      <c r="QI43" s="30"/>
      <c r="QJ43" s="31"/>
      <c r="QK43" s="30"/>
      <c r="QL43" s="31"/>
      <c r="QM43" s="30"/>
      <c r="QN43" s="31"/>
      <c r="QO43" s="30"/>
      <c r="QP43" s="31"/>
      <c r="QQ43" s="30"/>
      <c r="QR43" s="31"/>
      <c r="QS43" s="30"/>
      <c r="QT43" s="31"/>
      <c r="QU43" s="30"/>
      <c r="QV43" s="31"/>
      <c r="QW43" s="30"/>
      <c r="QX43" s="31"/>
      <c r="QY43" s="30"/>
      <c r="QZ43" s="31"/>
      <c r="RA43" s="30"/>
      <c r="RB43" s="31"/>
      <c r="RC43" s="30"/>
      <c r="RD43" s="31"/>
      <c r="RE43" s="30"/>
      <c r="RF43" s="31"/>
      <c r="RG43" s="30"/>
      <c r="RH43" s="31"/>
      <c r="RI43" s="30"/>
      <c r="RJ43" s="31"/>
      <c r="RK43" s="30"/>
      <c r="RL43" s="31"/>
      <c r="RM43" s="30"/>
      <c r="RN43" s="31"/>
      <c r="RO43" s="30"/>
      <c r="RP43" s="31"/>
      <c r="RQ43" s="30"/>
      <c r="RR43" s="31"/>
      <c r="RS43" s="30"/>
      <c r="RT43" s="31"/>
      <c r="RU43" s="30"/>
      <c r="RV43" s="31"/>
      <c r="RW43" s="30"/>
      <c r="RX43" s="31"/>
      <c r="RY43" s="30"/>
      <c r="RZ43" s="31"/>
      <c r="SA43" s="30"/>
      <c r="SB43" s="31"/>
      <c r="SC43" s="30"/>
      <c r="SD43" s="31"/>
      <c r="SE43" s="30"/>
      <c r="SF43" s="31"/>
      <c r="SG43" s="30"/>
      <c r="SH43" s="31"/>
      <c r="SI43" s="30"/>
      <c r="SJ43" s="31"/>
      <c r="SK43" s="30"/>
      <c r="SL43" s="31"/>
      <c r="SM43" s="30"/>
      <c r="SN43" s="31"/>
      <c r="SO43" s="30"/>
      <c r="SP43" s="31"/>
      <c r="SQ43" s="30"/>
      <c r="SR43" s="31"/>
      <c r="SS43" s="30"/>
      <c r="ST43" s="31"/>
      <c r="SU43" s="30"/>
      <c r="SV43" s="31"/>
      <c r="SW43" s="30"/>
      <c r="SX43" s="31"/>
      <c r="SY43" s="30"/>
      <c r="SZ43" s="31"/>
      <c r="TA43" s="30"/>
      <c r="TB43" s="31"/>
      <c r="TC43" s="30"/>
      <c r="TD43" s="31"/>
      <c r="TE43" s="30"/>
      <c r="TF43" s="31"/>
      <c r="TG43" s="30"/>
      <c r="TH43" s="31"/>
      <c r="TI43" s="30"/>
      <c r="TJ43" s="31"/>
      <c r="TK43" s="30"/>
      <c r="TL43" s="31"/>
      <c r="TM43" s="30"/>
      <c r="TN43" s="31"/>
      <c r="TO43" s="30"/>
      <c r="TP43" s="31"/>
      <c r="TQ43" s="30"/>
      <c r="TR43" s="31"/>
      <c r="TS43" s="30"/>
      <c r="TT43" s="31"/>
      <c r="TU43" s="30"/>
      <c r="TV43" s="31"/>
      <c r="TW43" s="30"/>
      <c r="TX43" s="31"/>
      <c r="TY43" s="30"/>
      <c r="TZ43" s="31"/>
      <c r="UA43" s="30"/>
      <c r="UB43" s="31"/>
      <c r="UC43" s="30"/>
      <c r="UD43" s="31"/>
      <c r="UE43" s="30"/>
      <c r="UF43" s="31"/>
      <c r="UG43" s="30"/>
      <c r="UH43" s="31"/>
      <c r="UI43" s="30"/>
      <c r="UJ43" s="31"/>
      <c r="UK43" s="30"/>
      <c r="UL43" s="31"/>
      <c r="UM43" s="30"/>
      <c r="UN43" s="31"/>
      <c r="UO43" s="30"/>
      <c r="UP43" s="31"/>
      <c r="UQ43" s="30"/>
      <c r="UR43" s="31"/>
      <c r="US43" s="30"/>
      <c r="UT43" s="31"/>
      <c r="UU43" s="30"/>
      <c r="UV43" s="31"/>
      <c r="UW43" s="30"/>
      <c r="UX43" s="31"/>
      <c r="UY43" s="30"/>
      <c r="UZ43" s="31"/>
      <c r="VA43" s="30"/>
      <c r="VB43" s="31"/>
      <c r="VC43" s="30"/>
      <c r="VD43" s="31"/>
      <c r="VE43" s="30"/>
      <c r="VF43" s="31"/>
      <c r="VG43" s="30"/>
      <c r="VH43" s="31"/>
      <c r="VI43" s="30"/>
      <c r="VJ43" s="31"/>
      <c r="VK43" s="30"/>
      <c r="VL43" s="31"/>
      <c r="VM43" s="30"/>
      <c r="VN43" s="31"/>
      <c r="VO43" s="30"/>
      <c r="VP43" s="31"/>
      <c r="VQ43" s="30"/>
      <c r="VR43" s="31"/>
      <c r="VS43" s="30"/>
      <c r="VT43" s="31"/>
      <c r="VU43" s="30"/>
      <c r="VV43" s="31"/>
      <c r="VW43" s="30"/>
      <c r="VX43" s="31"/>
      <c r="VY43" s="30"/>
      <c r="VZ43" s="31"/>
      <c r="WA43" s="30"/>
      <c r="WB43" s="31"/>
      <c r="WC43" s="30"/>
      <c r="WD43" s="31"/>
      <c r="WE43" s="30"/>
      <c r="WF43" s="31"/>
      <c r="WG43" s="30"/>
      <c r="WH43" s="31"/>
      <c r="WI43" s="30"/>
      <c r="WJ43" s="31"/>
      <c r="WK43" s="30"/>
      <c r="WL43" s="31"/>
      <c r="WM43" s="30"/>
      <c r="WN43" s="31"/>
      <c r="WO43" s="30"/>
      <c r="WP43" s="31"/>
      <c r="WQ43" s="30"/>
      <c r="WR43" s="31"/>
      <c r="WS43" s="30"/>
      <c r="WT43" s="31"/>
      <c r="WU43" s="30"/>
      <c r="WV43" s="31"/>
      <c r="WW43" s="30"/>
      <c r="WX43" s="31"/>
      <c r="WY43" s="30"/>
      <c r="WZ43" s="31"/>
      <c r="XA43" s="30"/>
      <c r="XB43" s="31"/>
      <c r="XC43" s="30"/>
      <c r="XD43" s="31"/>
      <c r="XE43" s="30"/>
      <c r="XF43" s="31"/>
      <c r="XG43" s="30"/>
      <c r="XH43" s="31"/>
      <c r="XI43" s="30"/>
      <c r="XJ43" s="31"/>
      <c r="XK43" s="30"/>
      <c r="XL43" s="31"/>
      <c r="XM43" s="30"/>
      <c r="XN43" s="31"/>
      <c r="XO43" s="30"/>
      <c r="XP43" s="31"/>
      <c r="XQ43" s="30"/>
      <c r="XR43" s="31"/>
      <c r="XS43" s="30"/>
      <c r="XT43" s="31"/>
      <c r="XU43" s="30"/>
      <c r="XV43" s="31"/>
      <c r="XW43" s="30"/>
      <c r="XX43" s="31"/>
      <c r="XY43" s="30"/>
      <c r="XZ43" s="31"/>
      <c r="YA43" s="30"/>
      <c r="YB43" s="31"/>
      <c r="YC43" s="30"/>
      <c r="YD43" s="31"/>
      <c r="YE43" s="30"/>
      <c r="YF43" s="31"/>
      <c r="YG43" s="30"/>
      <c r="YH43" s="31"/>
      <c r="YI43" s="30"/>
      <c r="YJ43" s="31"/>
      <c r="YK43" s="30"/>
      <c r="YL43" s="31"/>
      <c r="YM43" s="30"/>
      <c r="YN43" s="31"/>
      <c r="YO43" s="30"/>
      <c r="YP43" s="31"/>
      <c r="YQ43" s="30"/>
      <c r="YR43" s="31"/>
      <c r="YS43" s="30"/>
      <c r="YT43" s="31"/>
      <c r="YU43" s="30"/>
      <c r="YV43" s="31"/>
      <c r="YW43" s="30"/>
      <c r="YX43" s="31"/>
      <c r="YY43" s="30"/>
      <c r="YZ43" s="31"/>
      <c r="ZA43" s="30"/>
      <c r="ZB43" s="31"/>
      <c r="ZC43" s="30"/>
      <c r="ZD43" s="31"/>
      <c r="ZE43" s="30"/>
      <c r="ZF43" s="31"/>
      <c r="ZG43" s="30"/>
      <c r="ZH43" s="31"/>
      <c r="ZI43" s="30"/>
      <c r="ZJ43" s="31"/>
      <c r="ZK43" s="30"/>
      <c r="ZL43" s="31"/>
      <c r="ZM43" s="30"/>
      <c r="ZN43" s="31"/>
      <c r="ZO43" s="30"/>
      <c r="ZP43" s="31"/>
      <c r="ZQ43" s="30"/>
      <c r="ZR43" s="31"/>
      <c r="ZS43" s="30"/>
      <c r="ZT43" s="31"/>
      <c r="ZU43" s="30"/>
      <c r="ZV43" s="31"/>
      <c r="ZW43" s="30"/>
      <c r="ZX43" s="31"/>
      <c r="ZY43" s="30"/>
      <c r="ZZ43" s="31"/>
      <c r="AAA43" s="30"/>
      <c r="AAB43" s="31"/>
      <c r="AAC43" s="30"/>
      <c r="AAD43" s="31"/>
      <c r="AAE43" s="30"/>
      <c r="AAF43" s="31"/>
      <c r="AAG43" s="30"/>
      <c r="AAH43" s="31"/>
      <c r="AAI43" s="30"/>
      <c r="AAJ43" s="31"/>
      <c r="AAK43" s="30"/>
      <c r="AAL43" s="31"/>
      <c r="AAM43" s="30"/>
      <c r="AAN43" s="31"/>
      <c r="AAO43" s="30"/>
      <c r="AAP43" s="31"/>
      <c r="AAQ43" s="30"/>
      <c r="AAR43" s="31"/>
      <c r="AAS43" s="30"/>
      <c r="AAT43" s="31"/>
      <c r="AAU43" s="30"/>
      <c r="AAV43" s="31"/>
      <c r="AAW43" s="30"/>
      <c r="AAX43" s="31"/>
      <c r="AAY43" s="30"/>
      <c r="AAZ43" s="31"/>
      <c r="ABA43" s="30"/>
      <c r="ABB43" s="31"/>
      <c r="ABC43" s="30"/>
      <c r="ABD43" s="31"/>
      <c r="ABE43" s="30"/>
      <c r="ABF43" s="31"/>
      <c r="ABG43" s="30"/>
      <c r="ABH43" s="31"/>
      <c r="ABI43" s="30"/>
      <c r="ABJ43" s="31"/>
      <c r="ABK43" s="30"/>
      <c r="ABL43" s="31"/>
      <c r="ABM43" s="30"/>
      <c r="ABN43" s="31"/>
      <c r="ABO43" s="30"/>
      <c r="ABP43" s="31"/>
      <c r="ABQ43" s="30"/>
      <c r="ABR43" s="31"/>
      <c r="ABS43" s="30"/>
      <c r="ABT43" s="31"/>
      <c r="ABU43" s="30"/>
      <c r="ABV43" s="31"/>
      <c r="ABW43" s="30"/>
      <c r="ABX43" s="31"/>
      <c r="ABY43" s="30"/>
      <c r="ABZ43" s="31"/>
      <c r="ACA43" s="30"/>
      <c r="ACB43" s="31"/>
      <c r="ACC43" s="30"/>
      <c r="ACD43" s="31"/>
      <c r="ACE43" s="30"/>
      <c r="ACF43" s="31"/>
      <c r="ACG43" s="30"/>
      <c r="ACH43" s="31"/>
      <c r="ACI43" s="30"/>
      <c r="ACJ43" s="31"/>
      <c r="ACK43" s="30"/>
      <c r="ACL43" s="31"/>
      <c r="ACM43" s="30"/>
      <c r="ACN43" s="31"/>
      <c r="ACO43" s="30"/>
      <c r="ACP43" s="31"/>
      <c r="ACQ43" s="30"/>
      <c r="ACR43" s="31"/>
      <c r="ACS43" s="30"/>
      <c r="ACT43" s="31"/>
      <c r="ACU43" s="30"/>
      <c r="ACV43" s="31"/>
      <c r="ACW43" s="30"/>
      <c r="ACX43" s="31"/>
      <c r="ACY43" s="30"/>
      <c r="ACZ43" s="31"/>
      <c r="ADA43" s="30"/>
      <c r="ADB43" s="31"/>
      <c r="ADC43" s="30"/>
      <c r="ADD43" s="31"/>
      <c r="ADE43" s="30"/>
      <c r="ADF43" s="31"/>
      <c r="ADG43" s="30"/>
      <c r="ADH43" s="31"/>
      <c r="ADI43" s="30"/>
      <c r="ADJ43" s="31"/>
      <c r="ADK43" s="30"/>
      <c r="ADL43" s="31"/>
      <c r="ADM43" s="30"/>
      <c r="ADN43" s="31"/>
      <c r="ADO43" s="30"/>
      <c r="ADP43" s="31"/>
      <c r="ADQ43" s="30"/>
      <c r="ADR43" s="31"/>
      <c r="ADS43" s="30"/>
      <c r="ADT43" s="31"/>
      <c r="ADU43" s="30"/>
      <c r="ADV43" s="31"/>
      <c r="ADW43" s="30"/>
      <c r="ADX43" s="31"/>
      <c r="ADY43" s="30"/>
      <c r="ADZ43" s="31"/>
      <c r="AEA43" s="30"/>
      <c r="AEB43" s="31"/>
      <c r="AEC43" s="30"/>
      <c r="AED43" s="31"/>
      <c r="AEE43" s="30"/>
      <c r="AEF43" s="31"/>
      <c r="AEG43" s="30"/>
      <c r="AEH43" s="31"/>
      <c r="AEI43" s="30"/>
      <c r="AEJ43" s="31"/>
      <c r="AEK43" s="30"/>
      <c r="AEL43" s="31"/>
      <c r="AEM43" s="30"/>
      <c r="AEN43" s="31"/>
      <c r="AEO43" s="30"/>
      <c r="AEP43" s="31"/>
      <c r="AEQ43" s="30"/>
      <c r="AER43" s="31"/>
      <c r="AES43" s="30"/>
      <c r="AET43" s="31"/>
      <c r="AEU43" s="30"/>
      <c r="AEV43" s="31"/>
      <c r="AEW43" s="30"/>
      <c r="AEX43" s="31"/>
      <c r="AEY43" s="30"/>
      <c r="AEZ43" s="31"/>
      <c r="AFA43" s="30"/>
      <c r="AFB43" s="31"/>
      <c r="AFC43" s="30"/>
      <c r="AFD43" s="31"/>
      <c r="AFE43" s="30"/>
      <c r="AFF43" s="31"/>
      <c r="AFG43" s="30"/>
      <c r="AFH43" s="31"/>
      <c r="AFI43" s="30"/>
      <c r="AFJ43" s="31"/>
      <c r="AFK43" s="30"/>
      <c r="AFL43" s="31"/>
      <c r="AFM43" s="30"/>
      <c r="AFN43" s="31"/>
      <c r="AFO43" s="30"/>
      <c r="AFP43" s="31"/>
      <c r="AFQ43" s="30"/>
      <c r="AFR43" s="31"/>
      <c r="AFS43" s="30"/>
      <c r="AFT43" s="31"/>
      <c r="AFU43" s="30"/>
      <c r="AFV43" s="31"/>
      <c r="AFW43" s="30"/>
      <c r="AFX43" s="31"/>
      <c r="AFY43" s="30"/>
      <c r="AFZ43" s="31"/>
      <c r="AGA43" s="30"/>
      <c r="AGB43" s="31"/>
      <c r="AGC43" s="30"/>
      <c r="AGD43" s="31"/>
      <c r="AGE43" s="30"/>
      <c r="AGF43" s="31"/>
      <c r="AGG43" s="30"/>
      <c r="AGH43" s="31"/>
      <c r="AGI43" s="30"/>
      <c r="AGJ43" s="31"/>
      <c r="AGK43" s="30"/>
      <c r="AGL43" s="31"/>
      <c r="AGM43" s="30"/>
      <c r="AGN43" s="31"/>
      <c r="AGO43" s="30"/>
      <c r="AGP43" s="31"/>
      <c r="AGQ43" s="30"/>
      <c r="AGR43" s="31"/>
      <c r="AGS43" s="30"/>
      <c r="AGT43" s="31"/>
      <c r="AGU43" s="30"/>
      <c r="AGV43" s="31"/>
      <c r="AGW43" s="30"/>
      <c r="AGX43" s="31"/>
      <c r="AGY43" s="30"/>
      <c r="AGZ43" s="31"/>
      <c r="AHA43" s="30"/>
      <c r="AHB43" s="31"/>
      <c r="AHC43" s="30"/>
      <c r="AHD43" s="31"/>
      <c r="AHE43" s="30"/>
      <c r="AHF43" s="31"/>
      <c r="AHG43" s="30"/>
      <c r="AHH43" s="31"/>
      <c r="AHI43" s="30"/>
      <c r="AHJ43" s="31"/>
      <c r="AHK43" s="30"/>
      <c r="AHL43" s="31"/>
      <c r="AHM43" s="30"/>
      <c r="AHN43" s="31"/>
      <c r="AHO43" s="30"/>
      <c r="AHP43" s="31"/>
      <c r="AHQ43" s="30"/>
      <c r="AHR43" s="31"/>
      <c r="AHS43" s="30"/>
      <c r="AHT43" s="31"/>
      <c r="AHU43" s="30"/>
      <c r="AHV43" s="31"/>
      <c r="AHW43" s="30"/>
      <c r="AHX43" s="31"/>
      <c r="AHY43" s="30"/>
      <c r="AHZ43" s="31"/>
      <c r="AIA43" s="30"/>
      <c r="AIB43" s="31"/>
      <c r="AIC43" s="30"/>
      <c r="AID43" s="31"/>
      <c r="AIE43" s="30"/>
      <c r="AIF43" s="31"/>
      <c r="AIG43" s="30"/>
      <c r="AIH43" s="31"/>
      <c r="AII43" s="30"/>
      <c r="AIJ43" s="31"/>
      <c r="AIK43" s="30"/>
      <c r="AIL43" s="31"/>
      <c r="AIM43" s="30"/>
      <c r="AIN43" s="31"/>
      <c r="AIO43" s="30"/>
      <c r="AIP43" s="31"/>
      <c r="AIQ43" s="30"/>
      <c r="AIR43" s="31"/>
      <c r="AIS43" s="30"/>
      <c r="AIT43" s="31"/>
      <c r="AIU43" s="30"/>
      <c r="AIV43" s="31"/>
      <c r="AIW43" s="30"/>
      <c r="AIX43" s="31"/>
      <c r="AIY43" s="30"/>
      <c r="AIZ43" s="31"/>
      <c r="AJA43" s="30"/>
      <c r="AJB43" s="31"/>
      <c r="AJC43" s="30"/>
      <c r="AJD43" s="31"/>
      <c r="AJE43" s="30"/>
      <c r="AJF43" s="31"/>
      <c r="AJG43" s="30"/>
      <c r="AJH43" s="31"/>
      <c r="AJI43" s="30"/>
      <c r="AJJ43" s="31"/>
      <c r="AJK43" s="30"/>
      <c r="AJL43" s="31"/>
      <c r="AJM43" s="30"/>
      <c r="AJN43" s="31"/>
      <c r="AJO43" s="30"/>
      <c r="AJP43" s="31"/>
      <c r="AJQ43" s="30"/>
      <c r="AJR43" s="31"/>
      <c r="AJS43" s="30"/>
      <c r="AJT43" s="31"/>
      <c r="AJU43" s="30"/>
      <c r="AJV43" s="31"/>
      <c r="AJW43" s="30"/>
      <c r="AJX43" s="31"/>
      <c r="AJY43" s="30"/>
      <c r="AJZ43" s="31"/>
      <c r="AKA43" s="30"/>
      <c r="AKB43" s="31"/>
      <c r="AKC43" s="30"/>
      <c r="AKD43" s="31"/>
      <c r="AKE43" s="30"/>
      <c r="AKF43" s="31"/>
      <c r="AKG43" s="30"/>
      <c r="AKH43" s="31"/>
      <c r="AKI43" s="30"/>
      <c r="AKJ43" s="31"/>
      <c r="AKK43" s="30"/>
      <c r="AKL43" s="31"/>
      <c r="AKM43" s="30"/>
      <c r="AKN43" s="31"/>
      <c r="AKO43" s="30"/>
      <c r="AKP43" s="31"/>
      <c r="AKQ43" s="30"/>
      <c r="AKR43" s="31"/>
      <c r="AKS43" s="30"/>
      <c r="AKT43" s="31"/>
      <c r="AKU43" s="30"/>
      <c r="AKV43" s="31"/>
      <c r="AKW43" s="30"/>
      <c r="AKX43" s="31"/>
      <c r="AKY43" s="30"/>
      <c r="AKZ43" s="31"/>
      <c r="ALA43" s="30"/>
      <c r="ALB43" s="31"/>
      <c r="ALC43" s="30"/>
      <c r="ALD43" s="31"/>
      <c r="ALE43" s="30"/>
      <c r="ALF43" s="31"/>
      <c r="ALG43" s="30"/>
      <c r="ALH43" s="31"/>
      <c r="ALI43" s="30"/>
      <c r="ALJ43" s="31"/>
      <c r="ALK43" s="30"/>
      <c r="ALL43" s="31"/>
      <c r="ALM43" s="30"/>
      <c r="ALN43" s="31"/>
      <c r="ALO43" s="30"/>
      <c r="ALP43" s="31"/>
      <c r="ALQ43" s="30"/>
      <c r="ALR43" s="31"/>
      <c r="ALS43" s="30"/>
      <c r="ALT43" s="31"/>
      <c r="ALU43" s="30"/>
      <c r="ALV43" s="31"/>
      <c r="ALW43" s="30"/>
      <c r="ALX43" s="31"/>
      <c r="ALY43" s="30"/>
      <c r="ALZ43" s="31"/>
      <c r="AMA43" s="30"/>
      <c r="AMB43" s="31"/>
      <c r="AMC43" s="30"/>
      <c r="AMD43" s="31"/>
      <c r="AME43" s="30"/>
      <c r="AMF43" s="31"/>
      <c r="AMG43" s="30"/>
      <c r="AMH43" s="31"/>
      <c r="AMI43" s="30"/>
      <c r="AMJ43" s="31"/>
      <c r="AMK43" s="30"/>
      <c r="AML43" s="31"/>
      <c r="AMM43" s="30"/>
      <c r="AMN43" s="31"/>
      <c r="AMO43" s="30"/>
      <c r="AMP43" s="31"/>
      <c r="AMQ43" s="30"/>
      <c r="AMR43" s="31"/>
      <c r="AMS43" s="30"/>
      <c r="AMT43" s="31"/>
      <c r="AMU43" s="30"/>
      <c r="AMV43" s="31"/>
      <c r="AMW43" s="30"/>
      <c r="AMX43" s="31"/>
      <c r="AMY43" s="30"/>
      <c r="AMZ43" s="31"/>
      <c r="ANA43" s="30"/>
      <c r="ANB43" s="31"/>
      <c r="ANC43" s="30"/>
      <c r="AND43" s="31"/>
      <c r="ANE43" s="30"/>
      <c r="ANF43" s="31"/>
      <c r="ANG43" s="30"/>
      <c r="ANH43" s="31"/>
      <c r="ANI43" s="30"/>
      <c r="ANJ43" s="31"/>
      <c r="ANK43" s="30"/>
      <c r="ANL43" s="31"/>
      <c r="ANM43" s="30"/>
      <c r="ANN43" s="31"/>
      <c r="ANO43" s="30"/>
      <c r="ANP43" s="31"/>
      <c r="ANQ43" s="30"/>
      <c r="ANR43" s="31"/>
      <c r="ANS43" s="30"/>
      <c r="ANT43" s="31"/>
      <c r="ANU43" s="30"/>
      <c r="ANV43" s="31"/>
      <c r="ANW43" s="30"/>
      <c r="ANX43" s="31"/>
      <c r="ANY43" s="30"/>
      <c r="ANZ43" s="31"/>
      <c r="AOA43" s="30"/>
      <c r="AOB43" s="31"/>
      <c r="AOC43" s="30"/>
      <c r="AOD43" s="31"/>
      <c r="AOE43" s="30"/>
      <c r="AOF43" s="31"/>
      <c r="AOG43" s="30"/>
      <c r="AOH43" s="31"/>
      <c r="AOI43" s="30"/>
      <c r="AOJ43" s="31"/>
      <c r="AOK43" s="30"/>
      <c r="AOL43" s="31"/>
      <c r="AOM43" s="30"/>
      <c r="AON43" s="31"/>
      <c r="AOO43" s="30"/>
      <c r="AOP43" s="31"/>
      <c r="AOQ43" s="30"/>
      <c r="AOR43" s="31"/>
      <c r="AOS43" s="30"/>
      <c r="AOT43" s="31"/>
      <c r="AOU43" s="30"/>
      <c r="AOV43" s="31"/>
      <c r="AOW43" s="30"/>
      <c r="AOX43" s="31"/>
      <c r="AOY43" s="30"/>
      <c r="AOZ43" s="31"/>
      <c r="APA43" s="30"/>
      <c r="APB43" s="31"/>
      <c r="APC43" s="30"/>
      <c r="APD43" s="31"/>
      <c r="APE43" s="30"/>
      <c r="APF43" s="31"/>
      <c r="APG43" s="30"/>
      <c r="APH43" s="31"/>
      <c r="API43" s="30"/>
      <c r="APJ43" s="31"/>
      <c r="APK43" s="30"/>
      <c r="APL43" s="31"/>
      <c r="APM43" s="30"/>
      <c r="APN43" s="31"/>
      <c r="APO43" s="30"/>
      <c r="APP43" s="31"/>
      <c r="APQ43" s="30"/>
      <c r="APR43" s="31"/>
      <c r="APS43" s="30"/>
      <c r="APT43" s="31"/>
      <c r="APU43" s="30"/>
      <c r="APV43" s="31"/>
      <c r="APW43" s="30"/>
      <c r="APX43" s="31"/>
      <c r="APY43" s="30"/>
      <c r="APZ43" s="31"/>
      <c r="AQA43" s="30"/>
      <c r="AQB43" s="31"/>
      <c r="AQC43" s="30"/>
      <c r="AQD43" s="31"/>
      <c r="AQE43" s="30"/>
      <c r="AQF43" s="31"/>
      <c r="AQG43" s="30"/>
      <c r="AQH43" s="31"/>
      <c r="AQI43" s="30"/>
      <c r="AQJ43" s="31"/>
      <c r="AQK43" s="30"/>
      <c r="AQL43" s="31"/>
      <c r="AQM43" s="30"/>
      <c r="AQN43" s="31"/>
      <c r="AQO43" s="30"/>
      <c r="AQP43" s="31"/>
      <c r="AQQ43" s="30"/>
      <c r="AQR43" s="31"/>
      <c r="AQS43" s="30"/>
      <c r="AQT43" s="31"/>
      <c r="AQU43" s="30"/>
      <c r="AQV43" s="31"/>
      <c r="AQW43" s="30"/>
      <c r="AQX43" s="31"/>
      <c r="AQY43" s="30"/>
      <c r="AQZ43" s="31"/>
      <c r="ARA43" s="30"/>
      <c r="ARB43" s="31"/>
      <c r="ARC43" s="30"/>
      <c r="ARD43" s="31"/>
      <c r="ARE43" s="30"/>
      <c r="ARF43" s="31"/>
      <c r="ARG43" s="30"/>
      <c r="ARH43" s="31"/>
      <c r="ARI43" s="30"/>
      <c r="ARJ43" s="31"/>
      <c r="ARK43" s="30"/>
      <c r="ARL43" s="31"/>
      <c r="ARM43" s="30"/>
      <c r="ARN43" s="31"/>
      <c r="ARO43" s="30"/>
      <c r="ARP43" s="31"/>
      <c r="ARQ43" s="30"/>
      <c r="ARR43" s="31"/>
      <c r="ARS43" s="30"/>
      <c r="ART43" s="31"/>
      <c r="ARU43" s="30"/>
      <c r="ARV43" s="31"/>
      <c r="ARW43" s="30"/>
      <c r="ARX43" s="31"/>
      <c r="ARY43" s="30"/>
      <c r="ARZ43" s="31"/>
      <c r="ASA43" s="30"/>
      <c r="ASB43" s="31"/>
      <c r="ASC43" s="30"/>
      <c r="ASD43" s="31"/>
      <c r="ASE43" s="30"/>
      <c r="ASF43" s="31"/>
      <c r="ASG43" s="30"/>
      <c r="ASH43" s="31"/>
      <c r="ASI43" s="30"/>
      <c r="ASJ43" s="31"/>
      <c r="ASK43" s="30"/>
      <c r="ASL43" s="31"/>
      <c r="ASM43" s="30"/>
      <c r="ASN43" s="31"/>
      <c r="ASO43" s="30"/>
      <c r="ASP43" s="31"/>
      <c r="ASQ43" s="30"/>
      <c r="ASR43" s="31"/>
      <c r="ASS43" s="30"/>
      <c r="AST43" s="31"/>
      <c r="ASU43" s="30"/>
      <c r="ASV43" s="31"/>
      <c r="ASW43" s="30"/>
      <c r="ASX43" s="31"/>
      <c r="ASY43" s="30"/>
      <c r="ASZ43" s="31"/>
      <c r="ATA43" s="30"/>
      <c r="ATB43" s="31"/>
      <c r="ATC43" s="30"/>
      <c r="ATD43" s="31"/>
      <c r="ATE43" s="30"/>
      <c r="ATF43" s="31"/>
      <c r="ATG43" s="30"/>
      <c r="ATH43" s="31"/>
      <c r="ATI43" s="30"/>
      <c r="ATJ43" s="31"/>
      <c r="ATK43" s="30"/>
      <c r="ATL43" s="31"/>
      <c r="ATM43" s="30"/>
      <c r="ATN43" s="31"/>
      <c r="ATO43" s="30"/>
      <c r="ATP43" s="31"/>
      <c r="ATQ43" s="30"/>
      <c r="ATR43" s="31"/>
      <c r="ATS43" s="30"/>
      <c r="ATT43" s="31"/>
      <c r="ATU43" s="30"/>
      <c r="ATV43" s="31"/>
      <c r="ATW43" s="30"/>
      <c r="ATX43" s="31"/>
      <c r="ATY43" s="30"/>
      <c r="ATZ43" s="31"/>
      <c r="AUA43" s="30"/>
      <c r="AUB43" s="31"/>
      <c r="AUC43" s="30"/>
      <c r="AUD43" s="31"/>
      <c r="AUE43" s="30"/>
      <c r="AUF43" s="31"/>
      <c r="AUG43" s="30"/>
      <c r="AUH43" s="31"/>
      <c r="AUI43" s="30"/>
      <c r="AUJ43" s="31"/>
      <c r="AUK43" s="30"/>
      <c r="AUL43" s="31"/>
      <c r="AUM43" s="30"/>
      <c r="AUN43" s="31"/>
      <c r="AUO43" s="30"/>
      <c r="AUP43" s="31"/>
      <c r="AUQ43" s="30"/>
      <c r="AUR43" s="31"/>
      <c r="AUS43" s="30"/>
      <c r="AUT43" s="31"/>
      <c r="AUU43" s="30"/>
      <c r="AUV43" s="31"/>
      <c r="AUW43" s="30"/>
      <c r="AUX43" s="31"/>
      <c r="AUY43" s="30"/>
      <c r="AUZ43" s="31"/>
      <c r="AVA43" s="30"/>
      <c r="AVB43" s="31"/>
      <c r="AVC43" s="30"/>
      <c r="AVD43" s="31"/>
      <c r="AVE43" s="30"/>
      <c r="AVF43" s="31"/>
      <c r="AVG43" s="30"/>
      <c r="AVH43" s="31"/>
      <c r="AVI43" s="30"/>
      <c r="AVJ43" s="31"/>
      <c r="AVK43" s="30"/>
      <c r="AVL43" s="31"/>
      <c r="AVM43" s="30"/>
      <c r="AVN43" s="31"/>
      <c r="AVO43" s="30"/>
      <c r="AVP43" s="31"/>
      <c r="AVQ43" s="30"/>
      <c r="AVR43" s="31"/>
      <c r="AVS43" s="30"/>
      <c r="AVT43" s="31"/>
      <c r="AVU43" s="30"/>
      <c r="AVV43" s="31"/>
      <c r="AVW43" s="30"/>
      <c r="AVX43" s="31"/>
      <c r="AVY43" s="30"/>
      <c r="AVZ43" s="31"/>
      <c r="AWA43" s="30"/>
      <c r="AWB43" s="31"/>
      <c r="AWC43" s="30"/>
      <c r="AWD43" s="31"/>
      <c r="AWE43" s="30"/>
      <c r="AWF43" s="31"/>
      <c r="AWG43" s="30"/>
      <c r="AWH43" s="31"/>
      <c r="AWI43" s="30"/>
      <c r="AWJ43" s="31"/>
      <c r="AWK43" s="30"/>
      <c r="AWL43" s="31"/>
      <c r="AWM43" s="30"/>
      <c r="AWN43" s="31"/>
      <c r="AWO43" s="30"/>
      <c r="AWP43" s="31"/>
      <c r="AWQ43" s="30"/>
      <c r="AWR43" s="31"/>
      <c r="AWS43" s="30"/>
      <c r="AWT43" s="31"/>
      <c r="AWU43" s="30"/>
      <c r="AWV43" s="31"/>
      <c r="AWW43" s="30"/>
      <c r="AWX43" s="31"/>
      <c r="AWY43" s="30"/>
      <c r="AWZ43" s="31"/>
      <c r="AXA43" s="30"/>
      <c r="AXB43" s="31"/>
      <c r="AXC43" s="30"/>
      <c r="AXD43" s="31"/>
      <c r="AXE43" s="30"/>
      <c r="AXF43" s="31"/>
      <c r="AXG43" s="30"/>
      <c r="AXH43" s="31"/>
      <c r="AXI43" s="30"/>
      <c r="AXJ43" s="31"/>
      <c r="AXK43" s="30"/>
      <c r="AXL43" s="31"/>
      <c r="AXM43" s="30"/>
      <c r="AXN43" s="31"/>
      <c r="AXO43" s="30"/>
      <c r="AXP43" s="31"/>
      <c r="AXQ43" s="30"/>
      <c r="AXR43" s="31"/>
      <c r="AXS43" s="30"/>
      <c r="AXT43" s="31"/>
      <c r="AXU43" s="30"/>
      <c r="AXV43" s="31"/>
      <c r="AXW43" s="30"/>
      <c r="AXX43" s="31"/>
      <c r="AXY43" s="30"/>
      <c r="AXZ43" s="31"/>
      <c r="AYA43" s="30"/>
      <c r="AYB43" s="31"/>
      <c r="AYC43" s="30"/>
      <c r="AYD43" s="31"/>
      <c r="AYE43" s="30"/>
      <c r="AYF43" s="31"/>
      <c r="AYG43" s="30"/>
      <c r="AYH43" s="31"/>
      <c r="AYI43" s="30"/>
      <c r="AYJ43" s="31"/>
      <c r="AYK43" s="30"/>
      <c r="AYL43" s="31"/>
      <c r="AYM43" s="30"/>
      <c r="AYN43" s="31"/>
      <c r="AYO43" s="30"/>
      <c r="AYP43" s="31"/>
      <c r="AYQ43" s="30"/>
      <c r="AYR43" s="31"/>
      <c r="AYS43" s="30"/>
      <c r="AYT43" s="31"/>
      <c r="AYU43" s="30"/>
      <c r="AYV43" s="31"/>
      <c r="AYW43" s="30"/>
      <c r="AYX43" s="31"/>
      <c r="AYY43" s="30"/>
      <c r="AYZ43" s="31"/>
      <c r="AZA43" s="30"/>
      <c r="AZB43" s="31"/>
      <c r="AZC43" s="30"/>
      <c r="AZD43" s="31"/>
      <c r="AZE43" s="30"/>
      <c r="AZF43" s="31"/>
      <c r="AZG43" s="30"/>
      <c r="AZH43" s="31"/>
      <c r="AZI43" s="30"/>
      <c r="AZJ43" s="31"/>
      <c r="AZK43" s="30"/>
      <c r="AZL43" s="31"/>
      <c r="AZM43" s="30"/>
      <c r="AZN43" s="31"/>
      <c r="AZO43" s="30"/>
      <c r="AZP43" s="31"/>
      <c r="AZQ43" s="30"/>
      <c r="AZR43" s="31"/>
      <c r="AZS43" s="30"/>
      <c r="AZT43" s="31"/>
      <c r="AZU43" s="30"/>
      <c r="AZV43" s="31"/>
      <c r="AZW43" s="30"/>
      <c r="AZX43" s="31"/>
      <c r="AZY43" s="30"/>
      <c r="AZZ43" s="31"/>
      <c r="BAA43" s="30"/>
      <c r="BAB43" s="31"/>
      <c r="BAC43" s="30"/>
      <c r="BAD43" s="31"/>
      <c r="BAE43" s="30"/>
      <c r="BAF43" s="31"/>
      <c r="BAG43" s="30"/>
      <c r="BAH43" s="31"/>
      <c r="BAI43" s="30"/>
      <c r="BAJ43" s="31"/>
      <c r="BAK43" s="30"/>
      <c r="BAL43" s="31"/>
      <c r="BAM43" s="30"/>
      <c r="BAN43" s="31"/>
      <c r="BAO43" s="30"/>
      <c r="BAP43" s="31"/>
      <c r="BAQ43" s="30"/>
      <c r="BAR43" s="31"/>
      <c r="BAS43" s="30"/>
      <c r="BAT43" s="31"/>
      <c r="BAU43" s="30"/>
      <c r="BAV43" s="31"/>
      <c r="BAW43" s="30"/>
      <c r="BAX43" s="31"/>
      <c r="BAY43" s="30"/>
      <c r="BAZ43" s="31"/>
      <c r="BBA43" s="30"/>
      <c r="BBB43" s="31"/>
      <c r="BBC43" s="30"/>
      <c r="BBD43" s="31"/>
      <c r="BBE43" s="30"/>
      <c r="BBF43" s="31"/>
      <c r="BBG43" s="30"/>
      <c r="BBH43" s="31"/>
      <c r="BBI43" s="30"/>
      <c r="BBJ43" s="31"/>
      <c r="BBK43" s="30"/>
      <c r="BBL43" s="31"/>
      <c r="BBM43" s="30"/>
      <c r="BBN43" s="31"/>
      <c r="BBO43" s="30"/>
      <c r="BBP43" s="31"/>
      <c r="BBQ43" s="30"/>
      <c r="BBR43" s="31"/>
      <c r="BBS43" s="30"/>
      <c r="BBT43" s="31"/>
      <c r="BBU43" s="30"/>
      <c r="BBV43" s="31"/>
      <c r="BBW43" s="30"/>
      <c r="BBX43" s="31"/>
      <c r="BBY43" s="30"/>
      <c r="BBZ43" s="31"/>
      <c r="BCA43" s="30"/>
      <c r="BCB43" s="31"/>
      <c r="BCC43" s="30"/>
      <c r="BCD43" s="31"/>
      <c r="BCE43" s="30"/>
      <c r="BCF43" s="31"/>
      <c r="BCG43" s="30"/>
      <c r="BCH43" s="31"/>
      <c r="BCI43" s="30"/>
      <c r="BCJ43" s="31"/>
      <c r="BCK43" s="30"/>
      <c r="BCL43" s="31"/>
      <c r="BCM43" s="30"/>
      <c r="BCN43" s="31"/>
      <c r="BCO43" s="30"/>
      <c r="BCP43" s="31"/>
      <c r="BCQ43" s="30"/>
      <c r="BCR43" s="31"/>
      <c r="BCS43" s="30"/>
      <c r="BCT43" s="31"/>
      <c r="BCU43" s="30"/>
      <c r="BCV43" s="31"/>
      <c r="BCW43" s="30"/>
      <c r="BCX43" s="31"/>
      <c r="BCY43" s="30"/>
      <c r="BCZ43" s="31"/>
      <c r="BDA43" s="30"/>
      <c r="BDB43" s="31"/>
      <c r="BDC43" s="30"/>
      <c r="BDD43" s="31"/>
      <c r="BDE43" s="30"/>
      <c r="BDF43" s="31"/>
      <c r="BDG43" s="30"/>
      <c r="BDH43" s="31"/>
      <c r="BDI43" s="30"/>
      <c r="BDJ43" s="31"/>
      <c r="BDK43" s="30"/>
      <c r="BDL43" s="31"/>
      <c r="BDM43" s="30"/>
      <c r="BDN43" s="31"/>
      <c r="BDO43" s="30"/>
      <c r="BDP43" s="31"/>
      <c r="BDQ43" s="30"/>
      <c r="BDR43" s="31"/>
      <c r="BDS43" s="30"/>
      <c r="BDT43" s="31"/>
      <c r="BDU43" s="30"/>
      <c r="BDV43" s="31"/>
      <c r="BDW43" s="30"/>
      <c r="BDX43" s="31"/>
      <c r="BDY43" s="30"/>
      <c r="BDZ43" s="31"/>
      <c r="BEA43" s="30"/>
      <c r="BEB43" s="31"/>
      <c r="BEC43" s="30"/>
      <c r="BED43" s="31"/>
      <c r="BEE43" s="30"/>
      <c r="BEF43" s="31"/>
      <c r="BEG43" s="30"/>
      <c r="BEH43" s="31"/>
      <c r="BEI43" s="30"/>
      <c r="BEJ43" s="31"/>
      <c r="BEK43" s="30"/>
      <c r="BEL43" s="31"/>
      <c r="BEM43" s="30"/>
      <c r="BEN43" s="31"/>
      <c r="BEO43" s="30"/>
      <c r="BEP43" s="31"/>
      <c r="BEQ43" s="30"/>
      <c r="BER43" s="31"/>
      <c r="BES43" s="30"/>
      <c r="BET43" s="31"/>
      <c r="BEU43" s="30"/>
      <c r="BEV43" s="31"/>
      <c r="BEW43" s="30"/>
      <c r="BEX43" s="31"/>
      <c r="BEY43" s="30"/>
      <c r="BEZ43" s="31"/>
      <c r="BFA43" s="30"/>
      <c r="BFB43" s="31"/>
      <c r="BFC43" s="30"/>
      <c r="BFD43" s="31"/>
      <c r="BFE43" s="30"/>
      <c r="BFF43" s="31"/>
      <c r="BFG43" s="30"/>
      <c r="BFH43" s="31"/>
      <c r="BFI43" s="30"/>
      <c r="BFJ43" s="31"/>
      <c r="BFK43" s="30"/>
      <c r="BFL43" s="31"/>
      <c r="BFM43" s="30"/>
      <c r="BFN43" s="31"/>
      <c r="BFO43" s="30"/>
      <c r="BFP43" s="31"/>
      <c r="BFQ43" s="30"/>
      <c r="BFR43" s="31"/>
      <c r="BFS43" s="30"/>
      <c r="BFT43" s="31"/>
      <c r="BFU43" s="30"/>
      <c r="BFV43" s="31"/>
      <c r="BFW43" s="30"/>
      <c r="BFX43" s="31"/>
      <c r="BFY43" s="30"/>
      <c r="BFZ43" s="31"/>
      <c r="BGA43" s="30"/>
      <c r="BGB43" s="31"/>
      <c r="BGC43" s="30"/>
      <c r="BGD43" s="31"/>
      <c r="BGE43" s="30"/>
      <c r="BGF43" s="31"/>
      <c r="BGG43" s="30"/>
      <c r="BGH43" s="31"/>
      <c r="BGI43" s="30"/>
      <c r="BGJ43" s="31"/>
      <c r="BGK43" s="30"/>
      <c r="BGL43" s="31"/>
      <c r="BGM43" s="30"/>
      <c r="BGN43" s="31"/>
      <c r="BGO43" s="30"/>
      <c r="BGP43" s="31"/>
      <c r="BGQ43" s="30"/>
      <c r="BGR43" s="31"/>
      <c r="BGS43" s="30"/>
      <c r="BGT43" s="31"/>
      <c r="BGU43" s="30"/>
      <c r="BGV43" s="31"/>
      <c r="BGW43" s="30"/>
      <c r="BGX43" s="31"/>
      <c r="BGY43" s="30"/>
      <c r="BGZ43" s="31"/>
      <c r="BHA43" s="30"/>
      <c r="BHB43" s="31"/>
      <c r="BHC43" s="30"/>
      <c r="BHD43" s="31"/>
      <c r="BHE43" s="30"/>
      <c r="BHF43" s="31"/>
      <c r="BHG43" s="30"/>
      <c r="BHH43" s="31"/>
      <c r="BHI43" s="30"/>
      <c r="BHJ43" s="31"/>
      <c r="BHK43" s="30"/>
      <c r="BHL43" s="31"/>
      <c r="BHM43" s="30"/>
      <c r="BHN43" s="31"/>
      <c r="BHO43" s="30"/>
      <c r="BHP43" s="31"/>
      <c r="BHQ43" s="30"/>
      <c r="BHR43" s="31"/>
      <c r="BHS43" s="30"/>
      <c r="BHT43" s="31"/>
      <c r="BHU43" s="30"/>
      <c r="BHV43" s="31"/>
      <c r="BHW43" s="30"/>
      <c r="BHX43" s="31"/>
      <c r="BHY43" s="30"/>
      <c r="BHZ43" s="31"/>
      <c r="BIA43" s="30"/>
      <c r="BIB43" s="31"/>
      <c r="BIC43" s="30"/>
      <c r="BID43" s="31"/>
      <c r="BIE43" s="30"/>
      <c r="BIF43" s="31"/>
      <c r="BIG43" s="30"/>
      <c r="BIH43" s="31"/>
      <c r="BII43" s="30"/>
      <c r="BIJ43" s="31"/>
      <c r="BIK43" s="30"/>
      <c r="BIL43" s="31"/>
      <c r="BIM43" s="30"/>
      <c r="BIN43" s="31"/>
      <c r="BIO43" s="30"/>
      <c r="BIP43" s="31"/>
      <c r="BIQ43" s="30"/>
      <c r="BIR43" s="31"/>
      <c r="BIS43" s="30"/>
      <c r="BIT43" s="31"/>
      <c r="BIU43" s="30"/>
      <c r="BIV43" s="31"/>
      <c r="BIW43" s="30"/>
      <c r="BIX43" s="31"/>
      <c r="BIY43" s="30"/>
      <c r="BIZ43" s="31"/>
      <c r="BJA43" s="30"/>
      <c r="BJB43" s="31"/>
      <c r="BJC43" s="30"/>
      <c r="BJD43" s="31"/>
      <c r="BJE43" s="30"/>
      <c r="BJF43" s="31"/>
      <c r="BJG43" s="30"/>
      <c r="BJH43" s="31"/>
      <c r="BJI43" s="30"/>
      <c r="BJJ43" s="31"/>
      <c r="BJK43" s="30"/>
      <c r="BJL43" s="31"/>
      <c r="BJM43" s="30"/>
      <c r="BJN43" s="31"/>
      <c r="BJO43" s="30"/>
      <c r="BJP43" s="31"/>
      <c r="BJQ43" s="30"/>
      <c r="BJR43" s="31"/>
      <c r="BJS43" s="30"/>
      <c r="BJT43" s="31"/>
      <c r="BJU43" s="30"/>
      <c r="BJV43" s="31"/>
      <c r="BJW43" s="30"/>
      <c r="BJX43" s="31"/>
      <c r="BJY43" s="30"/>
      <c r="BJZ43" s="31"/>
      <c r="BKA43" s="30"/>
      <c r="BKB43" s="31"/>
      <c r="BKC43" s="30"/>
      <c r="BKD43" s="31"/>
      <c r="BKE43" s="30"/>
      <c r="BKF43" s="31"/>
      <c r="BKG43" s="30"/>
      <c r="BKH43" s="31"/>
      <c r="BKI43" s="30"/>
      <c r="BKJ43" s="31"/>
      <c r="BKK43" s="30"/>
      <c r="BKL43" s="31"/>
      <c r="BKM43" s="30"/>
      <c r="BKN43" s="31"/>
      <c r="BKO43" s="30"/>
      <c r="BKP43" s="31"/>
      <c r="BKQ43" s="30"/>
      <c r="BKR43" s="31"/>
      <c r="BKS43" s="30"/>
      <c r="BKT43" s="31"/>
      <c r="BKU43" s="30"/>
      <c r="BKV43" s="31"/>
      <c r="BKW43" s="30"/>
      <c r="BKX43" s="31"/>
      <c r="BKY43" s="30"/>
      <c r="BKZ43" s="31"/>
      <c r="BLA43" s="30"/>
      <c r="BLB43" s="31"/>
      <c r="BLC43" s="30"/>
      <c r="BLD43" s="31"/>
      <c r="BLE43" s="30"/>
      <c r="BLF43" s="31"/>
      <c r="BLG43" s="30"/>
      <c r="BLH43" s="31"/>
      <c r="BLI43" s="30"/>
      <c r="BLJ43" s="31"/>
      <c r="BLK43" s="30"/>
      <c r="BLL43" s="31"/>
      <c r="BLM43" s="30"/>
      <c r="BLN43" s="31"/>
      <c r="BLO43" s="30"/>
      <c r="BLP43" s="31"/>
      <c r="BLQ43" s="30"/>
      <c r="BLR43" s="31"/>
      <c r="BLS43" s="30"/>
      <c r="BLT43" s="31"/>
      <c r="BLU43" s="30"/>
      <c r="BLV43" s="31"/>
      <c r="BLW43" s="30"/>
      <c r="BLX43" s="31"/>
      <c r="BLY43" s="30"/>
      <c r="BLZ43" s="31"/>
      <c r="BMA43" s="30"/>
      <c r="BMB43" s="31"/>
      <c r="BMC43" s="30"/>
      <c r="BMD43" s="31"/>
      <c r="BME43" s="30"/>
      <c r="BMF43" s="31"/>
      <c r="BMG43" s="30"/>
      <c r="BMH43" s="31"/>
      <c r="BMI43" s="30"/>
      <c r="BMJ43" s="31"/>
      <c r="BMK43" s="30"/>
      <c r="BML43" s="31"/>
      <c r="BMM43" s="30"/>
      <c r="BMN43" s="31"/>
      <c r="BMO43" s="30"/>
      <c r="BMP43" s="31"/>
      <c r="BMQ43" s="30"/>
      <c r="BMR43" s="31"/>
      <c r="BMS43" s="30"/>
      <c r="BMT43" s="31"/>
      <c r="BMU43" s="30"/>
      <c r="BMV43" s="31"/>
      <c r="BMW43" s="30"/>
      <c r="BMX43" s="31"/>
      <c r="BMY43" s="30"/>
      <c r="BMZ43" s="31"/>
      <c r="BNA43" s="30"/>
      <c r="BNB43" s="31"/>
      <c r="BNC43" s="30"/>
      <c r="BND43" s="31"/>
      <c r="BNE43" s="30"/>
      <c r="BNF43" s="31"/>
      <c r="BNG43" s="30"/>
      <c r="BNH43" s="31"/>
      <c r="BNI43" s="30"/>
      <c r="BNJ43" s="31"/>
      <c r="BNK43" s="30"/>
      <c r="BNL43" s="31"/>
      <c r="BNM43" s="30"/>
      <c r="BNN43" s="31"/>
      <c r="BNO43" s="30"/>
      <c r="BNP43" s="31"/>
      <c r="BNQ43" s="30"/>
      <c r="BNR43" s="31"/>
      <c r="BNS43" s="30"/>
      <c r="BNT43" s="31"/>
      <c r="BNU43" s="30"/>
      <c r="BNV43" s="31"/>
      <c r="BNW43" s="30"/>
      <c r="BNX43" s="31"/>
      <c r="BNY43" s="30"/>
      <c r="BNZ43" s="31"/>
      <c r="BOA43" s="30"/>
      <c r="BOB43" s="31"/>
      <c r="BOC43" s="30"/>
      <c r="BOD43" s="31"/>
      <c r="BOE43" s="30"/>
      <c r="BOF43" s="31"/>
      <c r="BOG43" s="30"/>
      <c r="BOH43" s="31"/>
      <c r="BOI43" s="30"/>
      <c r="BOJ43" s="31"/>
      <c r="BOK43" s="30"/>
      <c r="BOL43" s="31"/>
      <c r="BOM43" s="30"/>
      <c r="BON43" s="31"/>
      <c r="BOO43" s="30"/>
      <c r="BOP43" s="31"/>
      <c r="BOQ43" s="30"/>
      <c r="BOR43" s="31"/>
      <c r="BOS43" s="30"/>
      <c r="BOT43" s="31"/>
      <c r="BOU43" s="30"/>
      <c r="BOV43" s="31"/>
      <c r="BOW43" s="30"/>
      <c r="BOX43" s="31"/>
      <c r="BOY43" s="30"/>
      <c r="BOZ43" s="31"/>
      <c r="BPA43" s="30"/>
      <c r="BPB43" s="31"/>
      <c r="BPC43" s="30"/>
      <c r="BPD43" s="31"/>
      <c r="BPE43" s="30"/>
      <c r="BPF43" s="31"/>
      <c r="BPG43" s="30"/>
      <c r="BPH43" s="31"/>
      <c r="BPI43" s="30"/>
      <c r="BPJ43" s="31"/>
      <c r="BPK43" s="30"/>
      <c r="BPL43" s="31"/>
      <c r="BPM43" s="30"/>
      <c r="BPN43" s="31"/>
      <c r="BPO43" s="30"/>
      <c r="BPP43" s="31"/>
      <c r="BPQ43" s="30"/>
      <c r="BPR43" s="31"/>
      <c r="BPS43" s="30"/>
      <c r="BPT43" s="31"/>
      <c r="BPU43" s="30"/>
      <c r="BPV43" s="31"/>
      <c r="BPW43" s="30"/>
      <c r="BPX43" s="31"/>
      <c r="BPY43" s="30"/>
      <c r="BPZ43" s="31"/>
      <c r="BQA43" s="30"/>
      <c r="BQB43" s="31"/>
      <c r="BQC43" s="30"/>
      <c r="BQD43" s="31"/>
      <c r="BQE43" s="30"/>
      <c r="BQF43" s="31"/>
      <c r="BQG43" s="30"/>
      <c r="BQH43" s="31"/>
      <c r="BQI43" s="30"/>
      <c r="BQJ43" s="31"/>
      <c r="BQK43" s="30"/>
      <c r="BQL43" s="31"/>
      <c r="BQM43" s="30"/>
      <c r="BQN43" s="31"/>
      <c r="BQO43" s="30"/>
      <c r="BQP43" s="31"/>
      <c r="BQQ43" s="30"/>
      <c r="BQR43" s="31"/>
      <c r="BQS43" s="30"/>
      <c r="BQT43" s="31"/>
      <c r="BQU43" s="30"/>
      <c r="BQV43" s="31"/>
      <c r="BQW43" s="30"/>
      <c r="BQX43" s="31"/>
      <c r="BQY43" s="30"/>
      <c r="BQZ43" s="31"/>
      <c r="BRA43" s="30"/>
      <c r="BRB43" s="31"/>
      <c r="BRC43" s="30"/>
      <c r="BRD43" s="31"/>
      <c r="BRE43" s="30"/>
      <c r="BRF43" s="31"/>
      <c r="BRG43" s="30"/>
      <c r="BRH43" s="31"/>
      <c r="BRI43" s="30"/>
      <c r="BRJ43" s="31"/>
      <c r="BRK43" s="30"/>
      <c r="BRL43" s="31"/>
      <c r="BRM43" s="30"/>
      <c r="BRN43" s="31"/>
      <c r="BRO43" s="30"/>
      <c r="BRP43" s="31"/>
      <c r="BRQ43" s="30"/>
      <c r="BRR43" s="31"/>
      <c r="BRS43" s="30"/>
      <c r="BRT43" s="31"/>
      <c r="BRU43" s="30"/>
      <c r="BRV43" s="31"/>
      <c r="BRW43" s="30"/>
      <c r="BRX43" s="31"/>
      <c r="BRY43" s="30"/>
      <c r="BRZ43" s="31"/>
      <c r="BSA43" s="30"/>
      <c r="BSB43" s="31"/>
      <c r="BSC43" s="30"/>
      <c r="BSD43" s="31"/>
      <c r="BSE43" s="30"/>
      <c r="BSF43" s="31"/>
      <c r="BSG43" s="30"/>
      <c r="BSH43" s="31"/>
      <c r="BSI43" s="30"/>
      <c r="BSJ43" s="31"/>
      <c r="BSK43" s="30"/>
      <c r="BSL43" s="31"/>
      <c r="BSM43" s="30"/>
      <c r="BSN43" s="31"/>
      <c r="BSO43" s="30"/>
      <c r="BSP43" s="31"/>
      <c r="BSQ43" s="30"/>
      <c r="BSR43" s="31"/>
      <c r="BSS43" s="30"/>
      <c r="BST43" s="31"/>
      <c r="BSU43" s="30"/>
      <c r="BSV43" s="31"/>
      <c r="BSW43" s="30"/>
      <c r="BSX43" s="31"/>
      <c r="BSY43" s="30"/>
      <c r="BSZ43" s="31"/>
      <c r="BTA43" s="30"/>
      <c r="BTB43" s="31"/>
      <c r="BTC43" s="30"/>
      <c r="BTD43" s="31"/>
      <c r="BTE43" s="30"/>
      <c r="BTF43" s="31"/>
      <c r="BTG43" s="30"/>
      <c r="BTH43" s="31"/>
      <c r="BTI43" s="30"/>
      <c r="BTJ43" s="31"/>
      <c r="BTK43" s="30"/>
      <c r="BTL43" s="31"/>
      <c r="BTM43" s="30"/>
      <c r="BTN43" s="31"/>
      <c r="BTO43" s="30"/>
      <c r="BTP43" s="31"/>
      <c r="BTQ43" s="30"/>
      <c r="BTR43" s="31"/>
      <c r="BTS43" s="30"/>
      <c r="BTT43" s="31"/>
      <c r="BTU43" s="30"/>
      <c r="BTV43" s="31"/>
      <c r="BTW43" s="30"/>
      <c r="BTX43" s="31"/>
      <c r="BTY43" s="30"/>
      <c r="BTZ43" s="31"/>
      <c r="BUA43" s="30"/>
      <c r="BUB43" s="31"/>
      <c r="BUC43" s="30"/>
      <c r="BUD43" s="31"/>
      <c r="BUE43" s="30"/>
      <c r="BUF43" s="31"/>
      <c r="BUG43" s="30"/>
      <c r="BUH43" s="31"/>
      <c r="BUI43" s="30"/>
      <c r="BUJ43" s="31"/>
      <c r="BUK43" s="30"/>
      <c r="BUL43" s="31"/>
      <c r="BUM43" s="30"/>
      <c r="BUN43" s="31"/>
      <c r="BUO43" s="30"/>
      <c r="BUP43" s="31"/>
      <c r="BUQ43" s="30"/>
      <c r="BUR43" s="31"/>
      <c r="BUS43" s="30"/>
      <c r="BUT43" s="31"/>
      <c r="BUU43" s="30"/>
      <c r="BUV43" s="31"/>
      <c r="BUW43" s="30"/>
      <c r="BUX43" s="31"/>
      <c r="BUY43" s="30"/>
      <c r="BUZ43" s="31"/>
      <c r="BVA43" s="30"/>
      <c r="BVB43" s="31"/>
      <c r="BVC43" s="30"/>
      <c r="BVD43" s="31"/>
      <c r="BVE43" s="30"/>
      <c r="BVF43" s="31"/>
      <c r="BVG43" s="30"/>
      <c r="BVH43" s="31"/>
      <c r="BVI43" s="30"/>
      <c r="BVJ43" s="31"/>
      <c r="BVK43" s="30"/>
      <c r="BVL43" s="31"/>
      <c r="BVM43" s="30"/>
      <c r="BVN43" s="31"/>
      <c r="BVO43" s="30"/>
      <c r="BVP43" s="31"/>
      <c r="BVQ43" s="30"/>
      <c r="BVR43" s="31"/>
      <c r="BVS43" s="30"/>
      <c r="BVT43" s="31"/>
      <c r="BVU43" s="30"/>
      <c r="BVV43" s="31"/>
      <c r="BVW43" s="30"/>
      <c r="BVX43" s="31"/>
      <c r="BVY43" s="30"/>
      <c r="BVZ43" s="31"/>
      <c r="BWA43" s="30"/>
      <c r="BWB43" s="31"/>
      <c r="BWC43" s="30"/>
      <c r="BWD43" s="31"/>
      <c r="BWE43" s="30"/>
      <c r="BWF43" s="31"/>
      <c r="BWG43" s="30"/>
      <c r="BWH43" s="31"/>
      <c r="BWI43" s="30"/>
      <c r="BWJ43" s="31"/>
      <c r="BWK43" s="30"/>
      <c r="BWL43" s="31"/>
      <c r="BWM43" s="30"/>
      <c r="BWN43" s="31"/>
      <c r="BWO43" s="30"/>
      <c r="BWP43" s="31"/>
      <c r="BWQ43" s="30"/>
      <c r="BWR43" s="31"/>
      <c r="BWS43" s="30"/>
      <c r="BWT43" s="31"/>
      <c r="BWU43" s="30"/>
      <c r="BWV43" s="31"/>
      <c r="BWW43" s="30"/>
      <c r="BWX43" s="31"/>
      <c r="BWY43" s="30"/>
      <c r="BWZ43" s="31"/>
      <c r="BXA43" s="30"/>
      <c r="BXB43" s="31"/>
      <c r="BXC43" s="30"/>
      <c r="BXD43" s="31"/>
      <c r="BXE43" s="30"/>
      <c r="BXF43" s="31"/>
      <c r="BXG43" s="30"/>
      <c r="BXH43" s="31"/>
      <c r="BXI43" s="30"/>
      <c r="BXJ43" s="31"/>
      <c r="BXK43" s="30"/>
      <c r="BXL43" s="31"/>
      <c r="BXM43" s="30"/>
      <c r="BXN43" s="31"/>
      <c r="BXO43" s="30"/>
      <c r="BXP43" s="31"/>
      <c r="BXQ43" s="30"/>
      <c r="BXR43" s="31"/>
      <c r="BXS43" s="30"/>
      <c r="BXT43" s="31"/>
      <c r="BXU43" s="30"/>
      <c r="BXV43" s="31"/>
      <c r="BXW43" s="30"/>
      <c r="BXX43" s="31"/>
      <c r="BXY43" s="30"/>
      <c r="BXZ43" s="31"/>
      <c r="BYA43" s="30"/>
      <c r="BYB43" s="31"/>
      <c r="BYC43" s="30"/>
      <c r="BYD43" s="31"/>
      <c r="BYE43" s="30"/>
      <c r="BYF43" s="31"/>
      <c r="BYG43" s="30"/>
      <c r="BYH43" s="31"/>
      <c r="BYI43" s="30"/>
      <c r="BYJ43" s="31"/>
      <c r="BYK43" s="30"/>
      <c r="BYL43" s="31"/>
      <c r="BYM43" s="30"/>
      <c r="BYN43" s="31"/>
      <c r="BYO43" s="30"/>
      <c r="BYP43" s="31"/>
      <c r="BYQ43" s="30"/>
      <c r="BYR43" s="31"/>
      <c r="BYS43" s="30"/>
      <c r="BYT43" s="31"/>
      <c r="BYU43" s="30"/>
      <c r="BYV43" s="31"/>
      <c r="BYW43" s="30"/>
      <c r="BYX43" s="31"/>
      <c r="BYY43" s="30"/>
      <c r="BYZ43" s="31"/>
      <c r="BZA43" s="30"/>
      <c r="BZB43" s="31"/>
      <c r="BZC43" s="30"/>
      <c r="BZD43" s="31"/>
      <c r="BZE43" s="30"/>
      <c r="BZF43" s="31"/>
      <c r="BZG43" s="30"/>
      <c r="BZH43" s="31"/>
      <c r="BZI43" s="30"/>
      <c r="BZJ43" s="31"/>
      <c r="BZK43" s="30"/>
      <c r="BZL43" s="31"/>
      <c r="BZM43" s="30"/>
      <c r="BZN43" s="31"/>
      <c r="BZO43" s="30"/>
      <c r="BZP43" s="31"/>
      <c r="BZQ43" s="30"/>
      <c r="BZR43" s="31"/>
      <c r="BZS43" s="30"/>
      <c r="BZT43" s="31"/>
      <c r="BZU43" s="30"/>
      <c r="BZV43" s="31"/>
      <c r="BZW43" s="30"/>
      <c r="BZX43" s="31"/>
      <c r="BZY43" s="30"/>
      <c r="BZZ43" s="31"/>
      <c r="CAA43" s="30"/>
      <c r="CAB43" s="31"/>
      <c r="CAC43" s="30"/>
      <c r="CAD43" s="31"/>
      <c r="CAE43" s="30"/>
      <c r="CAF43" s="31"/>
      <c r="CAG43" s="30"/>
      <c r="CAH43" s="31"/>
      <c r="CAI43" s="30"/>
      <c r="CAJ43" s="31"/>
      <c r="CAK43" s="30"/>
      <c r="CAL43" s="31"/>
      <c r="CAM43" s="30"/>
      <c r="CAN43" s="31"/>
      <c r="CAO43" s="30"/>
      <c r="CAP43" s="31"/>
      <c r="CAQ43" s="30"/>
      <c r="CAR43" s="31"/>
      <c r="CAS43" s="30"/>
      <c r="CAT43" s="31"/>
      <c r="CAU43" s="30"/>
      <c r="CAV43" s="31"/>
      <c r="CAW43" s="30"/>
      <c r="CAX43" s="31"/>
      <c r="CAY43" s="30"/>
      <c r="CAZ43" s="31"/>
      <c r="CBA43" s="30"/>
      <c r="CBB43" s="31"/>
      <c r="CBC43" s="30"/>
      <c r="CBD43" s="31"/>
      <c r="CBE43" s="30"/>
      <c r="CBF43" s="31"/>
      <c r="CBG43" s="30"/>
      <c r="CBH43" s="31"/>
      <c r="CBI43" s="30"/>
      <c r="CBJ43" s="31"/>
      <c r="CBK43" s="30"/>
      <c r="CBL43" s="31"/>
      <c r="CBM43" s="30"/>
      <c r="CBN43" s="31"/>
      <c r="CBO43" s="30"/>
      <c r="CBP43" s="31"/>
      <c r="CBQ43" s="30"/>
      <c r="CBR43" s="31"/>
      <c r="CBS43" s="30"/>
      <c r="CBT43" s="31"/>
      <c r="CBU43" s="30"/>
      <c r="CBV43" s="31"/>
      <c r="CBW43" s="30"/>
      <c r="CBX43" s="31"/>
      <c r="CBY43" s="30"/>
      <c r="CBZ43" s="31"/>
      <c r="CCA43" s="30"/>
      <c r="CCB43" s="31"/>
      <c r="CCC43" s="30"/>
      <c r="CCD43" s="31"/>
      <c r="CCE43" s="30"/>
      <c r="CCF43" s="31"/>
      <c r="CCG43" s="30"/>
      <c r="CCH43" s="31"/>
      <c r="CCI43" s="30"/>
      <c r="CCJ43" s="31"/>
      <c r="CCK43" s="30"/>
      <c r="CCL43" s="31"/>
      <c r="CCM43" s="30"/>
      <c r="CCN43" s="31"/>
      <c r="CCO43" s="30"/>
      <c r="CCP43" s="31"/>
      <c r="CCQ43" s="30"/>
      <c r="CCR43" s="31"/>
      <c r="CCS43" s="30"/>
      <c r="CCT43" s="31"/>
      <c r="CCU43" s="30"/>
      <c r="CCV43" s="31"/>
      <c r="CCW43" s="30"/>
      <c r="CCX43" s="31"/>
      <c r="CCY43" s="30"/>
      <c r="CCZ43" s="31"/>
      <c r="CDA43" s="30"/>
      <c r="CDB43" s="31"/>
      <c r="CDC43" s="30"/>
      <c r="CDD43" s="31"/>
      <c r="CDE43" s="30"/>
      <c r="CDF43" s="31"/>
      <c r="CDG43" s="30"/>
      <c r="CDH43" s="31"/>
      <c r="CDI43" s="30"/>
      <c r="CDJ43" s="31"/>
      <c r="CDK43" s="30"/>
      <c r="CDL43" s="31"/>
      <c r="CDM43" s="30"/>
      <c r="CDN43" s="31"/>
      <c r="CDO43" s="30"/>
      <c r="CDP43" s="31"/>
      <c r="CDQ43" s="30"/>
      <c r="CDR43" s="31"/>
      <c r="CDS43" s="30"/>
      <c r="CDT43" s="31"/>
      <c r="CDU43" s="30"/>
      <c r="CDV43" s="31"/>
      <c r="CDW43" s="30"/>
      <c r="CDX43" s="31"/>
      <c r="CDY43" s="30"/>
      <c r="CDZ43" s="31"/>
      <c r="CEA43" s="30"/>
      <c r="CEB43" s="31"/>
      <c r="CEC43" s="30"/>
      <c r="CED43" s="31"/>
      <c r="CEE43" s="30"/>
      <c r="CEF43" s="31"/>
      <c r="CEG43" s="30"/>
      <c r="CEH43" s="31"/>
      <c r="CEI43" s="30"/>
      <c r="CEJ43" s="31"/>
      <c r="CEK43" s="30"/>
      <c r="CEL43" s="31"/>
      <c r="CEM43" s="30"/>
      <c r="CEN43" s="31"/>
      <c r="CEO43" s="30"/>
      <c r="CEP43" s="31"/>
      <c r="CEQ43" s="30"/>
      <c r="CER43" s="31"/>
      <c r="CES43" s="30"/>
      <c r="CET43" s="31"/>
      <c r="CEU43" s="30"/>
      <c r="CEV43" s="31"/>
      <c r="CEW43" s="30"/>
      <c r="CEX43" s="31"/>
      <c r="CEY43" s="30"/>
      <c r="CEZ43" s="31"/>
      <c r="CFA43" s="30"/>
      <c r="CFB43" s="31"/>
      <c r="CFC43" s="30"/>
      <c r="CFD43" s="31"/>
      <c r="CFE43" s="30"/>
      <c r="CFF43" s="31"/>
      <c r="CFG43" s="30"/>
      <c r="CFH43" s="31"/>
      <c r="CFI43" s="30"/>
      <c r="CFJ43" s="31"/>
      <c r="CFK43" s="30"/>
      <c r="CFL43" s="31"/>
      <c r="CFM43" s="30"/>
      <c r="CFN43" s="31"/>
      <c r="CFO43" s="30"/>
      <c r="CFP43" s="31"/>
      <c r="CFQ43" s="30"/>
      <c r="CFR43" s="31"/>
      <c r="CFS43" s="30"/>
      <c r="CFT43" s="31"/>
      <c r="CFU43" s="30"/>
      <c r="CFV43" s="31"/>
      <c r="CFW43" s="30"/>
      <c r="CFX43" s="31"/>
      <c r="CFY43" s="30"/>
      <c r="CFZ43" s="31"/>
      <c r="CGA43" s="30"/>
      <c r="CGB43" s="31"/>
      <c r="CGC43" s="30"/>
      <c r="CGD43" s="31"/>
      <c r="CGE43" s="30"/>
      <c r="CGF43" s="31"/>
      <c r="CGG43" s="30"/>
      <c r="CGH43" s="31"/>
      <c r="CGI43" s="30"/>
      <c r="CGJ43" s="31"/>
      <c r="CGK43" s="30"/>
      <c r="CGL43" s="31"/>
      <c r="CGM43" s="30"/>
      <c r="CGN43" s="31"/>
      <c r="CGO43" s="30"/>
      <c r="CGP43" s="31"/>
      <c r="CGQ43" s="30"/>
      <c r="CGR43" s="31"/>
      <c r="CGS43" s="30"/>
      <c r="CGT43" s="31"/>
      <c r="CGU43" s="30"/>
      <c r="CGV43" s="31"/>
      <c r="CGW43" s="30"/>
      <c r="CGX43" s="31"/>
      <c r="CGY43" s="30"/>
      <c r="CGZ43" s="31"/>
      <c r="CHA43" s="30"/>
      <c r="CHB43" s="31"/>
      <c r="CHC43" s="30"/>
      <c r="CHD43" s="31"/>
      <c r="CHE43" s="30"/>
      <c r="CHF43" s="31"/>
      <c r="CHG43" s="30"/>
      <c r="CHH43" s="31"/>
      <c r="CHI43" s="30"/>
      <c r="CHJ43" s="31"/>
      <c r="CHK43" s="30"/>
      <c r="CHL43" s="31"/>
      <c r="CHM43" s="30"/>
      <c r="CHN43" s="31"/>
      <c r="CHO43" s="30"/>
      <c r="CHP43" s="31"/>
      <c r="CHQ43" s="30"/>
      <c r="CHR43" s="31"/>
      <c r="CHS43" s="30"/>
      <c r="CHT43" s="31"/>
      <c r="CHU43" s="30"/>
      <c r="CHV43" s="31"/>
      <c r="CHW43" s="30"/>
      <c r="CHX43" s="31"/>
      <c r="CHY43" s="30"/>
      <c r="CHZ43" s="31"/>
      <c r="CIA43" s="30"/>
      <c r="CIB43" s="31"/>
      <c r="CIC43" s="30"/>
      <c r="CID43" s="31"/>
      <c r="CIE43" s="30"/>
      <c r="CIF43" s="31"/>
      <c r="CIG43" s="30"/>
      <c r="CIH43" s="31"/>
      <c r="CII43" s="30"/>
      <c r="CIJ43" s="31"/>
      <c r="CIK43" s="30"/>
      <c r="CIL43" s="31"/>
      <c r="CIM43" s="30"/>
      <c r="CIN43" s="31"/>
      <c r="CIO43" s="30"/>
      <c r="CIP43" s="31"/>
      <c r="CIQ43" s="30"/>
      <c r="CIR43" s="31"/>
      <c r="CIS43" s="30"/>
      <c r="CIT43" s="31"/>
      <c r="CIU43" s="30"/>
      <c r="CIV43" s="31"/>
      <c r="CIW43" s="30"/>
      <c r="CIX43" s="31"/>
      <c r="CIY43" s="30"/>
      <c r="CIZ43" s="31"/>
      <c r="CJA43" s="30"/>
      <c r="CJB43" s="31"/>
      <c r="CJC43" s="30"/>
      <c r="CJD43" s="31"/>
      <c r="CJE43" s="30"/>
      <c r="CJF43" s="31"/>
      <c r="CJG43" s="30"/>
      <c r="CJH43" s="31"/>
      <c r="CJI43" s="30"/>
      <c r="CJJ43" s="31"/>
      <c r="CJK43" s="30"/>
      <c r="CJL43" s="31"/>
      <c r="CJM43" s="30"/>
      <c r="CJN43" s="31"/>
      <c r="CJO43" s="30"/>
      <c r="CJP43" s="31"/>
      <c r="CJQ43" s="30"/>
      <c r="CJR43" s="31"/>
      <c r="CJS43" s="30"/>
      <c r="CJT43" s="31"/>
      <c r="CJU43" s="30"/>
      <c r="CJV43" s="31"/>
      <c r="CJW43" s="30"/>
      <c r="CJX43" s="31"/>
      <c r="CJY43" s="30"/>
      <c r="CJZ43" s="31"/>
      <c r="CKA43" s="30"/>
      <c r="CKB43" s="31"/>
      <c r="CKC43" s="30"/>
      <c r="CKD43" s="31"/>
      <c r="CKE43" s="30"/>
      <c r="CKF43" s="31"/>
      <c r="CKG43" s="30"/>
      <c r="CKH43" s="31"/>
      <c r="CKI43" s="30"/>
      <c r="CKJ43" s="31"/>
      <c r="CKK43" s="30"/>
      <c r="CKL43" s="31"/>
      <c r="CKM43" s="30"/>
      <c r="CKN43" s="31"/>
      <c r="CKO43" s="30"/>
      <c r="CKP43" s="31"/>
      <c r="CKQ43" s="30"/>
      <c r="CKR43" s="31"/>
      <c r="CKS43" s="30"/>
      <c r="CKT43" s="31"/>
      <c r="CKU43" s="30"/>
      <c r="CKV43" s="31"/>
      <c r="CKW43" s="30"/>
      <c r="CKX43" s="31"/>
      <c r="CKY43" s="30"/>
      <c r="CKZ43" s="31"/>
      <c r="CLA43" s="30"/>
      <c r="CLB43" s="31"/>
      <c r="CLC43" s="30"/>
      <c r="CLD43" s="31"/>
      <c r="CLE43" s="30"/>
      <c r="CLF43" s="31"/>
      <c r="CLG43" s="30"/>
      <c r="CLH43" s="31"/>
      <c r="CLI43" s="30"/>
      <c r="CLJ43" s="31"/>
      <c r="CLK43" s="30"/>
      <c r="CLL43" s="31"/>
      <c r="CLM43" s="30"/>
      <c r="CLN43" s="31"/>
      <c r="CLO43" s="30"/>
      <c r="CLP43" s="31"/>
      <c r="CLQ43" s="30"/>
      <c r="CLR43" s="31"/>
      <c r="CLS43" s="30"/>
      <c r="CLT43" s="31"/>
      <c r="CLU43" s="30"/>
      <c r="CLV43" s="31"/>
      <c r="CLW43" s="30"/>
      <c r="CLX43" s="31"/>
      <c r="CLY43" s="30"/>
      <c r="CLZ43" s="31"/>
      <c r="CMA43" s="30"/>
      <c r="CMB43" s="31"/>
      <c r="CMC43" s="30"/>
      <c r="CMD43" s="31"/>
      <c r="CME43" s="30"/>
      <c r="CMF43" s="31"/>
      <c r="CMG43" s="30"/>
      <c r="CMH43" s="31"/>
      <c r="CMI43" s="30"/>
      <c r="CMJ43" s="31"/>
      <c r="CMK43" s="30"/>
      <c r="CML43" s="31"/>
      <c r="CMM43" s="30"/>
      <c r="CMN43" s="31"/>
      <c r="CMO43" s="30"/>
      <c r="CMP43" s="31"/>
      <c r="CMQ43" s="30"/>
      <c r="CMR43" s="31"/>
      <c r="CMS43" s="30"/>
      <c r="CMT43" s="31"/>
      <c r="CMU43" s="30"/>
      <c r="CMV43" s="31"/>
      <c r="CMW43" s="30"/>
      <c r="CMX43" s="31"/>
      <c r="CMY43" s="30"/>
      <c r="CMZ43" s="31"/>
      <c r="CNA43" s="30"/>
      <c r="CNB43" s="31"/>
      <c r="CNC43" s="30"/>
      <c r="CND43" s="31"/>
      <c r="CNE43" s="30"/>
      <c r="CNF43" s="31"/>
      <c r="CNG43" s="30"/>
      <c r="CNH43" s="31"/>
      <c r="CNI43" s="30"/>
      <c r="CNJ43" s="31"/>
      <c r="CNK43" s="30"/>
      <c r="CNL43" s="31"/>
      <c r="CNM43" s="30"/>
      <c r="CNN43" s="31"/>
      <c r="CNO43" s="30"/>
      <c r="CNP43" s="31"/>
      <c r="CNQ43" s="30"/>
      <c r="CNR43" s="31"/>
      <c r="CNS43" s="30"/>
      <c r="CNT43" s="31"/>
      <c r="CNU43" s="30"/>
      <c r="CNV43" s="31"/>
      <c r="CNW43" s="30"/>
      <c r="CNX43" s="31"/>
      <c r="CNY43" s="30"/>
      <c r="CNZ43" s="31"/>
      <c r="COA43" s="30"/>
      <c r="COB43" s="31"/>
      <c r="COC43" s="30"/>
      <c r="COD43" s="31"/>
      <c r="COE43" s="30"/>
      <c r="COF43" s="31"/>
      <c r="COG43" s="30"/>
      <c r="COH43" s="31"/>
      <c r="COI43" s="30"/>
      <c r="COJ43" s="31"/>
      <c r="COK43" s="30"/>
      <c r="COL43" s="31"/>
      <c r="COM43" s="30"/>
      <c r="CON43" s="31"/>
      <c r="COO43" s="30"/>
      <c r="COP43" s="31"/>
      <c r="COQ43" s="30"/>
      <c r="COR43" s="31"/>
      <c r="COS43" s="30"/>
      <c r="COT43" s="31"/>
      <c r="COU43" s="30"/>
      <c r="COV43" s="31"/>
      <c r="COW43" s="30"/>
      <c r="COX43" s="31"/>
      <c r="COY43" s="30"/>
      <c r="COZ43" s="31"/>
      <c r="CPA43" s="30"/>
      <c r="CPB43" s="31"/>
      <c r="CPC43" s="30"/>
      <c r="CPD43" s="31"/>
      <c r="CPE43" s="30"/>
      <c r="CPF43" s="31"/>
      <c r="CPG43" s="30"/>
      <c r="CPH43" s="31"/>
      <c r="CPI43" s="30"/>
      <c r="CPJ43" s="31"/>
      <c r="CPK43" s="30"/>
      <c r="CPL43" s="31"/>
      <c r="CPM43" s="30"/>
      <c r="CPN43" s="31"/>
      <c r="CPO43" s="30"/>
      <c r="CPP43" s="31"/>
      <c r="CPQ43" s="30"/>
      <c r="CPR43" s="31"/>
      <c r="CPS43" s="30"/>
      <c r="CPT43" s="31"/>
      <c r="CPU43" s="30"/>
      <c r="CPV43" s="31"/>
      <c r="CPW43" s="30"/>
      <c r="CPX43" s="31"/>
      <c r="CPY43" s="30"/>
      <c r="CPZ43" s="31"/>
      <c r="CQA43" s="30"/>
      <c r="CQB43" s="31"/>
      <c r="CQC43" s="30"/>
      <c r="CQD43" s="31"/>
      <c r="CQE43" s="30"/>
      <c r="CQF43" s="31"/>
      <c r="CQG43" s="30"/>
      <c r="CQH43" s="31"/>
      <c r="CQI43" s="30"/>
      <c r="CQJ43" s="31"/>
      <c r="CQK43" s="30"/>
      <c r="CQL43" s="31"/>
      <c r="CQM43" s="30"/>
      <c r="CQN43" s="31"/>
      <c r="CQO43" s="30"/>
      <c r="CQP43" s="31"/>
      <c r="CQQ43" s="30"/>
      <c r="CQR43" s="31"/>
      <c r="CQS43" s="30"/>
      <c r="CQT43" s="31"/>
      <c r="CQU43" s="30"/>
      <c r="CQV43" s="31"/>
      <c r="CQW43" s="30"/>
      <c r="CQX43" s="31"/>
      <c r="CQY43" s="30"/>
      <c r="CQZ43" s="31"/>
      <c r="CRA43" s="30"/>
      <c r="CRB43" s="31"/>
      <c r="CRC43" s="30"/>
      <c r="CRD43" s="31"/>
      <c r="CRE43" s="30"/>
      <c r="CRF43" s="31"/>
      <c r="CRG43" s="30"/>
      <c r="CRH43" s="31"/>
      <c r="CRI43" s="30"/>
      <c r="CRJ43" s="31"/>
      <c r="CRK43" s="30"/>
      <c r="CRL43" s="31"/>
      <c r="CRM43" s="30"/>
      <c r="CRN43" s="31"/>
      <c r="CRO43" s="30"/>
      <c r="CRP43" s="31"/>
      <c r="CRQ43" s="30"/>
      <c r="CRR43" s="31"/>
      <c r="CRS43" s="30"/>
      <c r="CRT43" s="31"/>
      <c r="CRU43" s="30"/>
      <c r="CRV43" s="31"/>
      <c r="CRW43" s="30"/>
      <c r="CRX43" s="31"/>
      <c r="CRY43" s="30"/>
      <c r="CRZ43" s="31"/>
      <c r="CSA43" s="30"/>
      <c r="CSB43" s="31"/>
      <c r="CSC43" s="30"/>
      <c r="CSD43" s="31"/>
      <c r="CSE43" s="30"/>
      <c r="CSF43" s="31"/>
      <c r="CSG43" s="30"/>
      <c r="CSH43" s="31"/>
      <c r="CSI43" s="30"/>
      <c r="CSJ43" s="31"/>
      <c r="CSK43" s="30"/>
      <c r="CSL43" s="31"/>
      <c r="CSM43" s="30"/>
      <c r="CSN43" s="31"/>
      <c r="CSO43" s="30"/>
      <c r="CSP43" s="31"/>
      <c r="CSQ43" s="30"/>
      <c r="CSR43" s="31"/>
      <c r="CSS43" s="30"/>
      <c r="CST43" s="31"/>
      <c r="CSU43" s="30"/>
      <c r="CSV43" s="31"/>
      <c r="CSW43" s="30"/>
      <c r="CSX43" s="31"/>
      <c r="CSY43" s="30"/>
      <c r="CSZ43" s="31"/>
      <c r="CTA43" s="30"/>
      <c r="CTB43" s="31"/>
      <c r="CTC43" s="30"/>
      <c r="CTD43" s="31"/>
      <c r="CTE43" s="30"/>
      <c r="CTF43" s="31"/>
      <c r="CTG43" s="30"/>
      <c r="CTH43" s="31"/>
      <c r="CTI43" s="30"/>
      <c r="CTJ43" s="31"/>
      <c r="CTK43" s="30"/>
      <c r="CTL43" s="31"/>
      <c r="CTM43" s="30"/>
      <c r="CTN43" s="31"/>
      <c r="CTO43" s="30"/>
      <c r="CTP43" s="31"/>
      <c r="CTQ43" s="30"/>
      <c r="CTR43" s="31"/>
      <c r="CTS43" s="30"/>
      <c r="CTT43" s="31"/>
      <c r="CTU43" s="30"/>
      <c r="CTV43" s="31"/>
      <c r="CTW43" s="30"/>
      <c r="CTX43" s="31"/>
      <c r="CTY43" s="30"/>
      <c r="CTZ43" s="31"/>
      <c r="CUA43" s="30"/>
      <c r="CUB43" s="31"/>
      <c r="CUC43" s="30"/>
      <c r="CUD43" s="31"/>
      <c r="CUE43" s="30"/>
      <c r="CUF43" s="31"/>
      <c r="CUG43" s="30"/>
      <c r="CUH43" s="31"/>
      <c r="CUI43" s="30"/>
      <c r="CUJ43" s="31"/>
      <c r="CUK43" s="30"/>
      <c r="CUL43" s="31"/>
      <c r="CUM43" s="30"/>
      <c r="CUN43" s="31"/>
      <c r="CUO43" s="30"/>
      <c r="CUP43" s="31"/>
      <c r="CUQ43" s="30"/>
      <c r="CUR43" s="31"/>
      <c r="CUS43" s="30"/>
      <c r="CUT43" s="31"/>
      <c r="CUU43" s="30"/>
      <c r="CUV43" s="31"/>
      <c r="CUW43" s="30"/>
      <c r="CUX43" s="31"/>
      <c r="CUY43" s="30"/>
      <c r="CUZ43" s="31"/>
      <c r="CVA43" s="30"/>
      <c r="CVB43" s="31"/>
      <c r="CVC43" s="30"/>
      <c r="CVD43" s="31"/>
      <c r="CVE43" s="30"/>
      <c r="CVF43" s="31"/>
      <c r="CVG43" s="30"/>
      <c r="CVH43" s="31"/>
      <c r="CVI43" s="30"/>
      <c r="CVJ43" s="31"/>
      <c r="CVK43" s="30"/>
      <c r="CVL43" s="31"/>
      <c r="CVM43" s="30"/>
      <c r="CVN43" s="31"/>
      <c r="CVO43" s="30"/>
      <c r="CVP43" s="31"/>
      <c r="CVQ43" s="30"/>
      <c r="CVR43" s="31"/>
      <c r="CVS43" s="30"/>
      <c r="CVT43" s="31"/>
      <c r="CVU43" s="30"/>
      <c r="CVV43" s="31"/>
      <c r="CVW43" s="30"/>
      <c r="CVX43" s="31"/>
      <c r="CVY43" s="30"/>
      <c r="CVZ43" s="31"/>
      <c r="CWA43" s="30"/>
      <c r="CWB43" s="31"/>
      <c r="CWC43" s="30"/>
      <c r="CWD43" s="31"/>
      <c r="CWE43" s="30"/>
      <c r="CWF43" s="31"/>
      <c r="CWG43" s="30"/>
      <c r="CWH43" s="31"/>
      <c r="CWI43" s="30"/>
      <c r="CWJ43" s="31"/>
      <c r="CWK43" s="30"/>
      <c r="CWL43" s="31"/>
      <c r="CWM43" s="30"/>
      <c r="CWN43" s="31"/>
      <c r="CWO43" s="30"/>
      <c r="CWP43" s="31"/>
      <c r="CWQ43" s="30"/>
      <c r="CWR43" s="31"/>
      <c r="CWS43" s="30"/>
      <c r="CWT43" s="31"/>
      <c r="CWU43" s="30"/>
      <c r="CWV43" s="31"/>
      <c r="CWW43" s="30"/>
      <c r="CWX43" s="31"/>
      <c r="CWY43" s="30"/>
      <c r="CWZ43" s="31"/>
      <c r="CXA43" s="30"/>
      <c r="CXB43" s="31"/>
      <c r="CXC43" s="30"/>
      <c r="CXD43" s="31"/>
      <c r="CXE43" s="30"/>
      <c r="CXF43" s="31"/>
      <c r="CXG43" s="30"/>
      <c r="CXH43" s="31"/>
      <c r="CXI43" s="30"/>
      <c r="CXJ43" s="31"/>
      <c r="CXK43" s="30"/>
      <c r="CXL43" s="31"/>
      <c r="CXM43" s="30"/>
      <c r="CXN43" s="31"/>
      <c r="CXO43" s="30"/>
      <c r="CXP43" s="31"/>
      <c r="CXQ43" s="30"/>
      <c r="CXR43" s="31"/>
      <c r="CXS43" s="30"/>
      <c r="CXT43" s="31"/>
      <c r="CXU43" s="30"/>
      <c r="CXV43" s="31"/>
      <c r="CXW43" s="30"/>
      <c r="CXX43" s="31"/>
      <c r="CXY43" s="30"/>
      <c r="CXZ43" s="31"/>
      <c r="CYA43" s="30"/>
      <c r="CYB43" s="31"/>
      <c r="CYC43" s="30"/>
      <c r="CYD43" s="31"/>
      <c r="CYE43" s="30"/>
      <c r="CYF43" s="31"/>
      <c r="CYG43" s="30"/>
      <c r="CYH43" s="31"/>
      <c r="CYI43" s="30"/>
      <c r="CYJ43" s="31"/>
      <c r="CYK43" s="30"/>
      <c r="CYL43" s="31"/>
      <c r="CYM43" s="30"/>
      <c r="CYN43" s="31"/>
      <c r="CYO43" s="30"/>
      <c r="CYP43" s="31"/>
      <c r="CYQ43" s="30"/>
      <c r="CYR43" s="31"/>
      <c r="CYS43" s="30"/>
      <c r="CYT43" s="31"/>
      <c r="CYU43" s="30"/>
      <c r="CYV43" s="31"/>
      <c r="CYW43" s="30"/>
      <c r="CYX43" s="31"/>
      <c r="CYY43" s="30"/>
      <c r="CYZ43" s="31"/>
      <c r="CZA43" s="30"/>
      <c r="CZB43" s="31"/>
      <c r="CZC43" s="30"/>
      <c r="CZD43" s="31"/>
      <c r="CZE43" s="30"/>
      <c r="CZF43" s="31"/>
      <c r="CZG43" s="30"/>
      <c r="CZH43" s="31"/>
      <c r="CZI43" s="30"/>
      <c r="CZJ43" s="31"/>
      <c r="CZK43" s="30"/>
      <c r="CZL43" s="31"/>
      <c r="CZM43" s="30"/>
      <c r="CZN43" s="31"/>
      <c r="CZO43" s="30"/>
      <c r="CZP43" s="31"/>
      <c r="CZQ43" s="30"/>
      <c r="CZR43" s="31"/>
      <c r="CZS43" s="30"/>
      <c r="CZT43" s="31"/>
      <c r="CZU43" s="30"/>
      <c r="CZV43" s="31"/>
      <c r="CZW43" s="30"/>
      <c r="CZX43" s="31"/>
      <c r="CZY43" s="30"/>
      <c r="CZZ43" s="31"/>
      <c r="DAA43" s="30"/>
      <c r="DAB43" s="31"/>
      <c r="DAC43" s="30"/>
      <c r="DAD43" s="31"/>
      <c r="DAE43" s="30"/>
      <c r="DAF43" s="31"/>
      <c r="DAG43" s="30"/>
      <c r="DAH43" s="31"/>
      <c r="DAI43" s="30"/>
      <c r="DAJ43" s="31"/>
      <c r="DAK43" s="30"/>
      <c r="DAL43" s="31"/>
      <c r="DAM43" s="30"/>
      <c r="DAN43" s="31"/>
      <c r="DAO43" s="30"/>
      <c r="DAP43" s="31"/>
      <c r="DAQ43" s="30"/>
      <c r="DAR43" s="31"/>
      <c r="DAS43" s="30"/>
      <c r="DAT43" s="31"/>
      <c r="DAU43" s="30"/>
      <c r="DAV43" s="31"/>
      <c r="DAW43" s="30"/>
      <c r="DAX43" s="31"/>
      <c r="DAY43" s="30"/>
      <c r="DAZ43" s="31"/>
      <c r="DBA43" s="30"/>
      <c r="DBB43" s="31"/>
      <c r="DBC43" s="30"/>
      <c r="DBD43" s="31"/>
      <c r="DBE43" s="30"/>
      <c r="DBF43" s="31"/>
      <c r="DBG43" s="30"/>
      <c r="DBH43" s="31"/>
      <c r="DBI43" s="30"/>
      <c r="DBJ43" s="31"/>
      <c r="DBK43" s="30"/>
      <c r="DBL43" s="31"/>
      <c r="DBM43" s="30"/>
      <c r="DBN43" s="31"/>
      <c r="DBO43" s="30"/>
      <c r="DBP43" s="31"/>
      <c r="DBQ43" s="30"/>
      <c r="DBR43" s="31"/>
      <c r="DBS43" s="30"/>
      <c r="DBT43" s="31"/>
      <c r="DBU43" s="30"/>
      <c r="DBV43" s="31"/>
      <c r="DBW43" s="30"/>
      <c r="DBX43" s="31"/>
      <c r="DBY43" s="30"/>
      <c r="DBZ43" s="31"/>
      <c r="DCA43" s="30"/>
      <c r="DCB43" s="31"/>
      <c r="DCC43" s="30"/>
      <c r="DCD43" s="31"/>
      <c r="DCE43" s="30"/>
      <c r="DCF43" s="31"/>
      <c r="DCG43" s="30"/>
      <c r="DCH43" s="31"/>
      <c r="DCI43" s="30"/>
      <c r="DCJ43" s="31"/>
      <c r="DCK43" s="30"/>
      <c r="DCL43" s="31"/>
      <c r="DCM43" s="30"/>
      <c r="DCN43" s="31"/>
      <c r="DCO43" s="30"/>
      <c r="DCP43" s="31"/>
      <c r="DCQ43" s="30"/>
      <c r="DCR43" s="31"/>
      <c r="DCS43" s="30"/>
      <c r="DCT43" s="31"/>
      <c r="DCU43" s="30"/>
      <c r="DCV43" s="31"/>
      <c r="DCW43" s="30"/>
      <c r="DCX43" s="31"/>
      <c r="DCY43" s="30"/>
      <c r="DCZ43" s="31"/>
      <c r="DDA43" s="30"/>
      <c r="DDB43" s="31"/>
      <c r="DDC43" s="30"/>
      <c r="DDD43" s="31"/>
      <c r="DDE43" s="30"/>
      <c r="DDF43" s="31"/>
      <c r="DDG43" s="30"/>
      <c r="DDH43" s="31"/>
      <c r="DDI43" s="30"/>
      <c r="DDJ43" s="31"/>
      <c r="DDK43" s="30"/>
      <c r="DDL43" s="31"/>
      <c r="DDM43" s="30"/>
      <c r="DDN43" s="31"/>
      <c r="DDO43" s="30"/>
      <c r="DDP43" s="31"/>
      <c r="DDQ43" s="30"/>
      <c r="DDR43" s="31"/>
      <c r="DDS43" s="30"/>
      <c r="DDT43" s="31"/>
      <c r="DDU43" s="30"/>
      <c r="DDV43" s="31"/>
      <c r="DDW43" s="30"/>
      <c r="DDX43" s="31"/>
      <c r="DDY43" s="30"/>
      <c r="DDZ43" s="31"/>
      <c r="DEA43" s="30"/>
      <c r="DEB43" s="31"/>
      <c r="DEC43" s="30"/>
      <c r="DED43" s="31"/>
      <c r="DEE43" s="30"/>
      <c r="DEF43" s="31"/>
      <c r="DEG43" s="30"/>
      <c r="DEH43" s="31"/>
      <c r="DEI43" s="30"/>
      <c r="DEJ43" s="31"/>
      <c r="DEK43" s="30"/>
      <c r="DEL43" s="31"/>
      <c r="DEM43" s="30"/>
      <c r="DEN43" s="31"/>
      <c r="DEO43" s="30"/>
      <c r="DEP43" s="31"/>
      <c r="DEQ43" s="30"/>
      <c r="DER43" s="31"/>
      <c r="DES43" s="30"/>
      <c r="DET43" s="31"/>
      <c r="DEU43" s="30"/>
      <c r="DEV43" s="31"/>
      <c r="DEW43" s="30"/>
      <c r="DEX43" s="31"/>
      <c r="DEY43" s="30"/>
      <c r="DEZ43" s="31"/>
      <c r="DFA43" s="30"/>
      <c r="DFB43" s="31"/>
      <c r="DFC43" s="30"/>
      <c r="DFD43" s="31"/>
      <c r="DFE43" s="30"/>
      <c r="DFF43" s="31"/>
      <c r="DFG43" s="30"/>
      <c r="DFH43" s="31"/>
      <c r="DFI43" s="30"/>
      <c r="DFJ43" s="31"/>
      <c r="DFK43" s="30"/>
      <c r="DFL43" s="31"/>
      <c r="DFM43" s="30"/>
      <c r="DFN43" s="31"/>
      <c r="DFO43" s="30"/>
      <c r="DFP43" s="31"/>
      <c r="DFQ43" s="30"/>
      <c r="DFR43" s="31"/>
      <c r="DFS43" s="30"/>
      <c r="DFT43" s="31"/>
      <c r="DFU43" s="30"/>
      <c r="DFV43" s="31"/>
      <c r="DFW43" s="30"/>
      <c r="DFX43" s="31"/>
      <c r="DFY43" s="30"/>
      <c r="DFZ43" s="31"/>
      <c r="DGA43" s="30"/>
      <c r="DGB43" s="31"/>
      <c r="DGC43" s="30"/>
      <c r="DGD43" s="31"/>
      <c r="DGE43" s="30"/>
      <c r="DGF43" s="31"/>
      <c r="DGG43" s="30"/>
      <c r="DGH43" s="31"/>
      <c r="DGI43" s="30"/>
      <c r="DGJ43" s="31"/>
      <c r="DGK43" s="30"/>
      <c r="DGL43" s="31"/>
      <c r="DGM43" s="30"/>
      <c r="DGN43" s="31"/>
      <c r="DGO43" s="30"/>
      <c r="DGP43" s="31"/>
      <c r="DGQ43" s="30"/>
      <c r="DGR43" s="31"/>
      <c r="DGS43" s="30"/>
      <c r="DGT43" s="31"/>
      <c r="DGU43" s="30"/>
      <c r="DGV43" s="31"/>
      <c r="DGW43" s="30"/>
      <c r="DGX43" s="31"/>
      <c r="DGY43" s="30"/>
      <c r="DGZ43" s="31"/>
      <c r="DHA43" s="30"/>
      <c r="DHB43" s="31"/>
      <c r="DHC43" s="30"/>
      <c r="DHD43" s="31"/>
      <c r="DHE43" s="30"/>
      <c r="DHF43" s="31"/>
      <c r="DHG43" s="30"/>
      <c r="DHH43" s="31"/>
      <c r="DHI43" s="30"/>
      <c r="DHJ43" s="31"/>
      <c r="DHK43" s="30"/>
      <c r="DHL43" s="31"/>
      <c r="DHM43" s="30"/>
      <c r="DHN43" s="31"/>
      <c r="DHO43" s="30"/>
      <c r="DHP43" s="31"/>
      <c r="DHQ43" s="30"/>
      <c r="DHR43" s="31"/>
      <c r="DHS43" s="30"/>
      <c r="DHT43" s="31"/>
      <c r="DHU43" s="30"/>
      <c r="DHV43" s="31"/>
      <c r="DHW43" s="30"/>
      <c r="DHX43" s="31"/>
      <c r="DHY43" s="30"/>
      <c r="DHZ43" s="31"/>
      <c r="DIA43" s="30"/>
      <c r="DIB43" s="31"/>
      <c r="DIC43" s="30"/>
      <c r="DID43" s="31"/>
      <c r="DIE43" s="30"/>
      <c r="DIF43" s="31"/>
      <c r="DIG43" s="30"/>
      <c r="DIH43" s="31"/>
      <c r="DII43" s="30"/>
      <c r="DIJ43" s="31"/>
      <c r="DIK43" s="30"/>
      <c r="DIL43" s="31"/>
      <c r="DIM43" s="30"/>
      <c r="DIN43" s="31"/>
      <c r="DIO43" s="30"/>
      <c r="DIP43" s="31"/>
      <c r="DIQ43" s="30"/>
      <c r="DIR43" s="31"/>
      <c r="DIS43" s="30"/>
      <c r="DIT43" s="31"/>
      <c r="DIU43" s="30"/>
      <c r="DIV43" s="31"/>
      <c r="DIW43" s="30"/>
      <c r="DIX43" s="31"/>
      <c r="DIY43" s="30"/>
      <c r="DIZ43" s="31"/>
      <c r="DJA43" s="30"/>
      <c r="DJB43" s="31"/>
      <c r="DJC43" s="30"/>
      <c r="DJD43" s="31"/>
      <c r="DJE43" s="30"/>
      <c r="DJF43" s="31"/>
      <c r="DJG43" s="30"/>
      <c r="DJH43" s="31"/>
      <c r="DJI43" s="30"/>
      <c r="DJJ43" s="31"/>
      <c r="DJK43" s="30"/>
      <c r="DJL43" s="31"/>
      <c r="DJM43" s="30"/>
      <c r="DJN43" s="31"/>
      <c r="DJO43" s="30"/>
      <c r="DJP43" s="31"/>
      <c r="DJQ43" s="30"/>
      <c r="DJR43" s="31"/>
      <c r="DJS43" s="30"/>
      <c r="DJT43" s="31"/>
      <c r="DJU43" s="30"/>
      <c r="DJV43" s="31"/>
      <c r="DJW43" s="30"/>
      <c r="DJX43" s="31"/>
      <c r="DJY43" s="30"/>
      <c r="DJZ43" s="31"/>
      <c r="DKA43" s="30"/>
      <c r="DKB43" s="31"/>
      <c r="DKC43" s="30"/>
      <c r="DKD43" s="31"/>
      <c r="DKE43" s="30"/>
      <c r="DKF43" s="31"/>
      <c r="DKG43" s="30"/>
      <c r="DKH43" s="31"/>
      <c r="DKI43" s="30"/>
      <c r="DKJ43" s="31"/>
      <c r="DKK43" s="30"/>
      <c r="DKL43" s="31"/>
      <c r="DKM43" s="30"/>
      <c r="DKN43" s="31"/>
      <c r="DKO43" s="30"/>
      <c r="DKP43" s="31"/>
      <c r="DKQ43" s="30"/>
      <c r="DKR43" s="31"/>
      <c r="DKS43" s="30"/>
      <c r="DKT43" s="31"/>
      <c r="DKU43" s="30"/>
      <c r="DKV43" s="31"/>
      <c r="DKW43" s="30"/>
      <c r="DKX43" s="31"/>
      <c r="DKY43" s="30"/>
      <c r="DKZ43" s="31"/>
      <c r="DLA43" s="30"/>
      <c r="DLB43" s="31"/>
      <c r="DLC43" s="30"/>
      <c r="DLD43" s="31"/>
      <c r="DLE43" s="30"/>
      <c r="DLF43" s="31"/>
      <c r="DLG43" s="30"/>
      <c r="DLH43" s="31"/>
      <c r="DLI43" s="30"/>
      <c r="DLJ43" s="31"/>
      <c r="DLK43" s="30"/>
      <c r="DLL43" s="31"/>
      <c r="DLM43" s="30"/>
      <c r="DLN43" s="31"/>
      <c r="DLO43" s="30"/>
      <c r="DLP43" s="31"/>
      <c r="DLQ43" s="30"/>
      <c r="DLR43" s="31"/>
      <c r="DLS43" s="30"/>
      <c r="DLT43" s="31"/>
      <c r="DLU43" s="30"/>
      <c r="DLV43" s="31"/>
      <c r="DLW43" s="30"/>
      <c r="DLX43" s="31"/>
      <c r="DLY43" s="30"/>
      <c r="DLZ43" s="31"/>
      <c r="DMA43" s="30"/>
      <c r="DMB43" s="31"/>
      <c r="DMC43" s="30"/>
      <c r="DMD43" s="31"/>
      <c r="DME43" s="30"/>
      <c r="DMF43" s="31"/>
      <c r="DMG43" s="30"/>
      <c r="DMH43" s="31"/>
      <c r="DMI43" s="30"/>
      <c r="DMJ43" s="31"/>
      <c r="DMK43" s="30"/>
      <c r="DML43" s="31"/>
      <c r="DMM43" s="30"/>
      <c r="DMN43" s="31"/>
      <c r="DMO43" s="30"/>
      <c r="DMP43" s="31"/>
      <c r="DMQ43" s="30"/>
      <c r="DMR43" s="31"/>
      <c r="DMS43" s="30"/>
      <c r="DMT43" s="31"/>
      <c r="DMU43" s="30"/>
      <c r="DMV43" s="31"/>
      <c r="DMW43" s="30"/>
      <c r="DMX43" s="31"/>
      <c r="DMY43" s="30"/>
      <c r="DMZ43" s="31"/>
      <c r="DNA43" s="30"/>
      <c r="DNB43" s="31"/>
      <c r="DNC43" s="30"/>
      <c r="DND43" s="31"/>
      <c r="DNE43" s="30"/>
      <c r="DNF43" s="31"/>
      <c r="DNG43" s="30"/>
      <c r="DNH43" s="31"/>
      <c r="DNI43" s="30"/>
      <c r="DNJ43" s="31"/>
      <c r="DNK43" s="30"/>
      <c r="DNL43" s="31"/>
      <c r="DNM43" s="30"/>
      <c r="DNN43" s="31"/>
      <c r="DNO43" s="30"/>
      <c r="DNP43" s="31"/>
      <c r="DNQ43" s="30"/>
      <c r="DNR43" s="31"/>
      <c r="DNS43" s="30"/>
      <c r="DNT43" s="31"/>
      <c r="DNU43" s="30"/>
      <c r="DNV43" s="31"/>
      <c r="DNW43" s="30"/>
      <c r="DNX43" s="31"/>
      <c r="DNY43" s="30"/>
      <c r="DNZ43" s="31"/>
      <c r="DOA43" s="30"/>
      <c r="DOB43" s="31"/>
      <c r="DOC43" s="30"/>
      <c r="DOD43" s="31"/>
      <c r="DOE43" s="30"/>
      <c r="DOF43" s="31"/>
      <c r="DOG43" s="30"/>
      <c r="DOH43" s="31"/>
      <c r="DOI43" s="30"/>
      <c r="DOJ43" s="31"/>
      <c r="DOK43" s="30"/>
      <c r="DOL43" s="31"/>
      <c r="DOM43" s="30"/>
      <c r="DON43" s="31"/>
      <c r="DOO43" s="30"/>
      <c r="DOP43" s="31"/>
      <c r="DOQ43" s="30"/>
      <c r="DOR43" s="31"/>
      <c r="DOS43" s="30"/>
      <c r="DOT43" s="31"/>
      <c r="DOU43" s="30"/>
      <c r="DOV43" s="31"/>
      <c r="DOW43" s="30"/>
      <c r="DOX43" s="31"/>
      <c r="DOY43" s="30"/>
      <c r="DOZ43" s="31"/>
      <c r="DPA43" s="30"/>
      <c r="DPB43" s="31"/>
      <c r="DPC43" s="30"/>
      <c r="DPD43" s="31"/>
      <c r="DPE43" s="30"/>
      <c r="DPF43" s="31"/>
      <c r="DPG43" s="30"/>
      <c r="DPH43" s="31"/>
      <c r="DPI43" s="30"/>
      <c r="DPJ43" s="31"/>
      <c r="DPK43" s="30"/>
      <c r="DPL43" s="31"/>
      <c r="DPM43" s="30"/>
      <c r="DPN43" s="31"/>
      <c r="DPO43" s="30"/>
      <c r="DPP43" s="31"/>
      <c r="DPQ43" s="30"/>
      <c r="DPR43" s="31"/>
      <c r="DPS43" s="30"/>
      <c r="DPT43" s="31"/>
      <c r="DPU43" s="30"/>
      <c r="DPV43" s="31"/>
      <c r="DPW43" s="30"/>
      <c r="DPX43" s="31"/>
      <c r="DPY43" s="30"/>
      <c r="DPZ43" s="31"/>
      <c r="DQA43" s="30"/>
      <c r="DQB43" s="31"/>
      <c r="DQC43" s="30"/>
      <c r="DQD43" s="31"/>
      <c r="DQE43" s="30"/>
      <c r="DQF43" s="31"/>
      <c r="DQG43" s="30"/>
      <c r="DQH43" s="31"/>
      <c r="DQI43" s="30"/>
      <c r="DQJ43" s="31"/>
      <c r="DQK43" s="30"/>
      <c r="DQL43" s="31"/>
      <c r="DQM43" s="30"/>
      <c r="DQN43" s="31"/>
      <c r="DQO43" s="30"/>
      <c r="DQP43" s="31"/>
      <c r="DQQ43" s="30"/>
      <c r="DQR43" s="31"/>
      <c r="DQS43" s="30"/>
      <c r="DQT43" s="31"/>
      <c r="DQU43" s="30"/>
      <c r="DQV43" s="31"/>
      <c r="DQW43" s="30"/>
      <c r="DQX43" s="31"/>
      <c r="DQY43" s="30"/>
      <c r="DQZ43" s="31"/>
      <c r="DRA43" s="30"/>
      <c r="DRB43" s="31"/>
      <c r="DRC43" s="30"/>
      <c r="DRD43" s="31"/>
      <c r="DRE43" s="30"/>
      <c r="DRF43" s="31"/>
      <c r="DRG43" s="30"/>
      <c r="DRH43" s="31"/>
      <c r="DRI43" s="30"/>
      <c r="DRJ43" s="31"/>
      <c r="DRK43" s="30"/>
      <c r="DRL43" s="31"/>
      <c r="DRM43" s="30"/>
      <c r="DRN43" s="31"/>
      <c r="DRO43" s="30"/>
      <c r="DRP43" s="31"/>
      <c r="DRQ43" s="30"/>
      <c r="DRR43" s="31"/>
      <c r="DRS43" s="30"/>
      <c r="DRT43" s="31"/>
      <c r="DRU43" s="30"/>
      <c r="DRV43" s="31"/>
      <c r="DRW43" s="30"/>
      <c r="DRX43" s="31"/>
      <c r="DRY43" s="30"/>
      <c r="DRZ43" s="31"/>
      <c r="DSA43" s="30"/>
      <c r="DSB43" s="31"/>
      <c r="DSC43" s="30"/>
      <c r="DSD43" s="31"/>
      <c r="DSE43" s="30"/>
      <c r="DSF43" s="31"/>
      <c r="DSG43" s="30"/>
      <c r="DSH43" s="31"/>
      <c r="DSI43" s="30"/>
      <c r="DSJ43" s="31"/>
      <c r="DSK43" s="30"/>
      <c r="DSL43" s="31"/>
      <c r="DSM43" s="30"/>
      <c r="DSN43" s="31"/>
      <c r="DSO43" s="30"/>
      <c r="DSP43" s="31"/>
      <c r="DSQ43" s="30"/>
      <c r="DSR43" s="31"/>
      <c r="DSS43" s="30"/>
      <c r="DST43" s="31"/>
      <c r="DSU43" s="30"/>
      <c r="DSV43" s="31"/>
      <c r="DSW43" s="30"/>
      <c r="DSX43" s="31"/>
      <c r="DSY43" s="30"/>
      <c r="DSZ43" s="31"/>
      <c r="DTA43" s="30"/>
      <c r="DTB43" s="31"/>
      <c r="DTC43" s="30"/>
      <c r="DTD43" s="31"/>
      <c r="DTE43" s="30"/>
      <c r="DTF43" s="31"/>
      <c r="DTG43" s="30"/>
      <c r="DTH43" s="31"/>
      <c r="DTI43" s="30"/>
      <c r="DTJ43" s="31"/>
      <c r="DTK43" s="30"/>
      <c r="DTL43" s="31"/>
      <c r="DTM43" s="30"/>
      <c r="DTN43" s="31"/>
      <c r="DTO43" s="30"/>
      <c r="DTP43" s="31"/>
      <c r="DTQ43" s="30"/>
      <c r="DTR43" s="31"/>
      <c r="DTS43" s="30"/>
      <c r="DTT43" s="31"/>
      <c r="DTU43" s="30"/>
      <c r="DTV43" s="31"/>
      <c r="DTW43" s="30"/>
      <c r="DTX43" s="31"/>
      <c r="DTY43" s="30"/>
      <c r="DTZ43" s="31"/>
      <c r="DUA43" s="30"/>
      <c r="DUB43" s="31"/>
      <c r="DUC43" s="30"/>
      <c r="DUD43" s="31"/>
      <c r="DUE43" s="30"/>
      <c r="DUF43" s="31"/>
      <c r="DUG43" s="30"/>
      <c r="DUH43" s="31"/>
      <c r="DUI43" s="30"/>
      <c r="DUJ43" s="31"/>
      <c r="DUK43" s="30"/>
      <c r="DUL43" s="31"/>
      <c r="DUM43" s="30"/>
      <c r="DUN43" s="31"/>
      <c r="DUO43" s="30"/>
      <c r="DUP43" s="31"/>
      <c r="DUQ43" s="30"/>
      <c r="DUR43" s="31"/>
      <c r="DUS43" s="30"/>
      <c r="DUT43" s="31"/>
      <c r="DUU43" s="30"/>
      <c r="DUV43" s="31"/>
      <c r="DUW43" s="30"/>
      <c r="DUX43" s="31"/>
      <c r="DUY43" s="30"/>
      <c r="DUZ43" s="31"/>
      <c r="DVA43" s="30"/>
      <c r="DVB43" s="31"/>
      <c r="DVC43" s="30"/>
      <c r="DVD43" s="31"/>
      <c r="DVE43" s="30"/>
      <c r="DVF43" s="31"/>
      <c r="DVG43" s="30"/>
      <c r="DVH43" s="31"/>
      <c r="DVI43" s="30"/>
      <c r="DVJ43" s="31"/>
      <c r="DVK43" s="30"/>
      <c r="DVL43" s="31"/>
      <c r="DVM43" s="30"/>
      <c r="DVN43" s="31"/>
      <c r="DVO43" s="30"/>
      <c r="DVP43" s="31"/>
      <c r="DVQ43" s="30"/>
      <c r="DVR43" s="31"/>
      <c r="DVS43" s="30"/>
      <c r="DVT43" s="31"/>
      <c r="DVU43" s="30"/>
      <c r="DVV43" s="31"/>
      <c r="DVW43" s="30"/>
      <c r="DVX43" s="31"/>
      <c r="DVY43" s="30"/>
      <c r="DVZ43" s="31"/>
      <c r="DWA43" s="30"/>
      <c r="DWB43" s="31"/>
      <c r="DWC43" s="30"/>
      <c r="DWD43" s="31"/>
      <c r="DWE43" s="30"/>
      <c r="DWF43" s="31"/>
      <c r="DWG43" s="30"/>
      <c r="DWH43" s="31"/>
      <c r="DWI43" s="30"/>
      <c r="DWJ43" s="31"/>
      <c r="DWK43" s="30"/>
      <c r="DWL43" s="31"/>
      <c r="DWM43" s="30"/>
      <c r="DWN43" s="31"/>
      <c r="DWO43" s="30"/>
      <c r="DWP43" s="31"/>
      <c r="DWQ43" s="30"/>
      <c r="DWR43" s="31"/>
      <c r="DWS43" s="30"/>
      <c r="DWT43" s="31"/>
      <c r="DWU43" s="30"/>
      <c r="DWV43" s="31"/>
      <c r="DWW43" s="30"/>
      <c r="DWX43" s="31"/>
      <c r="DWY43" s="30"/>
      <c r="DWZ43" s="31"/>
      <c r="DXA43" s="30"/>
      <c r="DXB43" s="31"/>
      <c r="DXC43" s="30"/>
      <c r="DXD43" s="31"/>
      <c r="DXE43" s="30"/>
      <c r="DXF43" s="31"/>
      <c r="DXG43" s="30"/>
      <c r="DXH43" s="31"/>
      <c r="DXI43" s="30"/>
      <c r="DXJ43" s="31"/>
      <c r="DXK43" s="30"/>
      <c r="DXL43" s="31"/>
      <c r="DXM43" s="30"/>
      <c r="DXN43" s="31"/>
      <c r="DXO43" s="30"/>
      <c r="DXP43" s="31"/>
      <c r="DXQ43" s="30"/>
      <c r="DXR43" s="31"/>
      <c r="DXS43" s="30"/>
      <c r="DXT43" s="31"/>
      <c r="DXU43" s="30"/>
      <c r="DXV43" s="31"/>
      <c r="DXW43" s="30"/>
      <c r="DXX43" s="31"/>
      <c r="DXY43" s="30"/>
      <c r="DXZ43" s="31"/>
      <c r="DYA43" s="30"/>
      <c r="DYB43" s="31"/>
      <c r="DYC43" s="30"/>
      <c r="DYD43" s="31"/>
      <c r="DYE43" s="30"/>
      <c r="DYF43" s="31"/>
      <c r="DYG43" s="30"/>
      <c r="DYH43" s="31"/>
      <c r="DYI43" s="30"/>
      <c r="DYJ43" s="31"/>
      <c r="DYK43" s="30"/>
      <c r="DYL43" s="31"/>
      <c r="DYM43" s="30"/>
      <c r="DYN43" s="31"/>
      <c r="DYO43" s="30"/>
      <c r="DYP43" s="31"/>
      <c r="DYQ43" s="30"/>
      <c r="DYR43" s="31"/>
      <c r="DYS43" s="30"/>
      <c r="DYT43" s="31"/>
      <c r="DYU43" s="30"/>
      <c r="DYV43" s="31"/>
      <c r="DYW43" s="30"/>
      <c r="DYX43" s="31"/>
      <c r="DYY43" s="30"/>
      <c r="DYZ43" s="31"/>
      <c r="DZA43" s="30"/>
      <c r="DZB43" s="31"/>
      <c r="DZC43" s="30"/>
      <c r="DZD43" s="31"/>
      <c r="DZE43" s="30"/>
      <c r="DZF43" s="31"/>
      <c r="DZG43" s="30"/>
      <c r="DZH43" s="31"/>
      <c r="DZI43" s="30"/>
      <c r="DZJ43" s="31"/>
      <c r="DZK43" s="30"/>
      <c r="DZL43" s="31"/>
      <c r="DZM43" s="30"/>
      <c r="DZN43" s="31"/>
      <c r="DZO43" s="30"/>
      <c r="DZP43" s="31"/>
      <c r="DZQ43" s="30"/>
      <c r="DZR43" s="31"/>
      <c r="DZS43" s="30"/>
      <c r="DZT43" s="31"/>
      <c r="DZU43" s="30"/>
      <c r="DZV43" s="31"/>
      <c r="DZW43" s="30"/>
      <c r="DZX43" s="31"/>
      <c r="DZY43" s="30"/>
      <c r="DZZ43" s="31"/>
      <c r="EAA43" s="30"/>
      <c r="EAB43" s="31"/>
      <c r="EAC43" s="30"/>
      <c r="EAD43" s="31"/>
      <c r="EAE43" s="30"/>
      <c r="EAF43" s="31"/>
      <c r="EAG43" s="30"/>
      <c r="EAH43" s="31"/>
      <c r="EAI43" s="30"/>
      <c r="EAJ43" s="31"/>
      <c r="EAK43" s="30"/>
      <c r="EAL43" s="31"/>
      <c r="EAM43" s="30"/>
      <c r="EAN43" s="31"/>
      <c r="EAO43" s="30"/>
      <c r="EAP43" s="31"/>
      <c r="EAQ43" s="30"/>
      <c r="EAR43" s="31"/>
      <c r="EAS43" s="30"/>
      <c r="EAT43" s="31"/>
      <c r="EAU43" s="30"/>
      <c r="EAV43" s="31"/>
      <c r="EAW43" s="30"/>
      <c r="EAX43" s="31"/>
      <c r="EAY43" s="30"/>
      <c r="EAZ43" s="31"/>
      <c r="EBA43" s="30"/>
      <c r="EBB43" s="31"/>
      <c r="EBC43" s="30"/>
      <c r="EBD43" s="31"/>
      <c r="EBE43" s="30"/>
      <c r="EBF43" s="31"/>
      <c r="EBG43" s="30"/>
      <c r="EBH43" s="31"/>
      <c r="EBI43" s="30"/>
      <c r="EBJ43" s="31"/>
      <c r="EBK43" s="30"/>
      <c r="EBL43" s="31"/>
      <c r="EBM43" s="30"/>
      <c r="EBN43" s="31"/>
      <c r="EBO43" s="30"/>
      <c r="EBP43" s="31"/>
      <c r="EBQ43" s="30"/>
      <c r="EBR43" s="31"/>
      <c r="EBS43" s="30"/>
      <c r="EBT43" s="31"/>
      <c r="EBU43" s="30"/>
      <c r="EBV43" s="31"/>
      <c r="EBW43" s="30"/>
      <c r="EBX43" s="31"/>
      <c r="EBY43" s="30"/>
      <c r="EBZ43" s="31"/>
      <c r="ECA43" s="30"/>
      <c r="ECB43" s="31"/>
      <c r="ECC43" s="30"/>
      <c r="ECD43" s="31"/>
      <c r="ECE43" s="30"/>
      <c r="ECF43" s="31"/>
      <c r="ECG43" s="30"/>
      <c r="ECH43" s="31"/>
      <c r="ECI43" s="30"/>
      <c r="ECJ43" s="31"/>
      <c r="ECK43" s="30"/>
      <c r="ECL43" s="31"/>
      <c r="ECM43" s="30"/>
      <c r="ECN43" s="31"/>
      <c r="ECO43" s="30"/>
      <c r="ECP43" s="31"/>
      <c r="ECQ43" s="30"/>
      <c r="ECR43" s="31"/>
      <c r="ECS43" s="30"/>
      <c r="ECT43" s="31"/>
      <c r="ECU43" s="30"/>
      <c r="ECV43" s="31"/>
      <c r="ECW43" s="30"/>
      <c r="ECX43" s="31"/>
      <c r="ECY43" s="30"/>
      <c r="ECZ43" s="31"/>
      <c r="EDA43" s="30"/>
      <c r="EDB43" s="31"/>
      <c r="EDC43" s="30"/>
      <c r="EDD43" s="31"/>
      <c r="EDE43" s="30"/>
      <c r="EDF43" s="31"/>
      <c r="EDG43" s="30"/>
      <c r="EDH43" s="31"/>
      <c r="EDI43" s="30"/>
      <c r="EDJ43" s="31"/>
      <c r="EDK43" s="30"/>
      <c r="EDL43" s="31"/>
      <c r="EDM43" s="30"/>
      <c r="EDN43" s="31"/>
      <c r="EDO43" s="30"/>
      <c r="EDP43" s="31"/>
      <c r="EDQ43" s="30"/>
      <c r="EDR43" s="31"/>
      <c r="EDS43" s="30"/>
      <c r="EDT43" s="31"/>
      <c r="EDU43" s="30"/>
      <c r="EDV43" s="31"/>
      <c r="EDW43" s="30"/>
      <c r="EDX43" s="31"/>
      <c r="EDY43" s="30"/>
      <c r="EDZ43" s="31"/>
      <c r="EEA43" s="30"/>
      <c r="EEB43" s="31"/>
      <c r="EEC43" s="30"/>
      <c r="EED43" s="31"/>
      <c r="EEE43" s="30"/>
      <c r="EEF43" s="31"/>
      <c r="EEG43" s="30"/>
      <c r="EEH43" s="31"/>
      <c r="EEI43" s="30"/>
      <c r="EEJ43" s="31"/>
      <c r="EEK43" s="30"/>
      <c r="EEL43" s="31"/>
      <c r="EEM43" s="30"/>
      <c r="EEN43" s="31"/>
      <c r="EEO43" s="30"/>
      <c r="EEP43" s="31"/>
      <c r="EEQ43" s="30"/>
      <c r="EER43" s="31"/>
      <c r="EES43" s="30"/>
      <c r="EET43" s="31"/>
      <c r="EEU43" s="30"/>
      <c r="EEV43" s="31"/>
      <c r="EEW43" s="30"/>
      <c r="EEX43" s="31"/>
      <c r="EEY43" s="30"/>
      <c r="EEZ43" s="31"/>
      <c r="EFA43" s="30"/>
      <c r="EFB43" s="31"/>
      <c r="EFC43" s="30"/>
      <c r="EFD43" s="31"/>
      <c r="EFE43" s="30"/>
      <c r="EFF43" s="31"/>
      <c r="EFG43" s="30"/>
      <c r="EFH43" s="31"/>
      <c r="EFI43" s="30"/>
      <c r="EFJ43" s="31"/>
      <c r="EFK43" s="30"/>
      <c r="EFL43" s="31"/>
      <c r="EFM43" s="30"/>
      <c r="EFN43" s="31"/>
      <c r="EFO43" s="30"/>
      <c r="EFP43" s="31"/>
      <c r="EFQ43" s="30"/>
      <c r="EFR43" s="31"/>
      <c r="EFS43" s="30"/>
      <c r="EFT43" s="31"/>
      <c r="EFU43" s="30"/>
      <c r="EFV43" s="31"/>
      <c r="EFW43" s="30"/>
      <c r="EFX43" s="31"/>
      <c r="EFY43" s="30"/>
      <c r="EFZ43" s="31"/>
      <c r="EGA43" s="30"/>
      <c r="EGB43" s="31"/>
      <c r="EGC43" s="30"/>
      <c r="EGD43" s="31"/>
      <c r="EGE43" s="30"/>
      <c r="EGF43" s="31"/>
      <c r="EGG43" s="30"/>
      <c r="EGH43" s="31"/>
      <c r="EGI43" s="30"/>
      <c r="EGJ43" s="31"/>
      <c r="EGK43" s="30"/>
      <c r="EGL43" s="31"/>
      <c r="EGM43" s="30"/>
      <c r="EGN43" s="31"/>
      <c r="EGO43" s="30"/>
      <c r="EGP43" s="31"/>
      <c r="EGQ43" s="30"/>
      <c r="EGR43" s="31"/>
      <c r="EGS43" s="30"/>
      <c r="EGT43" s="31"/>
      <c r="EGU43" s="30"/>
      <c r="EGV43" s="31"/>
      <c r="EGW43" s="30"/>
      <c r="EGX43" s="31"/>
      <c r="EGY43" s="30"/>
      <c r="EGZ43" s="31"/>
      <c r="EHA43" s="30"/>
      <c r="EHB43" s="31"/>
      <c r="EHC43" s="30"/>
      <c r="EHD43" s="31"/>
      <c r="EHE43" s="30"/>
      <c r="EHF43" s="31"/>
      <c r="EHG43" s="30"/>
      <c r="EHH43" s="31"/>
      <c r="EHI43" s="30"/>
      <c r="EHJ43" s="31"/>
      <c r="EHK43" s="30"/>
      <c r="EHL43" s="31"/>
      <c r="EHM43" s="30"/>
      <c r="EHN43" s="31"/>
      <c r="EHO43" s="30"/>
      <c r="EHP43" s="31"/>
      <c r="EHQ43" s="30"/>
      <c r="EHR43" s="31"/>
      <c r="EHS43" s="30"/>
      <c r="EHT43" s="31"/>
      <c r="EHU43" s="30"/>
      <c r="EHV43" s="31"/>
      <c r="EHW43" s="30"/>
      <c r="EHX43" s="31"/>
      <c r="EHY43" s="30"/>
      <c r="EHZ43" s="31"/>
      <c r="EIA43" s="30"/>
      <c r="EIB43" s="31"/>
      <c r="EIC43" s="30"/>
      <c r="EID43" s="31"/>
      <c r="EIE43" s="30"/>
      <c r="EIF43" s="31"/>
      <c r="EIG43" s="30"/>
      <c r="EIH43" s="31"/>
      <c r="EII43" s="30"/>
      <c r="EIJ43" s="31"/>
      <c r="EIK43" s="30"/>
      <c r="EIL43" s="31"/>
      <c r="EIM43" s="30"/>
      <c r="EIN43" s="31"/>
      <c r="EIO43" s="30"/>
      <c r="EIP43" s="31"/>
      <c r="EIQ43" s="30"/>
      <c r="EIR43" s="31"/>
      <c r="EIS43" s="30"/>
      <c r="EIT43" s="31"/>
      <c r="EIU43" s="30"/>
      <c r="EIV43" s="31"/>
      <c r="EIW43" s="30"/>
      <c r="EIX43" s="31"/>
      <c r="EIY43" s="30"/>
      <c r="EIZ43" s="31"/>
      <c r="EJA43" s="30"/>
      <c r="EJB43" s="31"/>
      <c r="EJC43" s="30"/>
      <c r="EJD43" s="31"/>
      <c r="EJE43" s="30"/>
      <c r="EJF43" s="31"/>
      <c r="EJG43" s="30"/>
      <c r="EJH43" s="31"/>
      <c r="EJI43" s="30"/>
      <c r="EJJ43" s="31"/>
      <c r="EJK43" s="30"/>
      <c r="EJL43" s="31"/>
      <c r="EJM43" s="30"/>
      <c r="EJN43" s="31"/>
      <c r="EJO43" s="30"/>
      <c r="EJP43" s="31"/>
      <c r="EJQ43" s="30"/>
      <c r="EJR43" s="31"/>
      <c r="EJS43" s="30"/>
      <c r="EJT43" s="31"/>
      <c r="EJU43" s="30"/>
      <c r="EJV43" s="31"/>
      <c r="EJW43" s="30"/>
      <c r="EJX43" s="31"/>
      <c r="EJY43" s="30"/>
      <c r="EJZ43" s="31"/>
      <c r="EKA43" s="30"/>
      <c r="EKB43" s="31"/>
      <c r="EKC43" s="30"/>
      <c r="EKD43" s="31"/>
      <c r="EKE43" s="30"/>
      <c r="EKF43" s="31"/>
      <c r="EKG43" s="30"/>
      <c r="EKH43" s="31"/>
      <c r="EKI43" s="30"/>
      <c r="EKJ43" s="31"/>
      <c r="EKK43" s="30"/>
      <c r="EKL43" s="31"/>
      <c r="EKM43" s="30"/>
      <c r="EKN43" s="31"/>
      <c r="EKO43" s="30"/>
      <c r="EKP43" s="31"/>
      <c r="EKQ43" s="30"/>
      <c r="EKR43" s="31"/>
      <c r="EKS43" s="30"/>
      <c r="EKT43" s="31"/>
      <c r="EKU43" s="30"/>
      <c r="EKV43" s="31"/>
      <c r="EKW43" s="30"/>
      <c r="EKX43" s="31"/>
      <c r="EKY43" s="30"/>
      <c r="EKZ43" s="31"/>
      <c r="ELA43" s="30"/>
      <c r="ELB43" s="31"/>
      <c r="ELC43" s="30"/>
      <c r="ELD43" s="31"/>
      <c r="ELE43" s="30"/>
      <c r="ELF43" s="31"/>
      <c r="ELG43" s="30"/>
      <c r="ELH43" s="31"/>
      <c r="ELI43" s="30"/>
      <c r="ELJ43" s="31"/>
      <c r="ELK43" s="30"/>
      <c r="ELL43" s="31"/>
      <c r="ELM43" s="30"/>
      <c r="ELN43" s="31"/>
      <c r="ELO43" s="30"/>
      <c r="ELP43" s="31"/>
      <c r="ELQ43" s="30"/>
      <c r="ELR43" s="31"/>
      <c r="ELS43" s="30"/>
      <c r="ELT43" s="31"/>
      <c r="ELU43" s="30"/>
      <c r="ELV43" s="31"/>
      <c r="ELW43" s="30"/>
      <c r="ELX43" s="31"/>
      <c r="ELY43" s="30"/>
      <c r="ELZ43" s="31"/>
      <c r="EMA43" s="30"/>
      <c r="EMB43" s="31"/>
      <c r="EMC43" s="30"/>
      <c r="EMD43" s="31"/>
      <c r="EME43" s="30"/>
      <c r="EMF43" s="31"/>
      <c r="EMG43" s="30"/>
      <c r="EMH43" s="31"/>
      <c r="EMI43" s="30"/>
      <c r="EMJ43" s="31"/>
      <c r="EMK43" s="30"/>
      <c r="EML43" s="31"/>
      <c r="EMM43" s="30"/>
      <c r="EMN43" s="31"/>
      <c r="EMO43" s="30"/>
      <c r="EMP43" s="31"/>
      <c r="EMQ43" s="30"/>
      <c r="EMR43" s="31"/>
      <c r="EMS43" s="30"/>
      <c r="EMT43" s="31"/>
      <c r="EMU43" s="30"/>
      <c r="EMV43" s="31"/>
      <c r="EMW43" s="30"/>
      <c r="EMX43" s="31"/>
      <c r="EMY43" s="30"/>
      <c r="EMZ43" s="31"/>
      <c r="ENA43" s="30"/>
      <c r="ENB43" s="31"/>
      <c r="ENC43" s="30"/>
      <c r="END43" s="31"/>
      <c r="ENE43" s="30"/>
      <c r="ENF43" s="31"/>
      <c r="ENG43" s="30"/>
      <c r="ENH43" s="31"/>
      <c r="ENI43" s="30"/>
      <c r="ENJ43" s="31"/>
      <c r="ENK43" s="30"/>
      <c r="ENL43" s="31"/>
      <c r="ENM43" s="30"/>
      <c r="ENN43" s="31"/>
      <c r="ENO43" s="30"/>
      <c r="ENP43" s="31"/>
      <c r="ENQ43" s="30"/>
      <c r="ENR43" s="31"/>
      <c r="ENS43" s="30"/>
      <c r="ENT43" s="31"/>
      <c r="ENU43" s="30"/>
      <c r="ENV43" s="31"/>
      <c r="ENW43" s="30"/>
      <c r="ENX43" s="31"/>
      <c r="ENY43" s="30"/>
      <c r="ENZ43" s="31"/>
      <c r="EOA43" s="30"/>
      <c r="EOB43" s="31"/>
      <c r="EOC43" s="30"/>
      <c r="EOD43" s="31"/>
      <c r="EOE43" s="30"/>
      <c r="EOF43" s="31"/>
      <c r="EOG43" s="30"/>
      <c r="EOH43" s="31"/>
      <c r="EOI43" s="30"/>
      <c r="EOJ43" s="31"/>
      <c r="EOK43" s="30"/>
      <c r="EOL43" s="31"/>
      <c r="EOM43" s="30"/>
      <c r="EON43" s="31"/>
      <c r="EOO43" s="30"/>
      <c r="EOP43" s="31"/>
      <c r="EOQ43" s="30"/>
      <c r="EOR43" s="31"/>
      <c r="EOS43" s="30"/>
      <c r="EOT43" s="31"/>
      <c r="EOU43" s="30"/>
      <c r="EOV43" s="31"/>
      <c r="EOW43" s="30"/>
      <c r="EOX43" s="31"/>
      <c r="EOY43" s="30"/>
      <c r="EOZ43" s="31"/>
      <c r="EPA43" s="30"/>
      <c r="EPB43" s="31"/>
      <c r="EPC43" s="30"/>
      <c r="EPD43" s="31"/>
      <c r="EPE43" s="30"/>
      <c r="EPF43" s="31"/>
      <c r="EPG43" s="30"/>
      <c r="EPH43" s="31"/>
      <c r="EPI43" s="30"/>
      <c r="EPJ43" s="31"/>
      <c r="EPK43" s="30"/>
      <c r="EPL43" s="31"/>
      <c r="EPM43" s="30"/>
      <c r="EPN43" s="31"/>
      <c r="EPO43" s="30"/>
      <c r="EPP43" s="31"/>
      <c r="EPQ43" s="30"/>
      <c r="EPR43" s="31"/>
      <c r="EPS43" s="30"/>
      <c r="EPT43" s="31"/>
      <c r="EPU43" s="30"/>
      <c r="EPV43" s="31"/>
      <c r="EPW43" s="30"/>
      <c r="EPX43" s="31"/>
      <c r="EPY43" s="30"/>
      <c r="EPZ43" s="31"/>
      <c r="EQA43" s="30"/>
      <c r="EQB43" s="31"/>
      <c r="EQC43" s="30"/>
      <c r="EQD43" s="31"/>
      <c r="EQE43" s="30"/>
      <c r="EQF43" s="31"/>
      <c r="EQG43" s="30"/>
      <c r="EQH43" s="31"/>
      <c r="EQI43" s="30"/>
      <c r="EQJ43" s="31"/>
      <c r="EQK43" s="30"/>
      <c r="EQL43" s="31"/>
      <c r="EQM43" s="30"/>
      <c r="EQN43" s="31"/>
      <c r="EQO43" s="30"/>
      <c r="EQP43" s="31"/>
      <c r="EQQ43" s="30"/>
      <c r="EQR43" s="31"/>
      <c r="EQS43" s="30"/>
      <c r="EQT43" s="31"/>
      <c r="EQU43" s="30"/>
      <c r="EQV43" s="31"/>
      <c r="EQW43" s="30"/>
      <c r="EQX43" s="31"/>
      <c r="EQY43" s="30"/>
      <c r="EQZ43" s="31"/>
      <c r="ERA43" s="30"/>
      <c r="ERB43" s="31"/>
      <c r="ERC43" s="30"/>
      <c r="ERD43" s="31"/>
      <c r="ERE43" s="30"/>
      <c r="ERF43" s="31"/>
      <c r="ERG43" s="30"/>
      <c r="ERH43" s="31"/>
      <c r="ERI43" s="30"/>
      <c r="ERJ43" s="31"/>
      <c r="ERK43" s="30"/>
      <c r="ERL43" s="31"/>
      <c r="ERM43" s="30"/>
      <c r="ERN43" s="31"/>
      <c r="ERO43" s="30"/>
      <c r="ERP43" s="31"/>
      <c r="ERQ43" s="30"/>
      <c r="ERR43" s="31"/>
      <c r="ERS43" s="30"/>
      <c r="ERT43" s="31"/>
      <c r="ERU43" s="30"/>
      <c r="ERV43" s="31"/>
      <c r="ERW43" s="30"/>
      <c r="ERX43" s="31"/>
      <c r="ERY43" s="30"/>
      <c r="ERZ43" s="31"/>
      <c r="ESA43" s="30"/>
      <c r="ESB43" s="31"/>
      <c r="ESC43" s="30"/>
      <c r="ESD43" s="31"/>
      <c r="ESE43" s="30"/>
      <c r="ESF43" s="31"/>
      <c r="ESG43" s="30"/>
      <c r="ESH43" s="31"/>
      <c r="ESI43" s="30"/>
      <c r="ESJ43" s="31"/>
      <c r="ESK43" s="30"/>
      <c r="ESL43" s="31"/>
      <c r="ESM43" s="30"/>
      <c r="ESN43" s="31"/>
      <c r="ESO43" s="30"/>
      <c r="ESP43" s="31"/>
      <c r="ESQ43" s="30"/>
      <c r="ESR43" s="31"/>
      <c r="ESS43" s="30"/>
      <c r="EST43" s="31"/>
      <c r="ESU43" s="30"/>
      <c r="ESV43" s="31"/>
      <c r="ESW43" s="30"/>
      <c r="ESX43" s="31"/>
      <c r="ESY43" s="30"/>
      <c r="ESZ43" s="31"/>
      <c r="ETA43" s="30"/>
      <c r="ETB43" s="31"/>
      <c r="ETC43" s="30"/>
      <c r="ETD43" s="31"/>
      <c r="ETE43" s="30"/>
      <c r="ETF43" s="31"/>
      <c r="ETG43" s="30"/>
      <c r="ETH43" s="31"/>
      <c r="ETI43" s="30"/>
      <c r="ETJ43" s="31"/>
      <c r="ETK43" s="30"/>
      <c r="ETL43" s="31"/>
      <c r="ETM43" s="30"/>
      <c r="ETN43" s="31"/>
      <c r="ETO43" s="30"/>
      <c r="ETP43" s="31"/>
      <c r="ETQ43" s="30"/>
      <c r="ETR43" s="31"/>
      <c r="ETS43" s="30"/>
      <c r="ETT43" s="31"/>
      <c r="ETU43" s="30"/>
      <c r="ETV43" s="31"/>
      <c r="ETW43" s="30"/>
      <c r="ETX43" s="31"/>
      <c r="ETY43" s="30"/>
      <c r="ETZ43" s="31"/>
      <c r="EUA43" s="30"/>
      <c r="EUB43" s="31"/>
      <c r="EUC43" s="30"/>
      <c r="EUD43" s="31"/>
      <c r="EUE43" s="30"/>
      <c r="EUF43" s="31"/>
      <c r="EUG43" s="30"/>
      <c r="EUH43" s="31"/>
      <c r="EUI43" s="30"/>
      <c r="EUJ43" s="31"/>
      <c r="EUK43" s="30"/>
      <c r="EUL43" s="31"/>
      <c r="EUM43" s="30"/>
      <c r="EUN43" s="31"/>
      <c r="EUO43" s="30"/>
      <c r="EUP43" s="31"/>
      <c r="EUQ43" s="30"/>
      <c r="EUR43" s="31"/>
      <c r="EUS43" s="30"/>
      <c r="EUT43" s="31"/>
      <c r="EUU43" s="30"/>
      <c r="EUV43" s="31"/>
      <c r="EUW43" s="30"/>
      <c r="EUX43" s="31"/>
      <c r="EUY43" s="30"/>
      <c r="EUZ43" s="31"/>
      <c r="EVA43" s="30"/>
      <c r="EVB43" s="31"/>
      <c r="EVC43" s="30"/>
      <c r="EVD43" s="31"/>
      <c r="EVE43" s="30"/>
      <c r="EVF43" s="31"/>
      <c r="EVG43" s="30"/>
      <c r="EVH43" s="31"/>
      <c r="EVI43" s="30"/>
      <c r="EVJ43" s="31"/>
      <c r="EVK43" s="30"/>
      <c r="EVL43" s="31"/>
      <c r="EVM43" s="30"/>
      <c r="EVN43" s="31"/>
      <c r="EVO43" s="30"/>
      <c r="EVP43" s="31"/>
      <c r="EVQ43" s="30"/>
      <c r="EVR43" s="31"/>
      <c r="EVS43" s="30"/>
      <c r="EVT43" s="31"/>
      <c r="EVU43" s="30"/>
      <c r="EVV43" s="31"/>
      <c r="EVW43" s="30"/>
      <c r="EVX43" s="31"/>
      <c r="EVY43" s="30"/>
      <c r="EVZ43" s="31"/>
      <c r="EWA43" s="30"/>
      <c r="EWB43" s="31"/>
      <c r="EWC43" s="30"/>
      <c r="EWD43" s="31"/>
      <c r="EWE43" s="30"/>
      <c r="EWF43" s="31"/>
      <c r="EWG43" s="30"/>
      <c r="EWH43" s="31"/>
      <c r="EWI43" s="30"/>
      <c r="EWJ43" s="31"/>
      <c r="EWK43" s="30"/>
      <c r="EWL43" s="31"/>
      <c r="EWM43" s="30"/>
      <c r="EWN43" s="31"/>
      <c r="EWO43" s="30"/>
      <c r="EWP43" s="31"/>
      <c r="EWQ43" s="30"/>
      <c r="EWR43" s="31"/>
      <c r="EWS43" s="30"/>
      <c r="EWT43" s="31"/>
      <c r="EWU43" s="30"/>
      <c r="EWV43" s="31"/>
      <c r="EWW43" s="30"/>
      <c r="EWX43" s="31"/>
      <c r="EWY43" s="30"/>
      <c r="EWZ43" s="31"/>
      <c r="EXA43" s="30"/>
      <c r="EXB43" s="31"/>
      <c r="EXC43" s="30"/>
      <c r="EXD43" s="31"/>
      <c r="EXE43" s="30"/>
      <c r="EXF43" s="31"/>
      <c r="EXG43" s="30"/>
      <c r="EXH43" s="31"/>
      <c r="EXI43" s="30"/>
      <c r="EXJ43" s="31"/>
      <c r="EXK43" s="30"/>
      <c r="EXL43" s="31"/>
      <c r="EXM43" s="30"/>
      <c r="EXN43" s="31"/>
      <c r="EXO43" s="30"/>
      <c r="EXP43" s="31"/>
      <c r="EXQ43" s="30"/>
      <c r="EXR43" s="31"/>
      <c r="EXS43" s="30"/>
      <c r="EXT43" s="31"/>
      <c r="EXU43" s="30"/>
      <c r="EXV43" s="31"/>
      <c r="EXW43" s="30"/>
      <c r="EXX43" s="31"/>
      <c r="EXY43" s="30"/>
      <c r="EXZ43" s="31"/>
      <c r="EYA43" s="30"/>
      <c r="EYB43" s="31"/>
      <c r="EYC43" s="30"/>
      <c r="EYD43" s="31"/>
      <c r="EYE43" s="30"/>
      <c r="EYF43" s="31"/>
      <c r="EYG43" s="30"/>
      <c r="EYH43" s="31"/>
      <c r="EYI43" s="30"/>
      <c r="EYJ43" s="31"/>
      <c r="EYK43" s="30"/>
      <c r="EYL43" s="31"/>
      <c r="EYM43" s="30"/>
      <c r="EYN43" s="31"/>
      <c r="EYO43" s="30"/>
      <c r="EYP43" s="31"/>
      <c r="EYQ43" s="30"/>
      <c r="EYR43" s="31"/>
      <c r="EYS43" s="30"/>
      <c r="EYT43" s="31"/>
      <c r="EYU43" s="30"/>
      <c r="EYV43" s="31"/>
      <c r="EYW43" s="30"/>
      <c r="EYX43" s="31"/>
      <c r="EYY43" s="30"/>
      <c r="EYZ43" s="31"/>
      <c r="EZA43" s="30"/>
      <c r="EZB43" s="31"/>
      <c r="EZC43" s="30"/>
      <c r="EZD43" s="31"/>
      <c r="EZE43" s="30"/>
      <c r="EZF43" s="31"/>
      <c r="EZG43" s="30"/>
      <c r="EZH43" s="31"/>
      <c r="EZI43" s="30"/>
      <c r="EZJ43" s="31"/>
      <c r="EZK43" s="30"/>
      <c r="EZL43" s="31"/>
      <c r="EZM43" s="30"/>
      <c r="EZN43" s="31"/>
      <c r="EZO43" s="30"/>
      <c r="EZP43" s="31"/>
      <c r="EZQ43" s="30"/>
      <c r="EZR43" s="31"/>
      <c r="EZS43" s="30"/>
      <c r="EZT43" s="31"/>
      <c r="EZU43" s="30"/>
      <c r="EZV43" s="31"/>
      <c r="EZW43" s="30"/>
      <c r="EZX43" s="31"/>
      <c r="EZY43" s="30"/>
      <c r="EZZ43" s="31"/>
      <c r="FAA43" s="30"/>
      <c r="FAB43" s="31"/>
      <c r="FAC43" s="30"/>
      <c r="FAD43" s="31"/>
      <c r="FAE43" s="30"/>
      <c r="FAF43" s="31"/>
      <c r="FAG43" s="30"/>
      <c r="FAH43" s="31"/>
      <c r="FAI43" s="30"/>
      <c r="FAJ43" s="31"/>
      <c r="FAK43" s="30"/>
      <c r="FAL43" s="31"/>
      <c r="FAM43" s="30"/>
      <c r="FAN43" s="31"/>
      <c r="FAO43" s="30"/>
      <c r="FAP43" s="31"/>
      <c r="FAQ43" s="30"/>
      <c r="FAR43" s="31"/>
      <c r="FAS43" s="30"/>
      <c r="FAT43" s="31"/>
      <c r="FAU43" s="30"/>
      <c r="FAV43" s="31"/>
      <c r="FAW43" s="30"/>
      <c r="FAX43" s="31"/>
      <c r="FAY43" s="30"/>
      <c r="FAZ43" s="31"/>
      <c r="FBA43" s="30"/>
      <c r="FBB43" s="31"/>
      <c r="FBC43" s="30"/>
      <c r="FBD43" s="31"/>
      <c r="FBE43" s="30"/>
      <c r="FBF43" s="31"/>
      <c r="FBG43" s="30"/>
      <c r="FBH43" s="31"/>
      <c r="FBI43" s="30"/>
      <c r="FBJ43" s="31"/>
      <c r="FBK43" s="30"/>
      <c r="FBL43" s="31"/>
      <c r="FBM43" s="30"/>
      <c r="FBN43" s="31"/>
      <c r="FBO43" s="30"/>
      <c r="FBP43" s="31"/>
      <c r="FBQ43" s="30"/>
      <c r="FBR43" s="31"/>
      <c r="FBS43" s="30"/>
      <c r="FBT43" s="31"/>
      <c r="FBU43" s="30"/>
      <c r="FBV43" s="31"/>
      <c r="FBW43" s="30"/>
      <c r="FBX43" s="31"/>
      <c r="FBY43" s="30"/>
      <c r="FBZ43" s="31"/>
      <c r="FCA43" s="30"/>
      <c r="FCB43" s="31"/>
      <c r="FCC43" s="30"/>
      <c r="FCD43" s="31"/>
      <c r="FCE43" s="30"/>
      <c r="FCF43" s="31"/>
      <c r="FCG43" s="30"/>
      <c r="FCH43" s="31"/>
      <c r="FCI43" s="30"/>
      <c r="FCJ43" s="31"/>
      <c r="FCK43" s="30"/>
      <c r="FCL43" s="31"/>
      <c r="FCM43" s="30"/>
      <c r="FCN43" s="31"/>
      <c r="FCO43" s="30"/>
      <c r="FCP43" s="31"/>
      <c r="FCQ43" s="30"/>
      <c r="FCR43" s="31"/>
      <c r="FCS43" s="30"/>
      <c r="FCT43" s="31"/>
      <c r="FCU43" s="30"/>
      <c r="FCV43" s="31"/>
      <c r="FCW43" s="30"/>
      <c r="FCX43" s="31"/>
      <c r="FCY43" s="30"/>
      <c r="FCZ43" s="31"/>
      <c r="FDA43" s="30"/>
      <c r="FDB43" s="31"/>
      <c r="FDC43" s="30"/>
      <c r="FDD43" s="31"/>
      <c r="FDE43" s="30"/>
      <c r="FDF43" s="31"/>
      <c r="FDG43" s="30"/>
      <c r="FDH43" s="31"/>
      <c r="FDI43" s="30"/>
      <c r="FDJ43" s="31"/>
      <c r="FDK43" s="30"/>
      <c r="FDL43" s="31"/>
      <c r="FDM43" s="30"/>
      <c r="FDN43" s="31"/>
      <c r="FDO43" s="30"/>
      <c r="FDP43" s="31"/>
      <c r="FDQ43" s="30"/>
      <c r="FDR43" s="31"/>
      <c r="FDS43" s="30"/>
      <c r="FDT43" s="31"/>
      <c r="FDU43" s="30"/>
      <c r="FDV43" s="31"/>
      <c r="FDW43" s="30"/>
      <c r="FDX43" s="31"/>
      <c r="FDY43" s="30"/>
      <c r="FDZ43" s="31"/>
      <c r="FEA43" s="30"/>
      <c r="FEB43" s="31"/>
      <c r="FEC43" s="30"/>
      <c r="FED43" s="31"/>
      <c r="FEE43" s="30"/>
      <c r="FEF43" s="31"/>
      <c r="FEG43" s="30"/>
      <c r="FEH43" s="31"/>
      <c r="FEI43" s="30"/>
      <c r="FEJ43" s="31"/>
      <c r="FEK43" s="30"/>
      <c r="FEL43" s="31"/>
      <c r="FEM43" s="30"/>
      <c r="FEN43" s="31"/>
      <c r="FEO43" s="30"/>
      <c r="FEP43" s="31"/>
      <c r="FEQ43" s="30"/>
      <c r="FER43" s="31"/>
      <c r="FES43" s="30"/>
      <c r="FET43" s="31"/>
      <c r="FEU43" s="30"/>
      <c r="FEV43" s="31"/>
      <c r="FEW43" s="30"/>
      <c r="FEX43" s="31"/>
      <c r="FEY43" s="30"/>
      <c r="FEZ43" s="31"/>
      <c r="FFA43" s="30"/>
      <c r="FFB43" s="31"/>
      <c r="FFC43" s="30"/>
      <c r="FFD43" s="31"/>
      <c r="FFE43" s="30"/>
      <c r="FFF43" s="31"/>
      <c r="FFG43" s="30"/>
      <c r="FFH43" s="31"/>
      <c r="FFI43" s="30"/>
      <c r="FFJ43" s="31"/>
      <c r="FFK43" s="30"/>
      <c r="FFL43" s="31"/>
      <c r="FFM43" s="30"/>
      <c r="FFN43" s="31"/>
      <c r="FFO43" s="30"/>
      <c r="FFP43" s="31"/>
      <c r="FFQ43" s="30"/>
      <c r="FFR43" s="31"/>
      <c r="FFS43" s="30"/>
      <c r="FFT43" s="31"/>
      <c r="FFU43" s="30"/>
      <c r="FFV43" s="31"/>
      <c r="FFW43" s="30"/>
      <c r="FFX43" s="31"/>
      <c r="FFY43" s="30"/>
      <c r="FFZ43" s="31"/>
      <c r="FGA43" s="30"/>
      <c r="FGB43" s="31"/>
      <c r="FGC43" s="30"/>
      <c r="FGD43" s="31"/>
      <c r="FGE43" s="30"/>
      <c r="FGF43" s="31"/>
      <c r="FGG43" s="30"/>
      <c r="FGH43" s="31"/>
      <c r="FGI43" s="30"/>
      <c r="FGJ43" s="31"/>
      <c r="FGK43" s="30"/>
      <c r="FGL43" s="31"/>
      <c r="FGM43" s="30"/>
      <c r="FGN43" s="31"/>
      <c r="FGO43" s="30"/>
      <c r="FGP43" s="31"/>
      <c r="FGQ43" s="30"/>
      <c r="FGR43" s="31"/>
      <c r="FGS43" s="30"/>
      <c r="FGT43" s="31"/>
      <c r="FGU43" s="30"/>
      <c r="FGV43" s="31"/>
      <c r="FGW43" s="30"/>
      <c r="FGX43" s="31"/>
      <c r="FGY43" s="30"/>
      <c r="FGZ43" s="31"/>
      <c r="FHA43" s="30"/>
      <c r="FHB43" s="31"/>
      <c r="FHC43" s="30"/>
      <c r="FHD43" s="31"/>
      <c r="FHE43" s="30"/>
      <c r="FHF43" s="31"/>
      <c r="FHG43" s="30"/>
      <c r="FHH43" s="31"/>
      <c r="FHI43" s="30"/>
      <c r="FHJ43" s="31"/>
      <c r="FHK43" s="30"/>
      <c r="FHL43" s="31"/>
      <c r="FHM43" s="30"/>
      <c r="FHN43" s="31"/>
      <c r="FHO43" s="30"/>
      <c r="FHP43" s="31"/>
      <c r="FHQ43" s="30"/>
      <c r="FHR43" s="31"/>
      <c r="FHS43" s="30"/>
      <c r="FHT43" s="31"/>
      <c r="FHU43" s="30"/>
      <c r="FHV43" s="31"/>
      <c r="FHW43" s="30"/>
      <c r="FHX43" s="31"/>
      <c r="FHY43" s="30"/>
      <c r="FHZ43" s="31"/>
      <c r="FIA43" s="30"/>
      <c r="FIB43" s="31"/>
      <c r="FIC43" s="30"/>
      <c r="FID43" s="31"/>
      <c r="FIE43" s="30"/>
      <c r="FIF43" s="31"/>
      <c r="FIG43" s="30"/>
      <c r="FIH43" s="31"/>
      <c r="FII43" s="30"/>
      <c r="FIJ43" s="31"/>
      <c r="FIK43" s="30"/>
      <c r="FIL43" s="31"/>
      <c r="FIM43" s="30"/>
      <c r="FIN43" s="31"/>
      <c r="FIO43" s="30"/>
      <c r="FIP43" s="31"/>
      <c r="FIQ43" s="30"/>
      <c r="FIR43" s="31"/>
      <c r="FIS43" s="30"/>
      <c r="FIT43" s="31"/>
      <c r="FIU43" s="30"/>
      <c r="FIV43" s="31"/>
      <c r="FIW43" s="30"/>
      <c r="FIX43" s="31"/>
      <c r="FIY43" s="30"/>
      <c r="FIZ43" s="31"/>
      <c r="FJA43" s="30"/>
      <c r="FJB43" s="31"/>
      <c r="FJC43" s="30"/>
      <c r="FJD43" s="31"/>
      <c r="FJE43" s="30"/>
      <c r="FJF43" s="31"/>
      <c r="FJG43" s="30"/>
      <c r="FJH43" s="31"/>
      <c r="FJI43" s="30"/>
      <c r="FJJ43" s="31"/>
      <c r="FJK43" s="30"/>
      <c r="FJL43" s="31"/>
      <c r="FJM43" s="30"/>
      <c r="FJN43" s="31"/>
      <c r="FJO43" s="30"/>
      <c r="FJP43" s="31"/>
      <c r="FJQ43" s="30"/>
      <c r="FJR43" s="31"/>
      <c r="FJS43" s="30"/>
      <c r="FJT43" s="31"/>
      <c r="FJU43" s="30"/>
      <c r="FJV43" s="31"/>
      <c r="FJW43" s="30"/>
      <c r="FJX43" s="31"/>
      <c r="FJY43" s="30"/>
      <c r="FJZ43" s="31"/>
      <c r="FKA43" s="30"/>
      <c r="FKB43" s="31"/>
      <c r="FKC43" s="30"/>
      <c r="FKD43" s="31"/>
      <c r="FKE43" s="30"/>
      <c r="FKF43" s="31"/>
      <c r="FKG43" s="30"/>
      <c r="FKH43" s="31"/>
      <c r="FKI43" s="30"/>
      <c r="FKJ43" s="31"/>
      <c r="FKK43" s="30"/>
      <c r="FKL43" s="31"/>
      <c r="FKM43" s="30"/>
      <c r="FKN43" s="31"/>
      <c r="FKO43" s="30"/>
      <c r="FKP43" s="31"/>
      <c r="FKQ43" s="30"/>
      <c r="FKR43" s="31"/>
      <c r="FKS43" s="30"/>
      <c r="FKT43" s="31"/>
      <c r="FKU43" s="30"/>
      <c r="FKV43" s="31"/>
      <c r="FKW43" s="30"/>
      <c r="FKX43" s="31"/>
      <c r="FKY43" s="30"/>
      <c r="FKZ43" s="31"/>
      <c r="FLA43" s="30"/>
      <c r="FLB43" s="31"/>
      <c r="FLC43" s="30"/>
      <c r="FLD43" s="31"/>
      <c r="FLE43" s="30"/>
      <c r="FLF43" s="31"/>
      <c r="FLG43" s="30"/>
      <c r="FLH43" s="31"/>
      <c r="FLI43" s="30"/>
      <c r="FLJ43" s="31"/>
      <c r="FLK43" s="30"/>
      <c r="FLL43" s="31"/>
      <c r="FLM43" s="30"/>
      <c r="FLN43" s="31"/>
      <c r="FLO43" s="30"/>
      <c r="FLP43" s="31"/>
      <c r="FLQ43" s="30"/>
      <c r="FLR43" s="31"/>
      <c r="FLS43" s="30"/>
      <c r="FLT43" s="31"/>
      <c r="FLU43" s="30"/>
      <c r="FLV43" s="31"/>
      <c r="FLW43" s="30"/>
      <c r="FLX43" s="31"/>
      <c r="FLY43" s="30"/>
      <c r="FLZ43" s="31"/>
      <c r="FMA43" s="30"/>
      <c r="FMB43" s="31"/>
      <c r="FMC43" s="30"/>
      <c r="FMD43" s="31"/>
      <c r="FME43" s="30"/>
      <c r="FMF43" s="31"/>
      <c r="FMG43" s="30"/>
      <c r="FMH43" s="31"/>
      <c r="FMI43" s="30"/>
      <c r="FMJ43" s="31"/>
      <c r="FMK43" s="30"/>
      <c r="FML43" s="31"/>
      <c r="FMM43" s="30"/>
      <c r="FMN43" s="31"/>
      <c r="FMO43" s="30"/>
      <c r="FMP43" s="31"/>
      <c r="FMQ43" s="30"/>
      <c r="FMR43" s="31"/>
      <c r="FMS43" s="30"/>
      <c r="FMT43" s="31"/>
      <c r="FMU43" s="30"/>
      <c r="FMV43" s="31"/>
      <c r="FMW43" s="30"/>
      <c r="FMX43" s="31"/>
      <c r="FMY43" s="30"/>
      <c r="FMZ43" s="31"/>
      <c r="FNA43" s="30"/>
      <c r="FNB43" s="31"/>
      <c r="FNC43" s="30"/>
      <c r="FND43" s="31"/>
      <c r="FNE43" s="30"/>
      <c r="FNF43" s="31"/>
      <c r="FNG43" s="30"/>
      <c r="FNH43" s="31"/>
      <c r="FNI43" s="30"/>
      <c r="FNJ43" s="31"/>
      <c r="FNK43" s="30"/>
      <c r="FNL43" s="31"/>
      <c r="FNM43" s="30"/>
      <c r="FNN43" s="31"/>
      <c r="FNO43" s="30"/>
      <c r="FNP43" s="31"/>
      <c r="FNQ43" s="30"/>
      <c r="FNR43" s="31"/>
      <c r="FNS43" s="30"/>
      <c r="FNT43" s="31"/>
      <c r="FNU43" s="30"/>
      <c r="FNV43" s="31"/>
      <c r="FNW43" s="30"/>
      <c r="FNX43" s="31"/>
      <c r="FNY43" s="30"/>
      <c r="FNZ43" s="31"/>
      <c r="FOA43" s="30"/>
      <c r="FOB43" s="31"/>
      <c r="FOC43" s="30"/>
      <c r="FOD43" s="31"/>
      <c r="FOE43" s="30"/>
      <c r="FOF43" s="31"/>
      <c r="FOG43" s="30"/>
      <c r="FOH43" s="31"/>
      <c r="FOI43" s="30"/>
      <c r="FOJ43" s="31"/>
      <c r="FOK43" s="30"/>
      <c r="FOL43" s="31"/>
      <c r="FOM43" s="30"/>
      <c r="FON43" s="31"/>
      <c r="FOO43" s="30"/>
      <c r="FOP43" s="31"/>
      <c r="FOQ43" s="30"/>
      <c r="FOR43" s="31"/>
      <c r="FOS43" s="30"/>
      <c r="FOT43" s="31"/>
      <c r="FOU43" s="30"/>
      <c r="FOV43" s="31"/>
      <c r="FOW43" s="30"/>
      <c r="FOX43" s="31"/>
      <c r="FOY43" s="30"/>
      <c r="FOZ43" s="31"/>
      <c r="FPA43" s="30"/>
      <c r="FPB43" s="31"/>
      <c r="FPC43" s="30"/>
      <c r="FPD43" s="31"/>
      <c r="FPE43" s="30"/>
      <c r="FPF43" s="31"/>
      <c r="FPG43" s="30"/>
      <c r="FPH43" s="31"/>
      <c r="FPI43" s="30"/>
      <c r="FPJ43" s="31"/>
      <c r="FPK43" s="30"/>
      <c r="FPL43" s="31"/>
      <c r="FPM43" s="30"/>
      <c r="FPN43" s="31"/>
      <c r="FPO43" s="30"/>
      <c r="FPP43" s="31"/>
      <c r="FPQ43" s="30"/>
      <c r="FPR43" s="31"/>
      <c r="FPS43" s="30"/>
      <c r="FPT43" s="31"/>
      <c r="FPU43" s="30"/>
      <c r="FPV43" s="31"/>
      <c r="FPW43" s="30"/>
      <c r="FPX43" s="31"/>
      <c r="FPY43" s="30"/>
      <c r="FPZ43" s="31"/>
      <c r="FQA43" s="30"/>
      <c r="FQB43" s="31"/>
      <c r="FQC43" s="30"/>
      <c r="FQD43" s="31"/>
      <c r="FQE43" s="30"/>
      <c r="FQF43" s="31"/>
      <c r="FQG43" s="30"/>
      <c r="FQH43" s="31"/>
      <c r="FQI43" s="30"/>
      <c r="FQJ43" s="31"/>
      <c r="FQK43" s="30"/>
      <c r="FQL43" s="31"/>
      <c r="FQM43" s="30"/>
      <c r="FQN43" s="31"/>
      <c r="FQO43" s="30"/>
      <c r="FQP43" s="31"/>
      <c r="FQQ43" s="30"/>
      <c r="FQR43" s="31"/>
      <c r="FQS43" s="30"/>
      <c r="FQT43" s="31"/>
      <c r="FQU43" s="30"/>
      <c r="FQV43" s="31"/>
      <c r="FQW43" s="30"/>
      <c r="FQX43" s="31"/>
      <c r="FQY43" s="30"/>
      <c r="FQZ43" s="31"/>
      <c r="FRA43" s="30"/>
      <c r="FRB43" s="31"/>
      <c r="FRC43" s="30"/>
      <c r="FRD43" s="31"/>
      <c r="FRE43" s="30"/>
      <c r="FRF43" s="31"/>
      <c r="FRG43" s="30"/>
      <c r="FRH43" s="31"/>
      <c r="FRI43" s="30"/>
      <c r="FRJ43" s="31"/>
      <c r="FRK43" s="30"/>
      <c r="FRL43" s="31"/>
      <c r="FRM43" s="30"/>
      <c r="FRN43" s="31"/>
      <c r="FRO43" s="30"/>
      <c r="FRP43" s="31"/>
      <c r="FRQ43" s="30"/>
      <c r="FRR43" s="31"/>
      <c r="FRS43" s="30"/>
      <c r="FRT43" s="31"/>
      <c r="FRU43" s="30"/>
      <c r="FRV43" s="31"/>
      <c r="FRW43" s="30"/>
      <c r="FRX43" s="31"/>
      <c r="FRY43" s="30"/>
      <c r="FRZ43" s="31"/>
      <c r="FSA43" s="30"/>
      <c r="FSB43" s="31"/>
      <c r="FSC43" s="30"/>
      <c r="FSD43" s="31"/>
      <c r="FSE43" s="30"/>
      <c r="FSF43" s="31"/>
      <c r="FSG43" s="30"/>
      <c r="FSH43" s="31"/>
      <c r="FSI43" s="30"/>
      <c r="FSJ43" s="31"/>
      <c r="FSK43" s="30"/>
      <c r="FSL43" s="31"/>
      <c r="FSM43" s="30"/>
      <c r="FSN43" s="31"/>
      <c r="FSO43" s="30"/>
      <c r="FSP43" s="31"/>
      <c r="FSQ43" s="30"/>
      <c r="FSR43" s="31"/>
      <c r="FSS43" s="30"/>
      <c r="FST43" s="31"/>
      <c r="FSU43" s="30"/>
      <c r="FSV43" s="31"/>
      <c r="FSW43" s="30"/>
      <c r="FSX43" s="31"/>
      <c r="FSY43" s="30"/>
      <c r="FSZ43" s="31"/>
      <c r="FTA43" s="30"/>
      <c r="FTB43" s="31"/>
      <c r="FTC43" s="30"/>
      <c r="FTD43" s="31"/>
      <c r="FTE43" s="30"/>
      <c r="FTF43" s="31"/>
      <c r="FTG43" s="30"/>
      <c r="FTH43" s="31"/>
      <c r="FTI43" s="30"/>
      <c r="FTJ43" s="31"/>
      <c r="FTK43" s="30"/>
      <c r="FTL43" s="31"/>
      <c r="FTM43" s="30"/>
      <c r="FTN43" s="31"/>
      <c r="FTO43" s="30"/>
      <c r="FTP43" s="31"/>
      <c r="FTQ43" s="30"/>
      <c r="FTR43" s="31"/>
      <c r="FTS43" s="30"/>
      <c r="FTT43" s="31"/>
      <c r="FTU43" s="30"/>
      <c r="FTV43" s="31"/>
      <c r="FTW43" s="30"/>
      <c r="FTX43" s="31"/>
      <c r="FTY43" s="30"/>
      <c r="FTZ43" s="31"/>
      <c r="FUA43" s="30"/>
      <c r="FUB43" s="31"/>
      <c r="FUC43" s="30"/>
      <c r="FUD43" s="31"/>
      <c r="FUE43" s="30"/>
      <c r="FUF43" s="31"/>
      <c r="FUG43" s="30"/>
      <c r="FUH43" s="31"/>
      <c r="FUI43" s="30"/>
      <c r="FUJ43" s="31"/>
      <c r="FUK43" s="30"/>
      <c r="FUL43" s="31"/>
      <c r="FUM43" s="30"/>
      <c r="FUN43" s="31"/>
      <c r="FUO43" s="30"/>
      <c r="FUP43" s="31"/>
      <c r="FUQ43" s="30"/>
      <c r="FUR43" s="31"/>
      <c r="FUS43" s="30"/>
      <c r="FUT43" s="31"/>
      <c r="FUU43" s="30"/>
      <c r="FUV43" s="31"/>
      <c r="FUW43" s="30"/>
      <c r="FUX43" s="31"/>
      <c r="FUY43" s="30"/>
      <c r="FUZ43" s="31"/>
      <c r="FVA43" s="30"/>
      <c r="FVB43" s="31"/>
      <c r="FVC43" s="30"/>
      <c r="FVD43" s="31"/>
      <c r="FVE43" s="30"/>
      <c r="FVF43" s="31"/>
      <c r="FVG43" s="30"/>
      <c r="FVH43" s="31"/>
      <c r="FVI43" s="30"/>
      <c r="FVJ43" s="31"/>
      <c r="FVK43" s="30"/>
      <c r="FVL43" s="31"/>
      <c r="FVM43" s="30"/>
      <c r="FVN43" s="31"/>
      <c r="FVO43" s="30"/>
      <c r="FVP43" s="31"/>
      <c r="FVQ43" s="30"/>
      <c r="FVR43" s="31"/>
      <c r="FVS43" s="30"/>
      <c r="FVT43" s="31"/>
      <c r="FVU43" s="30"/>
      <c r="FVV43" s="31"/>
      <c r="FVW43" s="30"/>
      <c r="FVX43" s="31"/>
      <c r="FVY43" s="30"/>
      <c r="FVZ43" s="31"/>
      <c r="FWA43" s="30"/>
      <c r="FWB43" s="31"/>
      <c r="FWC43" s="30"/>
      <c r="FWD43" s="31"/>
      <c r="FWE43" s="30"/>
      <c r="FWF43" s="31"/>
      <c r="FWG43" s="30"/>
      <c r="FWH43" s="31"/>
      <c r="FWI43" s="30"/>
      <c r="FWJ43" s="31"/>
      <c r="FWK43" s="30"/>
      <c r="FWL43" s="31"/>
      <c r="FWM43" s="30"/>
      <c r="FWN43" s="31"/>
      <c r="FWO43" s="30"/>
      <c r="FWP43" s="31"/>
      <c r="FWQ43" s="30"/>
      <c r="FWR43" s="31"/>
      <c r="FWS43" s="30"/>
      <c r="FWT43" s="31"/>
      <c r="FWU43" s="30"/>
      <c r="FWV43" s="31"/>
      <c r="FWW43" s="30"/>
      <c r="FWX43" s="31"/>
      <c r="FWY43" s="30"/>
      <c r="FWZ43" s="31"/>
      <c r="FXA43" s="30"/>
      <c r="FXB43" s="31"/>
      <c r="FXC43" s="30"/>
      <c r="FXD43" s="31"/>
      <c r="FXE43" s="30"/>
      <c r="FXF43" s="31"/>
      <c r="FXG43" s="30"/>
      <c r="FXH43" s="31"/>
      <c r="FXI43" s="30"/>
      <c r="FXJ43" s="31"/>
      <c r="FXK43" s="30"/>
      <c r="FXL43" s="31"/>
      <c r="FXM43" s="30"/>
      <c r="FXN43" s="31"/>
      <c r="FXO43" s="30"/>
      <c r="FXP43" s="31"/>
      <c r="FXQ43" s="30"/>
      <c r="FXR43" s="31"/>
      <c r="FXS43" s="30"/>
      <c r="FXT43" s="31"/>
      <c r="FXU43" s="30"/>
      <c r="FXV43" s="31"/>
      <c r="FXW43" s="30"/>
      <c r="FXX43" s="31"/>
      <c r="FXY43" s="30"/>
      <c r="FXZ43" s="31"/>
      <c r="FYA43" s="30"/>
      <c r="FYB43" s="31"/>
      <c r="FYC43" s="30"/>
      <c r="FYD43" s="31"/>
      <c r="FYE43" s="30"/>
      <c r="FYF43" s="31"/>
      <c r="FYG43" s="30"/>
      <c r="FYH43" s="31"/>
      <c r="FYI43" s="30"/>
      <c r="FYJ43" s="31"/>
      <c r="FYK43" s="30"/>
      <c r="FYL43" s="31"/>
      <c r="FYM43" s="30"/>
      <c r="FYN43" s="31"/>
      <c r="FYO43" s="30"/>
      <c r="FYP43" s="31"/>
      <c r="FYQ43" s="30"/>
      <c r="FYR43" s="31"/>
      <c r="FYS43" s="30"/>
      <c r="FYT43" s="31"/>
      <c r="FYU43" s="30"/>
      <c r="FYV43" s="31"/>
      <c r="FYW43" s="30"/>
      <c r="FYX43" s="31"/>
      <c r="FYY43" s="30"/>
      <c r="FYZ43" s="31"/>
      <c r="FZA43" s="30"/>
      <c r="FZB43" s="31"/>
      <c r="FZC43" s="30"/>
      <c r="FZD43" s="31"/>
      <c r="FZE43" s="30"/>
      <c r="FZF43" s="31"/>
      <c r="FZG43" s="30"/>
      <c r="FZH43" s="31"/>
      <c r="FZI43" s="30"/>
      <c r="FZJ43" s="31"/>
      <c r="FZK43" s="30"/>
      <c r="FZL43" s="31"/>
      <c r="FZM43" s="30"/>
      <c r="FZN43" s="31"/>
      <c r="FZO43" s="30"/>
      <c r="FZP43" s="31"/>
      <c r="FZQ43" s="30"/>
      <c r="FZR43" s="31"/>
      <c r="FZS43" s="30"/>
      <c r="FZT43" s="31"/>
      <c r="FZU43" s="30"/>
      <c r="FZV43" s="31"/>
      <c r="FZW43" s="30"/>
      <c r="FZX43" s="31"/>
      <c r="FZY43" s="30"/>
      <c r="FZZ43" s="31"/>
      <c r="GAA43" s="30"/>
      <c r="GAB43" s="31"/>
      <c r="GAC43" s="30"/>
      <c r="GAD43" s="31"/>
      <c r="GAE43" s="30"/>
      <c r="GAF43" s="31"/>
      <c r="GAG43" s="30"/>
      <c r="GAH43" s="31"/>
      <c r="GAI43" s="30"/>
      <c r="GAJ43" s="31"/>
      <c r="GAK43" s="30"/>
      <c r="GAL43" s="31"/>
      <c r="GAM43" s="30"/>
      <c r="GAN43" s="31"/>
      <c r="GAO43" s="30"/>
      <c r="GAP43" s="31"/>
      <c r="GAQ43" s="30"/>
      <c r="GAR43" s="31"/>
      <c r="GAS43" s="30"/>
      <c r="GAT43" s="31"/>
      <c r="GAU43" s="30"/>
      <c r="GAV43" s="31"/>
      <c r="GAW43" s="30"/>
      <c r="GAX43" s="31"/>
      <c r="GAY43" s="30"/>
      <c r="GAZ43" s="31"/>
      <c r="GBA43" s="30"/>
      <c r="GBB43" s="31"/>
      <c r="GBC43" s="30"/>
      <c r="GBD43" s="31"/>
      <c r="GBE43" s="30"/>
      <c r="GBF43" s="31"/>
      <c r="GBG43" s="30"/>
      <c r="GBH43" s="31"/>
      <c r="GBI43" s="30"/>
      <c r="GBJ43" s="31"/>
      <c r="GBK43" s="30"/>
      <c r="GBL43" s="31"/>
      <c r="GBM43" s="30"/>
      <c r="GBN43" s="31"/>
      <c r="GBO43" s="30"/>
      <c r="GBP43" s="31"/>
      <c r="GBQ43" s="30"/>
      <c r="GBR43" s="31"/>
      <c r="GBS43" s="30"/>
      <c r="GBT43" s="31"/>
      <c r="GBU43" s="30"/>
      <c r="GBV43" s="31"/>
      <c r="GBW43" s="30"/>
      <c r="GBX43" s="31"/>
      <c r="GBY43" s="30"/>
      <c r="GBZ43" s="31"/>
      <c r="GCA43" s="30"/>
      <c r="GCB43" s="31"/>
      <c r="GCC43" s="30"/>
      <c r="GCD43" s="31"/>
      <c r="GCE43" s="30"/>
      <c r="GCF43" s="31"/>
      <c r="GCG43" s="30"/>
      <c r="GCH43" s="31"/>
      <c r="GCI43" s="30"/>
      <c r="GCJ43" s="31"/>
      <c r="GCK43" s="30"/>
      <c r="GCL43" s="31"/>
      <c r="GCM43" s="30"/>
      <c r="GCN43" s="31"/>
      <c r="GCO43" s="30"/>
      <c r="GCP43" s="31"/>
      <c r="GCQ43" s="30"/>
      <c r="GCR43" s="31"/>
      <c r="GCS43" s="30"/>
      <c r="GCT43" s="31"/>
      <c r="GCU43" s="30"/>
      <c r="GCV43" s="31"/>
      <c r="GCW43" s="30"/>
      <c r="GCX43" s="31"/>
      <c r="GCY43" s="30"/>
      <c r="GCZ43" s="31"/>
      <c r="GDA43" s="30"/>
      <c r="GDB43" s="31"/>
      <c r="GDC43" s="30"/>
      <c r="GDD43" s="31"/>
      <c r="GDE43" s="30"/>
      <c r="GDF43" s="31"/>
      <c r="GDG43" s="30"/>
      <c r="GDH43" s="31"/>
      <c r="GDI43" s="30"/>
      <c r="GDJ43" s="31"/>
      <c r="GDK43" s="30"/>
      <c r="GDL43" s="31"/>
      <c r="GDM43" s="30"/>
      <c r="GDN43" s="31"/>
      <c r="GDO43" s="30"/>
      <c r="GDP43" s="31"/>
      <c r="GDQ43" s="30"/>
      <c r="GDR43" s="31"/>
      <c r="GDS43" s="30"/>
      <c r="GDT43" s="31"/>
      <c r="GDU43" s="30"/>
      <c r="GDV43" s="31"/>
      <c r="GDW43" s="30"/>
      <c r="GDX43" s="31"/>
      <c r="GDY43" s="30"/>
      <c r="GDZ43" s="31"/>
      <c r="GEA43" s="30"/>
      <c r="GEB43" s="31"/>
      <c r="GEC43" s="30"/>
      <c r="GED43" s="31"/>
      <c r="GEE43" s="30"/>
      <c r="GEF43" s="31"/>
      <c r="GEG43" s="30"/>
      <c r="GEH43" s="31"/>
      <c r="GEI43" s="30"/>
      <c r="GEJ43" s="31"/>
      <c r="GEK43" s="30"/>
      <c r="GEL43" s="31"/>
      <c r="GEM43" s="30"/>
      <c r="GEN43" s="31"/>
      <c r="GEO43" s="30"/>
      <c r="GEP43" s="31"/>
      <c r="GEQ43" s="30"/>
      <c r="GER43" s="31"/>
      <c r="GES43" s="30"/>
      <c r="GET43" s="31"/>
      <c r="GEU43" s="30"/>
      <c r="GEV43" s="31"/>
      <c r="GEW43" s="30"/>
      <c r="GEX43" s="31"/>
      <c r="GEY43" s="30"/>
      <c r="GEZ43" s="31"/>
      <c r="GFA43" s="30"/>
      <c r="GFB43" s="31"/>
      <c r="GFC43" s="30"/>
      <c r="GFD43" s="31"/>
      <c r="GFE43" s="30"/>
      <c r="GFF43" s="31"/>
      <c r="GFG43" s="30"/>
      <c r="GFH43" s="31"/>
      <c r="GFI43" s="30"/>
      <c r="GFJ43" s="31"/>
      <c r="GFK43" s="30"/>
      <c r="GFL43" s="31"/>
      <c r="GFM43" s="30"/>
      <c r="GFN43" s="31"/>
      <c r="GFO43" s="30"/>
      <c r="GFP43" s="31"/>
      <c r="GFQ43" s="30"/>
      <c r="GFR43" s="31"/>
      <c r="GFS43" s="30"/>
      <c r="GFT43" s="31"/>
      <c r="GFU43" s="30"/>
      <c r="GFV43" s="31"/>
      <c r="GFW43" s="30"/>
      <c r="GFX43" s="31"/>
      <c r="GFY43" s="30"/>
      <c r="GFZ43" s="31"/>
      <c r="GGA43" s="30"/>
      <c r="GGB43" s="31"/>
      <c r="GGC43" s="30"/>
      <c r="GGD43" s="31"/>
      <c r="GGE43" s="30"/>
      <c r="GGF43" s="31"/>
      <c r="GGG43" s="30"/>
      <c r="GGH43" s="31"/>
      <c r="GGI43" s="30"/>
      <c r="GGJ43" s="31"/>
      <c r="GGK43" s="30"/>
      <c r="GGL43" s="31"/>
      <c r="GGM43" s="30"/>
      <c r="GGN43" s="31"/>
      <c r="GGO43" s="30"/>
      <c r="GGP43" s="31"/>
      <c r="GGQ43" s="30"/>
      <c r="GGR43" s="31"/>
      <c r="GGS43" s="30"/>
      <c r="GGT43" s="31"/>
      <c r="GGU43" s="30"/>
      <c r="GGV43" s="31"/>
      <c r="GGW43" s="30"/>
      <c r="GGX43" s="31"/>
      <c r="GGY43" s="30"/>
      <c r="GGZ43" s="31"/>
      <c r="GHA43" s="30"/>
      <c r="GHB43" s="31"/>
      <c r="GHC43" s="30"/>
      <c r="GHD43" s="31"/>
      <c r="GHE43" s="30"/>
      <c r="GHF43" s="31"/>
      <c r="GHG43" s="30"/>
      <c r="GHH43" s="31"/>
      <c r="GHI43" s="30"/>
      <c r="GHJ43" s="31"/>
      <c r="GHK43" s="30"/>
      <c r="GHL43" s="31"/>
      <c r="GHM43" s="30"/>
      <c r="GHN43" s="31"/>
      <c r="GHO43" s="30"/>
      <c r="GHP43" s="31"/>
      <c r="GHQ43" s="30"/>
      <c r="GHR43" s="31"/>
      <c r="GHS43" s="30"/>
      <c r="GHT43" s="31"/>
      <c r="GHU43" s="30"/>
      <c r="GHV43" s="31"/>
      <c r="GHW43" s="30"/>
      <c r="GHX43" s="31"/>
      <c r="GHY43" s="30"/>
      <c r="GHZ43" s="31"/>
      <c r="GIA43" s="30"/>
      <c r="GIB43" s="31"/>
      <c r="GIC43" s="30"/>
      <c r="GID43" s="31"/>
      <c r="GIE43" s="30"/>
      <c r="GIF43" s="31"/>
      <c r="GIG43" s="30"/>
      <c r="GIH43" s="31"/>
      <c r="GII43" s="30"/>
      <c r="GIJ43" s="31"/>
      <c r="GIK43" s="30"/>
      <c r="GIL43" s="31"/>
      <c r="GIM43" s="30"/>
      <c r="GIN43" s="31"/>
      <c r="GIO43" s="30"/>
      <c r="GIP43" s="31"/>
      <c r="GIQ43" s="30"/>
      <c r="GIR43" s="31"/>
      <c r="GIS43" s="30"/>
      <c r="GIT43" s="31"/>
      <c r="GIU43" s="30"/>
      <c r="GIV43" s="31"/>
      <c r="GIW43" s="30"/>
      <c r="GIX43" s="31"/>
      <c r="GIY43" s="30"/>
      <c r="GIZ43" s="31"/>
      <c r="GJA43" s="30"/>
      <c r="GJB43" s="31"/>
      <c r="GJC43" s="30"/>
      <c r="GJD43" s="31"/>
      <c r="GJE43" s="30"/>
      <c r="GJF43" s="31"/>
      <c r="GJG43" s="30"/>
      <c r="GJH43" s="31"/>
      <c r="GJI43" s="30"/>
      <c r="GJJ43" s="31"/>
      <c r="GJK43" s="30"/>
      <c r="GJL43" s="31"/>
      <c r="GJM43" s="30"/>
      <c r="GJN43" s="31"/>
      <c r="GJO43" s="30"/>
      <c r="GJP43" s="31"/>
      <c r="GJQ43" s="30"/>
      <c r="GJR43" s="31"/>
      <c r="GJS43" s="30"/>
      <c r="GJT43" s="31"/>
      <c r="GJU43" s="30"/>
      <c r="GJV43" s="31"/>
      <c r="GJW43" s="30"/>
      <c r="GJX43" s="31"/>
      <c r="GJY43" s="30"/>
      <c r="GJZ43" s="31"/>
      <c r="GKA43" s="30"/>
      <c r="GKB43" s="31"/>
      <c r="GKC43" s="30"/>
      <c r="GKD43" s="31"/>
      <c r="GKE43" s="30"/>
      <c r="GKF43" s="31"/>
      <c r="GKG43" s="30"/>
      <c r="GKH43" s="31"/>
      <c r="GKI43" s="30"/>
      <c r="GKJ43" s="31"/>
      <c r="GKK43" s="30"/>
      <c r="GKL43" s="31"/>
      <c r="GKM43" s="30"/>
      <c r="GKN43" s="31"/>
      <c r="GKO43" s="30"/>
      <c r="GKP43" s="31"/>
      <c r="GKQ43" s="30"/>
      <c r="GKR43" s="31"/>
      <c r="GKS43" s="30"/>
      <c r="GKT43" s="31"/>
      <c r="GKU43" s="30"/>
      <c r="GKV43" s="31"/>
      <c r="GKW43" s="30"/>
      <c r="GKX43" s="31"/>
      <c r="GKY43" s="30"/>
      <c r="GKZ43" s="31"/>
      <c r="GLA43" s="30"/>
      <c r="GLB43" s="31"/>
      <c r="GLC43" s="30"/>
      <c r="GLD43" s="31"/>
      <c r="GLE43" s="30"/>
      <c r="GLF43" s="31"/>
      <c r="GLG43" s="30"/>
      <c r="GLH43" s="31"/>
      <c r="GLI43" s="30"/>
      <c r="GLJ43" s="31"/>
      <c r="GLK43" s="30"/>
      <c r="GLL43" s="31"/>
      <c r="GLM43" s="30"/>
      <c r="GLN43" s="31"/>
      <c r="GLO43" s="30"/>
      <c r="GLP43" s="31"/>
      <c r="GLQ43" s="30"/>
      <c r="GLR43" s="31"/>
      <c r="GLS43" s="30"/>
      <c r="GLT43" s="31"/>
      <c r="GLU43" s="30"/>
      <c r="GLV43" s="31"/>
      <c r="GLW43" s="30"/>
      <c r="GLX43" s="31"/>
      <c r="GLY43" s="30"/>
      <c r="GLZ43" s="31"/>
      <c r="GMA43" s="30"/>
      <c r="GMB43" s="31"/>
      <c r="GMC43" s="30"/>
      <c r="GMD43" s="31"/>
      <c r="GME43" s="30"/>
      <c r="GMF43" s="31"/>
      <c r="GMG43" s="30"/>
      <c r="GMH43" s="31"/>
      <c r="GMI43" s="30"/>
      <c r="GMJ43" s="31"/>
      <c r="GMK43" s="30"/>
      <c r="GML43" s="31"/>
      <c r="GMM43" s="30"/>
      <c r="GMN43" s="31"/>
      <c r="GMO43" s="30"/>
      <c r="GMP43" s="31"/>
      <c r="GMQ43" s="30"/>
      <c r="GMR43" s="31"/>
      <c r="GMS43" s="30"/>
      <c r="GMT43" s="31"/>
      <c r="GMU43" s="30"/>
      <c r="GMV43" s="31"/>
      <c r="GMW43" s="30"/>
      <c r="GMX43" s="31"/>
      <c r="GMY43" s="30"/>
      <c r="GMZ43" s="31"/>
      <c r="GNA43" s="30"/>
      <c r="GNB43" s="31"/>
      <c r="GNC43" s="30"/>
      <c r="GND43" s="31"/>
      <c r="GNE43" s="30"/>
      <c r="GNF43" s="31"/>
      <c r="GNG43" s="30"/>
      <c r="GNH43" s="31"/>
      <c r="GNI43" s="30"/>
      <c r="GNJ43" s="31"/>
      <c r="GNK43" s="30"/>
      <c r="GNL43" s="31"/>
      <c r="GNM43" s="30"/>
      <c r="GNN43" s="31"/>
      <c r="GNO43" s="30"/>
      <c r="GNP43" s="31"/>
      <c r="GNQ43" s="30"/>
      <c r="GNR43" s="31"/>
      <c r="GNS43" s="30"/>
      <c r="GNT43" s="31"/>
      <c r="GNU43" s="30"/>
      <c r="GNV43" s="31"/>
      <c r="GNW43" s="30"/>
      <c r="GNX43" s="31"/>
      <c r="GNY43" s="30"/>
      <c r="GNZ43" s="31"/>
      <c r="GOA43" s="30"/>
      <c r="GOB43" s="31"/>
      <c r="GOC43" s="30"/>
      <c r="GOD43" s="31"/>
      <c r="GOE43" s="30"/>
      <c r="GOF43" s="31"/>
      <c r="GOG43" s="30"/>
      <c r="GOH43" s="31"/>
      <c r="GOI43" s="30"/>
      <c r="GOJ43" s="31"/>
      <c r="GOK43" s="30"/>
      <c r="GOL43" s="31"/>
      <c r="GOM43" s="30"/>
      <c r="GON43" s="31"/>
      <c r="GOO43" s="30"/>
      <c r="GOP43" s="31"/>
      <c r="GOQ43" s="30"/>
      <c r="GOR43" s="31"/>
      <c r="GOS43" s="30"/>
      <c r="GOT43" s="31"/>
      <c r="GOU43" s="30"/>
      <c r="GOV43" s="31"/>
      <c r="GOW43" s="30"/>
      <c r="GOX43" s="31"/>
      <c r="GOY43" s="30"/>
      <c r="GOZ43" s="31"/>
      <c r="GPA43" s="30"/>
      <c r="GPB43" s="31"/>
      <c r="GPC43" s="30"/>
      <c r="GPD43" s="31"/>
      <c r="GPE43" s="30"/>
      <c r="GPF43" s="31"/>
      <c r="GPG43" s="30"/>
      <c r="GPH43" s="31"/>
      <c r="GPI43" s="30"/>
      <c r="GPJ43" s="31"/>
      <c r="GPK43" s="30"/>
      <c r="GPL43" s="31"/>
      <c r="GPM43" s="30"/>
      <c r="GPN43" s="31"/>
      <c r="GPO43" s="30"/>
      <c r="GPP43" s="31"/>
      <c r="GPQ43" s="30"/>
      <c r="GPR43" s="31"/>
      <c r="GPS43" s="30"/>
      <c r="GPT43" s="31"/>
      <c r="GPU43" s="30"/>
      <c r="GPV43" s="31"/>
      <c r="GPW43" s="30"/>
      <c r="GPX43" s="31"/>
      <c r="GPY43" s="30"/>
      <c r="GPZ43" s="31"/>
      <c r="GQA43" s="30"/>
      <c r="GQB43" s="31"/>
      <c r="GQC43" s="30"/>
      <c r="GQD43" s="31"/>
      <c r="GQE43" s="30"/>
      <c r="GQF43" s="31"/>
      <c r="GQG43" s="30"/>
      <c r="GQH43" s="31"/>
      <c r="GQI43" s="30"/>
      <c r="GQJ43" s="31"/>
      <c r="GQK43" s="30"/>
      <c r="GQL43" s="31"/>
      <c r="GQM43" s="30"/>
      <c r="GQN43" s="31"/>
      <c r="GQO43" s="30"/>
      <c r="GQP43" s="31"/>
      <c r="GQQ43" s="30"/>
      <c r="GQR43" s="31"/>
      <c r="GQS43" s="30"/>
      <c r="GQT43" s="31"/>
      <c r="GQU43" s="30"/>
      <c r="GQV43" s="31"/>
      <c r="GQW43" s="30"/>
      <c r="GQX43" s="31"/>
      <c r="GQY43" s="30"/>
      <c r="GQZ43" s="31"/>
      <c r="GRA43" s="30"/>
      <c r="GRB43" s="31"/>
      <c r="GRC43" s="30"/>
      <c r="GRD43" s="31"/>
      <c r="GRE43" s="30"/>
      <c r="GRF43" s="31"/>
      <c r="GRG43" s="30"/>
      <c r="GRH43" s="31"/>
      <c r="GRI43" s="30"/>
      <c r="GRJ43" s="31"/>
      <c r="GRK43" s="30"/>
      <c r="GRL43" s="31"/>
      <c r="GRM43" s="30"/>
      <c r="GRN43" s="31"/>
      <c r="GRO43" s="30"/>
      <c r="GRP43" s="31"/>
      <c r="GRQ43" s="30"/>
      <c r="GRR43" s="31"/>
      <c r="GRS43" s="30"/>
      <c r="GRT43" s="31"/>
      <c r="GRU43" s="30"/>
      <c r="GRV43" s="31"/>
      <c r="GRW43" s="30"/>
      <c r="GRX43" s="31"/>
      <c r="GRY43" s="30"/>
      <c r="GRZ43" s="31"/>
      <c r="GSA43" s="30"/>
      <c r="GSB43" s="31"/>
      <c r="GSC43" s="30"/>
      <c r="GSD43" s="31"/>
      <c r="GSE43" s="30"/>
      <c r="GSF43" s="31"/>
      <c r="GSG43" s="30"/>
      <c r="GSH43" s="31"/>
      <c r="GSI43" s="30"/>
      <c r="GSJ43" s="31"/>
      <c r="GSK43" s="30"/>
      <c r="GSL43" s="31"/>
      <c r="GSM43" s="30"/>
      <c r="GSN43" s="31"/>
      <c r="GSO43" s="30"/>
      <c r="GSP43" s="31"/>
      <c r="GSQ43" s="30"/>
      <c r="GSR43" s="31"/>
      <c r="GSS43" s="30"/>
      <c r="GST43" s="31"/>
      <c r="GSU43" s="30"/>
      <c r="GSV43" s="31"/>
      <c r="GSW43" s="30"/>
      <c r="GSX43" s="31"/>
      <c r="GSY43" s="30"/>
      <c r="GSZ43" s="31"/>
      <c r="GTA43" s="30"/>
      <c r="GTB43" s="31"/>
      <c r="GTC43" s="30"/>
      <c r="GTD43" s="31"/>
      <c r="GTE43" s="30"/>
      <c r="GTF43" s="31"/>
      <c r="GTG43" s="30"/>
      <c r="GTH43" s="31"/>
      <c r="GTI43" s="30"/>
      <c r="GTJ43" s="31"/>
      <c r="GTK43" s="30"/>
      <c r="GTL43" s="31"/>
      <c r="GTM43" s="30"/>
      <c r="GTN43" s="31"/>
      <c r="GTO43" s="30"/>
      <c r="GTP43" s="31"/>
      <c r="GTQ43" s="30"/>
      <c r="GTR43" s="31"/>
      <c r="GTS43" s="30"/>
      <c r="GTT43" s="31"/>
      <c r="GTU43" s="30"/>
      <c r="GTV43" s="31"/>
      <c r="GTW43" s="30"/>
      <c r="GTX43" s="31"/>
      <c r="GTY43" s="30"/>
      <c r="GTZ43" s="31"/>
      <c r="GUA43" s="30"/>
      <c r="GUB43" s="31"/>
      <c r="GUC43" s="30"/>
      <c r="GUD43" s="31"/>
      <c r="GUE43" s="30"/>
      <c r="GUF43" s="31"/>
      <c r="GUG43" s="30"/>
      <c r="GUH43" s="31"/>
      <c r="GUI43" s="30"/>
      <c r="GUJ43" s="31"/>
      <c r="GUK43" s="30"/>
      <c r="GUL43" s="31"/>
      <c r="GUM43" s="30"/>
      <c r="GUN43" s="31"/>
      <c r="GUO43" s="30"/>
      <c r="GUP43" s="31"/>
      <c r="GUQ43" s="30"/>
      <c r="GUR43" s="31"/>
      <c r="GUS43" s="30"/>
      <c r="GUT43" s="31"/>
      <c r="GUU43" s="30"/>
      <c r="GUV43" s="31"/>
      <c r="GUW43" s="30"/>
      <c r="GUX43" s="31"/>
      <c r="GUY43" s="30"/>
      <c r="GUZ43" s="31"/>
      <c r="GVA43" s="30"/>
      <c r="GVB43" s="31"/>
      <c r="GVC43" s="30"/>
      <c r="GVD43" s="31"/>
      <c r="GVE43" s="30"/>
      <c r="GVF43" s="31"/>
      <c r="GVG43" s="30"/>
      <c r="GVH43" s="31"/>
      <c r="GVI43" s="30"/>
      <c r="GVJ43" s="31"/>
      <c r="GVK43" s="30"/>
      <c r="GVL43" s="31"/>
      <c r="GVM43" s="30"/>
      <c r="GVN43" s="31"/>
      <c r="GVO43" s="30"/>
      <c r="GVP43" s="31"/>
      <c r="GVQ43" s="30"/>
      <c r="GVR43" s="31"/>
      <c r="GVS43" s="30"/>
      <c r="GVT43" s="31"/>
      <c r="GVU43" s="30"/>
      <c r="GVV43" s="31"/>
      <c r="GVW43" s="30"/>
      <c r="GVX43" s="31"/>
      <c r="GVY43" s="30"/>
      <c r="GVZ43" s="31"/>
      <c r="GWA43" s="30"/>
      <c r="GWB43" s="31"/>
      <c r="GWC43" s="30"/>
      <c r="GWD43" s="31"/>
      <c r="GWE43" s="30"/>
      <c r="GWF43" s="31"/>
      <c r="GWG43" s="30"/>
      <c r="GWH43" s="31"/>
      <c r="GWI43" s="30"/>
      <c r="GWJ43" s="31"/>
      <c r="GWK43" s="30"/>
      <c r="GWL43" s="31"/>
      <c r="GWM43" s="30"/>
      <c r="GWN43" s="31"/>
      <c r="GWO43" s="30"/>
      <c r="GWP43" s="31"/>
      <c r="GWQ43" s="30"/>
      <c r="GWR43" s="31"/>
      <c r="GWS43" s="30"/>
      <c r="GWT43" s="31"/>
      <c r="GWU43" s="30"/>
      <c r="GWV43" s="31"/>
      <c r="GWW43" s="30"/>
      <c r="GWX43" s="31"/>
      <c r="GWY43" s="30"/>
      <c r="GWZ43" s="31"/>
      <c r="GXA43" s="30"/>
      <c r="GXB43" s="31"/>
      <c r="GXC43" s="30"/>
      <c r="GXD43" s="31"/>
      <c r="GXE43" s="30"/>
      <c r="GXF43" s="31"/>
      <c r="GXG43" s="30"/>
      <c r="GXH43" s="31"/>
      <c r="GXI43" s="30"/>
      <c r="GXJ43" s="31"/>
      <c r="GXK43" s="30"/>
      <c r="GXL43" s="31"/>
      <c r="GXM43" s="30"/>
      <c r="GXN43" s="31"/>
      <c r="GXO43" s="30"/>
      <c r="GXP43" s="31"/>
      <c r="GXQ43" s="30"/>
      <c r="GXR43" s="31"/>
      <c r="GXS43" s="30"/>
      <c r="GXT43" s="31"/>
      <c r="GXU43" s="30"/>
      <c r="GXV43" s="31"/>
      <c r="GXW43" s="30"/>
      <c r="GXX43" s="31"/>
      <c r="GXY43" s="30"/>
      <c r="GXZ43" s="31"/>
      <c r="GYA43" s="30"/>
      <c r="GYB43" s="31"/>
      <c r="GYC43" s="30"/>
      <c r="GYD43" s="31"/>
      <c r="GYE43" s="30"/>
      <c r="GYF43" s="31"/>
      <c r="GYG43" s="30"/>
      <c r="GYH43" s="31"/>
      <c r="GYI43" s="30"/>
      <c r="GYJ43" s="31"/>
      <c r="GYK43" s="30"/>
      <c r="GYL43" s="31"/>
      <c r="GYM43" s="30"/>
      <c r="GYN43" s="31"/>
      <c r="GYO43" s="30"/>
      <c r="GYP43" s="31"/>
      <c r="GYQ43" s="30"/>
      <c r="GYR43" s="31"/>
      <c r="GYS43" s="30"/>
      <c r="GYT43" s="31"/>
      <c r="GYU43" s="30"/>
      <c r="GYV43" s="31"/>
      <c r="GYW43" s="30"/>
      <c r="GYX43" s="31"/>
      <c r="GYY43" s="30"/>
      <c r="GYZ43" s="31"/>
      <c r="GZA43" s="30"/>
      <c r="GZB43" s="31"/>
      <c r="GZC43" s="30"/>
      <c r="GZD43" s="31"/>
      <c r="GZE43" s="30"/>
      <c r="GZF43" s="31"/>
      <c r="GZG43" s="30"/>
      <c r="GZH43" s="31"/>
      <c r="GZI43" s="30"/>
      <c r="GZJ43" s="31"/>
      <c r="GZK43" s="30"/>
      <c r="GZL43" s="31"/>
      <c r="GZM43" s="30"/>
      <c r="GZN43" s="31"/>
      <c r="GZO43" s="30"/>
      <c r="GZP43" s="31"/>
      <c r="GZQ43" s="30"/>
      <c r="GZR43" s="31"/>
      <c r="GZS43" s="30"/>
      <c r="GZT43" s="31"/>
      <c r="GZU43" s="30"/>
      <c r="GZV43" s="31"/>
      <c r="GZW43" s="30"/>
      <c r="GZX43" s="31"/>
      <c r="GZY43" s="30"/>
      <c r="GZZ43" s="31"/>
      <c r="HAA43" s="30"/>
      <c r="HAB43" s="31"/>
      <c r="HAC43" s="30"/>
      <c r="HAD43" s="31"/>
      <c r="HAE43" s="30"/>
      <c r="HAF43" s="31"/>
      <c r="HAG43" s="30"/>
      <c r="HAH43" s="31"/>
      <c r="HAI43" s="30"/>
      <c r="HAJ43" s="31"/>
      <c r="HAK43" s="30"/>
      <c r="HAL43" s="31"/>
      <c r="HAM43" s="30"/>
      <c r="HAN43" s="31"/>
      <c r="HAO43" s="30"/>
      <c r="HAP43" s="31"/>
      <c r="HAQ43" s="30"/>
      <c r="HAR43" s="31"/>
      <c r="HAS43" s="30"/>
      <c r="HAT43" s="31"/>
      <c r="HAU43" s="30"/>
      <c r="HAV43" s="31"/>
      <c r="HAW43" s="30"/>
      <c r="HAX43" s="31"/>
      <c r="HAY43" s="30"/>
      <c r="HAZ43" s="31"/>
      <c r="HBA43" s="30"/>
      <c r="HBB43" s="31"/>
      <c r="HBC43" s="30"/>
      <c r="HBD43" s="31"/>
      <c r="HBE43" s="30"/>
      <c r="HBF43" s="31"/>
      <c r="HBG43" s="30"/>
      <c r="HBH43" s="31"/>
      <c r="HBI43" s="30"/>
      <c r="HBJ43" s="31"/>
      <c r="HBK43" s="30"/>
      <c r="HBL43" s="31"/>
      <c r="HBM43" s="30"/>
      <c r="HBN43" s="31"/>
      <c r="HBO43" s="30"/>
      <c r="HBP43" s="31"/>
      <c r="HBQ43" s="30"/>
      <c r="HBR43" s="31"/>
      <c r="HBS43" s="30"/>
      <c r="HBT43" s="31"/>
      <c r="HBU43" s="30"/>
      <c r="HBV43" s="31"/>
      <c r="HBW43" s="30"/>
      <c r="HBX43" s="31"/>
      <c r="HBY43" s="30"/>
      <c r="HBZ43" s="31"/>
      <c r="HCA43" s="30"/>
      <c r="HCB43" s="31"/>
      <c r="HCC43" s="30"/>
      <c r="HCD43" s="31"/>
      <c r="HCE43" s="30"/>
      <c r="HCF43" s="31"/>
      <c r="HCG43" s="30"/>
      <c r="HCH43" s="31"/>
      <c r="HCI43" s="30"/>
      <c r="HCJ43" s="31"/>
      <c r="HCK43" s="30"/>
      <c r="HCL43" s="31"/>
      <c r="HCM43" s="30"/>
      <c r="HCN43" s="31"/>
      <c r="HCO43" s="30"/>
      <c r="HCP43" s="31"/>
      <c r="HCQ43" s="30"/>
      <c r="HCR43" s="31"/>
      <c r="HCS43" s="30"/>
      <c r="HCT43" s="31"/>
      <c r="HCU43" s="30"/>
      <c r="HCV43" s="31"/>
      <c r="HCW43" s="30"/>
      <c r="HCX43" s="31"/>
      <c r="HCY43" s="30"/>
      <c r="HCZ43" s="31"/>
      <c r="HDA43" s="30"/>
      <c r="HDB43" s="31"/>
      <c r="HDC43" s="30"/>
      <c r="HDD43" s="31"/>
      <c r="HDE43" s="30"/>
      <c r="HDF43" s="31"/>
      <c r="HDG43" s="30"/>
      <c r="HDH43" s="31"/>
      <c r="HDI43" s="30"/>
      <c r="HDJ43" s="31"/>
      <c r="HDK43" s="30"/>
      <c r="HDL43" s="31"/>
      <c r="HDM43" s="30"/>
      <c r="HDN43" s="31"/>
      <c r="HDO43" s="30"/>
      <c r="HDP43" s="31"/>
      <c r="HDQ43" s="30"/>
      <c r="HDR43" s="31"/>
      <c r="HDS43" s="30"/>
      <c r="HDT43" s="31"/>
      <c r="HDU43" s="30"/>
      <c r="HDV43" s="31"/>
      <c r="HDW43" s="30"/>
      <c r="HDX43" s="31"/>
      <c r="HDY43" s="30"/>
      <c r="HDZ43" s="31"/>
      <c r="HEA43" s="30"/>
      <c r="HEB43" s="31"/>
      <c r="HEC43" s="30"/>
      <c r="HED43" s="31"/>
      <c r="HEE43" s="30"/>
      <c r="HEF43" s="31"/>
      <c r="HEG43" s="30"/>
      <c r="HEH43" s="31"/>
      <c r="HEI43" s="30"/>
      <c r="HEJ43" s="31"/>
      <c r="HEK43" s="30"/>
      <c r="HEL43" s="31"/>
      <c r="HEM43" s="30"/>
      <c r="HEN43" s="31"/>
      <c r="HEO43" s="30"/>
      <c r="HEP43" s="31"/>
      <c r="HEQ43" s="30"/>
      <c r="HER43" s="31"/>
      <c r="HES43" s="30"/>
      <c r="HET43" s="31"/>
      <c r="HEU43" s="30"/>
      <c r="HEV43" s="31"/>
      <c r="HEW43" s="30"/>
      <c r="HEX43" s="31"/>
      <c r="HEY43" s="30"/>
      <c r="HEZ43" s="31"/>
      <c r="HFA43" s="30"/>
      <c r="HFB43" s="31"/>
      <c r="HFC43" s="30"/>
      <c r="HFD43" s="31"/>
      <c r="HFE43" s="30"/>
      <c r="HFF43" s="31"/>
      <c r="HFG43" s="30"/>
      <c r="HFH43" s="31"/>
      <c r="HFI43" s="30"/>
      <c r="HFJ43" s="31"/>
      <c r="HFK43" s="30"/>
      <c r="HFL43" s="31"/>
      <c r="HFM43" s="30"/>
      <c r="HFN43" s="31"/>
      <c r="HFO43" s="30"/>
      <c r="HFP43" s="31"/>
      <c r="HFQ43" s="30"/>
      <c r="HFR43" s="31"/>
      <c r="HFS43" s="30"/>
      <c r="HFT43" s="31"/>
      <c r="HFU43" s="30"/>
      <c r="HFV43" s="31"/>
      <c r="HFW43" s="30"/>
      <c r="HFX43" s="31"/>
      <c r="HFY43" s="30"/>
      <c r="HFZ43" s="31"/>
      <c r="HGA43" s="30"/>
      <c r="HGB43" s="31"/>
      <c r="HGC43" s="30"/>
      <c r="HGD43" s="31"/>
      <c r="HGE43" s="30"/>
      <c r="HGF43" s="31"/>
      <c r="HGG43" s="30"/>
      <c r="HGH43" s="31"/>
      <c r="HGI43" s="30"/>
      <c r="HGJ43" s="31"/>
      <c r="HGK43" s="30"/>
      <c r="HGL43" s="31"/>
      <c r="HGM43" s="30"/>
      <c r="HGN43" s="31"/>
      <c r="HGO43" s="30"/>
      <c r="HGP43" s="31"/>
      <c r="HGQ43" s="30"/>
      <c r="HGR43" s="31"/>
      <c r="HGS43" s="30"/>
      <c r="HGT43" s="31"/>
      <c r="HGU43" s="30"/>
      <c r="HGV43" s="31"/>
      <c r="HGW43" s="30"/>
      <c r="HGX43" s="31"/>
      <c r="HGY43" s="30"/>
      <c r="HGZ43" s="31"/>
      <c r="HHA43" s="30"/>
      <c r="HHB43" s="31"/>
      <c r="HHC43" s="30"/>
      <c r="HHD43" s="31"/>
      <c r="HHE43" s="30"/>
      <c r="HHF43" s="31"/>
      <c r="HHG43" s="30"/>
      <c r="HHH43" s="31"/>
      <c r="HHI43" s="30"/>
      <c r="HHJ43" s="31"/>
      <c r="HHK43" s="30"/>
      <c r="HHL43" s="31"/>
      <c r="HHM43" s="30"/>
      <c r="HHN43" s="31"/>
      <c r="HHO43" s="30"/>
      <c r="HHP43" s="31"/>
      <c r="HHQ43" s="30"/>
      <c r="HHR43" s="31"/>
      <c r="HHS43" s="30"/>
      <c r="HHT43" s="31"/>
      <c r="HHU43" s="30"/>
      <c r="HHV43" s="31"/>
      <c r="HHW43" s="30"/>
      <c r="HHX43" s="31"/>
      <c r="HHY43" s="30"/>
      <c r="HHZ43" s="31"/>
      <c r="HIA43" s="30"/>
      <c r="HIB43" s="31"/>
      <c r="HIC43" s="30"/>
      <c r="HID43" s="31"/>
      <c r="HIE43" s="30"/>
      <c r="HIF43" s="31"/>
      <c r="HIG43" s="30"/>
      <c r="HIH43" s="31"/>
      <c r="HII43" s="30"/>
      <c r="HIJ43" s="31"/>
      <c r="HIK43" s="30"/>
      <c r="HIL43" s="31"/>
      <c r="HIM43" s="30"/>
      <c r="HIN43" s="31"/>
      <c r="HIO43" s="30"/>
      <c r="HIP43" s="31"/>
      <c r="HIQ43" s="30"/>
      <c r="HIR43" s="31"/>
      <c r="HIS43" s="30"/>
      <c r="HIT43" s="31"/>
      <c r="HIU43" s="30"/>
      <c r="HIV43" s="31"/>
      <c r="HIW43" s="30"/>
      <c r="HIX43" s="31"/>
      <c r="HIY43" s="30"/>
      <c r="HIZ43" s="31"/>
      <c r="HJA43" s="30"/>
      <c r="HJB43" s="31"/>
      <c r="HJC43" s="30"/>
      <c r="HJD43" s="31"/>
      <c r="HJE43" s="30"/>
      <c r="HJF43" s="31"/>
      <c r="HJG43" s="30"/>
      <c r="HJH43" s="31"/>
      <c r="HJI43" s="30"/>
      <c r="HJJ43" s="31"/>
      <c r="HJK43" s="30"/>
      <c r="HJL43" s="31"/>
      <c r="HJM43" s="30"/>
      <c r="HJN43" s="31"/>
      <c r="HJO43" s="30"/>
      <c r="HJP43" s="31"/>
      <c r="HJQ43" s="30"/>
      <c r="HJR43" s="31"/>
      <c r="HJS43" s="30"/>
      <c r="HJT43" s="31"/>
      <c r="HJU43" s="30"/>
      <c r="HJV43" s="31"/>
      <c r="HJW43" s="30"/>
      <c r="HJX43" s="31"/>
      <c r="HJY43" s="30"/>
      <c r="HJZ43" s="31"/>
      <c r="HKA43" s="30"/>
      <c r="HKB43" s="31"/>
      <c r="HKC43" s="30"/>
      <c r="HKD43" s="31"/>
      <c r="HKE43" s="30"/>
      <c r="HKF43" s="31"/>
      <c r="HKG43" s="30"/>
      <c r="HKH43" s="31"/>
      <c r="HKI43" s="30"/>
      <c r="HKJ43" s="31"/>
      <c r="HKK43" s="30"/>
      <c r="HKL43" s="31"/>
      <c r="HKM43" s="30"/>
      <c r="HKN43" s="31"/>
      <c r="HKO43" s="30"/>
      <c r="HKP43" s="31"/>
      <c r="HKQ43" s="30"/>
      <c r="HKR43" s="31"/>
      <c r="HKS43" s="30"/>
      <c r="HKT43" s="31"/>
      <c r="HKU43" s="30"/>
      <c r="HKV43" s="31"/>
      <c r="HKW43" s="30"/>
      <c r="HKX43" s="31"/>
      <c r="HKY43" s="30"/>
      <c r="HKZ43" s="31"/>
      <c r="HLA43" s="30"/>
      <c r="HLB43" s="31"/>
      <c r="HLC43" s="30"/>
      <c r="HLD43" s="31"/>
      <c r="HLE43" s="30"/>
      <c r="HLF43" s="31"/>
      <c r="HLG43" s="30"/>
      <c r="HLH43" s="31"/>
      <c r="HLI43" s="30"/>
      <c r="HLJ43" s="31"/>
      <c r="HLK43" s="30"/>
      <c r="HLL43" s="31"/>
      <c r="HLM43" s="30"/>
      <c r="HLN43" s="31"/>
      <c r="HLO43" s="30"/>
      <c r="HLP43" s="31"/>
      <c r="HLQ43" s="30"/>
      <c r="HLR43" s="31"/>
      <c r="HLS43" s="30"/>
      <c r="HLT43" s="31"/>
      <c r="HLU43" s="30"/>
      <c r="HLV43" s="31"/>
      <c r="HLW43" s="30"/>
      <c r="HLX43" s="31"/>
      <c r="HLY43" s="30"/>
      <c r="HLZ43" s="31"/>
      <c r="HMA43" s="30"/>
      <c r="HMB43" s="31"/>
      <c r="HMC43" s="30"/>
      <c r="HMD43" s="31"/>
      <c r="HME43" s="30"/>
      <c r="HMF43" s="31"/>
      <c r="HMG43" s="30"/>
      <c r="HMH43" s="31"/>
      <c r="HMI43" s="30"/>
      <c r="HMJ43" s="31"/>
      <c r="HMK43" s="30"/>
      <c r="HML43" s="31"/>
      <c r="HMM43" s="30"/>
      <c r="HMN43" s="31"/>
      <c r="HMO43" s="30"/>
      <c r="HMP43" s="31"/>
      <c r="HMQ43" s="30"/>
      <c r="HMR43" s="31"/>
      <c r="HMS43" s="30"/>
      <c r="HMT43" s="31"/>
      <c r="HMU43" s="30"/>
      <c r="HMV43" s="31"/>
      <c r="HMW43" s="30"/>
      <c r="HMX43" s="31"/>
      <c r="HMY43" s="30"/>
      <c r="HMZ43" s="31"/>
      <c r="HNA43" s="30"/>
      <c r="HNB43" s="31"/>
      <c r="HNC43" s="30"/>
      <c r="HND43" s="31"/>
      <c r="HNE43" s="30"/>
      <c r="HNF43" s="31"/>
      <c r="HNG43" s="30"/>
      <c r="HNH43" s="31"/>
      <c r="HNI43" s="30"/>
      <c r="HNJ43" s="31"/>
      <c r="HNK43" s="30"/>
      <c r="HNL43" s="31"/>
      <c r="HNM43" s="30"/>
      <c r="HNN43" s="31"/>
      <c r="HNO43" s="30"/>
      <c r="HNP43" s="31"/>
      <c r="HNQ43" s="30"/>
      <c r="HNR43" s="31"/>
      <c r="HNS43" s="30"/>
      <c r="HNT43" s="31"/>
      <c r="HNU43" s="30"/>
      <c r="HNV43" s="31"/>
      <c r="HNW43" s="30"/>
      <c r="HNX43" s="31"/>
      <c r="HNY43" s="30"/>
      <c r="HNZ43" s="31"/>
      <c r="HOA43" s="30"/>
      <c r="HOB43" s="31"/>
      <c r="HOC43" s="30"/>
      <c r="HOD43" s="31"/>
      <c r="HOE43" s="30"/>
      <c r="HOF43" s="31"/>
      <c r="HOG43" s="30"/>
      <c r="HOH43" s="31"/>
      <c r="HOI43" s="30"/>
      <c r="HOJ43" s="31"/>
      <c r="HOK43" s="30"/>
      <c r="HOL43" s="31"/>
      <c r="HOM43" s="30"/>
      <c r="HON43" s="31"/>
      <c r="HOO43" s="30"/>
      <c r="HOP43" s="31"/>
      <c r="HOQ43" s="30"/>
      <c r="HOR43" s="31"/>
      <c r="HOS43" s="30"/>
      <c r="HOT43" s="31"/>
      <c r="HOU43" s="30"/>
      <c r="HOV43" s="31"/>
      <c r="HOW43" s="30"/>
      <c r="HOX43" s="31"/>
      <c r="HOY43" s="30"/>
      <c r="HOZ43" s="31"/>
      <c r="HPA43" s="30"/>
      <c r="HPB43" s="31"/>
      <c r="HPC43" s="30"/>
      <c r="HPD43" s="31"/>
      <c r="HPE43" s="30"/>
      <c r="HPF43" s="31"/>
      <c r="HPG43" s="30"/>
      <c r="HPH43" s="31"/>
      <c r="HPI43" s="30"/>
      <c r="HPJ43" s="31"/>
      <c r="HPK43" s="30"/>
      <c r="HPL43" s="31"/>
      <c r="HPM43" s="30"/>
      <c r="HPN43" s="31"/>
      <c r="HPO43" s="30"/>
      <c r="HPP43" s="31"/>
      <c r="HPQ43" s="30"/>
      <c r="HPR43" s="31"/>
      <c r="HPS43" s="30"/>
      <c r="HPT43" s="31"/>
      <c r="HPU43" s="30"/>
      <c r="HPV43" s="31"/>
      <c r="HPW43" s="30"/>
      <c r="HPX43" s="31"/>
      <c r="HPY43" s="30"/>
      <c r="HPZ43" s="31"/>
      <c r="HQA43" s="30"/>
      <c r="HQB43" s="31"/>
      <c r="HQC43" s="30"/>
      <c r="HQD43" s="31"/>
      <c r="HQE43" s="30"/>
      <c r="HQF43" s="31"/>
      <c r="HQG43" s="30"/>
      <c r="HQH43" s="31"/>
      <c r="HQI43" s="30"/>
      <c r="HQJ43" s="31"/>
      <c r="HQK43" s="30"/>
      <c r="HQL43" s="31"/>
      <c r="HQM43" s="30"/>
      <c r="HQN43" s="31"/>
      <c r="HQO43" s="30"/>
      <c r="HQP43" s="31"/>
      <c r="HQQ43" s="30"/>
      <c r="HQR43" s="31"/>
      <c r="HQS43" s="30"/>
      <c r="HQT43" s="31"/>
      <c r="HQU43" s="30"/>
      <c r="HQV43" s="31"/>
      <c r="HQW43" s="30"/>
      <c r="HQX43" s="31"/>
      <c r="HQY43" s="30"/>
      <c r="HQZ43" s="31"/>
      <c r="HRA43" s="30"/>
      <c r="HRB43" s="31"/>
      <c r="HRC43" s="30"/>
      <c r="HRD43" s="31"/>
      <c r="HRE43" s="30"/>
      <c r="HRF43" s="31"/>
      <c r="HRG43" s="30"/>
      <c r="HRH43" s="31"/>
      <c r="HRI43" s="30"/>
      <c r="HRJ43" s="31"/>
      <c r="HRK43" s="30"/>
      <c r="HRL43" s="31"/>
      <c r="HRM43" s="30"/>
      <c r="HRN43" s="31"/>
      <c r="HRO43" s="30"/>
      <c r="HRP43" s="31"/>
      <c r="HRQ43" s="30"/>
      <c r="HRR43" s="31"/>
      <c r="HRS43" s="30"/>
      <c r="HRT43" s="31"/>
      <c r="HRU43" s="30"/>
      <c r="HRV43" s="31"/>
      <c r="HRW43" s="30"/>
      <c r="HRX43" s="31"/>
      <c r="HRY43" s="30"/>
      <c r="HRZ43" s="31"/>
      <c r="HSA43" s="30"/>
      <c r="HSB43" s="31"/>
      <c r="HSC43" s="30"/>
      <c r="HSD43" s="31"/>
      <c r="HSE43" s="30"/>
      <c r="HSF43" s="31"/>
      <c r="HSG43" s="30"/>
      <c r="HSH43" s="31"/>
      <c r="HSI43" s="30"/>
      <c r="HSJ43" s="31"/>
      <c r="HSK43" s="30"/>
      <c r="HSL43" s="31"/>
      <c r="HSM43" s="30"/>
      <c r="HSN43" s="31"/>
      <c r="HSO43" s="30"/>
      <c r="HSP43" s="31"/>
      <c r="HSQ43" s="30"/>
      <c r="HSR43" s="31"/>
      <c r="HSS43" s="30"/>
      <c r="HST43" s="31"/>
      <c r="HSU43" s="30"/>
      <c r="HSV43" s="31"/>
      <c r="HSW43" s="30"/>
      <c r="HSX43" s="31"/>
      <c r="HSY43" s="30"/>
      <c r="HSZ43" s="31"/>
      <c r="HTA43" s="30"/>
      <c r="HTB43" s="31"/>
      <c r="HTC43" s="30"/>
      <c r="HTD43" s="31"/>
      <c r="HTE43" s="30"/>
      <c r="HTF43" s="31"/>
      <c r="HTG43" s="30"/>
      <c r="HTH43" s="31"/>
      <c r="HTI43" s="30"/>
      <c r="HTJ43" s="31"/>
      <c r="HTK43" s="30"/>
      <c r="HTL43" s="31"/>
      <c r="HTM43" s="30"/>
      <c r="HTN43" s="31"/>
      <c r="HTO43" s="30"/>
      <c r="HTP43" s="31"/>
      <c r="HTQ43" s="30"/>
      <c r="HTR43" s="31"/>
      <c r="HTS43" s="30"/>
      <c r="HTT43" s="31"/>
      <c r="HTU43" s="30"/>
      <c r="HTV43" s="31"/>
      <c r="HTW43" s="30"/>
      <c r="HTX43" s="31"/>
      <c r="HTY43" s="30"/>
      <c r="HTZ43" s="31"/>
      <c r="HUA43" s="30"/>
      <c r="HUB43" s="31"/>
      <c r="HUC43" s="30"/>
      <c r="HUD43" s="31"/>
      <c r="HUE43" s="30"/>
      <c r="HUF43" s="31"/>
      <c r="HUG43" s="30"/>
      <c r="HUH43" s="31"/>
      <c r="HUI43" s="30"/>
      <c r="HUJ43" s="31"/>
      <c r="HUK43" s="30"/>
      <c r="HUL43" s="31"/>
      <c r="HUM43" s="30"/>
      <c r="HUN43" s="31"/>
      <c r="HUO43" s="30"/>
      <c r="HUP43" s="31"/>
      <c r="HUQ43" s="30"/>
      <c r="HUR43" s="31"/>
      <c r="HUS43" s="30"/>
      <c r="HUT43" s="31"/>
      <c r="HUU43" s="30"/>
      <c r="HUV43" s="31"/>
      <c r="HUW43" s="30"/>
      <c r="HUX43" s="31"/>
      <c r="HUY43" s="30"/>
      <c r="HUZ43" s="31"/>
      <c r="HVA43" s="30"/>
      <c r="HVB43" s="31"/>
      <c r="HVC43" s="30"/>
      <c r="HVD43" s="31"/>
      <c r="HVE43" s="30"/>
      <c r="HVF43" s="31"/>
      <c r="HVG43" s="30"/>
      <c r="HVH43" s="31"/>
      <c r="HVI43" s="30"/>
      <c r="HVJ43" s="31"/>
      <c r="HVK43" s="30"/>
      <c r="HVL43" s="31"/>
      <c r="HVM43" s="30"/>
      <c r="HVN43" s="31"/>
      <c r="HVO43" s="30"/>
      <c r="HVP43" s="31"/>
      <c r="HVQ43" s="30"/>
      <c r="HVR43" s="31"/>
      <c r="HVS43" s="30"/>
      <c r="HVT43" s="31"/>
      <c r="HVU43" s="30"/>
      <c r="HVV43" s="31"/>
      <c r="HVW43" s="30"/>
      <c r="HVX43" s="31"/>
      <c r="HVY43" s="30"/>
      <c r="HVZ43" s="31"/>
      <c r="HWA43" s="30"/>
      <c r="HWB43" s="31"/>
      <c r="HWC43" s="30"/>
      <c r="HWD43" s="31"/>
      <c r="HWE43" s="30"/>
      <c r="HWF43" s="31"/>
      <c r="HWG43" s="30"/>
      <c r="HWH43" s="31"/>
      <c r="HWI43" s="30"/>
      <c r="HWJ43" s="31"/>
      <c r="HWK43" s="30"/>
      <c r="HWL43" s="31"/>
      <c r="HWM43" s="30"/>
      <c r="HWN43" s="31"/>
      <c r="HWO43" s="30"/>
      <c r="HWP43" s="31"/>
      <c r="HWQ43" s="30"/>
      <c r="HWR43" s="31"/>
      <c r="HWS43" s="30"/>
      <c r="HWT43" s="31"/>
      <c r="HWU43" s="30"/>
      <c r="HWV43" s="31"/>
      <c r="HWW43" s="30"/>
      <c r="HWX43" s="31"/>
      <c r="HWY43" s="30"/>
      <c r="HWZ43" s="31"/>
      <c r="HXA43" s="30"/>
      <c r="HXB43" s="31"/>
      <c r="HXC43" s="30"/>
      <c r="HXD43" s="31"/>
      <c r="HXE43" s="30"/>
      <c r="HXF43" s="31"/>
      <c r="HXG43" s="30"/>
      <c r="HXH43" s="31"/>
      <c r="HXI43" s="30"/>
      <c r="HXJ43" s="31"/>
      <c r="HXK43" s="30"/>
      <c r="HXL43" s="31"/>
      <c r="HXM43" s="30"/>
      <c r="HXN43" s="31"/>
      <c r="HXO43" s="30"/>
      <c r="HXP43" s="31"/>
      <c r="HXQ43" s="30"/>
      <c r="HXR43" s="31"/>
      <c r="HXS43" s="30"/>
      <c r="HXT43" s="31"/>
      <c r="HXU43" s="30"/>
      <c r="HXV43" s="31"/>
      <c r="HXW43" s="30"/>
      <c r="HXX43" s="31"/>
      <c r="HXY43" s="30"/>
      <c r="HXZ43" s="31"/>
      <c r="HYA43" s="30"/>
      <c r="HYB43" s="31"/>
      <c r="HYC43" s="30"/>
      <c r="HYD43" s="31"/>
      <c r="HYE43" s="30"/>
      <c r="HYF43" s="31"/>
      <c r="HYG43" s="30"/>
      <c r="HYH43" s="31"/>
      <c r="HYI43" s="30"/>
      <c r="HYJ43" s="31"/>
      <c r="HYK43" s="30"/>
      <c r="HYL43" s="31"/>
      <c r="HYM43" s="30"/>
      <c r="HYN43" s="31"/>
      <c r="HYO43" s="30"/>
      <c r="HYP43" s="31"/>
      <c r="HYQ43" s="30"/>
      <c r="HYR43" s="31"/>
      <c r="HYS43" s="30"/>
      <c r="HYT43" s="31"/>
      <c r="HYU43" s="30"/>
      <c r="HYV43" s="31"/>
      <c r="HYW43" s="30"/>
      <c r="HYX43" s="31"/>
      <c r="HYY43" s="30"/>
      <c r="HYZ43" s="31"/>
      <c r="HZA43" s="30"/>
      <c r="HZB43" s="31"/>
      <c r="HZC43" s="30"/>
      <c r="HZD43" s="31"/>
      <c r="HZE43" s="30"/>
      <c r="HZF43" s="31"/>
      <c r="HZG43" s="30"/>
      <c r="HZH43" s="31"/>
      <c r="HZI43" s="30"/>
      <c r="HZJ43" s="31"/>
      <c r="HZK43" s="30"/>
      <c r="HZL43" s="31"/>
      <c r="HZM43" s="30"/>
      <c r="HZN43" s="31"/>
      <c r="HZO43" s="30"/>
      <c r="HZP43" s="31"/>
      <c r="HZQ43" s="30"/>
      <c r="HZR43" s="31"/>
      <c r="HZS43" s="30"/>
      <c r="HZT43" s="31"/>
      <c r="HZU43" s="30"/>
      <c r="HZV43" s="31"/>
      <c r="HZW43" s="30"/>
      <c r="HZX43" s="31"/>
      <c r="HZY43" s="30"/>
      <c r="HZZ43" s="31"/>
      <c r="IAA43" s="30"/>
      <c r="IAB43" s="31"/>
      <c r="IAC43" s="30"/>
      <c r="IAD43" s="31"/>
      <c r="IAE43" s="30"/>
      <c r="IAF43" s="31"/>
      <c r="IAG43" s="30"/>
      <c r="IAH43" s="31"/>
      <c r="IAI43" s="30"/>
      <c r="IAJ43" s="31"/>
      <c r="IAK43" s="30"/>
      <c r="IAL43" s="31"/>
      <c r="IAM43" s="30"/>
      <c r="IAN43" s="31"/>
      <c r="IAO43" s="30"/>
      <c r="IAP43" s="31"/>
      <c r="IAQ43" s="30"/>
      <c r="IAR43" s="31"/>
      <c r="IAS43" s="30"/>
      <c r="IAT43" s="31"/>
      <c r="IAU43" s="30"/>
      <c r="IAV43" s="31"/>
      <c r="IAW43" s="30"/>
      <c r="IAX43" s="31"/>
      <c r="IAY43" s="30"/>
      <c r="IAZ43" s="31"/>
      <c r="IBA43" s="30"/>
      <c r="IBB43" s="31"/>
      <c r="IBC43" s="30"/>
      <c r="IBD43" s="31"/>
      <c r="IBE43" s="30"/>
      <c r="IBF43" s="31"/>
      <c r="IBG43" s="30"/>
      <c r="IBH43" s="31"/>
      <c r="IBI43" s="30"/>
      <c r="IBJ43" s="31"/>
      <c r="IBK43" s="30"/>
      <c r="IBL43" s="31"/>
      <c r="IBM43" s="30"/>
      <c r="IBN43" s="31"/>
      <c r="IBO43" s="30"/>
      <c r="IBP43" s="31"/>
      <c r="IBQ43" s="30"/>
      <c r="IBR43" s="31"/>
      <c r="IBS43" s="30"/>
      <c r="IBT43" s="31"/>
      <c r="IBU43" s="30"/>
      <c r="IBV43" s="31"/>
      <c r="IBW43" s="30"/>
      <c r="IBX43" s="31"/>
      <c r="IBY43" s="30"/>
      <c r="IBZ43" s="31"/>
      <c r="ICA43" s="30"/>
      <c r="ICB43" s="31"/>
      <c r="ICC43" s="30"/>
      <c r="ICD43" s="31"/>
      <c r="ICE43" s="30"/>
      <c r="ICF43" s="31"/>
      <c r="ICG43" s="30"/>
      <c r="ICH43" s="31"/>
      <c r="ICI43" s="30"/>
      <c r="ICJ43" s="31"/>
      <c r="ICK43" s="30"/>
      <c r="ICL43" s="31"/>
      <c r="ICM43" s="30"/>
      <c r="ICN43" s="31"/>
      <c r="ICO43" s="30"/>
      <c r="ICP43" s="31"/>
      <c r="ICQ43" s="30"/>
      <c r="ICR43" s="31"/>
      <c r="ICS43" s="30"/>
      <c r="ICT43" s="31"/>
      <c r="ICU43" s="30"/>
      <c r="ICV43" s="31"/>
      <c r="ICW43" s="30"/>
      <c r="ICX43" s="31"/>
      <c r="ICY43" s="30"/>
      <c r="ICZ43" s="31"/>
      <c r="IDA43" s="30"/>
      <c r="IDB43" s="31"/>
      <c r="IDC43" s="30"/>
      <c r="IDD43" s="31"/>
      <c r="IDE43" s="30"/>
      <c r="IDF43" s="31"/>
      <c r="IDG43" s="30"/>
      <c r="IDH43" s="31"/>
      <c r="IDI43" s="30"/>
      <c r="IDJ43" s="31"/>
      <c r="IDK43" s="30"/>
      <c r="IDL43" s="31"/>
      <c r="IDM43" s="30"/>
      <c r="IDN43" s="31"/>
      <c r="IDO43" s="30"/>
      <c r="IDP43" s="31"/>
      <c r="IDQ43" s="30"/>
      <c r="IDR43" s="31"/>
      <c r="IDS43" s="30"/>
      <c r="IDT43" s="31"/>
      <c r="IDU43" s="30"/>
      <c r="IDV43" s="31"/>
      <c r="IDW43" s="30"/>
      <c r="IDX43" s="31"/>
      <c r="IDY43" s="30"/>
      <c r="IDZ43" s="31"/>
      <c r="IEA43" s="30"/>
      <c r="IEB43" s="31"/>
      <c r="IEC43" s="30"/>
      <c r="IED43" s="31"/>
      <c r="IEE43" s="30"/>
      <c r="IEF43" s="31"/>
      <c r="IEG43" s="30"/>
      <c r="IEH43" s="31"/>
      <c r="IEI43" s="30"/>
      <c r="IEJ43" s="31"/>
      <c r="IEK43" s="30"/>
      <c r="IEL43" s="31"/>
      <c r="IEM43" s="30"/>
      <c r="IEN43" s="31"/>
      <c r="IEO43" s="30"/>
      <c r="IEP43" s="31"/>
      <c r="IEQ43" s="30"/>
      <c r="IER43" s="31"/>
      <c r="IES43" s="30"/>
      <c r="IET43" s="31"/>
      <c r="IEU43" s="30"/>
      <c r="IEV43" s="31"/>
      <c r="IEW43" s="30"/>
      <c r="IEX43" s="31"/>
      <c r="IEY43" s="30"/>
      <c r="IEZ43" s="31"/>
      <c r="IFA43" s="30"/>
      <c r="IFB43" s="31"/>
      <c r="IFC43" s="30"/>
      <c r="IFD43" s="31"/>
      <c r="IFE43" s="30"/>
      <c r="IFF43" s="31"/>
      <c r="IFG43" s="30"/>
      <c r="IFH43" s="31"/>
      <c r="IFI43" s="30"/>
      <c r="IFJ43" s="31"/>
      <c r="IFK43" s="30"/>
      <c r="IFL43" s="31"/>
      <c r="IFM43" s="30"/>
      <c r="IFN43" s="31"/>
      <c r="IFO43" s="30"/>
      <c r="IFP43" s="31"/>
      <c r="IFQ43" s="30"/>
      <c r="IFR43" s="31"/>
      <c r="IFS43" s="30"/>
      <c r="IFT43" s="31"/>
      <c r="IFU43" s="30"/>
      <c r="IFV43" s="31"/>
      <c r="IFW43" s="30"/>
      <c r="IFX43" s="31"/>
      <c r="IFY43" s="30"/>
      <c r="IFZ43" s="31"/>
      <c r="IGA43" s="30"/>
      <c r="IGB43" s="31"/>
      <c r="IGC43" s="30"/>
      <c r="IGD43" s="31"/>
      <c r="IGE43" s="30"/>
      <c r="IGF43" s="31"/>
      <c r="IGG43" s="30"/>
      <c r="IGH43" s="31"/>
      <c r="IGI43" s="30"/>
      <c r="IGJ43" s="31"/>
      <c r="IGK43" s="30"/>
      <c r="IGL43" s="31"/>
      <c r="IGM43" s="30"/>
      <c r="IGN43" s="31"/>
      <c r="IGO43" s="30"/>
      <c r="IGP43" s="31"/>
      <c r="IGQ43" s="30"/>
      <c r="IGR43" s="31"/>
      <c r="IGS43" s="30"/>
      <c r="IGT43" s="31"/>
      <c r="IGU43" s="30"/>
      <c r="IGV43" s="31"/>
      <c r="IGW43" s="30"/>
      <c r="IGX43" s="31"/>
      <c r="IGY43" s="30"/>
      <c r="IGZ43" s="31"/>
      <c r="IHA43" s="30"/>
      <c r="IHB43" s="31"/>
      <c r="IHC43" s="30"/>
      <c r="IHD43" s="31"/>
      <c r="IHE43" s="30"/>
      <c r="IHF43" s="31"/>
      <c r="IHG43" s="30"/>
      <c r="IHH43" s="31"/>
      <c r="IHI43" s="30"/>
      <c r="IHJ43" s="31"/>
      <c r="IHK43" s="30"/>
      <c r="IHL43" s="31"/>
      <c r="IHM43" s="30"/>
      <c r="IHN43" s="31"/>
      <c r="IHO43" s="30"/>
      <c r="IHP43" s="31"/>
      <c r="IHQ43" s="30"/>
      <c r="IHR43" s="31"/>
      <c r="IHS43" s="30"/>
      <c r="IHT43" s="31"/>
      <c r="IHU43" s="30"/>
      <c r="IHV43" s="31"/>
      <c r="IHW43" s="30"/>
      <c r="IHX43" s="31"/>
      <c r="IHY43" s="30"/>
      <c r="IHZ43" s="31"/>
      <c r="IIA43" s="30"/>
      <c r="IIB43" s="31"/>
      <c r="IIC43" s="30"/>
      <c r="IID43" s="31"/>
      <c r="IIE43" s="30"/>
      <c r="IIF43" s="31"/>
      <c r="IIG43" s="30"/>
      <c r="IIH43" s="31"/>
      <c r="III43" s="30"/>
      <c r="IIJ43" s="31"/>
      <c r="IIK43" s="30"/>
      <c r="IIL43" s="31"/>
      <c r="IIM43" s="30"/>
      <c r="IIN43" s="31"/>
      <c r="IIO43" s="30"/>
      <c r="IIP43" s="31"/>
      <c r="IIQ43" s="30"/>
      <c r="IIR43" s="31"/>
      <c r="IIS43" s="30"/>
      <c r="IIT43" s="31"/>
      <c r="IIU43" s="30"/>
      <c r="IIV43" s="31"/>
      <c r="IIW43" s="30"/>
      <c r="IIX43" s="31"/>
      <c r="IIY43" s="30"/>
      <c r="IIZ43" s="31"/>
      <c r="IJA43" s="30"/>
      <c r="IJB43" s="31"/>
      <c r="IJC43" s="30"/>
      <c r="IJD43" s="31"/>
      <c r="IJE43" s="30"/>
      <c r="IJF43" s="31"/>
      <c r="IJG43" s="30"/>
      <c r="IJH43" s="31"/>
      <c r="IJI43" s="30"/>
      <c r="IJJ43" s="31"/>
      <c r="IJK43" s="30"/>
      <c r="IJL43" s="31"/>
      <c r="IJM43" s="30"/>
      <c r="IJN43" s="31"/>
      <c r="IJO43" s="30"/>
      <c r="IJP43" s="31"/>
      <c r="IJQ43" s="30"/>
      <c r="IJR43" s="31"/>
      <c r="IJS43" s="30"/>
      <c r="IJT43" s="31"/>
      <c r="IJU43" s="30"/>
      <c r="IJV43" s="31"/>
      <c r="IJW43" s="30"/>
      <c r="IJX43" s="31"/>
      <c r="IJY43" s="30"/>
      <c r="IJZ43" s="31"/>
      <c r="IKA43" s="30"/>
      <c r="IKB43" s="31"/>
      <c r="IKC43" s="30"/>
      <c r="IKD43" s="31"/>
      <c r="IKE43" s="30"/>
      <c r="IKF43" s="31"/>
      <c r="IKG43" s="30"/>
      <c r="IKH43" s="31"/>
      <c r="IKI43" s="30"/>
      <c r="IKJ43" s="31"/>
      <c r="IKK43" s="30"/>
      <c r="IKL43" s="31"/>
      <c r="IKM43" s="30"/>
      <c r="IKN43" s="31"/>
      <c r="IKO43" s="30"/>
      <c r="IKP43" s="31"/>
      <c r="IKQ43" s="30"/>
      <c r="IKR43" s="31"/>
      <c r="IKS43" s="30"/>
      <c r="IKT43" s="31"/>
      <c r="IKU43" s="30"/>
      <c r="IKV43" s="31"/>
      <c r="IKW43" s="30"/>
      <c r="IKX43" s="31"/>
      <c r="IKY43" s="30"/>
      <c r="IKZ43" s="31"/>
      <c r="ILA43" s="30"/>
      <c r="ILB43" s="31"/>
      <c r="ILC43" s="30"/>
      <c r="ILD43" s="31"/>
      <c r="ILE43" s="30"/>
      <c r="ILF43" s="31"/>
      <c r="ILG43" s="30"/>
      <c r="ILH43" s="31"/>
      <c r="ILI43" s="30"/>
      <c r="ILJ43" s="31"/>
      <c r="ILK43" s="30"/>
      <c r="ILL43" s="31"/>
      <c r="ILM43" s="30"/>
      <c r="ILN43" s="31"/>
      <c r="ILO43" s="30"/>
      <c r="ILP43" s="31"/>
      <c r="ILQ43" s="30"/>
      <c r="ILR43" s="31"/>
      <c r="ILS43" s="30"/>
      <c r="ILT43" s="31"/>
      <c r="ILU43" s="30"/>
      <c r="ILV43" s="31"/>
      <c r="ILW43" s="30"/>
      <c r="ILX43" s="31"/>
      <c r="ILY43" s="30"/>
      <c r="ILZ43" s="31"/>
      <c r="IMA43" s="30"/>
      <c r="IMB43" s="31"/>
      <c r="IMC43" s="30"/>
      <c r="IMD43" s="31"/>
      <c r="IME43" s="30"/>
      <c r="IMF43" s="31"/>
      <c r="IMG43" s="30"/>
      <c r="IMH43" s="31"/>
      <c r="IMI43" s="30"/>
      <c r="IMJ43" s="31"/>
      <c r="IMK43" s="30"/>
      <c r="IML43" s="31"/>
      <c r="IMM43" s="30"/>
      <c r="IMN43" s="31"/>
      <c r="IMO43" s="30"/>
      <c r="IMP43" s="31"/>
      <c r="IMQ43" s="30"/>
      <c r="IMR43" s="31"/>
      <c r="IMS43" s="30"/>
      <c r="IMT43" s="31"/>
      <c r="IMU43" s="30"/>
      <c r="IMV43" s="31"/>
      <c r="IMW43" s="30"/>
      <c r="IMX43" s="31"/>
      <c r="IMY43" s="30"/>
      <c r="IMZ43" s="31"/>
      <c r="INA43" s="30"/>
      <c r="INB43" s="31"/>
      <c r="INC43" s="30"/>
      <c r="IND43" s="31"/>
      <c r="INE43" s="30"/>
      <c r="INF43" s="31"/>
      <c r="ING43" s="30"/>
      <c r="INH43" s="31"/>
      <c r="INI43" s="30"/>
      <c r="INJ43" s="31"/>
      <c r="INK43" s="30"/>
      <c r="INL43" s="31"/>
      <c r="INM43" s="30"/>
      <c r="INN43" s="31"/>
      <c r="INO43" s="30"/>
      <c r="INP43" s="31"/>
      <c r="INQ43" s="30"/>
      <c r="INR43" s="31"/>
      <c r="INS43" s="30"/>
      <c r="INT43" s="31"/>
      <c r="INU43" s="30"/>
      <c r="INV43" s="31"/>
      <c r="INW43" s="30"/>
      <c r="INX43" s="31"/>
      <c r="INY43" s="30"/>
      <c r="INZ43" s="31"/>
      <c r="IOA43" s="30"/>
      <c r="IOB43" s="31"/>
      <c r="IOC43" s="30"/>
      <c r="IOD43" s="31"/>
      <c r="IOE43" s="30"/>
      <c r="IOF43" s="31"/>
      <c r="IOG43" s="30"/>
      <c r="IOH43" s="31"/>
      <c r="IOI43" s="30"/>
      <c r="IOJ43" s="31"/>
      <c r="IOK43" s="30"/>
      <c r="IOL43" s="31"/>
      <c r="IOM43" s="30"/>
      <c r="ION43" s="31"/>
      <c r="IOO43" s="30"/>
      <c r="IOP43" s="31"/>
      <c r="IOQ43" s="30"/>
      <c r="IOR43" s="31"/>
      <c r="IOS43" s="30"/>
      <c r="IOT43" s="31"/>
      <c r="IOU43" s="30"/>
      <c r="IOV43" s="31"/>
      <c r="IOW43" s="30"/>
      <c r="IOX43" s="31"/>
      <c r="IOY43" s="30"/>
      <c r="IOZ43" s="31"/>
      <c r="IPA43" s="30"/>
      <c r="IPB43" s="31"/>
      <c r="IPC43" s="30"/>
      <c r="IPD43" s="31"/>
      <c r="IPE43" s="30"/>
      <c r="IPF43" s="31"/>
      <c r="IPG43" s="30"/>
      <c r="IPH43" s="31"/>
      <c r="IPI43" s="30"/>
      <c r="IPJ43" s="31"/>
      <c r="IPK43" s="30"/>
      <c r="IPL43" s="31"/>
      <c r="IPM43" s="30"/>
      <c r="IPN43" s="31"/>
      <c r="IPO43" s="30"/>
      <c r="IPP43" s="31"/>
      <c r="IPQ43" s="30"/>
      <c r="IPR43" s="31"/>
      <c r="IPS43" s="30"/>
      <c r="IPT43" s="31"/>
      <c r="IPU43" s="30"/>
      <c r="IPV43" s="31"/>
      <c r="IPW43" s="30"/>
      <c r="IPX43" s="31"/>
      <c r="IPY43" s="30"/>
      <c r="IPZ43" s="31"/>
      <c r="IQA43" s="30"/>
      <c r="IQB43" s="31"/>
      <c r="IQC43" s="30"/>
      <c r="IQD43" s="31"/>
      <c r="IQE43" s="30"/>
      <c r="IQF43" s="31"/>
      <c r="IQG43" s="30"/>
      <c r="IQH43" s="31"/>
      <c r="IQI43" s="30"/>
      <c r="IQJ43" s="31"/>
      <c r="IQK43" s="30"/>
      <c r="IQL43" s="31"/>
      <c r="IQM43" s="30"/>
      <c r="IQN43" s="31"/>
      <c r="IQO43" s="30"/>
      <c r="IQP43" s="31"/>
      <c r="IQQ43" s="30"/>
      <c r="IQR43" s="31"/>
      <c r="IQS43" s="30"/>
      <c r="IQT43" s="31"/>
      <c r="IQU43" s="30"/>
      <c r="IQV43" s="31"/>
      <c r="IQW43" s="30"/>
      <c r="IQX43" s="31"/>
      <c r="IQY43" s="30"/>
      <c r="IQZ43" s="31"/>
      <c r="IRA43" s="30"/>
      <c r="IRB43" s="31"/>
      <c r="IRC43" s="30"/>
      <c r="IRD43" s="31"/>
      <c r="IRE43" s="30"/>
      <c r="IRF43" s="31"/>
      <c r="IRG43" s="30"/>
      <c r="IRH43" s="31"/>
      <c r="IRI43" s="30"/>
      <c r="IRJ43" s="31"/>
      <c r="IRK43" s="30"/>
      <c r="IRL43" s="31"/>
      <c r="IRM43" s="30"/>
      <c r="IRN43" s="31"/>
      <c r="IRO43" s="30"/>
      <c r="IRP43" s="31"/>
      <c r="IRQ43" s="30"/>
      <c r="IRR43" s="31"/>
      <c r="IRS43" s="30"/>
      <c r="IRT43" s="31"/>
      <c r="IRU43" s="30"/>
      <c r="IRV43" s="31"/>
      <c r="IRW43" s="30"/>
      <c r="IRX43" s="31"/>
      <c r="IRY43" s="30"/>
      <c r="IRZ43" s="31"/>
      <c r="ISA43" s="30"/>
      <c r="ISB43" s="31"/>
      <c r="ISC43" s="30"/>
      <c r="ISD43" s="31"/>
      <c r="ISE43" s="30"/>
      <c r="ISF43" s="31"/>
      <c r="ISG43" s="30"/>
      <c r="ISH43" s="31"/>
      <c r="ISI43" s="30"/>
      <c r="ISJ43" s="31"/>
      <c r="ISK43" s="30"/>
      <c r="ISL43" s="31"/>
      <c r="ISM43" s="30"/>
      <c r="ISN43" s="31"/>
      <c r="ISO43" s="30"/>
      <c r="ISP43" s="31"/>
      <c r="ISQ43" s="30"/>
      <c r="ISR43" s="31"/>
      <c r="ISS43" s="30"/>
      <c r="IST43" s="31"/>
      <c r="ISU43" s="30"/>
      <c r="ISV43" s="31"/>
      <c r="ISW43" s="30"/>
      <c r="ISX43" s="31"/>
      <c r="ISY43" s="30"/>
      <c r="ISZ43" s="31"/>
      <c r="ITA43" s="30"/>
      <c r="ITB43" s="31"/>
      <c r="ITC43" s="30"/>
      <c r="ITD43" s="31"/>
      <c r="ITE43" s="30"/>
      <c r="ITF43" s="31"/>
      <c r="ITG43" s="30"/>
      <c r="ITH43" s="31"/>
      <c r="ITI43" s="30"/>
      <c r="ITJ43" s="31"/>
      <c r="ITK43" s="30"/>
      <c r="ITL43" s="31"/>
      <c r="ITM43" s="30"/>
      <c r="ITN43" s="31"/>
      <c r="ITO43" s="30"/>
      <c r="ITP43" s="31"/>
      <c r="ITQ43" s="30"/>
      <c r="ITR43" s="31"/>
      <c r="ITS43" s="30"/>
      <c r="ITT43" s="31"/>
      <c r="ITU43" s="30"/>
      <c r="ITV43" s="31"/>
      <c r="ITW43" s="30"/>
      <c r="ITX43" s="31"/>
      <c r="ITY43" s="30"/>
      <c r="ITZ43" s="31"/>
      <c r="IUA43" s="30"/>
      <c r="IUB43" s="31"/>
      <c r="IUC43" s="30"/>
      <c r="IUD43" s="31"/>
      <c r="IUE43" s="30"/>
      <c r="IUF43" s="31"/>
      <c r="IUG43" s="30"/>
      <c r="IUH43" s="31"/>
      <c r="IUI43" s="30"/>
      <c r="IUJ43" s="31"/>
      <c r="IUK43" s="30"/>
      <c r="IUL43" s="31"/>
      <c r="IUM43" s="30"/>
      <c r="IUN43" s="31"/>
      <c r="IUO43" s="30"/>
      <c r="IUP43" s="31"/>
      <c r="IUQ43" s="30"/>
      <c r="IUR43" s="31"/>
      <c r="IUS43" s="30"/>
      <c r="IUT43" s="31"/>
      <c r="IUU43" s="30"/>
      <c r="IUV43" s="31"/>
      <c r="IUW43" s="30"/>
      <c r="IUX43" s="31"/>
      <c r="IUY43" s="30"/>
      <c r="IUZ43" s="31"/>
      <c r="IVA43" s="30"/>
      <c r="IVB43" s="31"/>
      <c r="IVC43" s="30"/>
      <c r="IVD43" s="31"/>
      <c r="IVE43" s="30"/>
      <c r="IVF43" s="31"/>
      <c r="IVG43" s="30"/>
      <c r="IVH43" s="31"/>
      <c r="IVI43" s="30"/>
      <c r="IVJ43" s="31"/>
      <c r="IVK43" s="30"/>
      <c r="IVL43" s="31"/>
      <c r="IVM43" s="30"/>
      <c r="IVN43" s="31"/>
      <c r="IVO43" s="30"/>
      <c r="IVP43" s="31"/>
      <c r="IVQ43" s="30"/>
      <c r="IVR43" s="31"/>
      <c r="IVS43" s="30"/>
      <c r="IVT43" s="31"/>
      <c r="IVU43" s="30"/>
      <c r="IVV43" s="31"/>
      <c r="IVW43" s="30"/>
      <c r="IVX43" s="31"/>
      <c r="IVY43" s="30"/>
      <c r="IVZ43" s="31"/>
      <c r="IWA43" s="30"/>
      <c r="IWB43" s="31"/>
      <c r="IWC43" s="30"/>
      <c r="IWD43" s="31"/>
      <c r="IWE43" s="30"/>
      <c r="IWF43" s="31"/>
      <c r="IWG43" s="30"/>
      <c r="IWH43" s="31"/>
      <c r="IWI43" s="30"/>
      <c r="IWJ43" s="31"/>
      <c r="IWK43" s="30"/>
      <c r="IWL43" s="31"/>
      <c r="IWM43" s="30"/>
      <c r="IWN43" s="31"/>
      <c r="IWO43" s="30"/>
      <c r="IWP43" s="31"/>
      <c r="IWQ43" s="30"/>
      <c r="IWR43" s="31"/>
      <c r="IWS43" s="30"/>
      <c r="IWT43" s="31"/>
      <c r="IWU43" s="30"/>
      <c r="IWV43" s="31"/>
      <c r="IWW43" s="30"/>
      <c r="IWX43" s="31"/>
      <c r="IWY43" s="30"/>
      <c r="IWZ43" s="31"/>
      <c r="IXA43" s="30"/>
      <c r="IXB43" s="31"/>
      <c r="IXC43" s="30"/>
      <c r="IXD43" s="31"/>
      <c r="IXE43" s="30"/>
      <c r="IXF43" s="31"/>
      <c r="IXG43" s="30"/>
      <c r="IXH43" s="31"/>
      <c r="IXI43" s="30"/>
      <c r="IXJ43" s="31"/>
      <c r="IXK43" s="30"/>
      <c r="IXL43" s="31"/>
      <c r="IXM43" s="30"/>
      <c r="IXN43" s="31"/>
      <c r="IXO43" s="30"/>
      <c r="IXP43" s="31"/>
      <c r="IXQ43" s="30"/>
      <c r="IXR43" s="31"/>
      <c r="IXS43" s="30"/>
      <c r="IXT43" s="31"/>
      <c r="IXU43" s="30"/>
      <c r="IXV43" s="31"/>
      <c r="IXW43" s="30"/>
      <c r="IXX43" s="31"/>
      <c r="IXY43" s="30"/>
      <c r="IXZ43" s="31"/>
      <c r="IYA43" s="30"/>
      <c r="IYB43" s="31"/>
      <c r="IYC43" s="30"/>
      <c r="IYD43" s="31"/>
      <c r="IYE43" s="30"/>
      <c r="IYF43" s="31"/>
      <c r="IYG43" s="30"/>
      <c r="IYH43" s="31"/>
      <c r="IYI43" s="30"/>
      <c r="IYJ43" s="31"/>
      <c r="IYK43" s="30"/>
      <c r="IYL43" s="31"/>
      <c r="IYM43" s="30"/>
      <c r="IYN43" s="31"/>
      <c r="IYO43" s="30"/>
      <c r="IYP43" s="31"/>
      <c r="IYQ43" s="30"/>
      <c r="IYR43" s="31"/>
      <c r="IYS43" s="30"/>
      <c r="IYT43" s="31"/>
      <c r="IYU43" s="30"/>
      <c r="IYV43" s="31"/>
      <c r="IYW43" s="30"/>
      <c r="IYX43" s="31"/>
      <c r="IYY43" s="30"/>
      <c r="IYZ43" s="31"/>
      <c r="IZA43" s="30"/>
      <c r="IZB43" s="31"/>
      <c r="IZC43" s="30"/>
      <c r="IZD43" s="31"/>
      <c r="IZE43" s="30"/>
      <c r="IZF43" s="31"/>
      <c r="IZG43" s="30"/>
      <c r="IZH43" s="31"/>
      <c r="IZI43" s="30"/>
      <c r="IZJ43" s="31"/>
      <c r="IZK43" s="30"/>
      <c r="IZL43" s="31"/>
      <c r="IZM43" s="30"/>
      <c r="IZN43" s="31"/>
      <c r="IZO43" s="30"/>
      <c r="IZP43" s="31"/>
      <c r="IZQ43" s="30"/>
      <c r="IZR43" s="31"/>
      <c r="IZS43" s="30"/>
      <c r="IZT43" s="31"/>
      <c r="IZU43" s="30"/>
      <c r="IZV43" s="31"/>
      <c r="IZW43" s="30"/>
      <c r="IZX43" s="31"/>
      <c r="IZY43" s="30"/>
      <c r="IZZ43" s="31"/>
      <c r="JAA43" s="30"/>
      <c r="JAB43" s="31"/>
      <c r="JAC43" s="30"/>
      <c r="JAD43" s="31"/>
      <c r="JAE43" s="30"/>
      <c r="JAF43" s="31"/>
      <c r="JAG43" s="30"/>
      <c r="JAH43" s="31"/>
      <c r="JAI43" s="30"/>
      <c r="JAJ43" s="31"/>
      <c r="JAK43" s="30"/>
      <c r="JAL43" s="31"/>
      <c r="JAM43" s="30"/>
      <c r="JAN43" s="31"/>
      <c r="JAO43" s="30"/>
      <c r="JAP43" s="31"/>
      <c r="JAQ43" s="30"/>
      <c r="JAR43" s="31"/>
      <c r="JAS43" s="30"/>
      <c r="JAT43" s="31"/>
      <c r="JAU43" s="30"/>
      <c r="JAV43" s="31"/>
      <c r="JAW43" s="30"/>
      <c r="JAX43" s="31"/>
      <c r="JAY43" s="30"/>
      <c r="JAZ43" s="31"/>
      <c r="JBA43" s="30"/>
      <c r="JBB43" s="31"/>
      <c r="JBC43" s="30"/>
      <c r="JBD43" s="31"/>
      <c r="JBE43" s="30"/>
      <c r="JBF43" s="31"/>
      <c r="JBG43" s="30"/>
      <c r="JBH43" s="31"/>
      <c r="JBI43" s="30"/>
      <c r="JBJ43" s="31"/>
      <c r="JBK43" s="30"/>
      <c r="JBL43" s="31"/>
      <c r="JBM43" s="30"/>
      <c r="JBN43" s="31"/>
      <c r="JBO43" s="30"/>
      <c r="JBP43" s="31"/>
      <c r="JBQ43" s="30"/>
      <c r="JBR43" s="31"/>
      <c r="JBS43" s="30"/>
      <c r="JBT43" s="31"/>
      <c r="JBU43" s="30"/>
      <c r="JBV43" s="31"/>
      <c r="JBW43" s="30"/>
      <c r="JBX43" s="31"/>
      <c r="JBY43" s="30"/>
      <c r="JBZ43" s="31"/>
      <c r="JCA43" s="30"/>
      <c r="JCB43" s="31"/>
      <c r="JCC43" s="30"/>
      <c r="JCD43" s="31"/>
      <c r="JCE43" s="30"/>
      <c r="JCF43" s="31"/>
      <c r="JCG43" s="30"/>
      <c r="JCH43" s="31"/>
      <c r="JCI43" s="30"/>
      <c r="JCJ43" s="31"/>
      <c r="JCK43" s="30"/>
      <c r="JCL43" s="31"/>
      <c r="JCM43" s="30"/>
      <c r="JCN43" s="31"/>
      <c r="JCO43" s="30"/>
      <c r="JCP43" s="31"/>
      <c r="JCQ43" s="30"/>
      <c r="JCR43" s="31"/>
      <c r="JCS43" s="30"/>
      <c r="JCT43" s="31"/>
      <c r="JCU43" s="30"/>
      <c r="JCV43" s="31"/>
      <c r="JCW43" s="30"/>
      <c r="JCX43" s="31"/>
      <c r="JCY43" s="30"/>
      <c r="JCZ43" s="31"/>
      <c r="JDA43" s="30"/>
      <c r="JDB43" s="31"/>
      <c r="JDC43" s="30"/>
      <c r="JDD43" s="31"/>
      <c r="JDE43" s="30"/>
      <c r="JDF43" s="31"/>
      <c r="JDG43" s="30"/>
      <c r="JDH43" s="31"/>
      <c r="JDI43" s="30"/>
      <c r="JDJ43" s="31"/>
      <c r="JDK43" s="30"/>
      <c r="JDL43" s="31"/>
      <c r="JDM43" s="30"/>
      <c r="JDN43" s="31"/>
      <c r="JDO43" s="30"/>
      <c r="JDP43" s="31"/>
      <c r="JDQ43" s="30"/>
      <c r="JDR43" s="31"/>
      <c r="JDS43" s="30"/>
      <c r="JDT43" s="31"/>
      <c r="JDU43" s="30"/>
      <c r="JDV43" s="31"/>
      <c r="JDW43" s="30"/>
      <c r="JDX43" s="31"/>
      <c r="JDY43" s="30"/>
      <c r="JDZ43" s="31"/>
      <c r="JEA43" s="30"/>
      <c r="JEB43" s="31"/>
      <c r="JEC43" s="30"/>
      <c r="JED43" s="31"/>
      <c r="JEE43" s="30"/>
      <c r="JEF43" s="31"/>
      <c r="JEG43" s="30"/>
      <c r="JEH43" s="31"/>
      <c r="JEI43" s="30"/>
      <c r="JEJ43" s="31"/>
      <c r="JEK43" s="30"/>
      <c r="JEL43" s="31"/>
      <c r="JEM43" s="30"/>
      <c r="JEN43" s="31"/>
      <c r="JEO43" s="30"/>
      <c r="JEP43" s="31"/>
      <c r="JEQ43" s="30"/>
      <c r="JER43" s="31"/>
      <c r="JES43" s="30"/>
      <c r="JET43" s="31"/>
      <c r="JEU43" s="30"/>
      <c r="JEV43" s="31"/>
      <c r="JEW43" s="30"/>
      <c r="JEX43" s="31"/>
      <c r="JEY43" s="30"/>
      <c r="JEZ43" s="31"/>
      <c r="JFA43" s="30"/>
      <c r="JFB43" s="31"/>
      <c r="JFC43" s="30"/>
      <c r="JFD43" s="31"/>
      <c r="JFE43" s="30"/>
      <c r="JFF43" s="31"/>
      <c r="JFG43" s="30"/>
      <c r="JFH43" s="31"/>
      <c r="JFI43" s="30"/>
      <c r="JFJ43" s="31"/>
      <c r="JFK43" s="30"/>
      <c r="JFL43" s="31"/>
      <c r="JFM43" s="30"/>
      <c r="JFN43" s="31"/>
      <c r="JFO43" s="30"/>
      <c r="JFP43" s="31"/>
      <c r="JFQ43" s="30"/>
      <c r="JFR43" s="31"/>
      <c r="JFS43" s="30"/>
      <c r="JFT43" s="31"/>
      <c r="JFU43" s="30"/>
      <c r="JFV43" s="31"/>
      <c r="JFW43" s="30"/>
      <c r="JFX43" s="31"/>
      <c r="JFY43" s="30"/>
      <c r="JFZ43" s="31"/>
      <c r="JGA43" s="30"/>
      <c r="JGB43" s="31"/>
      <c r="JGC43" s="30"/>
      <c r="JGD43" s="31"/>
      <c r="JGE43" s="30"/>
      <c r="JGF43" s="31"/>
      <c r="JGG43" s="30"/>
      <c r="JGH43" s="31"/>
      <c r="JGI43" s="30"/>
      <c r="JGJ43" s="31"/>
      <c r="JGK43" s="30"/>
      <c r="JGL43" s="31"/>
      <c r="JGM43" s="30"/>
      <c r="JGN43" s="31"/>
      <c r="JGO43" s="30"/>
      <c r="JGP43" s="31"/>
      <c r="JGQ43" s="30"/>
      <c r="JGR43" s="31"/>
      <c r="JGS43" s="30"/>
      <c r="JGT43" s="31"/>
      <c r="JGU43" s="30"/>
      <c r="JGV43" s="31"/>
      <c r="JGW43" s="30"/>
      <c r="JGX43" s="31"/>
      <c r="JGY43" s="30"/>
      <c r="JGZ43" s="31"/>
      <c r="JHA43" s="30"/>
      <c r="JHB43" s="31"/>
      <c r="JHC43" s="30"/>
      <c r="JHD43" s="31"/>
      <c r="JHE43" s="30"/>
      <c r="JHF43" s="31"/>
      <c r="JHG43" s="30"/>
      <c r="JHH43" s="31"/>
      <c r="JHI43" s="30"/>
      <c r="JHJ43" s="31"/>
      <c r="JHK43" s="30"/>
      <c r="JHL43" s="31"/>
      <c r="JHM43" s="30"/>
      <c r="JHN43" s="31"/>
      <c r="JHO43" s="30"/>
      <c r="JHP43" s="31"/>
      <c r="JHQ43" s="30"/>
      <c r="JHR43" s="31"/>
      <c r="JHS43" s="30"/>
      <c r="JHT43" s="31"/>
      <c r="JHU43" s="30"/>
      <c r="JHV43" s="31"/>
      <c r="JHW43" s="30"/>
      <c r="JHX43" s="31"/>
      <c r="JHY43" s="30"/>
      <c r="JHZ43" s="31"/>
      <c r="JIA43" s="30"/>
      <c r="JIB43" s="31"/>
      <c r="JIC43" s="30"/>
      <c r="JID43" s="31"/>
      <c r="JIE43" s="30"/>
      <c r="JIF43" s="31"/>
      <c r="JIG43" s="30"/>
      <c r="JIH43" s="31"/>
      <c r="JII43" s="30"/>
      <c r="JIJ43" s="31"/>
      <c r="JIK43" s="30"/>
      <c r="JIL43" s="31"/>
      <c r="JIM43" s="30"/>
      <c r="JIN43" s="31"/>
      <c r="JIO43" s="30"/>
      <c r="JIP43" s="31"/>
      <c r="JIQ43" s="30"/>
      <c r="JIR43" s="31"/>
      <c r="JIS43" s="30"/>
      <c r="JIT43" s="31"/>
      <c r="JIU43" s="30"/>
      <c r="JIV43" s="31"/>
      <c r="JIW43" s="30"/>
      <c r="JIX43" s="31"/>
      <c r="JIY43" s="30"/>
      <c r="JIZ43" s="31"/>
      <c r="JJA43" s="30"/>
      <c r="JJB43" s="31"/>
      <c r="JJC43" s="30"/>
      <c r="JJD43" s="31"/>
      <c r="JJE43" s="30"/>
      <c r="JJF43" s="31"/>
      <c r="JJG43" s="30"/>
      <c r="JJH43" s="31"/>
      <c r="JJI43" s="30"/>
      <c r="JJJ43" s="31"/>
      <c r="JJK43" s="30"/>
      <c r="JJL43" s="31"/>
      <c r="JJM43" s="30"/>
      <c r="JJN43" s="31"/>
      <c r="JJO43" s="30"/>
      <c r="JJP43" s="31"/>
      <c r="JJQ43" s="30"/>
      <c r="JJR43" s="31"/>
      <c r="JJS43" s="30"/>
      <c r="JJT43" s="31"/>
      <c r="JJU43" s="30"/>
      <c r="JJV43" s="31"/>
      <c r="JJW43" s="30"/>
      <c r="JJX43" s="31"/>
      <c r="JJY43" s="30"/>
      <c r="JJZ43" s="31"/>
      <c r="JKA43" s="30"/>
      <c r="JKB43" s="31"/>
      <c r="JKC43" s="30"/>
      <c r="JKD43" s="31"/>
      <c r="JKE43" s="30"/>
      <c r="JKF43" s="31"/>
      <c r="JKG43" s="30"/>
      <c r="JKH43" s="31"/>
      <c r="JKI43" s="30"/>
      <c r="JKJ43" s="31"/>
      <c r="JKK43" s="30"/>
      <c r="JKL43" s="31"/>
      <c r="JKM43" s="30"/>
      <c r="JKN43" s="31"/>
      <c r="JKO43" s="30"/>
      <c r="JKP43" s="31"/>
      <c r="JKQ43" s="30"/>
      <c r="JKR43" s="31"/>
      <c r="JKS43" s="30"/>
      <c r="JKT43" s="31"/>
      <c r="JKU43" s="30"/>
      <c r="JKV43" s="31"/>
      <c r="JKW43" s="30"/>
      <c r="JKX43" s="31"/>
      <c r="JKY43" s="30"/>
      <c r="JKZ43" s="31"/>
      <c r="JLA43" s="30"/>
      <c r="JLB43" s="31"/>
      <c r="JLC43" s="30"/>
      <c r="JLD43" s="31"/>
      <c r="JLE43" s="30"/>
      <c r="JLF43" s="31"/>
      <c r="JLG43" s="30"/>
      <c r="JLH43" s="31"/>
      <c r="JLI43" s="30"/>
      <c r="JLJ43" s="31"/>
      <c r="JLK43" s="30"/>
      <c r="JLL43" s="31"/>
      <c r="JLM43" s="30"/>
      <c r="JLN43" s="31"/>
      <c r="JLO43" s="30"/>
      <c r="JLP43" s="31"/>
      <c r="JLQ43" s="30"/>
      <c r="JLR43" s="31"/>
      <c r="JLS43" s="30"/>
      <c r="JLT43" s="31"/>
      <c r="JLU43" s="30"/>
      <c r="JLV43" s="31"/>
      <c r="JLW43" s="30"/>
      <c r="JLX43" s="31"/>
      <c r="JLY43" s="30"/>
      <c r="JLZ43" s="31"/>
      <c r="JMA43" s="30"/>
      <c r="JMB43" s="31"/>
      <c r="JMC43" s="30"/>
      <c r="JMD43" s="31"/>
      <c r="JME43" s="30"/>
      <c r="JMF43" s="31"/>
      <c r="JMG43" s="30"/>
      <c r="JMH43" s="31"/>
      <c r="JMI43" s="30"/>
      <c r="JMJ43" s="31"/>
      <c r="JMK43" s="30"/>
      <c r="JML43" s="31"/>
      <c r="JMM43" s="30"/>
      <c r="JMN43" s="31"/>
      <c r="JMO43" s="30"/>
      <c r="JMP43" s="31"/>
      <c r="JMQ43" s="30"/>
      <c r="JMR43" s="31"/>
      <c r="JMS43" s="30"/>
      <c r="JMT43" s="31"/>
      <c r="JMU43" s="30"/>
      <c r="JMV43" s="31"/>
      <c r="JMW43" s="30"/>
      <c r="JMX43" s="31"/>
      <c r="JMY43" s="30"/>
      <c r="JMZ43" s="31"/>
      <c r="JNA43" s="30"/>
      <c r="JNB43" s="31"/>
      <c r="JNC43" s="30"/>
      <c r="JND43" s="31"/>
      <c r="JNE43" s="30"/>
      <c r="JNF43" s="31"/>
      <c r="JNG43" s="30"/>
      <c r="JNH43" s="31"/>
      <c r="JNI43" s="30"/>
      <c r="JNJ43" s="31"/>
      <c r="JNK43" s="30"/>
      <c r="JNL43" s="31"/>
      <c r="JNM43" s="30"/>
      <c r="JNN43" s="31"/>
      <c r="JNO43" s="30"/>
      <c r="JNP43" s="31"/>
      <c r="JNQ43" s="30"/>
      <c r="JNR43" s="31"/>
      <c r="JNS43" s="30"/>
      <c r="JNT43" s="31"/>
      <c r="JNU43" s="30"/>
      <c r="JNV43" s="31"/>
      <c r="JNW43" s="30"/>
      <c r="JNX43" s="31"/>
      <c r="JNY43" s="30"/>
      <c r="JNZ43" s="31"/>
      <c r="JOA43" s="30"/>
      <c r="JOB43" s="31"/>
      <c r="JOC43" s="30"/>
      <c r="JOD43" s="31"/>
      <c r="JOE43" s="30"/>
      <c r="JOF43" s="31"/>
      <c r="JOG43" s="30"/>
      <c r="JOH43" s="31"/>
      <c r="JOI43" s="30"/>
      <c r="JOJ43" s="31"/>
      <c r="JOK43" s="30"/>
      <c r="JOL43" s="31"/>
      <c r="JOM43" s="30"/>
      <c r="JON43" s="31"/>
      <c r="JOO43" s="30"/>
      <c r="JOP43" s="31"/>
      <c r="JOQ43" s="30"/>
      <c r="JOR43" s="31"/>
      <c r="JOS43" s="30"/>
      <c r="JOT43" s="31"/>
      <c r="JOU43" s="30"/>
      <c r="JOV43" s="31"/>
      <c r="JOW43" s="30"/>
      <c r="JOX43" s="31"/>
      <c r="JOY43" s="30"/>
      <c r="JOZ43" s="31"/>
      <c r="JPA43" s="30"/>
      <c r="JPB43" s="31"/>
      <c r="JPC43" s="30"/>
      <c r="JPD43" s="31"/>
      <c r="JPE43" s="30"/>
      <c r="JPF43" s="31"/>
      <c r="JPG43" s="30"/>
      <c r="JPH43" s="31"/>
      <c r="JPI43" s="30"/>
      <c r="JPJ43" s="31"/>
      <c r="JPK43" s="30"/>
      <c r="JPL43" s="31"/>
      <c r="JPM43" s="30"/>
      <c r="JPN43" s="31"/>
      <c r="JPO43" s="30"/>
      <c r="JPP43" s="31"/>
      <c r="JPQ43" s="30"/>
      <c r="JPR43" s="31"/>
      <c r="JPS43" s="30"/>
      <c r="JPT43" s="31"/>
      <c r="JPU43" s="30"/>
      <c r="JPV43" s="31"/>
      <c r="JPW43" s="30"/>
      <c r="JPX43" s="31"/>
      <c r="JPY43" s="30"/>
      <c r="JPZ43" s="31"/>
      <c r="JQA43" s="30"/>
      <c r="JQB43" s="31"/>
      <c r="JQC43" s="30"/>
      <c r="JQD43" s="31"/>
      <c r="JQE43" s="30"/>
      <c r="JQF43" s="31"/>
      <c r="JQG43" s="30"/>
      <c r="JQH43" s="31"/>
      <c r="JQI43" s="30"/>
      <c r="JQJ43" s="31"/>
      <c r="JQK43" s="30"/>
      <c r="JQL43" s="31"/>
      <c r="JQM43" s="30"/>
      <c r="JQN43" s="31"/>
      <c r="JQO43" s="30"/>
      <c r="JQP43" s="31"/>
      <c r="JQQ43" s="30"/>
      <c r="JQR43" s="31"/>
      <c r="JQS43" s="30"/>
      <c r="JQT43" s="31"/>
      <c r="JQU43" s="30"/>
      <c r="JQV43" s="31"/>
      <c r="JQW43" s="30"/>
      <c r="JQX43" s="31"/>
      <c r="JQY43" s="30"/>
      <c r="JQZ43" s="31"/>
      <c r="JRA43" s="30"/>
      <c r="JRB43" s="31"/>
      <c r="JRC43" s="30"/>
      <c r="JRD43" s="31"/>
      <c r="JRE43" s="30"/>
      <c r="JRF43" s="31"/>
      <c r="JRG43" s="30"/>
      <c r="JRH43" s="31"/>
      <c r="JRI43" s="30"/>
      <c r="JRJ43" s="31"/>
      <c r="JRK43" s="30"/>
      <c r="JRL43" s="31"/>
      <c r="JRM43" s="30"/>
      <c r="JRN43" s="31"/>
      <c r="JRO43" s="30"/>
      <c r="JRP43" s="31"/>
      <c r="JRQ43" s="30"/>
      <c r="JRR43" s="31"/>
      <c r="JRS43" s="30"/>
      <c r="JRT43" s="31"/>
      <c r="JRU43" s="30"/>
      <c r="JRV43" s="31"/>
      <c r="JRW43" s="30"/>
      <c r="JRX43" s="31"/>
      <c r="JRY43" s="30"/>
      <c r="JRZ43" s="31"/>
      <c r="JSA43" s="30"/>
      <c r="JSB43" s="31"/>
      <c r="JSC43" s="30"/>
      <c r="JSD43" s="31"/>
      <c r="JSE43" s="30"/>
      <c r="JSF43" s="31"/>
      <c r="JSG43" s="30"/>
      <c r="JSH43" s="31"/>
      <c r="JSI43" s="30"/>
      <c r="JSJ43" s="31"/>
      <c r="JSK43" s="30"/>
      <c r="JSL43" s="31"/>
      <c r="JSM43" s="30"/>
      <c r="JSN43" s="31"/>
      <c r="JSO43" s="30"/>
      <c r="JSP43" s="31"/>
      <c r="JSQ43" s="30"/>
      <c r="JSR43" s="31"/>
      <c r="JSS43" s="30"/>
      <c r="JST43" s="31"/>
      <c r="JSU43" s="30"/>
      <c r="JSV43" s="31"/>
      <c r="JSW43" s="30"/>
      <c r="JSX43" s="31"/>
      <c r="JSY43" s="30"/>
      <c r="JSZ43" s="31"/>
      <c r="JTA43" s="30"/>
      <c r="JTB43" s="31"/>
      <c r="JTC43" s="30"/>
      <c r="JTD43" s="31"/>
      <c r="JTE43" s="30"/>
      <c r="JTF43" s="31"/>
      <c r="JTG43" s="30"/>
      <c r="JTH43" s="31"/>
      <c r="JTI43" s="30"/>
      <c r="JTJ43" s="31"/>
      <c r="JTK43" s="30"/>
      <c r="JTL43" s="31"/>
      <c r="JTM43" s="30"/>
      <c r="JTN43" s="31"/>
      <c r="JTO43" s="30"/>
      <c r="JTP43" s="31"/>
      <c r="JTQ43" s="30"/>
      <c r="JTR43" s="31"/>
      <c r="JTS43" s="30"/>
      <c r="JTT43" s="31"/>
      <c r="JTU43" s="30"/>
      <c r="JTV43" s="31"/>
      <c r="JTW43" s="30"/>
      <c r="JTX43" s="31"/>
      <c r="JTY43" s="30"/>
      <c r="JTZ43" s="31"/>
      <c r="JUA43" s="30"/>
      <c r="JUB43" s="31"/>
      <c r="JUC43" s="30"/>
      <c r="JUD43" s="31"/>
      <c r="JUE43" s="30"/>
      <c r="JUF43" s="31"/>
      <c r="JUG43" s="30"/>
      <c r="JUH43" s="31"/>
      <c r="JUI43" s="30"/>
      <c r="JUJ43" s="31"/>
      <c r="JUK43" s="30"/>
      <c r="JUL43" s="31"/>
      <c r="JUM43" s="30"/>
      <c r="JUN43" s="31"/>
      <c r="JUO43" s="30"/>
      <c r="JUP43" s="31"/>
      <c r="JUQ43" s="30"/>
      <c r="JUR43" s="31"/>
      <c r="JUS43" s="30"/>
      <c r="JUT43" s="31"/>
      <c r="JUU43" s="30"/>
      <c r="JUV43" s="31"/>
      <c r="JUW43" s="30"/>
      <c r="JUX43" s="31"/>
      <c r="JUY43" s="30"/>
      <c r="JUZ43" s="31"/>
      <c r="JVA43" s="30"/>
      <c r="JVB43" s="31"/>
      <c r="JVC43" s="30"/>
      <c r="JVD43" s="31"/>
      <c r="JVE43" s="30"/>
      <c r="JVF43" s="31"/>
      <c r="JVG43" s="30"/>
      <c r="JVH43" s="31"/>
      <c r="JVI43" s="30"/>
      <c r="JVJ43" s="31"/>
      <c r="JVK43" s="30"/>
      <c r="JVL43" s="31"/>
      <c r="JVM43" s="30"/>
      <c r="JVN43" s="31"/>
      <c r="JVO43" s="30"/>
      <c r="JVP43" s="31"/>
      <c r="JVQ43" s="30"/>
      <c r="JVR43" s="31"/>
      <c r="JVS43" s="30"/>
      <c r="JVT43" s="31"/>
      <c r="JVU43" s="30"/>
      <c r="JVV43" s="31"/>
      <c r="JVW43" s="30"/>
      <c r="JVX43" s="31"/>
      <c r="JVY43" s="30"/>
      <c r="JVZ43" s="31"/>
      <c r="JWA43" s="30"/>
      <c r="JWB43" s="31"/>
      <c r="JWC43" s="30"/>
      <c r="JWD43" s="31"/>
      <c r="JWE43" s="30"/>
      <c r="JWF43" s="31"/>
      <c r="JWG43" s="30"/>
      <c r="JWH43" s="31"/>
      <c r="JWI43" s="30"/>
      <c r="JWJ43" s="31"/>
      <c r="JWK43" s="30"/>
      <c r="JWL43" s="31"/>
      <c r="JWM43" s="30"/>
      <c r="JWN43" s="31"/>
      <c r="JWO43" s="30"/>
      <c r="JWP43" s="31"/>
      <c r="JWQ43" s="30"/>
      <c r="JWR43" s="31"/>
      <c r="JWS43" s="30"/>
      <c r="JWT43" s="31"/>
      <c r="JWU43" s="30"/>
      <c r="JWV43" s="31"/>
      <c r="JWW43" s="30"/>
      <c r="JWX43" s="31"/>
      <c r="JWY43" s="30"/>
      <c r="JWZ43" s="31"/>
      <c r="JXA43" s="30"/>
      <c r="JXB43" s="31"/>
      <c r="JXC43" s="30"/>
      <c r="JXD43" s="31"/>
      <c r="JXE43" s="30"/>
      <c r="JXF43" s="31"/>
      <c r="JXG43" s="30"/>
      <c r="JXH43" s="31"/>
      <c r="JXI43" s="30"/>
      <c r="JXJ43" s="31"/>
      <c r="JXK43" s="30"/>
      <c r="JXL43" s="31"/>
      <c r="JXM43" s="30"/>
      <c r="JXN43" s="31"/>
      <c r="JXO43" s="30"/>
      <c r="JXP43" s="31"/>
      <c r="JXQ43" s="30"/>
      <c r="JXR43" s="31"/>
      <c r="JXS43" s="30"/>
      <c r="JXT43" s="31"/>
      <c r="JXU43" s="30"/>
      <c r="JXV43" s="31"/>
      <c r="JXW43" s="30"/>
      <c r="JXX43" s="31"/>
      <c r="JXY43" s="30"/>
      <c r="JXZ43" s="31"/>
      <c r="JYA43" s="30"/>
      <c r="JYB43" s="31"/>
      <c r="JYC43" s="30"/>
      <c r="JYD43" s="31"/>
      <c r="JYE43" s="30"/>
      <c r="JYF43" s="31"/>
      <c r="JYG43" s="30"/>
      <c r="JYH43" s="31"/>
      <c r="JYI43" s="30"/>
      <c r="JYJ43" s="31"/>
      <c r="JYK43" s="30"/>
      <c r="JYL43" s="31"/>
      <c r="JYM43" s="30"/>
      <c r="JYN43" s="31"/>
      <c r="JYO43" s="30"/>
      <c r="JYP43" s="31"/>
      <c r="JYQ43" s="30"/>
      <c r="JYR43" s="31"/>
      <c r="JYS43" s="30"/>
      <c r="JYT43" s="31"/>
      <c r="JYU43" s="30"/>
      <c r="JYV43" s="31"/>
      <c r="JYW43" s="30"/>
      <c r="JYX43" s="31"/>
      <c r="JYY43" s="30"/>
      <c r="JYZ43" s="31"/>
      <c r="JZA43" s="30"/>
      <c r="JZB43" s="31"/>
      <c r="JZC43" s="30"/>
      <c r="JZD43" s="31"/>
      <c r="JZE43" s="30"/>
      <c r="JZF43" s="31"/>
      <c r="JZG43" s="30"/>
      <c r="JZH43" s="31"/>
      <c r="JZI43" s="30"/>
      <c r="JZJ43" s="31"/>
      <c r="JZK43" s="30"/>
      <c r="JZL43" s="31"/>
      <c r="JZM43" s="30"/>
      <c r="JZN43" s="31"/>
      <c r="JZO43" s="30"/>
      <c r="JZP43" s="31"/>
      <c r="JZQ43" s="30"/>
      <c r="JZR43" s="31"/>
      <c r="JZS43" s="30"/>
      <c r="JZT43" s="31"/>
      <c r="JZU43" s="30"/>
      <c r="JZV43" s="31"/>
      <c r="JZW43" s="30"/>
      <c r="JZX43" s="31"/>
      <c r="JZY43" s="30"/>
      <c r="JZZ43" s="31"/>
      <c r="KAA43" s="30"/>
      <c r="KAB43" s="31"/>
      <c r="KAC43" s="30"/>
      <c r="KAD43" s="31"/>
      <c r="KAE43" s="30"/>
      <c r="KAF43" s="31"/>
      <c r="KAG43" s="30"/>
      <c r="KAH43" s="31"/>
      <c r="KAI43" s="30"/>
      <c r="KAJ43" s="31"/>
      <c r="KAK43" s="30"/>
      <c r="KAL43" s="31"/>
      <c r="KAM43" s="30"/>
      <c r="KAN43" s="31"/>
      <c r="KAO43" s="30"/>
      <c r="KAP43" s="31"/>
      <c r="KAQ43" s="30"/>
      <c r="KAR43" s="31"/>
      <c r="KAS43" s="30"/>
      <c r="KAT43" s="31"/>
      <c r="KAU43" s="30"/>
      <c r="KAV43" s="31"/>
      <c r="KAW43" s="30"/>
      <c r="KAX43" s="31"/>
      <c r="KAY43" s="30"/>
      <c r="KAZ43" s="31"/>
      <c r="KBA43" s="30"/>
      <c r="KBB43" s="31"/>
      <c r="KBC43" s="30"/>
      <c r="KBD43" s="31"/>
      <c r="KBE43" s="30"/>
      <c r="KBF43" s="31"/>
      <c r="KBG43" s="30"/>
      <c r="KBH43" s="31"/>
      <c r="KBI43" s="30"/>
      <c r="KBJ43" s="31"/>
      <c r="KBK43" s="30"/>
      <c r="KBL43" s="31"/>
      <c r="KBM43" s="30"/>
      <c r="KBN43" s="31"/>
      <c r="KBO43" s="30"/>
      <c r="KBP43" s="31"/>
      <c r="KBQ43" s="30"/>
      <c r="KBR43" s="31"/>
      <c r="KBS43" s="30"/>
      <c r="KBT43" s="31"/>
      <c r="KBU43" s="30"/>
      <c r="KBV43" s="31"/>
      <c r="KBW43" s="30"/>
      <c r="KBX43" s="31"/>
      <c r="KBY43" s="30"/>
      <c r="KBZ43" s="31"/>
      <c r="KCA43" s="30"/>
      <c r="KCB43" s="31"/>
      <c r="KCC43" s="30"/>
      <c r="KCD43" s="31"/>
      <c r="KCE43" s="30"/>
      <c r="KCF43" s="31"/>
      <c r="KCG43" s="30"/>
      <c r="KCH43" s="31"/>
      <c r="KCI43" s="30"/>
      <c r="KCJ43" s="31"/>
      <c r="KCK43" s="30"/>
      <c r="KCL43" s="31"/>
      <c r="KCM43" s="30"/>
      <c r="KCN43" s="31"/>
      <c r="KCO43" s="30"/>
      <c r="KCP43" s="31"/>
      <c r="KCQ43" s="30"/>
      <c r="KCR43" s="31"/>
      <c r="KCS43" s="30"/>
      <c r="KCT43" s="31"/>
      <c r="KCU43" s="30"/>
      <c r="KCV43" s="31"/>
      <c r="KCW43" s="30"/>
      <c r="KCX43" s="31"/>
      <c r="KCY43" s="30"/>
      <c r="KCZ43" s="31"/>
      <c r="KDA43" s="30"/>
      <c r="KDB43" s="31"/>
      <c r="KDC43" s="30"/>
      <c r="KDD43" s="31"/>
      <c r="KDE43" s="30"/>
      <c r="KDF43" s="31"/>
      <c r="KDG43" s="30"/>
      <c r="KDH43" s="31"/>
      <c r="KDI43" s="30"/>
      <c r="KDJ43" s="31"/>
      <c r="KDK43" s="30"/>
      <c r="KDL43" s="31"/>
      <c r="KDM43" s="30"/>
      <c r="KDN43" s="31"/>
      <c r="KDO43" s="30"/>
      <c r="KDP43" s="31"/>
      <c r="KDQ43" s="30"/>
      <c r="KDR43" s="31"/>
      <c r="KDS43" s="30"/>
      <c r="KDT43" s="31"/>
      <c r="KDU43" s="30"/>
      <c r="KDV43" s="31"/>
      <c r="KDW43" s="30"/>
      <c r="KDX43" s="31"/>
      <c r="KDY43" s="30"/>
      <c r="KDZ43" s="31"/>
      <c r="KEA43" s="30"/>
      <c r="KEB43" s="31"/>
      <c r="KEC43" s="30"/>
      <c r="KED43" s="31"/>
      <c r="KEE43" s="30"/>
      <c r="KEF43" s="31"/>
      <c r="KEG43" s="30"/>
      <c r="KEH43" s="31"/>
      <c r="KEI43" s="30"/>
      <c r="KEJ43" s="31"/>
      <c r="KEK43" s="30"/>
      <c r="KEL43" s="31"/>
      <c r="KEM43" s="30"/>
      <c r="KEN43" s="31"/>
      <c r="KEO43" s="30"/>
      <c r="KEP43" s="31"/>
      <c r="KEQ43" s="30"/>
      <c r="KER43" s="31"/>
      <c r="KES43" s="30"/>
      <c r="KET43" s="31"/>
      <c r="KEU43" s="30"/>
      <c r="KEV43" s="31"/>
      <c r="KEW43" s="30"/>
      <c r="KEX43" s="31"/>
      <c r="KEY43" s="30"/>
      <c r="KEZ43" s="31"/>
      <c r="KFA43" s="30"/>
      <c r="KFB43" s="31"/>
      <c r="KFC43" s="30"/>
      <c r="KFD43" s="31"/>
      <c r="KFE43" s="30"/>
      <c r="KFF43" s="31"/>
      <c r="KFG43" s="30"/>
      <c r="KFH43" s="31"/>
      <c r="KFI43" s="30"/>
      <c r="KFJ43" s="31"/>
      <c r="KFK43" s="30"/>
      <c r="KFL43" s="31"/>
      <c r="KFM43" s="30"/>
      <c r="KFN43" s="31"/>
      <c r="KFO43" s="30"/>
      <c r="KFP43" s="31"/>
      <c r="KFQ43" s="30"/>
      <c r="KFR43" s="31"/>
      <c r="KFS43" s="30"/>
      <c r="KFT43" s="31"/>
      <c r="KFU43" s="30"/>
      <c r="KFV43" s="31"/>
      <c r="KFW43" s="30"/>
      <c r="KFX43" s="31"/>
      <c r="KFY43" s="30"/>
      <c r="KFZ43" s="31"/>
      <c r="KGA43" s="30"/>
      <c r="KGB43" s="31"/>
      <c r="KGC43" s="30"/>
      <c r="KGD43" s="31"/>
      <c r="KGE43" s="30"/>
      <c r="KGF43" s="31"/>
      <c r="KGG43" s="30"/>
      <c r="KGH43" s="31"/>
      <c r="KGI43" s="30"/>
      <c r="KGJ43" s="31"/>
      <c r="KGK43" s="30"/>
      <c r="KGL43" s="31"/>
      <c r="KGM43" s="30"/>
      <c r="KGN43" s="31"/>
      <c r="KGO43" s="30"/>
      <c r="KGP43" s="31"/>
      <c r="KGQ43" s="30"/>
      <c r="KGR43" s="31"/>
      <c r="KGS43" s="30"/>
      <c r="KGT43" s="31"/>
      <c r="KGU43" s="30"/>
      <c r="KGV43" s="31"/>
      <c r="KGW43" s="30"/>
      <c r="KGX43" s="31"/>
      <c r="KGY43" s="30"/>
      <c r="KGZ43" s="31"/>
      <c r="KHA43" s="30"/>
      <c r="KHB43" s="31"/>
      <c r="KHC43" s="30"/>
      <c r="KHD43" s="31"/>
      <c r="KHE43" s="30"/>
      <c r="KHF43" s="31"/>
      <c r="KHG43" s="30"/>
      <c r="KHH43" s="31"/>
      <c r="KHI43" s="30"/>
      <c r="KHJ43" s="31"/>
      <c r="KHK43" s="30"/>
      <c r="KHL43" s="31"/>
      <c r="KHM43" s="30"/>
      <c r="KHN43" s="31"/>
      <c r="KHO43" s="30"/>
      <c r="KHP43" s="31"/>
      <c r="KHQ43" s="30"/>
      <c r="KHR43" s="31"/>
      <c r="KHS43" s="30"/>
      <c r="KHT43" s="31"/>
      <c r="KHU43" s="30"/>
      <c r="KHV43" s="31"/>
      <c r="KHW43" s="30"/>
      <c r="KHX43" s="31"/>
      <c r="KHY43" s="30"/>
      <c r="KHZ43" s="31"/>
      <c r="KIA43" s="30"/>
      <c r="KIB43" s="31"/>
      <c r="KIC43" s="30"/>
      <c r="KID43" s="31"/>
      <c r="KIE43" s="30"/>
      <c r="KIF43" s="31"/>
      <c r="KIG43" s="30"/>
      <c r="KIH43" s="31"/>
      <c r="KII43" s="30"/>
      <c r="KIJ43" s="31"/>
      <c r="KIK43" s="30"/>
      <c r="KIL43" s="31"/>
      <c r="KIM43" s="30"/>
      <c r="KIN43" s="31"/>
      <c r="KIO43" s="30"/>
      <c r="KIP43" s="31"/>
      <c r="KIQ43" s="30"/>
      <c r="KIR43" s="31"/>
      <c r="KIS43" s="30"/>
      <c r="KIT43" s="31"/>
      <c r="KIU43" s="30"/>
      <c r="KIV43" s="31"/>
      <c r="KIW43" s="30"/>
      <c r="KIX43" s="31"/>
      <c r="KIY43" s="30"/>
      <c r="KIZ43" s="31"/>
      <c r="KJA43" s="30"/>
      <c r="KJB43" s="31"/>
      <c r="KJC43" s="30"/>
      <c r="KJD43" s="31"/>
      <c r="KJE43" s="30"/>
      <c r="KJF43" s="31"/>
      <c r="KJG43" s="30"/>
      <c r="KJH43" s="31"/>
      <c r="KJI43" s="30"/>
      <c r="KJJ43" s="31"/>
      <c r="KJK43" s="30"/>
      <c r="KJL43" s="31"/>
      <c r="KJM43" s="30"/>
      <c r="KJN43" s="31"/>
      <c r="KJO43" s="30"/>
      <c r="KJP43" s="31"/>
      <c r="KJQ43" s="30"/>
      <c r="KJR43" s="31"/>
      <c r="KJS43" s="30"/>
      <c r="KJT43" s="31"/>
      <c r="KJU43" s="30"/>
      <c r="KJV43" s="31"/>
      <c r="KJW43" s="30"/>
      <c r="KJX43" s="31"/>
      <c r="KJY43" s="30"/>
      <c r="KJZ43" s="31"/>
      <c r="KKA43" s="30"/>
      <c r="KKB43" s="31"/>
      <c r="KKC43" s="30"/>
      <c r="KKD43" s="31"/>
      <c r="KKE43" s="30"/>
      <c r="KKF43" s="31"/>
      <c r="KKG43" s="30"/>
      <c r="KKH43" s="31"/>
      <c r="KKI43" s="30"/>
      <c r="KKJ43" s="31"/>
      <c r="KKK43" s="30"/>
      <c r="KKL43" s="31"/>
      <c r="KKM43" s="30"/>
      <c r="KKN43" s="31"/>
      <c r="KKO43" s="30"/>
      <c r="KKP43" s="31"/>
      <c r="KKQ43" s="30"/>
      <c r="KKR43" s="31"/>
      <c r="KKS43" s="30"/>
      <c r="KKT43" s="31"/>
      <c r="KKU43" s="30"/>
      <c r="KKV43" s="31"/>
      <c r="KKW43" s="30"/>
      <c r="KKX43" s="31"/>
      <c r="KKY43" s="30"/>
      <c r="KKZ43" s="31"/>
      <c r="KLA43" s="30"/>
      <c r="KLB43" s="31"/>
      <c r="KLC43" s="30"/>
      <c r="KLD43" s="31"/>
      <c r="KLE43" s="30"/>
      <c r="KLF43" s="31"/>
      <c r="KLG43" s="30"/>
      <c r="KLH43" s="31"/>
      <c r="KLI43" s="30"/>
      <c r="KLJ43" s="31"/>
      <c r="KLK43" s="30"/>
      <c r="KLL43" s="31"/>
      <c r="KLM43" s="30"/>
      <c r="KLN43" s="31"/>
      <c r="KLO43" s="30"/>
      <c r="KLP43" s="31"/>
      <c r="KLQ43" s="30"/>
      <c r="KLR43" s="31"/>
      <c r="KLS43" s="30"/>
      <c r="KLT43" s="31"/>
      <c r="KLU43" s="30"/>
      <c r="KLV43" s="31"/>
      <c r="KLW43" s="30"/>
      <c r="KLX43" s="31"/>
      <c r="KLY43" s="30"/>
      <c r="KLZ43" s="31"/>
      <c r="KMA43" s="30"/>
      <c r="KMB43" s="31"/>
      <c r="KMC43" s="30"/>
      <c r="KMD43" s="31"/>
      <c r="KME43" s="30"/>
      <c r="KMF43" s="31"/>
      <c r="KMG43" s="30"/>
      <c r="KMH43" s="31"/>
      <c r="KMI43" s="30"/>
      <c r="KMJ43" s="31"/>
      <c r="KMK43" s="30"/>
      <c r="KML43" s="31"/>
      <c r="KMM43" s="30"/>
      <c r="KMN43" s="31"/>
      <c r="KMO43" s="30"/>
      <c r="KMP43" s="31"/>
      <c r="KMQ43" s="30"/>
      <c r="KMR43" s="31"/>
      <c r="KMS43" s="30"/>
      <c r="KMT43" s="31"/>
      <c r="KMU43" s="30"/>
      <c r="KMV43" s="31"/>
      <c r="KMW43" s="30"/>
      <c r="KMX43" s="31"/>
      <c r="KMY43" s="30"/>
      <c r="KMZ43" s="31"/>
      <c r="KNA43" s="30"/>
      <c r="KNB43" s="31"/>
      <c r="KNC43" s="30"/>
      <c r="KND43" s="31"/>
      <c r="KNE43" s="30"/>
      <c r="KNF43" s="31"/>
      <c r="KNG43" s="30"/>
      <c r="KNH43" s="31"/>
      <c r="KNI43" s="30"/>
      <c r="KNJ43" s="31"/>
      <c r="KNK43" s="30"/>
      <c r="KNL43" s="31"/>
      <c r="KNM43" s="30"/>
      <c r="KNN43" s="31"/>
      <c r="KNO43" s="30"/>
      <c r="KNP43" s="31"/>
      <c r="KNQ43" s="30"/>
      <c r="KNR43" s="31"/>
      <c r="KNS43" s="30"/>
      <c r="KNT43" s="31"/>
      <c r="KNU43" s="30"/>
      <c r="KNV43" s="31"/>
      <c r="KNW43" s="30"/>
      <c r="KNX43" s="31"/>
      <c r="KNY43" s="30"/>
      <c r="KNZ43" s="31"/>
      <c r="KOA43" s="30"/>
      <c r="KOB43" s="31"/>
      <c r="KOC43" s="30"/>
      <c r="KOD43" s="31"/>
      <c r="KOE43" s="30"/>
      <c r="KOF43" s="31"/>
      <c r="KOG43" s="30"/>
      <c r="KOH43" s="31"/>
      <c r="KOI43" s="30"/>
      <c r="KOJ43" s="31"/>
      <c r="KOK43" s="30"/>
      <c r="KOL43" s="31"/>
      <c r="KOM43" s="30"/>
      <c r="KON43" s="31"/>
      <c r="KOO43" s="30"/>
      <c r="KOP43" s="31"/>
      <c r="KOQ43" s="30"/>
      <c r="KOR43" s="31"/>
      <c r="KOS43" s="30"/>
      <c r="KOT43" s="31"/>
      <c r="KOU43" s="30"/>
      <c r="KOV43" s="31"/>
      <c r="KOW43" s="30"/>
      <c r="KOX43" s="31"/>
      <c r="KOY43" s="30"/>
      <c r="KOZ43" s="31"/>
      <c r="KPA43" s="30"/>
      <c r="KPB43" s="31"/>
      <c r="KPC43" s="30"/>
      <c r="KPD43" s="31"/>
      <c r="KPE43" s="30"/>
      <c r="KPF43" s="31"/>
      <c r="KPG43" s="30"/>
      <c r="KPH43" s="31"/>
      <c r="KPI43" s="30"/>
      <c r="KPJ43" s="31"/>
      <c r="KPK43" s="30"/>
      <c r="KPL43" s="31"/>
      <c r="KPM43" s="30"/>
      <c r="KPN43" s="31"/>
      <c r="KPO43" s="30"/>
      <c r="KPP43" s="31"/>
      <c r="KPQ43" s="30"/>
      <c r="KPR43" s="31"/>
      <c r="KPS43" s="30"/>
      <c r="KPT43" s="31"/>
      <c r="KPU43" s="30"/>
      <c r="KPV43" s="31"/>
      <c r="KPW43" s="30"/>
      <c r="KPX43" s="31"/>
      <c r="KPY43" s="30"/>
      <c r="KPZ43" s="31"/>
      <c r="KQA43" s="30"/>
      <c r="KQB43" s="31"/>
      <c r="KQC43" s="30"/>
      <c r="KQD43" s="31"/>
      <c r="KQE43" s="30"/>
      <c r="KQF43" s="31"/>
      <c r="KQG43" s="30"/>
      <c r="KQH43" s="31"/>
      <c r="KQI43" s="30"/>
      <c r="KQJ43" s="31"/>
      <c r="KQK43" s="30"/>
      <c r="KQL43" s="31"/>
      <c r="KQM43" s="30"/>
      <c r="KQN43" s="31"/>
      <c r="KQO43" s="30"/>
      <c r="KQP43" s="31"/>
      <c r="KQQ43" s="30"/>
      <c r="KQR43" s="31"/>
      <c r="KQS43" s="30"/>
      <c r="KQT43" s="31"/>
      <c r="KQU43" s="30"/>
      <c r="KQV43" s="31"/>
      <c r="KQW43" s="30"/>
      <c r="KQX43" s="31"/>
      <c r="KQY43" s="30"/>
      <c r="KQZ43" s="31"/>
      <c r="KRA43" s="30"/>
      <c r="KRB43" s="31"/>
      <c r="KRC43" s="30"/>
      <c r="KRD43" s="31"/>
      <c r="KRE43" s="30"/>
      <c r="KRF43" s="31"/>
      <c r="KRG43" s="30"/>
      <c r="KRH43" s="31"/>
      <c r="KRI43" s="30"/>
      <c r="KRJ43" s="31"/>
      <c r="KRK43" s="30"/>
      <c r="KRL43" s="31"/>
      <c r="KRM43" s="30"/>
      <c r="KRN43" s="31"/>
      <c r="KRO43" s="30"/>
      <c r="KRP43" s="31"/>
      <c r="KRQ43" s="30"/>
      <c r="KRR43" s="31"/>
      <c r="KRS43" s="30"/>
      <c r="KRT43" s="31"/>
      <c r="KRU43" s="30"/>
      <c r="KRV43" s="31"/>
      <c r="KRW43" s="30"/>
      <c r="KRX43" s="31"/>
      <c r="KRY43" s="30"/>
      <c r="KRZ43" s="31"/>
      <c r="KSA43" s="30"/>
      <c r="KSB43" s="31"/>
      <c r="KSC43" s="30"/>
      <c r="KSD43" s="31"/>
      <c r="KSE43" s="30"/>
      <c r="KSF43" s="31"/>
      <c r="KSG43" s="30"/>
      <c r="KSH43" s="31"/>
      <c r="KSI43" s="30"/>
      <c r="KSJ43" s="31"/>
      <c r="KSK43" s="30"/>
      <c r="KSL43" s="31"/>
      <c r="KSM43" s="30"/>
      <c r="KSN43" s="31"/>
      <c r="KSO43" s="30"/>
      <c r="KSP43" s="31"/>
      <c r="KSQ43" s="30"/>
      <c r="KSR43" s="31"/>
      <c r="KSS43" s="30"/>
      <c r="KST43" s="31"/>
      <c r="KSU43" s="30"/>
      <c r="KSV43" s="31"/>
      <c r="KSW43" s="30"/>
      <c r="KSX43" s="31"/>
      <c r="KSY43" s="30"/>
      <c r="KSZ43" s="31"/>
      <c r="KTA43" s="30"/>
      <c r="KTB43" s="31"/>
      <c r="KTC43" s="30"/>
      <c r="KTD43" s="31"/>
      <c r="KTE43" s="30"/>
      <c r="KTF43" s="31"/>
      <c r="KTG43" s="30"/>
      <c r="KTH43" s="31"/>
      <c r="KTI43" s="30"/>
      <c r="KTJ43" s="31"/>
      <c r="KTK43" s="30"/>
      <c r="KTL43" s="31"/>
      <c r="KTM43" s="30"/>
      <c r="KTN43" s="31"/>
      <c r="KTO43" s="30"/>
      <c r="KTP43" s="31"/>
      <c r="KTQ43" s="30"/>
      <c r="KTR43" s="31"/>
      <c r="KTS43" s="30"/>
      <c r="KTT43" s="31"/>
      <c r="KTU43" s="30"/>
      <c r="KTV43" s="31"/>
      <c r="KTW43" s="30"/>
      <c r="KTX43" s="31"/>
      <c r="KTY43" s="30"/>
      <c r="KTZ43" s="31"/>
      <c r="KUA43" s="30"/>
      <c r="KUB43" s="31"/>
      <c r="KUC43" s="30"/>
      <c r="KUD43" s="31"/>
      <c r="KUE43" s="30"/>
      <c r="KUF43" s="31"/>
      <c r="KUG43" s="30"/>
      <c r="KUH43" s="31"/>
      <c r="KUI43" s="30"/>
      <c r="KUJ43" s="31"/>
      <c r="KUK43" s="30"/>
      <c r="KUL43" s="31"/>
      <c r="KUM43" s="30"/>
      <c r="KUN43" s="31"/>
      <c r="KUO43" s="30"/>
      <c r="KUP43" s="31"/>
      <c r="KUQ43" s="30"/>
      <c r="KUR43" s="31"/>
      <c r="KUS43" s="30"/>
      <c r="KUT43" s="31"/>
      <c r="KUU43" s="30"/>
      <c r="KUV43" s="31"/>
      <c r="KUW43" s="30"/>
      <c r="KUX43" s="31"/>
      <c r="KUY43" s="30"/>
      <c r="KUZ43" s="31"/>
      <c r="KVA43" s="30"/>
      <c r="KVB43" s="31"/>
      <c r="KVC43" s="30"/>
      <c r="KVD43" s="31"/>
      <c r="KVE43" s="30"/>
      <c r="KVF43" s="31"/>
      <c r="KVG43" s="30"/>
      <c r="KVH43" s="31"/>
      <c r="KVI43" s="30"/>
      <c r="KVJ43" s="31"/>
      <c r="KVK43" s="30"/>
      <c r="KVL43" s="31"/>
      <c r="KVM43" s="30"/>
      <c r="KVN43" s="31"/>
      <c r="KVO43" s="30"/>
      <c r="KVP43" s="31"/>
      <c r="KVQ43" s="30"/>
      <c r="KVR43" s="31"/>
      <c r="KVS43" s="30"/>
      <c r="KVT43" s="31"/>
      <c r="KVU43" s="30"/>
      <c r="KVV43" s="31"/>
      <c r="KVW43" s="30"/>
      <c r="KVX43" s="31"/>
      <c r="KVY43" s="30"/>
      <c r="KVZ43" s="31"/>
      <c r="KWA43" s="30"/>
      <c r="KWB43" s="31"/>
      <c r="KWC43" s="30"/>
      <c r="KWD43" s="31"/>
      <c r="KWE43" s="30"/>
      <c r="KWF43" s="31"/>
      <c r="KWG43" s="30"/>
      <c r="KWH43" s="31"/>
      <c r="KWI43" s="30"/>
      <c r="KWJ43" s="31"/>
      <c r="KWK43" s="30"/>
      <c r="KWL43" s="31"/>
      <c r="KWM43" s="30"/>
      <c r="KWN43" s="31"/>
      <c r="KWO43" s="30"/>
      <c r="KWP43" s="31"/>
      <c r="KWQ43" s="30"/>
      <c r="KWR43" s="31"/>
      <c r="KWS43" s="30"/>
      <c r="KWT43" s="31"/>
      <c r="KWU43" s="30"/>
      <c r="KWV43" s="31"/>
      <c r="KWW43" s="30"/>
      <c r="KWX43" s="31"/>
      <c r="KWY43" s="30"/>
      <c r="KWZ43" s="31"/>
      <c r="KXA43" s="30"/>
      <c r="KXB43" s="31"/>
      <c r="KXC43" s="30"/>
      <c r="KXD43" s="31"/>
      <c r="KXE43" s="30"/>
      <c r="KXF43" s="31"/>
      <c r="KXG43" s="30"/>
      <c r="KXH43" s="31"/>
      <c r="KXI43" s="30"/>
      <c r="KXJ43" s="31"/>
      <c r="KXK43" s="30"/>
      <c r="KXL43" s="31"/>
      <c r="KXM43" s="30"/>
      <c r="KXN43" s="31"/>
      <c r="KXO43" s="30"/>
      <c r="KXP43" s="31"/>
      <c r="KXQ43" s="30"/>
      <c r="KXR43" s="31"/>
      <c r="KXS43" s="30"/>
      <c r="KXT43" s="31"/>
      <c r="KXU43" s="30"/>
      <c r="KXV43" s="31"/>
      <c r="KXW43" s="30"/>
      <c r="KXX43" s="31"/>
      <c r="KXY43" s="30"/>
      <c r="KXZ43" s="31"/>
      <c r="KYA43" s="30"/>
      <c r="KYB43" s="31"/>
      <c r="KYC43" s="30"/>
      <c r="KYD43" s="31"/>
      <c r="KYE43" s="30"/>
      <c r="KYF43" s="31"/>
      <c r="KYG43" s="30"/>
      <c r="KYH43" s="31"/>
      <c r="KYI43" s="30"/>
      <c r="KYJ43" s="31"/>
      <c r="KYK43" s="30"/>
      <c r="KYL43" s="31"/>
      <c r="KYM43" s="30"/>
      <c r="KYN43" s="31"/>
      <c r="KYO43" s="30"/>
      <c r="KYP43" s="31"/>
      <c r="KYQ43" s="30"/>
      <c r="KYR43" s="31"/>
      <c r="KYS43" s="30"/>
      <c r="KYT43" s="31"/>
      <c r="KYU43" s="30"/>
      <c r="KYV43" s="31"/>
      <c r="KYW43" s="30"/>
      <c r="KYX43" s="31"/>
      <c r="KYY43" s="30"/>
      <c r="KYZ43" s="31"/>
      <c r="KZA43" s="30"/>
      <c r="KZB43" s="31"/>
      <c r="KZC43" s="30"/>
      <c r="KZD43" s="31"/>
      <c r="KZE43" s="30"/>
      <c r="KZF43" s="31"/>
      <c r="KZG43" s="30"/>
      <c r="KZH43" s="31"/>
      <c r="KZI43" s="30"/>
      <c r="KZJ43" s="31"/>
      <c r="KZK43" s="30"/>
      <c r="KZL43" s="31"/>
      <c r="KZM43" s="30"/>
      <c r="KZN43" s="31"/>
      <c r="KZO43" s="30"/>
      <c r="KZP43" s="31"/>
      <c r="KZQ43" s="30"/>
      <c r="KZR43" s="31"/>
      <c r="KZS43" s="30"/>
      <c r="KZT43" s="31"/>
      <c r="KZU43" s="30"/>
      <c r="KZV43" s="31"/>
      <c r="KZW43" s="30"/>
      <c r="KZX43" s="31"/>
      <c r="KZY43" s="30"/>
      <c r="KZZ43" s="31"/>
      <c r="LAA43" s="30"/>
      <c r="LAB43" s="31"/>
      <c r="LAC43" s="30"/>
      <c r="LAD43" s="31"/>
      <c r="LAE43" s="30"/>
      <c r="LAF43" s="31"/>
      <c r="LAG43" s="30"/>
      <c r="LAH43" s="31"/>
      <c r="LAI43" s="30"/>
      <c r="LAJ43" s="31"/>
      <c r="LAK43" s="30"/>
      <c r="LAL43" s="31"/>
      <c r="LAM43" s="30"/>
      <c r="LAN43" s="31"/>
      <c r="LAO43" s="30"/>
      <c r="LAP43" s="31"/>
      <c r="LAQ43" s="30"/>
      <c r="LAR43" s="31"/>
      <c r="LAS43" s="30"/>
      <c r="LAT43" s="31"/>
      <c r="LAU43" s="30"/>
      <c r="LAV43" s="31"/>
      <c r="LAW43" s="30"/>
      <c r="LAX43" s="31"/>
      <c r="LAY43" s="30"/>
      <c r="LAZ43" s="31"/>
      <c r="LBA43" s="30"/>
      <c r="LBB43" s="31"/>
      <c r="LBC43" s="30"/>
      <c r="LBD43" s="31"/>
      <c r="LBE43" s="30"/>
      <c r="LBF43" s="31"/>
      <c r="LBG43" s="30"/>
      <c r="LBH43" s="31"/>
      <c r="LBI43" s="30"/>
      <c r="LBJ43" s="31"/>
      <c r="LBK43" s="30"/>
      <c r="LBL43" s="31"/>
      <c r="LBM43" s="30"/>
      <c r="LBN43" s="31"/>
      <c r="LBO43" s="30"/>
      <c r="LBP43" s="31"/>
      <c r="LBQ43" s="30"/>
      <c r="LBR43" s="31"/>
      <c r="LBS43" s="30"/>
      <c r="LBT43" s="31"/>
      <c r="LBU43" s="30"/>
      <c r="LBV43" s="31"/>
      <c r="LBW43" s="30"/>
      <c r="LBX43" s="31"/>
      <c r="LBY43" s="30"/>
      <c r="LBZ43" s="31"/>
      <c r="LCA43" s="30"/>
      <c r="LCB43" s="31"/>
      <c r="LCC43" s="30"/>
      <c r="LCD43" s="31"/>
      <c r="LCE43" s="30"/>
      <c r="LCF43" s="31"/>
      <c r="LCG43" s="30"/>
      <c r="LCH43" s="31"/>
      <c r="LCI43" s="30"/>
      <c r="LCJ43" s="31"/>
      <c r="LCK43" s="30"/>
      <c r="LCL43" s="31"/>
      <c r="LCM43" s="30"/>
      <c r="LCN43" s="31"/>
      <c r="LCO43" s="30"/>
      <c r="LCP43" s="31"/>
      <c r="LCQ43" s="30"/>
      <c r="LCR43" s="31"/>
      <c r="LCS43" s="30"/>
      <c r="LCT43" s="31"/>
      <c r="LCU43" s="30"/>
      <c r="LCV43" s="31"/>
      <c r="LCW43" s="30"/>
      <c r="LCX43" s="31"/>
      <c r="LCY43" s="30"/>
      <c r="LCZ43" s="31"/>
      <c r="LDA43" s="30"/>
      <c r="LDB43" s="31"/>
      <c r="LDC43" s="30"/>
      <c r="LDD43" s="31"/>
      <c r="LDE43" s="30"/>
      <c r="LDF43" s="31"/>
      <c r="LDG43" s="30"/>
      <c r="LDH43" s="31"/>
      <c r="LDI43" s="30"/>
      <c r="LDJ43" s="31"/>
      <c r="LDK43" s="30"/>
      <c r="LDL43" s="31"/>
      <c r="LDM43" s="30"/>
      <c r="LDN43" s="31"/>
      <c r="LDO43" s="30"/>
      <c r="LDP43" s="31"/>
      <c r="LDQ43" s="30"/>
      <c r="LDR43" s="31"/>
      <c r="LDS43" s="30"/>
      <c r="LDT43" s="31"/>
      <c r="LDU43" s="30"/>
      <c r="LDV43" s="31"/>
      <c r="LDW43" s="30"/>
      <c r="LDX43" s="31"/>
      <c r="LDY43" s="30"/>
      <c r="LDZ43" s="31"/>
      <c r="LEA43" s="30"/>
      <c r="LEB43" s="31"/>
      <c r="LEC43" s="30"/>
      <c r="LED43" s="31"/>
      <c r="LEE43" s="30"/>
      <c r="LEF43" s="31"/>
      <c r="LEG43" s="30"/>
      <c r="LEH43" s="31"/>
      <c r="LEI43" s="30"/>
      <c r="LEJ43" s="31"/>
      <c r="LEK43" s="30"/>
      <c r="LEL43" s="31"/>
      <c r="LEM43" s="30"/>
      <c r="LEN43" s="31"/>
      <c r="LEO43" s="30"/>
      <c r="LEP43" s="31"/>
      <c r="LEQ43" s="30"/>
      <c r="LER43" s="31"/>
      <c r="LES43" s="30"/>
      <c r="LET43" s="31"/>
      <c r="LEU43" s="30"/>
      <c r="LEV43" s="31"/>
      <c r="LEW43" s="30"/>
      <c r="LEX43" s="31"/>
      <c r="LEY43" s="30"/>
      <c r="LEZ43" s="31"/>
      <c r="LFA43" s="30"/>
      <c r="LFB43" s="31"/>
      <c r="LFC43" s="30"/>
      <c r="LFD43" s="31"/>
      <c r="LFE43" s="30"/>
      <c r="LFF43" s="31"/>
      <c r="LFG43" s="30"/>
      <c r="LFH43" s="31"/>
      <c r="LFI43" s="30"/>
      <c r="LFJ43" s="31"/>
      <c r="LFK43" s="30"/>
      <c r="LFL43" s="31"/>
      <c r="LFM43" s="30"/>
      <c r="LFN43" s="31"/>
      <c r="LFO43" s="30"/>
      <c r="LFP43" s="31"/>
      <c r="LFQ43" s="30"/>
      <c r="LFR43" s="31"/>
      <c r="LFS43" s="30"/>
      <c r="LFT43" s="31"/>
      <c r="LFU43" s="30"/>
      <c r="LFV43" s="31"/>
      <c r="LFW43" s="30"/>
      <c r="LFX43" s="31"/>
      <c r="LFY43" s="30"/>
      <c r="LFZ43" s="31"/>
      <c r="LGA43" s="30"/>
      <c r="LGB43" s="31"/>
      <c r="LGC43" s="30"/>
      <c r="LGD43" s="31"/>
      <c r="LGE43" s="30"/>
      <c r="LGF43" s="31"/>
      <c r="LGG43" s="30"/>
      <c r="LGH43" s="31"/>
      <c r="LGI43" s="30"/>
      <c r="LGJ43" s="31"/>
      <c r="LGK43" s="30"/>
      <c r="LGL43" s="31"/>
      <c r="LGM43" s="30"/>
      <c r="LGN43" s="31"/>
      <c r="LGO43" s="30"/>
      <c r="LGP43" s="31"/>
      <c r="LGQ43" s="30"/>
      <c r="LGR43" s="31"/>
      <c r="LGS43" s="30"/>
      <c r="LGT43" s="31"/>
      <c r="LGU43" s="30"/>
      <c r="LGV43" s="31"/>
      <c r="LGW43" s="30"/>
      <c r="LGX43" s="31"/>
      <c r="LGY43" s="30"/>
      <c r="LGZ43" s="31"/>
      <c r="LHA43" s="30"/>
      <c r="LHB43" s="31"/>
      <c r="LHC43" s="30"/>
      <c r="LHD43" s="31"/>
      <c r="LHE43" s="30"/>
      <c r="LHF43" s="31"/>
      <c r="LHG43" s="30"/>
      <c r="LHH43" s="31"/>
      <c r="LHI43" s="30"/>
      <c r="LHJ43" s="31"/>
      <c r="LHK43" s="30"/>
      <c r="LHL43" s="31"/>
      <c r="LHM43" s="30"/>
      <c r="LHN43" s="31"/>
      <c r="LHO43" s="30"/>
      <c r="LHP43" s="31"/>
      <c r="LHQ43" s="30"/>
      <c r="LHR43" s="31"/>
      <c r="LHS43" s="30"/>
      <c r="LHT43" s="31"/>
      <c r="LHU43" s="30"/>
      <c r="LHV43" s="31"/>
      <c r="LHW43" s="30"/>
      <c r="LHX43" s="31"/>
      <c r="LHY43" s="30"/>
      <c r="LHZ43" s="31"/>
      <c r="LIA43" s="30"/>
      <c r="LIB43" s="31"/>
      <c r="LIC43" s="30"/>
      <c r="LID43" s="31"/>
      <c r="LIE43" s="30"/>
      <c r="LIF43" s="31"/>
      <c r="LIG43" s="30"/>
      <c r="LIH43" s="31"/>
      <c r="LII43" s="30"/>
      <c r="LIJ43" s="31"/>
      <c r="LIK43" s="30"/>
      <c r="LIL43" s="31"/>
      <c r="LIM43" s="30"/>
      <c r="LIN43" s="31"/>
      <c r="LIO43" s="30"/>
      <c r="LIP43" s="31"/>
      <c r="LIQ43" s="30"/>
      <c r="LIR43" s="31"/>
      <c r="LIS43" s="30"/>
      <c r="LIT43" s="31"/>
      <c r="LIU43" s="30"/>
      <c r="LIV43" s="31"/>
      <c r="LIW43" s="30"/>
      <c r="LIX43" s="31"/>
      <c r="LIY43" s="30"/>
      <c r="LIZ43" s="31"/>
      <c r="LJA43" s="30"/>
      <c r="LJB43" s="31"/>
      <c r="LJC43" s="30"/>
      <c r="LJD43" s="31"/>
      <c r="LJE43" s="30"/>
      <c r="LJF43" s="31"/>
      <c r="LJG43" s="30"/>
      <c r="LJH43" s="31"/>
      <c r="LJI43" s="30"/>
      <c r="LJJ43" s="31"/>
      <c r="LJK43" s="30"/>
      <c r="LJL43" s="31"/>
      <c r="LJM43" s="30"/>
      <c r="LJN43" s="31"/>
      <c r="LJO43" s="30"/>
      <c r="LJP43" s="31"/>
      <c r="LJQ43" s="30"/>
      <c r="LJR43" s="31"/>
      <c r="LJS43" s="30"/>
      <c r="LJT43" s="31"/>
      <c r="LJU43" s="30"/>
      <c r="LJV43" s="31"/>
      <c r="LJW43" s="30"/>
      <c r="LJX43" s="31"/>
      <c r="LJY43" s="30"/>
      <c r="LJZ43" s="31"/>
      <c r="LKA43" s="30"/>
      <c r="LKB43" s="31"/>
      <c r="LKC43" s="30"/>
      <c r="LKD43" s="31"/>
      <c r="LKE43" s="30"/>
      <c r="LKF43" s="31"/>
      <c r="LKG43" s="30"/>
      <c r="LKH43" s="31"/>
      <c r="LKI43" s="30"/>
      <c r="LKJ43" s="31"/>
      <c r="LKK43" s="30"/>
      <c r="LKL43" s="31"/>
      <c r="LKM43" s="30"/>
      <c r="LKN43" s="31"/>
      <c r="LKO43" s="30"/>
      <c r="LKP43" s="31"/>
      <c r="LKQ43" s="30"/>
      <c r="LKR43" s="31"/>
      <c r="LKS43" s="30"/>
      <c r="LKT43" s="31"/>
      <c r="LKU43" s="30"/>
      <c r="LKV43" s="31"/>
      <c r="LKW43" s="30"/>
      <c r="LKX43" s="31"/>
      <c r="LKY43" s="30"/>
      <c r="LKZ43" s="31"/>
      <c r="LLA43" s="30"/>
      <c r="LLB43" s="31"/>
      <c r="LLC43" s="30"/>
      <c r="LLD43" s="31"/>
      <c r="LLE43" s="30"/>
      <c r="LLF43" s="31"/>
      <c r="LLG43" s="30"/>
      <c r="LLH43" s="31"/>
      <c r="LLI43" s="30"/>
      <c r="LLJ43" s="31"/>
      <c r="LLK43" s="30"/>
      <c r="LLL43" s="31"/>
      <c r="LLM43" s="30"/>
      <c r="LLN43" s="31"/>
      <c r="LLO43" s="30"/>
      <c r="LLP43" s="31"/>
      <c r="LLQ43" s="30"/>
      <c r="LLR43" s="31"/>
      <c r="LLS43" s="30"/>
      <c r="LLT43" s="31"/>
      <c r="LLU43" s="30"/>
      <c r="LLV43" s="31"/>
      <c r="LLW43" s="30"/>
      <c r="LLX43" s="31"/>
      <c r="LLY43" s="30"/>
      <c r="LLZ43" s="31"/>
      <c r="LMA43" s="30"/>
      <c r="LMB43" s="31"/>
      <c r="LMC43" s="30"/>
      <c r="LMD43" s="31"/>
      <c r="LME43" s="30"/>
      <c r="LMF43" s="31"/>
      <c r="LMG43" s="30"/>
      <c r="LMH43" s="31"/>
      <c r="LMI43" s="30"/>
      <c r="LMJ43" s="31"/>
      <c r="LMK43" s="30"/>
      <c r="LML43" s="31"/>
      <c r="LMM43" s="30"/>
      <c r="LMN43" s="31"/>
      <c r="LMO43" s="30"/>
      <c r="LMP43" s="31"/>
      <c r="LMQ43" s="30"/>
      <c r="LMR43" s="31"/>
      <c r="LMS43" s="30"/>
      <c r="LMT43" s="31"/>
      <c r="LMU43" s="30"/>
      <c r="LMV43" s="31"/>
      <c r="LMW43" s="30"/>
      <c r="LMX43" s="31"/>
      <c r="LMY43" s="30"/>
      <c r="LMZ43" s="31"/>
      <c r="LNA43" s="30"/>
      <c r="LNB43" s="31"/>
      <c r="LNC43" s="30"/>
      <c r="LND43" s="31"/>
      <c r="LNE43" s="30"/>
      <c r="LNF43" s="31"/>
      <c r="LNG43" s="30"/>
      <c r="LNH43" s="31"/>
      <c r="LNI43" s="30"/>
      <c r="LNJ43" s="31"/>
      <c r="LNK43" s="30"/>
      <c r="LNL43" s="31"/>
      <c r="LNM43" s="30"/>
      <c r="LNN43" s="31"/>
      <c r="LNO43" s="30"/>
      <c r="LNP43" s="31"/>
      <c r="LNQ43" s="30"/>
      <c r="LNR43" s="31"/>
      <c r="LNS43" s="30"/>
      <c r="LNT43" s="31"/>
      <c r="LNU43" s="30"/>
      <c r="LNV43" s="31"/>
      <c r="LNW43" s="30"/>
      <c r="LNX43" s="31"/>
      <c r="LNY43" s="30"/>
      <c r="LNZ43" s="31"/>
      <c r="LOA43" s="30"/>
      <c r="LOB43" s="31"/>
      <c r="LOC43" s="30"/>
      <c r="LOD43" s="31"/>
      <c r="LOE43" s="30"/>
      <c r="LOF43" s="31"/>
      <c r="LOG43" s="30"/>
      <c r="LOH43" s="31"/>
      <c r="LOI43" s="30"/>
      <c r="LOJ43" s="31"/>
      <c r="LOK43" s="30"/>
      <c r="LOL43" s="31"/>
      <c r="LOM43" s="30"/>
      <c r="LON43" s="31"/>
      <c r="LOO43" s="30"/>
      <c r="LOP43" s="31"/>
      <c r="LOQ43" s="30"/>
      <c r="LOR43" s="31"/>
      <c r="LOS43" s="30"/>
      <c r="LOT43" s="31"/>
      <c r="LOU43" s="30"/>
      <c r="LOV43" s="31"/>
      <c r="LOW43" s="30"/>
      <c r="LOX43" s="31"/>
      <c r="LOY43" s="30"/>
      <c r="LOZ43" s="31"/>
      <c r="LPA43" s="30"/>
      <c r="LPB43" s="31"/>
      <c r="LPC43" s="30"/>
      <c r="LPD43" s="31"/>
      <c r="LPE43" s="30"/>
      <c r="LPF43" s="31"/>
      <c r="LPG43" s="30"/>
      <c r="LPH43" s="31"/>
      <c r="LPI43" s="30"/>
      <c r="LPJ43" s="31"/>
      <c r="LPK43" s="30"/>
      <c r="LPL43" s="31"/>
      <c r="LPM43" s="30"/>
      <c r="LPN43" s="31"/>
      <c r="LPO43" s="30"/>
      <c r="LPP43" s="31"/>
      <c r="LPQ43" s="30"/>
      <c r="LPR43" s="31"/>
      <c r="LPS43" s="30"/>
      <c r="LPT43" s="31"/>
      <c r="LPU43" s="30"/>
      <c r="LPV43" s="31"/>
      <c r="LPW43" s="30"/>
      <c r="LPX43" s="31"/>
      <c r="LPY43" s="30"/>
      <c r="LPZ43" s="31"/>
      <c r="LQA43" s="30"/>
      <c r="LQB43" s="31"/>
      <c r="LQC43" s="30"/>
      <c r="LQD43" s="31"/>
      <c r="LQE43" s="30"/>
      <c r="LQF43" s="31"/>
      <c r="LQG43" s="30"/>
      <c r="LQH43" s="31"/>
      <c r="LQI43" s="30"/>
      <c r="LQJ43" s="31"/>
      <c r="LQK43" s="30"/>
      <c r="LQL43" s="31"/>
      <c r="LQM43" s="30"/>
      <c r="LQN43" s="31"/>
      <c r="LQO43" s="30"/>
      <c r="LQP43" s="31"/>
      <c r="LQQ43" s="30"/>
      <c r="LQR43" s="31"/>
      <c r="LQS43" s="30"/>
      <c r="LQT43" s="31"/>
      <c r="LQU43" s="30"/>
      <c r="LQV43" s="31"/>
      <c r="LQW43" s="30"/>
      <c r="LQX43" s="31"/>
      <c r="LQY43" s="30"/>
      <c r="LQZ43" s="31"/>
      <c r="LRA43" s="30"/>
      <c r="LRB43" s="31"/>
      <c r="LRC43" s="30"/>
      <c r="LRD43" s="31"/>
      <c r="LRE43" s="30"/>
      <c r="LRF43" s="31"/>
      <c r="LRG43" s="30"/>
      <c r="LRH43" s="31"/>
      <c r="LRI43" s="30"/>
      <c r="LRJ43" s="31"/>
      <c r="LRK43" s="30"/>
      <c r="LRL43" s="31"/>
      <c r="LRM43" s="30"/>
      <c r="LRN43" s="31"/>
      <c r="LRO43" s="30"/>
      <c r="LRP43" s="31"/>
      <c r="LRQ43" s="30"/>
      <c r="LRR43" s="31"/>
      <c r="LRS43" s="30"/>
      <c r="LRT43" s="31"/>
      <c r="LRU43" s="30"/>
      <c r="LRV43" s="31"/>
      <c r="LRW43" s="30"/>
      <c r="LRX43" s="31"/>
      <c r="LRY43" s="30"/>
      <c r="LRZ43" s="31"/>
      <c r="LSA43" s="30"/>
      <c r="LSB43" s="31"/>
      <c r="LSC43" s="30"/>
      <c r="LSD43" s="31"/>
      <c r="LSE43" s="30"/>
      <c r="LSF43" s="31"/>
      <c r="LSG43" s="30"/>
      <c r="LSH43" s="31"/>
      <c r="LSI43" s="30"/>
      <c r="LSJ43" s="31"/>
      <c r="LSK43" s="30"/>
      <c r="LSL43" s="31"/>
      <c r="LSM43" s="30"/>
      <c r="LSN43" s="31"/>
      <c r="LSO43" s="30"/>
      <c r="LSP43" s="31"/>
      <c r="LSQ43" s="30"/>
      <c r="LSR43" s="31"/>
      <c r="LSS43" s="30"/>
      <c r="LST43" s="31"/>
      <c r="LSU43" s="30"/>
      <c r="LSV43" s="31"/>
      <c r="LSW43" s="30"/>
      <c r="LSX43" s="31"/>
      <c r="LSY43" s="30"/>
      <c r="LSZ43" s="31"/>
      <c r="LTA43" s="30"/>
      <c r="LTB43" s="31"/>
      <c r="LTC43" s="30"/>
      <c r="LTD43" s="31"/>
      <c r="LTE43" s="30"/>
      <c r="LTF43" s="31"/>
      <c r="LTG43" s="30"/>
      <c r="LTH43" s="31"/>
      <c r="LTI43" s="30"/>
      <c r="LTJ43" s="31"/>
      <c r="LTK43" s="30"/>
      <c r="LTL43" s="31"/>
      <c r="LTM43" s="30"/>
      <c r="LTN43" s="31"/>
      <c r="LTO43" s="30"/>
      <c r="LTP43" s="31"/>
      <c r="LTQ43" s="30"/>
      <c r="LTR43" s="31"/>
      <c r="LTS43" s="30"/>
      <c r="LTT43" s="31"/>
      <c r="LTU43" s="30"/>
      <c r="LTV43" s="31"/>
      <c r="LTW43" s="30"/>
      <c r="LTX43" s="31"/>
      <c r="LTY43" s="30"/>
      <c r="LTZ43" s="31"/>
      <c r="LUA43" s="30"/>
      <c r="LUB43" s="31"/>
      <c r="LUC43" s="30"/>
      <c r="LUD43" s="31"/>
      <c r="LUE43" s="30"/>
      <c r="LUF43" s="31"/>
      <c r="LUG43" s="30"/>
      <c r="LUH43" s="31"/>
      <c r="LUI43" s="30"/>
      <c r="LUJ43" s="31"/>
      <c r="LUK43" s="30"/>
      <c r="LUL43" s="31"/>
      <c r="LUM43" s="30"/>
      <c r="LUN43" s="31"/>
      <c r="LUO43" s="30"/>
      <c r="LUP43" s="31"/>
      <c r="LUQ43" s="30"/>
      <c r="LUR43" s="31"/>
      <c r="LUS43" s="30"/>
      <c r="LUT43" s="31"/>
      <c r="LUU43" s="30"/>
      <c r="LUV43" s="31"/>
      <c r="LUW43" s="30"/>
      <c r="LUX43" s="31"/>
      <c r="LUY43" s="30"/>
      <c r="LUZ43" s="31"/>
      <c r="LVA43" s="30"/>
      <c r="LVB43" s="31"/>
      <c r="LVC43" s="30"/>
      <c r="LVD43" s="31"/>
      <c r="LVE43" s="30"/>
      <c r="LVF43" s="31"/>
      <c r="LVG43" s="30"/>
      <c r="LVH43" s="31"/>
      <c r="LVI43" s="30"/>
      <c r="LVJ43" s="31"/>
      <c r="LVK43" s="30"/>
      <c r="LVL43" s="31"/>
      <c r="LVM43" s="30"/>
      <c r="LVN43" s="31"/>
      <c r="LVO43" s="30"/>
      <c r="LVP43" s="31"/>
      <c r="LVQ43" s="30"/>
      <c r="LVR43" s="31"/>
      <c r="LVS43" s="30"/>
      <c r="LVT43" s="31"/>
      <c r="LVU43" s="30"/>
      <c r="LVV43" s="31"/>
      <c r="LVW43" s="30"/>
      <c r="LVX43" s="31"/>
      <c r="LVY43" s="30"/>
      <c r="LVZ43" s="31"/>
      <c r="LWA43" s="30"/>
      <c r="LWB43" s="31"/>
      <c r="LWC43" s="30"/>
      <c r="LWD43" s="31"/>
      <c r="LWE43" s="30"/>
      <c r="LWF43" s="31"/>
      <c r="LWG43" s="30"/>
      <c r="LWH43" s="31"/>
      <c r="LWI43" s="30"/>
      <c r="LWJ43" s="31"/>
      <c r="LWK43" s="30"/>
      <c r="LWL43" s="31"/>
      <c r="LWM43" s="30"/>
      <c r="LWN43" s="31"/>
      <c r="LWO43" s="30"/>
      <c r="LWP43" s="31"/>
      <c r="LWQ43" s="30"/>
      <c r="LWR43" s="31"/>
      <c r="LWS43" s="30"/>
      <c r="LWT43" s="31"/>
      <c r="LWU43" s="30"/>
      <c r="LWV43" s="31"/>
      <c r="LWW43" s="30"/>
      <c r="LWX43" s="31"/>
      <c r="LWY43" s="30"/>
      <c r="LWZ43" s="31"/>
      <c r="LXA43" s="30"/>
      <c r="LXB43" s="31"/>
      <c r="LXC43" s="30"/>
      <c r="LXD43" s="31"/>
      <c r="LXE43" s="30"/>
      <c r="LXF43" s="31"/>
      <c r="LXG43" s="30"/>
      <c r="LXH43" s="31"/>
      <c r="LXI43" s="30"/>
      <c r="LXJ43" s="31"/>
      <c r="LXK43" s="30"/>
      <c r="LXL43" s="31"/>
      <c r="LXM43" s="30"/>
      <c r="LXN43" s="31"/>
      <c r="LXO43" s="30"/>
      <c r="LXP43" s="31"/>
      <c r="LXQ43" s="30"/>
      <c r="LXR43" s="31"/>
      <c r="LXS43" s="30"/>
      <c r="LXT43" s="31"/>
      <c r="LXU43" s="30"/>
      <c r="LXV43" s="31"/>
      <c r="LXW43" s="30"/>
      <c r="LXX43" s="31"/>
      <c r="LXY43" s="30"/>
      <c r="LXZ43" s="31"/>
      <c r="LYA43" s="30"/>
      <c r="LYB43" s="31"/>
      <c r="LYC43" s="30"/>
      <c r="LYD43" s="31"/>
      <c r="LYE43" s="30"/>
      <c r="LYF43" s="31"/>
      <c r="LYG43" s="30"/>
      <c r="LYH43" s="31"/>
      <c r="LYI43" s="30"/>
      <c r="LYJ43" s="31"/>
      <c r="LYK43" s="30"/>
      <c r="LYL43" s="31"/>
      <c r="LYM43" s="30"/>
      <c r="LYN43" s="31"/>
      <c r="LYO43" s="30"/>
      <c r="LYP43" s="31"/>
      <c r="LYQ43" s="30"/>
      <c r="LYR43" s="31"/>
      <c r="LYS43" s="30"/>
      <c r="LYT43" s="31"/>
      <c r="LYU43" s="30"/>
      <c r="LYV43" s="31"/>
      <c r="LYW43" s="30"/>
      <c r="LYX43" s="31"/>
      <c r="LYY43" s="30"/>
      <c r="LYZ43" s="31"/>
      <c r="LZA43" s="30"/>
      <c r="LZB43" s="31"/>
      <c r="LZC43" s="30"/>
      <c r="LZD43" s="31"/>
      <c r="LZE43" s="30"/>
      <c r="LZF43" s="31"/>
      <c r="LZG43" s="30"/>
      <c r="LZH43" s="31"/>
      <c r="LZI43" s="30"/>
      <c r="LZJ43" s="31"/>
      <c r="LZK43" s="30"/>
      <c r="LZL43" s="31"/>
      <c r="LZM43" s="30"/>
      <c r="LZN43" s="31"/>
      <c r="LZO43" s="30"/>
      <c r="LZP43" s="31"/>
      <c r="LZQ43" s="30"/>
      <c r="LZR43" s="31"/>
      <c r="LZS43" s="30"/>
      <c r="LZT43" s="31"/>
      <c r="LZU43" s="30"/>
      <c r="LZV43" s="31"/>
      <c r="LZW43" s="30"/>
      <c r="LZX43" s="31"/>
      <c r="LZY43" s="30"/>
      <c r="LZZ43" s="31"/>
      <c r="MAA43" s="30"/>
      <c r="MAB43" s="31"/>
      <c r="MAC43" s="30"/>
      <c r="MAD43" s="31"/>
      <c r="MAE43" s="30"/>
      <c r="MAF43" s="31"/>
      <c r="MAG43" s="30"/>
      <c r="MAH43" s="31"/>
      <c r="MAI43" s="30"/>
      <c r="MAJ43" s="31"/>
      <c r="MAK43" s="30"/>
      <c r="MAL43" s="31"/>
      <c r="MAM43" s="30"/>
      <c r="MAN43" s="31"/>
      <c r="MAO43" s="30"/>
      <c r="MAP43" s="31"/>
      <c r="MAQ43" s="30"/>
      <c r="MAR43" s="31"/>
      <c r="MAS43" s="30"/>
      <c r="MAT43" s="31"/>
      <c r="MAU43" s="30"/>
      <c r="MAV43" s="31"/>
      <c r="MAW43" s="30"/>
      <c r="MAX43" s="31"/>
      <c r="MAY43" s="30"/>
      <c r="MAZ43" s="31"/>
      <c r="MBA43" s="30"/>
      <c r="MBB43" s="31"/>
      <c r="MBC43" s="30"/>
      <c r="MBD43" s="31"/>
      <c r="MBE43" s="30"/>
      <c r="MBF43" s="31"/>
      <c r="MBG43" s="30"/>
      <c r="MBH43" s="31"/>
      <c r="MBI43" s="30"/>
      <c r="MBJ43" s="31"/>
      <c r="MBK43" s="30"/>
      <c r="MBL43" s="31"/>
      <c r="MBM43" s="30"/>
      <c r="MBN43" s="31"/>
      <c r="MBO43" s="30"/>
      <c r="MBP43" s="31"/>
      <c r="MBQ43" s="30"/>
      <c r="MBR43" s="31"/>
      <c r="MBS43" s="30"/>
      <c r="MBT43" s="31"/>
      <c r="MBU43" s="30"/>
      <c r="MBV43" s="31"/>
      <c r="MBW43" s="30"/>
      <c r="MBX43" s="31"/>
      <c r="MBY43" s="30"/>
      <c r="MBZ43" s="31"/>
      <c r="MCA43" s="30"/>
      <c r="MCB43" s="31"/>
      <c r="MCC43" s="30"/>
      <c r="MCD43" s="31"/>
      <c r="MCE43" s="30"/>
      <c r="MCF43" s="31"/>
      <c r="MCG43" s="30"/>
      <c r="MCH43" s="31"/>
      <c r="MCI43" s="30"/>
      <c r="MCJ43" s="31"/>
      <c r="MCK43" s="30"/>
      <c r="MCL43" s="31"/>
      <c r="MCM43" s="30"/>
      <c r="MCN43" s="31"/>
      <c r="MCO43" s="30"/>
      <c r="MCP43" s="31"/>
      <c r="MCQ43" s="30"/>
      <c r="MCR43" s="31"/>
      <c r="MCS43" s="30"/>
      <c r="MCT43" s="31"/>
      <c r="MCU43" s="30"/>
      <c r="MCV43" s="31"/>
      <c r="MCW43" s="30"/>
      <c r="MCX43" s="31"/>
      <c r="MCY43" s="30"/>
      <c r="MCZ43" s="31"/>
      <c r="MDA43" s="30"/>
      <c r="MDB43" s="31"/>
      <c r="MDC43" s="30"/>
      <c r="MDD43" s="31"/>
      <c r="MDE43" s="30"/>
      <c r="MDF43" s="31"/>
      <c r="MDG43" s="30"/>
      <c r="MDH43" s="31"/>
      <c r="MDI43" s="30"/>
      <c r="MDJ43" s="31"/>
      <c r="MDK43" s="30"/>
      <c r="MDL43" s="31"/>
      <c r="MDM43" s="30"/>
      <c r="MDN43" s="31"/>
      <c r="MDO43" s="30"/>
      <c r="MDP43" s="31"/>
      <c r="MDQ43" s="30"/>
      <c r="MDR43" s="31"/>
      <c r="MDS43" s="30"/>
      <c r="MDT43" s="31"/>
      <c r="MDU43" s="30"/>
      <c r="MDV43" s="31"/>
      <c r="MDW43" s="30"/>
      <c r="MDX43" s="31"/>
      <c r="MDY43" s="30"/>
      <c r="MDZ43" s="31"/>
      <c r="MEA43" s="30"/>
      <c r="MEB43" s="31"/>
      <c r="MEC43" s="30"/>
      <c r="MED43" s="31"/>
      <c r="MEE43" s="30"/>
      <c r="MEF43" s="31"/>
      <c r="MEG43" s="30"/>
      <c r="MEH43" s="31"/>
      <c r="MEI43" s="30"/>
      <c r="MEJ43" s="31"/>
      <c r="MEK43" s="30"/>
      <c r="MEL43" s="31"/>
      <c r="MEM43" s="30"/>
      <c r="MEN43" s="31"/>
      <c r="MEO43" s="30"/>
      <c r="MEP43" s="31"/>
      <c r="MEQ43" s="30"/>
      <c r="MER43" s="31"/>
      <c r="MES43" s="30"/>
      <c r="MET43" s="31"/>
      <c r="MEU43" s="30"/>
      <c r="MEV43" s="31"/>
      <c r="MEW43" s="30"/>
      <c r="MEX43" s="31"/>
      <c r="MEY43" s="30"/>
      <c r="MEZ43" s="31"/>
      <c r="MFA43" s="30"/>
      <c r="MFB43" s="31"/>
      <c r="MFC43" s="30"/>
      <c r="MFD43" s="31"/>
      <c r="MFE43" s="30"/>
      <c r="MFF43" s="31"/>
      <c r="MFG43" s="30"/>
      <c r="MFH43" s="31"/>
      <c r="MFI43" s="30"/>
      <c r="MFJ43" s="31"/>
      <c r="MFK43" s="30"/>
      <c r="MFL43" s="31"/>
      <c r="MFM43" s="30"/>
      <c r="MFN43" s="31"/>
      <c r="MFO43" s="30"/>
      <c r="MFP43" s="31"/>
      <c r="MFQ43" s="30"/>
      <c r="MFR43" s="31"/>
      <c r="MFS43" s="30"/>
      <c r="MFT43" s="31"/>
      <c r="MFU43" s="30"/>
      <c r="MFV43" s="31"/>
      <c r="MFW43" s="30"/>
      <c r="MFX43" s="31"/>
      <c r="MFY43" s="30"/>
      <c r="MFZ43" s="31"/>
      <c r="MGA43" s="30"/>
      <c r="MGB43" s="31"/>
      <c r="MGC43" s="30"/>
      <c r="MGD43" s="31"/>
      <c r="MGE43" s="30"/>
      <c r="MGF43" s="31"/>
      <c r="MGG43" s="30"/>
      <c r="MGH43" s="31"/>
      <c r="MGI43" s="30"/>
      <c r="MGJ43" s="31"/>
      <c r="MGK43" s="30"/>
      <c r="MGL43" s="31"/>
      <c r="MGM43" s="30"/>
      <c r="MGN43" s="31"/>
      <c r="MGO43" s="30"/>
      <c r="MGP43" s="31"/>
      <c r="MGQ43" s="30"/>
      <c r="MGR43" s="31"/>
      <c r="MGS43" s="30"/>
      <c r="MGT43" s="31"/>
      <c r="MGU43" s="30"/>
      <c r="MGV43" s="31"/>
      <c r="MGW43" s="30"/>
      <c r="MGX43" s="31"/>
      <c r="MGY43" s="30"/>
      <c r="MGZ43" s="31"/>
      <c r="MHA43" s="30"/>
      <c r="MHB43" s="31"/>
      <c r="MHC43" s="30"/>
      <c r="MHD43" s="31"/>
      <c r="MHE43" s="30"/>
      <c r="MHF43" s="31"/>
      <c r="MHG43" s="30"/>
      <c r="MHH43" s="31"/>
      <c r="MHI43" s="30"/>
      <c r="MHJ43" s="31"/>
      <c r="MHK43" s="30"/>
      <c r="MHL43" s="31"/>
      <c r="MHM43" s="30"/>
      <c r="MHN43" s="31"/>
      <c r="MHO43" s="30"/>
      <c r="MHP43" s="31"/>
      <c r="MHQ43" s="30"/>
      <c r="MHR43" s="31"/>
      <c r="MHS43" s="30"/>
      <c r="MHT43" s="31"/>
      <c r="MHU43" s="30"/>
      <c r="MHV43" s="31"/>
      <c r="MHW43" s="30"/>
      <c r="MHX43" s="31"/>
      <c r="MHY43" s="30"/>
      <c r="MHZ43" s="31"/>
      <c r="MIA43" s="30"/>
      <c r="MIB43" s="31"/>
      <c r="MIC43" s="30"/>
      <c r="MID43" s="31"/>
      <c r="MIE43" s="30"/>
      <c r="MIF43" s="31"/>
      <c r="MIG43" s="30"/>
      <c r="MIH43" s="31"/>
      <c r="MII43" s="30"/>
      <c r="MIJ43" s="31"/>
      <c r="MIK43" s="30"/>
      <c r="MIL43" s="31"/>
      <c r="MIM43" s="30"/>
      <c r="MIN43" s="31"/>
      <c r="MIO43" s="30"/>
      <c r="MIP43" s="31"/>
      <c r="MIQ43" s="30"/>
      <c r="MIR43" s="31"/>
      <c r="MIS43" s="30"/>
      <c r="MIT43" s="31"/>
      <c r="MIU43" s="30"/>
      <c r="MIV43" s="31"/>
      <c r="MIW43" s="30"/>
      <c r="MIX43" s="31"/>
      <c r="MIY43" s="30"/>
      <c r="MIZ43" s="31"/>
      <c r="MJA43" s="30"/>
      <c r="MJB43" s="31"/>
      <c r="MJC43" s="30"/>
      <c r="MJD43" s="31"/>
      <c r="MJE43" s="30"/>
      <c r="MJF43" s="31"/>
      <c r="MJG43" s="30"/>
      <c r="MJH43" s="31"/>
      <c r="MJI43" s="30"/>
      <c r="MJJ43" s="31"/>
      <c r="MJK43" s="30"/>
      <c r="MJL43" s="31"/>
      <c r="MJM43" s="30"/>
      <c r="MJN43" s="31"/>
      <c r="MJO43" s="30"/>
      <c r="MJP43" s="31"/>
      <c r="MJQ43" s="30"/>
      <c r="MJR43" s="31"/>
      <c r="MJS43" s="30"/>
      <c r="MJT43" s="31"/>
      <c r="MJU43" s="30"/>
      <c r="MJV43" s="31"/>
      <c r="MJW43" s="30"/>
      <c r="MJX43" s="31"/>
      <c r="MJY43" s="30"/>
      <c r="MJZ43" s="31"/>
      <c r="MKA43" s="30"/>
      <c r="MKB43" s="31"/>
      <c r="MKC43" s="30"/>
      <c r="MKD43" s="31"/>
      <c r="MKE43" s="30"/>
      <c r="MKF43" s="31"/>
      <c r="MKG43" s="30"/>
      <c r="MKH43" s="31"/>
      <c r="MKI43" s="30"/>
      <c r="MKJ43" s="31"/>
      <c r="MKK43" s="30"/>
      <c r="MKL43" s="31"/>
      <c r="MKM43" s="30"/>
      <c r="MKN43" s="31"/>
      <c r="MKO43" s="30"/>
      <c r="MKP43" s="31"/>
      <c r="MKQ43" s="30"/>
      <c r="MKR43" s="31"/>
      <c r="MKS43" s="30"/>
      <c r="MKT43" s="31"/>
      <c r="MKU43" s="30"/>
      <c r="MKV43" s="31"/>
      <c r="MKW43" s="30"/>
      <c r="MKX43" s="31"/>
      <c r="MKY43" s="30"/>
      <c r="MKZ43" s="31"/>
      <c r="MLA43" s="30"/>
      <c r="MLB43" s="31"/>
      <c r="MLC43" s="30"/>
      <c r="MLD43" s="31"/>
      <c r="MLE43" s="30"/>
      <c r="MLF43" s="31"/>
      <c r="MLG43" s="30"/>
      <c r="MLH43" s="31"/>
      <c r="MLI43" s="30"/>
      <c r="MLJ43" s="31"/>
      <c r="MLK43" s="30"/>
      <c r="MLL43" s="31"/>
      <c r="MLM43" s="30"/>
      <c r="MLN43" s="31"/>
      <c r="MLO43" s="30"/>
      <c r="MLP43" s="31"/>
      <c r="MLQ43" s="30"/>
      <c r="MLR43" s="31"/>
      <c r="MLS43" s="30"/>
      <c r="MLT43" s="31"/>
      <c r="MLU43" s="30"/>
      <c r="MLV43" s="31"/>
      <c r="MLW43" s="30"/>
      <c r="MLX43" s="31"/>
      <c r="MLY43" s="30"/>
      <c r="MLZ43" s="31"/>
      <c r="MMA43" s="30"/>
      <c r="MMB43" s="31"/>
      <c r="MMC43" s="30"/>
      <c r="MMD43" s="31"/>
      <c r="MME43" s="30"/>
      <c r="MMF43" s="31"/>
      <c r="MMG43" s="30"/>
      <c r="MMH43" s="31"/>
      <c r="MMI43" s="30"/>
      <c r="MMJ43" s="31"/>
      <c r="MMK43" s="30"/>
      <c r="MML43" s="31"/>
      <c r="MMM43" s="30"/>
      <c r="MMN43" s="31"/>
      <c r="MMO43" s="30"/>
      <c r="MMP43" s="31"/>
      <c r="MMQ43" s="30"/>
      <c r="MMR43" s="31"/>
      <c r="MMS43" s="30"/>
      <c r="MMT43" s="31"/>
      <c r="MMU43" s="30"/>
      <c r="MMV43" s="31"/>
      <c r="MMW43" s="30"/>
      <c r="MMX43" s="31"/>
      <c r="MMY43" s="30"/>
      <c r="MMZ43" s="31"/>
      <c r="MNA43" s="30"/>
      <c r="MNB43" s="31"/>
      <c r="MNC43" s="30"/>
      <c r="MND43" s="31"/>
      <c r="MNE43" s="30"/>
      <c r="MNF43" s="31"/>
      <c r="MNG43" s="30"/>
      <c r="MNH43" s="31"/>
      <c r="MNI43" s="30"/>
      <c r="MNJ43" s="31"/>
      <c r="MNK43" s="30"/>
      <c r="MNL43" s="31"/>
      <c r="MNM43" s="30"/>
      <c r="MNN43" s="31"/>
      <c r="MNO43" s="30"/>
      <c r="MNP43" s="31"/>
      <c r="MNQ43" s="30"/>
      <c r="MNR43" s="31"/>
      <c r="MNS43" s="30"/>
      <c r="MNT43" s="31"/>
      <c r="MNU43" s="30"/>
      <c r="MNV43" s="31"/>
      <c r="MNW43" s="30"/>
      <c r="MNX43" s="31"/>
      <c r="MNY43" s="30"/>
      <c r="MNZ43" s="31"/>
      <c r="MOA43" s="30"/>
      <c r="MOB43" s="31"/>
      <c r="MOC43" s="30"/>
      <c r="MOD43" s="31"/>
      <c r="MOE43" s="30"/>
      <c r="MOF43" s="31"/>
      <c r="MOG43" s="30"/>
      <c r="MOH43" s="31"/>
      <c r="MOI43" s="30"/>
      <c r="MOJ43" s="31"/>
      <c r="MOK43" s="30"/>
      <c r="MOL43" s="31"/>
      <c r="MOM43" s="30"/>
      <c r="MON43" s="31"/>
      <c r="MOO43" s="30"/>
      <c r="MOP43" s="31"/>
      <c r="MOQ43" s="30"/>
      <c r="MOR43" s="31"/>
      <c r="MOS43" s="30"/>
      <c r="MOT43" s="31"/>
      <c r="MOU43" s="30"/>
      <c r="MOV43" s="31"/>
      <c r="MOW43" s="30"/>
      <c r="MOX43" s="31"/>
      <c r="MOY43" s="30"/>
      <c r="MOZ43" s="31"/>
      <c r="MPA43" s="30"/>
      <c r="MPB43" s="31"/>
      <c r="MPC43" s="30"/>
      <c r="MPD43" s="31"/>
      <c r="MPE43" s="30"/>
      <c r="MPF43" s="31"/>
      <c r="MPG43" s="30"/>
      <c r="MPH43" s="31"/>
      <c r="MPI43" s="30"/>
      <c r="MPJ43" s="31"/>
      <c r="MPK43" s="30"/>
      <c r="MPL43" s="31"/>
      <c r="MPM43" s="30"/>
      <c r="MPN43" s="31"/>
      <c r="MPO43" s="30"/>
      <c r="MPP43" s="31"/>
      <c r="MPQ43" s="30"/>
      <c r="MPR43" s="31"/>
      <c r="MPS43" s="30"/>
      <c r="MPT43" s="31"/>
      <c r="MPU43" s="30"/>
      <c r="MPV43" s="31"/>
      <c r="MPW43" s="30"/>
      <c r="MPX43" s="31"/>
      <c r="MPY43" s="30"/>
      <c r="MPZ43" s="31"/>
      <c r="MQA43" s="30"/>
      <c r="MQB43" s="31"/>
      <c r="MQC43" s="30"/>
      <c r="MQD43" s="31"/>
      <c r="MQE43" s="30"/>
      <c r="MQF43" s="31"/>
      <c r="MQG43" s="30"/>
      <c r="MQH43" s="31"/>
      <c r="MQI43" s="30"/>
      <c r="MQJ43" s="31"/>
      <c r="MQK43" s="30"/>
      <c r="MQL43" s="31"/>
      <c r="MQM43" s="30"/>
      <c r="MQN43" s="31"/>
      <c r="MQO43" s="30"/>
      <c r="MQP43" s="31"/>
      <c r="MQQ43" s="30"/>
      <c r="MQR43" s="31"/>
      <c r="MQS43" s="30"/>
      <c r="MQT43" s="31"/>
      <c r="MQU43" s="30"/>
      <c r="MQV43" s="31"/>
      <c r="MQW43" s="30"/>
      <c r="MQX43" s="31"/>
      <c r="MQY43" s="30"/>
      <c r="MQZ43" s="31"/>
      <c r="MRA43" s="30"/>
      <c r="MRB43" s="31"/>
      <c r="MRC43" s="30"/>
      <c r="MRD43" s="31"/>
      <c r="MRE43" s="30"/>
      <c r="MRF43" s="31"/>
      <c r="MRG43" s="30"/>
      <c r="MRH43" s="31"/>
      <c r="MRI43" s="30"/>
      <c r="MRJ43" s="31"/>
      <c r="MRK43" s="30"/>
      <c r="MRL43" s="31"/>
      <c r="MRM43" s="30"/>
      <c r="MRN43" s="31"/>
      <c r="MRO43" s="30"/>
      <c r="MRP43" s="31"/>
      <c r="MRQ43" s="30"/>
      <c r="MRR43" s="31"/>
      <c r="MRS43" s="30"/>
      <c r="MRT43" s="31"/>
      <c r="MRU43" s="30"/>
      <c r="MRV43" s="31"/>
      <c r="MRW43" s="30"/>
      <c r="MRX43" s="31"/>
      <c r="MRY43" s="30"/>
      <c r="MRZ43" s="31"/>
      <c r="MSA43" s="30"/>
      <c r="MSB43" s="31"/>
      <c r="MSC43" s="30"/>
      <c r="MSD43" s="31"/>
      <c r="MSE43" s="30"/>
      <c r="MSF43" s="31"/>
      <c r="MSG43" s="30"/>
      <c r="MSH43" s="31"/>
      <c r="MSI43" s="30"/>
      <c r="MSJ43" s="31"/>
      <c r="MSK43" s="30"/>
      <c r="MSL43" s="31"/>
      <c r="MSM43" s="30"/>
      <c r="MSN43" s="31"/>
      <c r="MSO43" s="30"/>
      <c r="MSP43" s="31"/>
      <c r="MSQ43" s="30"/>
      <c r="MSR43" s="31"/>
      <c r="MSS43" s="30"/>
      <c r="MST43" s="31"/>
      <c r="MSU43" s="30"/>
      <c r="MSV43" s="31"/>
      <c r="MSW43" s="30"/>
      <c r="MSX43" s="31"/>
      <c r="MSY43" s="30"/>
      <c r="MSZ43" s="31"/>
      <c r="MTA43" s="30"/>
      <c r="MTB43" s="31"/>
      <c r="MTC43" s="30"/>
      <c r="MTD43" s="31"/>
      <c r="MTE43" s="30"/>
      <c r="MTF43" s="31"/>
      <c r="MTG43" s="30"/>
      <c r="MTH43" s="31"/>
      <c r="MTI43" s="30"/>
      <c r="MTJ43" s="31"/>
      <c r="MTK43" s="30"/>
      <c r="MTL43" s="31"/>
      <c r="MTM43" s="30"/>
      <c r="MTN43" s="31"/>
      <c r="MTO43" s="30"/>
      <c r="MTP43" s="31"/>
      <c r="MTQ43" s="30"/>
      <c r="MTR43" s="31"/>
      <c r="MTS43" s="30"/>
      <c r="MTT43" s="31"/>
      <c r="MTU43" s="30"/>
      <c r="MTV43" s="31"/>
      <c r="MTW43" s="30"/>
      <c r="MTX43" s="31"/>
      <c r="MTY43" s="30"/>
      <c r="MTZ43" s="31"/>
      <c r="MUA43" s="30"/>
      <c r="MUB43" s="31"/>
      <c r="MUC43" s="30"/>
      <c r="MUD43" s="31"/>
      <c r="MUE43" s="30"/>
      <c r="MUF43" s="31"/>
      <c r="MUG43" s="30"/>
      <c r="MUH43" s="31"/>
      <c r="MUI43" s="30"/>
      <c r="MUJ43" s="31"/>
      <c r="MUK43" s="30"/>
      <c r="MUL43" s="31"/>
      <c r="MUM43" s="30"/>
      <c r="MUN43" s="31"/>
      <c r="MUO43" s="30"/>
      <c r="MUP43" s="31"/>
      <c r="MUQ43" s="30"/>
      <c r="MUR43" s="31"/>
      <c r="MUS43" s="30"/>
      <c r="MUT43" s="31"/>
      <c r="MUU43" s="30"/>
      <c r="MUV43" s="31"/>
      <c r="MUW43" s="30"/>
      <c r="MUX43" s="31"/>
      <c r="MUY43" s="30"/>
      <c r="MUZ43" s="31"/>
      <c r="MVA43" s="30"/>
      <c r="MVB43" s="31"/>
      <c r="MVC43" s="30"/>
      <c r="MVD43" s="31"/>
      <c r="MVE43" s="30"/>
      <c r="MVF43" s="31"/>
      <c r="MVG43" s="30"/>
      <c r="MVH43" s="31"/>
      <c r="MVI43" s="30"/>
      <c r="MVJ43" s="31"/>
      <c r="MVK43" s="30"/>
      <c r="MVL43" s="31"/>
      <c r="MVM43" s="30"/>
      <c r="MVN43" s="31"/>
      <c r="MVO43" s="30"/>
      <c r="MVP43" s="31"/>
      <c r="MVQ43" s="30"/>
      <c r="MVR43" s="31"/>
      <c r="MVS43" s="30"/>
      <c r="MVT43" s="31"/>
      <c r="MVU43" s="30"/>
      <c r="MVV43" s="31"/>
      <c r="MVW43" s="30"/>
      <c r="MVX43" s="31"/>
      <c r="MVY43" s="30"/>
      <c r="MVZ43" s="31"/>
      <c r="MWA43" s="30"/>
      <c r="MWB43" s="31"/>
      <c r="MWC43" s="30"/>
      <c r="MWD43" s="31"/>
      <c r="MWE43" s="30"/>
      <c r="MWF43" s="31"/>
      <c r="MWG43" s="30"/>
      <c r="MWH43" s="31"/>
      <c r="MWI43" s="30"/>
      <c r="MWJ43" s="31"/>
      <c r="MWK43" s="30"/>
      <c r="MWL43" s="31"/>
      <c r="MWM43" s="30"/>
      <c r="MWN43" s="31"/>
      <c r="MWO43" s="30"/>
      <c r="MWP43" s="31"/>
      <c r="MWQ43" s="30"/>
      <c r="MWR43" s="31"/>
      <c r="MWS43" s="30"/>
      <c r="MWT43" s="31"/>
      <c r="MWU43" s="30"/>
      <c r="MWV43" s="31"/>
      <c r="MWW43" s="30"/>
      <c r="MWX43" s="31"/>
      <c r="MWY43" s="30"/>
      <c r="MWZ43" s="31"/>
      <c r="MXA43" s="30"/>
      <c r="MXB43" s="31"/>
      <c r="MXC43" s="30"/>
      <c r="MXD43" s="31"/>
      <c r="MXE43" s="30"/>
      <c r="MXF43" s="31"/>
      <c r="MXG43" s="30"/>
      <c r="MXH43" s="31"/>
      <c r="MXI43" s="30"/>
      <c r="MXJ43" s="31"/>
      <c r="MXK43" s="30"/>
      <c r="MXL43" s="31"/>
      <c r="MXM43" s="30"/>
      <c r="MXN43" s="31"/>
      <c r="MXO43" s="30"/>
      <c r="MXP43" s="31"/>
      <c r="MXQ43" s="30"/>
      <c r="MXR43" s="31"/>
      <c r="MXS43" s="30"/>
      <c r="MXT43" s="31"/>
      <c r="MXU43" s="30"/>
      <c r="MXV43" s="31"/>
      <c r="MXW43" s="30"/>
      <c r="MXX43" s="31"/>
      <c r="MXY43" s="30"/>
      <c r="MXZ43" s="31"/>
      <c r="MYA43" s="30"/>
      <c r="MYB43" s="31"/>
      <c r="MYC43" s="30"/>
      <c r="MYD43" s="31"/>
      <c r="MYE43" s="30"/>
      <c r="MYF43" s="31"/>
      <c r="MYG43" s="30"/>
      <c r="MYH43" s="31"/>
      <c r="MYI43" s="30"/>
      <c r="MYJ43" s="31"/>
      <c r="MYK43" s="30"/>
      <c r="MYL43" s="31"/>
      <c r="MYM43" s="30"/>
      <c r="MYN43" s="31"/>
      <c r="MYO43" s="30"/>
      <c r="MYP43" s="31"/>
      <c r="MYQ43" s="30"/>
      <c r="MYR43" s="31"/>
      <c r="MYS43" s="30"/>
      <c r="MYT43" s="31"/>
      <c r="MYU43" s="30"/>
      <c r="MYV43" s="31"/>
      <c r="MYW43" s="30"/>
      <c r="MYX43" s="31"/>
      <c r="MYY43" s="30"/>
      <c r="MYZ43" s="31"/>
      <c r="MZA43" s="30"/>
      <c r="MZB43" s="31"/>
      <c r="MZC43" s="30"/>
      <c r="MZD43" s="31"/>
      <c r="MZE43" s="30"/>
      <c r="MZF43" s="31"/>
      <c r="MZG43" s="30"/>
      <c r="MZH43" s="31"/>
      <c r="MZI43" s="30"/>
      <c r="MZJ43" s="31"/>
      <c r="MZK43" s="30"/>
      <c r="MZL43" s="31"/>
      <c r="MZM43" s="30"/>
      <c r="MZN43" s="31"/>
      <c r="MZO43" s="30"/>
      <c r="MZP43" s="31"/>
      <c r="MZQ43" s="30"/>
      <c r="MZR43" s="31"/>
      <c r="MZS43" s="30"/>
      <c r="MZT43" s="31"/>
      <c r="MZU43" s="30"/>
      <c r="MZV43" s="31"/>
      <c r="MZW43" s="30"/>
      <c r="MZX43" s="31"/>
      <c r="MZY43" s="30"/>
      <c r="MZZ43" s="31"/>
      <c r="NAA43" s="30"/>
      <c r="NAB43" s="31"/>
      <c r="NAC43" s="30"/>
      <c r="NAD43" s="31"/>
      <c r="NAE43" s="30"/>
      <c r="NAF43" s="31"/>
      <c r="NAG43" s="30"/>
      <c r="NAH43" s="31"/>
      <c r="NAI43" s="30"/>
      <c r="NAJ43" s="31"/>
      <c r="NAK43" s="30"/>
      <c r="NAL43" s="31"/>
      <c r="NAM43" s="30"/>
      <c r="NAN43" s="31"/>
      <c r="NAO43" s="30"/>
      <c r="NAP43" s="31"/>
      <c r="NAQ43" s="30"/>
      <c r="NAR43" s="31"/>
      <c r="NAS43" s="30"/>
      <c r="NAT43" s="31"/>
      <c r="NAU43" s="30"/>
      <c r="NAV43" s="31"/>
      <c r="NAW43" s="30"/>
      <c r="NAX43" s="31"/>
      <c r="NAY43" s="30"/>
      <c r="NAZ43" s="31"/>
      <c r="NBA43" s="30"/>
      <c r="NBB43" s="31"/>
      <c r="NBC43" s="30"/>
      <c r="NBD43" s="31"/>
      <c r="NBE43" s="30"/>
      <c r="NBF43" s="31"/>
      <c r="NBG43" s="30"/>
      <c r="NBH43" s="31"/>
      <c r="NBI43" s="30"/>
      <c r="NBJ43" s="31"/>
      <c r="NBK43" s="30"/>
      <c r="NBL43" s="31"/>
      <c r="NBM43" s="30"/>
      <c r="NBN43" s="31"/>
      <c r="NBO43" s="30"/>
      <c r="NBP43" s="31"/>
      <c r="NBQ43" s="30"/>
      <c r="NBR43" s="31"/>
      <c r="NBS43" s="30"/>
      <c r="NBT43" s="31"/>
      <c r="NBU43" s="30"/>
      <c r="NBV43" s="31"/>
      <c r="NBW43" s="30"/>
      <c r="NBX43" s="31"/>
      <c r="NBY43" s="30"/>
      <c r="NBZ43" s="31"/>
      <c r="NCA43" s="30"/>
      <c r="NCB43" s="31"/>
      <c r="NCC43" s="30"/>
      <c r="NCD43" s="31"/>
      <c r="NCE43" s="30"/>
      <c r="NCF43" s="31"/>
      <c r="NCG43" s="30"/>
      <c r="NCH43" s="31"/>
      <c r="NCI43" s="30"/>
      <c r="NCJ43" s="31"/>
      <c r="NCK43" s="30"/>
      <c r="NCL43" s="31"/>
      <c r="NCM43" s="30"/>
      <c r="NCN43" s="31"/>
      <c r="NCO43" s="30"/>
      <c r="NCP43" s="31"/>
      <c r="NCQ43" s="30"/>
      <c r="NCR43" s="31"/>
      <c r="NCS43" s="30"/>
      <c r="NCT43" s="31"/>
      <c r="NCU43" s="30"/>
      <c r="NCV43" s="31"/>
      <c r="NCW43" s="30"/>
      <c r="NCX43" s="31"/>
      <c r="NCY43" s="30"/>
      <c r="NCZ43" s="31"/>
      <c r="NDA43" s="30"/>
      <c r="NDB43" s="31"/>
      <c r="NDC43" s="30"/>
      <c r="NDD43" s="31"/>
      <c r="NDE43" s="30"/>
      <c r="NDF43" s="31"/>
      <c r="NDG43" s="30"/>
      <c r="NDH43" s="31"/>
      <c r="NDI43" s="30"/>
      <c r="NDJ43" s="31"/>
      <c r="NDK43" s="30"/>
      <c r="NDL43" s="31"/>
      <c r="NDM43" s="30"/>
      <c r="NDN43" s="31"/>
      <c r="NDO43" s="30"/>
      <c r="NDP43" s="31"/>
      <c r="NDQ43" s="30"/>
      <c r="NDR43" s="31"/>
      <c r="NDS43" s="30"/>
      <c r="NDT43" s="31"/>
      <c r="NDU43" s="30"/>
      <c r="NDV43" s="31"/>
      <c r="NDW43" s="30"/>
      <c r="NDX43" s="31"/>
      <c r="NDY43" s="30"/>
      <c r="NDZ43" s="31"/>
      <c r="NEA43" s="30"/>
      <c r="NEB43" s="31"/>
      <c r="NEC43" s="30"/>
      <c r="NED43" s="31"/>
      <c r="NEE43" s="30"/>
      <c r="NEF43" s="31"/>
      <c r="NEG43" s="30"/>
      <c r="NEH43" s="31"/>
      <c r="NEI43" s="30"/>
      <c r="NEJ43" s="31"/>
      <c r="NEK43" s="30"/>
      <c r="NEL43" s="31"/>
      <c r="NEM43" s="30"/>
      <c r="NEN43" s="31"/>
      <c r="NEO43" s="30"/>
      <c r="NEP43" s="31"/>
      <c r="NEQ43" s="30"/>
      <c r="NER43" s="31"/>
      <c r="NES43" s="30"/>
      <c r="NET43" s="31"/>
      <c r="NEU43" s="30"/>
      <c r="NEV43" s="31"/>
      <c r="NEW43" s="30"/>
      <c r="NEX43" s="31"/>
      <c r="NEY43" s="30"/>
      <c r="NEZ43" s="31"/>
      <c r="NFA43" s="30"/>
      <c r="NFB43" s="31"/>
      <c r="NFC43" s="30"/>
      <c r="NFD43" s="31"/>
      <c r="NFE43" s="30"/>
      <c r="NFF43" s="31"/>
      <c r="NFG43" s="30"/>
      <c r="NFH43" s="31"/>
      <c r="NFI43" s="30"/>
      <c r="NFJ43" s="31"/>
      <c r="NFK43" s="30"/>
      <c r="NFL43" s="31"/>
      <c r="NFM43" s="30"/>
      <c r="NFN43" s="31"/>
      <c r="NFO43" s="30"/>
      <c r="NFP43" s="31"/>
      <c r="NFQ43" s="30"/>
      <c r="NFR43" s="31"/>
      <c r="NFS43" s="30"/>
      <c r="NFT43" s="31"/>
      <c r="NFU43" s="30"/>
      <c r="NFV43" s="31"/>
      <c r="NFW43" s="30"/>
      <c r="NFX43" s="31"/>
      <c r="NFY43" s="30"/>
      <c r="NFZ43" s="31"/>
      <c r="NGA43" s="30"/>
      <c r="NGB43" s="31"/>
      <c r="NGC43" s="30"/>
      <c r="NGD43" s="31"/>
      <c r="NGE43" s="30"/>
      <c r="NGF43" s="31"/>
      <c r="NGG43" s="30"/>
      <c r="NGH43" s="31"/>
      <c r="NGI43" s="30"/>
      <c r="NGJ43" s="31"/>
      <c r="NGK43" s="30"/>
      <c r="NGL43" s="31"/>
      <c r="NGM43" s="30"/>
      <c r="NGN43" s="31"/>
      <c r="NGO43" s="30"/>
      <c r="NGP43" s="31"/>
      <c r="NGQ43" s="30"/>
      <c r="NGR43" s="31"/>
      <c r="NGS43" s="30"/>
      <c r="NGT43" s="31"/>
      <c r="NGU43" s="30"/>
      <c r="NGV43" s="31"/>
      <c r="NGW43" s="30"/>
      <c r="NGX43" s="31"/>
      <c r="NGY43" s="30"/>
      <c r="NGZ43" s="31"/>
      <c r="NHA43" s="30"/>
      <c r="NHB43" s="31"/>
      <c r="NHC43" s="30"/>
      <c r="NHD43" s="31"/>
      <c r="NHE43" s="30"/>
      <c r="NHF43" s="31"/>
      <c r="NHG43" s="30"/>
      <c r="NHH43" s="31"/>
      <c r="NHI43" s="30"/>
      <c r="NHJ43" s="31"/>
      <c r="NHK43" s="30"/>
      <c r="NHL43" s="31"/>
      <c r="NHM43" s="30"/>
      <c r="NHN43" s="31"/>
      <c r="NHO43" s="30"/>
      <c r="NHP43" s="31"/>
      <c r="NHQ43" s="30"/>
      <c r="NHR43" s="31"/>
      <c r="NHS43" s="30"/>
      <c r="NHT43" s="31"/>
      <c r="NHU43" s="30"/>
      <c r="NHV43" s="31"/>
      <c r="NHW43" s="30"/>
      <c r="NHX43" s="31"/>
      <c r="NHY43" s="30"/>
      <c r="NHZ43" s="31"/>
      <c r="NIA43" s="30"/>
      <c r="NIB43" s="31"/>
      <c r="NIC43" s="30"/>
      <c r="NID43" s="31"/>
      <c r="NIE43" s="30"/>
      <c r="NIF43" s="31"/>
      <c r="NIG43" s="30"/>
      <c r="NIH43" s="31"/>
      <c r="NII43" s="30"/>
      <c r="NIJ43" s="31"/>
      <c r="NIK43" s="30"/>
      <c r="NIL43" s="31"/>
      <c r="NIM43" s="30"/>
      <c r="NIN43" s="31"/>
      <c r="NIO43" s="30"/>
      <c r="NIP43" s="31"/>
      <c r="NIQ43" s="30"/>
      <c r="NIR43" s="31"/>
      <c r="NIS43" s="30"/>
      <c r="NIT43" s="31"/>
      <c r="NIU43" s="30"/>
      <c r="NIV43" s="31"/>
      <c r="NIW43" s="30"/>
      <c r="NIX43" s="31"/>
      <c r="NIY43" s="30"/>
      <c r="NIZ43" s="31"/>
      <c r="NJA43" s="30"/>
      <c r="NJB43" s="31"/>
      <c r="NJC43" s="30"/>
      <c r="NJD43" s="31"/>
      <c r="NJE43" s="30"/>
      <c r="NJF43" s="31"/>
      <c r="NJG43" s="30"/>
      <c r="NJH43" s="31"/>
      <c r="NJI43" s="30"/>
      <c r="NJJ43" s="31"/>
      <c r="NJK43" s="30"/>
      <c r="NJL43" s="31"/>
      <c r="NJM43" s="30"/>
      <c r="NJN43" s="31"/>
      <c r="NJO43" s="30"/>
      <c r="NJP43" s="31"/>
      <c r="NJQ43" s="30"/>
      <c r="NJR43" s="31"/>
      <c r="NJS43" s="30"/>
      <c r="NJT43" s="31"/>
      <c r="NJU43" s="30"/>
      <c r="NJV43" s="31"/>
      <c r="NJW43" s="30"/>
      <c r="NJX43" s="31"/>
      <c r="NJY43" s="30"/>
      <c r="NJZ43" s="31"/>
      <c r="NKA43" s="30"/>
      <c r="NKB43" s="31"/>
      <c r="NKC43" s="30"/>
      <c r="NKD43" s="31"/>
      <c r="NKE43" s="30"/>
      <c r="NKF43" s="31"/>
      <c r="NKG43" s="30"/>
      <c r="NKH43" s="31"/>
      <c r="NKI43" s="30"/>
      <c r="NKJ43" s="31"/>
      <c r="NKK43" s="30"/>
      <c r="NKL43" s="31"/>
      <c r="NKM43" s="30"/>
      <c r="NKN43" s="31"/>
      <c r="NKO43" s="30"/>
      <c r="NKP43" s="31"/>
      <c r="NKQ43" s="30"/>
      <c r="NKR43" s="31"/>
      <c r="NKS43" s="30"/>
      <c r="NKT43" s="31"/>
      <c r="NKU43" s="30"/>
      <c r="NKV43" s="31"/>
      <c r="NKW43" s="30"/>
      <c r="NKX43" s="31"/>
      <c r="NKY43" s="30"/>
      <c r="NKZ43" s="31"/>
      <c r="NLA43" s="30"/>
      <c r="NLB43" s="31"/>
      <c r="NLC43" s="30"/>
      <c r="NLD43" s="31"/>
      <c r="NLE43" s="30"/>
      <c r="NLF43" s="31"/>
      <c r="NLG43" s="30"/>
      <c r="NLH43" s="31"/>
      <c r="NLI43" s="30"/>
      <c r="NLJ43" s="31"/>
      <c r="NLK43" s="30"/>
      <c r="NLL43" s="31"/>
      <c r="NLM43" s="30"/>
      <c r="NLN43" s="31"/>
      <c r="NLO43" s="30"/>
      <c r="NLP43" s="31"/>
      <c r="NLQ43" s="30"/>
      <c r="NLR43" s="31"/>
      <c r="NLS43" s="30"/>
      <c r="NLT43" s="31"/>
      <c r="NLU43" s="30"/>
      <c r="NLV43" s="31"/>
      <c r="NLW43" s="30"/>
      <c r="NLX43" s="31"/>
      <c r="NLY43" s="30"/>
      <c r="NLZ43" s="31"/>
      <c r="NMA43" s="30"/>
      <c r="NMB43" s="31"/>
      <c r="NMC43" s="30"/>
      <c r="NMD43" s="31"/>
      <c r="NME43" s="30"/>
      <c r="NMF43" s="31"/>
      <c r="NMG43" s="30"/>
      <c r="NMH43" s="31"/>
      <c r="NMI43" s="30"/>
      <c r="NMJ43" s="31"/>
      <c r="NMK43" s="30"/>
      <c r="NML43" s="31"/>
      <c r="NMM43" s="30"/>
      <c r="NMN43" s="31"/>
      <c r="NMO43" s="30"/>
      <c r="NMP43" s="31"/>
      <c r="NMQ43" s="30"/>
      <c r="NMR43" s="31"/>
      <c r="NMS43" s="30"/>
      <c r="NMT43" s="31"/>
      <c r="NMU43" s="30"/>
      <c r="NMV43" s="31"/>
      <c r="NMW43" s="30"/>
      <c r="NMX43" s="31"/>
      <c r="NMY43" s="30"/>
      <c r="NMZ43" s="31"/>
      <c r="NNA43" s="30"/>
      <c r="NNB43" s="31"/>
      <c r="NNC43" s="30"/>
      <c r="NND43" s="31"/>
      <c r="NNE43" s="30"/>
      <c r="NNF43" s="31"/>
      <c r="NNG43" s="30"/>
      <c r="NNH43" s="31"/>
      <c r="NNI43" s="30"/>
      <c r="NNJ43" s="31"/>
      <c r="NNK43" s="30"/>
      <c r="NNL43" s="31"/>
      <c r="NNM43" s="30"/>
      <c r="NNN43" s="31"/>
      <c r="NNO43" s="30"/>
      <c r="NNP43" s="31"/>
      <c r="NNQ43" s="30"/>
      <c r="NNR43" s="31"/>
      <c r="NNS43" s="30"/>
      <c r="NNT43" s="31"/>
      <c r="NNU43" s="30"/>
      <c r="NNV43" s="31"/>
      <c r="NNW43" s="30"/>
      <c r="NNX43" s="31"/>
      <c r="NNY43" s="30"/>
      <c r="NNZ43" s="31"/>
      <c r="NOA43" s="30"/>
      <c r="NOB43" s="31"/>
      <c r="NOC43" s="30"/>
      <c r="NOD43" s="31"/>
      <c r="NOE43" s="30"/>
      <c r="NOF43" s="31"/>
      <c r="NOG43" s="30"/>
      <c r="NOH43" s="31"/>
      <c r="NOI43" s="30"/>
      <c r="NOJ43" s="31"/>
      <c r="NOK43" s="30"/>
      <c r="NOL43" s="31"/>
      <c r="NOM43" s="30"/>
      <c r="NON43" s="31"/>
      <c r="NOO43" s="30"/>
      <c r="NOP43" s="31"/>
      <c r="NOQ43" s="30"/>
      <c r="NOR43" s="31"/>
      <c r="NOS43" s="30"/>
      <c r="NOT43" s="31"/>
      <c r="NOU43" s="30"/>
      <c r="NOV43" s="31"/>
      <c r="NOW43" s="30"/>
      <c r="NOX43" s="31"/>
      <c r="NOY43" s="30"/>
      <c r="NOZ43" s="31"/>
      <c r="NPA43" s="30"/>
      <c r="NPB43" s="31"/>
      <c r="NPC43" s="30"/>
      <c r="NPD43" s="31"/>
      <c r="NPE43" s="30"/>
      <c r="NPF43" s="31"/>
      <c r="NPG43" s="30"/>
      <c r="NPH43" s="31"/>
      <c r="NPI43" s="30"/>
      <c r="NPJ43" s="31"/>
      <c r="NPK43" s="30"/>
      <c r="NPL43" s="31"/>
      <c r="NPM43" s="30"/>
      <c r="NPN43" s="31"/>
      <c r="NPO43" s="30"/>
      <c r="NPP43" s="31"/>
      <c r="NPQ43" s="30"/>
      <c r="NPR43" s="31"/>
      <c r="NPS43" s="30"/>
      <c r="NPT43" s="31"/>
      <c r="NPU43" s="30"/>
      <c r="NPV43" s="31"/>
      <c r="NPW43" s="30"/>
      <c r="NPX43" s="31"/>
      <c r="NPY43" s="30"/>
      <c r="NPZ43" s="31"/>
      <c r="NQA43" s="30"/>
      <c r="NQB43" s="31"/>
      <c r="NQC43" s="30"/>
      <c r="NQD43" s="31"/>
      <c r="NQE43" s="30"/>
      <c r="NQF43" s="31"/>
      <c r="NQG43" s="30"/>
      <c r="NQH43" s="31"/>
      <c r="NQI43" s="30"/>
      <c r="NQJ43" s="31"/>
      <c r="NQK43" s="30"/>
      <c r="NQL43" s="31"/>
      <c r="NQM43" s="30"/>
      <c r="NQN43" s="31"/>
      <c r="NQO43" s="30"/>
      <c r="NQP43" s="31"/>
      <c r="NQQ43" s="30"/>
      <c r="NQR43" s="31"/>
      <c r="NQS43" s="30"/>
      <c r="NQT43" s="31"/>
      <c r="NQU43" s="30"/>
      <c r="NQV43" s="31"/>
      <c r="NQW43" s="30"/>
      <c r="NQX43" s="31"/>
      <c r="NQY43" s="30"/>
      <c r="NQZ43" s="31"/>
      <c r="NRA43" s="30"/>
      <c r="NRB43" s="31"/>
      <c r="NRC43" s="30"/>
      <c r="NRD43" s="31"/>
      <c r="NRE43" s="30"/>
      <c r="NRF43" s="31"/>
      <c r="NRG43" s="30"/>
      <c r="NRH43" s="31"/>
      <c r="NRI43" s="30"/>
      <c r="NRJ43" s="31"/>
      <c r="NRK43" s="30"/>
      <c r="NRL43" s="31"/>
      <c r="NRM43" s="30"/>
      <c r="NRN43" s="31"/>
      <c r="NRO43" s="30"/>
      <c r="NRP43" s="31"/>
      <c r="NRQ43" s="30"/>
      <c r="NRR43" s="31"/>
      <c r="NRS43" s="30"/>
      <c r="NRT43" s="31"/>
      <c r="NRU43" s="30"/>
      <c r="NRV43" s="31"/>
      <c r="NRW43" s="30"/>
      <c r="NRX43" s="31"/>
      <c r="NRY43" s="30"/>
      <c r="NRZ43" s="31"/>
      <c r="NSA43" s="30"/>
      <c r="NSB43" s="31"/>
      <c r="NSC43" s="30"/>
      <c r="NSD43" s="31"/>
      <c r="NSE43" s="30"/>
      <c r="NSF43" s="31"/>
      <c r="NSG43" s="30"/>
      <c r="NSH43" s="31"/>
      <c r="NSI43" s="30"/>
      <c r="NSJ43" s="31"/>
      <c r="NSK43" s="30"/>
      <c r="NSL43" s="31"/>
      <c r="NSM43" s="30"/>
      <c r="NSN43" s="31"/>
      <c r="NSO43" s="30"/>
      <c r="NSP43" s="31"/>
      <c r="NSQ43" s="30"/>
      <c r="NSR43" s="31"/>
      <c r="NSS43" s="30"/>
      <c r="NST43" s="31"/>
      <c r="NSU43" s="30"/>
      <c r="NSV43" s="31"/>
      <c r="NSW43" s="30"/>
      <c r="NSX43" s="31"/>
      <c r="NSY43" s="30"/>
      <c r="NSZ43" s="31"/>
      <c r="NTA43" s="30"/>
      <c r="NTB43" s="31"/>
      <c r="NTC43" s="30"/>
      <c r="NTD43" s="31"/>
      <c r="NTE43" s="30"/>
      <c r="NTF43" s="31"/>
      <c r="NTG43" s="30"/>
      <c r="NTH43" s="31"/>
      <c r="NTI43" s="30"/>
      <c r="NTJ43" s="31"/>
      <c r="NTK43" s="30"/>
      <c r="NTL43" s="31"/>
      <c r="NTM43" s="30"/>
      <c r="NTN43" s="31"/>
      <c r="NTO43" s="30"/>
      <c r="NTP43" s="31"/>
      <c r="NTQ43" s="30"/>
      <c r="NTR43" s="31"/>
      <c r="NTS43" s="30"/>
      <c r="NTT43" s="31"/>
      <c r="NTU43" s="30"/>
      <c r="NTV43" s="31"/>
      <c r="NTW43" s="30"/>
      <c r="NTX43" s="31"/>
      <c r="NTY43" s="30"/>
      <c r="NTZ43" s="31"/>
      <c r="NUA43" s="30"/>
      <c r="NUB43" s="31"/>
      <c r="NUC43" s="30"/>
      <c r="NUD43" s="31"/>
      <c r="NUE43" s="30"/>
      <c r="NUF43" s="31"/>
      <c r="NUG43" s="30"/>
      <c r="NUH43" s="31"/>
      <c r="NUI43" s="30"/>
      <c r="NUJ43" s="31"/>
      <c r="NUK43" s="30"/>
      <c r="NUL43" s="31"/>
      <c r="NUM43" s="30"/>
      <c r="NUN43" s="31"/>
      <c r="NUO43" s="30"/>
      <c r="NUP43" s="31"/>
      <c r="NUQ43" s="30"/>
      <c r="NUR43" s="31"/>
      <c r="NUS43" s="30"/>
      <c r="NUT43" s="31"/>
      <c r="NUU43" s="30"/>
      <c r="NUV43" s="31"/>
      <c r="NUW43" s="30"/>
      <c r="NUX43" s="31"/>
      <c r="NUY43" s="30"/>
      <c r="NUZ43" s="31"/>
      <c r="NVA43" s="30"/>
      <c r="NVB43" s="31"/>
      <c r="NVC43" s="30"/>
      <c r="NVD43" s="31"/>
      <c r="NVE43" s="30"/>
      <c r="NVF43" s="31"/>
      <c r="NVG43" s="30"/>
      <c r="NVH43" s="31"/>
      <c r="NVI43" s="30"/>
      <c r="NVJ43" s="31"/>
      <c r="NVK43" s="30"/>
      <c r="NVL43" s="31"/>
      <c r="NVM43" s="30"/>
      <c r="NVN43" s="31"/>
      <c r="NVO43" s="30"/>
      <c r="NVP43" s="31"/>
      <c r="NVQ43" s="30"/>
      <c r="NVR43" s="31"/>
      <c r="NVS43" s="30"/>
      <c r="NVT43" s="31"/>
      <c r="NVU43" s="30"/>
      <c r="NVV43" s="31"/>
      <c r="NVW43" s="30"/>
      <c r="NVX43" s="31"/>
      <c r="NVY43" s="30"/>
      <c r="NVZ43" s="31"/>
      <c r="NWA43" s="30"/>
      <c r="NWB43" s="31"/>
      <c r="NWC43" s="30"/>
      <c r="NWD43" s="31"/>
      <c r="NWE43" s="30"/>
      <c r="NWF43" s="31"/>
      <c r="NWG43" s="30"/>
      <c r="NWH43" s="31"/>
      <c r="NWI43" s="30"/>
      <c r="NWJ43" s="31"/>
      <c r="NWK43" s="30"/>
      <c r="NWL43" s="31"/>
      <c r="NWM43" s="30"/>
      <c r="NWN43" s="31"/>
      <c r="NWO43" s="30"/>
      <c r="NWP43" s="31"/>
      <c r="NWQ43" s="30"/>
      <c r="NWR43" s="31"/>
      <c r="NWS43" s="30"/>
      <c r="NWT43" s="31"/>
      <c r="NWU43" s="30"/>
      <c r="NWV43" s="31"/>
      <c r="NWW43" s="30"/>
      <c r="NWX43" s="31"/>
      <c r="NWY43" s="30"/>
      <c r="NWZ43" s="31"/>
      <c r="NXA43" s="30"/>
      <c r="NXB43" s="31"/>
      <c r="NXC43" s="30"/>
      <c r="NXD43" s="31"/>
      <c r="NXE43" s="30"/>
      <c r="NXF43" s="31"/>
      <c r="NXG43" s="30"/>
      <c r="NXH43" s="31"/>
      <c r="NXI43" s="30"/>
      <c r="NXJ43" s="31"/>
      <c r="NXK43" s="30"/>
      <c r="NXL43" s="31"/>
      <c r="NXM43" s="30"/>
      <c r="NXN43" s="31"/>
      <c r="NXO43" s="30"/>
      <c r="NXP43" s="31"/>
      <c r="NXQ43" s="30"/>
      <c r="NXR43" s="31"/>
      <c r="NXS43" s="30"/>
      <c r="NXT43" s="31"/>
      <c r="NXU43" s="30"/>
      <c r="NXV43" s="31"/>
      <c r="NXW43" s="30"/>
      <c r="NXX43" s="31"/>
      <c r="NXY43" s="30"/>
      <c r="NXZ43" s="31"/>
      <c r="NYA43" s="30"/>
      <c r="NYB43" s="31"/>
      <c r="NYC43" s="30"/>
      <c r="NYD43" s="31"/>
      <c r="NYE43" s="30"/>
      <c r="NYF43" s="31"/>
      <c r="NYG43" s="30"/>
      <c r="NYH43" s="31"/>
      <c r="NYI43" s="30"/>
      <c r="NYJ43" s="31"/>
      <c r="NYK43" s="30"/>
      <c r="NYL43" s="31"/>
      <c r="NYM43" s="30"/>
      <c r="NYN43" s="31"/>
      <c r="NYO43" s="30"/>
      <c r="NYP43" s="31"/>
      <c r="NYQ43" s="30"/>
      <c r="NYR43" s="31"/>
      <c r="NYS43" s="30"/>
      <c r="NYT43" s="31"/>
      <c r="NYU43" s="30"/>
      <c r="NYV43" s="31"/>
      <c r="NYW43" s="30"/>
      <c r="NYX43" s="31"/>
      <c r="NYY43" s="30"/>
      <c r="NYZ43" s="31"/>
      <c r="NZA43" s="30"/>
      <c r="NZB43" s="31"/>
      <c r="NZC43" s="30"/>
      <c r="NZD43" s="31"/>
      <c r="NZE43" s="30"/>
      <c r="NZF43" s="31"/>
      <c r="NZG43" s="30"/>
      <c r="NZH43" s="31"/>
      <c r="NZI43" s="30"/>
      <c r="NZJ43" s="31"/>
      <c r="NZK43" s="30"/>
      <c r="NZL43" s="31"/>
      <c r="NZM43" s="30"/>
      <c r="NZN43" s="31"/>
      <c r="NZO43" s="30"/>
      <c r="NZP43" s="31"/>
      <c r="NZQ43" s="30"/>
      <c r="NZR43" s="31"/>
      <c r="NZS43" s="30"/>
      <c r="NZT43" s="31"/>
      <c r="NZU43" s="30"/>
      <c r="NZV43" s="31"/>
      <c r="NZW43" s="30"/>
      <c r="NZX43" s="31"/>
      <c r="NZY43" s="30"/>
      <c r="NZZ43" s="31"/>
      <c r="OAA43" s="30"/>
      <c r="OAB43" s="31"/>
      <c r="OAC43" s="30"/>
      <c r="OAD43" s="31"/>
      <c r="OAE43" s="30"/>
      <c r="OAF43" s="31"/>
      <c r="OAG43" s="30"/>
      <c r="OAH43" s="31"/>
      <c r="OAI43" s="30"/>
      <c r="OAJ43" s="31"/>
      <c r="OAK43" s="30"/>
      <c r="OAL43" s="31"/>
      <c r="OAM43" s="30"/>
      <c r="OAN43" s="31"/>
      <c r="OAO43" s="30"/>
      <c r="OAP43" s="31"/>
      <c r="OAQ43" s="30"/>
      <c r="OAR43" s="31"/>
      <c r="OAS43" s="30"/>
      <c r="OAT43" s="31"/>
      <c r="OAU43" s="30"/>
      <c r="OAV43" s="31"/>
      <c r="OAW43" s="30"/>
      <c r="OAX43" s="31"/>
      <c r="OAY43" s="30"/>
      <c r="OAZ43" s="31"/>
      <c r="OBA43" s="30"/>
      <c r="OBB43" s="31"/>
      <c r="OBC43" s="30"/>
      <c r="OBD43" s="31"/>
      <c r="OBE43" s="30"/>
      <c r="OBF43" s="31"/>
      <c r="OBG43" s="30"/>
      <c r="OBH43" s="31"/>
      <c r="OBI43" s="30"/>
      <c r="OBJ43" s="31"/>
      <c r="OBK43" s="30"/>
      <c r="OBL43" s="31"/>
      <c r="OBM43" s="30"/>
      <c r="OBN43" s="31"/>
      <c r="OBO43" s="30"/>
      <c r="OBP43" s="31"/>
      <c r="OBQ43" s="30"/>
      <c r="OBR43" s="31"/>
      <c r="OBS43" s="30"/>
      <c r="OBT43" s="31"/>
      <c r="OBU43" s="30"/>
      <c r="OBV43" s="31"/>
      <c r="OBW43" s="30"/>
      <c r="OBX43" s="31"/>
      <c r="OBY43" s="30"/>
      <c r="OBZ43" s="31"/>
      <c r="OCA43" s="30"/>
      <c r="OCB43" s="31"/>
      <c r="OCC43" s="30"/>
      <c r="OCD43" s="31"/>
      <c r="OCE43" s="30"/>
      <c r="OCF43" s="31"/>
      <c r="OCG43" s="30"/>
      <c r="OCH43" s="31"/>
      <c r="OCI43" s="30"/>
      <c r="OCJ43" s="31"/>
      <c r="OCK43" s="30"/>
      <c r="OCL43" s="31"/>
      <c r="OCM43" s="30"/>
      <c r="OCN43" s="31"/>
      <c r="OCO43" s="30"/>
      <c r="OCP43" s="31"/>
      <c r="OCQ43" s="30"/>
      <c r="OCR43" s="31"/>
      <c r="OCS43" s="30"/>
      <c r="OCT43" s="31"/>
      <c r="OCU43" s="30"/>
      <c r="OCV43" s="31"/>
      <c r="OCW43" s="30"/>
      <c r="OCX43" s="31"/>
      <c r="OCY43" s="30"/>
      <c r="OCZ43" s="31"/>
      <c r="ODA43" s="30"/>
      <c r="ODB43" s="31"/>
      <c r="ODC43" s="30"/>
      <c r="ODD43" s="31"/>
      <c r="ODE43" s="30"/>
      <c r="ODF43" s="31"/>
      <c r="ODG43" s="30"/>
      <c r="ODH43" s="31"/>
      <c r="ODI43" s="30"/>
      <c r="ODJ43" s="31"/>
      <c r="ODK43" s="30"/>
      <c r="ODL43" s="31"/>
      <c r="ODM43" s="30"/>
      <c r="ODN43" s="31"/>
      <c r="ODO43" s="30"/>
      <c r="ODP43" s="31"/>
      <c r="ODQ43" s="30"/>
      <c r="ODR43" s="31"/>
      <c r="ODS43" s="30"/>
      <c r="ODT43" s="31"/>
      <c r="ODU43" s="30"/>
      <c r="ODV43" s="31"/>
      <c r="ODW43" s="30"/>
      <c r="ODX43" s="31"/>
      <c r="ODY43" s="30"/>
      <c r="ODZ43" s="31"/>
      <c r="OEA43" s="30"/>
      <c r="OEB43" s="31"/>
      <c r="OEC43" s="30"/>
      <c r="OED43" s="31"/>
      <c r="OEE43" s="30"/>
      <c r="OEF43" s="31"/>
      <c r="OEG43" s="30"/>
      <c r="OEH43" s="31"/>
      <c r="OEI43" s="30"/>
      <c r="OEJ43" s="31"/>
      <c r="OEK43" s="30"/>
      <c r="OEL43" s="31"/>
      <c r="OEM43" s="30"/>
      <c r="OEN43" s="31"/>
      <c r="OEO43" s="30"/>
      <c r="OEP43" s="31"/>
      <c r="OEQ43" s="30"/>
      <c r="OER43" s="31"/>
      <c r="OES43" s="30"/>
      <c r="OET43" s="31"/>
      <c r="OEU43" s="30"/>
      <c r="OEV43" s="31"/>
      <c r="OEW43" s="30"/>
      <c r="OEX43" s="31"/>
      <c r="OEY43" s="30"/>
      <c r="OEZ43" s="31"/>
      <c r="OFA43" s="30"/>
      <c r="OFB43" s="31"/>
      <c r="OFC43" s="30"/>
      <c r="OFD43" s="31"/>
      <c r="OFE43" s="30"/>
      <c r="OFF43" s="31"/>
      <c r="OFG43" s="30"/>
      <c r="OFH43" s="31"/>
      <c r="OFI43" s="30"/>
      <c r="OFJ43" s="31"/>
      <c r="OFK43" s="30"/>
      <c r="OFL43" s="31"/>
      <c r="OFM43" s="30"/>
      <c r="OFN43" s="31"/>
      <c r="OFO43" s="30"/>
      <c r="OFP43" s="31"/>
      <c r="OFQ43" s="30"/>
      <c r="OFR43" s="31"/>
      <c r="OFS43" s="30"/>
      <c r="OFT43" s="31"/>
      <c r="OFU43" s="30"/>
      <c r="OFV43" s="31"/>
      <c r="OFW43" s="30"/>
      <c r="OFX43" s="31"/>
      <c r="OFY43" s="30"/>
      <c r="OFZ43" s="31"/>
      <c r="OGA43" s="30"/>
      <c r="OGB43" s="31"/>
      <c r="OGC43" s="30"/>
      <c r="OGD43" s="31"/>
      <c r="OGE43" s="30"/>
      <c r="OGF43" s="31"/>
      <c r="OGG43" s="30"/>
      <c r="OGH43" s="31"/>
      <c r="OGI43" s="30"/>
      <c r="OGJ43" s="31"/>
      <c r="OGK43" s="30"/>
      <c r="OGL43" s="31"/>
      <c r="OGM43" s="30"/>
      <c r="OGN43" s="31"/>
      <c r="OGO43" s="30"/>
      <c r="OGP43" s="31"/>
      <c r="OGQ43" s="30"/>
      <c r="OGR43" s="31"/>
      <c r="OGS43" s="30"/>
      <c r="OGT43" s="31"/>
      <c r="OGU43" s="30"/>
      <c r="OGV43" s="31"/>
      <c r="OGW43" s="30"/>
      <c r="OGX43" s="31"/>
      <c r="OGY43" s="30"/>
      <c r="OGZ43" s="31"/>
      <c r="OHA43" s="30"/>
      <c r="OHB43" s="31"/>
      <c r="OHC43" s="30"/>
      <c r="OHD43" s="31"/>
      <c r="OHE43" s="30"/>
      <c r="OHF43" s="31"/>
      <c r="OHG43" s="30"/>
      <c r="OHH43" s="31"/>
      <c r="OHI43" s="30"/>
      <c r="OHJ43" s="31"/>
      <c r="OHK43" s="30"/>
      <c r="OHL43" s="31"/>
      <c r="OHM43" s="30"/>
      <c r="OHN43" s="31"/>
      <c r="OHO43" s="30"/>
      <c r="OHP43" s="31"/>
      <c r="OHQ43" s="30"/>
      <c r="OHR43" s="31"/>
      <c r="OHS43" s="30"/>
      <c r="OHT43" s="31"/>
      <c r="OHU43" s="30"/>
      <c r="OHV43" s="31"/>
      <c r="OHW43" s="30"/>
      <c r="OHX43" s="31"/>
      <c r="OHY43" s="30"/>
      <c r="OHZ43" s="31"/>
      <c r="OIA43" s="30"/>
      <c r="OIB43" s="31"/>
      <c r="OIC43" s="30"/>
      <c r="OID43" s="31"/>
      <c r="OIE43" s="30"/>
      <c r="OIF43" s="31"/>
      <c r="OIG43" s="30"/>
      <c r="OIH43" s="31"/>
      <c r="OII43" s="30"/>
      <c r="OIJ43" s="31"/>
      <c r="OIK43" s="30"/>
      <c r="OIL43" s="31"/>
      <c r="OIM43" s="30"/>
      <c r="OIN43" s="31"/>
      <c r="OIO43" s="30"/>
      <c r="OIP43" s="31"/>
      <c r="OIQ43" s="30"/>
      <c r="OIR43" s="31"/>
      <c r="OIS43" s="30"/>
      <c r="OIT43" s="31"/>
      <c r="OIU43" s="30"/>
      <c r="OIV43" s="31"/>
      <c r="OIW43" s="30"/>
      <c r="OIX43" s="31"/>
      <c r="OIY43" s="30"/>
      <c r="OIZ43" s="31"/>
      <c r="OJA43" s="30"/>
      <c r="OJB43" s="31"/>
      <c r="OJC43" s="30"/>
      <c r="OJD43" s="31"/>
      <c r="OJE43" s="30"/>
      <c r="OJF43" s="31"/>
      <c r="OJG43" s="30"/>
      <c r="OJH43" s="31"/>
      <c r="OJI43" s="30"/>
      <c r="OJJ43" s="31"/>
      <c r="OJK43" s="30"/>
      <c r="OJL43" s="31"/>
      <c r="OJM43" s="30"/>
      <c r="OJN43" s="31"/>
      <c r="OJO43" s="30"/>
      <c r="OJP43" s="31"/>
      <c r="OJQ43" s="30"/>
      <c r="OJR43" s="31"/>
      <c r="OJS43" s="30"/>
      <c r="OJT43" s="31"/>
      <c r="OJU43" s="30"/>
      <c r="OJV43" s="31"/>
      <c r="OJW43" s="30"/>
      <c r="OJX43" s="31"/>
      <c r="OJY43" s="30"/>
      <c r="OJZ43" s="31"/>
      <c r="OKA43" s="30"/>
      <c r="OKB43" s="31"/>
      <c r="OKC43" s="30"/>
      <c r="OKD43" s="31"/>
      <c r="OKE43" s="30"/>
      <c r="OKF43" s="31"/>
      <c r="OKG43" s="30"/>
      <c r="OKH43" s="31"/>
      <c r="OKI43" s="30"/>
      <c r="OKJ43" s="31"/>
      <c r="OKK43" s="30"/>
      <c r="OKL43" s="31"/>
      <c r="OKM43" s="30"/>
      <c r="OKN43" s="31"/>
      <c r="OKO43" s="30"/>
      <c r="OKP43" s="31"/>
      <c r="OKQ43" s="30"/>
      <c r="OKR43" s="31"/>
      <c r="OKS43" s="30"/>
      <c r="OKT43" s="31"/>
      <c r="OKU43" s="30"/>
      <c r="OKV43" s="31"/>
      <c r="OKW43" s="30"/>
      <c r="OKX43" s="31"/>
      <c r="OKY43" s="30"/>
      <c r="OKZ43" s="31"/>
      <c r="OLA43" s="30"/>
      <c r="OLB43" s="31"/>
      <c r="OLC43" s="30"/>
      <c r="OLD43" s="31"/>
      <c r="OLE43" s="30"/>
      <c r="OLF43" s="31"/>
      <c r="OLG43" s="30"/>
      <c r="OLH43" s="31"/>
      <c r="OLI43" s="30"/>
      <c r="OLJ43" s="31"/>
      <c r="OLK43" s="30"/>
      <c r="OLL43" s="31"/>
      <c r="OLM43" s="30"/>
      <c r="OLN43" s="31"/>
      <c r="OLO43" s="30"/>
      <c r="OLP43" s="31"/>
      <c r="OLQ43" s="30"/>
      <c r="OLR43" s="31"/>
      <c r="OLS43" s="30"/>
      <c r="OLT43" s="31"/>
      <c r="OLU43" s="30"/>
      <c r="OLV43" s="31"/>
      <c r="OLW43" s="30"/>
      <c r="OLX43" s="31"/>
      <c r="OLY43" s="30"/>
      <c r="OLZ43" s="31"/>
      <c r="OMA43" s="30"/>
      <c r="OMB43" s="31"/>
      <c r="OMC43" s="30"/>
      <c r="OMD43" s="31"/>
      <c r="OME43" s="30"/>
      <c r="OMF43" s="31"/>
      <c r="OMG43" s="30"/>
      <c r="OMH43" s="31"/>
      <c r="OMI43" s="30"/>
      <c r="OMJ43" s="31"/>
      <c r="OMK43" s="30"/>
      <c r="OML43" s="31"/>
      <c r="OMM43" s="30"/>
      <c r="OMN43" s="31"/>
      <c r="OMO43" s="30"/>
      <c r="OMP43" s="31"/>
      <c r="OMQ43" s="30"/>
      <c r="OMR43" s="31"/>
      <c r="OMS43" s="30"/>
      <c r="OMT43" s="31"/>
      <c r="OMU43" s="30"/>
      <c r="OMV43" s="31"/>
      <c r="OMW43" s="30"/>
      <c r="OMX43" s="31"/>
      <c r="OMY43" s="30"/>
      <c r="OMZ43" s="31"/>
      <c r="ONA43" s="30"/>
      <c r="ONB43" s="31"/>
      <c r="ONC43" s="30"/>
      <c r="OND43" s="31"/>
      <c r="ONE43" s="30"/>
      <c r="ONF43" s="31"/>
      <c r="ONG43" s="30"/>
      <c r="ONH43" s="31"/>
      <c r="ONI43" s="30"/>
      <c r="ONJ43" s="31"/>
      <c r="ONK43" s="30"/>
      <c r="ONL43" s="31"/>
      <c r="ONM43" s="30"/>
      <c r="ONN43" s="31"/>
      <c r="ONO43" s="30"/>
      <c r="ONP43" s="31"/>
      <c r="ONQ43" s="30"/>
      <c r="ONR43" s="31"/>
      <c r="ONS43" s="30"/>
      <c r="ONT43" s="31"/>
      <c r="ONU43" s="30"/>
      <c r="ONV43" s="31"/>
      <c r="ONW43" s="30"/>
      <c r="ONX43" s="31"/>
      <c r="ONY43" s="30"/>
      <c r="ONZ43" s="31"/>
      <c r="OOA43" s="30"/>
      <c r="OOB43" s="31"/>
      <c r="OOC43" s="30"/>
      <c r="OOD43" s="31"/>
      <c r="OOE43" s="30"/>
      <c r="OOF43" s="31"/>
      <c r="OOG43" s="30"/>
      <c r="OOH43" s="31"/>
      <c r="OOI43" s="30"/>
      <c r="OOJ43" s="31"/>
      <c r="OOK43" s="30"/>
      <c r="OOL43" s="31"/>
      <c r="OOM43" s="30"/>
      <c r="OON43" s="31"/>
      <c r="OOO43" s="30"/>
      <c r="OOP43" s="31"/>
      <c r="OOQ43" s="30"/>
      <c r="OOR43" s="31"/>
      <c r="OOS43" s="30"/>
      <c r="OOT43" s="31"/>
      <c r="OOU43" s="30"/>
      <c r="OOV43" s="31"/>
      <c r="OOW43" s="30"/>
      <c r="OOX43" s="31"/>
      <c r="OOY43" s="30"/>
      <c r="OOZ43" s="31"/>
      <c r="OPA43" s="30"/>
      <c r="OPB43" s="31"/>
      <c r="OPC43" s="30"/>
      <c r="OPD43" s="31"/>
      <c r="OPE43" s="30"/>
      <c r="OPF43" s="31"/>
      <c r="OPG43" s="30"/>
      <c r="OPH43" s="31"/>
      <c r="OPI43" s="30"/>
      <c r="OPJ43" s="31"/>
      <c r="OPK43" s="30"/>
      <c r="OPL43" s="31"/>
      <c r="OPM43" s="30"/>
      <c r="OPN43" s="31"/>
      <c r="OPO43" s="30"/>
      <c r="OPP43" s="31"/>
      <c r="OPQ43" s="30"/>
      <c r="OPR43" s="31"/>
      <c r="OPS43" s="30"/>
      <c r="OPT43" s="31"/>
      <c r="OPU43" s="30"/>
      <c r="OPV43" s="31"/>
      <c r="OPW43" s="30"/>
      <c r="OPX43" s="31"/>
      <c r="OPY43" s="30"/>
      <c r="OPZ43" s="31"/>
      <c r="OQA43" s="30"/>
      <c r="OQB43" s="31"/>
      <c r="OQC43" s="30"/>
      <c r="OQD43" s="31"/>
      <c r="OQE43" s="30"/>
      <c r="OQF43" s="31"/>
      <c r="OQG43" s="30"/>
      <c r="OQH43" s="31"/>
      <c r="OQI43" s="30"/>
      <c r="OQJ43" s="31"/>
      <c r="OQK43" s="30"/>
      <c r="OQL43" s="31"/>
      <c r="OQM43" s="30"/>
      <c r="OQN43" s="31"/>
      <c r="OQO43" s="30"/>
      <c r="OQP43" s="31"/>
      <c r="OQQ43" s="30"/>
      <c r="OQR43" s="31"/>
      <c r="OQS43" s="30"/>
      <c r="OQT43" s="31"/>
      <c r="OQU43" s="30"/>
      <c r="OQV43" s="31"/>
      <c r="OQW43" s="30"/>
      <c r="OQX43" s="31"/>
      <c r="OQY43" s="30"/>
      <c r="OQZ43" s="31"/>
      <c r="ORA43" s="30"/>
      <c r="ORB43" s="31"/>
      <c r="ORC43" s="30"/>
      <c r="ORD43" s="31"/>
      <c r="ORE43" s="30"/>
      <c r="ORF43" s="31"/>
      <c r="ORG43" s="30"/>
      <c r="ORH43" s="31"/>
      <c r="ORI43" s="30"/>
      <c r="ORJ43" s="31"/>
      <c r="ORK43" s="30"/>
      <c r="ORL43" s="31"/>
      <c r="ORM43" s="30"/>
      <c r="ORN43" s="31"/>
      <c r="ORO43" s="30"/>
      <c r="ORP43" s="31"/>
      <c r="ORQ43" s="30"/>
      <c r="ORR43" s="31"/>
      <c r="ORS43" s="30"/>
      <c r="ORT43" s="31"/>
      <c r="ORU43" s="30"/>
      <c r="ORV43" s="31"/>
      <c r="ORW43" s="30"/>
      <c r="ORX43" s="31"/>
      <c r="ORY43" s="30"/>
      <c r="ORZ43" s="31"/>
      <c r="OSA43" s="30"/>
      <c r="OSB43" s="31"/>
      <c r="OSC43" s="30"/>
      <c r="OSD43" s="31"/>
      <c r="OSE43" s="30"/>
      <c r="OSF43" s="31"/>
      <c r="OSG43" s="30"/>
      <c r="OSH43" s="31"/>
      <c r="OSI43" s="30"/>
      <c r="OSJ43" s="31"/>
      <c r="OSK43" s="30"/>
      <c r="OSL43" s="31"/>
      <c r="OSM43" s="30"/>
      <c r="OSN43" s="31"/>
      <c r="OSO43" s="30"/>
      <c r="OSP43" s="31"/>
      <c r="OSQ43" s="30"/>
      <c r="OSR43" s="31"/>
      <c r="OSS43" s="30"/>
      <c r="OST43" s="31"/>
      <c r="OSU43" s="30"/>
      <c r="OSV43" s="31"/>
      <c r="OSW43" s="30"/>
      <c r="OSX43" s="31"/>
      <c r="OSY43" s="30"/>
      <c r="OSZ43" s="31"/>
      <c r="OTA43" s="30"/>
      <c r="OTB43" s="31"/>
      <c r="OTC43" s="30"/>
      <c r="OTD43" s="31"/>
      <c r="OTE43" s="30"/>
      <c r="OTF43" s="31"/>
      <c r="OTG43" s="30"/>
      <c r="OTH43" s="31"/>
      <c r="OTI43" s="30"/>
      <c r="OTJ43" s="31"/>
      <c r="OTK43" s="30"/>
      <c r="OTL43" s="31"/>
      <c r="OTM43" s="30"/>
      <c r="OTN43" s="31"/>
      <c r="OTO43" s="30"/>
      <c r="OTP43" s="31"/>
      <c r="OTQ43" s="30"/>
      <c r="OTR43" s="31"/>
      <c r="OTS43" s="30"/>
      <c r="OTT43" s="31"/>
      <c r="OTU43" s="30"/>
      <c r="OTV43" s="31"/>
      <c r="OTW43" s="30"/>
      <c r="OTX43" s="31"/>
      <c r="OTY43" s="30"/>
      <c r="OTZ43" s="31"/>
      <c r="OUA43" s="30"/>
      <c r="OUB43" s="31"/>
      <c r="OUC43" s="30"/>
      <c r="OUD43" s="31"/>
      <c r="OUE43" s="30"/>
      <c r="OUF43" s="31"/>
      <c r="OUG43" s="30"/>
      <c r="OUH43" s="31"/>
      <c r="OUI43" s="30"/>
      <c r="OUJ43" s="31"/>
      <c r="OUK43" s="30"/>
      <c r="OUL43" s="31"/>
      <c r="OUM43" s="30"/>
      <c r="OUN43" s="31"/>
      <c r="OUO43" s="30"/>
      <c r="OUP43" s="31"/>
      <c r="OUQ43" s="30"/>
      <c r="OUR43" s="31"/>
      <c r="OUS43" s="30"/>
      <c r="OUT43" s="31"/>
      <c r="OUU43" s="30"/>
      <c r="OUV43" s="31"/>
      <c r="OUW43" s="30"/>
      <c r="OUX43" s="31"/>
      <c r="OUY43" s="30"/>
      <c r="OUZ43" s="31"/>
      <c r="OVA43" s="30"/>
      <c r="OVB43" s="31"/>
      <c r="OVC43" s="30"/>
      <c r="OVD43" s="31"/>
      <c r="OVE43" s="30"/>
      <c r="OVF43" s="31"/>
      <c r="OVG43" s="30"/>
      <c r="OVH43" s="31"/>
      <c r="OVI43" s="30"/>
      <c r="OVJ43" s="31"/>
      <c r="OVK43" s="30"/>
      <c r="OVL43" s="31"/>
      <c r="OVM43" s="30"/>
      <c r="OVN43" s="31"/>
      <c r="OVO43" s="30"/>
      <c r="OVP43" s="31"/>
      <c r="OVQ43" s="30"/>
      <c r="OVR43" s="31"/>
      <c r="OVS43" s="30"/>
      <c r="OVT43" s="31"/>
      <c r="OVU43" s="30"/>
      <c r="OVV43" s="31"/>
      <c r="OVW43" s="30"/>
      <c r="OVX43" s="31"/>
      <c r="OVY43" s="30"/>
      <c r="OVZ43" s="31"/>
      <c r="OWA43" s="30"/>
      <c r="OWB43" s="31"/>
      <c r="OWC43" s="30"/>
      <c r="OWD43" s="31"/>
      <c r="OWE43" s="30"/>
      <c r="OWF43" s="31"/>
      <c r="OWG43" s="30"/>
      <c r="OWH43" s="31"/>
      <c r="OWI43" s="30"/>
      <c r="OWJ43" s="31"/>
      <c r="OWK43" s="30"/>
      <c r="OWL43" s="31"/>
      <c r="OWM43" s="30"/>
      <c r="OWN43" s="31"/>
      <c r="OWO43" s="30"/>
      <c r="OWP43" s="31"/>
      <c r="OWQ43" s="30"/>
      <c r="OWR43" s="31"/>
      <c r="OWS43" s="30"/>
      <c r="OWT43" s="31"/>
      <c r="OWU43" s="30"/>
      <c r="OWV43" s="31"/>
      <c r="OWW43" s="30"/>
      <c r="OWX43" s="31"/>
      <c r="OWY43" s="30"/>
      <c r="OWZ43" s="31"/>
      <c r="OXA43" s="30"/>
      <c r="OXB43" s="31"/>
      <c r="OXC43" s="30"/>
      <c r="OXD43" s="31"/>
      <c r="OXE43" s="30"/>
      <c r="OXF43" s="31"/>
      <c r="OXG43" s="30"/>
      <c r="OXH43" s="31"/>
      <c r="OXI43" s="30"/>
      <c r="OXJ43" s="31"/>
      <c r="OXK43" s="30"/>
      <c r="OXL43" s="31"/>
      <c r="OXM43" s="30"/>
      <c r="OXN43" s="31"/>
      <c r="OXO43" s="30"/>
      <c r="OXP43" s="31"/>
      <c r="OXQ43" s="30"/>
      <c r="OXR43" s="31"/>
      <c r="OXS43" s="30"/>
      <c r="OXT43" s="31"/>
      <c r="OXU43" s="30"/>
      <c r="OXV43" s="31"/>
      <c r="OXW43" s="30"/>
      <c r="OXX43" s="31"/>
      <c r="OXY43" s="30"/>
      <c r="OXZ43" s="31"/>
      <c r="OYA43" s="30"/>
      <c r="OYB43" s="31"/>
      <c r="OYC43" s="30"/>
      <c r="OYD43" s="31"/>
      <c r="OYE43" s="30"/>
      <c r="OYF43" s="31"/>
      <c r="OYG43" s="30"/>
      <c r="OYH43" s="31"/>
      <c r="OYI43" s="30"/>
      <c r="OYJ43" s="31"/>
      <c r="OYK43" s="30"/>
      <c r="OYL43" s="31"/>
      <c r="OYM43" s="30"/>
      <c r="OYN43" s="31"/>
      <c r="OYO43" s="30"/>
      <c r="OYP43" s="31"/>
      <c r="OYQ43" s="30"/>
      <c r="OYR43" s="31"/>
      <c r="OYS43" s="30"/>
      <c r="OYT43" s="31"/>
      <c r="OYU43" s="30"/>
      <c r="OYV43" s="31"/>
      <c r="OYW43" s="30"/>
      <c r="OYX43" s="31"/>
      <c r="OYY43" s="30"/>
      <c r="OYZ43" s="31"/>
      <c r="OZA43" s="30"/>
      <c r="OZB43" s="31"/>
      <c r="OZC43" s="30"/>
      <c r="OZD43" s="31"/>
      <c r="OZE43" s="30"/>
      <c r="OZF43" s="31"/>
      <c r="OZG43" s="30"/>
      <c r="OZH43" s="31"/>
      <c r="OZI43" s="30"/>
      <c r="OZJ43" s="31"/>
      <c r="OZK43" s="30"/>
      <c r="OZL43" s="31"/>
      <c r="OZM43" s="30"/>
      <c r="OZN43" s="31"/>
      <c r="OZO43" s="30"/>
      <c r="OZP43" s="31"/>
      <c r="OZQ43" s="30"/>
      <c r="OZR43" s="31"/>
      <c r="OZS43" s="30"/>
      <c r="OZT43" s="31"/>
      <c r="OZU43" s="30"/>
      <c r="OZV43" s="31"/>
      <c r="OZW43" s="30"/>
      <c r="OZX43" s="31"/>
      <c r="OZY43" s="30"/>
      <c r="OZZ43" s="31"/>
      <c r="PAA43" s="30"/>
      <c r="PAB43" s="31"/>
      <c r="PAC43" s="30"/>
      <c r="PAD43" s="31"/>
      <c r="PAE43" s="30"/>
      <c r="PAF43" s="31"/>
      <c r="PAG43" s="30"/>
      <c r="PAH43" s="31"/>
      <c r="PAI43" s="30"/>
      <c r="PAJ43" s="31"/>
      <c r="PAK43" s="30"/>
      <c r="PAL43" s="31"/>
      <c r="PAM43" s="30"/>
      <c r="PAN43" s="31"/>
      <c r="PAO43" s="30"/>
      <c r="PAP43" s="31"/>
      <c r="PAQ43" s="30"/>
      <c r="PAR43" s="31"/>
      <c r="PAS43" s="30"/>
      <c r="PAT43" s="31"/>
      <c r="PAU43" s="30"/>
      <c r="PAV43" s="31"/>
      <c r="PAW43" s="30"/>
      <c r="PAX43" s="31"/>
      <c r="PAY43" s="30"/>
      <c r="PAZ43" s="31"/>
      <c r="PBA43" s="30"/>
      <c r="PBB43" s="31"/>
      <c r="PBC43" s="30"/>
      <c r="PBD43" s="31"/>
      <c r="PBE43" s="30"/>
      <c r="PBF43" s="31"/>
      <c r="PBG43" s="30"/>
      <c r="PBH43" s="31"/>
      <c r="PBI43" s="30"/>
      <c r="PBJ43" s="31"/>
      <c r="PBK43" s="30"/>
      <c r="PBL43" s="31"/>
      <c r="PBM43" s="30"/>
      <c r="PBN43" s="31"/>
      <c r="PBO43" s="30"/>
      <c r="PBP43" s="31"/>
      <c r="PBQ43" s="30"/>
      <c r="PBR43" s="31"/>
      <c r="PBS43" s="30"/>
      <c r="PBT43" s="31"/>
      <c r="PBU43" s="30"/>
      <c r="PBV43" s="31"/>
      <c r="PBW43" s="30"/>
      <c r="PBX43" s="31"/>
      <c r="PBY43" s="30"/>
      <c r="PBZ43" s="31"/>
      <c r="PCA43" s="30"/>
      <c r="PCB43" s="31"/>
      <c r="PCC43" s="30"/>
      <c r="PCD43" s="31"/>
      <c r="PCE43" s="30"/>
      <c r="PCF43" s="31"/>
      <c r="PCG43" s="30"/>
      <c r="PCH43" s="31"/>
      <c r="PCI43" s="30"/>
      <c r="PCJ43" s="31"/>
      <c r="PCK43" s="30"/>
      <c r="PCL43" s="31"/>
      <c r="PCM43" s="30"/>
      <c r="PCN43" s="31"/>
      <c r="PCO43" s="30"/>
      <c r="PCP43" s="31"/>
      <c r="PCQ43" s="30"/>
      <c r="PCR43" s="31"/>
      <c r="PCS43" s="30"/>
      <c r="PCT43" s="31"/>
      <c r="PCU43" s="30"/>
      <c r="PCV43" s="31"/>
      <c r="PCW43" s="30"/>
      <c r="PCX43" s="31"/>
      <c r="PCY43" s="30"/>
      <c r="PCZ43" s="31"/>
      <c r="PDA43" s="30"/>
      <c r="PDB43" s="31"/>
      <c r="PDC43" s="30"/>
      <c r="PDD43" s="31"/>
      <c r="PDE43" s="30"/>
      <c r="PDF43" s="31"/>
      <c r="PDG43" s="30"/>
      <c r="PDH43" s="31"/>
      <c r="PDI43" s="30"/>
      <c r="PDJ43" s="31"/>
      <c r="PDK43" s="30"/>
      <c r="PDL43" s="31"/>
      <c r="PDM43" s="30"/>
      <c r="PDN43" s="31"/>
      <c r="PDO43" s="30"/>
      <c r="PDP43" s="31"/>
      <c r="PDQ43" s="30"/>
      <c r="PDR43" s="31"/>
      <c r="PDS43" s="30"/>
      <c r="PDT43" s="31"/>
      <c r="PDU43" s="30"/>
      <c r="PDV43" s="31"/>
      <c r="PDW43" s="30"/>
      <c r="PDX43" s="31"/>
      <c r="PDY43" s="30"/>
      <c r="PDZ43" s="31"/>
      <c r="PEA43" s="30"/>
      <c r="PEB43" s="31"/>
      <c r="PEC43" s="30"/>
      <c r="PED43" s="31"/>
      <c r="PEE43" s="30"/>
      <c r="PEF43" s="31"/>
      <c r="PEG43" s="30"/>
      <c r="PEH43" s="31"/>
      <c r="PEI43" s="30"/>
      <c r="PEJ43" s="31"/>
      <c r="PEK43" s="30"/>
      <c r="PEL43" s="31"/>
      <c r="PEM43" s="30"/>
      <c r="PEN43" s="31"/>
      <c r="PEO43" s="30"/>
      <c r="PEP43" s="31"/>
      <c r="PEQ43" s="30"/>
      <c r="PER43" s="31"/>
      <c r="PES43" s="30"/>
      <c r="PET43" s="31"/>
      <c r="PEU43" s="30"/>
      <c r="PEV43" s="31"/>
      <c r="PEW43" s="30"/>
      <c r="PEX43" s="31"/>
      <c r="PEY43" s="30"/>
      <c r="PEZ43" s="31"/>
      <c r="PFA43" s="30"/>
      <c r="PFB43" s="31"/>
      <c r="PFC43" s="30"/>
      <c r="PFD43" s="31"/>
      <c r="PFE43" s="30"/>
      <c r="PFF43" s="31"/>
      <c r="PFG43" s="30"/>
      <c r="PFH43" s="31"/>
      <c r="PFI43" s="30"/>
      <c r="PFJ43" s="31"/>
      <c r="PFK43" s="30"/>
      <c r="PFL43" s="31"/>
      <c r="PFM43" s="30"/>
      <c r="PFN43" s="31"/>
      <c r="PFO43" s="30"/>
      <c r="PFP43" s="31"/>
      <c r="PFQ43" s="30"/>
      <c r="PFR43" s="31"/>
      <c r="PFS43" s="30"/>
      <c r="PFT43" s="31"/>
      <c r="PFU43" s="30"/>
      <c r="PFV43" s="31"/>
      <c r="PFW43" s="30"/>
      <c r="PFX43" s="31"/>
      <c r="PFY43" s="30"/>
      <c r="PFZ43" s="31"/>
      <c r="PGA43" s="30"/>
      <c r="PGB43" s="31"/>
      <c r="PGC43" s="30"/>
      <c r="PGD43" s="31"/>
      <c r="PGE43" s="30"/>
      <c r="PGF43" s="31"/>
      <c r="PGG43" s="30"/>
      <c r="PGH43" s="31"/>
      <c r="PGI43" s="30"/>
      <c r="PGJ43" s="31"/>
      <c r="PGK43" s="30"/>
      <c r="PGL43" s="31"/>
      <c r="PGM43" s="30"/>
      <c r="PGN43" s="31"/>
      <c r="PGO43" s="30"/>
      <c r="PGP43" s="31"/>
      <c r="PGQ43" s="30"/>
      <c r="PGR43" s="31"/>
      <c r="PGS43" s="30"/>
      <c r="PGT43" s="31"/>
      <c r="PGU43" s="30"/>
      <c r="PGV43" s="31"/>
      <c r="PGW43" s="30"/>
      <c r="PGX43" s="31"/>
      <c r="PGY43" s="30"/>
      <c r="PGZ43" s="31"/>
      <c r="PHA43" s="30"/>
      <c r="PHB43" s="31"/>
      <c r="PHC43" s="30"/>
      <c r="PHD43" s="31"/>
      <c r="PHE43" s="30"/>
      <c r="PHF43" s="31"/>
      <c r="PHG43" s="30"/>
      <c r="PHH43" s="31"/>
      <c r="PHI43" s="30"/>
      <c r="PHJ43" s="31"/>
      <c r="PHK43" s="30"/>
      <c r="PHL43" s="31"/>
      <c r="PHM43" s="30"/>
      <c r="PHN43" s="31"/>
      <c r="PHO43" s="30"/>
      <c r="PHP43" s="31"/>
      <c r="PHQ43" s="30"/>
      <c r="PHR43" s="31"/>
      <c r="PHS43" s="30"/>
      <c r="PHT43" s="31"/>
      <c r="PHU43" s="30"/>
      <c r="PHV43" s="31"/>
      <c r="PHW43" s="30"/>
      <c r="PHX43" s="31"/>
      <c r="PHY43" s="30"/>
      <c r="PHZ43" s="31"/>
      <c r="PIA43" s="30"/>
      <c r="PIB43" s="31"/>
      <c r="PIC43" s="30"/>
      <c r="PID43" s="31"/>
      <c r="PIE43" s="30"/>
      <c r="PIF43" s="31"/>
      <c r="PIG43" s="30"/>
      <c r="PIH43" s="31"/>
      <c r="PII43" s="30"/>
      <c r="PIJ43" s="31"/>
      <c r="PIK43" s="30"/>
      <c r="PIL43" s="31"/>
      <c r="PIM43" s="30"/>
      <c r="PIN43" s="31"/>
      <c r="PIO43" s="30"/>
      <c r="PIP43" s="31"/>
      <c r="PIQ43" s="30"/>
      <c r="PIR43" s="31"/>
      <c r="PIS43" s="30"/>
      <c r="PIT43" s="31"/>
      <c r="PIU43" s="30"/>
      <c r="PIV43" s="31"/>
      <c r="PIW43" s="30"/>
      <c r="PIX43" s="31"/>
      <c r="PIY43" s="30"/>
      <c r="PIZ43" s="31"/>
      <c r="PJA43" s="30"/>
      <c r="PJB43" s="31"/>
      <c r="PJC43" s="30"/>
      <c r="PJD43" s="31"/>
      <c r="PJE43" s="30"/>
      <c r="PJF43" s="31"/>
      <c r="PJG43" s="30"/>
      <c r="PJH43" s="31"/>
      <c r="PJI43" s="30"/>
      <c r="PJJ43" s="31"/>
      <c r="PJK43" s="30"/>
      <c r="PJL43" s="31"/>
      <c r="PJM43" s="30"/>
      <c r="PJN43" s="31"/>
      <c r="PJO43" s="30"/>
      <c r="PJP43" s="31"/>
      <c r="PJQ43" s="30"/>
      <c r="PJR43" s="31"/>
      <c r="PJS43" s="30"/>
      <c r="PJT43" s="31"/>
      <c r="PJU43" s="30"/>
      <c r="PJV43" s="31"/>
      <c r="PJW43" s="30"/>
      <c r="PJX43" s="31"/>
      <c r="PJY43" s="30"/>
      <c r="PJZ43" s="31"/>
      <c r="PKA43" s="30"/>
      <c r="PKB43" s="31"/>
      <c r="PKC43" s="30"/>
      <c r="PKD43" s="31"/>
      <c r="PKE43" s="30"/>
      <c r="PKF43" s="31"/>
      <c r="PKG43" s="30"/>
      <c r="PKH43" s="31"/>
      <c r="PKI43" s="30"/>
      <c r="PKJ43" s="31"/>
      <c r="PKK43" s="30"/>
      <c r="PKL43" s="31"/>
      <c r="PKM43" s="30"/>
      <c r="PKN43" s="31"/>
      <c r="PKO43" s="30"/>
      <c r="PKP43" s="31"/>
      <c r="PKQ43" s="30"/>
      <c r="PKR43" s="31"/>
      <c r="PKS43" s="30"/>
      <c r="PKT43" s="31"/>
      <c r="PKU43" s="30"/>
      <c r="PKV43" s="31"/>
      <c r="PKW43" s="30"/>
      <c r="PKX43" s="31"/>
      <c r="PKY43" s="30"/>
      <c r="PKZ43" s="31"/>
      <c r="PLA43" s="30"/>
      <c r="PLB43" s="31"/>
      <c r="PLC43" s="30"/>
      <c r="PLD43" s="31"/>
      <c r="PLE43" s="30"/>
      <c r="PLF43" s="31"/>
      <c r="PLG43" s="30"/>
      <c r="PLH43" s="31"/>
      <c r="PLI43" s="30"/>
      <c r="PLJ43" s="31"/>
      <c r="PLK43" s="30"/>
      <c r="PLL43" s="31"/>
      <c r="PLM43" s="30"/>
      <c r="PLN43" s="31"/>
      <c r="PLO43" s="30"/>
      <c r="PLP43" s="31"/>
      <c r="PLQ43" s="30"/>
      <c r="PLR43" s="31"/>
      <c r="PLS43" s="30"/>
      <c r="PLT43" s="31"/>
      <c r="PLU43" s="30"/>
      <c r="PLV43" s="31"/>
      <c r="PLW43" s="30"/>
      <c r="PLX43" s="31"/>
      <c r="PLY43" s="30"/>
      <c r="PLZ43" s="31"/>
      <c r="PMA43" s="30"/>
      <c r="PMB43" s="31"/>
      <c r="PMC43" s="30"/>
      <c r="PMD43" s="31"/>
      <c r="PME43" s="30"/>
      <c r="PMF43" s="31"/>
      <c r="PMG43" s="30"/>
      <c r="PMH43" s="31"/>
      <c r="PMI43" s="30"/>
      <c r="PMJ43" s="31"/>
      <c r="PMK43" s="30"/>
      <c r="PML43" s="31"/>
      <c r="PMM43" s="30"/>
      <c r="PMN43" s="31"/>
      <c r="PMO43" s="30"/>
      <c r="PMP43" s="31"/>
      <c r="PMQ43" s="30"/>
      <c r="PMR43" s="31"/>
      <c r="PMS43" s="30"/>
      <c r="PMT43" s="31"/>
      <c r="PMU43" s="30"/>
      <c r="PMV43" s="31"/>
      <c r="PMW43" s="30"/>
      <c r="PMX43" s="31"/>
      <c r="PMY43" s="30"/>
      <c r="PMZ43" s="31"/>
      <c r="PNA43" s="30"/>
      <c r="PNB43" s="31"/>
      <c r="PNC43" s="30"/>
      <c r="PND43" s="31"/>
      <c r="PNE43" s="30"/>
      <c r="PNF43" s="31"/>
      <c r="PNG43" s="30"/>
      <c r="PNH43" s="31"/>
      <c r="PNI43" s="30"/>
      <c r="PNJ43" s="31"/>
      <c r="PNK43" s="30"/>
      <c r="PNL43" s="31"/>
      <c r="PNM43" s="30"/>
      <c r="PNN43" s="31"/>
      <c r="PNO43" s="30"/>
      <c r="PNP43" s="31"/>
      <c r="PNQ43" s="30"/>
      <c r="PNR43" s="31"/>
      <c r="PNS43" s="30"/>
      <c r="PNT43" s="31"/>
      <c r="PNU43" s="30"/>
      <c r="PNV43" s="31"/>
      <c r="PNW43" s="30"/>
      <c r="PNX43" s="31"/>
      <c r="PNY43" s="30"/>
      <c r="PNZ43" s="31"/>
      <c r="POA43" s="30"/>
      <c r="POB43" s="31"/>
      <c r="POC43" s="30"/>
      <c r="POD43" s="31"/>
      <c r="POE43" s="30"/>
      <c r="POF43" s="31"/>
      <c r="POG43" s="30"/>
      <c r="POH43" s="31"/>
      <c r="POI43" s="30"/>
      <c r="POJ43" s="31"/>
      <c r="POK43" s="30"/>
      <c r="POL43" s="31"/>
      <c r="POM43" s="30"/>
      <c r="PON43" s="31"/>
      <c r="POO43" s="30"/>
      <c r="POP43" s="31"/>
      <c r="POQ43" s="30"/>
      <c r="POR43" s="31"/>
      <c r="POS43" s="30"/>
      <c r="POT43" s="31"/>
      <c r="POU43" s="30"/>
      <c r="POV43" s="31"/>
      <c r="POW43" s="30"/>
      <c r="POX43" s="31"/>
      <c r="POY43" s="30"/>
      <c r="POZ43" s="31"/>
      <c r="PPA43" s="30"/>
      <c r="PPB43" s="31"/>
      <c r="PPC43" s="30"/>
      <c r="PPD43" s="31"/>
      <c r="PPE43" s="30"/>
      <c r="PPF43" s="31"/>
      <c r="PPG43" s="30"/>
      <c r="PPH43" s="31"/>
      <c r="PPI43" s="30"/>
      <c r="PPJ43" s="31"/>
      <c r="PPK43" s="30"/>
      <c r="PPL43" s="31"/>
      <c r="PPM43" s="30"/>
      <c r="PPN43" s="31"/>
      <c r="PPO43" s="30"/>
      <c r="PPP43" s="31"/>
      <c r="PPQ43" s="30"/>
      <c r="PPR43" s="31"/>
      <c r="PPS43" s="30"/>
      <c r="PPT43" s="31"/>
      <c r="PPU43" s="30"/>
      <c r="PPV43" s="31"/>
      <c r="PPW43" s="30"/>
      <c r="PPX43" s="31"/>
      <c r="PPY43" s="30"/>
      <c r="PPZ43" s="31"/>
      <c r="PQA43" s="30"/>
      <c r="PQB43" s="31"/>
      <c r="PQC43" s="30"/>
      <c r="PQD43" s="31"/>
      <c r="PQE43" s="30"/>
      <c r="PQF43" s="31"/>
      <c r="PQG43" s="30"/>
      <c r="PQH43" s="31"/>
      <c r="PQI43" s="30"/>
      <c r="PQJ43" s="31"/>
      <c r="PQK43" s="30"/>
      <c r="PQL43" s="31"/>
      <c r="PQM43" s="30"/>
      <c r="PQN43" s="31"/>
      <c r="PQO43" s="30"/>
      <c r="PQP43" s="31"/>
      <c r="PQQ43" s="30"/>
      <c r="PQR43" s="31"/>
      <c r="PQS43" s="30"/>
      <c r="PQT43" s="31"/>
      <c r="PQU43" s="30"/>
      <c r="PQV43" s="31"/>
      <c r="PQW43" s="30"/>
      <c r="PQX43" s="31"/>
      <c r="PQY43" s="30"/>
      <c r="PQZ43" s="31"/>
      <c r="PRA43" s="30"/>
      <c r="PRB43" s="31"/>
      <c r="PRC43" s="30"/>
      <c r="PRD43" s="31"/>
      <c r="PRE43" s="30"/>
      <c r="PRF43" s="31"/>
      <c r="PRG43" s="30"/>
      <c r="PRH43" s="31"/>
      <c r="PRI43" s="30"/>
      <c r="PRJ43" s="31"/>
      <c r="PRK43" s="30"/>
      <c r="PRL43" s="31"/>
      <c r="PRM43" s="30"/>
      <c r="PRN43" s="31"/>
      <c r="PRO43" s="30"/>
      <c r="PRP43" s="31"/>
      <c r="PRQ43" s="30"/>
      <c r="PRR43" s="31"/>
      <c r="PRS43" s="30"/>
      <c r="PRT43" s="31"/>
      <c r="PRU43" s="30"/>
      <c r="PRV43" s="31"/>
      <c r="PRW43" s="30"/>
      <c r="PRX43" s="31"/>
      <c r="PRY43" s="30"/>
      <c r="PRZ43" s="31"/>
      <c r="PSA43" s="30"/>
      <c r="PSB43" s="31"/>
      <c r="PSC43" s="30"/>
      <c r="PSD43" s="31"/>
      <c r="PSE43" s="30"/>
      <c r="PSF43" s="31"/>
      <c r="PSG43" s="30"/>
      <c r="PSH43" s="31"/>
      <c r="PSI43" s="30"/>
      <c r="PSJ43" s="31"/>
      <c r="PSK43" s="30"/>
      <c r="PSL43" s="31"/>
      <c r="PSM43" s="30"/>
      <c r="PSN43" s="31"/>
      <c r="PSO43" s="30"/>
      <c r="PSP43" s="31"/>
      <c r="PSQ43" s="30"/>
      <c r="PSR43" s="31"/>
      <c r="PSS43" s="30"/>
      <c r="PST43" s="31"/>
      <c r="PSU43" s="30"/>
      <c r="PSV43" s="31"/>
      <c r="PSW43" s="30"/>
      <c r="PSX43" s="31"/>
      <c r="PSY43" s="30"/>
      <c r="PSZ43" s="31"/>
      <c r="PTA43" s="30"/>
      <c r="PTB43" s="31"/>
      <c r="PTC43" s="30"/>
      <c r="PTD43" s="31"/>
      <c r="PTE43" s="30"/>
      <c r="PTF43" s="31"/>
      <c r="PTG43" s="30"/>
      <c r="PTH43" s="31"/>
      <c r="PTI43" s="30"/>
      <c r="PTJ43" s="31"/>
      <c r="PTK43" s="30"/>
      <c r="PTL43" s="31"/>
      <c r="PTM43" s="30"/>
      <c r="PTN43" s="31"/>
      <c r="PTO43" s="30"/>
      <c r="PTP43" s="31"/>
      <c r="PTQ43" s="30"/>
      <c r="PTR43" s="31"/>
      <c r="PTS43" s="30"/>
      <c r="PTT43" s="31"/>
      <c r="PTU43" s="30"/>
      <c r="PTV43" s="31"/>
      <c r="PTW43" s="30"/>
      <c r="PTX43" s="31"/>
      <c r="PTY43" s="30"/>
      <c r="PTZ43" s="31"/>
      <c r="PUA43" s="30"/>
      <c r="PUB43" s="31"/>
      <c r="PUC43" s="30"/>
      <c r="PUD43" s="31"/>
      <c r="PUE43" s="30"/>
      <c r="PUF43" s="31"/>
      <c r="PUG43" s="30"/>
      <c r="PUH43" s="31"/>
      <c r="PUI43" s="30"/>
      <c r="PUJ43" s="31"/>
      <c r="PUK43" s="30"/>
      <c r="PUL43" s="31"/>
      <c r="PUM43" s="30"/>
      <c r="PUN43" s="31"/>
      <c r="PUO43" s="30"/>
      <c r="PUP43" s="31"/>
      <c r="PUQ43" s="30"/>
      <c r="PUR43" s="31"/>
      <c r="PUS43" s="30"/>
      <c r="PUT43" s="31"/>
      <c r="PUU43" s="30"/>
      <c r="PUV43" s="31"/>
      <c r="PUW43" s="30"/>
      <c r="PUX43" s="31"/>
      <c r="PUY43" s="30"/>
      <c r="PUZ43" s="31"/>
      <c r="PVA43" s="30"/>
      <c r="PVB43" s="31"/>
      <c r="PVC43" s="30"/>
      <c r="PVD43" s="31"/>
      <c r="PVE43" s="30"/>
      <c r="PVF43" s="31"/>
      <c r="PVG43" s="30"/>
      <c r="PVH43" s="31"/>
      <c r="PVI43" s="30"/>
      <c r="PVJ43" s="31"/>
      <c r="PVK43" s="30"/>
      <c r="PVL43" s="31"/>
      <c r="PVM43" s="30"/>
      <c r="PVN43" s="31"/>
      <c r="PVO43" s="30"/>
      <c r="PVP43" s="31"/>
      <c r="PVQ43" s="30"/>
      <c r="PVR43" s="31"/>
      <c r="PVS43" s="30"/>
      <c r="PVT43" s="31"/>
      <c r="PVU43" s="30"/>
      <c r="PVV43" s="31"/>
      <c r="PVW43" s="30"/>
      <c r="PVX43" s="31"/>
      <c r="PVY43" s="30"/>
      <c r="PVZ43" s="31"/>
      <c r="PWA43" s="30"/>
      <c r="PWB43" s="31"/>
      <c r="PWC43" s="30"/>
      <c r="PWD43" s="31"/>
      <c r="PWE43" s="30"/>
      <c r="PWF43" s="31"/>
      <c r="PWG43" s="30"/>
      <c r="PWH43" s="31"/>
      <c r="PWI43" s="30"/>
      <c r="PWJ43" s="31"/>
      <c r="PWK43" s="30"/>
      <c r="PWL43" s="31"/>
      <c r="PWM43" s="30"/>
      <c r="PWN43" s="31"/>
      <c r="PWO43" s="30"/>
      <c r="PWP43" s="31"/>
      <c r="PWQ43" s="30"/>
      <c r="PWR43" s="31"/>
      <c r="PWS43" s="30"/>
      <c r="PWT43" s="31"/>
      <c r="PWU43" s="30"/>
      <c r="PWV43" s="31"/>
      <c r="PWW43" s="30"/>
      <c r="PWX43" s="31"/>
      <c r="PWY43" s="30"/>
      <c r="PWZ43" s="31"/>
      <c r="PXA43" s="30"/>
      <c r="PXB43" s="31"/>
      <c r="PXC43" s="30"/>
      <c r="PXD43" s="31"/>
      <c r="PXE43" s="30"/>
      <c r="PXF43" s="31"/>
      <c r="PXG43" s="30"/>
      <c r="PXH43" s="31"/>
      <c r="PXI43" s="30"/>
      <c r="PXJ43" s="31"/>
      <c r="PXK43" s="30"/>
      <c r="PXL43" s="31"/>
      <c r="PXM43" s="30"/>
      <c r="PXN43" s="31"/>
      <c r="PXO43" s="30"/>
      <c r="PXP43" s="31"/>
      <c r="PXQ43" s="30"/>
      <c r="PXR43" s="31"/>
      <c r="PXS43" s="30"/>
      <c r="PXT43" s="31"/>
      <c r="PXU43" s="30"/>
      <c r="PXV43" s="31"/>
      <c r="PXW43" s="30"/>
      <c r="PXX43" s="31"/>
      <c r="PXY43" s="30"/>
      <c r="PXZ43" s="31"/>
      <c r="PYA43" s="30"/>
      <c r="PYB43" s="31"/>
      <c r="PYC43" s="30"/>
      <c r="PYD43" s="31"/>
      <c r="PYE43" s="30"/>
      <c r="PYF43" s="31"/>
      <c r="PYG43" s="30"/>
      <c r="PYH43" s="31"/>
      <c r="PYI43" s="30"/>
      <c r="PYJ43" s="31"/>
      <c r="PYK43" s="30"/>
      <c r="PYL43" s="31"/>
      <c r="PYM43" s="30"/>
      <c r="PYN43" s="31"/>
      <c r="PYO43" s="30"/>
      <c r="PYP43" s="31"/>
      <c r="PYQ43" s="30"/>
      <c r="PYR43" s="31"/>
      <c r="PYS43" s="30"/>
      <c r="PYT43" s="31"/>
      <c r="PYU43" s="30"/>
      <c r="PYV43" s="31"/>
      <c r="PYW43" s="30"/>
      <c r="PYX43" s="31"/>
      <c r="PYY43" s="30"/>
      <c r="PYZ43" s="31"/>
      <c r="PZA43" s="30"/>
      <c r="PZB43" s="31"/>
      <c r="PZC43" s="30"/>
      <c r="PZD43" s="31"/>
      <c r="PZE43" s="30"/>
      <c r="PZF43" s="31"/>
      <c r="PZG43" s="30"/>
      <c r="PZH43" s="31"/>
      <c r="PZI43" s="30"/>
      <c r="PZJ43" s="31"/>
      <c r="PZK43" s="30"/>
      <c r="PZL43" s="31"/>
      <c r="PZM43" s="30"/>
      <c r="PZN43" s="31"/>
      <c r="PZO43" s="30"/>
      <c r="PZP43" s="31"/>
      <c r="PZQ43" s="30"/>
      <c r="PZR43" s="31"/>
      <c r="PZS43" s="30"/>
      <c r="PZT43" s="31"/>
      <c r="PZU43" s="30"/>
      <c r="PZV43" s="31"/>
      <c r="PZW43" s="30"/>
      <c r="PZX43" s="31"/>
      <c r="PZY43" s="30"/>
      <c r="PZZ43" s="31"/>
      <c r="QAA43" s="30"/>
      <c r="QAB43" s="31"/>
      <c r="QAC43" s="30"/>
      <c r="QAD43" s="31"/>
      <c r="QAE43" s="30"/>
      <c r="QAF43" s="31"/>
      <c r="QAG43" s="30"/>
      <c r="QAH43" s="31"/>
      <c r="QAI43" s="30"/>
      <c r="QAJ43" s="31"/>
      <c r="QAK43" s="30"/>
      <c r="QAL43" s="31"/>
      <c r="QAM43" s="30"/>
      <c r="QAN43" s="31"/>
      <c r="QAO43" s="30"/>
      <c r="QAP43" s="31"/>
      <c r="QAQ43" s="30"/>
      <c r="QAR43" s="31"/>
      <c r="QAS43" s="30"/>
      <c r="QAT43" s="31"/>
      <c r="QAU43" s="30"/>
      <c r="QAV43" s="31"/>
      <c r="QAW43" s="30"/>
      <c r="QAX43" s="31"/>
      <c r="QAY43" s="30"/>
      <c r="QAZ43" s="31"/>
      <c r="QBA43" s="30"/>
      <c r="QBB43" s="31"/>
      <c r="QBC43" s="30"/>
      <c r="QBD43" s="31"/>
      <c r="QBE43" s="30"/>
      <c r="QBF43" s="31"/>
      <c r="QBG43" s="30"/>
      <c r="QBH43" s="31"/>
      <c r="QBI43" s="30"/>
      <c r="QBJ43" s="31"/>
      <c r="QBK43" s="30"/>
      <c r="QBL43" s="31"/>
      <c r="QBM43" s="30"/>
      <c r="QBN43" s="31"/>
      <c r="QBO43" s="30"/>
      <c r="QBP43" s="31"/>
      <c r="QBQ43" s="30"/>
      <c r="QBR43" s="31"/>
      <c r="QBS43" s="30"/>
      <c r="QBT43" s="31"/>
      <c r="QBU43" s="30"/>
      <c r="QBV43" s="31"/>
      <c r="QBW43" s="30"/>
      <c r="QBX43" s="31"/>
      <c r="QBY43" s="30"/>
      <c r="QBZ43" s="31"/>
      <c r="QCA43" s="30"/>
      <c r="QCB43" s="31"/>
      <c r="QCC43" s="30"/>
      <c r="QCD43" s="31"/>
      <c r="QCE43" s="30"/>
      <c r="QCF43" s="31"/>
      <c r="QCG43" s="30"/>
      <c r="QCH43" s="31"/>
      <c r="QCI43" s="30"/>
      <c r="QCJ43" s="31"/>
      <c r="QCK43" s="30"/>
      <c r="QCL43" s="31"/>
      <c r="QCM43" s="30"/>
      <c r="QCN43" s="31"/>
      <c r="QCO43" s="30"/>
      <c r="QCP43" s="31"/>
      <c r="QCQ43" s="30"/>
      <c r="QCR43" s="31"/>
      <c r="QCS43" s="30"/>
      <c r="QCT43" s="31"/>
      <c r="QCU43" s="30"/>
      <c r="QCV43" s="31"/>
      <c r="QCW43" s="30"/>
      <c r="QCX43" s="31"/>
      <c r="QCY43" s="30"/>
      <c r="QCZ43" s="31"/>
      <c r="QDA43" s="30"/>
      <c r="QDB43" s="31"/>
      <c r="QDC43" s="30"/>
      <c r="QDD43" s="31"/>
      <c r="QDE43" s="30"/>
      <c r="QDF43" s="31"/>
      <c r="QDG43" s="30"/>
      <c r="QDH43" s="31"/>
      <c r="QDI43" s="30"/>
      <c r="QDJ43" s="31"/>
      <c r="QDK43" s="30"/>
      <c r="QDL43" s="31"/>
      <c r="QDM43" s="30"/>
      <c r="QDN43" s="31"/>
      <c r="QDO43" s="30"/>
      <c r="QDP43" s="31"/>
      <c r="QDQ43" s="30"/>
      <c r="QDR43" s="31"/>
      <c r="QDS43" s="30"/>
      <c r="QDT43" s="31"/>
      <c r="QDU43" s="30"/>
      <c r="QDV43" s="31"/>
      <c r="QDW43" s="30"/>
      <c r="QDX43" s="31"/>
      <c r="QDY43" s="30"/>
      <c r="QDZ43" s="31"/>
      <c r="QEA43" s="30"/>
      <c r="QEB43" s="31"/>
      <c r="QEC43" s="30"/>
      <c r="QED43" s="31"/>
      <c r="QEE43" s="30"/>
      <c r="QEF43" s="31"/>
      <c r="QEG43" s="30"/>
      <c r="QEH43" s="31"/>
      <c r="QEI43" s="30"/>
      <c r="QEJ43" s="31"/>
      <c r="QEK43" s="30"/>
      <c r="QEL43" s="31"/>
      <c r="QEM43" s="30"/>
      <c r="QEN43" s="31"/>
      <c r="QEO43" s="30"/>
      <c r="QEP43" s="31"/>
      <c r="QEQ43" s="30"/>
      <c r="QER43" s="31"/>
      <c r="QES43" s="30"/>
      <c r="QET43" s="31"/>
      <c r="QEU43" s="30"/>
      <c r="QEV43" s="31"/>
      <c r="QEW43" s="30"/>
      <c r="QEX43" s="31"/>
      <c r="QEY43" s="30"/>
      <c r="QEZ43" s="31"/>
      <c r="QFA43" s="30"/>
      <c r="QFB43" s="31"/>
      <c r="QFC43" s="30"/>
      <c r="QFD43" s="31"/>
      <c r="QFE43" s="30"/>
      <c r="QFF43" s="31"/>
      <c r="QFG43" s="30"/>
      <c r="QFH43" s="31"/>
      <c r="QFI43" s="30"/>
      <c r="QFJ43" s="31"/>
      <c r="QFK43" s="30"/>
      <c r="QFL43" s="31"/>
      <c r="QFM43" s="30"/>
      <c r="QFN43" s="31"/>
      <c r="QFO43" s="30"/>
      <c r="QFP43" s="31"/>
      <c r="QFQ43" s="30"/>
      <c r="QFR43" s="31"/>
      <c r="QFS43" s="30"/>
      <c r="QFT43" s="31"/>
      <c r="QFU43" s="30"/>
      <c r="QFV43" s="31"/>
      <c r="QFW43" s="30"/>
      <c r="QFX43" s="31"/>
      <c r="QFY43" s="30"/>
      <c r="QFZ43" s="31"/>
      <c r="QGA43" s="30"/>
      <c r="QGB43" s="31"/>
      <c r="QGC43" s="30"/>
      <c r="QGD43" s="31"/>
      <c r="QGE43" s="30"/>
      <c r="QGF43" s="31"/>
      <c r="QGG43" s="30"/>
      <c r="QGH43" s="31"/>
      <c r="QGI43" s="30"/>
      <c r="QGJ43" s="31"/>
      <c r="QGK43" s="30"/>
      <c r="QGL43" s="31"/>
      <c r="QGM43" s="30"/>
      <c r="QGN43" s="31"/>
      <c r="QGO43" s="30"/>
      <c r="QGP43" s="31"/>
      <c r="QGQ43" s="30"/>
      <c r="QGR43" s="31"/>
      <c r="QGS43" s="30"/>
      <c r="QGT43" s="31"/>
      <c r="QGU43" s="30"/>
      <c r="QGV43" s="31"/>
      <c r="QGW43" s="30"/>
      <c r="QGX43" s="31"/>
      <c r="QGY43" s="30"/>
      <c r="QGZ43" s="31"/>
      <c r="QHA43" s="30"/>
      <c r="QHB43" s="31"/>
      <c r="QHC43" s="30"/>
      <c r="QHD43" s="31"/>
      <c r="QHE43" s="30"/>
      <c r="QHF43" s="31"/>
      <c r="QHG43" s="30"/>
      <c r="QHH43" s="31"/>
      <c r="QHI43" s="30"/>
      <c r="QHJ43" s="31"/>
      <c r="QHK43" s="30"/>
      <c r="QHL43" s="31"/>
      <c r="QHM43" s="30"/>
      <c r="QHN43" s="31"/>
      <c r="QHO43" s="30"/>
      <c r="QHP43" s="31"/>
      <c r="QHQ43" s="30"/>
      <c r="QHR43" s="31"/>
      <c r="QHS43" s="30"/>
      <c r="QHT43" s="31"/>
      <c r="QHU43" s="30"/>
      <c r="QHV43" s="31"/>
      <c r="QHW43" s="30"/>
      <c r="QHX43" s="31"/>
      <c r="QHY43" s="30"/>
      <c r="QHZ43" s="31"/>
      <c r="QIA43" s="30"/>
      <c r="QIB43" s="31"/>
      <c r="QIC43" s="30"/>
      <c r="QID43" s="31"/>
      <c r="QIE43" s="30"/>
      <c r="QIF43" s="31"/>
      <c r="QIG43" s="30"/>
      <c r="QIH43" s="31"/>
      <c r="QII43" s="30"/>
      <c r="QIJ43" s="31"/>
      <c r="QIK43" s="30"/>
      <c r="QIL43" s="31"/>
      <c r="QIM43" s="30"/>
      <c r="QIN43" s="31"/>
      <c r="QIO43" s="30"/>
      <c r="QIP43" s="31"/>
      <c r="QIQ43" s="30"/>
      <c r="QIR43" s="31"/>
      <c r="QIS43" s="30"/>
      <c r="QIT43" s="31"/>
      <c r="QIU43" s="30"/>
      <c r="QIV43" s="31"/>
      <c r="QIW43" s="30"/>
      <c r="QIX43" s="31"/>
      <c r="QIY43" s="30"/>
      <c r="QIZ43" s="31"/>
      <c r="QJA43" s="30"/>
      <c r="QJB43" s="31"/>
      <c r="QJC43" s="30"/>
      <c r="QJD43" s="31"/>
      <c r="QJE43" s="30"/>
      <c r="QJF43" s="31"/>
      <c r="QJG43" s="30"/>
      <c r="QJH43" s="31"/>
      <c r="QJI43" s="30"/>
      <c r="QJJ43" s="31"/>
      <c r="QJK43" s="30"/>
      <c r="QJL43" s="31"/>
      <c r="QJM43" s="30"/>
      <c r="QJN43" s="31"/>
      <c r="QJO43" s="30"/>
      <c r="QJP43" s="31"/>
      <c r="QJQ43" s="30"/>
      <c r="QJR43" s="31"/>
      <c r="QJS43" s="30"/>
      <c r="QJT43" s="31"/>
      <c r="QJU43" s="30"/>
      <c r="QJV43" s="31"/>
      <c r="QJW43" s="30"/>
      <c r="QJX43" s="31"/>
      <c r="QJY43" s="30"/>
      <c r="QJZ43" s="31"/>
      <c r="QKA43" s="30"/>
      <c r="QKB43" s="31"/>
      <c r="QKC43" s="30"/>
      <c r="QKD43" s="31"/>
      <c r="QKE43" s="30"/>
      <c r="QKF43" s="31"/>
      <c r="QKG43" s="30"/>
      <c r="QKH43" s="31"/>
      <c r="QKI43" s="30"/>
      <c r="QKJ43" s="31"/>
      <c r="QKK43" s="30"/>
      <c r="QKL43" s="31"/>
      <c r="QKM43" s="30"/>
      <c r="QKN43" s="31"/>
      <c r="QKO43" s="30"/>
      <c r="QKP43" s="31"/>
      <c r="QKQ43" s="30"/>
      <c r="QKR43" s="31"/>
      <c r="QKS43" s="30"/>
      <c r="QKT43" s="31"/>
      <c r="QKU43" s="30"/>
      <c r="QKV43" s="31"/>
      <c r="QKW43" s="30"/>
      <c r="QKX43" s="31"/>
      <c r="QKY43" s="30"/>
      <c r="QKZ43" s="31"/>
      <c r="QLA43" s="30"/>
      <c r="QLB43" s="31"/>
      <c r="QLC43" s="30"/>
      <c r="QLD43" s="31"/>
      <c r="QLE43" s="30"/>
      <c r="QLF43" s="31"/>
      <c r="QLG43" s="30"/>
      <c r="QLH43" s="31"/>
      <c r="QLI43" s="30"/>
      <c r="QLJ43" s="31"/>
      <c r="QLK43" s="30"/>
      <c r="QLL43" s="31"/>
      <c r="QLM43" s="30"/>
      <c r="QLN43" s="31"/>
      <c r="QLO43" s="30"/>
      <c r="QLP43" s="31"/>
      <c r="QLQ43" s="30"/>
      <c r="QLR43" s="31"/>
      <c r="QLS43" s="30"/>
      <c r="QLT43" s="31"/>
      <c r="QLU43" s="30"/>
      <c r="QLV43" s="31"/>
      <c r="QLW43" s="30"/>
      <c r="QLX43" s="31"/>
      <c r="QLY43" s="30"/>
      <c r="QLZ43" s="31"/>
      <c r="QMA43" s="30"/>
      <c r="QMB43" s="31"/>
      <c r="QMC43" s="30"/>
      <c r="QMD43" s="31"/>
      <c r="QME43" s="30"/>
      <c r="QMF43" s="31"/>
      <c r="QMG43" s="30"/>
      <c r="QMH43" s="31"/>
      <c r="QMI43" s="30"/>
      <c r="QMJ43" s="31"/>
      <c r="QMK43" s="30"/>
      <c r="QML43" s="31"/>
      <c r="QMM43" s="30"/>
      <c r="QMN43" s="31"/>
      <c r="QMO43" s="30"/>
      <c r="QMP43" s="31"/>
      <c r="QMQ43" s="30"/>
      <c r="QMR43" s="31"/>
      <c r="QMS43" s="30"/>
      <c r="QMT43" s="31"/>
      <c r="QMU43" s="30"/>
      <c r="QMV43" s="31"/>
      <c r="QMW43" s="30"/>
      <c r="QMX43" s="31"/>
      <c r="QMY43" s="30"/>
      <c r="QMZ43" s="31"/>
      <c r="QNA43" s="30"/>
      <c r="QNB43" s="31"/>
      <c r="QNC43" s="30"/>
      <c r="QND43" s="31"/>
      <c r="QNE43" s="30"/>
      <c r="QNF43" s="31"/>
      <c r="QNG43" s="30"/>
      <c r="QNH43" s="31"/>
      <c r="QNI43" s="30"/>
      <c r="QNJ43" s="31"/>
      <c r="QNK43" s="30"/>
      <c r="QNL43" s="31"/>
      <c r="QNM43" s="30"/>
      <c r="QNN43" s="31"/>
      <c r="QNO43" s="30"/>
      <c r="QNP43" s="31"/>
      <c r="QNQ43" s="30"/>
      <c r="QNR43" s="31"/>
      <c r="QNS43" s="30"/>
      <c r="QNT43" s="31"/>
      <c r="QNU43" s="30"/>
      <c r="QNV43" s="31"/>
      <c r="QNW43" s="30"/>
      <c r="QNX43" s="31"/>
      <c r="QNY43" s="30"/>
      <c r="QNZ43" s="31"/>
      <c r="QOA43" s="30"/>
      <c r="QOB43" s="31"/>
      <c r="QOC43" s="30"/>
      <c r="QOD43" s="31"/>
      <c r="QOE43" s="30"/>
      <c r="QOF43" s="31"/>
      <c r="QOG43" s="30"/>
      <c r="QOH43" s="31"/>
      <c r="QOI43" s="30"/>
      <c r="QOJ43" s="31"/>
      <c r="QOK43" s="30"/>
      <c r="QOL43" s="31"/>
      <c r="QOM43" s="30"/>
      <c r="QON43" s="31"/>
      <c r="QOO43" s="30"/>
      <c r="QOP43" s="31"/>
      <c r="QOQ43" s="30"/>
      <c r="QOR43" s="31"/>
      <c r="QOS43" s="30"/>
      <c r="QOT43" s="31"/>
      <c r="QOU43" s="30"/>
      <c r="QOV43" s="31"/>
      <c r="QOW43" s="30"/>
      <c r="QOX43" s="31"/>
      <c r="QOY43" s="30"/>
      <c r="QOZ43" s="31"/>
      <c r="QPA43" s="30"/>
      <c r="QPB43" s="31"/>
      <c r="QPC43" s="30"/>
      <c r="QPD43" s="31"/>
      <c r="QPE43" s="30"/>
      <c r="QPF43" s="31"/>
      <c r="QPG43" s="30"/>
      <c r="QPH43" s="31"/>
      <c r="QPI43" s="30"/>
      <c r="QPJ43" s="31"/>
      <c r="QPK43" s="30"/>
      <c r="QPL43" s="31"/>
      <c r="QPM43" s="30"/>
      <c r="QPN43" s="31"/>
      <c r="QPO43" s="30"/>
      <c r="QPP43" s="31"/>
      <c r="QPQ43" s="30"/>
      <c r="QPR43" s="31"/>
      <c r="QPS43" s="30"/>
      <c r="QPT43" s="31"/>
      <c r="QPU43" s="30"/>
      <c r="QPV43" s="31"/>
      <c r="QPW43" s="30"/>
      <c r="QPX43" s="31"/>
      <c r="QPY43" s="30"/>
      <c r="QPZ43" s="31"/>
      <c r="QQA43" s="30"/>
      <c r="QQB43" s="31"/>
      <c r="QQC43" s="30"/>
      <c r="QQD43" s="31"/>
      <c r="QQE43" s="30"/>
      <c r="QQF43" s="31"/>
      <c r="QQG43" s="30"/>
      <c r="QQH43" s="31"/>
      <c r="QQI43" s="30"/>
      <c r="QQJ43" s="31"/>
      <c r="QQK43" s="30"/>
      <c r="QQL43" s="31"/>
      <c r="QQM43" s="30"/>
      <c r="QQN43" s="31"/>
      <c r="QQO43" s="30"/>
      <c r="QQP43" s="31"/>
      <c r="QQQ43" s="30"/>
      <c r="QQR43" s="31"/>
      <c r="QQS43" s="30"/>
      <c r="QQT43" s="31"/>
      <c r="QQU43" s="30"/>
      <c r="QQV43" s="31"/>
      <c r="QQW43" s="30"/>
      <c r="QQX43" s="31"/>
      <c r="QQY43" s="30"/>
      <c r="QQZ43" s="31"/>
      <c r="QRA43" s="30"/>
      <c r="QRB43" s="31"/>
      <c r="QRC43" s="30"/>
      <c r="QRD43" s="31"/>
      <c r="QRE43" s="30"/>
      <c r="QRF43" s="31"/>
      <c r="QRG43" s="30"/>
      <c r="QRH43" s="31"/>
      <c r="QRI43" s="30"/>
      <c r="QRJ43" s="31"/>
      <c r="QRK43" s="30"/>
      <c r="QRL43" s="31"/>
      <c r="QRM43" s="30"/>
      <c r="QRN43" s="31"/>
      <c r="QRO43" s="30"/>
      <c r="QRP43" s="31"/>
      <c r="QRQ43" s="30"/>
      <c r="QRR43" s="31"/>
      <c r="QRS43" s="30"/>
      <c r="QRT43" s="31"/>
      <c r="QRU43" s="30"/>
      <c r="QRV43" s="31"/>
      <c r="QRW43" s="30"/>
      <c r="QRX43" s="31"/>
      <c r="QRY43" s="30"/>
      <c r="QRZ43" s="31"/>
      <c r="QSA43" s="30"/>
      <c r="QSB43" s="31"/>
      <c r="QSC43" s="30"/>
      <c r="QSD43" s="31"/>
      <c r="QSE43" s="30"/>
      <c r="QSF43" s="31"/>
      <c r="QSG43" s="30"/>
      <c r="QSH43" s="31"/>
      <c r="QSI43" s="30"/>
      <c r="QSJ43" s="31"/>
      <c r="QSK43" s="30"/>
      <c r="QSL43" s="31"/>
      <c r="QSM43" s="30"/>
      <c r="QSN43" s="31"/>
      <c r="QSO43" s="30"/>
      <c r="QSP43" s="31"/>
      <c r="QSQ43" s="30"/>
      <c r="QSR43" s="31"/>
      <c r="QSS43" s="30"/>
      <c r="QST43" s="31"/>
      <c r="QSU43" s="30"/>
      <c r="QSV43" s="31"/>
      <c r="QSW43" s="30"/>
      <c r="QSX43" s="31"/>
      <c r="QSY43" s="30"/>
      <c r="QSZ43" s="31"/>
      <c r="QTA43" s="30"/>
      <c r="QTB43" s="31"/>
      <c r="QTC43" s="30"/>
      <c r="QTD43" s="31"/>
      <c r="QTE43" s="30"/>
      <c r="QTF43" s="31"/>
      <c r="QTG43" s="30"/>
      <c r="QTH43" s="31"/>
      <c r="QTI43" s="30"/>
      <c r="QTJ43" s="31"/>
      <c r="QTK43" s="30"/>
      <c r="QTL43" s="31"/>
      <c r="QTM43" s="30"/>
      <c r="QTN43" s="31"/>
      <c r="QTO43" s="30"/>
      <c r="QTP43" s="31"/>
      <c r="QTQ43" s="30"/>
      <c r="QTR43" s="31"/>
      <c r="QTS43" s="30"/>
      <c r="QTT43" s="31"/>
      <c r="QTU43" s="30"/>
      <c r="QTV43" s="31"/>
      <c r="QTW43" s="30"/>
      <c r="QTX43" s="31"/>
      <c r="QTY43" s="30"/>
      <c r="QTZ43" s="31"/>
      <c r="QUA43" s="30"/>
      <c r="QUB43" s="31"/>
      <c r="QUC43" s="30"/>
      <c r="QUD43" s="31"/>
      <c r="QUE43" s="30"/>
      <c r="QUF43" s="31"/>
      <c r="QUG43" s="30"/>
      <c r="QUH43" s="31"/>
      <c r="QUI43" s="30"/>
      <c r="QUJ43" s="31"/>
      <c r="QUK43" s="30"/>
      <c r="QUL43" s="31"/>
      <c r="QUM43" s="30"/>
      <c r="QUN43" s="31"/>
      <c r="QUO43" s="30"/>
      <c r="QUP43" s="31"/>
      <c r="QUQ43" s="30"/>
      <c r="QUR43" s="31"/>
      <c r="QUS43" s="30"/>
      <c r="QUT43" s="31"/>
      <c r="QUU43" s="30"/>
      <c r="QUV43" s="31"/>
      <c r="QUW43" s="30"/>
      <c r="QUX43" s="31"/>
      <c r="QUY43" s="30"/>
      <c r="QUZ43" s="31"/>
      <c r="QVA43" s="30"/>
      <c r="QVB43" s="31"/>
      <c r="QVC43" s="30"/>
      <c r="QVD43" s="31"/>
      <c r="QVE43" s="30"/>
      <c r="QVF43" s="31"/>
      <c r="QVG43" s="30"/>
      <c r="QVH43" s="31"/>
      <c r="QVI43" s="30"/>
      <c r="QVJ43" s="31"/>
      <c r="QVK43" s="30"/>
      <c r="QVL43" s="31"/>
      <c r="QVM43" s="30"/>
      <c r="QVN43" s="31"/>
      <c r="QVO43" s="30"/>
      <c r="QVP43" s="31"/>
      <c r="QVQ43" s="30"/>
      <c r="QVR43" s="31"/>
      <c r="QVS43" s="30"/>
      <c r="QVT43" s="31"/>
      <c r="QVU43" s="30"/>
      <c r="QVV43" s="31"/>
      <c r="QVW43" s="30"/>
      <c r="QVX43" s="31"/>
      <c r="QVY43" s="30"/>
      <c r="QVZ43" s="31"/>
      <c r="QWA43" s="30"/>
      <c r="QWB43" s="31"/>
      <c r="QWC43" s="30"/>
      <c r="QWD43" s="31"/>
      <c r="QWE43" s="30"/>
      <c r="QWF43" s="31"/>
      <c r="QWG43" s="30"/>
      <c r="QWH43" s="31"/>
      <c r="QWI43" s="30"/>
      <c r="QWJ43" s="31"/>
      <c r="QWK43" s="30"/>
      <c r="QWL43" s="31"/>
      <c r="QWM43" s="30"/>
      <c r="QWN43" s="31"/>
      <c r="QWO43" s="30"/>
      <c r="QWP43" s="31"/>
      <c r="QWQ43" s="30"/>
      <c r="QWR43" s="31"/>
      <c r="QWS43" s="30"/>
      <c r="QWT43" s="31"/>
      <c r="QWU43" s="30"/>
      <c r="QWV43" s="31"/>
      <c r="QWW43" s="30"/>
      <c r="QWX43" s="31"/>
      <c r="QWY43" s="30"/>
      <c r="QWZ43" s="31"/>
      <c r="QXA43" s="30"/>
      <c r="QXB43" s="31"/>
      <c r="QXC43" s="30"/>
      <c r="QXD43" s="31"/>
      <c r="QXE43" s="30"/>
      <c r="QXF43" s="31"/>
      <c r="QXG43" s="30"/>
      <c r="QXH43" s="31"/>
      <c r="QXI43" s="30"/>
      <c r="QXJ43" s="31"/>
      <c r="QXK43" s="30"/>
      <c r="QXL43" s="31"/>
      <c r="QXM43" s="30"/>
      <c r="QXN43" s="31"/>
      <c r="QXO43" s="30"/>
      <c r="QXP43" s="31"/>
      <c r="QXQ43" s="30"/>
      <c r="QXR43" s="31"/>
      <c r="QXS43" s="30"/>
      <c r="QXT43" s="31"/>
      <c r="QXU43" s="30"/>
      <c r="QXV43" s="31"/>
      <c r="QXW43" s="30"/>
      <c r="QXX43" s="31"/>
      <c r="QXY43" s="30"/>
      <c r="QXZ43" s="31"/>
      <c r="QYA43" s="30"/>
      <c r="QYB43" s="31"/>
      <c r="QYC43" s="30"/>
      <c r="QYD43" s="31"/>
      <c r="QYE43" s="30"/>
      <c r="QYF43" s="31"/>
      <c r="QYG43" s="30"/>
      <c r="QYH43" s="31"/>
      <c r="QYI43" s="30"/>
      <c r="QYJ43" s="31"/>
      <c r="QYK43" s="30"/>
      <c r="QYL43" s="31"/>
      <c r="QYM43" s="30"/>
      <c r="QYN43" s="31"/>
      <c r="QYO43" s="30"/>
      <c r="QYP43" s="31"/>
      <c r="QYQ43" s="30"/>
      <c r="QYR43" s="31"/>
      <c r="QYS43" s="30"/>
      <c r="QYT43" s="31"/>
      <c r="QYU43" s="30"/>
      <c r="QYV43" s="31"/>
      <c r="QYW43" s="30"/>
      <c r="QYX43" s="31"/>
      <c r="QYY43" s="30"/>
      <c r="QYZ43" s="31"/>
      <c r="QZA43" s="30"/>
      <c r="QZB43" s="31"/>
      <c r="QZC43" s="30"/>
      <c r="QZD43" s="31"/>
      <c r="QZE43" s="30"/>
      <c r="QZF43" s="31"/>
      <c r="QZG43" s="30"/>
      <c r="QZH43" s="31"/>
      <c r="QZI43" s="30"/>
      <c r="QZJ43" s="31"/>
      <c r="QZK43" s="30"/>
      <c r="QZL43" s="31"/>
      <c r="QZM43" s="30"/>
      <c r="QZN43" s="31"/>
      <c r="QZO43" s="30"/>
      <c r="QZP43" s="31"/>
      <c r="QZQ43" s="30"/>
      <c r="QZR43" s="31"/>
      <c r="QZS43" s="30"/>
      <c r="QZT43" s="31"/>
      <c r="QZU43" s="30"/>
      <c r="QZV43" s="31"/>
      <c r="QZW43" s="30"/>
      <c r="QZX43" s="31"/>
      <c r="QZY43" s="30"/>
      <c r="QZZ43" s="31"/>
      <c r="RAA43" s="30"/>
      <c r="RAB43" s="31"/>
      <c r="RAC43" s="30"/>
      <c r="RAD43" s="31"/>
      <c r="RAE43" s="30"/>
      <c r="RAF43" s="31"/>
      <c r="RAG43" s="30"/>
      <c r="RAH43" s="31"/>
      <c r="RAI43" s="30"/>
      <c r="RAJ43" s="31"/>
      <c r="RAK43" s="30"/>
      <c r="RAL43" s="31"/>
      <c r="RAM43" s="30"/>
      <c r="RAN43" s="31"/>
      <c r="RAO43" s="30"/>
      <c r="RAP43" s="31"/>
      <c r="RAQ43" s="30"/>
      <c r="RAR43" s="31"/>
      <c r="RAS43" s="30"/>
      <c r="RAT43" s="31"/>
      <c r="RAU43" s="30"/>
      <c r="RAV43" s="31"/>
      <c r="RAW43" s="30"/>
      <c r="RAX43" s="31"/>
      <c r="RAY43" s="30"/>
      <c r="RAZ43" s="31"/>
      <c r="RBA43" s="30"/>
      <c r="RBB43" s="31"/>
      <c r="RBC43" s="30"/>
      <c r="RBD43" s="31"/>
      <c r="RBE43" s="30"/>
      <c r="RBF43" s="31"/>
      <c r="RBG43" s="30"/>
      <c r="RBH43" s="31"/>
      <c r="RBI43" s="30"/>
      <c r="RBJ43" s="31"/>
      <c r="RBK43" s="30"/>
      <c r="RBL43" s="31"/>
      <c r="RBM43" s="30"/>
      <c r="RBN43" s="31"/>
      <c r="RBO43" s="30"/>
      <c r="RBP43" s="31"/>
      <c r="RBQ43" s="30"/>
      <c r="RBR43" s="31"/>
      <c r="RBS43" s="30"/>
      <c r="RBT43" s="31"/>
      <c r="RBU43" s="30"/>
      <c r="RBV43" s="31"/>
      <c r="RBW43" s="30"/>
      <c r="RBX43" s="31"/>
      <c r="RBY43" s="30"/>
      <c r="RBZ43" s="31"/>
      <c r="RCA43" s="30"/>
      <c r="RCB43" s="31"/>
      <c r="RCC43" s="30"/>
      <c r="RCD43" s="31"/>
      <c r="RCE43" s="30"/>
      <c r="RCF43" s="31"/>
      <c r="RCG43" s="30"/>
      <c r="RCH43" s="31"/>
      <c r="RCI43" s="30"/>
      <c r="RCJ43" s="31"/>
      <c r="RCK43" s="30"/>
      <c r="RCL43" s="31"/>
      <c r="RCM43" s="30"/>
      <c r="RCN43" s="31"/>
      <c r="RCO43" s="30"/>
      <c r="RCP43" s="31"/>
      <c r="RCQ43" s="30"/>
      <c r="RCR43" s="31"/>
      <c r="RCS43" s="30"/>
      <c r="RCT43" s="31"/>
      <c r="RCU43" s="30"/>
      <c r="RCV43" s="31"/>
      <c r="RCW43" s="30"/>
      <c r="RCX43" s="31"/>
      <c r="RCY43" s="30"/>
      <c r="RCZ43" s="31"/>
      <c r="RDA43" s="30"/>
      <c r="RDB43" s="31"/>
      <c r="RDC43" s="30"/>
      <c r="RDD43" s="31"/>
      <c r="RDE43" s="30"/>
      <c r="RDF43" s="31"/>
      <c r="RDG43" s="30"/>
      <c r="RDH43" s="31"/>
      <c r="RDI43" s="30"/>
      <c r="RDJ43" s="31"/>
      <c r="RDK43" s="30"/>
      <c r="RDL43" s="31"/>
      <c r="RDM43" s="30"/>
      <c r="RDN43" s="31"/>
      <c r="RDO43" s="30"/>
      <c r="RDP43" s="31"/>
      <c r="RDQ43" s="30"/>
      <c r="RDR43" s="31"/>
      <c r="RDS43" s="30"/>
      <c r="RDT43" s="31"/>
      <c r="RDU43" s="30"/>
      <c r="RDV43" s="31"/>
      <c r="RDW43" s="30"/>
      <c r="RDX43" s="31"/>
      <c r="RDY43" s="30"/>
      <c r="RDZ43" s="31"/>
      <c r="REA43" s="30"/>
      <c r="REB43" s="31"/>
      <c r="REC43" s="30"/>
      <c r="RED43" s="31"/>
      <c r="REE43" s="30"/>
      <c r="REF43" s="31"/>
      <c r="REG43" s="30"/>
      <c r="REH43" s="31"/>
      <c r="REI43" s="30"/>
      <c r="REJ43" s="31"/>
      <c r="REK43" s="30"/>
      <c r="REL43" s="31"/>
      <c r="REM43" s="30"/>
      <c r="REN43" s="31"/>
      <c r="REO43" s="30"/>
      <c r="REP43" s="31"/>
      <c r="REQ43" s="30"/>
      <c r="RER43" s="31"/>
      <c r="RES43" s="30"/>
      <c r="RET43" s="31"/>
      <c r="REU43" s="30"/>
      <c r="REV43" s="31"/>
      <c r="REW43" s="30"/>
      <c r="REX43" s="31"/>
      <c r="REY43" s="30"/>
      <c r="REZ43" s="31"/>
      <c r="RFA43" s="30"/>
      <c r="RFB43" s="31"/>
      <c r="RFC43" s="30"/>
      <c r="RFD43" s="31"/>
      <c r="RFE43" s="30"/>
      <c r="RFF43" s="31"/>
      <c r="RFG43" s="30"/>
      <c r="RFH43" s="31"/>
      <c r="RFI43" s="30"/>
      <c r="RFJ43" s="31"/>
      <c r="RFK43" s="30"/>
      <c r="RFL43" s="31"/>
      <c r="RFM43" s="30"/>
      <c r="RFN43" s="31"/>
      <c r="RFO43" s="30"/>
      <c r="RFP43" s="31"/>
      <c r="RFQ43" s="30"/>
      <c r="RFR43" s="31"/>
      <c r="RFS43" s="30"/>
      <c r="RFT43" s="31"/>
      <c r="RFU43" s="30"/>
      <c r="RFV43" s="31"/>
      <c r="RFW43" s="30"/>
      <c r="RFX43" s="31"/>
      <c r="RFY43" s="30"/>
      <c r="RFZ43" s="31"/>
      <c r="RGA43" s="30"/>
      <c r="RGB43" s="31"/>
      <c r="RGC43" s="30"/>
      <c r="RGD43" s="31"/>
      <c r="RGE43" s="30"/>
      <c r="RGF43" s="31"/>
      <c r="RGG43" s="30"/>
      <c r="RGH43" s="31"/>
      <c r="RGI43" s="30"/>
      <c r="RGJ43" s="31"/>
      <c r="RGK43" s="30"/>
      <c r="RGL43" s="31"/>
      <c r="RGM43" s="30"/>
      <c r="RGN43" s="31"/>
      <c r="RGO43" s="30"/>
      <c r="RGP43" s="31"/>
      <c r="RGQ43" s="30"/>
      <c r="RGR43" s="31"/>
      <c r="RGS43" s="30"/>
      <c r="RGT43" s="31"/>
      <c r="RGU43" s="30"/>
      <c r="RGV43" s="31"/>
      <c r="RGW43" s="30"/>
      <c r="RGX43" s="31"/>
      <c r="RGY43" s="30"/>
      <c r="RGZ43" s="31"/>
      <c r="RHA43" s="30"/>
      <c r="RHB43" s="31"/>
      <c r="RHC43" s="30"/>
      <c r="RHD43" s="31"/>
      <c r="RHE43" s="30"/>
      <c r="RHF43" s="31"/>
      <c r="RHG43" s="30"/>
      <c r="RHH43" s="31"/>
      <c r="RHI43" s="30"/>
      <c r="RHJ43" s="31"/>
      <c r="RHK43" s="30"/>
      <c r="RHL43" s="31"/>
      <c r="RHM43" s="30"/>
      <c r="RHN43" s="31"/>
      <c r="RHO43" s="30"/>
      <c r="RHP43" s="31"/>
      <c r="RHQ43" s="30"/>
      <c r="RHR43" s="31"/>
      <c r="RHS43" s="30"/>
      <c r="RHT43" s="31"/>
      <c r="RHU43" s="30"/>
      <c r="RHV43" s="31"/>
      <c r="RHW43" s="30"/>
      <c r="RHX43" s="31"/>
      <c r="RHY43" s="30"/>
      <c r="RHZ43" s="31"/>
      <c r="RIA43" s="30"/>
      <c r="RIB43" s="31"/>
      <c r="RIC43" s="30"/>
      <c r="RID43" s="31"/>
      <c r="RIE43" s="30"/>
      <c r="RIF43" s="31"/>
      <c r="RIG43" s="30"/>
      <c r="RIH43" s="31"/>
      <c r="RII43" s="30"/>
      <c r="RIJ43" s="31"/>
      <c r="RIK43" s="30"/>
      <c r="RIL43" s="31"/>
      <c r="RIM43" s="30"/>
      <c r="RIN43" s="31"/>
      <c r="RIO43" s="30"/>
      <c r="RIP43" s="31"/>
      <c r="RIQ43" s="30"/>
      <c r="RIR43" s="31"/>
      <c r="RIS43" s="30"/>
      <c r="RIT43" s="31"/>
      <c r="RIU43" s="30"/>
      <c r="RIV43" s="31"/>
      <c r="RIW43" s="30"/>
      <c r="RIX43" s="31"/>
      <c r="RIY43" s="30"/>
      <c r="RIZ43" s="31"/>
      <c r="RJA43" s="30"/>
      <c r="RJB43" s="31"/>
      <c r="RJC43" s="30"/>
      <c r="RJD43" s="31"/>
      <c r="RJE43" s="30"/>
      <c r="RJF43" s="31"/>
      <c r="RJG43" s="30"/>
      <c r="RJH43" s="31"/>
      <c r="RJI43" s="30"/>
      <c r="RJJ43" s="31"/>
      <c r="RJK43" s="30"/>
      <c r="RJL43" s="31"/>
      <c r="RJM43" s="30"/>
      <c r="RJN43" s="31"/>
      <c r="RJO43" s="30"/>
      <c r="RJP43" s="31"/>
      <c r="RJQ43" s="30"/>
      <c r="RJR43" s="31"/>
      <c r="RJS43" s="30"/>
      <c r="RJT43" s="31"/>
      <c r="RJU43" s="30"/>
      <c r="RJV43" s="31"/>
      <c r="RJW43" s="30"/>
      <c r="RJX43" s="31"/>
      <c r="RJY43" s="30"/>
      <c r="RJZ43" s="31"/>
      <c r="RKA43" s="30"/>
      <c r="RKB43" s="31"/>
      <c r="RKC43" s="30"/>
      <c r="RKD43" s="31"/>
      <c r="RKE43" s="30"/>
      <c r="RKF43" s="31"/>
      <c r="RKG43" s="30"/>
      <c r="RKH43" s="31"/>
      <c r="RKI43" s="30"/>
      <c r="RKJ43" s="31"/>
      <c r="RKK43" s="30"/>
      <c r="RKL43" s="31"/>
      <c r="RKM43" s="30"/>
      <c r="RKN43" s="31"/>
      <c r="RKO43" s="30"/>
      <c r="RKP43" s="31"/>
      <c r="RKQ43" s="30"/>
      <c r="RKR43" s="31"/>
      <c r="RKS43" s="30"/>
      <c r="RKT43" s="31"/>
      <c r="RKU43" s="30"/>
      <c r="RKV43" s="31"/>
      <c r="RKW43" s="30"/>
      <c r="RKX43" s="31"/>
      <c r="RKY43" s="30"/>
      <c r="RKZ43" s="31"/>
      <c r="RLA43" s="30"/>
      <c r="RLB43" s="31"/>
      <c r="RLC43" s="30"/>
      <c r="RLD43" s="31"/>
      <c r="RLE43" s="30"/>
      <c r="RLF43" s="31"/>
      <c r="RLG43" s="30"/>
      <c r="RLH43" s="31"/>
      <c r="RLI43" s="30"/>
      <c r="RLJ43" s="31"/>
      <c r="RLK43" s="30"/>
      <c r="RLL43" s="31"/>
      <c r="RLM43" s="30"/>
      <c r="RLN43" s="31"/>
      <c r="RLO43" s="30"/>
      <c r="RLP43" s="31"/>
      <c r="RLQ43" s="30"/>
      <c r="RLR43" s="31"/>
      <c r="RLS43" s="30"/>
      <c r="RLT43" s="31"/>
      <c r="RLU43" s="30"/>
      <c r="RLV43" s="31"/>
      <c r="RLW43" s="30"/>
      <c r="RLX43" s="31"/>
      <c r="RLY43" s="30"/>
      <c r="RLZ43" s="31"/>
      <c r="RMA43" s="30"/>
      <c r="RMB43" s="31"/>
      <c r="RMC43" s="30"/>
      <c r="RMD43" s="31"/>
      <c r="RME43" s="30"/>
      <c r="RMF43" s="31"/>
      <c r="RMG43" s="30"/>
      <c r="RMH43" s="31"/>
      <c r="RMI43" s="30"/>
      <c r="RMJ43" s="31"/>
      <c r="RMK43" s="30"/>
      <c r="RML43" s="31"/>
      <c r="RMM43" s="30"/>
      <c r="RMN43" s="31"/>
      <c r="RMO43" s="30"/>
      <c r="RMP43" s="31"/>
      <c r="RMQ43" s="30"/>
      <c r="RMR43" s="31"/>
      <c r="RMS43" s="30"/>
      <c r="RMT43" s="31"/>
      <c r="RMU43" s="30"/>
      <c r="RMV43" s="31"/>
      <c r="RMW43" s="30"/>
      <c r="RMX43" s="31"/>
      <c r="RMY43" s="30"/>
      <c r="RMZ43" s="31"/>
      <c r="RNA43" s="30"/>
      <c r="RNB43" s="31"/>
      <c r="RNC43" s="30"/>
      <c r="RND43" s="31"/>
      <c r="RNE43" s="30"/>
      <c r="RNF43" s="31"/>
      <c r="RNG43" s="30"/>
      <c r="RNH43" s="31"/>
      <c r="RNI43" s="30"/>
      <c r="RNJ43" s="31"/>
      <c r="RNK43" s="30"/>
      <c r="RNL43" s="31"/>
      <c r="RNM43" s="30"/>
      <c r="RNN43" s="31"/>
      <c r="RNO43" s="30"/>
      <c r="RNP43" s="31"/>
      <c r="RNQ43" s="30"/>
      <c r="RNR43" s="31"/>
      <c r="RNS43" s="30"/>
      <c r="RNT43" s="31"/>
      <c r="RNU43" s="30"/>
      <c r="RNV43" s="31"/>
      <c r="RNW43" s="30"/>
      <c r="RNX43" s="31"/>
      <c r="RNY43" s="30"/>
      <c r="RNZ43" s="31"/>
      <c r="ROA43" s="30"/>
      <c r="ROB43" s="31"/>
      <c r="ROC43" s="30"/>
      <c r="ROD43" s="31"/>
      <c r="ROE43" s="30"/>
      <c r="ROF43" s="31"/>
      <c r="ROG43" s="30"/>
      <c r="ROH43" s="31"/>
      <c r="ROI43" s="30"/>
      <c r="ROJ43" s="31"/>
      <c r="ROK43" s="30"/>
      <c r="ROL43" s="31"/>
      <c r="ROM43" s="30"/>
      <c r="RON43" s="31"/>
      <c r="ROO43" s="30"/>
      <c r="ROP43" s="31"/>
      <c r="ROQ43" s="30"/>
      <c r="ROR43" s="31"/>
      <c r="ROS43" s="30"/>
      <c r="ROT43" s="31"/>
      <c r="ROU43" s="30"/>
      <c r="ROV43" s="31"/>
      <c r="ROW43" s="30"/>
      <c r="ROX43" s="31"/>
      <c r="ROY43" s="30"/>
      <c r="ROZ43" s="31"/>
      <c r="RPA43" s="30"/>
      <c r="RPB43" s="31"/>
      <c r="RPC43" s="30"/>
      <c r="RPD43" s="31"/>
      <c r="RPE43" s="30"/>
      <c r="RPF43" s="31"/>
      <c r="RPG43" s="30"/>
      <c r="RPH43" s="31"/>
      <c r="RPI43" s="30"/>
      <c r="RPJ43" s="31"/>
      <c r="RPK43" s="30"/>
      <c r="RPL43" s="31"/>
      <c r="RPM43" s="30"/>
      <c r="RPN43" s="31"/>
      <c r="RPO43" s="30"/>
      <c r="RPP43" s="31"/>
      <c r="RPQ43" s="30"/>
      <c r="RPR43" s="31"/>
      <c r="RPS43" s="30"/>
      <c r="RPT43" s="31"/>
      <c r="RPU43" s="30"/>
      <c r="RPV43" s="31"/>
      <c r="RPW43" s="30"/>
      <c r="RPX43" s="31"/>
      <c r="RPY43" s="30"/>
      <c r="RPZ43" s="31"/>
      <c r="RQA43" s="30"/>
      <c r="RQB43" s="31"/>
      <c r="RQC43" s="30"/>
      <c r="RQD43" s="31"/>
      <c r="RQE43" s="30"/>
      <c r="RQF43" s="31"/>
      <c r="RQG43" s="30"/>
      <c r="RQH43" s="31"/>
      <c r="RQI43" s="30"/>
      <c r="RQJ43" s="31"/>
      <c r="RQK43" s="30"/>
      <c r="RQL43" s="31"/>
      <c r="RQM43" s="30"/>
      <c r="RQN43" s="31"/>
      <c r="RQO43" s="30"/>
      <c r="RQP43" s="31"/>
      <c r="RQQ43" s="30"/>
      <c r="RQR43" s="31"/>
      <c r="RQS43" s="30"/>
      <c r="RQT43" s="31"/>
      <c r="RQU43" s="30"/>
      <c r="RQV43" s="31"/>
      <c r="RQW43" s="30"/>
      <c r="RQX43" s="31"/>
      <c r="RQY43" s="30"/>
      <c r="RQZ43" s="31"/>
      <c r="RRA43" s="30"/>
      <c r="RRB43" s="31"/>
      <c r="RRC43" s="30"/>
      <c r="RRD43" s="31"/>
      <c r="RRE43" s="30"/>
      <c r="RRF43" s="31"/>
      <c r="RRG43" s="30"/>
      <c r="RRH43" s="31"/>
      <c r="RRI43" s="30"/>
      <c r="RRJ43" s="31"/>
      <c r="RRK43" s="30"/>
      <c r="RRL43" s="31"/>
      <c r="RRM43" s="30"/>
      <c r="RRN43" s="31"/>
      <c r="RRO43" s="30"/>
      <c r="RRP43" s="31"/>
      <c r="RRQ43" s="30"/>
      <c r="RRR43" s="31"/>
      <c r="RRS43" s="30"/>
      <c r="RRT43" s="31"/>
      <c r="RRU43" s="30"/>
      <c r="RRV43" s="31"/>
      <c r="RRW43" s="30"/>
      <c r="RRX43" s="31"/>
      <c r="RRY43" s="30"/>
      <c r="RRZ43" s="31"/>
      <c r="RSA43" s="30"/>
      <c r="RSB43" s="31"/>
      <c r="RSC43" s="30"/>
      <c r="RSD43" s="31"/>
      <c r="RSE43" s="30"/>
      <c r="RSF43" s="31"/>
      <c r="RSG43" s="30"/>
      <c r="RSH43" s="31"/>
      <c r="RSI43" s="30"/>
      <c r="RSJ43" s="31"/>
      <c r="RSK43" s="30"/>
      <c r="RSL43" s="31"/>
      <c r="RSM43" s="30"/>
      <c r="RSN43" s="31"/>
      <c r="RSO43" s="30"/>
      <c r="RSP43" s="31"/>
      <c r="RSQ43" s="30"/>
      <c r="RSR43" s="31"/>
      <c r="RSS43" s="30"/>
      <c r="RST43" s="31"/>
      <c r="RSU43" s="30"/>
      <c r="RSV43" s="31"/>
      <c r="RSW43" s="30"/>
      <c r="RSX43" s="31"/>
      <c r="RSY43" s="30"/>
      <c r="RSZ43" s="31"/>
      <c r="RTA43" s="30"/>
      <c r="RTB43" s="31"/>
      <c r="RTC43" s="30"/>
      <c r="RTD43" s="31"/>
      <c r="RTE43" s="30"/>
      <c r="RTF43" s="31"/>
      <c r="RTG43" s="30"/>
      <c r="RTH43" s="31"/>
      <c r="RTI43" s="30"/>
      <c r="RTJ43" s="31"/>
      <c r="RTK43" s="30"/>
      <c r="RTL43" s="31"/>
      <c r="RTM43" s="30"/>
      <c r="RTN43" s="31"/>
      <c r="RTO43" s="30"/>
      <c r="RTP43" s="31"/>
      <c r="RTQ43" s="30"/>
      <c r="RTR43" s="31"/>
      <c r="RTS43" s="30"/>
      <c r="RTT43" s="31"/>
      <c r="RTU43" s="30"/>
      <c r="RTV43" s="31"/>
      <c r="RTW43" s="30"/>
      <c r="RTX43" s="31"/>
      <c r="RTY43" s="30"/>
      <c r="RTZ43" s="31"/>
      <c r="RUA43" s="30"/>
      <c r="RUB43" s="31"/>
      <c r="RUC43" s="30"/>
      <c r="RUD43" s="31"/>
      <c r="RUE43" s="30"/>
      <c r="RUF43" s="31"/>
      <c r="RUG43" s="30"/>
      <c r="RUH43" s="31"/>
      <c r="RUI43" s="30"/>
      <c r="RUJ43" s="31"/>
      <c r="RUK43" s="30"/>
      <c r="RUL43" s="31"/>
      <c r="RUM43" s="30"/>
      <c r="RUN43" s="31"/>
      <c r="RUO43" s="30"/>
      <c r="RUP43" s="31"/>
      <c r="RUQ43" s="30"/>
      <c r="RUR43" s="31"/>
      <c r="RUS43" s="30"/>
      <c r="RUT43" s="31"/>
      <c r="RUU43" s="30"/>
      <c r="RUV43" s="31"/>
      <c r="RUW43" s="30"/>
      <c r="RUX43" s="31"/>
      <c r="RUY43" s="30"/>
      <c r="RUZ43" s="31"/>
      <c r="RVA43" s="30"/>
      <c r="RVB43" s="31"/>
      <c r="RVC43" s="30"/>
      <c r="RVD43" s="31"/>
      <c r="RVE43" s="30"/>
      <c r="RVF43" s="31"/>
      <c r="RVG43" s="30"/>
      <c r="RVH43" s="31"/>
      <c r="RVI43" s="30"/>
      <c r="RVJ43" s="31"/>
      <c r="RVK43" s="30"/>
      <c r="RVL43" s="31"/>
      <c r="RVM43" s="30"/>
      <c r="RVN43" s="31"/>
      <c r="RVO43" s="30"/>
      <c r="RVP43" s="31"/>
      <c r="RVQ43" s="30"/>
      <c r="RVR43" s="31"/>
      <c r="RVS43" s="30"/>
      <c r="RVT43" s="31"/>
      <c r="RVU43" s="30"/>
      <c r="RVV43" s="31"/>
      <c r="RVW43" s="30"/>
      <c r="RVX43" s="31"/>
      <c r="RVY43" s="30"/>
      <c r="RVZ43" s="31"/>
      <c r="RWA43" s="30"/>
      <c r="RWB43" s="31"/>
      <c r="RWC43" s="30"/>
      <c r="RWD43" s="31"/>
      <c r="RWE43" s="30"/>
      <c r="RWF43" s="31"/>
      <c r="RWG43" s="30"/>
      <c r="RWH43" s="31"/>
      <c r="RWI43" s="30"/>
      <c r="RWJ43" s="31"/>
      <c r="RWK43" s="30"/>
      <c r="RWL43" s="31"/>
      <c r="RWM43" s="30"/>
      <c r="RWN43" s="31"/>
      <c r="RWO43" s="30"/>
      <c r="RWP43" s="31"/>
      <c r="RWQ43" s="30"/>
      <c r="RWR43" s="31"/>
      <c r="RWS43" s="30"/>
      <c r="RWT43" s="31"/>
      <c r="RWU43" s="30"/>
      <c r="RWV43" s="31"/>
      <c r="RWW43" s="30"/>
      <c r="RWX43" s="31"/>
      <c r="RWY43" s="30"/>
      <c r="RWZ43" s="31"/>
      <c r="RXA43" s="30"/>
      <c r="RXB43" s="31"/>
      <c r="RXC43" s="30"/>
      <c r="RXD43" s="31"/>
      <c r="RXE43" s="30"/>
      <c r="RXF43" s="31"/>
      <c r="RXG43" s="30"/>
      <c r="RXH43" s="31"/>
      <c r="RXI43" s="30"/>
      <c r="RXJ43" s="31"/>
      <c r="RXK43" s="30"/>
      <c r="RXL43" s="31"/>
      <c r="RXM43" s="30"/>
      <c r="RXN43" s="31"/>
      <c r="RXO43" s="30"/>
      <c r="RXP43" s="31"/>
      <c r="RXQ43" s="30"/>
      <c r="RXR43" s="31"/>
      <c r="RXS43" s="30"/>
      <c r="RXT43" s="31"/>
      <c r="RXU43" s="30"/>
      <c r="RXV43" s="31"/>
      <c r="RXW43" s="30"/>
      <c r="RXX43" s="31"/>
      <c r="RXY43" s="30"/>
      <c r="RXZ43" s="31"/>
      <c r="RYA43" s="30"/>
      <c r="RYB43" s="31"/>
      <c r="RYC43" s="30"/>
      <c r="RYD43" s="31"/>
      <c r="RYE43" s="30"/>
      <c r="RYF43" s="31"/>
      <c r="RYG43" s="30"/>
      <c r="RYH43" s="31"/>
      <c r="RYI43" s="30"/>
      <c r="RYJ43" s="31"/>
      <c r="RYK43" s="30"/>
      <c r="RYL43" s="31"/>
      <c r="RYM43" s="30"/>
      <c r="RYN43" s="31"/>
      <c r="RYO43" s="30"/>
      <c r="RYP43" s="31"/>
      <c r="RYQ43" s="30"/>
      <c r="RYR43" s="31"/>
      <c r="RYS43" s="30"/>
      <c r="RYT43" s="31"/>
      <c r="RYU43" s="30"/>
      <c r="RYV43" s="31"/>
      <c r="RYW43" s="30"/>
      <c r="RYX43" s="31"/>
      <c r="RYY43" s="30"/>
      <c r="RYZ43" s="31"/>
      <c r="RZA43" s="30"/>
      <c r="RZB43" s="31"/>
      <c r="RZC43" s="30"/>
      <c r="RZD43" s="31"/>
      <c r="RZE43" s="30"/>
      <c r="RZF43" s="31"/>
      <c r="RZG43" s="30"/>
      <c r="RZH43" s="31"/>
      <c r="RZI43" s="30"/>
      <c r="RZJ43" s="31"/>
      <c r="RZK43" s="30"/>
      <c r="RZL43" s="31"/>
      <c r="RZM43" s="30"/>
      <c r="RZN43" s="31"/>
      <c r="RZO43" s="30"/>
      <c r="RZP43" s="31"/>
      <c r="RZQ43" s="30"/>
      <c r="RZR43" s="31"/>
      <c r="RZS43" s="30"/>
      <c r="RZT43" s="31"/>
      <c r="RZU43" s="30"/>
      <c r="RZV43" s="31"/>
      <c r="RZW43" s="30"/>
      <c r="RZX43" s="31"/>
      <c r="RZY43" s="30"/>
      <c r="RZZ43" s="31"/>
      <c r="SAA43" s="30"/>
      <c r="SAB43" s="31"/>
      <c r="SAC43" s="30"/>
      <c r="SAD43" s="31"/>
      <c r="SAE43" s="30"/>
      <c r="SAF43" s="31"/>
      <c r="SAG43" s="30"/>
      <c r="SAH43" s="31"/>
      <c r="SAI43" s="30"/>
      <c r="SAJ43" s="31"/>
      <c r="SAK43" s="30"/>
      <c r="SAL43" s="31"/>
      <c r="SAM43" s="30"/>
      <c r="SAN43" s="31"/>
      <c r="SAO43" s="30"/>
      <c r="SAP43" s="31"/>
      <c r="SAQ43" s="30"/>
      <c r="SAR43" s="31"/>
      <c r="SAS43" s="30"/>
      <c r="SAT43" s="31"/>
      <c r="SAU43" s="30"/>
      <c r="SAV43" s="31"/>
      <c r="SAW43" s="30"/>
      <c r="SAX43" s="31"/>
      <c r="SAY43" s="30"/>
      <c r="SAZ43" s="31"/>
      <c r="SBA43" s="30"/>
      <c r="SBB43" s="31"/>
      <c r="SBC43" s="30"/>
      <c r="SBD43" s="31"/>
      <c r="SBE43" s="30"/>
      <c r="SBF43" s="31"/>
      <c r="SBG43" s="30"/>
      <c r="SBH43" s="31"/>
      <c r="SBI43" s="30"/>
      <c r="SBJ43" s="31"/>
      <c r="SBK43" s="30"/>
      <c r="SBL43" s="31"/>
      <c r="SBM43" s="30"/>
      <c r="SBN43" s="31"/>
      <c r="SBO43" s="30"/>
      <c r="SBP43" s="31"/>
      <c r="SBQ43" s="30"/>
      <c r="SBR43" s="31"/>
      <c r="SBS43" s="30"/>
      <c r="SBT43" s="31"/>
      <c r="SBU43" s="30"/>
      <c r="SBV43" s="31"/>
      <c r="SBW43" s="30"/>
      <c r="SBX43" s="31"/>
      <c r="SBY43" s="30"/>
      <c r="SBZ43" s="31"/>
      <c r="SCA43" s="30"/>
      <c r="SCB43" s="31"/>
      <c r="SCC43" s="30"/>
      <c r="SCD43" s="31"/>
      <c r="SCE43" s="30"/>
      <c r="SCF43" s="31"/>
      <c r="SCG43" s="30"/>
      <c r="SCH43" s="31"/>
      <c r="SCI43" s="30"/>
      <c r="SCJ43" s="31"/>
      <c r="SCK43" s="30"/>
      <c r="SCL43" s="31"/>
      <c r="SCM43" s="30"/>
      <c r="SCN43" s="31"/>
      <c r="SCO43" s="30"/>
      <c r="SCP43" s="31"/>
      <c r="SCQ43" s="30"/>
      <c r="SCR43" s="31"/>
      <c r="SCS43" s="30"/>
      <c r="SCT43" s="31"/>
      <c r="SCU43" s="30"/>
      <c r="SCV43" s="31"/>
      <c r="SCW43" s="30"/>
      <c r="SCX43" s="31"/>
      <c r="SCY43" s="30"/>
      <c r="SCZ43" s="31"/>
      <c r="SDA43" s="30"/>
      <c r="SDB43" s="31"/>
      <c r="SDC43" s="30"/>
      <c r="SDD43" s="31"/>
      <c r="SDE43" s="30"/>
      <c r="SDF43" s="31"/>
      <c r="SDG43" s="30"/>
      <c r="SDH43" s="31"/>
      <c r="SDI43" s="30"/>
      <c r="SDJ43" s="31"/>
      <c r="SDK43" s="30"/>
      <c r="SDL43" s="31"/>
      <c r="SDM43" s="30"/>
      <c r="SDN43" s="31"/>
      <c r="SDO43" s="30"/>
      <c r="SDP43" s="31"/>
      <c r="SDQ43" s="30"/>
      <c r="SDR43" s="31"/>
      <c r="SDS43" s="30"/>
      <c r="SDT43" s="31"/>
      <c r="SDU43" s="30"/>
      <c r="SDV43" s="31"/>
      <c r="SDW43" s="30"/>
      <c r="SDX43" s="31"/>
      <c r="SDY43" s="30"/>
      <c r="SDZ43" s="31"/>
      <c r="SEA43" s="30"/>
      <c r="SEB43" s="31"/>
      <c r="SEC43" s="30"/>
      <c r="SED43" s="31"/>
      <c r="SEE43" s="30"/>
      <c r="SEF43" s="31"/>
      <c r="SEG43" s="30"/>
      <c r="SEH43" s="31"/>
      <c r="SEI43" s="30"/>
      <c r="SEJ43" s="31"/>
      <c r="SEK43" s="30"/>
      <c r="SEL43" s="31"/>
      <c r="SEM43" s="30"/>
      <c r="SEN43" s="31"/>
      <c r="SEO43" s="30"/>
      <c r="SEP43" s="31"/>
      <c r="SEQ43" s="30"/>
      <c r="SER43" s="31"/>
      <c r="SES43" s="30"/>
      <c r="SET43" s="31"/>
      <c r="SEU43" s="30"/>
      <c r="SEV43" s="31"/>
      <c r="SEW43" s="30"/>
      <c r="SEX43" s="31"/>
      <c r="SEY43" s="30"/>
      <c r="SEZ43" s="31"/>
      <c r="SFA43" s="30"/>
      <c r="SFB43" s="31"/>
      <c r="SFC43" s="30"/>
      <c r="SFD43" s="31"/>
      <c r="SFE43" s="30"/>
      <c r="SFF43" s="31"/>
      <c r="SFG43" s="30"/>
      <c r="SFH43" s="31"/>
      <c r="SFI43" s="30"/>
      <c r="SFJ43" s="31"/>
      <c r="SFK43" s="30"/>
      <c r="SFL43" s="31"/>
      <c r="SFM43" s="30"/>
      <c r="SFN43" s="31"/>
      <c r="SFO43" s="30"/>
      <c r="SFP43" s="31"/>
      <c r="SFQ43" s="30"/>
      <c r="SFR43" s="31"/>
      <c r="SFS43" s="30"/>
      <c r="SFT43" s="31"/>
      <c r="SFU43" s="30"/>
      <c r="SFV43" s="31"/>
      <c r="SFW43" s="30"/>
      <c r="SFX43" s="31"/>
      <c r="SFY43" s="30"/>
      <c r="SFZ43" s="31"/>
      <c r="SGA43" s="30"/>
      <c r="SGB43" s="31"/>
      <c r="SGC43" s="30"/>
      <c r="SGD43" s="31"/>
      <c r="SGE43" s="30"/>
      <c r="SGF43" s="31"/>
      <c r="SGG43" s="30"/>
      <c r="SGH43" s="31"/>
      <c r="SGI43" s="30"/>
      <c r="SGJ43" s="31"/>
      <c r="SGK43" s="30"/>
      <c r="SGL43" s="31"/>
      <c r="SGM43" s="30"/>
      <c r="SGN43" s="31"/>
      <c r="SGO43" s="30"/>
      <c r="SGP43" s="31"/>
      <c r="SGQ43" s="30"/>
      <c r="SGR43" s="31"/>
      <c r="SGS43" s="30"/>
      <c r="SGT43" s="31"/>
      <c r="SGU43" s="30"/>
      <c r="SGV43" s="31"/>
      <c r="SGW43" s="30"/>
      <c r="SGX43" s="31"/>
      <c r="SGY43" s="30"/>
      <c r="SGZ43" s="31"/>
      <c r="SHA43" s="30"/>
      <c r="SHB43" s="31"/>
      <c r="SHC43" s="30"/>
      <c r="SHD43" s="31"/>
      <c r="SHE43" s="30"/>
      <c r="SHF43" s="31"/>
      <c r="SHG43" s="30"/>
      <c r="SHH43" s="31"/>
      <c r="SHI43" s="30"/>
      <c r="SHJ43" s="31"/>
      <c r="SHK43" s="30"/>
      <c r="SHL43" s="31"/>
      <c r="SHM43" s="30"/>
      <c r="SHN43" s="31"/>
      <c r="SHO43" s="30"/>
      <c r="SHP43" s="31"/>
      <c r="SHQ43" s="30"/>
      <c r="SHR43" s="31"/>
      <c r="SHS43" s="30"/>
      <c r="SHT43" s="31"/>
      <c r="SHU43" s="30"/>
      <c r="SHV43" s="31"/>
      <c r="SHW43" s="30"/>
      <c r="SHX43" s="31"/>
      <c r="SHY43" s="30"/>
      <c r="SHZ43" s="31"/>
      <c r="SIA43" s="30"/>
      <c r="SIB43" s="31"/>
      <c r="SIC43" s="30"/>
      <c r="SID43" s="31"/>
      <c r="SIE43" s="30"/>
      <c r="SIF43" s="31"/>
      <c r="SIG43" s="30"/>
      <c r="SIH43" s="31"/>
      <c r="SII43" s="30"/>
      <c r="SIJ43" s="31"/>
      <c r="SIK43" s="30"/>
      <c r="SIL43" s="31"/>
      <c r="SIM43" s="30"/>
      <c r="SIN43" s="31"/>
      <c r="SIO43" s="30"/>
      <c r="SIP43" s="31"/>
      <c r="SIQ43" s="30"/>
      <c r="SIR43" s="31"/>
      <c r="SIS43" s="30"/>
      <c r="SIT43" s="31"/>
      <c r="SIU43" s="30"/>
      <c r="SIV43" s="31"/>
      <c r="SIW43" s="30"/>
      <c r="SIX43" s="31"/>
      <c r="SIY43" s="30"/>
      <c r="SIZ43" s="31"/>
      <c r="SJA43" s="30"/>
      <c r="SJB43" s="31"/>
      <c r="SJC43" s="30"/>
      <c r="SJD43" s="31"/>
      <c r="SJE43" s="30"/>
      <c r="SJF43" s="31"/>
      <c r="SJG43" s="30"/>
      <c r="SJH43" s="31"/>
      <c r="SJI43" s="30"/>
      <c r="SJJ43" s="31"/>
      <c r="SJK43" s="30"/>
      <c r="SJL43" s="31"/>
      <c r="SJM43" s="30"/>
      <c r="SJN43" s="31"/>
      <c r="SJO43" s="30"/>
      <c r="SJP43" s="31"/>
      <c r="SJQ43" s="30"/>
      <c r="SJR43" s="31"/>
      <c r="SJS43" s="30"/>
      <c r="SJT43" s="31"/>
      <c r="SJU43" s="30"/>
      <c r="SJV43" s="31"/>
      <c r="SJW43" s="30"/>
      <c r="SJX43" s="31"/>
      <c r="SJY43" s="30"/>
      <c r="SJZ43" s="31"/>
      <c r="SKA43" s="30"/>
      <c r="SKB43" s="31"/>
      <c r="SKC43" s="30"/>
      <c r="SKD43" s="31"/>
      <c r="SKE43" s="30"/>
      <c r="SKF43" s="31"/>
      <c r="SKG43" s="30"/>
      <c r="SKH43" s="31"/>
      <c r="SKI43" s="30"/>
      <c r="SKJ43" s="31"/>
      <c r="SKK43" s="30"/>
      <c r="SKL43" s="31"/>
      <c r="SKM43" s="30"/>
      <c r="SKN43" s="31"/>
      <c r="SKO43" s="30"/>
      <c r="SKP43" s="31"/>
      <c r="SKQ43" s="30"/>
      <c r="SKR43" s="31"/>
      <c r="SKS43" s="30"/>
      <c r="SKT43" s="31"/>
      <c r="SKU43" s="30"/>
      <c r="SKV43" s="31"/>
      <c r="SKW43" s="30"/>
      <c r="SKX43" s="31"/>
      <c r="SKY43" s="30"/>
      <c r="SKZ43" s="31"/>
      <c r="SLA43" s="30"/>
      <c r="SLB43" s="31"/>
      <c r="SLC43" s="30"/>
      <c r="SLD43" s="31"/>
      <c r="SLE43" s="30"/>
      <c r="SLF43" s="31"/>
      <c r="SLG43" s="30"/>
      <c r="SLH43" s="31"/>
      <c r="SLI43" s="30"/>
      <c r="SLJ43" s="31"/>
      <c r="SLK43" s="30"/>
      <c r="SLL43" s="31"/>
      <c r="SLM43" s="30"/>
      <c r="SLN43" s="31"/>
      <c r="SLO43" s="30"/>
      <c r="SLP43" s="31"/>
      <c r="SLQ43" s="30"/>
      <c r="SLR43" s="31"/>
      <c r="SLS43" s="30"/>
      <c r="SLT43" s="31"/>
      <c r="SLU43" s="30"/>
      <c r="SLV43" s="31"/>
      <c r="SLW43" s="30"/>
      <c r="SLX43" s="31"/>
      <c r="SLY43" s="30"/>
      <c r="SLZ43" s="31"/>
      <c r="SMA43" s="30"/>
      <c r="SMB43" s="31"/>
      <c r="SMC43" s="30"/>
      <c r="SMD43" s="31"/>
      <c r="SME43" s="30"/>
      <c r="SMF43" s="31"/>
      <c r="SMG43" s="30"/>
      <c r="SMH43" s="31"/>
      <c r="SMI43" s="30"/>
      <c r="SMJ43" s="31"/>
      <c r="SMK43" s="30"/>
      <c r="SML43" s="31"/>
      <c r="SMM43" s="30"/>
      <c r="SMN43" s="31"/>
      <c r="SMO43" s="30"/>
      <c r="SMP43" s="31"/>
      <c r="SMQ43" s="30"/>
      <c r="SMR43" s="31"/>
      <c r="SMS43" s="30"/>
      <c r="SMT43" s="31"/>
      <c r="SMU43" s="30"/>
      <c r="SMV43" s="31"/>
      <c r="SMW43" s="30"/>
      <c r="SMX43" s="31"/>
      <c r="SMY43" s="30"/>
      <c r="SMZ43" s="31"/>
      <c r="SNA43" s="30"/>
      <c r="SNB43" s="31"/>
      <c r="SNC43" s="30"/>
      <c r="SND43" s="31"/>
      <c r="SNE43" s="30"/>
      <c r="SNF43" s="31"/>
      <c r="SNG43" s="30"/>
      <c r="SNH43" s="31"/>
      <c r="SNI43" s="30"/>
      <c r="SNJ43" s="31"/>
      <c r="SNK43" s="30"/>
      <c r="SNL43" s="31"/>
      <c r="SNM43" s="30"/>
      <c r="SNN43" s="31"/>
      <c r="SNO43" s="30"/>
      <c r="SNP43" s="31"/>
      <c r="SNQ43" s="30"/>
      <c r="SNR43" s="31"/>
      <c r="SNS43" s="30"/>
      <c r="SNT43" s="31"/>
      <c r="SNU43" s="30"/>
      <c r="SNV43" s="31"/>
      <c r="SNW43" s="30"/>
      <c r="SNX43" s="31"/>
      <c r="SNY43" s="30"/>
      <c r="SNZ43" s="31"/>
      <c r="SOA43" s="30"/>
      <c r="SOB43" s="31"/>
      <c r="SOC43" s="30"/>
      <c r="SOD43" s="31"/>
      <c r="SOE43" s="30"/>
      <c r="SOF43" s="31"/>
      <c r="SOG43" s="30"/>
      <c r="SOH43" s="31"/>
      <c r="SOI43" s="30"/>
      <c r="SOJ43" s="31"/>
      <c r="SOK43" s="30"/>
      <c r="SOL43" s="31"/>
      <c r="SOM43" s="30"/>
      <c r="SON43" s="31"/>
      <c r="SOO43" s="30"/>
      <c r="SOP43" s="31"/>
      <c r="SOQ43" s="30"/>
      <c r="SOR43" s="31"/>
      <c r="SOS43" s="30"/>
      <c r="SOT43" s="31"/>
      <c r="SOU43" s="30"/>
      <c r="SOV43" s="31"/>
      <c r="SOW43" s="30"/>
      <c r="SOX43" s="31"/>
      <c r="SOY43" s="30"/>
      <c r="SOZ43" s="31"/>
      <c r="SPA43" s="30"/>
      <c r="SPB43" s="31"/>
      <c r="SPC43" s="30"/>
      <c r="SPD43" s="31"/>
      <c r="SPE43" s="30"/>
      <c r="SPF43" s="31"/>
      <c r="SPG43" s="30"/>
      <c r="SPH43" s="31"/>
      <c r="SPI43" s="30"/>
      <c r="SPJ43" s="31"/>
      <c r="SPK43" s="30"/>
      <c r="SPL43" s="31"/>
      <c r="SPM43" s="30"/>
      <c r="SPN43" s="31"/>
      <c r="SPO43" s="30"/>
      <c r="SPP43" s="31"/>
      <c r="SPQ43" s="30"/>
      <c r="SPR43" s="31"/>
      <c r="SPS43" s="30"/>
      <c r="SPT43" s="31"/>
      <c r="SPU43" s="30"/>
      <c r="SPV43" s="31"/>
      <c r="SPW43" s="30"/>
      <c r="SPX43" s="31"/>
      <c r="SPY43" s="30"/>
      <c r="SPZ43" s="31"/>
      <c r="SQA43" s="30"/>
      <c r="SQB43" s="31"/>
      <c r="SQC43" s="30"/>
      <c r="SQD43" s="31"/>
      <c r="SQE43" s="30"/>
      <c r="SQF43" s="31"/>
      <c r="SQG43" s="30"/>
      <c r="SQH43" s="31"/>
      <c r="SQI43" s="30"/>
      <c r="SQJ43" s="31"/>
      <c r="SQK43" s="30"/>
      <c r="SQL43" s="31"/>
      <c r="SQM43" s="30"/>
      <c r="SQN43" s="31"/>
      <c r="SQO43" s="30"/>
      <c r="SQP43" s="31"/>
      <c r="SQQ43" s="30"/>
      <c r="SQR43" s="31"/>
      <c r="SQS43" s="30"/>
      <c r="SQT43" s="31"/>
      <c r="SQU43" s="30"/>
      <c r="SQV43" s="31"/>
      <c r="SQW43" s="30"/>
      <c r="SQX43" s="31"/>
      <c r="SQY43" s="30"/>
      <c r="SQZ43" s="31"/>
      <c r="SRA43" s="30"/>
      <c r="SRB43" s="31"/>
      <c r="SRC43" s="30"/>
      <c r="SRD43" s="31"/>
      <c r="SRE43" s="30"/>
      <c r="SRF43" s="31"/>
      <c r="SRG43" s="30"/>
      <c r="SRH43" s="31"/>
      <c r="SRI43" s="30"/>
      <c r="SRJ43" s="31"/>
      <c r="SRK43" s="30"/>
      <c r="SRL43" s="31"/>
      <c r="SRM43" s="30"/>
      <c r="SRN43" s="31"/>
      <c r="SRO43" s="30"/>
      <c r="SRP43" s="31"/>
      <c r="SRQ43" s="30"/>
      <c r="SRR43" s="31"/>
      <c r="SRS43" s="30"/>
      <c r="SRT43" s="31"/>
      <c r="SRU43" s="30"/>
      <c r="SRV43" s="31"/>
      <c r="SRW43" s="30"/>
      <c r="SRX43" s="31"/>
      <c r="SRY43" s="30"/>
      <c r="SRZ43" s="31"/>
      <c r="SSA43" s="30"/>
      <c r="SSB43" s="31"/>
      <c r="SSC43" s="30"/>
      <c r="SSD43" s="31"/>
      <c r="SSE43" s="30"/>
      <c r="SSF43" s="31"/>
      <c r="SSG43" s="30"/>
      <c r="SSH43" s="31"/>
      <c r="SSI43" s="30"/>
      <c r="SSJ43" s="31"/>
      <c r="SSK43" s="30"/>
      <c r="SSL43" s="31"/>
      <c r="SSM43" s="30"/>
      <c r="SSN43" s="31"/>
      <c r="SSO43" s="30"/>
      <c r="SSP43" s="31"/>
      <c r="SSQ43" s="30"/>
      <c r="SSR43" s="31"/>
      <c r="SSS43" s="30"/>
      <c r="SST43" s="31"/>
      <c r="SSU43" s="30"/>
      <c r="SSV43" s="31"/>
      <c r="SSW43" s="30"/>
      <c r="SSX43" s="31"/>
      <c r="SSY43" s="30"/>
      <c r="SSZ43" s="31"/>
      <c r="STA43" s="30"/>
      <c r="STB43" s="31"/>
      <c r="STC43" s="30"/>
      <c r="STD43" s="31"/>
      <c r="STE43" s="30"/>
      <c r="STF43" s="31"/>
      <c r="STG43" s="30"/>
      <c r="STH43" s="31"/>
      <c r="STI43" s="30"/>
      <c r="STJ43" s="31"/>
      <c r="STK43" s="30"/>
      <c r="STL43" s="31"/>
      <c r="STM43" s="30"/>
      <c r="STN43" s="31"/>
      <c r="STO43" s="30"/>
      <c r="STP43" s="31"/>
      <c r="STQ43" s="30"/>
      <c r="STR43" s="31"/>
      <c r="STS43" s="30"/>
      <c r="STT43" s="31"/>
      <c r="STU43" s="30"/>
      <c r="STV43" s="31"/>
      <c r="STW43" s="30"/>
      <c r="STX43" s="31"/>
      <c r="STY43" s="30"/>
      <c r="STZ43" s="31"/>
      <c r="SUA43" s="30"/>
      <c r="SUB43" s="31"/>
      <c r="SUC43" s="30"/>
      <c r="SUD43" s="31"/>
      <c r="SUE43" s="30"/>
      <c r="SUF43" s="31"/>
      <c r="SUG43" s="30"/>
      <c r="SUH43" s="31"/>
      <c r="SUI43" s="30"/>
      <c r="SUJ43" s="31"/>
      <c r="SUK43" s="30"/>
      <c r="SUL43" s="31"/>
      <c r="SUM43" s="30"/>
      <c r="SUN43" s="31"/>
      <c r="SUO43" s="30"/>
      <c r="SUP43" s="31"/>
      <c r="SUQ43" s="30"/>
      <c r="SUR43" s="31"/>
      <c r="SUS43" s="30"/>
      <c r="SUT43" s="31"/>
      <c r="SUU43" s="30"/>
      <c r="SUV43" s="31"/>
      <c r="SUW43" s="30"/>
      <c r="SUX43" s="31"/>
      <c r="SUY43" s="30"/>
      <c r="SUZ43" s="31"/>
      <c r="SVA43" s="30"/>
      <c r="SVB43" s="31"/>
      <c r="SVC43" s="30"/>
      <c r="SVD43" s="31"/>
      <c r="SVE43" s="30"/>
      <c r="SVF43" s="31"/>
      <c r="SVG43" s="30"/>
      <c r="SVH43" s="31"/>
      <c r="SVI43" s="30"/>
      <c r="SVJ43" s="31"/>
      <c r="SVK43" s="30"/>
      <c r="SVL43" s="31"/>
      <c r="SVM43" s="30"/>
      <c r="SVN43" s="31"/>
      <c r="SVO43" s="30"/>
      <c r="SVP43" s="31"/>
      <c r="SVQ43" s="30"/>
      <c r="SVR43" s="31"/>
      <c r="SVS43" s="30"/>
      <c r="SVT43" s="31"/>
      <c r="SVU43" s="30"/>
      <c r="SVV43" s="31"/>
      <c r="SVW43" s="30"/>
      <c r="SVX43" s="31"/>
      <c r="SVY43" s="30"/>
      <c r="SVZ43" s="31"/>
      <c r="SWA43" s="30"/>
      <c r="SWB43" s="31"/>
      <c r="SWC43" s="30"/>
      <c r="SWD43" s="31"/>
      <c r="SWE43" s="30"/>
      <c r="SWF43" s="31"/>
      <c r="SWG43" s="30"/>
      <c r="SWH43" s="31"/>
      <c r="SWI43" s="30"/>
      <c r="SWJ43" s="31"/>
      <c r="SWK43" s="30"/>
      <c r="SWL43" s="31"/>
      <c r="SWM43" s="30"/>
      <c r="SWN43" s="31"/>
      <c r="SWO43" s="30"/>
      <c r="SWP43" s="31"/>
      <c r="SWQ43" s="30"/>
      <c r="SWR43" s="31"/>
      <c r="SWS43" s="30"/>
      <c r="SWT43" s="31"/>
      <c r="SWU43" s="30"/>
      <c r="SWV43" s="31"/>
      <c r="SWW43" s="30"/>
      <c r="SWX43" s="31"/>
      <c r="SWY43" s="30"/>
      <c r="SWZ43" s="31"/>
      <c r="SXA43" s="30"/>
      <c r="SXB43" s="31"/>
      <c r="SXC43" s="30"/>
      <c r="SXD43" s="31"/>
      <c r="SXE43" s="30"/>
      <c r="SXF43" s="31"/>
      <c r="SXG43" s="30"/>
      <c r="SXH43" s="31"/>
      <c r="SXI43" s="30"/>
      <c r="SXJ43" s="31"/>
      <c r="SXK43" s="30"/>
      <c r="SXL43" s="31"/>
      <c r="SXM43" s="30"/>
      <c r="SXN43" s="31"/>
      <c r="SXO43" s="30"/>
      <c r="SXP43" s="31"/>
      <c r="SXQ43" s="30"/>
      <c r="SXR43" s="31"/>
      <c r="SXS43" s="30"/>
      <c r="SXT43" s="31"/>
      <c r="SXU43" s="30"/>
      <c r="SXV43" s="31"/>
      <c r="SXW43" s="30"/>
      <c r="SXX43" s="31"/>
      <c r="SXY43" s="30"/>
      <c r="SXZ43" s="31"/>
      <c r="SYA43" s="30"/>
      <c r="SYB43" s="31"/>
      <c r="SYC43" s="30"/>
      <c r="SYD43" s="31"/>
      <c r="SYE43" s="30"/>
      <c r="SYF43" s="31"/>
      <c r="SYG43" s="30"/>
      <c r="SYH43" s="31"/>
      <c r="SYI43" s="30"/>
      <c r="SYJ43" s="31"/>
      <c r="SYK43" s="30"/>
      <c r="SYL43" s="31"/>
      <c r="SYM43" s="30"/>
      <c r="SYN43" s="31"/>
      <c r="SYO43" s="30"/>
      <c r="SYP43" s="31"/>
      <c r="SYQ43" s="30"/>
      <c r="SYR43" s="31"/>
      <c r="SYS43" s="30"/>
      <c r="SYT43" s="31"/>
      <c r="SYU43" s="30"/>
      <c r="SYV43" s="31"/>
      <c r="SYW43" s="30"/>
      <c r="SYX43" s="31"/>
      <c r="SYY43" s="30"/>
      <c r="SYZ43" s="31"/>
      <c r="SZA43" s="30"/>
      <c r="SZB43" s="31"/>
      <c r="SZC43" s="30"/>
      <c r="SZD43" s="31"/>
      <c r="SZE43" s="30"/>
      <c r="SZF43" s="31"/>
      <c r="SZG43" s="30"/>
      <c r="SZH43" s="31"/>
      <c r="SZI43" s="30"/>
      <c r="SZJ43" s="31"/>
      <c r="SZK43" s="30"/>
      <c r="SZL43" s="31"/>
      <c r="SZM43" s="30"/>
      <c r="SZN43" s="31"/>
      <c r="SZO43" s="30"/>
      <c r="SZP43" s="31"/>
      <c r="SZQ43" s="30"/>
      <c r="SZR43" s="31"/>
      <c r="SZS43" s="30"/>
      <c r="SZT43" s="31"/>
      <c r="SZU43" s="30"/>
      <c r="SZV43" s="31"/>
      <c r="SZW43" s="30"/>
      <c r="SZX43" s="31"/>
      <c r="SZY43" s="30"/>
      <c r="SZZ43" s="31"/>
      <c r="TAA43" s="30"/>
      <c r="TAB43" s="31"/>
      <c r="TAC43" s="30"/>
      <c r="TAD43" s="31"/>
      <c r="TAE43" s="30"/>
      <c r="TAF43" s="31"/>
      <c r="TAG43" s="30"/>
      <c r="TAH43" s="31"/>
      <c r="TAI43" s="30"/>
      <c r="TAJ43" s="31"/>
      <c r="TAK43" s="30"/>
      <c r="TAL43" s="31"/>
      <c r="TAM43" s="30"/>
      <c r="TAN43" s="31"/>
      <c r="TAO43" s="30"/>
      <c r="TAP43" s="31"/>
      <c r="TAQ43" s="30"/>
      <c r="TAR43" s="31"/>
      <c r="TAS43" s="30"/>
      <c r="TAT43" s="31"/>
      <c r="TAU43" s="30"/>
      <c r="TAV43" s="31"/>
      <c r="TAW43" s="30"/>
      <c r="TAX43" s="31"/>
      <c r="TAY43" s="30"/>
      <c r="TAZ43" s="31"/>
      <c r="TBA43" s="30"/>
      <c r="TBB43" s="31"/>
      <c r="TBC43" s="30"/>
      <c r="TBD43" s="31"/>
      <c r="TBE43" s="30"/>
      <c r="TBF43" s="31"/>
      <c r="TBG43" s="30"/>
      <c r="TBH43" s="31"/>
      <c r="TBI43" s="30"/>
      <c r="TBJ43" s="31"/>
      <c r="TBK43" s="30"/>
      <c r="TBL43" s="31"/>
      <c r="TBM43" s="30"/>
      <c r="TBN43" s="31"/>
      <c r="TBO43" s="30"/>
      <c r="TBP43" s="31"/>
      <c r="TBQ43" s="30"/>
      <c r="TBR43" s="31"/>
      <c r="TBS43" s="30"/>
      <c r="TBT43" s="31"/>
      <c r="TBU43" s="30"/>
      <c r="TBV43" s="31"/>
      <c r="TBW43" s="30"/>
      <c r="TBX43" s="31"/>
      <c r="TBY43" s="30"/>
      <c r="TBZ43" s="31"/>
      <c r="TCA43" s="30"/>
      <c r="TCB43" s="31"/>
      <c r="TCC43" s="30"/>
      <c r="TCD43" s="31"/>
      <c r="TCE43" s="30"/>
      <c r="TCF43" s="31"/>
      <c r="TCG43" s="30"/>
      <c r="TCH43" s="31"/>
      <c r="TCI43" s="30"/>
      <c r="TCJ43" s="31"/>
      <c r="TCK43" s="30"/>
      <c r="TCL43" s="31"/>
      <c r="TCM43" s="30"/>
      <c r="TCN43" s="31"/>
      <c r="TCO43" s="30"/>
      <c r="TCP43" s="31"/>
      <c r="TCQ43" s="30"/>
      <c r="TCR43" s="31"/>
      <c r="TCS43" s="30"/>
      <c r="TCT43" s="31"/>
      <c r="TCU43" s="30"/>
      <c r="TCV43" s="31"/>
      <c r="TCW43" s="30"/>
      <c r="TCX43" s="31"/>
      <c r="TCY43" s="30"/>
      <c r="TCZ43" s="31"/>
      <c r="TDA43" s="30"/>
      <c r="TDB43" s="31"/>
      <c r="TDC43" s="30"/>
      <c r="TDD43" s="31"/>
      <c r="TDE43" s="30"/>
      <c r="TDF43" s="31"/>
      <c r="TDG43" s="30"/>
      <c r="TDH43" s="31"/>
      <c r="TDI43" s="30"/>
      <c r="TDJ43" s="31"/>
      <c r="TDK43" s="30"/>
      <c r="TDL43" s="31"/>
      <c r="TDM43" s="30"/>
      <c r="TDN43" s="31"/>
      <c r="TDO43" s="30"/>
      <c r="TDP43" s="31"/>
      <c r="TDQ43" s="30"/>
      <c r="TDR43" s="31"/>
      <c r="TDS43" s="30"/>
      <c r="TDT43" s="31"/>
      <c r="TDU43" s="30"/>
      <c r="TDV43" s="31"/>
      <c r="TDW43" s="30"/>
      <c r="TDX43" s="31"/>
      <c r="TDY43" s="30"/>
      <c r="TDZ43" s="31"/>
      <c r="TEA43" s="30"/>
      <c r="TEB43" s="31"/>
      <c r="TEC43" s="30"/>
      <c r="TED43" s="31"/>
      <c r="TEE43" s="30"/>
      <c r="TEF43" s="31"/>
      <c r="TEG43" s="30"/>
      <c r="TEH43" s="31"/>
      <c r="TEI43" s="30"/>
      <c r="TEJ43" s="31"/>
      <c r="TEK43" s="30"/>
      <c r="TEL43" s="31"/>
      <c r="TEM43" s="30"/>
      <c r="TEN43" s="31"/>
      <c r="TEO43" s="30"/>
      <c r="TEP43" s="31"/>
      <c r="TEQ43" s="30"/>
      <c r="TER43" s="31"/>
      <c r="TES43" s="30"/>
      <c r="TET43" s="31"/>
      <c r="TEU43" s="30"/>
      <c r="TEV43" s="31"/>
      <c r="TEW43" s="30"/>
      <c r="TEX43" s="31"/>
      <c r="TEY43" s="30"/>
      <c r="TEZ43" s="31"/>
      <c r="TFA43" s="30"/>
      <c r="TFB43" s="31"/>
      <c r="TFC43" s="30"/>
      <c r="TFD43" s="31"/>
      <c r="TFE43" s="30"/>
      <c r="TFF43" s="31"/>
      <c r="TFG43" s="30"/>
      <c r="TFH43" s="31"/>
      <c r="TFI43" s="30"/>
      <c r="TFJ43" s="31"/>
      <c r="TFK43" s="30"/>
      <c r="TFL43" s="31"/>
      <c r="TFM43" s="30"/>
      <c r="TFN43" s="31"/>
      <c r="TFO43" s="30"/>
      <c r="TFP43" s="31"/>
      <c r="TFQ43" s="30"/>
      <c r="TFR43" s="31"/>
      <c r="TFS43" s="30"/>
      <c r="TFT43" s="31"/>
      <c r="TFU43" s="30"/>
      <c r="TFV43" s="31"/>
      <c r="TFW43" s="30"/>
      <c r="TFX43" s="31"/>
      <c r="TFY43" s="30"/>
      <c r="TFZ43" s="31"/>
      <c r="TGA43" s="30"/>
      <c r="TGB43" s="31"/>
      <c r="TGC43" s="30"/>
      <c r="TGD43" s="31"/>
      <c r="TGE43" s="30"/>
      <c r="TGF43" s="31"/>
      <c r="TGG43" s="30"/>
      <c r="TGH43" s="31"/>
      <c r="TGI43" s="30"/>
      <c r="TGJ43" s="31"/>
      <c r="TGK43" s="30"/>
      <c r="TGL43" s="31"/>
      <c r="TGM43" s="30"/>
      <c r="TGN43" s="31"/>
      <c r="TGO43" s="30"/>
      <c r="TGP43" s="31"/>
      <c r="TGQ43" s="30"/>
      <c r="TGR43" s="31"/>
      <c r="TGS43" s="30"/>
      <c r="TGT43" s="31"/>
      <c r="TGU43" s="30"/>
      <c r="TGV43" s="31"/>
      <c r="TGW43" s="30"/>
      <c r="TGX43" s="31"/>
      <c r="TGY43" s="30"/>
      <c r="TGZ43" s="31"/>
      <c r="THA43" s="30"/>
      <c r="THB43" s="31"/>
      <c r="THC43" s="30"/>
      <c r="THD43" s="31"/>
      <c r="THE43" s="30"/>
      <c r="THF43" s="31"/>
      <c r="THG43" s="30"/>
      <c r="THH43" s="31"/>
      <c r="THI43" s="30"/>
      <c r="THJ43" s="31"/>
      <c r="THK43" s="30"/>
      <c r="THL43" s="31"/>
      <c r="THM43" s="30"/>
      <c r="THN43" s="31"/>
      <c r="THO43" s="30"/>
      <c r="THP43" s="31"/>
      <c r="THQ43" s="30"/>
      <c r="THR43" s="31"/>
      <c r="THS43" s="30"/>
      <c r="THT43" s="31"/>
      <c r="THU43" s="30"/>
      <c r="THV43" s="31"/>
      <c r="THW43" s="30"/>
      <c r="THX43" s="31"/>
      <c r="THY43" s="30"/>
      <c r="THZ43" s="31"/>
      <c r="TIA43" s="30"/>
      <c r="TIB43" s="31"/>
      <c r="TIC43" s="30"/>
      <c r="TID43" s="31"/>
      <c r="TIE43" s="30"/>
      <c r="TIF43" s="31"/>
      <c r="TIG43" s="30"/>
      <c r="TIH43" s="31"/>
      <c r="TII43" s="30"/>
      <c r="TIJ43" s="31"/>
      <c r="TIK43" s="30"/>
      <c r="TIL43" s="31"/>
      <c r="TIM43" s="30"/>
      <c r="TIN43" s="31"/>
      <c r="TIO43" s="30"/>
      <c r="TIP43" s="31"/>
      <c r="TIQ43" s="30"/>
      <c r="TIR43" s="31"/>
      <c r="TIS43" s="30"/>
      <c r="TIT43" s="31"/>
      <c r="TIU43" s="30"/>
      <c r="TIV43" s="31"/>
      <c r="TIW43" s="30"/>
      <c r="TIX43" s="31"/>
      <c r="TIY43" s="30"/>
      <c r="TIZ43" s="31"/>
      <c r="TJA43" s="30"/>
      <c r="TJB43" s="31"/>
      <c r="TJC43" s="30"/>
      <c r="TJD43" s="31"/>
      <c r="TJE43" s="30"/>
      <c r="TJF43" s="31"/>
      <c r="TJG43" s="30"/>
      <c r="TJH43" s="31"/>
      <c r="TJI43" s="30"/>
      <c r="TJJ43" s="31"/>
      <c r="TJK43" s="30"/>
      <c r="TJL43" s="31"/>
      <c r="TJM43" s="30"/>
      <c r="TJN43" s="31"/>
      <c r="TJO43" s="30"/>
      <c r="TJP43" s="31"/>
      <c r="TJQ43" s="30"/>
      <c r="TJR43" s="31"/>
      <c r="TJS43" s="30"/>
      <c r="TJT43" s="31"/>
      <c r="TJU43" s="30"/>
      <c r="TJV43" s="31"/>
      <c r="TJW43" s="30"/>
      <c r="TJX43" s="31"/>
      <c r="TJY43" s="30"/>
      <c r="TJZ43" s="31"/>
      <c r="TKA43" s="30"/>
      <c r="TKB43" s="31"/>
      <c r="TKC43" s="30"/>
      <c r="TKD43" s="31"/>
      <c r="TKE43" s="30"/>
      <c r="TKF43" s="31"/>
      <c r="TKG43" s="30"/>
      <c r="TKH43" s="31"/>
      <c r="TKI43" s="30"/>
      <c r="TKJ43" s="31"/>
      <c r="TKK43" s="30"/>
      <c r="TKL43" s="31"/>
      <c r="TKM43" s="30"/>
      <c r="TKN43" s="31"/>
      <c r="TKO43" s="30"/>
      <c r="TKP43" s="31"/>
      <c r="TKQ43" s="30"/>
      <c r="TKR43" s="31"/>
      <c r="TKS43" s="30"/>
      <c r="TKT43" s="31"/>
      <c r="TKU43" s="30"/>
      <c r="TKV43" s="31"/>
      <c r="TKW43" s="30"/>
      <c r="TKX43" s="31"/>
      <c r="TKY43" s="30"/>
      <c r="TKZ43" s="31"/>
      <c r="TLA43" s="30"/>
      <c r="TLB43" s="31"/>
      <c r="TLC43" s="30"/>
      <c r="TLD43" s="31"/>
      <c r="TLE43" s="30"/>
      <c r="TLF43" s="31"/>
      <c r="TLG43" s="30"/>
      <c r="TLH43" s="31"/>
      <c r="TLI43" s="30"/>
      <c r="TLJ43" s="31"/>
      <c r="TLK43" s="30"/>
      <c r="TLL43" s="31"/>
      <c r="TLM43" s="30"/>
      <c r="TLN43" s="31"/>
      <c r="TLO43" s="30"/>
      <c r="TLP43" s="31"/>
      <c r="TLQ43" s="30"/>
      <c r="TLR43" s="31"/>
      <c r="TLS43" s="30"/>
      <c r="TLT43" s="31"/>
      <c r="TLU43" s="30"/>
      <c r="TLV43" s="31"/>
      <c r="TLW43" s="30"/>
      <c r="TLX43" s="31"/>
      <c r="TLY43" s="30"/>
      <c r="TLZ43" s="31"/>
      <c r="TMA43" s="30"/>
      <c r="TMB43" s="31"/>
      <c r="TMC43" s="30"/>
      <c r="TMD43" s="31"/>
      <c r="TME43" s="30"/>
      <c r="TMF43" s="31"/>
      <c r="TMG43" s="30"/>
      <c r="TMH43" s="31"/>
      <c r="TMI43" s="30"/>
      <c r="TMJ43" s="31"/>
      <c r="TMK43" s="30"/>
      <c r="TML43" s="31"/>
      <c r="TMM43" s="30"/>
      <c r="TMN43" s="31"/>
      <c r="TMO43" s="30"/>
      <c r="TMP43" s="31"/>
      <c r="TMQ43" s="30"/>
      <c r="TMR43" s="31"/>
      <c r="TMS43" s="30"/>
      <c r="TMT43" s="31"/>
      <c r="TMU43" s="30"/>
      <c r="TMV43" s="31"/>
      <c r="TMW43" s="30"/>
      <c r="TMX43" s="31"/>
      <c r="TMY43" s="30"/>
      <c r="TMZ43" s="31"/>
      <c r="TNA43" s="30"/>
      <c r="TNB43" s="31"/>
      <c r="TNC43" s="30"/>
      <c r="TND43" s="31"/>
      <c r="TNE43" s="30"/>
      <c r="TNF43" s="31"/>
      <c r="TNG43" s="30"/>
      <c r="TNH43" s="31"/>
      <c r="TNI43" s="30"/>
      <c r="TNJ43" s="31"/>
      <c r="TNK43" s="30"/>
      <c r="TNL43" s="31"/>
      <c r="TNM43" s="30"/>
      <c r="TNN43" s="31"/>
      <c r="TNO43" s="30"/>
      <c r="TNP43" s="31"/>
      <c r="TNQ43" s="30"/>
      <c r="TNR43" s="31"/>
      <c r="TNS43" s="30"/>
      <c r="TNT43" s="31"/>
      <c r="TNU43" s="30"/>
      <c r="TNV43" s="31"/>
      <c r="TNW43" s="30"/>
      <c r="TNX43" s="31"/>
      <c r="TNY43" s="30"/>
      <c r="TNZ43" s="31"/>
      <c r="TOA43" s="30"/>
      <c r="TOB43" s="31"/>
      <c r="TOC43" s="30"/>
      <c r="TOD43" s="31"/>
      <c r="TOE43" s="30"/>
      <c r="TOF43" s="31"/>
      <c r="TOG43" s="30"/>
      <c r="TOH43" s="31"/>
      <c r="TOI43" s="30"/>
      <c r="TOJ43" s="31"/>
      <c r="TOK43" s="30"/>
      <c r="TOL43" s="31"/>
      <c r="TOM43" s="30"/>
      <c r="TON43" s="31"/>
      <c r="TOO43" s="30"/>
      <c r="TOP43" s="31"/>
      <c r="TOQ43" s="30"/>
      <c r="TOR43" s="31"/>
      <c r="TOS43" s="30"/>
      <c r="TOT43" s="31"/>
      <c r="TOU43" s="30"/>
      <c r="TOV43" s="31"/>
      <c r="TOW43" s="30"/>
      <c r="TOX43" s="31"/>
      <c r="TOY43" s="30"/>
      <c r="TOZ43" s="31"/>
      <c r="TPA43" s="30"/>
      <c r="TPB43" s="31"/>
      <c r="TPC43" s="30"/>
      <c r="TPD43" s="31"/>
      <c r="TPE43" s="30"/>
      <c r="TPF43" s="31"/>
      <c r="TPG43" s="30"/>
      <c r="TPH43" s="31"/>
      <c r="TPI43" s="30"/>
      <c r="TPJ43" s="31"/>
      <c r="TPK43" s="30"/>
      <c r="TPL43" s="31"/>
      <c r="TPM43" s="30"/>
      <c r="TPN43" s="31"/>
      <c r="TPO43" s="30"/>
      <c r="TPP43" s="31"/>
      <c r="TPQ43" s="30"/>
      <c r="TPR43" s="31"/>
      <c r="TPS43" s="30"/>
      <c r="TPT43" s="31"/>
      <c r="TPU43" s="30"/>
      <c r="TPV43" s="31"/>
      <c r="TPW43" s="30"/>
      <c r="TPX43" s="31"/>
      <c r="TPY43" s="30"/>
      <c r="TPZ43" s="31"/>
      <c r="TQA43" s="30"/>
      <c r="TQB43" s="31"/>
      <c r="TQC43" s="30"/>
      <c r="TQD43" s="31"/>
      <c r="TQE43" s="30"/>
      <c r="TQF43" s="31"/>
      <c r="TQG43" s="30"/>
      <c r="TQH43" s="31"/>
      <c r="TQI43" s="30"/>
      <c r="TQJ43" s="31"/>
      <c r="TQK43" s="30"/>
      <c r="TQL43" s="31"/>
      <c r="TQM43" s="30"/>
      <c r="TQN43" s="31"/>
      <c r="TQO43" s="30"/>
      <c r="TQP43" s="31"/>
      <c r="TQQ43" s="30"/>
      <c r="TQR43" s="31"/>
      <c r="TQS43" s="30"/>
      <c r="TQT43" s="31"/>
      <c r="TQU43" s="30"/>
      <c r="TQV43" s="31"/>
      <c r="TQW43" s="30"/>
      <c r="TQX43" s="31"/>
      <c r="TQY43" s="30"/>
      <c r="TQZ43" s="31"/>
      <c r="TRA43" s="30"/>
      <c r="TRB43" s="31"/>
      <c r="TRC43" s="30"/>
      <c r="TRD43" s="31"/>
      <c r="TRE43" s="30"/>
      <c r="TRF43" s="31"/>
      <c r="TRG43" s="30"/>
      <c r="TRH43" s="31"/>
      <c r="TRI43" s="30"/>
      <c r="TRJ43" s="31"/>
      <c r="TRK43" s="30"/>
      <c r="TRL43" s="31"/>
      <c r="TRM43" s="30"/>
      <c r="TRN43" s="31"/>
      <c r="TRO43" s="30"/>
      <c r="TRP43" s="31"/>
      <c r="TRQ43" s="30"/>
      <c r="TRR43" s="31"/>
      <c r="TRS43" s="30"/>
      <c r="TRT43" s="31"/>
      <c r="TRU43" s="30"/>
      <c r="TRV43" s="31"/>
      <c r="TRW43" s="30"/>
      <c r="TRX43" s="31"/>
      <c r="TRY43" s="30"/>
      <c r="TRZ43" s="31"/>
      <c r="TSA43" s="30"/>
      <c r="TSB43" s="31"/>
      <c r="TSC43" s="30"/>
      <c r="TSD43" s="31"/>
      <c r="TSE43" s="30"/>
      <c r="TSF43" s="31"/>
      <c r="TSG43" s="30"/>
      <c r="TSH43" s="31"/>
      <c r="TSI43" s="30"/>
      <c r="TSJ43" s="31"/>
      <c r="TSK43" s="30"/>
      <c r="TSL43" s="31"/>
      <c r="TSM43" s="30"/>
      <c r="TSN43" s="31"/>
      <c r="TSO43" s="30"/>
      <c r="TSP43" s="31"/>
      <c r="TSQ43" s="30"/>
      <c r="TSR43" s="31"/>
      <c r="TSS43" s="30"/>
      <c r="TST43" s="31"/>
      <c r="TSU43" s="30"/>
      <c r="TSV43" s="31"/>
      <c r="TSW43" s="30"/>
      <c r="TSX43" s="31"/>
      <c r="TSY43" s="30"/>
      <c r="TSZ43" s="31"/>
      <c r="TTA43" s="30"/>
      <c r="TTB43" s="31"/>
      <c r="TTC43" s="30"/>
      <c r="TTD43" s="31"/>
      <c r="TTE43" s="30"/>
      <c r="TTF43" s="31"/>
      <c r="TTG43" s="30"/>
      <c r="TTH43" s="31"/>
      <c r="TTI43" s="30"/>
      <c r="TTJ43" s="31"/>
      <c r="TTK43" s="30"/>
      <c r="TTL43" s="31"/>
      <c r="TTM43" s="30"/>
      <c r="TTN43" s="31"/>
      <c r="TTO43" s="30"/>
      <c r="TTP43" s="31"/>
      <c r="TTQ43" s="30"/>
      <c r="TTR43" s="31"/>
      <c r="TTS43" s="30"/>
      <c r="TTT43" s="31"/>
      <c r="TTU43" s="30"/>
      <c r="TTV43" s="31"/>
      <c r="TTW43" s="30"/>
      <c r="TTX43" s="31"/>
      <c r="TTY43" s="30"/>
      <c r="TTZ43" s="31"/>
      <c r="TUA43" s="30"/>
      <c r="TUB43" s="31"/>
      <c r="TUC43" s="30"/>
      <c r="TUD43" s="31"/>
      <c r="TUE43" s="30"/>
      <c r="TUF43" s="31"/>
      <c r="TUG43" s="30"/>
      <c r="TUH43" s="31"/>
      <c r="TUI43" s="30"/>
      <c r="TUJ43" s="31"/>
      <c r="TUK43" s="30"/>
      <c r="TUL43" s="31"/>
      <c r="TUM43" s="30"/>
      <c r="TUN43" s="31"/>
      <c r="TUO43" s="30"/>
      <c r="TUP43" s="31"/>
      <c r="TUQ43" s="30"/>
      <c r="TUR43" s="31"/>
      <c r="TUS43" s="30"/>
      <c r="TUT43" s="31"/>
      <c r="TUU43" s="30"/>
      <c r="TUV43" s="31"/>
      <c r="TUW43" s="30"/>
      <c r="TUX43" s="31"/>
      <c r="TUY43" s="30"/>
      <c r="TUZ43" s="31"/>
      <c r="TVA43" s="30"/>
      <c r="TVB43" s="31"/>
      <c r="TVC43" s="30"/>
      <c r="TVD43" s="31"/>
      <c r="TVE43" s="30"/>
      <c r="TVF43" s="31"/>
      <c r="TVG43" s="30"/>
      <c r="TVH43" s="31"/>
      <c r="TVI43" s="30"/>
      <c r="TVJ43" s="31"/>
      <c r="TVK43" s="30"/>
      <c r="TVL43" s="31"/>
      <c r="TVM43" s="30"/>
      <c r="TVN43" s="31"/>
      <c r="TVO43" s="30"/>
      <c r="TVP43" s="31"/>
      <c r="TVQ43" s="30"/>
      <c r="TVR43" s="31"/>
      <c r="TVS43" s="30"/>
      <c r="TVT43" s="31"/>
      <c r="TVU43" s="30"/>
      <c r="TVV43" s="31"/>
      <c r="TVW43" s="30"/>
      <c r="TVX43" s="31"/>
      <c r="TVY43" s="30"/>
      <c r="TVZ43" s="31"/>
      <c r="TWA43" s="30"/>
      <c r="TWB43" s="31"/>
      <c r="TWC43" s="30"/>
      <c r="TWD43" s="31"/>
      <c r="TWE43" s="30"/>
      <c r="TWF43" s="31"/>
      <c r="TWG43" s="30"/>
      <c r="TWH43" s="31"/>
      <c r="TWI43" s="30"/>
      <c r="TWJ43" s="31"/>
      <c r="TWK43" s="30"/>
      <c r="TWL43" s="31"/>
      <c r="TWM43" s="30"/>
      <c r="TWN43" s="31"/>
      <c r="TWO43" s="30"/>
      <c r="TWP43" s="31"/>
      <c r="TWQ43" s="30"/>
      <c r="TWR43" s="31"/>
      <c r="TWS43" s="30"/>
      <c r="TWT43" s="31"/>
      <c r="TWU43" s="30"/>
      <c r="TWV43" s="31"/>
      <c r="TWW43" s="30"/>
      <c r="TWX43" s="31"/>
      <c r="TWY43" s="30"/>
      <c r="TWZ43" s="31"/>
      <c r="TXA43" s="30"/>
      <c r="TXB43" s="31"/>
      <c r="TXC43" s="30"/>
      <c r="TXD43" s="31"/>
      <c r="TXE43" s="30"/>
      <c r="TXF43" s="31"/>
      <c r="TXG43" s="30"/>
      <c r="TXH43" s="31"/>
      <c r="TXI43" s="30"/>
      <c r="TXJ43" s="31"/>
      <c r="TXK43" s="30"/>
      <c r="TXL43" s="31"/>
      <c r="TXM43" s="30"/>
      <c r="TXN43" s="31"/>
      <c r="TXO43" s="30"/>
      <c r="TXP43" s="31"/>
      <c r="TXQ43" s="30"/>
      <c r="TXR43" s="31"/>
      <c r="TXS43" s="30"/>
      <c r="TXT43" s="31"/>
      <c r="TXU43" s="30"/>
      <c r="TXV43" s="31"/>
      <c r="TXW43" s="30"/>
      <c r="TXX43" s="31"/>
      <c r="TXY43" s="30"/>
      <c r="TXZ43" s="31"/>
      <c r="TYA43" s="30"/>
      <c r="TYB43" s="31"/>
      <c r="TYC43" s="30"/>
      <c r="TYD43" s="31"/>
      <c r="TYE43" s="30"/>
      <c r="TYF43" s="31"/>
      <c r="TYG43" s="30"/>
      <c r="TYH43" s="31"/>
      <c r="TYI43" s="30"/>
      <c r="TYJ43" s="31"/>
      <c r="TYK43" s="30"/>
      <c r="TYL43" s="31"/>
      <c r="TYM43" s="30"/>
      <c r="TYN43" s="31"/>
      <c r="TYO43" s="30"/>
      <c r="TYP43" s="31"/>
      <c r="TYQ43" s="30"/>
      <c r="TYR43" s="31"/>
      <c r="TYS43" s="30"/>
      <c r="TYT43" s="31"/>
      <c r="TYU43" s="30"/>
      <c r="TYV43" s="31"/>
      <c r="TYW43" s="30"/>
      <c r="TYX43" s="31"/>
      <c r="TYY43" s="30"/>
      <c r="TYZ43" s="31"/>
      <c r="TZA43" s="30"/>
      <c r="TZB43" s="31"/>
      <c r="TZC43" s="30"/>
      <c r="TZD43" s="31"/>
      <c r="TZE43" s="30"/>
      <c r="TZF43" s="31"/>
      <c r="TZG43" s="30"/>
      <c r="TZH43" s="31"/>
      <c r="TZI43" s="30"/>
      <c r="TZJ43" s="31"/>
      <c r="TZK43" s="30"/>
      <c r="TZL43" s="31"/>
      <c r="TZM43" s="30"/>
      <c r="TZN43" s="31"/>
      <c r="TZO43" s="30"/>
      <c r="TZP43" s="31"/>
      <c r="TZQ43" s="30"/>
      <c r="TZR43" s="31"/>
      <c r="TZS43" s="30"/>
      <c r="TZT43" s="31"/>
      <c r="TZU43" s="30"/>
      <c r="TZV43" s="31"/>
      <c r="TZW43" s="30"/>
      <c r="TZX43" s="31"/>
      <c r="TZY43" s="30"/>
      <c r="TZZ43" s="31"/>
      <c r="UAA43" s="30"/>
      <c r="UAB43" s="31"/>
      <c r="UAC43" s="30"/>
      <c r="UAD43" s="31"/>
      <c r="UAE43" s="30"/>
      <c r="UAF43" s="31"/>
      <c r="UAG43" s="30"/>
      <c r="UAH43" s="31"/>
      <c r="UAI43" s="30"/>
      <c r="UAJ43" s="31"/>
      <c r="UAK43" s="30"/>
      <c r="UAL43" s="31"/>
      <c r="UAM43" s="30"/>
      <c r="UAN43" s="31"/>
      <c r="UAO43" s="30"/>
      <c r="UAP43" s="31"/>
      <c r="UAQ43" s="30"/>
      <c r="UAR43" s="31"/>
      <c r="UAS43" s="30"/>
      <c r="UAT43" s="31"/>
      <c r="UAU43" s="30"/>
      <c r="UAV43" s="31"/>
      <c r="UAW43" s="30"/>
      <c r="UAX43" s="31"/>
      <c r="UAY43" s="30"/>
      <c r="UAZ43" s="31"/>
      <c r="UBA43" s="30"/>
      <c r="UBB43" s="31"/>
      <c r="UBC43" s="30"/>
      <c r="UBD43" s="31"/>
      <c r="UBE43" s="30"/>
      <c r="UBF43" s="31"/>
      <c r="UBG43" s="30"/>
      <c r="UBH43" s="31"/>
      <c r="UBI43" s="30"/>
      <c r="UBJ43" s="31"/>
      <c r="UBK43" s="30"/>
      <c r="UBL43" s="31"/>
      <c r="UBM43" s="30"/>
      <c r="UBN43" s="31"/>
      <c r="UBO43" s="30"/>
      <c r="UBP43" s="31"/>
      <c r="UBQ43" s="30"/>
      <c r="UBR43" s="31"/>
      <c r="UBS43" s="30"/>
      <c r="UBT43" s="31"/>
      <c r="UBU43" s="30"/>
      <c r="UBV43" s="31"/>
      <c r="UBW43" s="30"/>
      <c r="UBX43" s="31"/>
      <c r="UBY43" s="30"/>
      <c r="UBZ43" s="31"/>
      <c r="UCA43" s="30"/>
      <c r="UCB43" s="31"/>
      <c r="UCC43" s="30"/>
      <c r="UCD43" s="31"/>
      <c r="UCE43" s="30"/>
      <c r="UCF43" s="31"/>
      <c r="UCG43" s="30"/>
      <c r="UCH43" s="31"/>
      <c r="UCI43" s="30"/>
      <c r="UCJ43" s="31"/>
      <c r="UCK43" s="30"/>
      <c r="UCL43" s="31"/>
      <c r="UCM43" s="30"/>
      <c r="UCN43" s="31"/>
      <c r="UCO43" s="30"/>
      <c r="UCP43" s="31"/>
      <c r="UCQ43" s="30"/>
      <c r="UCR43" s="31"/>
      <c r="UCS43" s="30"/>
      <c r="UCT43" s="31"/>
      <c r="UCU43" s="30"/>
      <c r="UCV43" s="31"/>
      <c r="UCW43" s="30"/>
      <c r="UCX43" s="31"/>
      <c r="UCY43" s="30"/>
      <c r="UCZ43" s="31"/>
      <c r="UDA43" s="30"/>
      <c r="UDB43" s="31"/>
      <c r="UDC43" s="30"/>
      <c r="UDD43" s="31"/>
      <c r="UDE43" s="30"/>
      <c r="UDF43" s="31"/>
      <c r="UDG43" s="30"/>
      <c r="UDH43" s="31"/>
      <c r="UDI43" s="30"/>
      <c r="UDJ43" s="31"/>
      <c r="UDK43" s="30"/>
      <c r="UDL43" s="31"/>
      <c r="UDM43" s="30"/>
      <c r="UDN43" s="31"/>
      <c r="UDO43" s="30"/>
      <c r="UDP43" s="31"/>
      <c r="UDQ43" s="30"/>
      <c r="UDR43" s="31"/>
      <c r="UDS43" s="30"/>
      <c r="UDT43" s="31"/>
      <c r="UDU43" s="30"/>
      <c r="UDV43" s="31"/>
      <c r="UDW43" s="30"/>
      <c r="UDX43" s="31"/>
      <c r="UDY43" s="30"/>
      <c r="UDZ43" s="31"/>
      <c r="UEA43" s="30"/>
      <c r="UEB43" s="31"/>
      <c r="UEC43" s="30"/>
      <c r="UED43" s="31"/>
      <c r="UEE43" s="30"/>
      <c r="UEF43" s="31"/>
      <c r="UEG43" s="30"/>
      <c r="UEH43" s="31"/>
      <c r="UEI43" s="30"/>
      <c r="UEJ43" s="31"/>
      <c r="UEK43" s="30"/>
      <c r="UEL43" s="31"/>
      <c r="UEM43" s="30"/>
      <c r="UEN43" s="31"/>
      <c r="UEO43" s="30"/>
      <c r="UEP43" s="31"/>
      <c r="UEQ43" s="30"/>
      <c r="UER43" s="31"/>
      <c r="UES43" s="30"/>
      <c r="UET43" s="31"/>
      <c r="UEU43" s="30"/>
      <c r="UEV43" s="31"/>
      <c r="UEW43" s="30"/>
      <c r="UEX43" s="31"/>
      <c r="UEY43" s="30"/>
      <c r="UEZ43" s="31"/>
      <c r="UFA43" s="30"/>
      <c r="UFB43" s="31"/>
      <c r="UFC43" s="30"/>
      <c r="UFD43" s="31"/>
      <c r="UFE43" s="30"/>
      <c r="UFF43" s="31"/>
      <c r="UFG43" s="30"/>
      <c r="UFH43" s="31"/>
      <c r="UFI43" s="30"/>
      <c r="UFJ43" s="31"/>
      <c r="UFK43" s="30"/>
      <c r="UFL43" s="31"/>
      <c r="UFM43" s="30"/>
      <c r="UFN43" s="31"/>
      <c r="UFO43" s="30"/>
      <c r="UFP43" s="31"/>
      <c r="UFQ43" s="30"/>
      <c r="UFR43" s="31"/>
      <c r="UFS43" s="30"/>
      <c r="UFT43" s="31"/>
      <c r="UFU43" s="30"/>
      <c r="UFV43" s="31"/>
      <c r="UFW43" s="30"/>
      <c r="UFX43" s="31"/>
      <c r="UFY43" s="30"/>
      <c r="UFZ43" s="31"/>
      <c r="UGA43" s="30"/>
      <c r="UGB43" s="31"/>
      <c r="UGC43" s="30"/>
      <c r="UGD43" s="31"/>
      <c r="UGE43" s="30"/>
      <c r="UGF43" s="31"/>
      <c r="UGG43" s="30"/>
      <c r="UGH43" s="31"/>
      <c r="UGI43" s="30"/>
      <c r="UGJ43" s="31"/>
      <c r="UGK43" s="30"/>
      <c r="UGL43" s="31"/>
      <c r="UGM43" s="30"/>
      <c r="UGN43" s="31"/>
      <c r="UGO43" s="30"/>
      <c r="UGP43" s="31"/>
      <c r="UGQ43" s="30"/>
      <c r="UGR43" s="31"/>
      <c r="UGS43" s="30"/>
      <c r="UGT43" s="31"/>
      <c r="UGU43" s="30"/>
      <c r="UGV43" s="31"/>
      <c r="UGW43" s="30"/>
      <c r="UGX43" s="31"/>
      <c r="UGY43" s="30"/>
      <c r="UGZ43" s="31"/>
      <c r="UHA43" s="30"/>
      <c r="UHB43" s="31"/>
      <c r="UHC43" s="30"/>
      <c r="UHD43" s="31"/>
      <c r="UHE43" s="30"/>
      <c r="UHF43" s="31"/>
      <c r="UHG43" s="30"/>
      <c r="UHH43" s="31"/>
      <c r="UHI43" s="30"/>
      <c r="UHJ43" s="31"/>
      <c r="UHK43" s="30"/>
      <c r="UHL43" s="31"/>
      <c r="UHM43" s="30"/>
      <c r="UHN43" s="31"/>
      <c r="UHO43" s="30"/>
      <c r="UHP43" s="31"/>
      <c r="UHQ43" s="30"/>
      <c r="UHR43" s="31"/>
      <c r="UHS43" s="30"/>
      <c r="UHT43" s="31"/>
      <c r="UHU43" s="30"/>
      <c r="UHV43" s="31"/>
      <c r="UHW43" s="30"/>
      <c r="UHX43" s="31"/>
      <c r="UHY43" s="30"/>
      <c r="UHZ43" s="31"/>
      <c r="UIA43" s="30"/>
      <c r="UIB43" s="31"/>
      <c r="UIC43" s="30"/>
      <c r="UID43" s="31"/>
      <c r="UIE43" s="30"/>
      <c r="UIF43" s="31"/>
      <c r="UIG43" s="30"/>
      <c r="UIH43" s="31"/>
      <c r="UII43" s="30"/>
      <c r="UIJ43" s="31"/>
      <c r="UIK43" s="30"/>
      <c r="UIL43" s="31"/>
      <c r="UIM43" s="30"/>
      <c r="UIN43" s="31"/>
      <c r="UIO43" s="30"/>
      <c r="UIP43" s="31"/>
      <c r="UIQ43" s="30"/>
      <c r="UIR43" s="31"/>
      <c r="UIS43" s="30"/>
      <c r="UIT43" s="31"/>
      <c r="UIU43" s="30"/>
      <c r="UIV43" s="31"/>
      <c r="UIW43" s="30"/>
      <c r="UIX43" s="31"/>
      <c r="UIY43" s="30"/>
      <c r="UIZ43" s="31"/>
      <c r="UJA43" s="30"/>
      <c r="UJB43" s="31"/>
      <c r="UJC43" s="30"/>
      <c r="UJD43" s="31"/>
      <c r="UJE43" s="30"/>
      <c r="UJF43" s="31"/>
      <c r="UJG43" s="30"/>
      <c r="UJH43" s="31"/>
      <c r="UJI43" s="30"/>
      <c r="UJJ43" s="31"/>
      <c r="UJK43" s="30"/>
      <c r="UJL43" s="31"/>
      <c r="UJM43" s="30"/>
      <c r="UJN43" s="31"/>
      <c r="UJO43" s="30"/>
      <c r="UJP43" s="31"/>
      <c r="UJQ43" s="30"/>
      <c r="UJR43" s="31"/>
      <c r="UJS43" s="30"/>
      <c r="UJT43" s="31"/>
      <c r="UJU43" s="30"/>
      <c r="UJV43" s="31"/>
      <c r="UJW43" s="30"/>
      <c r="UJX43" s="31"/>
      <c r="UJY43" s="30"/>
      <c r="UJZ43" s="31"/>
      <c r="UKA43" s="30"/>
      <c r="UKB43" s="31"/>
      <c r="UKC43" s="30"/>
      <c r="UKD43" s="31"/>
      <c r="UKE43" s="30"/>
      <c r="UKF43" s="31"/>
      <c r="UKG43" s="30"/>
      <c r="UKH43" s="31"/>
      <c r="UKI43" s="30"/>
      <c r="UKJ43" s="31"/>
      <c r="UKK43" s="30"/>
      <c r="UKL43" s="31"/>
      <c r="UKM43" s="30"/>
      <c r="UKN43" s="31"/>
      <c r="UKO43" s="30"/>
      <c r="UKP43" s="31"/>
      <c r="UKQ43" s="30"/>
      <c r="UKR43" s="31"/>
      <c r="UKS43" s="30"/>
      <c r="UKT43" s="31"/>
      <c r="UKU43" s="30"/>
      <c r="UKV43" s="31"/>
      <c r="UKW43" s="30"/>
      <c r="UKX43" s="31"/>
      <c r="UKY43" s="30"/>
      <c r="UKZ43" s="31"/>
      <c r="ULA43" s="30"/>
      <c r="ULB43" s="31"/>
      <c r="ULC43" s="30"/>
      <c r="ULD43" s="31"/>
      <c r="ULE43" s="30"/>
      <c r="ULF43" s="31"/>
      <c r="ULG43" s="30"/>
      <c r="ULH43" s="31"/>
      <c r="ULI43" s="30"/>
      <c r="ULJ43" s="31"/>
      <c r="ULK43" s="30"/>
      <c r="ULL43" s="31"/>
      <c r="ULM43" s="30"/>
      <c r="ULN43" s="31"/>
      <c r="ULO43" s="30"/>
      <c r="ULP43" s="31"/>
      <c r="ULQ43" s="30"/>
      <c r="ULR43" s="31"/>
      <c r="ULS43" s="30"/>
      <c r="ULT43" s="31"/>
      <c r="ULU43" s="30"/>
      <c r="ULV43" s="31"/>
      <c r="ULW43" s="30"/>
      <c r="ULX43" s="31"/>
      <c r="ULY43" s="30"/>
      <c r="ULZ43" s="31"/>
      <c r="UMA43" s="30"/>
      <c r="UMB43" s="31"/>
      <c r="UMC43" s="30"/>
      <c r="UMD43" s="31"/>
      <c r="UME43" s="30"/>
      <c r="UMF43" s="31"/>
      <c r="UMG43" s="30"/>
      <c r="UMH43" s="31"/>
      <c r="UMI43" s="30"/>
      <c r="UMJ43" s="31"/>
      <c r="UMK43" s="30"/>
      <c r="UML43" s="31"/>
      <c r="UMM43" s="30"/>
      <c r="UMN43" s="31"/>
      <c r="UMO43" s="30"/>
      <c r="UMP43" s="31"/>
      <c r="UMQ43" s="30"/>
      <c r="UMR43" s="31"/>
      <c r="UMS43" s="30"/>
      <c r="UMT43" s="31"/>
      <c r="UMU43" s="30"/>
      <c r="UMV43" s="31"/>
      <c r="UMW43" s="30"/>
      <c r="UMX43" s="31"/>
      <c r="UMY43" s="30"/>
      <c r="UMZ43" s="31"/>
      <c r="UNA43" s="30"/>
      <c r="UNB43" s="31"/>
      <c r="UNC43" s="30"/>
      <c r="UND43" s="31"/>
      <c r="UNE43" s="30"/>
      <c r="UNF43" s="31"/>
      <c r="UNG43" s="30"/>
      <c r="UNH43" s="31"/>
      <c r="UNI43" s="30"/>
      <c r="UNJ43" s="31"/>
      <c r="UNK43" s="30"/>
      <c r="UNL43" s="31"/>
      <c r="UNM43" s="30"/>
      <c r="UNN43" s="31"/>
      <c r="UNO43" s="30"/>
      <c r="UNP43" s="31"/>
      <c r="UNQ43" s="30"/>
      <c r="UNR43" s="31"/>
      <c r="UNS43" s="30"/>
      <c r="UNT43" s="31"/>
      <c r="UNU43" s="30"/>
      <c r="UNV43" s="31"/>
      <c r="UNW43" s="30"/>
      <c r="UNX43" s="31"/>
      <c r="UNY43" s="30"/>
      <c r="UNZ43" s="31"/>
      <c r="UOA43" s="30"/>
      <c r="UOB43" s="31"/>
      <c r="UOC43" s="30"/>
      <c r="UOD43" s="31"/>
      <c r="UOE43" s="30"/>
      <c r="UOF43" s="31"/>
      <c r="UOG43" s="30"/>
      <c r="UOH43" s="31"/>
      <c r="UOI43" s="30"/>
      <c r="UOJ43" s="31"/>
      <c r="UOK43" s="30"/>
      <c r="UOL43" s="31"/>
      <c r="UOM43" s="30"/>
      <c r="UON43" s="31"/>
      <c r="UOO43" s="30"/>
      <c r="UOP43" s="31"/>
      <c r="UOQ43" s="30"/>
      <c r="UOR43" s="31"/>
      <c r="UOS43" s="30"/>
      <c r="UOT43" s="31"/>
      <c r="UOU43" s="30"/>
      <c r="UOV43" s="31"/>
      <c r="UOW43" s="30"/>
      <c r="UOX43" s="31"/>
      <c r="UOY43" s="30"/>
      <c r="UOZ43" s="31"/>
      <c r="UPA43" s="30"/>
      <c r="UPB43" s="31"/>
      <c r="UPC43" s="30"/>
      <c r="UPD43" s="31"/>
      <c r="UPE43" s="30"/>
      <c r="UPF43" s="31"/>
      <c r="UPG43" s="30"/>
      <c r="UPH43" s="31"/>
      <c r="UPI43" s="30"/>
      <c r="UPJ43" s="31"/>
      <c r="UPK43" s="30"/>
      <c r="UPL43" s="31"/>
      <c r="UPM43" s="30"/>
      <c r="UPN43" s="31"/>
      <c r="UPO43" s="30"/>
      <c r="UPP43" s="31"/>
      <c r="UPQ43" s="30"/>
      <c r="UPR43" s="31"/>
      <c r="UPS43" s="30"/>
      <c r="UPT43" s="31"/>
      <c r="UPU43" s="30"/>
      <c r="UPV43" s="31"/>
      <c r="UPW43" s="30"/>
      <c r="UPX43" s="31"/>
      <c r="UPY43" s="30"/>
      <c r="UPZ43" s="31"/>
      <c r="UQA43" s="30"/>
      <c r="UQB43" s="31"/>
      <c r="UQC43" s="30"/>
      <c r="UQD43" s="31"/>
      <c r="UQE43" s="30"/>
      <c r="UQF43" s="31"/>
      <c r="UQG43" s="30"/>
      <c r="UQH43" s="31"/>
      <c r="UQI43" s="30"/>
      <c r="UQJ43" s="31"/>
      <c r="UQK43" s="30"/>
      <c r="UQL43" s="31"/>
      <c r="UQM43" s="30"/>
      <c r="UQN43" s="31"/>
      <c r="UQO43" s="30"/>
      <c r="UQP43" s="31"/>
      <c r="UQQ43" s="30"/>
      <c r="UQR43" s="31"/>
      <c r="UQS43" s="30"/>
      <c r="UQT43" s="31"/>
      <c r="UQU43" s="30"/>
      <c r="UQV43" s="31"/>
      <c r="UQW43" s="30"/>
      <c r="UQX43" s="31"/>
      <c r="UQY43" s="30"/>
      <c r="UQZ43" s="31"/>
      <c r="URA43" s="30"/>
      <c r="URB43" s="31"/>
      <c r="URC43" s="30"/>
      <c r="URD43" s="31"/>
      <c r="URE43" s="30"/>
      <c r="URF43" s="31"/>
      <c r="URG43" s="30"/>
      <c r="URH43" s="31"/>
      <c r="URI43" s="30"/>
      <c r="URJ43" s="31"/>
      <c r="URK43" s="30"/>
      <c r="URL43" s="31"/>
      <c r="URM43" s="30"/>
      <c r="URN43" s="31"/>
      <c r="URO43" s="30"/>
      <c r="URP43" s="31"/>
      <c r="URQ43" s="30"/>
      <c r="URR43" s="31"/>
      <c r="URS43" s="30"/>
      <c r="URT43" s="31"/>
      <c r="URU43" s="30"/>
      <c r="URV43" s="31"/>
      <c r="URW43" s="30"/>
      <c r="URX43" s="31"/>
      <c r="URY43" s="30"/>
      <c r="URZ43" s="31"/>
      <c r="USA43" s="30"/>
      <c r="USB43" s="31"/>
      <c r="USC43" s="30"/>
      <c r="USD43" s="31"/>
      <c r="USE43" s="30"/>
      <c r="USF43" s="31"/>
      <c r="USG43" s="30"/>
      <c r="USH43" s="31"/>
      <c r="USI43" s="30"/>
      <c r="USJ43" s="31"/>
      <c r="USK43" s="30"/>
      <c r="USL43" s="31"/>
      <c r="USM43" s="30"/>
      <c r="USN43" s="31"/>
      <c r="USO43" s="30"/>
      <c r="USP43" s="31"/>
      <c r="USQ43" s="30"/>
      <c r="USR43" s="31"/>
      <c r="USS43" s="30"/>
      <c r="UST43" s="31"/>
      <c r="USU43" s="30"/>
      <c r="USV43" s="31"/>
      <c r="USW43" s="30"/>
      <c r="USX43" s="31"/>
      <c r="USY43" s="30"/>
      <c r="USZ43" s="31"/>
      <c r="UTA43" s="30"/>
      <c r="UTB43" s="31"/>
      <c r="UTC43" s="30"/>
      <c r="UTD43" s="31"/>
      <c r="UTE43" s="30"/>
      <c r="UTF43" s="31"/>
      <c r="UTG43" s="30"/>
      <c r="UTH43" s="31"/>
      <c r="UTI43" s="30"/>
      <c r="UTJ43" s="31"/>
      <c r="UTK43" s="30"/>
      <c r="UTL43" s="31"/>
      <c r="UTM43" s="30"/>
      <c r="UTN43" s="31"/>
      <c r="UTO43" s="30"/>
      <c r="UTP43" s="31"/>
      <c r="UTQ43" s="30"/>
      <c r="UTR43" s="31"/>
      <c r="UTS43" s="30"/>
      <c r="UTT43" s="31"/>
      <c r="UTU43" s="30"/>
      <c r="UTV43" s="31"/>
      <c r="UTW43" s="30"/>
      <c r="UTX43" s="31"/>
      <c r="UTY43" s="30"/>
      <c r="UTZ43" s="31"/>
      <c r="UUA43" s="30"/>
      <c r="UUB43" s="31"/>
      <c r="UUC43" s="30"/>
      <c r="UUD43" s="31"/>
      <c r="UUE43" s="30"/>
      <c r="UUF43" s="31"/>
      <c r="UUG43" s="30"/>
      <c r="UUH43" s="31"/>
      <c r="UUI43" s="30"/>
      <c r="UUJ43" s="31"/>
      <c r="UUK43" s="30"/>
      <c r="UUL43" s="31"/>
      <c r="UUM43" s="30"/>
      <c r="UUN43" s="31"/>
      <c r="UUO43" s="30"/>
      <c r="UUP43" s="31"/>
      <c r="UUQ43" s="30"/>
      <c r="UUR43" s="31"/>
      <c r="UUS43" s="30"/>
      <c r="UUT43" s="31"/>
      <c r="UUU43" s="30"/>
      <c r="UUV43" s="31"/>
      <c r="UUW43" s="30"/>
      <c r="UUX43" s="31"/>
      <c r="UUY43" s="30"/>
      <c r="UUZ43" s="31"/>
      <c r="UVA43" s="30"/>
      <c r="UVB43" s="31"/>
      <c r="UVC43" s="30"/>
      <c r="UVD43" s="31"/>
      <c r="UVE43" s="30"/>
      <c r="UVF43" s="31"/>
      <c r="UVG43" s="30"/>
      <c r="UVH43" s="31"/>
      <c r="UVI43" s="30"/>
      <c r="UVJ43" s="31"/>
      <c r="UVK43" s="30"/>
      <c r="UVL43" s="31"/>
      <c r="UVM43" s="30"/>
      <c r="UVN43" s="31"/>
      <c r="UVO43" s="30"/>
      <c r="UVP43" s="31"/>
      <c r="UVQ43" s="30"/>
      <c r="UVR43" s="31"/>
      <c r="UVS43" s="30"/>
      <c r="UVT43" s="31"/>
      <c r="UVU43" s="30"/>
      <c r="UVV43" s="31"/>
      <c r="UVW43" s="30"/>
      <c r="UVX43" s="31"/>
      <c r="UVY43" s="30"/>
      <c r="UVZ43" s="31"/>
      <c r="UWA43" s="30"/>
      <c r="UWB43" s="31"/>
      <c r="UWC43" s="30"/>
      <c r="UWD43" s="31"/>
      <c r="UWE43" s="30"/>
      <c r="UWF43" s="31"/>
      <c r="UWG43" s="30"/>
      <c r="UWH43" s="31"/>
      <c r="UWI43" s="30"/>
      <c r="UWJ43" s="31"/>
      <c r="UWK43" s="30"/>
      <c r="UWL43" s="31"/>
      <c r="UWM43" s="30"/>
      <c r="UWN43" s="31"/>
      <c r="UWO43" s="30"/>
      <c r="UWP43" s="31"/>
      <c r="UWQ43" s="30"/>
      <c r="UWR43" s="31"/>
      <c r="UWS43" s="30"/>
      <c r="UWT43" s="31"/>
      <c r="UWU43" s="30"/>
      <c r="UWV43" s="31"/>
      <c r="UWW43" s="30"/>
      <c r="UWX43" s="31"/>
      <c r="UWY43" s="30"/>
      <c r="UWZ43" s="31"/>
      <c r="UXA43" s="30"/>
      <c r="UXB43" s="31"/>
      <c r="UXC43" s="30"/>
      <c r="UXD43" s="31"/>
      <c r="UXE43" s="30"/>
      <c r="UXF43" s="31"/>
      <c r="UXG43" s="30"/>
      <c r="UXH43" s="31"/>
      <c r="UXI43" s="30"/>
      <c r="UXJ43" s="31"/>
      <c r="UXK43" s="30"/>
      <c r="UXL43" s="31"/>
      <c r="UXM43" s="30"/>
      <c r="UXN43" s="31"/>
      <c r="UXO43" s="30"/>
      <c r="UXP43" s="31"/>
      <c r="UXQ43" s="30"/>
      <c r="UXR43" s="31"/>
      <c r="UXS43" s="30"/>
      <c r="UXT43" s="31"/>
      <c r="UXU43" s="30"/>
      <c r="UXV43" s="31"/>
      <c r="UXW43" s="30"/>
      <c r="UXX43" s="31"/>
      <c r="UXY43" s="30"/>
      <c r="UXZ43" s="31"/>
      <c r="UYA43" s="30"/>
      <c r="UYB43" s="31"/>
      <c r="UYC43" s="30"/>
      <c r="UYD43" s="31"/>
      <c r="UYE43" s="30"/>
      <c r="UYF43" s="31"/>
      <c r="UYG43" s="30"/>
      <c r="UYH43" s="31"/>
      <c r="UYI43" s="30"/>
      <c r="UYJ43" s="31"/>
      <c r="UYK43" s="30"/>
      <c r="UYL43" s="31"/>
      <c r="UYM43" s="30"/>
      <c r="UYN43" s="31"/>
      <c r="UYO43" s="30"/>
      <c r="UYP43" s="31"/>
      <c r="UYQ43" s="30"/>
      <c r="UYR43" s="31"/>
      <c r="UYS43" s="30"/>
      <c r="UYT43" s="31"/>
      <c r="UYU43" s="30"/>
      <c r="UYV43" s="31"/>
      <c r="UYW43" s="30"/>
      <c r="UYX43" s="31"/>
      <c r="UYY43" s="30"/>
      <c r="UYZ43" s="31"/>
      <c r="UZA43" s="30"/>
      <c r="UZB43" s="31"/>
      <c r="UZC43" s="30"/>
      <c r="UZD43" s="31"/>
      <c r="UZE43" s="30"/>
      <c r="UZF43" s="31"/>
      <c r="UZG43" s="30"/>
      <c r="UZH43" s="31"/>
      <c r="UZI43" s="30"/>
      <c r="UZJ43" s="31"/>
      <c r="UZK43" s="30"/>
      <c r="UZL43" s="31"/>
      <c r="UZM43" s="30"/>
      <c r="UZN43" s="31"/>
      <c r="UZO43" s="30"/>
      <c r="UZP43" s="31"/>
      <c r="UZQ43" s="30"/>
      <c r="UZR43" s="31"/>
      <c r="UZS43" s="30"/>
      <c r="UZT43" s="31"/>
      <c r="UZU43" s="30"/>
      <c r="UZV43" s="31"/>
      <c r="UZW43" s="30"/>
      <c r="UZX43" s="31"/>
      <c r="UZY43" s="30"/>
      <c r="UZZ43" s="31"/>
      <c r="VAA43" s="30"/>
      <c r="VAB43" s="31"/>
      <c r="VAC43" s="30"/>
      <c r="VAD43" s="31"/>
      <c r="VAE43" s="30"/>
      <c r="VAF43" s="31"/>
      <c r="VAG43" s="30"/>
      <c r="VAH43" s="31"/>
      <c r="VAI43" s="30"/>
      <c r="VAJ43" s="31"/>
      <c r="VAK43" s="30"/>
      <c r="VAL43" s="31"/>
      <c r="VAM43" s="30"/>
      <c r="VAN43" s="31"/>
      <c r="VAO43" s="30"/>
      <c r="VAP43" s="31"/>
      <c r="VAQ43" s="30"/>
      <c r="VAR43" s="31"/>
      <c r="VAS43" s="30"/>
      <c r="VAT43" s="31"/>
      <c r="VAU43" s="30"/>
      <c r="VAV43" s="31"/>
      <c r="VAW43" s="30"/>
      <c r="VAX43" s="31"/>
      <c r="VAY43" s="30"/>
      <c r="VAZ43" s="31"/>
      <c r="VBA43" s="30"/>
      <c r="VBB43" s="31"/>
      <c r="VBC43" s="30"/>
      <c r="VBD43" s="31"/>
      <c r="VBE43" s="30"/>
      <c r="VBF43" s="31"/>
      <c r="VBG43" s="30"/>
      <c r="VBH43" s="31"/>
      <c r="VBI43" s="30"/>
      <c r="VBJ43" s="31"/>
      <c r="VBK43" s="30"/>
      <c r="VBL43" s="31"/>
      <c r="VBM43" s="30"/>
      <c r="VBN43" s="31"/>
      <c r="VBO43" s="30"/>
      <c r="VBP43" s="31"/>
      <c r="VBQ43" s="30"/>
      <c r="VBR43" s="31"/>
      <c r="VBS43" s="30"/>
      <c r="VBT43" s="31"/>
      <c r="VBU43" s="30"/>
      <c r="VBV43" s="31"/>
      <c r="VBW43" s="30"/>
      <c r="VBX43" s="31"/>
      <c r="VBY43" s="30"/>
      <c r="VBZ43" s="31"/>
      <c r="VCA43" s="30"/>
      <c r="VCB43" s="31"/>
      <c r="VCC43" s="30"/>
      <c r="VCD43" s="31"/>
      <c r="VCE43" s="30"/>
      <c r="VCF43" s="31"/>
      <c r="VCG43" s="30"/>
      <c r="VCH43" s="31"/>
      <c r="VCI43" s="30"/>
      <c r="VCJ43" s="31"/>
      <c r="VCK43" s="30"/>
      <c r="VCL43" s="31"/>
      <c r="VCM43" s="30"/>
      <c r="VCN43" s="31"/>
      <c r="VCO43" s="30"/>
      <c r="VCP43" s="31"/>
      <c r="VCQ43" s="30"/>
      <c r="VCR43" s="31"/>
      <c r="VCS43" s="30"/>
      <c r="VCT43" s="31"/>
      <c r="VCU43" s="30"/>
      <c r="VCV43" s="31"/>
      <c r="VCW43" s="30"/>
      <c r="VCX43" s="31"/>
      <c r="VCY43" s="30"/>
      <c r="VCZ43" s="31"/>
      <c r="VDA43" s="30"/>
      <c r="VDB43" s="31"/>
      <c r="VDC43" s="30"/>
      <c r="VDD43" s="31"/>
      <c r="VDE43" s="30"/>
      <c r="VDF43" s="31"/>
      <c r="VDG43" s="30"/>
      <c r="VDH43" s="31"/>
      <c r="VDI43" s="30"/>
      <c r="VDJ43" s="31"/>
      <c r="VDK43" s="30"/>
      <c r="VDL43" s="31"/>
      <c r="VDM43" s="30"/>
      <c r="VDN43" s="31"/>
      <c r="VDO43" s="30"/>
      <c r="VDP43" s="31"/>
      <c r="VDQ43" s="30"/>
      <c r="VDR43" s="31"/>
      <c r="VDS43" s="30"/>
      <c r="VDT43" s="31"/>
      <c r="VDU43" s="30"/>
      <c r="VDV43" s="31"/>
      <c r="VDW43" s="30"/>
      <c r="VDX43" s="31"/>
      <c r="VDY43" s="30"/>
      <c r="VDZ43" s="31"/>
      <c r="VEA43" s="30"/>
      <c r="VEB43" s="31"/>
      <c r="VEC43" s="30"/>
      <c r="VED43" s="31"/>
      <c r="VEE43" s="30"/>
      <c r="VEF43" s="31"/>
      <c r="VEG43" s="30"/>
      <c r="VEH43" s="31"/>
      <c r="VEI43" s="30"/>
      <c r="VEJ43" s="31"/>
      <c r="VEK43" s="30"/>
      <c r="VEL43" s="31"/>
      <c r="VEM43" s="30"/>
      <c r="VEN43" s="31"/>
      <c r="VEO43" s="30"/>
      <c r="VEP43" s="31"/>
      <c r="VEQ43" s="30"/>
      <c r="VER43" s="31"/>
      <c r="VES43" s="30"/>
      <c r="VET43" s="31"/>
      <c r="VEU43" s="30"/>
      <c r="VEV43" s="31"/>
      <c r="VEW43" s="30"/>
      <c r="VEX43" s="31"/>
      <c r="VEY43" s="30"/>
      <c r="VEZ43" s="31"/>
      <c r="VFA43" s="30"/>
      <c r="VFB43" s="31"/>
      <c r="VFC43" s="30"/>
      <c r="VFD43" s="31"/>
      <c r="VFE43" s="30"/>
      <c r="VFF43" s="31"/>
      <c r="VFG43" s="30"/>
      <c r="VFH43" s="31"/>
      <c r="VFI43" s="30"/>
      <c r="VFJ43" s="31"/>
      <c r="VFK43" s="30"/>
      <c r="VFL43" s="31"/>
      <c r="VFM43" s="30"/>
      <c r="VFN43" s="31"/>
      <c r="VFO43" s="30"/>
      <c r="VFP43" s="31"/>
      <c r="VFQ43" s="30"/>
      <c r="VFR43" s="31"/>
      <c r="VFS43" s="30"/>
      <c r="VFT43" s="31"/>
      <c r="VFU43" s="30"/>
      <c r="VFV43" s="31"/>
      <c r="VFW43" s="30"/>
      <c r="VFX43" s="31"/>
      <c r="VFY43" s="30"/>
      <c r="VFZ43" s="31"/>
      <c r="VGA43" s="30"/>
      <c r="VGB43" s="31"/>
      <c r="VGC43" s="30"/>
      <c r="VGD43" s="31"/>
      <c r="VGE43" s="30"/>
      <c r="VGF43" s="31"/>
      <c r="VGG43" s="30"/>
      <c r="VGH43" s="31"/>
      <c r="VGI43" s="30"/>
      <c r="VGJ43" s="31"/>
      <c r="VGK43" s="30"/>
      <c r="VGL43" s="31"/>
      <c r="VGM43" s="30"/>
      <c r="VGN43" s="31"/>
      <c r="VGO43" s="30"/>
      <c r="VGP43" s="31"/>
      <c r="VGQ43" s="30"/>
      <c r="VGR43" s="31"/>
      <c r="VGS43" s="30"/>
      <c r="VGT43" s="31"/>
      <c r="VGU43" s="30"/>
      <c r="VGV43" s="31"/>
      <c r="VGW43" s="30"/>
      <c r="VGX43" s="31"/>
      <c r="VGY43" s="30"/>
      <c r="VGZ43" s="31"/>
      <c r="VHA43" s="30"/>
      <c r="VHB43" s="31"/>
      <c r="VHC43" s="30"/>
      <c r="VHD43" s="31"/>
      <c r="VHE43" s="30"/>
      <c r="VHF43" s="31"/>
      <c r="VHG43" s="30"/>
      <c r="VHH43" s="31"/>
      <c r="VHI43" s="30"/>
      <c r="VHJ43" s="31"/>
      <c r="VHK43" s="30"/>
      <c r="VHL43" s="31"/>
      <c r="VHM43" s="30"/>
      <c r="VHN43" s="31"/>
      <c r="VHO43" s="30"/>
      <c r="VHP43" s="31"/>
      <c r="VHQ43" s="30"/>
      <c r="VHR43" s="31"/>
      <c r="VHS43" s="30"/>
      <c r="VHT43" s="31"/>
      <c r="VHU43" s="30"/>
      <c r="VHV43" s="31"/>
      <c r="VHW43" s="30"/>
      <c r="VHX43" s="31"/>
      <c r="VHY43" s="30"/>
      <c r="VHZ43" s="31"/>
      <c r="VIA43" s="30"/>
      <c r="VIB43" s="31"/>
      <c r="VIC43" s="30"/>
      <c r="VID43" s="31"/>
      <c r="VIE43" s="30"/>
      <c r="VIF43" s="31"/>
      <c r="VIG43" s="30"/>
      <c r="VIH43" s="31"/>
      <c r="VII43" s="30"/>
      <c r="VIJ43" s="31"/>
      <c r="VIK43" s="30"/>
      <c r="VIL43" s="31"/>
      <c r="VIM43" s="30"/>
      <c r="VIN43" s="31"/>
      <c r="VIO43" s="30"/>
      <c r="VIP43" s="31"/>
      <c r="VIQ43" s="30"/>
      <c r="VIR43" s="31"/>
      <c r="VIS43" s="30"/>
      <c r="VIT43" s="31"/>
      <c r="VIU43" s="30"/>
      <c r="VIV43" s="31"/>
      <c r="VIW43" s="30"/>
      <c r="VIX43" s="31"/>
      <c r="VIY43" s="30"/>
      <c r="VIZ43" s="31"/>
      <c r="VJA43" s="30"/>
      <c r="VJB43" s="31"/>
      <c r="VJC43" s="30"/>
      <c r="VJD43" s="31"/>
      <c r="VJE43" s="30"/>
      <c r="VJF43" s="31"/>
      <c r="VJG43" s="30"/>
      <c r="VJH43" s="31"/>
      <c r="VJI43" s="30"/>
      <c r="VJJ43" s="31"/>
      <c r="VJK43" s="30"/>
      <c r="VJL43" s="31"/>
      <c r="VJM43" s="30"/>
      <c r="VJN43" s="31"/>
      <c r="VJO43" s="30"/>
      <c r="VJP43" s="31"/>
      <c r="VJQ43" s="30"/>
      <c r="VJR43" s="31"/>
      <c r="VJS43" s="30"/>
      <c r="VJT43" s="31"/>
      <c r="VJU43" s="30"/>
      <c r="VJV43" s="31"/>
      <c r="VJW43" s="30"/>
      <c r="VJX43" s="31"/>
      <c r="VJY43" s="30"/>
      <c r="VJZ43" s="31"/>
      <c r="VKA43" s="30"/>
      <c r="VKB43" s="31"/>
      <c r="VKC43" s="30"/>
      <c r="VKD43" s="31"/>
      <c r="VKE43" s="30"/>
      <c r="VKF43" s="31"/>
      <c r="VKG43" s="30"/>
      <c r="VKH43" s="31"/>
      <c r="VKI43" s="30"/>
      <c r="VKJ43" s="31"/>
      <c r="VKK43" s="30"/>
      <c r="VKL43" s="31"/>
      <c r="VKM43" s="30"/>
      <c r="VKN43" s="31"/>
      <c r="VKO43" s="30"/>
      <c r="VKP43" s="31"/>
      <c r="VKQ43" s="30"/>
      <c r="VKR43" s="31"/>
      <c r="VKS43" s="30"/>
      <c r="VKT43" s="31"/>
      <c r="VKU43" s="30"/>
      <c r="VKV43" s="31"/>
      <c r="VKW43" s="30"/>
      <c r="VKX43" s="31"/>
      <c r="VKY43" s="30"/>
      <c r="VKZ43" s="31"/>
      <c r="VLA43" s="30"/>
      <c r="VLB43" s="31"/>
      <c r="VLC43" s="30"/>
      <c r="VLD43" s="31"/>
      <c r="VLE43" s="30"/>
      <c r="VLF43" s="31"/>
      <c r="VLG43" s="30"/>
      <c r="VLH43" s="31"/>
      <c r="VLI43" s="30"/>
      <c r="VLJ43" s="31"/>
      <c r="VLK43" s="30"/>
      <c r="VLL43" s="31"/>
      <c r="VLM43" s="30"/>
      <c r="VLN43" s="31"/>
      <c r="VLO43" s="30"/>
      <c r="VLP43" s="31"/>
      <c r="VLQ43" s="30"/>
      <c r="VLR43" s="31"/>
      <c r="VLS43" s="30"/>
      <c r="VLT43" s="31"/>
      <c r="VLU43" s="30"/>
      <c r="VLV43" s="31"/>
      <c r="VLW43" s="30"/>
      <c r="VLX43" s="31"/>
      <c r="VLY43" s="30"/>
      <c r="VLZ43" s="31"/>
      <c r="VMA43" s="30"/>
      <c r="VMB43" s="31"/>
      <c r="VMC43" s="30"/>
      <c r="VMD43" s="31"/>
      <c r="VME43" s="30"/>
      <c r="VMF43" s="31"/>
      <c r="VMG43" s="30"/>
      <c r="VMH43" s="31"/>
      <c r="VMI43" s="30"/>
      <c r="VMJ43" s="31"/>
      <c r="VMK43" s="30"/>
      <c r="VML43" s="31"/>
      <c r="VMM43" s="30"/>
      <c r="VMN43" s="31"/>
      <c r="VMO43" s="30"/>
      <c r="VMP43" s="31"/>
      <c r="VMQ43" s="30"/>
      <c r="VMR43" s="31"/>
      <c r="VMS43" s="30"/>
      <c r="VMT43" s="31"/>
      <c r="VMU43" s="30"/>
      <c r="VMV43" s="31"/>
      <c r="VMW43" s="30"/>
      <c r="VMX43" s="31"/>
      <c r="VMY43" s="30"/>
      <c r="VMZ43" s="31"/>
      <c r="VNA43" s="30"/>
      <c r="VNB43" s="31"/>
      <c r="VNC43" s="30"/>
      <c r="VND43" s="31"/>
      <c r="VNE43" s="30"/>
      <c r="VNF43" s="31"/>
      <c r="VNG43" s="30"/>
      <c r="VNH43" s="31"/>
      <c r="VNI43" s="30"/>
      <c r="VNJ43" s="31"/>
      <c r="VNK43" s="30"/>
      <c r="VNL43" s="31"/>
      <c r="VNM43" s="30"/>
      <c r="VNN43" s="31"/>
      <c r="VNO43" s="30"/>
      <c r="VNP43" s="31"/>
      <c r="VNQ43" s="30"/>
      <c r="VNR43" s="31"/>
      <c r="VNS43" s="30"/>
      <c r="VNT43" s="31"/>
      <c r="VNU43" s="30"/>
      <c r="VNV43" s="31"/>
      <c r="VNW43" s="30"/>
      <c r="VNX43" s="31"/>
      <c r="VNY43" s="30"/>
      <c r="VNZ43" s="31"/>
      <c r="VOA43" s="30"/>
      <c r="VOB43" s="31"/>
      <c r="VOC43" s="30"/>
      <c r="VOD43" s="31"/>
      <c r="VOE43" s="30"/>
      <c r="VOF43" s="31"/>
      <c r="VOG43" s="30"/>
      <c r="VOH43" s="31"/>
      <c r="VOI43" s="30"/>
      <c r="VOJ43" s="31"/>
      <c r="VOK43" s="30"/>
      <c r="VOL43" s="31"/>
      <c r="VOM43" s="30"/>
      <c r="VON43" s="31"/>
      <c r="VOO43" s="30"/>
      <c r="VOP43" s="31"/>
      <c r="VOQ43" s="30"/>
      <c r="VOR43" s="31"/>
      <c r="VOS43" s="30"/>
      <c r="VOT43" s="31"/>
      <c r="VOU43" s="30"/>
      <c r="VOV43" s="31"/>
      <c r="VOW43" s="30"/>
      <c r="VOX43" s="31"/>
      <c r="VOY43" s="30"/>
      <c r="VOZ43" s="31"/>
      <c r="VPA43" s="30"/>
      <c r="VPB43" s="31"/>
      <c r="VPC43" s="30"/>
      <c r="VPD43" s="31"/>
      <c r="VPE43" s="30"/>
      <c r="VPF43" s="31"/>
      <c r="VPG43" s="30"/>
      <c r="VPH43" s="31"/>
      <c r="VPI43" s="30"/>
      <c r="VPJ43" s="31"/>
      <c r="VPK43" s="30"/>
      <c r="VPL43" s="31"/>
      <c r="VPM43" s="30"/>
      <c r="VPN43" s="31"/>
      <c r="VPO43" s="30"/>
      <c r="VPP43" s="31"/>
      <c r="VPQ43" s="30"/>
      <c r="VPR43" s="31"/>
      <c r="VPS43" s="30"/>
      <c r="VPT43" s="31"/>
      <c r="VPU43" s="30"/>
      <c r="VPV43" s="31"/>
      <c r="VPW43" s="30"/>
      <c r="VPX43" s="31"/>
      <c r="VPY43" s="30"/>
      <c r="VPZ43" s="31"/>
      <c r="VQA43" s="30"/>
      <c r="VQB43" s="31"/>
      <c r="VQC43" s="30"/>
      <c r="VQD43" s="31"/>
      <c r="VQE43" s="30"/>
      <c r="VQF43" s="31"/>
      <c r="VQG43" s="30"/>
      <c r="VQH43" s="31"/>
      <c r="VQI43" s="30"/>
      <c r="VQJ43" s="31"/>
      <c r="VQK43" s="30"/>
      <c r="VQL43" s="31"/>
      <c r="VQM43" s="30"/>
      <c r="VQN43" s="31"/>
      <c r="VQO43" s="30"/>
      <c r="VQP43" s="31"/>
      <c r="VQQ43" s="30"/>
      <c r="VQR43" s="31"/>
      <c r="VQS43" s="30"/>
      <c r="VQT43" s="31"/>
      <c r="VQU43" s="30"/>
      <c r="VQV43" s="31"/>
      <c r="VQW43" s="30"/>
      <c r="VQX43" s="31"/>
      <c r="VQY43" s="30"/>
      <c r="VQZ43" s="31"/>
      <c r="VRA43" s="30"/>
      <c r="VRB43" s="31"/>
      <c r="VRC43" s="30"/>
      <c r="VRD43" s="31"/>
      <c r="VRE43" s="30"/>
      <c r="VRF43" s="31"/>
      <c r="VRG43" s="30"/>
      <c r="VRH43" s="31"/>
      <c r="VRI43" s="30"/>
      <c r="VRJ43" s="31"/>
      <c r="VRK43" s="30"/>
      <c r="VRL43" s="31"/>
      <c r="VRM43" s="30"/>
      <c r="VRN43" s="31"/>
      <c r="VRO43" s="30"/>
      <c r="VRP43" s="31"/>
      <c r="VRQ43" s="30"/>
      <c r="VRR43" s="31"/>
      <c r="VRS43" s="30"/>
      <c r="VRT43" s="31"/>
      <c r="VRU43" s="30"/>
      <c r="VRV43" s="31"/>
      <c r="VRW43" s="30"/>
      <c r="VRX43" s="31"/>
      <c r="VRY43" s="30"/>
      <c r="VRZ43" s="31"/>
      <c r="VSA43" s="30"/>
      <c r="VSB43" s="31"/>
      <c r="VSC43" s="30"/>
      <c r="VSD43" s="31"/>
      <c r="VSE43" s="30"/>
      <c r="VSF43" s="31"/>
      <c r="VSG43" s="30"/>
      <c r="VSH43" s="31"/>
      <c r="VSI43" s="30"/>
      <c r="VSJ43" s="31"/>
      <c r="VSK43" s="30"/>
      <c r="VSL43" s="31"/>
      <c r="VSM43" s="30"/>
      <c r="VSN43" s="31"/>
      <c r="VSO43" s="30"/>
      <c r="VSP43" s="31"/>
      <c r="VSQ43" s="30"/>
      <c r="VSR43" s="31"/>
      <c r="VSS43" s="30"/>
      <c r="VST43" s="31"/>
      <c r="VSU43" s="30"/>
      <c r="VSV43" s="31"/>
      <c r="VSW43" s="30"/>
      <c r="VSX43" s="31"/>
      <c r="VSY43" s="30"/>
      <c r="VSZ43" s="31"/>
      <c r="VTA43" s="30"/>
      <c r="VTB43" s="31"/>
      <c r="VTC43" s="30"/>
      <c r="VTD43" s="31"/>
      <c r="VTE43" s="30"/>
      <c r="VTF43" s="31"/>
      <c r="VTG43" s="30"/>
      <c r="VTH43" s="31"/>
      <c r="VTI43" s="30"/>
      <c r="VTJ43" s="31"/>
      <c r="VTK43" s="30"/>
      <c r="VTL43" s="31"/>
      <c r="VTM43" s="30"/>
      <c r="VTN43" s="31"/>
      <c r="VTO43" s="30"/>
      <c r="VTP43" s="31"/>
      <c r="VTQ43" s="30"/>
      <c r="VTR43" s="31"/>
      <c r="VTS43" s="30"/>
      <c r="VTT43" s="31"/>
      <c r="VTU43" s="30"/>
      <c r="VTV43" s="31"/>
      <c r="VTW43" s="30"/>
      <c r="VTX43" s="31"/>
      <c r="VTY43" s="30"/>
      <c r="VTZ43" s="31"/>
      <c r="VUA43" s="30"/>
      <c r="VUB43" s="31"/>
      <c r="VUC43" s="30"/>
      <c r="VUD43" s="31"/>
      <c r="VUE43" s="30"/>
      <c r="VUF43" s="31"/>
      <c r="VUG43" s="30"/>
      <c r="VUH43" s="31"/>
      <c r="VUI43" s="30"/>
      <c r="VUJ43" s="31"/>
      <c r="VUK43" s="30"/>
      <c r="VUL43" s="31"/>
      <c r="VUM43" s="30"/>
      <c r="VUN43" s="31"/>
      <c r="VUO43" s="30"/>
      <c r="VUP43" s="31"/>
      <c r="VUQ43" s="30"/>
      <c r="VUR43" s="31"/>
      <c r="VUS43" s="30"/>
      <c r="VUT43" s="31"/>
      <c r="VUU43" s="30"/>
      <c r="VUV43" s="31"/>
      <c r="VUW43" s="30"/>
      <c r="VUX43" s="31"/>
      <c r="VUY43" s="30"/>
      <c r="VUZ43" s="31"/>
      <c r="VVA43" s="30"/>
      <c r="VVB43" s="31"/>
      <c r="VVC43" s="30"/>
      <c r="VVD43" s="31"/>
      <c r="VVE43" s="30"/>
      <c r="VVF43" s="31"/>
      <c r="VVG43" s="30"/>
      <c r="VVH43" s="31"/>
      <c r="VVI43" s="30"/>
      <c r="VVJ43" s="31"/>
      <c r="VVK43" s="30"/>
      <c r="VVL43" s="31"/>
      <c r="VVM43" s="30"/>
      <c r="VVN43" s="31"/>
      <c r="VVO43" s="30"/>
      <c r="VVP43" s="31"/>
      <c r="VVQ43" s="30"/>
      <c r="VVR43" s="31"/>
      <c r="VVS43" s="30"/>
      <c r="VVT43" s="31"/>
      <c r="VVU43" s="30"/>
      <c r="VVV43" s="31"/>
      <c r="VVW43" s="30"/>
      <c r="VVX43" s="31"/>
      <c r="VVY43" s="30"/>
      <c r="VVZ43" s="31"/>
      <c r="VWA43" s="30"/>
      <c r="VWB43" s="31"/>
      <c r="VWC43" s="30"/>
      <c r="VWD43" s="31"/>
      <c r="VWE43" s="30"/>
      <c r="VWF43" s="31"/>
      <c r="VWG43" s="30"/>
      <c r="VWH43" s="31"/>
      <c r="VWI43" s="30"/>
      <c r="VWJ43" s="31"/>
      <c r="VWK43" s="30"/>
      <c r="VWL43" s="31"/>
      <c r="VWM43" s="30"/>
      <c r="VWN43" s="31"/>
      <c r="VWO43" s="30"/>
      <c r="VWP43" s="31"/>
      <c r="VWQ43" s="30"/>
      <c r="VWR43" s="31"/>
      <c r="VWS43" s="30"/>
      <c r="VWT43" s="31"/>
      <c r="VWU43" s="30"/>
      <c r="VWV43" s="31"/>
      <c r="VWW43" s="30"/>
      <c r="VWX43" s="31"/>
      <c r="VWY43" s="30"/>
      <c r="VWZ43" s="31"/>
      <c r="VXA43" s="30"/>
      <c r="VXB43" s="31"/>
      <c r="VXC43" s="30"/>
      <c r="VXD43" s="31"/>
      <c r="VXE43" s="30"/>
      <c r="VXF43" s="31"/>
      <c r="VXG43" s="30"/>
      <c r="VXH43" s="31"/>
      <c r="VXI43" s="30"/>
      <c r="VXJ43" s="31"/>
      <c r="VXK43" s="30"/>
      <c r="VXL43" s="31"/>
      <c r="VXM43" s="30"/>
      <c r="VXN43" s="31"/>
      <c r="VXO43" s="30"/>
      <c r="VXP43" s="31"/>
      <c r="VXQ43" s="30"/>
      <c r="VXR43" s="31"/>
      <c r="VXS43" s="30"/>
      <c r="VXT43" s="31"/>
      <c r="VXU43" s="30"/>
      <c r="VXV43" s="31"/>
      <c r="VXW43" s="30"/>
      <c r="VXX43" s="31"/>
      <c r="VXY43" s="30"/>
      <c r="VXZ43" s="31"/>
      <c r="VYA43" s="30"/>
      <c r="VYB43" s="31"/>
      <c r="VYC43" s="30"/>
      <c r="VYD43" s="31"/>
      <c r="VYE43" s="30"/>
      <c r="VYF43" s="31"/>
      <c r="VYG43" s="30"/>
      <c r="VYH43" s="31"/>
      <c r="VYI43" s="30"/>
      <c r="VYJ43" s="31"/>
      <c r="VYK43" s="30"/>
      <c r="VYL43" s="31"/>
      <c r="VYM43" s="30"/>
      <c r="VYN43" s="31"/>
      <c r="VYO43" s="30"/>
      <c r="VYP43" s="31"/>
      <c r="VYQ43" s="30"/>
      <c r="VYR43" s="31"/>
      <c r="VYS43" s="30"/>
      <c r="VYT43" s="31"/>
      <c r="VYU43" s="30"/>
      <c r="VYV43" s="31"/>
      <c r="VYW43" s="30"/>
      <c r="VYX43" s="31"/>
      <c r="VYY43" s="30"/>
      <c r="VYZ43" s="31"/>
      <c r="VZA43" s="30"/>
      <c r="VZB43" s="31"/>
      <c r="VZC43" s="30"/>
      <c r="VZD43" s="31"/>
      <c r="VZE43" s="30"/>
      <c r="VZF43" s="31"/>
      <c r="VZG43" s="30"/>
      <c r="VZH43" s="31"/>
      <c r="VZI43" s="30"/>
      <c r="VZJ43" s="31"/>
      <c r="VZK43" s="30"/>
      <c r="VZL43" s="31"/>
      <c r="VZM43" s="30"/>
      <c r="VZN43" s="31"/>
      <c r="VZO43" s="30"/>
      <c r="VZP43" s="31"/>
      <c r="VZQ43" s="30"/>
      <c r="VZR43" s="31"/>
      <c r="VZS43" s="30"/>
      <c r="VZT43" s="31"/>
      <c r="VZU43" s="30"/>
      <c r="VZV43" s="31"/>
      <c r="VZW43" s="30"/>
      <c r="VZX43" s="31"/>
      <c r="VZY43" s="30"/>
      <c r="VZZ43" s="31"/>
      <c r="WAA43" s="30"/>
      <c r="WAB43" s="31"/>
      <c r="WAC43" s="30"/>
      <c r="WAD43" s="31"/>
      <c r="WAE43" s="30"/>
      <c r="WAF43" s="31"/>
      <c r="WAG43" s="30"/>
      <c r="WAH43" s="31"/>
      <c r="WAI43" s="30"/>
      <c r="WAJ43" s="31"/>
      <c r="WAK43" s="30"/>
      <c r="WAL43" s="31"/>
      <c r="WAM43" s="30"/>
      <c r="WAN43" s="31"/>
      <c r="WAO43" s="30"/>
      <c r="WAP43" s="31"/>
      <c r="WAQ43" s="30"/>
      <c r="WAR43" s="31"/>
      <c r="WAS43" s="30"/>
      <c r="WAT43" s="31"/>
      <c r="WAU43" s="30"/>
      <c r="WAV43" s="31"/>
      <c r="WAW43" s="30"/>
      <c r="WAX43" s="31"/>
      <c r="WAY43" s="30"/>
      <c r="WAZ43" s="31"/>
      <c r="WBA43" s="30"/>
      <c r="WBB43" s="31"/>
      <c r="WBC43" s="30"/>
      <c r="WBD43" s="31"/>
      <c r="WBE43" s="30"/>
      <c r="WBF43" s="31"/>
      <c r="WBG43" s="30"/>
      <c r="WBH43" s="31"/>
      <c r="WBI43" s="30"/>
      <c r="WBJ43" s="31"/>
      <c r="WBK43" s="30"/>
      <c r="WBL43" s="31"/>
      <c r="WBM43" s="30"/>
      <c r="WBN43" s="31"/>
      <c r="WBO43" s="30"/>
      <c r="WBP43" s="31"/>
      <c r="WBQ43" s="30"/>
      <c r="WBR43" s="31"/>
      <c r="WBS43" s="30"/>
      <c r="WBT43" s="31"/>
      <c r="WBU43" s="30"/>
      <c r="WBV43" s="31"/>
      <c r="WBW43" s="30"/>
      <c r="WBX43" s="31"/>
      <c r="WBY43" s="30"/>
      <c r="WBZ43" s="31"/>
      <c r="WCA43" s="30"/>
      <c r="WCB43" s="31"/>
      <c r="WCC43" s="30"/>
      <c r="WCD43" s="31"/>
      <c r="WCE43" s="30"/>
      <c r="WCF43" s="31"/>
      <c r="WCG43" s="30"/>
      <c r="WCH43" s="31"/>
      <c r="WCI43" s="30"/>
      <c r="WCJ43" s="31"/>
      <c r="WCK43" s="30"/>
      <c r="WCL43" s="31"/>
      <c r="WCM43" s="30"/>
      <c r="WCN43" s="31"/>
      <c r="WCO43" s="30"/>
      <c r="WCP43" s="31"/>
      <c r="WCQ43" s="30"/>
      <c r="WCR43" s="31"/>
      <c r="WCS43" s="30"/>
      <c r="WCT43" s="31"/>
      <c r="WCU43" s="30"/>
      <c r="WCV43" s="31"/>
      <c r="WCW43" s="30"/>
      <c r="WCX43" s="31"/>
      <c r="WCY43" s="30"/>
      <c r="WCZ43" s="31"/>
      <c r="WDA43" s="30"/>
      <c r="WDB43" s="31"/>
      <c r="WDC43" s="30"/>
      <c r="WDD43" s="31"/>
      <c r="WDE43" s="30"/>
      <c r="WDF43" s="31"/>
      <c r="WDG43" s="30"/>
      <c r="WDH43" s="31"/>
      <c r="WDI43" s="30"/>
      <c r="WDJ43" s="31"/>
      <c r="WDK43" s="30"/>
      <c r="WDL43" s="31"/>
      <c r="WDM43" s="30"/>
      <c r="WDN43" s="31"/>
      <c r="WDO43" s="30"/>
      <c r="WDP43" s="31"/>
      <c r="WDQ43" s="30"/>
      <c r="WDR43" s="31"/>
      <c r="WDS43" s="30"/>
      <c r="WDT43" s="31"/>
      <c r="WDU43" s="30"/>
      <c r="WDV43" s="31"/>
      <c r="WDW43" s="30"/>
      <c r="WDX43" s="31"/>
      <c r="WDY43" s="30"/>
      <c r="WDZ43" s="31"/>
      <c r="WEA43" s="30"/>
      <c r="WEB43" s="31"/>
      <c r="WEC43" s="30"/>
      <c r="WED43" s="31"/>
      <c r="WEE43" s="30"/>
      <c r="WEF43" s="31"/>
      <c r="WEG43" s="30"/>
      <c r="WEH43" s="31"/>
      <c r="WEI43" s="30"/>
      <c r="WEJ43" s="31"/>
      <c r="WEK43" s="30"/>
      <c r="WEL43" s="31"/>
      <c r="WEM43" s="30"/>
      <c r="WEN43" s="31"/>
      <c r="WEO43" s="30"/>
      <c r="WEP43" s="31"/>
      <c r="WEQ43" s="30"/>
      <c r="WER43" s="31"/>
      <c r="WES43" s="30"/>
      <c r="WET43" s="31"/>
      <c r="WEU43" s="30"/>
      <c r="WEV43" s="31"/>
      <c r="WEW43" s="30"/>
      <c r="WEX43" s="31"/>
      <c r="WEY43" s="30"/>
      <c r="WEZ43" s="31"/>
      <c r="WFA43" s="30"/>
      <c r="WFB43" s="31"/>
      <c r="WFC43" s="30"/>
      <c r="WFD43" s="31"/>
      <c r="WFE43" s="30"/>
      <c r="WFF43" s="31"/>
      <c r="WFG43" s="30"/>
      <c r="WFH43" s="31"/>
      <c r="WFI43" s="30"/>
      <c r="WFJ43" s="31"/>
      <c r="WFK43" s="30"/>
      <c r="WFL43" s="31"/>
      <c r="WFM43" s="30"/>
      <c r="WFN43" s="31"/>
      <c r="WFO43" s="30"/>
      <c r="WFP43" s="31"/>
      <c r="WFQ43" s="30"/>
      <c r="WFR43" s="31"/>
      <c r="WFS43" s="30"/>
      <c r="WFT43" s="31"/>
      <c r="WFU43" s="30"/>
      <c r="WFV43" s="31"/>
      <c r="WFW43" s="30"/>
      <c r="WFX43" s="31"/>
      <c r="WFY43" s="30"/>
      <c r="WFZ43" s="31"/>
      <c r="WGA43" s="30"/>
      <c r="WGB43" s="31"/>
      <c r="WGC43" s="30"/>
      <c r="WGD43" s="31"/>
      <c r="WGE43" s="30"/>
      <c r="WGF43" s="31"/>
      <c r="WGG43" s="30"/>
      <c r="WGH43" s="31"/>
      <c r="WGI43" s="30"/>
      <c r="WGJ43" s="31"/>
      <c r="WGK43" s="30"/>
      <c r="WGL43" s="31"/>
      <c r="WGM43" s="30"/>
      <c r="WGN43" s="31"/>
      <c r="WGO43" s="30"/>
      <c r="WGP43" s="31"/>
      <c r="WGQ43" s="30"/>
      <c r="WGR43" s="31"/>
      <c r="WGS43" s="30"/>
      <c r="WGT43" s="31"/>
      <c r="WGU43" s="30"/>
      <c r="WGV43" s="31"/>
      <c r="WGW43" s="30"/>
      <c r="WGX43" s="31"/>
      <c r="WGY43" s="30"/>
      <c r="WGZ43" s="31"/>
      <c r="WHA43" s="30"/>
      <c r="WHB43" s="31"/>
      <c r="WHC43" s="30"/>
      <c r="WHD43" s="31"/>
      <c r="WHE43" s="30"/>
      <c r="WHF43" s="31"/>
      <c r="WHG43" s="30"/>
      <c r="WHH43" s="31"/>
      <c r="WHI43" s="30"/>
      <c r="WHJ43" s="31"/>
      <c r="WHK43" s="30"/>
      <c r="WHL43" s="31"/>
      <c r="WHM43" s="30"/>
      <c r="WHN43" s="31"/>
      <c r="WHO43" s="30"/>
      <c r="WHP43" s="31"/>
      <c r="WHQ43" s="30"/>
      <c r="WHR43" s="31"/>
      <c r="WHS43" s="30"/>
      <c r="WHT43" s="31"/>
      <c r="WHU43" s="30"/>
      <c r="WHV43" s="31"/>
      <c r="WHW43" s="30"/>
      <c r="WHX43" s="31"/>
      <c r="WHY43" s="30"/>
      <c r="WHZ43" s="31"/>
      <c r="WIA43" s="30"/>
      <c r="WIB43" s="31"/>
      <c r="WIC43" s="30"/>
      <c r="WID43" s="31"/>
      <c r="WIE43" s="30"/>
      <c r="WIF43" s="31"/>
      <c r="WIG43" s="30"/>
      <c r="WIH43" s="31"/>
      <c r="WII43" s="30"/>
      <c r="WIJ43" s="31"/>
      <c r="WIK43" s="30"/>
      <c r="WIL43" s="31"/>
      <c r="WIM43" s="30"/>
      <c r="WIN43" s="31"/>
      <c r="WIO43" s="30"/>
      <c r="WIP43" s="31"/>
      <c r="WIQ43" s="30"/>
      <c r="WIR43" s="31"/>
      <c r="WIS43" s="30"/>
      <c r="WIT43" s="31"/>
      <c r="WIU43" s="30"/>
      <c r="WIV43" s="31"/>
      <c r="WIW43" s="30"/>
      <c r="WIX43" s="31"/>
      <c r="WIY43" s="30"/>
      <c r="WIZ43" s="31"/>
      <c r="WJA43" s="30"/>
      <c r="WJB43" s="31"/>
      <c r="WJC43" s="30"/>
      <c r="WJD43" s="31"/>
      <c r="WJE43" s="30"/>
      <c r="WJF43" s="31"/>
      <c r="WJG43" s="30"/>
      <c r="WJH43" s="31"/>
      <c r="WJI43" s="30"/>
      <c r="WJJ43" s="31"/>
      <c r="WJK43" s="30"/>
      <c r="WJL43" s="31"/>
      <c r="WJM43" s="30"/>
      <c r="WJN43" s="31"/>
      <c r="WJO43" s="30"/>
      <c r="WJP43" s="31"/>
      <c r="WJQ43" s="30"/>
      <c r="WJR43" s="31"/>
      <c r="WJS43" s="30"/>
      <c r="WJT43" s="31"/>
      <c r="WJU43" s="30"/>
      <c r="WJV43" s="31"/>
      <c r="WJW43" s="30"/>
      <c r="WJX43" s="31"/>
      <c r="WJY43" s="30"/>
      <c r="WJZ43" s="31"/>
      <c r="WKA43" s="30"/>
      <c r="WKB43" s="31"/>
      <c r="WKC43" s="30"/>
      <c r="WKD43" s="31"/>
      <c r="WKE43" s="30"/>
      <c r="WKF43" s="31"/>
      <c r="WKG43" s="30"/>
      <c r="WKH43" s="31"/>
      <c r="WKI43" s="30"/>
      <c r="WKJ43" s="31"/>
      <c r="WKK43" s="30"/>
      <c r="WKL43" s="31"/>
      <c r="WKM43" s="30"/>
      <c r="WKN43" s="31"/>
      <c r="WKO43" s="30"/>
      <c r="WKP43" s="31"/>
      <c r="WKQ43" s="30"/>
      <c r="WKR43" s="31"/>
      <c r="WKS43" s="30"/>
      <c r="WKT43" s="31"/>
      <c r="WKU43" s="30"/>
      <c r="WKV43" s="31"/>
      <c r="WKW43" s="30"/>
      <c r="WKX43" s="31"/>
      <c r="WKY43" s="30"/>
      <c r="WKZ43" s="31"/>
      <c r="WLA43" s="30"/>
      <c r="WLB43" s="31"/>
      <c r="WLC43" s="30"/>
      <c r="WLD43" s="31"/>
      <c r="WLE43" s="30"/>
      <c r="WLF43" s="31"/>
      <c r="WLG43" s="30"/>
      <c r="WLH43" s="31"/>
      <c r="WLI43" s="30"/>
      <c r="WLJ43" s="31"/>
      <c r="WLK43" s="30"/>
      <c r="WLL43" s="31"/>
      <c r="WLM43" s="30"/>
      <c r="WLN43" s="31"/>
      <c r="WLO43" s="30"/>
      <c r="WLP43" s="31"/>
      <c r="WLQ43" s="30"/>
      <c r="WLR43" s="31"/>
      <c r="WLS43" s="30"/>
      <c r="WLT43" s="31"/>
      <c r="WLU43" s="30"/>
      <c r="WLV43" s="31"/>
      <c r="WLW43" s="30"/>
      <c r="WLX43" s="31"/>
      <c r="WLY43" s="30"/>
      <c r="WLZ43" s="31"/>
      <c r="WMA43" s="30"/>
      <c r="WMB43" s="31"/>
      <c r="WMC43" s="30"/>
      <c r="WMD43" s="31"/>
      <c r="WME43" s="30"/>
      <c r="WMF43" s="31"/>
      <c r="WMG43" s="30"/>
      <c r="WMH43" s="31"/>
      <c r="WMI43" s="30"/>
      <c r="WMJ43" s="31"/>
      <c r="WMK43" s="30"/>
      <c r="WML43" s="31"/>
      <c r="WMM43" s="30"/>
      <c r="WMN43" s="31"/>
      <c r="WMO43" s="30"/>
      <c r="WMP43" s="31"/>
      <c r="WMQ43" s="30"/>
      <c r="WMR43" s="31"/>
      <c r="WMS43" s="30"/>
      <c r="WMT43" s="31"/>
      <c r="WMU43" s="30"/>
      <c r="WMV43" s="31"/>
      <c r="WMW43" s="30"/>
      <c r="WMX43" s="31"/>
      <c r="WMY43" s="30"/>
      <c r="WMZ43" s="31"/>
      <c r="WNA43" s="30"/>
      <c r="WNB43" s="31"/>
      <c r="WNC43" s="30"/>
      <c r="WND43" s="31"/>
      <c r="WNE43" s="30"/>
      <c r="WNF43" s="31"/>
      <c r="WNG43" s="30"/>
      <c r="WNH43" s="31"/>
      <c r="WNI43" s="30"/>
      <c r="WNJ43" s="31"/>
      <c r="WNK43" s="30"/>
      <c r="WNL43" s="31"/>
      <c r="WNM43" s="30"/>
      <c r="WNN43" s="31"/>
      <c r="WNO43" s="30"/>
      <c r="WNP43" s="31"/>
      <c r="WNQ43" s="30"/>
      <c r="WNR43" s="31"/>
      <c r="WNS43" s="30"/>
      <c r="WNT43" s="31"/>
      <c r="WNU43" s="30"/>
      <c r="WNV43" s="31"/>
      <c r="WNW43" s="30"/>
      <c r="WNX43" s="31"/>
      <c r="WNY43" s="30"/>
      <c r="WNZ43" s="31"/>
      <c r="WOA43" s="30"/>
      <c r="WOB43" s="31"/>
      <c r="WOC43" s="30"/>
      <c r="WOD43" s="31"/>
      <c r="WOE43" s="30"/>
      <c r="WOF43" s="31"/>
      <c r="WOG43" s="30"/>
      <c r="WOH43" s="31"/>
      <c r="WOI43" s="30"/>
      <c r="WOJ43" s="31"/>
      <c r="WOK43" s="30"/>
      <c r="WOL43" s="31"/>
      <c r="WOM43" s="30"/>
      <c r="WON43" s="31"/>
      <c r="WOO43" s="30"/>
      <c r="WOP43" s="31"/>
      <c r="WOQ43" s="30"/>
      <c r="WOR43" s="31"/>
      <c r="WOS43" s="30"/>
      <c r="WOT43" s="31"/>
      <c r="WOU43" s="30"/>
      <c r="WOV43" s="31"/>
      <c r="WOW43" s="30"/>
      <c r="WOX43" s="31"/>
      <c r="WOY43" s="30"/>
      <c r="WOZ43" s="31"/>
      <c r="WPA43" s="30"/>
      <c r="WPB43" s="31"/>
      <c r="WPC43" s="30"/>
      <c r="WPD43" s="31"/>
      <c r="WPE43" s="30"/>
      <c r="WPF43" s="31"/>
      <c r="WPG43" s="30"/>
      <c r="WPH43" s="31"/>
      <c r="WPI43" s="30"/>
      <c r="WPJ43" s="31"/>
      <c r="WPK43" s="30"/>
      <c r="WPL43" s="31"/>
      <c r="WPM43" s="30"/>
      <c r="WPN43" s="31"/>
      <c r="WPO43" s="30"/>
      <c r="WPP43" s="31"/>
      <c r="WPQ43" s="30"/>
      <c r="WPR43" s="31"/>
      <c r="WPS43" s="30"/>
      <c r="WPT43" s="31"/>
      <c r="WPU43" s="30"/>
      <c r="WPV43" s="31"/>
      <c r="WPW43" s="30"/>
      <c r="WPX43" s="31"/>
      <c r="WPY43" s="30"/>
      <c r="WPZ43" s="31"/>
      <c r="WQA43" s="30"/>
      <c r="WQB43" s="31"/>
      <c r="WQC43" s="30"/>
      <c r="WQD43" s="31"/>
      <c r="WQE43" s="30"/>
      <c r="WQF43" s="31"/>
      <c r="WQG43" s="30"/>
      <c r="WQH43" s="31"/>
      <c r="WQI43" s="30"/>
      <c r="WQJ43" s="31"/>
      <c r="WQK43" s="30"/>
      <c r="WQL43" s="31"/>
      <c r="WQM43" s="30"/>
      <c r="WQN43" s="31"/>
      <c r="WQO43" s="30"/>
      <c r="WQP43" s="31"/>
      <c r="WQQ43" s="30"/>
      <c r="WQR43" s="31"/>
      <c r="WQS43" s="30"/>
      <c r="WQT43" s="31"/>
      <c r="WQU43" s="30"/>
      <c r="WQV43" s="31"/>
      <c r="WQW43" s="30"/>
      <c r="WQX43" s="31"/>
      <c r="WQY43" s="30"/>
      <c r="WQZ43" s="31"/>
      <c r="WRA43" s="30"/>
      <c r="WRB43" s="31"/>
      <c r="WRC43" s="30"/>
      <c r="WRD43" s="31"/>
      <c r="WRE43" s="30"/>
      <c r="WRF43" s="31"/>
      <c r="WRG43" s="30"/>
      <c r="WRH43" s="31"/>
      <c r="WRI43" s="30"/>
      <c r="WRJ43" s="31"/>
      <c r="WRK43" s="30"/>
      <c r="WRL43" s="31"/>
      <c r="WRM43" s="30"/>
      <c r="WRN43" s="31"/>
      <c r="WRO43" s="30"/>
      <c r="WRP43" s="31"/>
      <c r="WRQ43" s="30"/>
      <c r="WRR43" s="31"/>
      <c r="WRS43" s="30"/>
      <c r="WRT43" s="31"/>
      <c r="WRU43" s="30"/>
      <c r="WRV43" s="31"/>
      <c r="WRW43" s="30"/>
      <c r="WRX43" s="31"/>
      <c r="WRY43" s="30"/>
      <c r="WRZ43" s="31"/>
      <c r="WSA43" s="30"/>
      <c r="WSB43" s="31"/>
      <c r="WSC43" s="30"/>
      <c r="WSD43" s="31"/>
      <c r="WSE43" s="30"/>
      <c r="WSF43" s="31"/>
      <c r="WSG43" s="30"/>
      <c r="WSH43" s="31"/>
      <c r="WSI43" s="30"/>
      <c r="WSJ43" s="31"/>
      <c r="WSK43" s="30"/>
      <c r="WSL43" s="31"/>
      <c r="WSM43" s="30"/>
      <c r="WSN43" s="31"/>
      <c r="WSO43" s="30"/>
      <c r="WSP43" s="31"/>
      <c r="WSQ43" s="30"/>
      <c r="WSR43" s="31"/>
      <c r="WSS43" s="30"/>
      <c r="WST43" s="31"/>
      <c r="WSU43" s="30"/>
      <c r="WSV43" s="31"/>
      <c r="WSW43" s="30"/>
      <c r="WSX43" s="31"/>
      <c r="WSY43" s="30"/>
      <c r="WSZ43" s="31"/>
      <c r="WTA43" s="30"/>
      <c r="WTB43" s="31"/>
      <c r="WTC43" s="30"/>
      <c r="WTD43" s="31"/>
      <c r="WTE43" s="30"/>
      <c r="WTF43" s="31"/>
      <c r="WTG43" s="30"/>
      <c r="WTH43" s="31"/>
      <c r="WTI43" s="30"/>
      <c r="WTJ43" s="31"/>
      <c r="WTK43" s="30"/>
      <c r="WTL43" s="31"/>
      <c r="WTM43" s="30"/>
      <c r="WTN43" s="31"/>
      <c r="WTO43" s="30"/>
      <c r="WTP43" s="31"/>
      <c r="WTQ43" s="30"/>
      <c r="WTR43" s="31"/>
      <c r="WTS43" s="30"/>
      <c r="WTT43" s="31"/>
      <c r="WTU43" s="30"/>
      <c r="WTV43" s="31"/>
      <c r="WTW43" s="30"/>
      <c r="WTX43" s="31"/>
      <c r="WTY43" s="30"/>
      <c r="WTZ43" s="31"/>
      <c r="WUA43" s="30"/>
      <c r="WUB43" s="31"/>
      <c r="WUC43" s="30"/>
      <c r="WUD43" s="31"/>
      <c r="WUE43" s="30"/>
      <c r="WUF43" s="31"/>
      <c r="WUG43" s="30"/>
      <c r="WUH43" s="31"/>
      <c r="WUI43" s="30"/>
      <c r="WUJ43" s="31"/>
      <c r="WUK43" s="30"/>
      <c r="WUL43" s="31"/>
      <c r="WUM43" s="30"/>
      <c r="WUN43" s="31"/>
      <c r="WUO43" s="30"/>
      <c r="WUP43" s="31"/>
      <c r="WUQ43" s="30"/>
      <c r="WUR43" s="31"/>
      <c r="WUS43" s="30"/>
      <c r="WUT43" s="31"/>
      <c r="WUU43" s="30"/>
      <c r="WUV43" s="31"/>
      <c r="WUW43" s="30"/>
      <c r="WUX43" s="31"/>
      <c r="WUY43" s="30"/>
      <c r="WUZ43" s="31"/>
      <c r="WVA43" s="30"/>
      <c r="WVB43" s="31"/>
      <c r="WVC43" s="30"/>
      <c r="WVD43" s="31"/>
      <c r="WVE43" s="30"/>
      <c r="WVF43" s="31"/>
      <c r="WVG43" s="30"/>
      <c r="WVH43" s="31"/>
      <c r="WVI43" s="30"/>
      <c r="WVJ43" s="31"/>
      <c r="WVK43" s="30"/>
      <c r="WVL43" s="31"/>
      <c r="WVM43" s="30"/>
      <c r="WVN43" s="31"/>
      <c r="WVO43" s="30"/>
      <c r="WVP43" s="31"/>
      <c r="WVQ43" s="30"/>
      <c r="WVR43" s="31"/>
      <c r="WVS43" s="30"/>
      <c r="WVT43" s="31"/>
      <c r="WVU43" s="30"/>
      <c r="WVV43" s="31"/>
      <c r="WVW43" s="30"/>
      <c r="WVX43" s="31"/>
      <c r="WVY43" s="30"/>
      <c r="WVZ43" s="31"/>
      <c r="WWA43" s="30"/>
      <c r="WWB43" s="31"/>
      <c r="WWC43" s="30"/>
      <c r="WWD43" s="31"/>
      <c r="WWE43" s="30"/>
      <c r="WWF43" s="31"/>
      <c r="WWG43" s="30"/>
      <c r="WWH43" s="31"/>
      <c r="WWI43" s="30"/>
      <c r="WWJ43" s="31"/>
      <c r="WWK43" s="30"/>
      <c r="WWL43" s="31"/>
      <c r="WWM43" s="30"/>
      <c r="WWN43" s="31"/>
      <c r="WWO43" s="30"/>
      <c r="WWP43" s="31"/>
      <c r="WWQ43" s="30"/>
      <c r="WWR43" s="31"/>
      <c r="WWS43" s="30"/>
      <c r="WWT43" s="31"/>
      <c r="WWU43" s="30"/>
      <c r="WWV43" s="31"/>
      <c r="WWW43" s="30"/>
      <c r="WWX43" s="31"/>
      <c r="WWY43" s="30"/>
      <c r="WWZ43" s="31"/>
      <c r="WXA43" s="30"/>
      <c r="WXB43" s="31"/>
      <c r="WXC43" s="30"/>
      <c r="WXD43" s="31"/>
      <c r="WXE43" s="30"/>
      <c r="WXF43" s="31"/>
      <c r="WXG43" s="30"/>
      <c r="WXH43" s="31"/>
      <c r="WXI43" s="30"/>
      <c r="WXJ43" s="31"/>
      <c r="WXK43" s="30"/>
      <c r="WXL43" s="31"/>
      <c r="WXM43" s="30"/>
      <c r="WXN43" s="31"/>
      <c r="WXO43" s="30"/>
      <c r="WXP43" s="31"/>
      <c r="WXQ43" s="30"/>
      <c r="WXR43" s="31"/>
      <c r="WXS43" s="30"/>
      <c r="WXT43" s="31"/>
      <c r="WXU43" s="30"/>
      <c r="WXV43" s="31"/>
      <c r="WXW43" s="30"/>
      <c r="WXX43" s="31"/>
      <c r="WXY43" s="30"/>
      <c r="WXZ43" s="31"/>
      <c r="WYA43" s="30"/>
      <c r="WYB43" s="31"/>
      <c r="WYC43" s="30"/>
      <c r="WYD43" s="31"/>
      <c r="WYE43" s="30"/>
      <c r="WYF43" s="31"/>
      <c r="WYG43" s="30"/>
      <c r="WYH43" s="31"/>
      <c r="WYI43" s="30"/>
      <c r="WYJ43" s="31"/>
      <c r="WYK43" s="30"/>
      <c r="WYL43" s="31"/>
      <c r="WYM43" s="30"/>
      <c r="WYN43" s="31"/>
      <c r="WYO43" s="30"/>
      <c r="WYP43" s="31"/>
      <c r="WYQ43" s="30"/>
      <c r="WYR43" s="31"/>
      <c r="WYS43" s="30"/>
      <c r="WYT43" s="31"/>
      <c r="WYU43" s="30"/>
      <c r="WYV43" s="31"/>
      <c r="WYW43" s="30"/>
      <c r="WYX43" s="31"/>
      <c r="WYY43" s="30"/>
      <c r="WYZ43" s="31"/>
      <c r="WZA43" s="30"/>
      <c r="WZB43" s="31"/>
      <c r="WZC43" s="30"/>
      <c r="WZD43" s="31"/>
      <c r="WZE43" s="30"/>
      <c r="WZF43" s="31"/>
      <c r="WZG43" s="30"/>
      <c r="WZH43" s="31"/>
      <c r="WZI43" s="30"/>
      <c r="WZJ43" s="31"/>
      <c r="WZK43" s="30"/>
      <c r="WZL43" s="31"/>
      <c r="WZM43" s="30"/>
      <c r="WZN43" s="31"/>
      <c r="WZO43" s="30"/>
      <c r="WZP43" s="31"/>
      <c r="WZQ43" s="30"/>
      <c r="WZR43" s="31"/>
      <c r="WZS43" s="30"/>
      <c r="WZT43" s="31"/>
      <c r="WZU43" s="30"/>
      <c r="WZV43" s="31"/>
      <c r="WZW43" s="30"/>
      <c r="WZX43" s="31"/>
      <c r="WZY43" s="30"/>
      <c r="WZZ43" s="31"/>
      <c r="XAA43" s="30"/>
      <c r="XAB43" s="31"/>
      <c r="XAC43" s="30"/>
      <c r="XAD43" s="31"/>
      <c r="XAE43" s="30"/>
      <c r="XAF43" s="31"/>
      <c r="XAG43" s="30"/>
      <c r="XAH43" s="31"/>
      <c r="XAI43" s="30"/>
      <c r="XAJ43" s="31"/>
      <c r="XAK43" s="30"/>
      <c r="XAL43" s="31"/>
      <c r="XAM43" s="30"/>
      <c r="XAN43" s="31"/>
      <c r="XAO43" s="30"/>
      <c r="XAP43" s="31"/>
      <c r="XAQ43" s="30"/>
      <c r="XAR43" s="31"/>
      <c r="XAS43" s="30"/>
      <c r="XAT43" s="31"/>
      <c r="XAU43" s="30"/>
      <c r="XAV43" s="31"/>
      <c r="XAW43" s="30"/>
      <c r="XAX43" s="31"/>
      <c r="XAY43" s="30"/>
      <c r="XAZ43" s="31"/>
      <c r="XBA43" s="30"/>
      <c r="XBB43" s="31"/>
      <c r="XBC43" s="30"/>
      <c r="XBD43" s="31"/>
      <c r="XBE43" s="30"/>
      <c r="XBF43" s="31"/>
      <c r="XBG43" s="30"/>
      <c r="XBH43" s="31"/>
      <c r="XBI43" s="30"/>
      <c r="XBJ43" s="31"/>
      <c r="XBK43" s="30"/>
      <c r="XBL43" s="31"/>
      <c r="XBM43" s="30"/>
      <c r="XBN43" s="31"/>
      <c r="XBO43" s="30"/>
      <c r="XBP43" s="31"/>
      <c r="XBQ43" s="30"/>
      <c r="XBR43" s="31"/>
      <c r="XBS43" s="30"/>
      <c r="XBT43" s="31"/>
      <c r="XBU43" s="30"/>
      <c r="XBV43" s="31"/>
      <c r="XBW43" s="30"/>
      <c r="XBX43" s="31"/>
      <c r="XBY43" s="30"/>
      <c r="XBZ43" s="31"/>
      <c r="XCA43" s="30"/>
      <c r="XCB43" s="31"/>
      <c r="XCC43" s="30"/>
      <c r="XCD43" s="31"/>
      <c r="XCE43" s="30"/>
      <c r="XCF43" s="31"/>
      <c r="XCG43" s="30"/>
      <c r="XCH43" s="31"/>
      <c r="XCI43" s="30"/>
      <c r="XCJ43" s="31"/>
      <c r="XCK43" s="30"/>
      <c r="XCL43" s="31"/>
      <c r="XCM43" s="30"/>
      <c r="XCN43" s="31"/>
      <c r="XCO43" s="30"/>
      <c r="XCP43" s="31"/>
      <c r="XCQ43" s="30"/>
      <c r="XCR43" s="31"/>
      <c r="XCS43" s="30"/>
      <c r="XCT43" s="31"/>
      <c r="XCU43" s="30"/>
      <c r="XCV43" s="31"/>
      <c r="XCW43" s="30"/>
      <c r="XCX43" s="31"/>
      <c r="XCY43" s="30"/>
      <c r="XCZ43" s="31"/>
      <c r="XDA43" s="30"/>
      <c r="XDB43" s="31"/>
      <c r="XDC43" s="30"/>
      <c r="XDD43" s="31"/>
      <c r="XDE43" s="30"/>
      <c r="XDF43" s="31"/>
      <c r="XDG43" s="30"/>
      <c r="XDH43" s="31"/>
      <c r="XDI43" s="30"/>
      <c r="XDJ43" s="31"/>
      <c r="XDK43" s="30"/>
      <c r="XDL43" s="31"/>
      <c r="XDM43" s="30"/>
      <c r="XDN43" s="31"/>
      <c r="XDO43" s="30"/>
      <c r="XDP43" s="31"/>
      <c r="XDQ43" s="30"/>
      <c r="XDR43" s="31"/>
      <c r="XDS43" s="30"/>
      <c r="XDT43" s="31"/>
      <c r="XDU43" s="30"/>
      <c r="XDV43" s="31"/>
      <c r="XDW43" s="30"/>
      <c r="XDX43" s="31"/>
      <c r="XDY43" s="30"/>
      <c r="XDZ43" s="31"/>
      <c r="XEA43" s="30"/>
      <c r="XEB43" s="31"/>
      <c r="XEC43" s="30"/>
      <c r="XED43" s="31"/>
      <c r="XEE43" s="30"/>
      <c r="XEF43" s="31"/>
      <c r="XEG43" s="30"/>
      <c r="XEH43" s="31"/>
      <c r="XEI43" s="30"/>
      <c r="XEJ43" s="31"/>
      <c r="XEK43" s="30"/>
      <c r="XEL43" s="31"/>
      <c r="XEM43" s="30"/>
      <c r="XEN43" s="31"/>
      <c r="XEO43" s="30"/>
      <c r="XEP43" s="31"/>
      <c r="XEQ43" s="30"/>
      <c r="XER43" s="31"/>
      <c r="XES43" s="30"/>
      <c r="XET43" s="31"/>
      <c r="XEU43" s="30"/>
    </row>
    <row r="44" spans="2:16375" s="28" customFormat="1" ht="17" customHeight="1" thickBot="1">
      <c r="B44" s="250"/>
      <c r="C44" s="34" t="s">
        <v>0</v>
      </c>
      <c r="D44" s="238">
        <f>LN(D41/参数实验室!$E$53)/参数实验室!$E$55</f>
        <v>0.32900451320533397</v>
      </c>
      <c r="E44" s="239" t="s">
        <v>18</v>
      </c>
      <c r="F44" s="250"/>
      <c r="G44" s="34"/>
      <c r="H44" s="34"/>
      <c r="I44" s="250"/>
      <c r="J44" s="31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1"/>
      <c r="AA44" s="30"/>
      <c r="AB44" s="31"/>
      <c r="AC44" s="30"/>
      <c r="AD44" s="31"/>
      <c r="AE44" s="30"/>
      <c r="AF44" s="31"/>
      <c r="AG44" s="30"/>
      <c r="AH44" s="31"/>
      <c r="AI44" s="30"/>
      <c r="AJ44" s="31"/>
      <c r="AK44" s="30"/>
      <c r="AL44" s="31"/>
      <c r="AM44" s="30"/>
      <c r="AN44" s="31"/>
      <c r="AO44" s="30"/>
      <c r="AP44" s="31"/>
      <c r="AQ44" s="30"/>
      <c r="AR44" s="31"/>
      <c r="AS44" s="30"/>
      <c r="AT44" s="31"/>
      <c r="AU44" s="30"/>
      <c r="AV44" s="31"/>
      <c r="AW44" s="30"/>
      <c r="AX44" s="31"/>
      <c r="AY44" s="30"/>
      <c r="AZ44" s="31"/>
      <c r="BA44" s="30"/>
      <c r="BB44" s="31"/>
      <c r="BC44" s="30"/>
      <c r="BD44" s="31"/>
      <c r="BE44" s="30"/>
      <c r="BF44" s="31"/>
      <c r="BG44" s="30"/>
      <c r="BH44" s="31"/>
      <c r="BI44" s="30"/>
      <c r="BJ44" s="31"/>
      <c r="BK44" s="30"/>
      <c r="BL44" s="31"/>
      <c r="BM44" s="30"/>
      <c r="BN44" s="31"/>
      <c r="BO44" s="30"/>
      <c r="BP44" s="31"/>
      <c r="BQ44" s="30"/>
      <c r="BR44" s="31"/>
      <c r="BS44" s="30"/>
      <c r="BT44" s="31"/>
      <c r="BU44" s="30"/>
      <c r="BV44" s="31"/>
      <c r="BW44" s="30"/>
      <c r="BX44" s="31"/>
      <c r="BY44" s="30"/>
      <c r="BZ44" s="31"/>
      <c r="CA44" s="30"/>
      <c r="CB44" s="31"/>
      <c r="CC44" s="30"/>
      <c r="CD44" s="31"/>
      <c r="CE44" s="30"/>
      <c r="CF44" s="31"/>
      <c r="CG44" s="30"/>
      <c r="CH44" s="31"/>
      <c r="CI44" s="30"/>
      <c r="CJ44" s="31"/>
      <c r="CK44" s="30"/>
      <c r="CL44" s="31"/>
      <c r="CM44" s="30"/>
      <c r="CN44" s="31"/>
      <c r="CO44" s="30"/>
      <c r="CP44" s="31"/>
      <c r="CQ44" s="30"/>
      <c r="CR44" s="31"/>
      <c r="CS44" s="30"/>
      <c r="CT44" s="31"/>
      <c r="CU44" s="30"/>
      <c r="CV44" s="31"/>
      <c r="CW44" s="30"/>
      <c r="CX44" s="31"/>
      <c r="CY44" s="30"/>
      <c r="CZ44" s="31"/>
      <c r="DA44" s="30"/>
      <c r="DB44" s="31"/>
      <c r="DC44" s="30"/>
      <c r="DD44" s="31"/>
      <c r="DE44" s="30"/>
      <c r="DF44" s="31"/>
      <c r="DG44" s="30"/>
      <c r="DH44" s="31"/>
      <c r="DI44" s="30"/>
      <c r="DJ44" s="31"/>
      <c r="DK44" s="30"/>
      <c r="DL44" s="31"/>
      <c r="DM44" s="30"/>
      <c r="DN44" s="31"/>
      <c r="DO44" s="30"/>
      <c r="DP44" s="31"/>
      <c r="DQ44" s="30"/>
      <c r="DR44" s="31"/>
      <c r="DS44" s="30"/>
      <c r="DT44" s="31"/>
      <c r="DU44" s="30"/>
      <c r="DV44" s="31"/>
      <c r="DW44" s="30"/>
      <c r="DX44" s="31"/>
      <c r="DY44" s="30"/>
      <c r="DZ44" s="31"/>
      <c r="EA44" s="30"/>
      <c r="EB44" s="31"/>
      <c r="EC44" s="30"/>
      <c r="ED44" s="31"/>
      <c r="EE44" s="30"/>
      <c r="EF44" s="31"/>
      <c r="EG44" s="30"/>
      <c r="EH44" s="31"/>
      <c r="EI44" s="30"/>
      <c r="EJ44" s="31"/>
      <c r="EK44" s="30"/>
      <c r="EL44" s="31"/>
      <c r="EM44" s="30"/>
      <c r="EN44" s="31"/>
      <c r="EO44" s="30"/>
      <c r="EP44" s="31"/>
      <c r="EQ44" s="30"/>
      <c r="ER44" s="31"/>
      <c r="ES44" s="30"/>
      <c r="ET44" s="31"/>
      <c r="EU44" s="30"/>
      <c r="EV44" s="31"/>
      <c r="EW44" s="30"/>
      <c r="EX44" s="31"/>
      <c r="EY44" s="30"/>
      <c r="EZ44" s="31"/>
      <c r="FA44" s="30"/>
      <c r="FB44" s="31"/>
      <c r="FC44" s="30"/>
      <c r="FD44" s="31"/>
      <c r="FE44" s="30"/>
      <c r="FF44" s="31"/>
      <c r="FG44" s="30"/>
      <c r="FH44" s="31"/>
      <c r="FI44" s="30"/>
      <c r="FJ44" s="31"/>
      <c r="FK44" s="30"/>
      <c r="FL44" s="31"/>
      <c r="FM44" s="30"/>
      <c r="FN44" s="31"/>
      <c r="FO44" s="30"/>
      <c r="FP44" s="31"/>
      <c r="FQ44" s="30"/>
      <c r="FR44" s="31"/>
      <c r="FS44" s="30"/>
      <c r="FT44" s="31"/>
      <c r="FU44" s="30"/>
      <c r="FV44" s="31"/>
      <c r="FW44" s="30"/>
      <c r="FX44" s="31"/>
      <c r="FY44" s="30"/>
      <c r="FZ44" s="31"/>
      <c r="GA44" s="30"/>
      <c r="GB44" s="31"/>
      <c r="GC44" s="30"/>
      <c r="GD44" s="31"/>
      <c r="GE44" s="30"/>
      <c r="GF44" s="31"/>
      <c r="GG44" s="30"/>
      <c r="GH44" s="31"/>
      <c r="GI44" s="30"/>
      <c r="GJ44" s="31"/>
      <c r="GK44" s="30"/>
      <c r="GL44" s="31"/>
      <c r="GM44" s="30"/>
      <c r="GN44" s="31"/>
      <c r="GO44" s="30"/>
      <c r="GP44" s="31"/>
      <c r="GQ44" s="30"/>
      <c r="GR44" s="31"/>
      <c r="GS44" s="30"/>
      <c r="GT44" s="31"/>
      <c r="GU44" s="30"/>
      <c r="GV44" s="31"/>
      <c r="GW44" s="30"/>
      <c r="GX44" s="31"/>
      <c r="GY44" s="30"/>
      <c r="GZ44" s="31"/>
      <c r="HA44" s="30"/>
      <c r="HB44" s="31"/>
      <c r="HC44" s="30"/>
      <c r="HD44" s="31"/>
      <c r="HE44" s="30"/>
      <c r="HF44" s="31"/>
      <c r="HG44" s="30"/>
      <c r="HH44" s="31"/>
      <c r="HI44" s="30"/>
      <c r="HJ44" s="31"/>
      <c r="HK44" s="30"/>
      <c r="HL44" s="31"/>
      <c r="HM44" s="30"/>
      <c r="HN44" s="31"/>
      <c r="HO44" s="30"/>
      <c r="HP44" s="31"/>
      <c r="HQ44" s="30"/>
      <c r="HR44" s="31"/>
      <c r="HS44" s="30"/>
      <c r="HT44" s="31"/>
      <c r="HU44" s="30"/>
      <c r="HV44" s="31"/>
      <c r="HW44" s="30"/>
      <c r="HX44" s="31"/>
      <c r="HY44" s="30"/>
      <c r="HZ44" s="31"/>
      <c r="IA44" s="30"/>
      <c r="IB44" s="31"/>
      <c r="IC44" s="30"/>
      <c r="ID44" s="31"/>
      <c r="IE44" s="30"/>
      <c r="IF44" s="31"/>
      <c r="IG44" s="30"/>
      <c r="IH44" s="31"/>
      <c r="II44" s="30"/>
      <c r="IJ44" s="31"/>
      <c r="IK44" s="30"/>
      <c r="IL44" s="31"/>
      <c r="IM44" s="30"/>
      <c r="IN44" s="31"/>
      <c r="IO44" s="30"/>
      <c r="IP44" s="31"/>
      <c r="IQ44" s="30"/>
      <c r="IR44" s="31"/>
      <c r="IS44" s="30"/>
      <c r="IT44" s="31"/>
      <c r="IU44" s="30"/>
      <c r="IV44" s="31"/>
      <c r="IW44" s="30"/>
      <c r="IX44" s="31"/>
      <c r="IY44" s="30"/>
      <c r="IZ44" s="31"/>
      <c r="JA44" s="30"/>
      <c r="JB44" s="31"/>
      <c r="JC44" s="30"/>
      <c r="JD44" s="31"/>
      <c r="JE44" s="30"/>
      <c r="JF44" s="31"/>
      <c r="JG44" s="30"/>
      <c r="JH44" s="31"/>
      <c r="JI44" s="30"/>
      <c r="JJ44" s="31"/>
      <c r="JK44" s="30"/>
      <c r="JL44" s="31"/>
      <c r="JM44" s="30"/>
      <c r="JN44" s="31"/>
      <c r="JO44" s="30"/>
      <c r="JP44" s="31"/>
      <c r="JQ44" s="30"/>
      <c r="JR44" s="31"/>
      <c r="JS44" s="30"/>
      <c r="JT44" s="31"/>
      <c r="JU44" s="30"/>
      <c r="JV44" s="31"/>
      <c r="JW44" s="30"/>
      <c r="JX44" s="31"/>
      <c r="JY44" s="30"/>
      <c r="JZ44" s="31"/>
      <c r="KA44" s="30"/>
      <c r="KB44" s="31"/>
      <c r="KC44" s="30"/>
      <c r="KD44" s="31"/>
      <c r="KE44" s="30"/>
      <c r="KF44" s="31"/>
      <c r="KG44" s="30"/>
      <c r="KH44" s="31"/>
      <c r="KI44" s="30"/>
      <c r="KJ44" s="31"/>
      <c r="KK44" s="30"/>
      <c r="KL44" s="31"/>
      <c r="KM44" s="30"/>
      <c r="KN44" s="31"/>
      <c r="KO44" s="30"/>
      <c r="KP44" s="31"/>
      <c r="KQ44" s="30"/>
      <c r="KR44" s="31"/>
      <c r="KS44" s="30"/>
      <c r="KT44" s="31"/>
      <c r="KU44" s="30"/>
      <c r="KV44" s="31"/>
      <c r="KW44" s="30"/>
      <c r="KX44" s="31"/>
      <c r="KY44" s="30"/>
      <c r="KZ44" s="31"/>
      <c r="LA44" s="30"/>
      <c r="LB44" s="31"/>
      <c r="LC44" s="30"/>
      <c r="LD44" s="31"/>
      <c r="LE44" s="30"/>
      <c r="LF44" s="31"/>
      <c r="LG44" s="30"/>
      <c r="LH44" s="31"/>
      <c r="LI44" s="30"/>
      <c r="LJ44" s="31"/>
      <c r="LK44" s="30"/>
      <c r="LL44" s="31"/>
      <c r="LM44" s="30"/>
      <c r="LN44" s="31"/>
      <c r="LO44" s="30"/>
      <c r="LP44" s="31"/>
      <c r="LQ44" s="30"/>
      <c r="LR44" s="31"/>
      <c r="LS44" s="30"/>
      <c r="LT44" s="31"/>
      <c r="LU44" s="30"/>
      <c r="LV44" s="31"/>
      <c r="LW44" s="30"/>
      <c r="LX44" s="31"/>
      <c r="LY44" s="30"/>
      <c r="LZ44" s="31"/>
      <c r="MA44" s="30"/>
      <c r="MB44" s="31"/>
      <c r="MC44" s="30"/>
      <c r="MD44" s="31"/>
      <c r="ME44" s="30"/>
      <c r="MF44" s="31"/>
      <c r="MG44" s="30"/>
      <c r="MH44" s="31"/>
      <c r="MI44" s="30"/>
      <c r="MJ44" s="31"/>
      <c r="MK44" s="30"/>
      <c r="ML44" s="31"/>
      <c r="MM44" s="30"/>
      <c r="MN44" s="31"/>
      <c r="MO44" s="30"/>
      <c r="MP44" s="31"/>
      <c r="MQ44" s="30"/>
      <c r="MR44" s="31"/>
      <c r="MS44" s="30"/>
      <c r="MT44" s="31"/>
      <c r="MU44" s="30"/>
      <c r="MV44" s="31"/>
      <c r="MW44" s="30"/>
      <c r="MX44" s="31"/>
      <c r="MY44" s="30"/>
      <c r="MZ44" s="31"/>
      <c r="NA44" s="30"/>
      <c r="NB44" s="31"/>
      <c r="NC44" s="30"/>
      <c r="ND44" s="31"/>
      <c r="NE44" s="30"/>
      <c r="NF44" s="31"/>
      <c r="NG44" s="30"/>
      <c r="NH44" s="31"/>
      <c r="NI44" s="30"/>
      <c r="NJ44" s="31"/>
      <c r="NK44" s="30"/>
      <c r="NL44" s="31"/>
      <c r="NM44" s="30"/>
      <c r="NN44" s="31"/>
      <c r="NO44" s="30"/>
      <c r="NP44" s="31"/>
      <c r="NQ44" s="30"/>
      <c r="NR44" s="31"/>
      <c r="NS44" s="30"/>
      <c r="NT44" s="31"/>
      <c r="NU44" s="30"/>
      <c r="NV44" s="31"/>
      <c r="NW44" s="30"/>
      <c r="NX44" s="31"/>
      <c r="NY44" s="30"/>
      <c r="NZ44" s="31"/>
      <c r="OA44" s="30"/>
      <c r="OB44" s="31"/>
      <c r="OC44" s="30"/>
      <c r="OD44" s="31"/>
      <c r="OE44" s="30"/>
      <c r="OF44" s="31"/>
      <c r="OG44" s="30"/>
      <c r="OH44" s="31"/>
      <c r="OI44" s="30"/>
      <c r="OJ44" s="31"/>
      <c r="OK44" s="30"/>
      <c r="OL44" s="31"/>
      <c r="OM44" s="30"/>
      <c r="ON44" s="31"/>
      <c r="OO44" s="30"/>
      <c r="OP44" s="31"/>
      <c r="OQ44" s="30"/>
      <c r="OR44" s="31"/>
      <c r="OS44" s="30"/>
      <c r="OT44" s="31"/>
      <c r="OU44" s="30"/>
      <c r="OV44" s="31"/>
      <c r="OW44" s="30"/>
      <c r="OX44" s="31"/>
      <c r="OY44" s="30"/>
      <c r="OZ44" s="31"/>
      <c r="PA44" s="30"/>
      <c r="PB44" s="31"/>
      <c r="PC44" s="30"/>
      <c r="PD44" s="31"/>
      <c r="PE44" s="30"/>
      <c r="PF44" s="31"/>
      <c r="PG44" s="30"/>
      <c r="PH44" s="31"/>
      <c r="PI44" s="30"/>
      <c r="PJ44" s="31"/>
      <c r="PK44" s="30"/>
      <c r="PL44" s="31"/>
      <c r="PM44" s="30"/>
      <c r="PN44" s="31"/>
      <c r="PO44" s="30"/>
      <c r="PP44" s="31"/>
      <c r="PQ44" s="30"/>
      <c r="PR44" s="31"/>
      <c r="PS44" s="30"/>
      <c r="PT44" s="31"/>
      <c r="PU44" s="30"/>
      <c r="PV44" s="31"/>
      <c r="PW44" s="30"/>
      <c r="PX44" s="31"/>
      <c r="PY44" s="30"/>
      <c r="PZ44" s="31"/>
      <c r="QA44" s="30"/>
      <c r="QB44" s="31"/>
      <c r="QC44" s="30"/>
      <c r="QD44" s="31"/>
      <c r="QE44" s="30"/>
      <c r="QF44" s="31"/>
      <c r="QG44" s="30"/>
      <c r="QH44" s="31"/>
      <c r="QI44" s="30"/>
      <c r="QJ44" s="31"/>
      <c r="QK44" s="30"/>
      <c r="QL44" s="31"/>
      <c r="QM44" s="30"/>
      <c r="QN44" s="31"/>
      <c r="QO44" s="30"/>
      <c r="QP44" s="31"/>
      <c r="QQ44" s="30"/>
      <c r="QR44" s="31"/>
      <c r="QS44" s="30"/>
      <c r="QT44" s="31"/>
      <c r="QU44" s="30"/>
      <c r="QV44" s="31"/>
      <c r="QW44" s="30"/>
      <c r="QX44" s="31"/>
      <c r="QY44" s="30"/>
      <c r="QZ44" s="31"/>
      <c r="RA44" s="30"/>
      <c r="RB44" s="31"/>
      <c r="RC44" s="30"/>
      <c r="RD44" s="31"/>
      <c r="RE44" s="30"/>
      <c r="RF44" s="31"/>
      <c r="RG44" s="30"/>
      <c r="RH44" s="31"/>
      <c r="RI44" s="30"/>
      <c r="RJ44" s="31"/>
      <c r="RK44" s="30"/>
      <c r="RL44" s="31"/>
      <c r="RM44" s="30"/>
      <c r="RN44" s="31"/>
      <c r="RO44" s="30"/>
      <c r="RP44" s="31"/>
      <c r="RQ44" s="30"/>
      <c r="RR44" s="31"/>
      <c r="RS44" s="30"/>
      <c r="RT44" s="31"/>
      <c r="RU44" s="30"/>
      <c r="RV44" s="31"/>
      <c r="RW44" s="30"/>
      <c r="RX44" s="31"/>
      <c r="RY44" s="30"/>
      <c r="RZ44" s="31"/>
      <c r="SA44" s="30"/>
      <c r="SB44" s="31"/>
      <c r="SC44" s="30"/>
      <c r="SD44" s="31"/>
      <c r="SE44" s="30"/>
      <c r="SF44" s="31"/>
      <c r="SG44" s="30"/>
      <c r="SH44" s="31"/>
      <c r="SI44" s="30"/>
      <c r="SJ44" s="31"/>
      <c r="SK44" s="30"/>
      <c r="SL44" s="31"/>
      <c r="SM44" s="30"/>
      <c r="SN44" s="31"/>
      <c r="SO44" s="30"/>
      <c r="SP44" s="31"/>
      <c r="SQ44" s="30"/>
      <c r="SR44" s="31"/>
      <c r="SS44" s="30"/>
      <c r="ST44" s="31"/>
      <c r="SU44" s="30"/>
      <c r="SV44" s="31"/>
      <c r="SW44" s="30"/>
      <c r="SX44" s="31"/>
      <c r="SY44" s="30"/>
      <c r="SZ44" s="31"/>
      <c r="TA44" s="30"/>
      <c r="TB44" s="31"/>
      <c r="TC44" s="30"/>
      <c r="TD44" s="31"/>
      <c r="TE44" s="30"/>
      <c r="TF44" s="31"/>
      <c r="TG44" s="30"/>
      <c r="TH44" s="31"/>
      <c r="TI44" s="30"/>
      <c r="TJ44" s="31"/>
      <c r="TK44" s="30"/>
      <c r="TL44" s="31"/>
      <c r="TM44" s="30"/>
      <c r="TN44" s="31"/>
      <c r="TO44" s="30"/>
      <c r="TP44" s="31"/>
      <c r="TQ44" s="30"/>
      <c r="TR44" s="31"/>
      <c r="TS44" s="30"/>
      <c r="TT44" s="31"/>
      <c r="TU44" s="30"/>
      <c r="TV44" s="31"/>
      <c r="TW44" s="30"/>
      <c r="TX44" s="31"/>
      <c r="TY44" s="30"/>
      <c r="TZ44" s="31"/>
      <c r="UA44" s="30"/>
      <c r="UB44" s="31"/>
      <c r="UC44" s="30"/>
      <c r="UD44" s="31"/>
      <c r="UE44" s="30"/>
      <c r="UF44" s="31"/>
      <c r="UG44" s="30"/>
      <c r="UH44" s="31"/>
      <c r="UI44" s="30"/>
      <c r="UJ44" s="31"/>
      <c r="UK44" s="30"/>
      <c r="UL44" s="31"/>
      <c r="UM44" s="30"/>
      <c r="UN44" s="31"/>
      <c r="UO44" s="30"/>
      <c r="UP44" s="31"/>
      <c r="UQ44" s="30"/>
      <c r="UR44" s="31"/>
      <c r="US44" s="30"/>
      <c r="UT44" s="31"/>
      <c r="UU44" s="30"/>
      <c r="UV44" s="31"/>
      <c r="UW44" s="30"/>
      <c r="UX44" s="31"/>
      <c r="UY44" s="30"/>
      <c r="UZ44" s="31"/>
      <c r="VA44" s="30"/>
      <c r="VB44" s="31"/>
      <c r="VC44" s="30"/>
      <c r="VD44" s="31"/>
      <c r="VE44" s="30"/>
      <c r="VF44" s="31"/>
      <c r="VG44" s="30"/>
      <c r="VH44" s="31"/>
      <c r="VI44" s="30"/>
      <c r="VJ44" s="31"/>
      <c r="VK44" s="30"/>
      <c r="VL44" s="31"/>
      <c r="VM44" s="30"/>
      <c r="VN44" s="31"/>
      <c r="VO44" s="30"/>
      <c r="VP44" s="31"/>
      <c r="VQ44" s="30"/>
      <c r="VR44" s="31"/>
      <c r="VS44" s="30"/>
      <c r="VT44" s="31"/>
      <c r="VU44" s="30"/>
      <c r="VV44" s="31"/>
      <c r="VW44" s="30"/>
      <c r="VX44" s="31"/>
      <c r="VY44" s="30"/>
      <c r="VZ44" s="31"/>
      <c r="WA44" s="30"/>
      <c r="WB44" s="31"/>
      <c r="WC44" s="30"/>
      <c r="WD44" s="31"/>
      <c r="WE44" s="30"/>
      <c r="WF44" s="31"/>
      <c r="WG44" s="30"/>
      <c r="WH44" s="31"/>
      <c r="WI44" s="30"/>
      <c r="WJ44" s="31"/>
      <c r="WK44" s="30"/>
      <c r="WL44" s="31"/>
      <c r="WM44" s="30"/>
      <c r="WN44" s="31"/>
      <c r="WO44" s="30"/>
      <c r="WP44" s="31"/>
      <c r="WQ44" s="30"/>
      <c r="WR44" s="31"/>
      <c r="WS44" s="30"/>
      <c r="WT44" s="31"/>
      <c r="WU44" s="30"/>
      <c r="WV44" s="31"/>
      <c r="WW44" s="30"/>
      <c r="WX44" s="31"/>
      <c r="WY44" s="30"/>
      <c r="WZ44" s="31"/>
      <c r="XA44" s="30"/>
      <c r="XB44" s="31"/>
      <c r="XC44" s="30"/>
      <c r="XD44" s="31"/>
      <c r="XE44" s="30"/>
      <c r="XF44" s="31"/>
      <c r="XG44" s="30"/>
      <c r="XH44" s="31"/>
      <c r="XI44" s="30"/>
      <c r="XJ44" s="31"/>
      <c r="XK44" s="30"/>
      <c r="XL44" s="31"/>
      <c r="XM44" s="30"/>
      <c r="XN44" s="31"/>
      <c r="XO44" s="30"/>
      <c r="XP44" s="31"/>
      <c r="XQ44" s="30"/>
      <c r="XR44" s="31"/>
      <c r="XS44" s="30"/>
      <c r="XT44" s="31"/>
      <c r="XU44" s="30"/>
      <c r="XV44" s="31"/>
      <c r="XW44" s="30"/>
      <c r="XX44" s="31"/>
      <c r="XY44" s="30"/>
      <c r="XZ44" s="31"/>
      <c r="YA44" s="30"/>
      <c r="YB44" s="31"/>
      <c r="YC44" s="30"/>
      <c r="YD44" s="31"/>
      <c r="YE44" s="30"/>
      <c r="YF44" s="31"/>
      <c r="YG44" s="30"/>
      <c r="YH44" s="31"/>
      <c r="YI44" s="30"/>
      <c r="YJ44" s="31"/>
      <c r="YK44" s="30"/>
      <c r="YL44" s="31"/>
      <c r="YM44" s="30"/>
      <c r="YN44" s="31"/>
      <c r="YO44" s="30"/>
      <c r="YP44" s="31"/>
      <c r="YQ44" s="30"/>
      <c r="YR44" s="31"/>
      <c r="YS44" s="30"/>
      <c r="YT44" s="31"/>
      <c r="YU44" s="30"/>
      <c r="YV44" s="31"/>
      <c r="YW44" s="30"/>
      <c r="YX44" s="31"/>
      <c r="YY44" s="30"/>
      <c r="YZ44" s="31"/>
      <c r="ZA44" s="30"/>
      <c r="ZB44" s="31"/>
      <c r="ZC44" s="30"/>
      <c r="ZD44" s="31"/>
      <c r="ZE44" s="30"/>
      <c r="ZF44" s="31"/>
      <c r="ZG44" s="30"/>
      <c r="ZH44" s="31"/>
      <c r="ZI44" s="30"/>
      <c r="ZJ44" s="31"/>
      <c r="ZK44" s="30"/>
      <c r="ZL44" s="31"/>
      <c r="ZM44" s="30"/>
      <c r="ZN44" s="31"/>
      <c r="ZO44" s="30"/>
      <c r="ZP44" s="31"/>
      <c r="ZQ44" s="30"/>
      <c r="ZR44" s="31"/>
      <c r="ZS44" s="30"/>
      <c r="ZT44" s="31"/>
      <c r="ZU44" s="30"/>
      <c r="ZV44" s="31"/>
      <c r="ZW44" s="30"/>
      <c r="ZX44" s="31"/>
      <c r="ZY44" s="30"/>
      <c r="ZZ44" s="31"/>
      <c r="AAA44" s="30"/>
      <c r="AAB44" s="31"/>
      <c r="AAC44" s="30"/>
      <c r="AAD44" s="31"/>
      <c r="AAE44" s="30"/>
      <c r="AAF44" s="31"/>
      <c r="AAG44" s="30"/>
      <c r="AAH44" s="31"/>
      <c r="AAI44" s="30"/>
      <c r="AAJ44" s="31"/>
      <c r="AAK44" s="30"/>
      <c r="AAL44" s="31"/>
      <c r="AAM44" s="30"/>
      <c r="AAN44" s="31"/>
      <c r="AAO44" s="30"/>
      <c r="AAP44" s="31"/>
      <c r="AAQ44" s="30"/>
      <c r="AAR44" s="31"/>
      <c r="AAS44" s="30"/>
      <c r="AAT44" s="31"/>
      <c r="AAU44" s="30"/>
      <c r="AAV44" s="31"/>
      <c r="AAW44" s="30"/>
      <c r="AAX44" s="31"/>
      <c r="AAY44" s="30"/>
      <c r="AAZ44" s="31"/>
      <c r="ABA44" s="30"/>
      <c r="ABB44" s="31"/>
      <c r="ABC44" s="30"/>
      <c r="ABD44" s="31"/>
      <c r="ABE44" s="30"/>
      <c r="ABF44" s="31"/>
      <c r="ABG44" s="30"/>
      <c r="ABH44" s="31"/>
      <c r="ABI44" s="30"/>
      <c r="ABJ44" s="31"/>
      <c r="ABK44" s="30"/>
      <c r="ABL44" s="31"/>
      <c r="ABM44" s="30"/>
      <c r="ABN44" s="31"/>
      <c r="ABO44" s="30"/>
      <c r="ABP44" s="31"/>
      <c r="ABQ44" s="30"/>
      <c r="ABR44" s="31"/>
      <c r="ABS44" s="30"/>
      <c r="ABT44" s="31"/>
      <c r="ABU44" s="30"/>
      <c r="ABV44" s="31"/>
      <c r="ABW44" s="30"/>
      <c r="ABX44" s="31"/>
      <c r="ABY44" s="30"/>
      <c r="ABZ44" s="31"/>
      <c r="ACA44" s="30"/>
      <c r="ACB44" s="31"/>
      <c r="ACC44" s="30"/>
      <c r="ACD44" s="31"/>
      <c r="ACE44" s="30"/>
      <c r="ACF44" s="31"/>
      <c r="ACG44" s="30"/>
      <c r="ACH44" s="31"/>
      <c r="ACI44" s="30"/>
      <c r="ACJ44" s="31"/>
      <c r="ACK44" s="30"/>
      <c r="ACL44" s="31"/>
      <c r="ACM44" s="30"/>
      <c r="ACN44" s="31"/>
      <c r="ACO44" s="30"/>
      <c r="ACP44" s="31"/>
      <c r="ACQ44" s="30"/>
      <c r="ACR44" s="31"/>
      <c r="ACS44" s="30"/>
      <c r="ACT44" s="31"/>
      <c r="ACU44" s="30"/>
      <c r="ACV44" s="31"/>
      <c r="ACW44" s="30"/>
      <c r="ACX44" s="31"/>
      <c r="ACY44" s="30"/>
      <c r="ACZ44" s="31"/>
      <c r="ADA44" s="30"/>
      <c r="ADB44" s="31"/>
      <c r="ADC44" s="30"/>
      <c r="ADD44" s="31"/>
      <c r="ADE44" s="30"/>
      <c r="ADF44" s="31"/>
      <c r="ADG44" s="30"/>
      <c r="ADH44" s="31"/>
      <c r="ADI44" s="30"/>
      <c r="ADJ44" s="31"/>
      <c r="ADK44" s="30"/>
      <c r="ADL44" s="31"/>
      <c r="ADM44" s="30"/>
      <c r="ADN44" s="31"/>
      <c r="ADO44" s="30"/>
      <c r="ADP44" s="31"/>
      <c r="ADQ44" s="30"/>
      <c r="ADR44" s="31"/>
      <c r="ADS44" s="30"/>
      <c r="ADT44" s="31"/>
      <c r="ADU44" s="30"/>
      <c r="ADV44" s="31"/>
      <c r="ADW44" s="30"/>
      <c r="ADX44" s="31"/>
      <c r="ADY44" s="30"/>
      <c r="ADZ44" s="31"/>
      <c r="AEA44" s="30"/>
      <c r="AEB44" s="31"/>
      <c r="AEC44" s="30"/>
      <c r="AED44" s="31"/>
      <c r="AEE44" s="30"/>
      <c r="AEF44" s="31"/>
      <c r="AEG44" s="30"/>
      <c r="AEH44" s="31"/>
      <c r="AEI44" s="30"/>
      <c r="AEJ44" s="31"/>
      <c r="AEK44" s="30"/>
      <c r="AEL44" s="31"/>
      <c r="AEM44" s="30"/>
      <c r="AEN44" s="31"/>
      <c r="AEO44" s="30"/>
      <c r="AEP44" s="31"/>
      <c r="AEQ44" s="30"/>
      <c r="AER44" s="31"/>
      <c r="AES44" s="30"/>
      <c r="AET44" s="31"/>
      <c r="AEU44" s="30"/>
      <c r="AEV44" s="31"/>
      <c r="AEW44" s="30"/>
      <c r="AEX44" s="31"/>
      <c r="AEY44" s="30"/>
      <c r="AEZ44" s="31"/>
      <c r="AFA44" s="30"/>
      <c r="AFB44" s="31"/>
      <c r="AFC44" s="30"/>
      <c r="AFD44" s="31"/>
      <c r="AFE44" s="30"/>
      <c r="AFF44" s="31"/>
      <c r="AFG44" s="30"/>
      <c r="AFH44" s="31"/>
      <c r="AFI44" s="30"/>
      <c r="AFJ44" s="31"/>
      <c r="AFK44" s="30"/>
      <c r="AFL44" s="31"/>
      <c r="AFM44" s="30"/>
      <c r="AFN44" s="31"/>
      <c r="AFO44" s="30"/>
      <c r="AFP44" s="31"/>
      <c r="AFQ44" s="30"/>
      <c r="AFR44" s="31"/>
      <c r="AFS44" s="30"/>
      <c r="AFT44" s="31"/>
      <c r="AFU44" s="30"/>
      <c r="AFV44" s="31"/>
      <c r="AFW44" s="30"/>
      <c r="AFX44" s="31"/>
      <c r="AFY44" s="30"/>
      <c r="AFZ44" s="31"/>
      <c r="AGA44" s="30"/>
      <c r="AGB44" s="31"/>
      <c r="AGC44" s="30"/>
      <c r="AGD44" s="31"/>
      <c r="AGE44" s="30"/>
      <c r="AGF44" s="31"/>
      <c r="AGG44" s="30"/>
      <c r="AGH44" s="31"/>
      <c r="AGI44" s="30"/>
      <c r="AGJ44" s="31"/>
      <c r="AGK44" s="30"/>
      <c r="AGL44" s="31"/>
      <c r="AGM44" s="30"/>
      <c r="AGN44" s="31"/>
      <c r="AGO44" s="30"/>
      <c r="AGP44" s="31"/>
      <c r="AGQ44" s="30"/>
      <c r="AGR44" s="31"/>
      <c r="AGS44" s="30"/>
      <c r="AGT44" s="31"/>
      <c r="AGU44" s="30"/>
      <c r="AGV44" s="31"/>
      <c r="AGW44" s="30"/>
      <c r="AGX44" s="31"/>
      <c r="AGY44" s="30"/>
      <c r="AGZ44" s="31"/>
      <c r="AHA44" s="30"/>
      <c r="AHB44" s="31"/>
      <c r="AHC44" s="30"/>
      <c r="AHD44" s="31"/>
      <c r="AHE44" s="30"/>
      <c r="AHF44" s="31"/>
      <c r="AHG44" s="30"/>
      <c r="AHH44" s="31"/>
      <c r="AHI44" s="30"/>
      <c r="AHJ44" s="31"/>
      <c r="AHK44" s="30"/>
      <c r="AHL44" s="31"/>
      <c r="AHM44" s="30"/>
      <c r="AHN44" s="31"/>
      <c r="AHO44" s="30"/>
      <c r="AHP44" s="31"/>
      <c r="AHQ44" s="30"/>
      <c r="AHR44" s="31"/>
      <c r="AHS44" s="30"/>
      <c r="AHT44" s="31"/>
      <c r="AHU44" s="30"/>
      <c r="AHV44" s="31"/>
      <c r="AHW44" s="30"/>
      <c r="AHX44" s="31"/>
      <c r="AHY44" s="30"/>
      <c r="AHZ44" s="31"/>
      <c r="AIA44" s="30"/>
      <c r="AIB44" s="31"/>
      <c r="AIC44" s="30"/>
      <c r="AID44" s="31"/>
      <c r="AIE44" s="30"/>
      <c r="AIF44" s="31"/>
      <c r="AIG44" s="30"/>
      <c r="AIH44" s="31"/>
      <c r="AII44" s="30"/>
      <c r="AIJ44" s="31"/>
      <c r="AIK44" s="30"/>
      <c r="AIL44" s="31"/>
      <c r="AIM44" s="30"/>
      <c r="AIN44" s="31"/>
      <c r="AIO44" s="30"/>
      <c r="AIP44" s="31"/>
      <c r="AIQ44" s="30"/>
      <c r="AIR44" s="31"/>
      <c r="AIS44" s="30"/>
      <c r="AIT44" s="31"/>
      <c r="AIU44" s="30"/>
      <c r="AIV44" s="31"/>
      <c r="AIW44" s="30"/>
      <c r="AIX44" s="31"/>
      <c r="AIY44" s="30"/>
      <c r="AIZ44" s="31"/>
      <c r="AJA44" s="30"/>
      <c r="AJB44" s="31"/>
      <c r="AJC44" s="30"/>
      <c r="AJD44" s="31"/>
      <c r="AJE44" s="30"/>
      <c r="AJF44" s="31"/>
      <c r="AJG44" s="30"/>
      <c r="AJH44" s="31"/>
      <c r="AJI44" s="30"/>
      <c r="AJJ44" s="31"/>
      <c r="AJK44" s="30"/>
      <c r="AJL44" s="31"/>
      <c r="AJM44" s="30"/>
      <c r="AJN44" s="31"/>
      <c r="AJO44" s="30"/>
      <c r="AJP44" s="31"/>
      <c r="AJQ44" s="30"/>
      <c r="AJR44" s="31"/>
      <c r="AJS44" s="30"/>
      <c r="AJT44" s="31"/>
      <c r="AJU44" s="30"/>
      <c r="AJV44" s="31"/>
      <c r="AJW44" s="30"/>
      <c r="AJX44" s="31"/>
      <c r="AJY44" s="30"/>
      <c r="AJZ44" s="31"/>
      <c r="AKA44" s="30"/>
      <c r="AKB44" s="31"/>
      <c r="AKC44" s="30"/>
      <c r="AKD44" s="31"/>
      <c r="AKE44" s="30"/>
      <c r="AKF44" s="31"/>
      <c r="AKG44" s="30"/>
      <c r="AKH44" s="31"/>
      <c r="AKI44" s="30"/>
      <c r="AKJ44" s="31"/>
      <c r="AKK44" s="30"/>
      <c r="AKL44" s="31"/>
      <c r="AKM44" s="30"/>
      <c r="AKN44" s="31"/>
      <c r="AKO44" s="30"/>
      <c r="AKP44" s="31"/>
      <c r="AKQ44" s="30"/>
      <c r="AKR44" s="31"/>
      <c r="AKS44" s="30"/>
      <c r="AKT44" s="31"/>
      <c r="AKU44" s="30"/>
      <c r="AKV44" s="31"/>
      <c r="AKW44" s="30"/>
      <c r="AKX44" s="31"/>
      <c r="AKY44" s="30"/>
      <c r="AKZ44" s="31"/>
      <c r="ALA44" s="30"/>
      <c r="ALB44" s="31"/>
      <c r="ALC44" s="30"/>
      <c r="ALD44" s="31"/>
      <c r="ALE44" s="30"/>
      <c r="ALF44" s="31"/>
      <c r="ALG44" s="30"/>
      <c r="ALH44" s="31"/>
      <c r="ALI44" s="30"/>
      <c r="ALJ44" s="31"/>
      <c r="ALK44" s="30"/>
      <c r="ALL44" s="31"/>
      <c r="ALM44" s="30"/>
      <c r="ALN44" s="31"/>
      <c r="ALO44" s="30"/>
      <c r="ALP44" s="31"/>
      <c r="ALQ44" s="30"/>
      <c r="ALR44" s="31"/>
      <c r="ALS44" s="30"/>
      <c r="ALT44" s="31"/>
      <c r="ALU44" s="30"/>
      <c r="ALV44" s="31"/>
      <c r="ALW44" s="30"/>
      <c r="ALX44" s="31"/>
      <c r="ALY44" s="30"/>
      <c r="ALZ44" s="31"/>
      <c r="AMA44" s="30"/>
      <c r="AMB44" s="31"/>
      <c r="AMC44" s="30"/>
      <c r="AMD44" s="31"/>
      <c r="AME44" s="30"/>
      <c r="AMF44" s="31"/>
      <c r="AMG44" s="30"/>
      <c r="AMH44" s="31"/>
      <c r="AMI44" s="30"/>
      <c r="AMJ44" s="31"/>
      <c r="AMK44" s="30"/>
      <c r="AML44" s="31"/>
      <c r="AMM44" s="30"/>
      <c r="AMN44" s="31"/>
      <c r="AMO44" s="30"/>
      <c r="AMP44" s="31"/>
      <c r="AMQ44" s="30"/>
      <c r="AMR44" s="31"/>
      <c r="AMS44" s="30"/>
      <c r="AMT44" s="31"/>
      <c r="AMU44" s="30"/>
      <c r="AMV44" s="31"/>
      <c r="AMW44" s="30"/>
      <c r="AMX44" s="31"/>
      <c r="AMY44" s="30"/>
      <c r="AMZ44" s="31"/>
      <c r="ANA44" s="30"/>
      <c r="ANB44" s="31"/>
      <c r="ANC44" s="30"/>
      <c r="AND44" s="31"/>
      <c r="ANE44" s="30"/>
      <c r="ANF44" s="31"/>
      <c r="ANG44" s="30"/>
      <c r="ANH44" s="31"/>
      <c r="ANI44" s="30"/>
      <c r="ANJ44" s="31"/>
      <c r="ANK44" s="30"/>
      <c r="ANL44" s="31"/>
      <c r="ANM44" s="30"/>
      <c r="ANN44" s="31"/>
      <c r="ANO44" s="30"/>
      <c r="ANP44" s="31"/>
      <c r="ANQ44" s="30"/>
      <c r="ANR44" s="31"/>
      <c r="ANS44" s="30"/>
      <c r="ANT44" s="31"/>
      <c r="ANU44" s="30"/>
      <c r="ANV44" s="31"/>
      <c r="ANW44" s="30"/>
      <c r="ANX44" s="31"/>
      <c r="ANY44" s="30"/>
      <c r="ANZ44" s="31"/>
      <c r="AOA44" s="30"/>
      <c r="AOB44" s="31"/>
      <c r="AOC44" s="30"/>
      <c r="AOD44" s="31"/>
      <c r="AOE44" s="30"/>
      <c r="AOF44" s="31"/>
      <c r="AOG44" s="30"/>
      <c r="AOH44" s="31"/>
      <c r="AOI44" s="30"/>
      <c r="AOJ44" s="31"/>
      <c r="AOK44" s="30"/>
      <c r="AOL44" s="31"/>
      <c r="AOM44" s="30"/>
      <c r="AON44" s="31"/>
      <c r="AOO44" s="30"/>
      <c r="AOP44" s="31"/>
      <c r="AOQ44" s="30"/>
      <c r="AOR44" s="31"/>
      <c r="AOS44" s="30"/>
      <c r="AOT44" s="31"/>
      <c r="AOU44" s="30"/>
      <c r="AOV44" s="31"/>
      <c r="AOW44" s="30"/>
      <c r="AOX44" s="31"/>
      <c r="AOY44" s="30"/>
      <c r="AOZ44" s="31"/>
      <c r="APA44" s="30"/>
      <c r="APB44" s="31"/>
      <c r="APC44" s="30"/>
      <c r="APD44" s="31"/>
      <c r="APE44" s="30"/>
      <c r="APF44" s="31"/>
      <c r="APG44" s="30"/>
      <c r="APH44" s="31"/>
      <c r="API44" s="30"/>
      <c r="APJ44" s="31"/>
      <c r="APK44" s="30"/>
      <c r="APL44" s="31"/>
      <c r="APM44" s="30"/>
      <c r="APN44" s="31"/>
      <c r="APO44" s="30"/>
      <c r="APP44" s="31"/>
      <c r="APQ44" s="30"/>
      <c r="APR44" s="31"/>
      <c r="APS44" s="30"/>
      <c r="APT44" s="31"/>
      <c r="APU44" s="30"/>
      <c r="APV44" s="31"/>
      <c r="APW44" s="30"/>
      <c r="APX44" s="31"/>
      <c r="APY44" s="30"/>
      <c r="APZ44" s="31"/>
      <c r="AQA44" s="30"/>
      <c r="AQB44" s="31"/>
      <c r="AQC44" s="30"/>
      <c r="AQD44" s="31"/>
      <c r="AQE44" s="30"/>
      <c r="AQF44" s="31"/>
      <c r="AQG44" s="30"/>
      <c r="AQH44" s="31"/>
      <c r="AQI44" s="30"/>
      <c r="AQJ44" s="31"/>
      <c r="AQK44" s="30"/>
      <c r="AQL44" s="31"/>
      <c r="AQM44" s="30"/>
      <c r="AQN44" s="31"/>
      <c r="AQO44" s="30"/>
      <c r="AQP44" s="31"/>
      <c r="AQQ44" s="30"/>
      <c r="AQR44" s="31"/>
      <c r="AQS44" s="30"/>
      <c r="AQT44" s="31"/>
      <c r="AQU44" s="30"/>
      <c r="AQV44" s="31"/>
      <c r="AQW44" s="30"/>
      <c r="AQX44" s="31"/>
      <c r="AQY44" s="30"/>
      <c r="AQZ44" s="31"/>
      <c r="ARA44" s="30"/>
      <c r="ARB44" s="31"/>
      <c r="ARC44" s="30"/>
      <c r="ARD44" s="31"/>
      <c r="ARE44" s="30"/>
      <c r="ARF44" s="31"/>
      <c r="ARG44" s="30"/>
      <c r="ARH44" s="31"/>
      <c r="ARI44" s="30"/>
      <c r="ARJ44" s="31"/>
      <c r="ARK44" s="30"/>
      <c r="ARL44" s="31"/>
      <c r="ARM44" s="30"/>
      <c r="ARN44" s="31"/>
      <c r="ARO44" s="30"/>
      <c r="ARP44" s="31"/>
      <c r="ARQ44" s="30"/>
      <c r="ARR44" s="31"/>
      <c r="ARS44" s="30"/>
      <c r="ART44" s="31"/>
      <c r="ARU44" s="30"/>
      <c r="ARV44" s="31"/>
      <c r="ARW44" s="30"/>
      <c r="ARX44" s="31"/>
      <c r="ARY44" s="30"/>
      <c r="ARZ44" s="31"/>
      <c r="ASA44" s="30"/>
      <c r="ASB44" s="31"/>
      <c r="ASC44" s="30"/>
      <c r="ASD44" s="31"/>
      <c r="ASE44" s="30"/>
      <c r="ASF44" s="31"/>
      <c r="ASG44" s="30"/>
      <c r="ASH44" s="31"/>
      <c r="ASI44" s="30"/>
      <c r="ASJ44" s="31"/>
      <c r="ASK44" s="30"/>
      <c r="ASL44" s="31"/>
      <c r="ASM44" s="30"/>
      <c r="ASN44" s="31"/>
      <c r="ASO44" s="30"/>
      <c r="ASP44" s="31"/>
      <c r="ASQ44" s="30"/>
      <c r="ASR44" s="31"/>
      <c r="ASS44" s="30"/>
      <c r="AST44" s="31"/>
      <c r="ASU44" s="30"/>
      <c r="ASV44" s="31"/>
      <c r="ASW44" s="30"/>
      <c r="ASX44" s="31"/>
      <c r="ASY44" s="30"/>
      <c r="ASZ44" s="31"/>
      <c r="ATA44" s="30"/>
      <c r="ATB44" s="31"/>
      <c r="ATC44" s="30"/>
      <c r="ATD44" s="31"/>
      <c r="ATE44" s="30"/>
      <c r="ATF44" s="31"/>
      <c r="ATG44" s="30"/>
      <c r="ATH44" s="31"/>
      <c r="ATI44" s="30"/>
      <c r="ATJ44" s="31"/>
      <c r="ATK44" s="30"/>
      <c r="ATL44" s="31"/>
      <c r="ATM44" s="30"/>
      <c r="ATN44" s="31"/>
      <c r="ATO44" s="30"/>
      <c r="ATP44" s="31"/>
      <c r="ATQ44" s="30"/>
      <c r="ATR44" s="31"/>
      <c r="ATS44" s="30"/>
      <c r="ATT44" s="31"/>
      <c r="ATU44" s="30"/>
      <c r="ATV44" s="31"/>
      <c r="ATW44" s="30"/>
      <c r="ATX44" s="31"/>
      <c r="ATY44" s="30"/>
      <c r="ATZ44" s="31"/>
      <c r="AUA44" s="30"/>
      <c r="AUB44" s="31"/>
      <c r="AUC44" s="30"/>
      <c r="AUD44" s="31"/>
      <c r="AUE44" s="30"/>
      <c r="AUF44" s="31"/>
      <c r="AUG44" s="30"/>
      <c r="AUH44" s="31"/>
      <c r="AUI44" s="30"/>
      <c r="AUJ44" s="31"/>
      <c r="AUK44" s="30"/>
      <c r="AUL44" s="31"/>
      <c r="AUM44" s="30"/>
      <c r="AUN44" s="31"/>
      <c r="AUO44" s="30"/>
      <c r="AUP44" s="31"/>
      <c r="AUQ44" s="30"/>
      <c r="AUR44" s="31"/>
      <c r="AUS44" s="30"/>
      <c r="AUT44" s="31"/>
      <c r="AUU44" s="30"/>
      <c r="AUV44" s="31"/>
      <c r="AUW44" s="30"/>
      <c r="AUX44" s="31"/>
      <c r="AUY44" s="30"/>
      <c r="AUZ44" s="31"/>
      <c r="AVA44" s="30"/>
      <c r="AVB44" s="31"/>
      <c r="AVC44" s="30"/>
      <c r="AVD44" s="31"/>
      <c r="AVE44" s="30"/>
      <c r="AVF44" s="31"/>
      <c r="AVG44" s="30"/>
      <c r="AVH44" s="31"/>
      <c r="AVI44" s="30"/>
      <c r="AVJ44" s="31"/>
      <c r="AVK44" s="30"/>
      <c r="AVL44" s="31"/>
      <c r="AVM44" s="30"/>
      <c r="AVN44" s="31"/>
      <c r="AVO44" s="30"/>
      <c r="AVP44" s="31"/>
      <c r="AVQ44" s="30"/>
      <c r="AVR44" s="31"/>
      <c r="AVS44" s="30"/>
      <c r="AVT44" s="31"/>
      <c r="AVU44" s="30"/>
      <c r="AVV44" s="31"/>
      <c r="AVW44" s="30"/>
      <c r="AVX44" s="31"/>
      <c r="AVY44" s="30"/>
      <c r="AVZ44" s="31"/>
      <c r="AWA44" s="30"/>
      <c r="AWB44" s="31"/>
      <c r="AWC44" s="30"/>
      <c r="AWD44" s="31"/>
      <c r="AWE44" s="30"/>
      <c r="AWF44" s="31"/>
      <c r="AWG44" s="30"/>
      <c r="AWH44" s="31"/>
      <c r="AWI44" s="30"/>
      <c r="AWJ44" s="31"/>
      <c r="AWK44" s="30"/>
      <c r="AWL44" s="31"/>
      <c r="AWM44" s="30"/>
      <c r="AWN44" s="31"/>
      <c r="AWO44" s="30"/>
      <c r="AWP44" s="31"/>
      <c r="AWQ44" s="30"/>
      <c r="AWR44" s="31"/>
      <c r="AWS44" s="30"/>
      <c r="AWT44" s="31"/>
      <c r="AWU44" s="30"/>
      <c r="AWV44" s="31"/>
      <c r="AWW44" s="30"/>
      <c r="AWX44" s="31"/>
      <c r="AWY44" s="30"/>
      <c r="AWZ44" s="31"/>
      <c r="AXA44" s="30"/>
      <c r="AXB44" s="31"/>
      <c r="AXC44" s="30"/>
      <c r="AXD44" s="31"/>
      <c r="AXE44" s="30"/>
      <c r="AXF44" s="31"/>
      <c r="AXG44" s="30"/>
      <c r="AXH44" s="31"/>
      <c r="AXI44" s="30"/>
      <c r="AXJ44" s="31"/>
      <c r="AXK44" s="30"/>
      <c r="AXL44" s="31"/>
      <c r="AXM44" s="30"/>
      <c r="AXN44" s="31"/>
      <c r="AXO44" s="30"/>
      <c r="AXP44" s="31"/>
      <c r="AXQ44" s="30"/>
      <c r="AXR44" s="31"/>
      <c r="AXS44" s="30"/>
      <c r="AXT44" s="31"/>
      <c r="AXU44" s="30"/>
      <c r="AXV44" s="31"/>
      <c r="AXW44" s="30"/>
      <c r="AXX44" s="31"/>
      <c r="AXY44" s="30"/>
      <c r="AXZ44" s="31"/>
      <c r="AYA44" s="30"/>
      <c r="AYB44" s="31"/>
      <c r="AYC44" s="30"/>
      <c r="AYD44" s="31"/>
      <c r="AYE44" s="30"/>
      <c r="AYF44" s="31"/>
      <c r="AYG44" s="30"/>
      <c r="AYH44" s="31"/>
      <c r="AYI44" s="30"/>
      <c r="AYJ44" s="31"/>
      <c r="AYK44" s="30"/>
      <c r="AYL44" s="31"/>
      <c r="AYM44" s="30"/>
      <c r="AYN44" s="31"/>
      <c r="AYO44" s="30"/>
      <c r="AYP44" s="31"/>
      <c r="AYQ44" s="30"/>
      <c r="AYR44" s="31"/>
      <c r="AYS44" s="30"/>
      <c r="AYT44" s="31"/>
      <c r="AYU44" s="30"/>
      <c r="AYV44" s="31"/>
      <c r="AYW44" s="30"/>
      <c r="AYX44" s="31"/>
      <c r="AYY44" s="30"/>
      <c r="AYZ44" s="31"/>
      <c r="AZA44" s="30"/>
      <c r="AZB44" s="31"/>
      <c r="AZC44" s="30"/>
      <c r="AZD44" s="31"/>
      <c r="AZE44" s="30"/>
      <c r="AZF44" s="31"/>
      <c r="AZG44" s="30"/>
      <c r="AZH44" s="31"/>
      <c r="AZI44" s="30"/>
      <c r="AZJ44" s="31"/>
      <c r="AZK44" s="30"/>
      <c r="AZL44" s="31"/>
      <c r="AZM44" s="30"/>
      <c r="AZN44" s="31"/>
      <c r="AZO44" s="30"/>
      <c r="AZP44" s="31"/>
      <c r="AZQ44" s="30"/>
      <c r="AZR44" s="31"/>
      <c r="AZS44" s="30"/>
      <c r="AZT44" s="31"/>
      <c r="AZU44" s="30"/>
      <c r="AZV44" s="31"/>
      <c r="AZW44" s="30"/>
      <c r="AZX44" s="31"/>
      <c r="AZY44" s="30"/>
      <c r="AZZ44" s="31"/>
      <c r="BAA44" s="30"/>
      <c r="BAB44" s="31"/>
      <c r="BAC44" s="30"/>
      <c r="BAD44" s="31"/>
      <c r="BAE44" s="30"/>
      <c r="BAF44" s="31"/>
      <c r="BAG44" s="30"/>
      <c r="BAH44" s="31"/>
      <c r="BAI44" s="30"/>
      <c r="BAJ44" s="31"/>
      <c r="BAK44" s="30"/>
      <c r="BAL44" s="31"/>
      <c r="BAM44" s="30"/>
      <c r="BAN44" s="31"/>
      <c r="BAO44" s="30"/>
      <c r="BAP44" s="31"/>
      <c r="BAQ44" s="30"/>
      <c r="BAR44" s="31"/>
      <c r="BAS44" s="30"/>
      <c r="BAT44" s="31"/>
      <c r="BAU44" s="30"/>
      <c r="BAV44" s="31"/>
      <c r="BAW44" s="30"/>
      <c r="BAX44" s="31"/>
      <c r="BAY44" s="30"/>
      <c r="BAZ44" s="31"/>
      <c r="BBA44" s="30"/>
      <c r="BBB44" s="31"/>
      <c r="BBC44" s="30"/>
      <c r="BBD44" s="31"/>
      <c r="BBE44" s="30"/>
      <c r="BBF44" s="31"/>
      <c r="BBG44" s="30"/>
      <c r="BBH44" s="31"/>
      <c r="BBI44" s="30"/>
      <c r="BBJ44" s="31"/>
      <c r="BBK44" s="30"/>
      <c r="BBL44" s="31"/>
      <c r="BBM44" s="30"/>
      <c r="BBN44" s="31"/>
      <c r="BBO44" s="30"/>
      <c r="BBP44" s="31"/>
      <c r="BBQ44" s="30"/>
      <c r="BBR44" s="31"/>
      <c r="BBS44" s="30"/>
      <c r="BBT44" s="31"/>
      <c r="BBU44" s="30"/>
      <c r="BBV44" s="31"/>
      <c r="BBW44" s="30"/>
      <c r="BBX44" s="31"/>
      <c r="BBY44" s="30"/>
      <c r="BBZ44" s="31"/>
      <c r="BCA44" s="30"/>
      <c r="BCB44" s="31"/>
      <c r="BCC44" s="30"/>
      <c r="BCD44" s="31"/>
      <c r="BCE44" s="30"/>
      <c r="BCF44" s="31"/>
      <c r="BCG44" s="30"/>
      <c r="BCH44" s="31"/>
      <c r="BCI44" s="30"/>
      <c r="BCJ44" s="31"/>
      <c r="BCK44" s="30"/>
      <c r="BCL44" s="31"/>
      <c r="BCM44" s="30"/>
      <c r="BCN44" s="31"/>
      <c r="BCO44" s="30"/>
      <c r="BCP44" s="31"/>
      <c r="BCQ44" s="30"/>
      <c r="BCR44" s="31"/>
      <c r="BCS44" s="30"/>
      <c r="BCT44" s="31"/>
      <c r="BCU44" s="30"/>
      <c r="BCV44" s="31"/>
      <c r="BCW44" s="30"/>
      <c r="BCX44" s="31"/>
      <c r="BCY44" s="30"/>
      <c r="BCZ44" s="31"/>
      <c r="BDA44" s="30"/>
      <c r="BDB44" s="31"/>
      <c r="BDC44" s="30"/>
      <c r="BDD44" s="31"/>
      <c r="BDE44" s="30"/>
      <c r="BDF44" s="31"/>
      <c r="BDG44" s="30"/>
      <c r="BDH44" s="31"/>
      <c r="BDI44" s="30"/>
      <c r="BDJ44" s="31"/>
      <c r="BDK44" s="30"/>
      <c r="BDL44" s="31"/>
      <c r="BDM44" s="30"/>
      <c r="BDN44" s="31"/>
      <c r="BDO44" s="30"/>
      <c r="BDP44" s="31"/>
      <c r="BDQ44" s="30"/>
      <c r="BDR44" s="31"/>
      <c r="BDS44" s="30"/>
      <c r="BDT44" s="31"/>
      <c r="BDU44" s="30"/>
      <c r="BDV44" s="31"/>
      <c r="BDW44" s="30"/>
      <c r="BDX44" s="31"/>
      <c r="BDY44" s="30"/>
      <c r="BDZ44" s="31"/>
      <c r="BEA44" s="30"/>
      <c r="BEB44" s="31"/>
      <c r="BEC44" s="30"/>
      <c r="BED44" s="31"/>
      <c r="BEE44" s="30"/>
      <c r="BEF44" s="31"/>
      <c r="BEG44" s="30"/>
      <c r="BEH44" s="31"/>
      <c r="BEI44" s="30"/>
      <c r="BEJ44" s="31"/>
      <c r="BEK44" s="30"/>
      <c r="BEL44" s="31"/>
      <c r="BEM44" s="30"/>
      <c r="BEN44" s="31"/>
      <c r="BEO44" s="30"/>
      <c r="BEP44" s="31"/>
      <c r="BEQ44" s="30"/>
      <c r="BER44" s="31"/>
      <c r="BES44" s="30"/>
      <c r="BET44" s="31"/>
      <c r="BEU44" s="30"/>
      <c r="BEV44" s="31"/>
      <c r="BEW44" s="30"/>
      <c r="BEX44" s="31"/>
      <c r="BEY44" s="30"/>
      <c r="BEZ44" s="31"/>
      <c r="BFA44" s="30"/>
      <c r="BFB44" s="31"/>
      <c r="BFC44" s="30"/>
      <c r="BFD44" s="31"/>
      <c r="BFE44" s="30"/>
      <c r="BFF44" s="31"/>
      <c r="BFG44" s="30"/>
      <c r="BFH44" s="31"/>
      <c r="BFI44" s="30"/>
      <c r="BFJ44" s="31"/>
      <c r="BFK44" s="30"/>
      <c r="BFL44" s="31"/>
      <c r="BFM44" s="30"/>
      <c r="BFN44" s="31"/>
      <c r="BFO44" s="30"/>
      <c r="BFP44" s="31"/>
      <c r="BFQ44" s="30"/>
      <c r="BFR44" s="31"/>
      <c r="BFS44" s="30"/>
      <c r="BFT44" s="31"/>
      <c r="BFU44" s="30"/>
      <c r="BFV44" s="31"/>
      <c r="BFW44" s="30"/>
      <c r="BFX44" s="31"/>
      <c r="BFY44" s="30"/>
      <c r="BFZ44" s="31"/>
      <c r="BGA44" s="30"/>
      <c r="BGB44" s="31"/>
      <c r="BGC44" s="30"/>
      <c r="BGD44" s="31"/>
      <c r="BGE44" s="30"/>
      <c r="BGF44" s="31"/>
      <c r="BGG44" s="30"/>
      <c r="BGH44" s="31"/>
      <c r="BGI44" s="30"/>
      <c r="BGJ44" s="31"/>
      <c r="BGK44" s="30"/>
      <c r="BGL44" s="31"/>
      <c r="BGM44" s="30"/>
      <c r="BGN44" s="31"/>
      <c r="BGO44" s="30"/>
      <c r="BGP44" s="31"/>
      <c r="BGQ44" s="30"/>
      <c r="BGR44" s="31"/>
      <c r="BGS44" s="30"/>
      <c r="BGT44" s="31"/>
      <c r="BGU44" s="30"/>
      <c r="BGV44" s="31"/>
      <c r="BGW44" s="30"/>
      <c r="BGX44" s="31"/>
      <c r="BGY44" s="30"/>
      <c r="BGZ44" s="31"/>
      <c r="BHA44" s="30"/>
      <c r="BHB44" s="31"/>
      <c r="BHC44" s="30"/>
      <c r="BHD44" s="31"/>
      <c r="BHE44" s="30"/>
      <c r="BHF44" s="31"/>
      <c r="BHG44" s="30"/>
      <c r="BHH44" s="31"/>
      <c r="BHI44" s="30"/>
      <c r="BHJ44" s="31"/>
      <c r="BHK44" s="30"/>
      <c r="BHL44" s="31"/>
      <c r="BHM44" s="30"/>
      <c r="BHN44" s="31"/>
      <c r="BHO44" s="30"/>
      <c r="BHP44" s="31"/>
      <c r="BHQ44" s="30"/>
      <c r="BHR44" s="31"/>
      <c r="BHS44" s="30"/>
      <c r="BHT44" s="31"/>
      <c r="BHU44" s="30"/>
      <c r="BHV44" s="31"/>
      <c r="BHW44" s="30"/>
      <c r="BHX44" s="31"/>
      <c r="BHY44" s="30"/>
      <c r="BHZ44" s="31"/>
      <c r="BIA44" s="30"/>
      <c r="BIB44" s="31"/>
      <c r="BIC44" s="30"/>
      <c r="BID44" s="31"/>
      <c r="BIE44" s="30"/>
      <c r="BIF44" s="31"/>
      <c r="BIG44" s="30"/>
      <c r="BIH44" s="31"/>
      <c r="BII44" s="30"/>
      <c r="BIJ44" s="31"/>
      <c r="BIK44" s="30"/>
      <c r="BIL44" s="31"/>
      <c r="BIM44" s="30"/>
      <c r="BIN44" s="31"/>
      <c r="BIO44" s="30"/>
      <c r="BIP44" s="31"/>
      <c r="BIQ44" s="30"/>
      <c r="BIR44" s="31"/>
      <c r="BIS44" s="30"/>
      <c r="BIT44" s="31"/>
      <c r="BIU44" s="30"/>
      <c r="BIV44" s="31"/>
      <c r="BIW44" s="30"/>
      <c r="BIX44" s="31"/>
      <c r="BIY44" s="30"/>
      <c r="BIZ44" s="31"/>
      <c r="BJA44" s="30"/>
      <c r="BJB44" s="31"/>
      <c r="BJC44" s="30"/>
      <c r="BJD44" s="31"/>
      <c r="BJE44" s="30"/>
      <c r="BJF44" s="31"/>
      <c r="BJG44" s="30"/>
      <c r="BJH44" s="31"/>
      <c r="BJI44" s="30"/>
      <c r="BJJ44" s="31"/>
      <c r="BJK44" s="30"/>
      <c r="BJL44" s="31"/>
      <c r="BJM44" s="30"/>
      <c r="BJN44" s="31"/>
      <c r="BJO44" s="30"/>
      <c r="BJP44" s="31"/>
      <c r="BJQ44" s="30"/>
      <c r="BJR44" s="31"/>
      <c r="BJS44" s="30"/>
      <c r="BJT44" s="31"/>
      <c r="BJU44" s="30"/>
      <c r="BJV44" s="31"/>
      <c r="BJW44" s="30"/>
      <c r="BJX44" s="31"/>
      <c r="BJY44" s="30"/>
      <c r="BJZ44" s="31"/>
      <c r="BKA44" s="30"/>
      <c r="BKB44" s="31"/>
      <c r="BKC44" s="30"/>
      <c r="BKD44" s="31"/>
      <c r="BKE44" s="30"/>
      <c r="BKF44" s="31"/>
      <c r="BKG44" s="30"/>
      <c r="BKH44" s="31"/>
      <c r="BKI44" s="30"/>
      <c r="BKJ44" s="31"/>
      <c r="BKK44" s="30"/>
      <c r="BKL44" s="31"/>
      <c r="BKM44" s="30"/>
      <c r="BKN44" s="31"/>
      <c r="BKO44" s="30"/>
      <c r="BKP44" s="31"/>
      <c r="BKQ44" s="30"/>
      <c r="BKR44" s="31"/>
      <c r="BKS44" s="30"/>
      <c r="BKT44" s="31"/>
      <c r="BKU44" s="30"/>
      <c r="BKV44" s="31"/>
      <c r="BKW44" s="30"/>
      <c r="BKX44" s="31"/>
      <c r="BKY44" s="30"/>
      <c r="BKZ44" s="31"/>
      <c r="BLA44" s="30"/>
      <c r="BLB44" s="31"/>
      <c r="BLC44" s="30"/>
      <c r="BLD44" s="31"/>
      <c r="BLE44" s="30"/>
      <c r="BLF44" s="31"/>
      <c r="BLG44" s="30"/>
      <c r="BLH44" s="31"/>
      <c r="BLI44" s="30"/>
      <c r="BLJ44" s="31"/>
      <c r="BLK44" s="30"/>
      <c r="BLL44" s="31"/>
      <c r="BLM44" s="30"/>
      <c r="BLN44" s="31"/>
      <c r="BLO44" s="30"/>
      <c r="BLP44" s="31"/>
      <c r="BLQ44" s="30"/>
      <c r="BLR44" s="31"/>
      <c r="BLS44" s="30"/>
      <c r="BLT44" s="31"/>
      <c r="BLU44" s="30"/>
      <c r="BLV44" s="31"/>
      <c r="BLW44" s="30"/>
      <c r="BLX44" s="31"/>
      <c r="BLY44" s="30"/>
      <c r="BLZ44" s="31"/>
      <c r="BMA44" s="30"/>
      <c r="BMB44" s="31"/>
      <c r="BMC44" s="30"/>
      <c r="BMD44" s="31"/>
      <c r="BME44" s="30"/>
      <c r="BMF44" s="31"/>
      <c r="BMG44" s="30"/>
      <c r="BMH44" s="31"/>
      <c r="BMI44" s="30"/>
      <c r="BMJ44" s="31"/>
      <c r="BMK44" s="30"/>
      <c r="BML44" s="31"/>
      <c r="BMM44" s="30"/>
      <c r="BMN44" s="31"/>
      <c r="BMO44" s="30"/>
      <c r="BMP44" s="31"/>
      <c r="BMQ44" s="30"/>
      <c r="BMR44" s="31"/>
      <c r="BMS44" s="30"/>
      <c r="BMT44" s="31"/>
      <c r="BMU44" s="30"/>
      <c r="BMV44" s="31"/>
      <c r="BMW44" s="30"/>
      <c r="BMX44" s="31"/>
      <c r="BMY44" s="30"/>
      <c r="BMZ44" s="31"/>
      <c r="BNA44" s="30"/>
      <c r="BNB44" s="31"/>
      <c r="BNC44" s="30"/>
      <c r="BND44" s="31"/>
      <c r="BNE44" s="30"/>
      <c r="BNF44" s="31"/>
      <c r="BNG44" s="30"/>
      <c r="BNH44" s="31"/>
      <c r="BNI44" s="30"/>
      <c r="BNJ44" s="31"/>
      <c r="BNK44" s="30"/>
      <c r="BNL44" s="31"/>
      <c r="BNM44" s="30"/>
      <c r="BNN44" s="31"/>
      <c r="BNO44" s="30"/>
      <c r="BNP44" s="31"/>
      <c r="BNQ44" s="30"/>
      <c r="BNR44" s="31"/>
      <c r="BNS44" s="30"/>
      <c r="BNT44" s="31"/>
      <c r="BNU44" s="30"/>
      <c r="BNV44" s="31"/>
      <c r="BNW44" s="30"/>
      <c r="BNX44" s="31"/>
      <c r="BNY44" s="30"/>
      <c r="BNZ44" s="31"/>
      <c r="BOA44" s="30"/>
      <c r="BOB44" s="31"/>
      <c r="BOC44" s="30"/>
      <c r="BOD44" s="31"/>
      <c r="BOE44" s="30"/>
      <c r="BOF44" s="31"/>
      <c r="BOG44" s="30"/>
      <c r="BOH44" s="31"/>
      <c r="BOI44" s="30"/>
      <c r="BOJ44" s="31"/>
      <c r="BOK44" s="30"/>
      <c r="BOL44" s="31"/>
      <c r="BOM44" s="30"/>
      <c r="BON44" s="31"/>
      <c r="BOO44" s="30"/>
      <c r="BOP44" s="31"/>
      <c r="BOQ44" s="30"/>
      <c r="BOR44" s="31"/>
      <c r="BOS44" s="30"/>
      <c r="BOT44" s="31"/>
      <c r="BOU44" s="30"/>
      <c r="BOV44" s="31"/>
      <c r="BOW44" s="30"/>
      <c r="BOX44" s="31"/>
      <c r="BOY44" s="30"/>
      <c r="BOZ44" s="31"/>
      <c r="BPA44" s="30"/>
      <c r="BPB44" s="31"/>
      <c r="BPC44" s="30"/>
      <c r="BPD44" s="31"/>
      <c r="BPE44" s="30"/>
      <c r="BPF44" s="31"/>
      <c r="BPG44" s="30"/>
      <c r="BPH44" s="31"/>
      <c r="BPI44" s="30"/>
      <c r="BPJ44" s="31"/>
      <c r="BPK44" s="30"/>
      <c r="BPL44" s="31"/>
      <c r="BPM44" s="30"/>
      <c r="BPN44" s="31"/>
      <c r="BPO44" s="30"/>
      <c r="BPP44" s="31"/>
      <c r="BPQ44" s="30"/>
      <c r="BPR44" s="31"/>
      <c r="BPS44" s="30"/>
      <c r="BPT44" s="31"/>
      <c r="BPU44" s="30"/>
      <c r="BPV44" s="31"/>
      <c r="BPW44" s="30"/>
      <c r="BPX44" s="31"/>
      <c r="BPY44" s="30"/>
      <c r="BPZ44" s="31"/>
      <c r="BQA44" s="30"/>
      <c r="BQB44" s="31"/>
      <c r="BQC44" s="30"/>
      <c r="BQD44" s="31"/>
      <c r="BQE44" s="30"/>
      <c r="BQF44" s="31"/>
      <c r="BQG44" s="30"/>
      <c r="BQH44" s="31"/>
      <c r="BQI44" s="30"/>
      <c r="BQJ44" s="31"/>
      <c r="BQK44" s="30"/>
      <c r="BQL44" s="31"/>
      <c r="BQM44" s="30"/>
      <c r="BQN44" s="31"/>
      <c r="BQO44" s="30"/>
      <c r="BQP44" s="31"/>
      <c r="BQQ44" s="30"/>
      <c r="BQR44" s="31"/>
      <c r="BQS44" s="30"/>
      <c r="BQT44" s="31"/>
      <c r="BQU44" s="30"/>
      <c r="BQV44" s="31"/>
      <c r="BQW44" s="30"/>
      <c r="BQX44" s="31"/>
      <c r="BQY44" s="30"/>
      <c r="BQZ44" s="31"/>
      <c r="BRA44" s="30"/>
      <c r="BRB44" s="31"/>
      <c r="BRC44" s="30"/>
      <c r="BRD44" s="31"/>
      <c r="BRE44" s="30"/>
      <c r="BRF44" s="31"/>
      <c r="BRG44" s="30"/>
      <c r="BRH44" s="31"/>
      <c r="BRI44" s="30"/>
      <c r="BRJ44" s="31"/>
      <c r="BRK44" s="30"/>
      <c r="BRL44" s="31"/>
      <c r="BRM44" s="30"/>
      <c r="BRN44" s="31"/>
      <c r="BRO44" s="30"/>
      <c r="BRP44" s="31"/>
      <c r="BRQ44" s="30"/>
      <c r="BRR44" s="31"/>
      <c r="BRS44" s="30"/>
      <c r="BRT44" s="31"/>
      <c r="BRU44" s="30"/>
      <c r="BRV44" s="31"/>
      <c r="BRW44" s="30"/>
      <c r="BRX44" s="31"/>
      <c r="BRY44" s="30"/>
      <c r="BRZ44" s="31"/>
      <c r="BSA44" s="30"/>
      <c r="BSB44" s="31"/>
      <c r="BSC44" s="30"/>
      <c r="BSD44" s="31"/>
      <c r="BSE44" s="30"/>
      <c r="BSF44" s="31"/>
      <c r="BSG44" s="30"/>
      <c r="BSH44" s="31"/>
      <c r="BSI44" s="30"/>
      <c r="BSJ44" s="31"/>
      <c r="BSK44" s="30"/>
      <c r="BSL44" s="31"/>
      <c r="BSM44" s="30"/>
      <c r="BSN44" s="31"/>
      <c r="BSO44" s="30"/>
      <c r="BSP44" s="31"/>
      <c r="BSQ44" s="30"/>
      <c r="BSR44" s="31"/>
      <c r="BSS44" s="30"/>
      <c r="BST44" s="31"/>
      <c r="BSU44" s="30"/>
      <c r="BSV44" s="31"/>
      <c r="BSW44" s="30"/>
      <c r="BSX44" s="31"/>
      <c r="BSY44" s="30"/>
      <c r="BSZ44" s="31"/>
      <c r="BTA44" s="30"/>
      <c r="BTB44" s="31"/>
      <c r="BTC44" s="30"/>
      <c r="BTD44" s="31"/>
      <c r="BTE44" s="30"/>
      <c r="BTF44" s="31"/>
      <c r="BTG44" s="30"/>
      <c r="BTH44" s="31"/>
      <c r="BTI44" s="30"/>
      <c r="BTJ44" s="31"/>
      <c r="BTK44" s="30"/>
      <c r="BTL44" s="31"/>
      <c r="BTM44" s="30"/>
      <c r="BTN44" s="31"/>
      <c r="BTO44" s="30"/>
      <c r="BTP44" s="31"/>
      <c r="BTQ44" s="30"/>
      <c r="BTR44" s="31"/>
      <c r="BTS44" s="30"/>
      <c r="BTT44" s="31"/>
      <c r="BTU44" s="30"/>
      <c r="BTV44" s="31"/>
      <c r="BTW44" s="30"/>
      <c r="BTX44" s="31"/>
      <c r="BTY44" s="30"/>
      <c r="BTZ44" s="31"/>
      <c r="BUA44" s="30"/>
      <c r="BUB44" s="31"/>
      <c r="BUC44" s="30"/>
      <c r="BUD44" s="31"/>
      <c r="BUE44" s="30"/>
      <c r="BUF44" s="31"/>
      <c r="BUG44" s="30"/>
      <c r="BUH44" s="31"/>
      <c r="BUI44" s="30"/>
      <c r="BUJ44" s="31"/>
      <c r="BUK44" s="30"/>
      <c r="BUL44" s="31"/>
      <c r="BUM44" s="30"/>
      <c r="BUN44" s="31"/>
      <c r="BUO44" s="30"/>
      <c r="BUP44" s="31"/>
      <c r="BUQ44" s="30"/>
      <c r="BUR44" s="31"/>
      <c r="BUS44" s="30"/>
      <c r="BUT44" s="31"/>
      <c r="BUU44" s="30"/>
      <c r="BUV44" s="31"/>
      <c r="BUW44" s="30"/>
      <c r="BUX44" s="31"/>
      <c r="BUY44" s="30"/>
      <c r="BUZ44" s="31"/>
      <c r="BVA44" s="30"/>
      <c r="BVB44" s="31"/>
      <c r="BVC44" s="30"/>
      <c r="BVD44" s="31"/>
      <c r="BVE44" s="30"/>
      <c r="BVF44" s="31"/>
      <c r="BVG44" s="30"/>
      <c r="BVH44" s="31"/>
      <c r="BVI44" s="30"/>
      <c r="BVJ44" s="31"/>
      <c r="BVK44" s="30"/>
      <c r="BVL44" s="31"/>
      <c r="BVM44" s="30"/>
      <c r="BVN44" s="31"/>
      <c r="BVO44" s="30"/>
      <c r="BVP44" s="31"/>
      <c r="BVQ44" s="30"/>
      <c r="BVR44" s="31"/>
      <c r="BVS44" s="30"/>
      <c r="BVT44" s="31"/>
      <c r="BVU44" s="30"/>
      <c r="BVV44" s="31"/>
      <c r="BVW44" s="30"/>
      <c r="BVX44" s="31"/>
      <c r="BVY44" s="30"/>
      <c r="BVZ44" s="31"/>
      <c r="BWA44" s="30"/>
      <c r="BWB44" s="31"/>
      <c r="BWC44" s="30"/>
      <c r="BWD44" s="31"/>
      <c r="BWE44" s="30"/>
      <c r="BWF44" s="31"/>
      <c r="BWG44" s="30"/>
      <c r="BWH44" s="31"/>
      <c r="BWI44" s="30"/>
      <c r="BWJ44" s="31"/>
      <c r="BWK44" s="30"/>
      <c r="BWL44" s="31"/>
      <c r="BWM44" s="30"/>
      <c r="BWN44" s="31"/>
      <c r="BWO44" s="30"/>
      <c r="BWP44" s="31"/>
      <c r="BWQ44" s="30"/>
      <c r="BWR44" s="31"/>
      <c r="BWS44" s="30"/>
      <c r="BWT44" s="31"/>
      <c r="BWU44" s="30"/>
      <c r="BWV44" s="31"/>
      <c r="BWW44" s="30"/>
      <c r="BWX44" s="31"/>
      <c r="BWY44" s="30"/>
      <c r="BWZ44" s="31"/>
      <c r="BXA44" s="30"/>
      <c r="BXB44" s="31"/>
      <c r="BXC44" s="30"/>
      <c r="BXD44" s="31"/>
      <c r="BXE44" s="30"/>
      <c r="BXF44" s="31"/>
      <c r="BXG44" s="30"/>
      <c r="BXH44" s="31"/>
      <c r="BXI44" s="30"/>
      <c r="BXJ44" s="31"/>
      <c r="BXK44" s="30"/>
      <c r="BXL44" s="31"/>
      <c r="BXM44" s="30"/>
      <c r="BXN44" s="31"/>
      <c r="BXO44" s="30"/>
      <c r="BXP44" s="31"/>
      <c r="BXQ44" s="30"/>
      <c r="BXR44" s="31"/>
      <c r="BXS44" s="30"/>
      <c r="BXT44" s="31"/>
      <c r="BXU44" s="30"/>
      <c r="BXV44" s="31"/>
      <c r="BXW44" s="30"/>
      <c r="BXX44" s="31"/>
      <c r="BXY44" s="30"/>
      <c r="BXZ44" s="31"/>
      <c r="BYA44" s="30"/>
      <c r="BYB44" s="31"/>
      <c r="BYC44" s="30"/>
      <c r="BYD44" s="31"/>
      <c r="BYE44" s="30"/>
      <c r="BYF44" s="31"/>
      <c r="BYG44" s="30"/>
      <c r="BYH44" s="31"/>
      <c r="BYI44" s="30"/>
      <c r="BYJ44" s="31"/>
      <c r="BYK44" s="30"/>
      <c r="BYL44" s="31"/>
      <c r="BYM44" s="30"/>
      <c r="BYN44" s="31"/>
      <c r="BYO44" s="30"/>
      <c r="BYP44" s="31"/>
      <c r="BYQ44" s="30"/>
      <c r="BYR44" s="31"/>
      <c r="BYS44" s="30"/>
      <c r="BYT44" s="31"/>
      <c r="BYU44" s="30"/>
      <c r="BYV44" s="31"/>
      <c r="BYW44" s="30"/>
      <c r="BYX44" s="31"/>
      <c r="BYY44" s="30"/>
      <c r="BYZ44" s="31"/>
      <c r="BZA44" s="30"/>
      <c r="BZB44" s="31"/>
      <c r="BZC44" s="30"/>
      <c r="BZD44" s="31"/>
      <c r="BZE44" s="30"/>
      <c r="BZF44" s="31"/>
      <c r="BZG44" s="30"/>
      <c r="BZH44" s="31"/>
      <c r="BZI44" s="30"/>
      <c r="BZJ44" s="31"/>
      <c r="BZK44" s="30"/>
      <c r="BZL44" s="31"/>
      <c r="BZM44" s="30"/>
      <c r="BZN44" s="31"/>
      <c r="BZO44" s="30"/>
      <c r="BZP44" s="31"/>
      <c r="BZQ44" s="30"/>
      <c r="BZR44" s="31"/>
      <c r="BZS44" s="30"/>
      <c r="BZT44" s="31"/>
      <c r="BZU44" s="30"/>
      <c r="BZV44" s="31"/>
      <c r="BZW44" s="30"/>
      <c r="BZX44" s="31"/>
      <c r="BZY44" s="30"/>
      <c r="BZZ44" s="31"/>
      <c r="CAA44" s="30"/>
      <c r="CAB44" s="31"/>
      <c r="CAC44" s="30"/>
      <c r="CAD44" s="31"/>
      <c r="CAE44" s="30"/>
      <c r="CAF44" s="31"/>
      <c r="CAG44" s="30"/>
      <c r="CAH44" s="31"/>
      <c r="CAI44" s="30"/>
      <c r="CAJ44" s="31"/>
      <c r="CAK44" s="30"/>
      <c r="CAL44" s="31"/>
      <c r="CAM44" s="30"/>
      <c r="CAN44" s="31"/>
      <c r="CAO44" s="30"/>
      <c r="CAP44" s="31"/>
      <c r="CAQ44" s="30"/>
      <c r="CAR44" s="31"/>
      <c r="CAS44" s="30"/>
      <c r="CAT44" s="31"/>
      <c r="CAU44" s="30"/>
      <c r="CAV44" s="31"/>
      <c r="CAW44" s="30"/>
      <c r="CAX44" s="31"/>
      <c r="CAY44" s="30"/>
      <c r="CAZ44" s="31"/>
      <c r="CBA44" s="30"/>
      <c r="CBB44" s="31"/>
      <c r="CBC44" s="30"/>
      <c r="CBD44" s="31"/>
      <c r="CBE44" s="30"/>
      <c r="CBF44" s="31"/>
      <c r="CBG44" s="30"/>
      <c r="CBH44" s="31"/>
      <c r="CBI44" s="30"/>
      <c r="CBJ44" s="31"/>
      <c r="CBK44" s="30"/>
      <c r="CBL44" s="31"/>
      <c r="CBM44" s="30"/>
      <c r="CBN44" s="31"/>
      <c r="CBO44" s="30"/>
      <c r="CBP44" s="31"/>
      <c r="CBQ44" s="30"/>
      <c r="CBR44" s="31"/>
      <c r="CBS44" s="30"/>
      <c r="CBT44" s="31"/>
      <c r="CBU44" s="30"/>
      <c r="CBV44" s="31"/>
      <c r="CBW44" s="30"/>
      <c r="CBX44" s="31"/>
      <c r="CBY44" s="30"/>
      <c r="CBZ44" s="31"/>
      <c r="CCA44" s="30"/>
      <c r="CCB44" s="31"/>
      <c r="CCC44" s="30"/>
      <c r="CCD44" s="31"/>
      <c r="CCE44" s="30"/>
      <c r="CCF44" s="31"/>
      <c r="CCG44" s="30"/>
      <c r="CCH44" s="31"/>
      <c r="CCI44" s="30"/>
      <c r="CCJ44" s="31"/>
      <c r="CCK44" s="30"/>
      <c r="CCL44" s="31"/>
      <c r="CCM44" s="30"/>
      <c r="CCN44" s="31"/>
      <c r="CCO44" s="30"/>
      <c r="CCP44" s="31"/>
      <c r="CCQ44" s="30"/>
      <c r="CCR44" s="31"/>
      <c r="CCS44" s="30"/>
      <c r="CCT44" s="31"/>
      <c r="CCU44" s="30"/>
      <c r="CCV44" s="31"/>
      <c r="CCW44" s="30"/>
      <c r="CCX44" s="31"/>
      <c r="CCY44" s="30"/>
      <c r="CCZ44" s="31"/>
      <c r="CDA44" s="30"/>
      <c r="CDB44" s="31"/>
      <c r="CDC44" s="30"/>
      <c r="CDD44" s="31"/>
      <c r="CDE44" s="30"/>
      <c r="CDF44" s="31"/>
      <c r="CDG44" s="30"/>
      <c r="CDH44" s="31"/>
      <c r="CDI44" s="30"/>
      <c r="CDJ44" s="31"/>
      <c r="CDK44" s="30"/>
      <c r="CDL44" s="31"/>
      <c r="CDM44" s="30"/>
      <c r="CDN44" s="31"/>
      <c r="CDO44" s="30"/>
      <c r="CDP44" s="31"/>
      <c r="CDQ44" s="30"/>
      <c r="CDR44" s="31"/>
      <c r="CDS44" s="30"/>
      <c r="CDT44" s="31"/>
      <c r="CDU44" s="30"/>
      <c r="CDV44" s="31"/>
      <c r="CDW44" s="30"/>
      <c r="CDX44" s="31"/>
      <c r="CDY44" s="30"/>
      <c r="CDZ44" s="31"/>
      <c r="CEA44" s="30"/>
      <c r="CEB44" s="31"/>
      <c r="CEC44" s="30"/>
      <c r="CED44" s="31"/>
      <c r="CEE44" s="30"/>
      <c r="CEF44" s="31"/>
      <c r="CEG44" s="30"/>
      <c r="CEH44" s="31"/>
      <c r="CEI44" s="30"/>
      <c r="CEJ44" s="31"/>
      <c r="CEK44" s="30"/>
      <c r="CEL44" s="31"/>
      <c r="CEM44" s="30"/>
      <c r="CEN44" s="31"/>
      <c r="CEO44" s="30"/>
      <c r="CEP44" s="31"/>
      <c r="CEQ44" s="30"/>
      <c r="CER44" s="31"/>
      <c r="CES44" s="30"/>
      <c r="CET44" s="31"/>
      <c r="CEU44" s="30"/>
      <c r="CEV44" s="31"/>
      <c r="CEW44" s="30"/>
      <c r="CEX44" s="31"/>
      <c r="CEY44" s="30"/>
      <c r="CEZ44" s="31"/>
      <c r="CFA44" s="30"/>
      <c r="CFB44" s="31"/>
      <c r="CFC44" s="30"/>
      <c r="CFD44" s="31"/>
      <c r="CFE44" s="30"/>
      <c r="CFF44" s="31"/>
      <c r="CFG44" s="30"/>
      <c r="CFH44" s="31"/>
      <c r="CFI44" s="30"/>
      <c r="CFJ44" s="31"/>
      <c r="CFK44" s="30"/>
      <c r="CFL44" s="31"/>
      <c r="CFM44" s="30"/>
      <c r="CFN44" s="31"/>
      <c r="CFO44" s="30"/>
      <c r="CFP44" s="31"/>
      <c r="CFQ44" s="30"/>
      <c r="CFR44" s="31"/>
      <c r="CFS44" s="30"/>
      <c r="CFT44" s="31"/>
      <c r="CFU44" s="30"/>
      <c r="CFV44" s="31"/>
      <c r="CFW44" s="30"/>
      <c r="CFX44" s="31"/>
      <c r="CFY44" s="30"/>
      <c r="CFZ44" s="31"/>
      <c r="CGA44" s="30"/>
      <c r="CGB44" s="31"/>
      <c r="CGC44" s="30"/>
      <c r="CGD44" s="31"/>
      <c r="CGE44" s="30"/>
      <c r="CGF44" s="31"/>
      <c r="CGG44" s="30"/>
      <c r="CGH44" s="31"/>
      <c r="CGI44" s="30"/>
      <c r="CGJ44" s="31"/>
      <c r="CGK44" s="30"/>
      <c r="CGL44" s="31"/>
      <c r="CGM44" s="30"/>
      <c r="CGN44" s="31"/>
      <c r="CGO44" s="30"/>
      <c r="CGP44" s="31"/>
      <c r="CGQ44" s="30"/>
      <c r="CGR44" s="31"/>
      <c r="CGS44" s="30"/>
      <c r="CGT44" s="31"/>
      <c r="CGU44" s="30"/>
      <c r="CGV44" s="31"/>
      <c r="CGW44" s="30"/>
      <c r="CGX44" s="31"/>
      <c r="CGY44" s="30"/>
      <c r="CGZ44" s="31"/>
      <c r="CHA44" s="30"/>
      <c r="CHB44" s="31"/>
      <c r="CHC44" s="30"/>
      <c r="CHD44" s="31"/>
      <c r="CHE44" s="30"/>
      <c r="CHF44" s="31"/>
      <c r="CHG44" s="30"/>
      <c r="CHH44" s="31"/>
      <c r="CHI44" s="30"/>
      <c r="CHJ44" s="31"/>
      <c r="CHK44" s="30"/>
      <c r="CHL44" s="31"/>
      <c r="CHM44" s="30"/>
      <c r="CHN44" s="31"/>
      <c r="CHO44" s="30"/>
      <c r="CHP44" s="31"/>
      <c r="CHQ44" s="30"/>
      <c r="CHR44" s="31"/>
      <c r="CHS44" s="30"/>
      <c r="CHT44" s="31"/>
      <c r="CHU44" s="30"/>
      <c r="CHV44" s="31"/>
      <c r="CHW44" s="30"/>
      <c r="CHX44" s="31"/>
      <c r="CHY44" s="30"/>
      <c r="CHZ44" s="31"/>
      <c r="CIA44" s="30"/>
      <c r="CIB44" s="31"/>
      <c r="CIC44" s="30"/>
      <c r="CID44" s="31"/>
      <c r="CIE44" s="30"/>
      <c r="CIF44" s="31"/>
      <c r="CIG44" s="30"/>
      <c r="CIH44" s="31"/>
      <c r="CII44" s="30"/>
      <c r="CIJ44" s="31"/>
      <c r="CIK44" s="30"/>
      <c r="CIL44" s="31"/>
      <c r="CIM44" s="30"/>
      <c r="CIN44" s="31"/>
      <c r="CIO44" s="30"/>
      <c r="CIP44" s="31"/>
      <c r="CIQ44" s="30"/>
      <c r="CIR44" s="31"/>
      <c r="CIS44" s="30"/>
      <c r="CIT44" s="31"/>
      <c r="CIU44" s="30"/>
      <c r="CIV44" s="31"/>
      <c r="CIW44" s="30"/>
      <c r="CIX44" s="31"/>
      <c r="CIY44" s="30"/>
      <c r="CIZ44" s="31"/>
      <c r="CJA44" s="30"/>
      <c r="CJB44" s="31"/>
      <c r="CJC44" s="30"/>
      <c r="CJD44" s="31"/>
      <c r="CJE44" s="30"/>
      <c r="CJF44" s="31"/>
      <c r="CJG44" s="30"/>
      <c r="CJH44" s="31"/>
      <c r="CJI44" s="30"/>
      <c r="CJJ44" s="31"/>
      <c r="CJK44" s="30"/>
      <c r="CJL44" s="31"/>
      <c r="CJM44" s="30"/>
      <c r="CJN44" s="31"/>
      <c r="CJO44" s="30"/>
      <c r="CJP44" s="31"/>
      <c r="CJQ44" s="30"/>
      <c r="CJR44" s="31"/>
      <c r="CJS44" s="30"/>
      <c r="CJT44" s="31"/>
      <c r="CJU44" s="30"/>
      <c r="CJV44" s="31"/>
      <c r="CJW44" s="30"/>
      <c r="CJX44" s="31"/>
      <c r="CJY44" s="30"/>
      <c r="CJZ44" s="31"/>
      <c r="CKA44" s="30"/>
      <c r="CKB44" s="31"/>
      <c r="CKC44" s="30"/>
      <c r="CKD44" s="31"/>
      <c r="CKE44" s="30"/>
      <c r="CKF44" s="31"/>
      <c r="CKG44" s="30"/>
      <c r="CKH44" s="31"/>
      <c r="CKI44" s="30"/>
      <c r="CKJ44" s="31"/>
      <c r="CKK44" s="30"/>
      <c r="CKL44" s="31"/>
      <c r="CKM44" s="30"/>
      <c r="CKN44" s="31"/>
      <c r="CKO44" s="30"/>
      <c r="CKP44" s="31"/>
      <c r="CKQ44" s="30"/>
      <c r="CKR44" s="31"/>
      <c r="CKS44" s="30"/>
      <c r="CKT44" s="31"/>
      <c r="CKU44" s="30"/>
      <c r="CKV44" s="31"/>
      <c r="CKW44" s="30"/>
      <c r="CKX44" s="31"/>
      <c r="CKY44" s="30"/>
      <c r="CKZ44" s="31"/>
      <c r="CLA44" s="30"/>
      <c r="CLB44" s="31"/>
      <c r="CLC44" s="30"/>
      <c r="CLD44" s="31"/>
      <c r="CLE44" s="30"/>
      <c r="CLF44" s="31"/>
      <c r="CLG44" s="30"/>
      <c r="CLH44" s="31"/>
      <c r="CLI44" s="30"/>
      <c r="CLJ44" s="31"/>
      <c r="CLK44" s="30"/>
      <c r="CLL44" s="31"/>
      <c r="CLM44" s="30"/>
      <c r="CLN44" s="31"/>
      <c r="CLO44" s="30"/>
      <c r="CLP44" s="31"/>
      <c r="CLQ44" s="30"/>
      <c r="CLR44" s="31"/>
      <c r="CLS44" s="30"/>
      <c r="CLT44" s="31"/>
      <c r="CLU44" s="30"/>
      <c r="CLV44" s="31"/>
      <c r="CLW44" s="30"/>
      <c r="CLX44" s="31"/>
      <c r="CLY44" s="30"/>
      <c r="CLZ44" s="31"/>
      <c r="CMA44" s="30"/>
      <c r="CMB44" s="31"/>
      <c r="CMC44" s="30"/>
      <c r="CMD44" s="31"/>
      <c r="CME44" s="30"/>
      <c r="CMF44" s="31"/>
      <c r="CMG44" s="30"/>
      <c r="CMH44" s="31"/>
      <c r="CMI44" s="30"/>
      <c r="CMJ44" s="31"/>
      <c r="CMK44" s="30"/>
      <c r="CML44" s="31"/>
      <c r="CMM44" s="30"/>
      <c r="CMN44" s="31"/>
      <c r="CMO44" s="30"/>
      <c r="CMP44" s="31"/>
      <c r="CMQ44" s="30"/>
      <c r="CMR44" s="31"/>
      <c r="CMS44" s="30"/>
      <c r="CMT44" s="31"/>
      <c r="CMU44" s="30"/>
      <c r="CMV44" s="31"/>
      <c r="CMW44" s="30"/>
      <c r="CMX44" s="31"/>
      <c r="CMY44" s="30"/>
      <c r="CMZ44" s="31"/>
      <c r="CNA44" s="30"/>
      <c r="CNB44" s="31"/>
      <c r="CNC44" s="30"/>
      <c r="CND44" s="31"/>
      <c r="CNE44" s="30"/>
      <c r="CNF44" s="31"/>
      <c r="CNG44" s="30"/>
      <c r="CNH44" s="31"/>
      <c r="CNI44" s="30"/>
      <c r="CNJ44" s="31"/>
      <c r="CNK44" s="30"/>
      <c r="CNL44" s="31"/>
      <c r="CNM44" s="30"/>
      <c r="CNN44" s="31"/>
      <c r="CNO44" s="30"/>
      <c r="CNP44" s="31"/>
      <c r="CNQ44" s="30"/>
      <c r="CNR44" s="31"/>
      <c r="CNS44" s="30"/>
      <c r="CNT44" s="31"/>
      <c r="CNU44" s="30"/>
      <c r="CNV44" s="31"/>
      <c r="CNW44" s="30"/>
      <c r="CNX44" s="31"/>
      <c r="CNY44" s="30"/>
      <c r="CNZ44" s="31"/>
      <c r="COA44" s="30"/>
      <c r="COB44" s="31"/>
      <c r="COC44" s="30"/>
      <c r="COD44" s="31"/>
      <c r="COE44" s="30"/>
      <c r="COF44" s="31"/>
      <c r="COG44" s="30"/>
      <c r="COH44" s="31"/>
      <c r="COI44" s="30"/>
      <c r="COJ44" s="31"/>
      <c r="COK44" s="30"/>
      <c r="COL44" s="31"/>
      <c r="COM44" s="30"/>
      <c r="CON44" s="31"/>
      <c r="COO44" s="30"/>
      <c r="COP44" s="31"/>
      <c r="COQ44" s="30"/>
      <c r="COR44" s="31"/>
      <c r="COS44" s="30"/>
      <c r="COT44" s="31"/>
      <c r="COU44" s="30"/>
      <c r="COV44" s="31"/>
      <c r="COW44" s="30"/>
      <c r="COX44" s="31"/>
      <c r="COY44" s="30"/>
      <c r="COZ44" s="31"/>
      <c r="CPA44" s="30"/>
      <c r="CPB44" s="31"/>
      <c r="CPC44" s="30"/>
      <c r="CPD44" s="31"/>
      <c r="CPE44" s="30"/>
      <c r="CPF44" s="31"/>
      <c r="CPG44" s="30"/>
      <c r="CPH44" s="31"/>
      <c r="CPI44" s="30"/>
      <c r="CPJ44" s="31"/>
      <c r="CPK44" s="30"/>
      <c r="CPL44" s="31"/>
      <c r="CPM44" s="30"/>
      <c r="CPN44" s="31"/>
      <c r="CPO44" s="30"/>
      <c r="CPP44" s="31"/>
      <c r="CPQ44" s="30"/>
      <c r="CPR44" s="31"/>
      <c r="CPS44" s="30"/>
      <c r="CPT44" s="31"/>
      <c r="CPU44" s="30"/>
      <c r="CPV44" s="31"/>
      <c r="CPW44" s="30"/>
      <c r="CPX44" s="31"/>
      <c r="CPY44" s="30"/>
      <c r="CPZ44" s="31"/>
      <c r="CQA44" s="30"/>
      <c r="CQB44" s="31"/>
      <c r="CQC44" s="30"/>
      <c r="CQD44" s="31"/>
      <c r="CQE44" s="30"/>
      <c r="CQF44" s="31"/>
      <c r="CQG44" s="30"/>
      <c r="CQH44" s="31"/>
      <c r="CQI44" s="30"/>
      <c r="CQJ44" s="31"/>
      <c r="CQK44" s="30"/>
      <c r="CQL44" s="31"/>
      <c r="CQM44" s="30"/>
      <c r="CQN44" s="31"/>
      <c r="CQO44" s="30"/>
      <c r="CQP44" s="31"/>
      <c r="CQQ44" s="30"/>
      <c r="CQR44" s="31"/>
      <c r="CQS44" s="30"/>
      <c r="CQT44" s="31"/>
      <c r="CQU44" s="30"/>
      <c r="CQV44" s="31"/>
      <c r="CQW44" s="30"/>
      <c r="CQX44" s="31"/>
      <c r="CQY44" s="30"/>
      <c r="CQZ44" s="31"/>
      <c r="CRA44" s="30"/>
      <c r="CRB44" s="31"/>
      <c r="CRC44" s="30"/>
      <c r="CRD44" s="31"/>
      <c r="CRE44" s="30"/>
      <c r="CRF44" s="31"/>
      <c r="CRG44" s="30"/>
      <c r="CRH44" s="31"/>
      <c r="CRI44" s="30"/>
      <c r="CRJ44" s="31"/>
      <c r="CRK44" s="30"/>
      <c r="CRL44" s="31"/>
      <c r="CRM44" s="30"/>
      <c r="CRN44" s="31"/>
      <c r="CRO44" s="30"/>
      <c r="CRP44" s="31"/>
      <c r="CRQ44" s="30"/>
      <c r="CRR44" s="31"/>
      <c r="CRS44" s="30"/>
      <c r="CRT44" s="31"/>
      <c r="CRU44" s="30"/>
      <c r="CRV44" s="31"/>
      <c r="CRW44" s="30"/>
      <c r="CRX44" s="31"/>
      <c r="CRY44" s="30"/>
      <c r="CRZ44" s="31"/>
      <c r="CSA44" s="30"/>
      <c r="CSB44" s="31"/>
      <c r="CSC44" s="30"/>
      <c r="CSD44" s="31"/>
      <c r="CSE44" s="30"/>
      <c r="CSF44" s="31"/>
      <c r="CSG44" s="30"/>
      <c r="CSH44" s="31"/>
      <c r="CSI44" s="30"/>
      <c r="CSJ44" s="31"/>
      <c r="CSK44" s="30"/>
      <c r="CSL44" s="31"/>
      <c r="CSM44" s="30"/>
      <c r="CSN44" s="31"/>
      <c r="CSO44" s="30"/>
      <c r="CSP44" s="31"/>
      <c r="CSQ44" s="30"/>
      <c r="CSR44" s="31"/>
      <c r="CSS44" s="30"/>
      <c r="CST44" s="31"/>
      <c r="CSU44" s="30"/>
      <c r="CSV44" s="31"/>
      <c r="CSW44" s="30"/>
      <c r="CSX44" s="31"/>
      <c r="CSY44" s="30"/>
      <c r="CSZ44" s="31"/>
      <c r="CTA44" s="30"/>
      <c r="CTB44" s="31"/>
      <c r="CTC44" s="30"/>
      <c r="CTD44" s="31"/>
      <c r="CTE44" s="30"/>
      <c r="CTF44" s="31"/>
      <c r="CTG44" s="30"/>
      <c r="CTH44" s="31"/>
      <c r="CTI44" s="30"/>
      <c r="CTJ44" s="31"/>
      <c r="CTK44" s="30"/>
      <c r="CTL44" s="31"/>
      <c r="CTM44" s="30"/>
      <c r="CTN44" s="31"/>
      <c r="CTO44" s="30"/>
      <c r="CTP44" s="31"/>
      <c r="CTQ44" s="30"/>
      <c r="CTR44" s="31"/>
      <c r="CTS44" s="30"/>
      <c r="CTT44" s="31"/>
      <c r="CTU44" s="30"/>
      <c r="CTV44" s="31"/>
      <c r="CTW44" s="30"/>
      <c r="CTX44" s="31"/>
      <c r="CTY44" s="30"/>
      <c r="CTZ44" s="31"/>
      <c r="CUA44" s="30"/>
      <c r="CUB44" s="31"/>
      <c r="CUC44" s="30"/>
      <c r="CUD44" s="31"/>
      <c r="CUE44" s="30"/>
      <c r="CUF44" s="31"/>
      <c r="CUG44" s="30"/>
      <c r="CUH44" s="31"/>
      <c r="CUI44" s="30"/>
      <c r="CUJ44" s="31"/>
      <c r="CUK44" s="30"/>
      <c r="CUL44" s="31"/>
      <c r="CUM44" s="30"/>
      <c r="CUN44" s="31"/>
      <c r="CUO44" s="30"/>
      <c r="CUP44" s="31"/>
      <c r="CUQ44" s="30"/>
      <c r="CUR44" s="31"/>
      <c r="CUS44" s="30"/>
      <c r="CUT44" s="31"/>
      <c r="CUU44" s="30"/>
      <c r="CUV44" s="31"/>
      <c r="CUW44" s="30"/>
      <c r="CUX44" s="31"/>
      <c r="CUY44" s="30"/>
      <c r="CUZ44" s="31"/>
      <c r="CVA44" s="30"/>
      <c r="CVB44" s="31"/>
      <c r="CVC44" s="30"/>
      <c r="CVD44" s="31"/>
      <c r="CVE44" s="30"/>
      <c r="CVF44" s="31"/>
      <c r="CVG44" s="30"/>
      <c r="CVH44" s="31"/>
      <c r="CVI44" s="30"/>
      <c r="CVJ44" s="31"/>
      <c r="CVK44" s="30"/>
      <c r="CVL44" s="31"/>
      <c r="CVM44" s="30"/>
      <c r="CVN44" s="31"/>
      <c r="CVO44" s="30"/>
      <c r="CVP44" s="31"/>
      <c r="CVQ44" s="30"/>
      <c r="CVR44" s="31"/>
      <c r="CVS44" s="30"/>
      <c r="CVT44" s="31"/>
      <c r="CVU44" s="30"/>
      <c r="CVV44" s="31"/>
      <c r="CVW44" s="30"/>
      <c r="CVX44" s="31"/>
      <c r="CVY44" s="30"/>
      <c r="CVZ44" s="31"/>
      <c r="CWA44" s="30"/>
      <c r="CWB44" s="31"/>
      <c r="CWC44" s="30"/>
      <c r="CWD44" s="31"/>
      <c r="CWE44" s="30"/>
      <c r="CWF44" s="31"/>
      <c r="CWG44" s="30"/>
      <c r="CWH44" s="31"/>
      <c r="CWI44" s="30"/>
      <c r="CWJ44" s="31"/>
      <c r="CWK44" s="30"/>
      <c r="CWL44" s="31"/>
      <c r="CWM44" s="30"/>
      <c r="CWN44" s="31"/>
      <c r="CWO44" s="30"/>
      <c r="CWP44" s="31"/>
      <c r="CWQ44" s="30"/>
      <c r="CWR44" s="31"/>
      <c r="CWS44" s="30"/>
      <c r="CWT44" s="31"/>
      <c r="CWU44" s="30"/>
      <c r="CWV44" s="31"/>
      <c r="CWW44" s="30"/>
      <c r="CWX44" s="31"/>
      <c r="CWY44" s="30"/>
      <c r="CWZ44" s="31"/>
      <c r="CXA44" s="30"/>
      <c r="CXB44" s="31"/>
      <c r="CXC44" s="30"/>
      <c r="CXD44" s="31"/>
      <c r="CXE44" s="30"/>
      <c r="CXF44" s="31"/>
      <c r="CXG44" s="30"/>
      <c r="CXH44" s="31"/>
      <c r="CXI44" s="30"/>
      <c r="CXJ44" s="31"/>
      <c r="CXK44" s="30"/>
      <c r="CXL44" s="31"/>
      <c r="CXM44" s="30"/>
      <c r="CXN44" s="31"/>
      <c r="CXO44" s="30"/>
      <c r="CXP44" s="31"/>
      <c r="CXQ44" s="30"/>
      <c r="CXR44" s="31"/>
      <c r="CXS44" s="30"/>
      <c r="CXT44" s="31"/>
      <c r="CXU44" s="30"/>
      <c r="CXV44" s="31"/>
      <c r="CXW44" s="30"/>
      <c r="CXX44" s="31"/>
      <c r="CXY44" s="30"/>
      <c r="CXZ44" s="31"/>
      <c r="CYA44" s="30"/>
      <c r="CYB44" s="31"/>
      <c r="CYC44" s="30"/>
      <c r="CYD44" s="31"/>
      <c r="CYE44" s="30"/>
      <c r="CYF44" s="31"/>
      <c r="CYG44" s="30"/>
      <c r="CYH44" s="31"/>
      <c r="CYI44" s="30"/>
      <c r="CYJ44" s="31"/>
      <c r="CYK44" s="30"/>
      <c r="CYL44" s="31"/>
      <c r="CYM44" s="30"/>
      <c r="CYN44" s="31"/>
      <c r="CYO44" s="30"/>
      <c r="CYP44" s="31"/>
      <c r="CYQ44" s="30"/>
      <c r="CYR44" s="31"/>
      <c r="CYS44" s="30"/>
      <c r="CYT44" s="31"/>
      <c r="CYU44" s="30"/>
      <c r="CYV44" s="31"/>
      <c r="CYW44" s="30"/>
      <c r="CYX44" s="31"/>
      <c r="CYY44" s="30"/>
      <c r="CYZ44" s="31"/>
      <c r="CZA44" s="30"/>
      <c r="CZB44" s="31"/>
      <c r="CZC44" s="30"/>
      <c r="CZD44" s="31"/>
      <c r="CZE44" s="30"/>
      <c r="CZF44" s="31"/>
      <c r="CZG44" s="30"/>
      <c r="CZH44" s="31"/>
      <c r="CZI44" s="30"/>
      <c r="CZJ44" s="31"/>
      <c r="CZK44" s="30"/>
      <c r="CZL44" s="31"/>
      <c r="CZM44" s="30"/>
      <c r="CZN44" s="31"/>
      <c r="CZO44" s="30"/>
      <c r="CZP44" s="31"/>
      <c r="CZQ44" s="30"/>
      <c r="CZR44" s="31"/>
      <c r="CZS44" s="30"/>
      <c r="CZT44" s="31"/>
      <c r="CZU44" s="30"/>
      <c r="CZV44" s="31"/>
      <c r="CZW44" s="30"/>
      <c r="CZX44" s="31"/>
      <c r="CZY44" s="30"/>
      <c r="CZZ44" s="31"/>
      <c r="DAA44" s="30"/>
      <c r="DAB44" s="31"/>
      <c r="DAC44" s="30"/>
      <c r="DAD44" s="31"/>
      <c r="DAE44" s="30"/>
      <c r="DAF44" s="31"/>
      <c r="DAG44" s="30"/>
      <c r="DAH44" s="31"/>
      <c r="DAI44" s="30"/>
      <c r="DAJ44" s="31"/>
      <c r="DAK44" s="30"/>
      <c r="DAL44" s="31"/>
      <c r="DAM44" s="30"/>
      <c r="DAN44" s="31"/>
      <c r="DAO44" s="30"/>
      <c r="DAP44" s="31"/>
      <c r="DAQ44" s="30"/>
      <c r="DAR44" s="31"/>
      <c r="DAS44" s="30"/>
      <c r="DAT44" s="31"/>
      <c r="DAU44" s="30"/>
      <c r="DAV44" s="31"/>
      <c r="DAW44" s="30"/>
      <c r="DAX44" s="31"/>
      <c r="DAY44" s="30"/>
      <c r="DAZ44" s="31"/>
      <c r="DBA44" s="30"/>
      <c r="DBB44" s="31"/>
      <c r="DBC44" s="30"/>
      <c r="DBD44" s="31"/>
      <c r="DBE44" s="30"/>
      <c r="DBF44" s="31"/>
      <c r="DBG44" s="30"/>
      <c r="DBH44" s="31"/>
      <c r="DBI44" s="30"/>
      <c r="DBJ44" s="31"/>
      <c r="DBK44" s="30"/>
      <c r="DBL44" s="31"/>
      <c r="DBM44" s="30"/>
      <c r="DBN44" s="31"/>
      <c r="DBO44" s="30"/>
      <c r="DBP44" s="31"/>
      <c r="DBQ44" s="30"/>
      <c r="DBR44" s="31"/>
      <c r="DBS44" s="30"/>
      <c r="DBT44" s="31"/>
      <c r="DBU44" s="30"/>
      <c r="DBV44" s="31"/>
      <c r="DBW44" s="30"/>
      <c r="DBX44" s="31"/>
      <c r="DBY44" s="30"/>
      <c r="DBZ44" s="31"/>
      <c r="DCA44" s="30"/>
      <c r="DCB44" s="31"/>
      <c r="DCC44" s="30"/>
      <c r="DCD44" s="31"/>
      <c r="DCE44" s="30"/>
      <c r="DCF44" s="31"/>
      <c r="DCG44" s="30"/>
      <c r="DCH44" s="31"/>
      <c r="DCI44" s="30"/>
      <c r="DCJ44" s="31"/>
      <c r="DCK44" s="30"/>
      <c r="DCL44" s="31"/>
      <c r="DCM44" s="30"/>
      <c r="DCN44" s="31"/>
      <c r="DCO44" s="30"/>
      <c r="DCP44" s="31"/>
      <c r="DCQ44" s="30"/>
      <c r="DCR44" s="31"/>
      <c r="DCS44" s="30"/>
      <c r="DCT44" s="31"/>
      <c r="DCU44" s="30"/>
      <c r="DCV44" s="31"/>
      <c r="DCW44" s="30"/>
      <c r="DCX44" s="31"/>
      <c r="DCY44" s="30"/>
      <c r="DCZ44" s="31"/>
      <c r="DDA44" s="30"/>
      <c r="DDB44" s="31"/>
      <c r="DDC44" s="30"/>
      <c r="DDD44" s="31"/>
      <c r="DDE44" s="30"/>
      <c r="DDF44" s="31"/>
      <c r="DDG44" s="30"/>
      <c r="DDH44" s="31"/>
      <c r="DDI44" s="30"/>
      <c r="DDJ44" s="31"/>
      <c r="DDK44" s="30"/>
      <c r="DDL44" s="31"/>
      <c r="DDM44" s="30"/>
      <c r="DDN44" s="31"/>
      <c r="DDO44" s="30"/>
      <c r="DDP44" s="31"/>
      <c r="DDQ44" s="30"/>
      <c r="DDR44" s="31"/>
      <c r="DDS44" s="30"/>
      <c r="DDT44" s="31"/>
      <c r="DDU44" s="30"/>
      <c r="DDV44" s="31"/>
      <c r="DDW44" s="30"/>
      <c r="DDX44" s="31"/>
      <c r="DDY44" s="30"/>
      <c r="DDZ44" s="31"/>
      <c r="DEA44" s="30"/>
      <c r="DEB44" s="31"/>
      <c r="DEC44" s="30"/>
      <c r="DED44" s="31"/>
      <c r="DEE44" s="30"/>
      <c r="DEF44" s="31"/>
      <c r="DEG44" s="30"/>
      <c r="DEH44" s="31"/>
      <c r="DEI44" s="30"/>
      <c r="DEJ44" s="31"/>
      <c r="DEK44" s="30"/>
      <c r="DEL44" s="31"/>
      <c r="DEM44" s="30"/>
      <c r="DEN44" s="31"/>
      <c r="DEO44" s="30"/>
      <c r="DEP44" s="31"/>
      <c r="DEQ44" s="30"/>
      <c r="DER44" s="31"/>
      <c r="DES44" s="30"/>
      <c r="DET44" s="31"/>
      <c r="DEU44" s="30"/>
      <c r="DEV44" s="31"/>
      <c r="DEW44" s="30"/>
      <c r="DEX44" s="31"/>
      <c r="DEY44" s="30"/>
      <c r="DEZ44" s="31"/>
      <c r="DFA44" s="30"/>
      <c r="DFB44" s="31"/>
      <c r="DFC44" s="30"/>
      <c r="DFD44" s="31"/>
      <c r="DFE44" s="30"/>
      <c r="DFF44" s="31"/>
      <c r="DFG44" s="30"/>
      <c r="DFH44" s="31"/>
      <c r="DFI44" s="30"/>
      <c r="DFJ44" s="31"/>
      <c r="DFK44" s="30"/>
      <c r="DFL44" s="31"/>
      <c r="DFM44" s="30"/>
      <c r="DFN44" s="31"/>
      <c r="DFO44" s="30"/>
      <c r="DFP44" s="31"/>
      <c r="DFQ44" s="30"/>
      <c r="DFR44" s="31"/>
      <c r="DFS44" s="30"/>
      <c r="DFT44" s="31"/>
      <c r="DFU44" s="30"/>
      <c r="DFV44" s="31"/>
      <c r="DFW44" s="30"/>
      <c r="DFX44" s="31"/>
      <c r="DFY44" s="30"/>
      <c r="DFZ44" s="31"/>
      <c r="DGA44" s="30"/>
      <c r="DGB44" s="31"/>
      <c r="DGC44" s="30"/>
      <c r="DGD44" s="31"/>
      <c r="DGE44" s="30"/>
      <c r="DGF44" s="31"/>
      <c r="DGG44" s="30"/>
      <c r="DGH44" s="31"/>
      <c r="DGI44" s="30"/>
      <c r="DGJ44" s="31"/>
      <c r="DGK44" s="30"/>
      <c r="DGL44" s="31"/>
      <c r="DGM44" s="30"/>
      <c r="DGN44" s="31"/>
      <c r="DGO44" s="30"/>
      <c r="DGP44" s="31"/>
      <c r="DGQ44" s="30"/>
      <c r="DGR44" s="31"/>
      <c r="DGS44" s="30"/>
      <c r="DGT44" s="31"/>
      <c r="DGU44" s="30"/>
      <c r="DGV44" s="31"/>
      <c r="DGW44" s="30"/>
      <c r="DGX44" s="31"/>
      <c r="DGY44" s="30"/>
      <c r="DGZ44" s="31"/>
      <c r="DHA44" s="30"/>
      <c r="DHB44" s="31"/>
      <c r="DHC44" s="30"/>
      <c r="DHD44" s="31"/>
      <c r="DHE44" s="30"/>
      <c r="DHF44" s="31"/>
      <c r="DHG44" s="30"/>
      <c r="DHH44" s="31"/>
      <c r="DHI44" s="30"/>
      <c r="DHJ44" s="31"/>
      <c r="DHK44" s="30"/>
      <c r="DHL44" s="31"/>
      <c r="DHM44" s="30"/>
      <c r="DHN44" s="31"/>
      <c r="DHO44" s="30"/>
      <c r="DHP44" s="31"/>
      <c r="DHQ44" s="30"/>
      <c r="DHR44" s="31"/>
      <c r="DHS44" s="30"/>
      <c r="DHT44" s="31"/>
      <c r="DHU44" s="30"/>
      <c r="DHV44" s="31"/>
      <c r="DHW44" s="30"/>
      <c r="DHX44" s="31"/>
      <c r="DHY44" s="30"/>
      <c r="DHZ44" s="31"/>
      <c r="DIA44" s="30"/>
      <c r="DIB44" s="31"/>
      <c r="DIC44" s="30"/>
      <c r="DID44" s="31"/>
      <c r="DIE44" s="30"/>
      <c r="DIF44" s="31"/>
      <c r="DIG44" s="30"/>
      <c r="DIH44" s="31"/>
      <c r="DII44" s="30"/>
      <c r="DIJ44" s="31"/>
      <c r="DIK44" s="30"/>
      <c r="DIL44" s="31"/>
      <c r="DIM44" s="30"/>
      <c r="DIN44" s="31"/>
      <c r="DIO44" s="30"/>
      <c r="DIP44" s="31"/>
      <c r="DIQ44" s="30"/>
      <c r="DIR44" s="31"/>
      <c r="DIS44" s="30"/>
      <c r="DIT44" s="31"/>
      <c r="DIU44" s="30"/>
      <c r="DIV44" s="31"/>
      <c r="DIW44" s="30"/>
      <c r="DIX44" s="31"/>
      <c r="DIY44" s="30"/>
      <c r="DIZ44" s="31"/>
      <c r="DJA44" s="30"/>
      <c r="DJB44" s="31"/>
      <c r="DJC44" s="30"/>
      <c r="DJD44" s="31"/>
      <c r="DJE44" s="30"/>
      <c r="DJF44" s="31"/>
      <c r="DJG44" s="30"/>
      <c r="DJH44" s="31"/>
      <c r="DJI44" s="30"/>
      <c r="DJJ44" s="31"/>
      <c r="DJK44" s="30"/>
      <c r="DJL44" s="31"/>
      <c r="DJM44" s="30"/>
      <c r="DJN44" s="31"/>
      <c r="DJO44" s="30"/>
      <c r="DJP44" s="31"/>
      <c r="DJQ44" s="30"/>
      <c r="DJR44" s="31"/>
      <c r="DJS44" s="30"/>
      <c r="DJT44" s="31"/>
      <c r="DJU44" s="30"/>
      <c r="DJV44" s="31"/>
      <c r="DJW44" s="30"/>
      <c r="DJX44" s="31"/>
      <c r="DJY44" s="30"/>
      <c r="DJZ44" s="31"/>
      <c r="DKA44" s="30"/>
      <c r="DKB44" s="31"/>
      <c r="DKC44" s="30"/>
      <c r="DKD44" s="31"/>
      <c r="DKE44" s="30"/>
      <c r="DKF44" s="31"/>
      <c r="DKG44" s="30"/>
      <c r="DKH44" s="31"/>
      <c r="DKI44" s="30"/>
      <c r="DKJ44" s="31"/>
      <c r="DKK44" s="30"/>
      <c r="DKL44" s="31"/>
      <c r="DKM44" s="30"/>
      <c r="DKN44" s="31"/>
      <c r="DKO44" s="30"/>
      <c r="DKP44" s="31"/>
      <c r="DKQ44" s="30"/>
      <c r="DKR44" s="31"/>
      <c r="DKS44" s="30"/>
      <c r="DKT44" s="31"/>
      <c r="DKU44" s="30"/>
      <c r="DKV44" s="31"/>
      <c r="DKW44" s="30"/>
      <c r="DKX44" s="31"/>
      <c r="DKY44" s="30"/>
      <c r="DKZ44" s="31"/>
      <c r="DLA44" s="30"/>
      <c r="DLB44" s="31"/>
      <c r="DLC44" s="30"/>
      <c r="DLD44" s="31"/>
      <c r="DLE44" s="30"/>
      <c r="DLF44" s="31"/>
      <c r="DLG44" s="30"/>
      <c r="DLH44" s="31"/>
      <c r="DLI44" s="30"/>
      <c r="DLJ44" s="31"/>
      <c r="DLK44" s="30"/>
      <c r="DLL44" s="31"/>
      <c r="DLM44" s="30"/>
      <c r="DLN44" s="31"/>
      <c r="DLO44" s="30"/>
      <c r="DLP44" s="31"/>
      <c r="DLQ44" s="30"/>
      <c r="DLR44" s="31"/>
      <c r="DLS44" s="30"/>
      <c r="DLT44" s="31"/>
      <c r="DLU44" s="30"/>
      <c r="DLV44" s="31"/>
      <c r="DLW44" s="30"/>
      <c r="DLX44" s="31"/>
      <c r="DLY44" s="30"/>
      <c r="DLZ44" s="31"/>
      <c r="DMA44" s="30"/>
      <c r="DMB44" s="31"/>
      <c r="DMC44" s="30"/>
      <c r="DMD44" s="31"/>
      <c r="DME44" s="30"/>
      <c r="DMF44" s="31"/>
      <c r="DMG44" s="30"/>
      <c r="DMH44" s="31"/>
      <c r="DMI44" s="30"/>
      <c r="DMJ44" s="31"/>
      <c r="DMK44" s="30"/>
      <c r="DML44" s="31"/>
      <c r="DMM44" s="30"/>
      <c r="DMN44" s="31"/>
      <c r="DMO44" s="30"/>
      <c r="DMP44" s="31"/>
      <c r="DMQ44" s="30"/>
      <c r="DMR44" s="31"/>
      <c r="DMS44" s="30"/>
      <c r="DMT44" s="31"/>
      <c r="DMU44" s="30"/>
      <c r="DMV44" s="31"/>
      <c r="DMW44" s="30"/>
      <c r="DMX44" s="31"/>
      <c r="DMY44" s="30"/>
      <c r="DMZ44" s="31"/>
      <c r="DNA44" s="30"/>
      <c r="DNB44" s="31"/>
      <c r="DNC44" s="30"/>
      <c r="DND44" s="31"/>
      <c r="DNE44" s="30"/>
      <c r="DNF44" s="31"/>
      <c r="DNG44" s="30"/>
      <c r="DNH44" s="31"/>
      <c r="DNI44" s="30"/>
      <c r="DNJ44" s="31"/>
      <c r="DNK44" s="30"/>
      <c r="DNL44" s="31"/>
      <c r="DNM44" s="30"/>
      <c r="DNN44" s="31"/>
      <c r="DNO44" s="30"/>
      <c r="DNP44" s="31"/>
      <c r="DNQ44" s="30"/>
      <c r="DNR44" s="31"/>
      <c r="DNS44" s="30"/>
      <c r="DNT44" s="31"/>
      <c r="DNU44" s="30"/>
      <c r="DNV44" s="31"/>
      <c r="DNW44" s="30"/>
      <c r="DNX44" s="31"/>
      <c r="DNY44" s="30"/>
      <c r="DNZ44" s="31"/>
      <c r="DOA44" s="30"/>
      <c r="DOB44" s="31"/>
      <c r="DOC44" s="30"/>
      <c r="DOD44" s="31"/>
      <c r="DOE44" s="30"/>
      <c r="DOF44" s="31"/>
      <c r="DOG44" s="30"/>
      <c r="DOH44" s="31"/>
      <c r="DOI44" s="30"/>
      <c r="DOJ44" s="31"/>
      <c r="DOK44" s="30"/>
      <c r="DOL44" s="31"/>
      <c r="DOM44" s="30"/>
      <c r="DON44" s="31"/>
      <c r="DOO44" s="30"/>
      <c r="DOP44" s="31"/>
      <c r="DOQ44" s="30"/>
      <c r="DOR44" s="31"/>
      <c r="DOS44" s="30"/>
      <c r="DOT44" s="31"/>
      <c r="DOU44" s="30"/>
      <c r="DOV44" s="31"/>
      <c r="DOW44" s="30"/>
      <c r="DOX44" s="31"/>
      <c r="DOY44" s="30"/>
      <c r="DOZ44" s="31"/>
      <c r="DPA44" s="30"/>
      <c r="DPB44" s="31"/>
      <c r="DPC44" s="30"/>
      <c r="DPD44" s="31"/>
      <c r="DPE44" s="30"/>
      <c r="DPF44" s="31"/>
      <c r="DPG44" s="30"/>
      <c r="DPH44" s="31"/>
      <c r="DPI44" s="30"/>
      <c r="DPJ44" s="31"/>
      <c r="DPK44" s="30"/>
      <c r="DPL44" s="31"/>
      <c r="DPM44" s="30"/>
      <c r="DPN44" s="31"/>
      <c r="DPO44" s="30"/>
      <c r="DPP44" s="31"/>
      <c r="DPQ44" s="30"/>
      <c r="DPR44" s="31"/>
      <c r="DPS44" s="30"/>
      <c r="DPT44" s="31"/>
      <c r="DPU44" s="30"/>
      <c r="DPV44" s="31"/>
      <c r="DPW44" s="30"/>
      <c r="DPX44" s="31"/>
      <c r="DPY44" s="30"/>
      <c r="DPZ44" s="31"/>
      <c r="DQA44" s="30"/>
      <c r="DQB44" s="31"/>
      <c r="DQC44" s="30"/>
      <c r="DQD44" s="31"/>
      <c r="DQE44" s="30"/>
      <c r="DQF44" s="31"/>
      <c r="DQG44" s="30"/>
      <c r="DQH44" s="31"/>
      <c r="DQI44" s="30"/>
      <c r="DQJ44" s="31"/>
      <c r="DQK44" s="30"/>
      <c r="DQL44" s="31"/>
      <c r="DQM44" s="30"/>
      <c r="DQN44" s="31"/>
      <c r="DQO44" s="30"/>
      <c r="DQP44" s="31"/>
      <c r="DQQ44" s="30"/>
      <c r="DQR44" s="31"/>
      <c r="DQS44" s="30"/>
      <c r="DQT44" s="31"/>
      <c r="DQU44" s="30"/>
      <c r="DQV44" s="31"/>
      <c r="DQW44" s="30"/>
      <c r="DQX44" s="31"/>
      <c r="DQY44" s="30"/>
      <c r="DQZ44" s="31"/>
      <c r="DRA44" s="30"/>
      <c r="DRB44" s="31"/>
      <c r="DRC44" s="30"/>
      <c r="DRD44" s="31"/>
      <c r="DRE44" s="30"/>
      <c r="DRF44" s="31"/>
      <c r="DRG44" s="30"/>
      <c r="DRH44" s="31"/>
      <c r="DRI44" s="30"/>
      <c r="DRJ44" s="31"/>
      <c r="DRK44" s="30"/>
      <c r="DRL44" s="31"/>
      <c r="DRM44" s="30"/>
      <c r="DRN44" s="31"/>
      <c r="DRO44" s="30"/>
      <c r="DRP44" s="31"/>
      <c r="DRQ44" s="30"/>
      <c r="DRR44" s="31"/>
      <c r="DRS44" s="30"/>
      <c r="DRT44" s="31"/>
      <c r="DRU44" s="30"/>
      <c r="DRV44" s="31"/>
      <c r="DRW44" s="30"/>
      <c r="DRX44" s="31"/>
      <c r="DRY44" s="30"/>
      <c r="DRZ44" s="31"/>
      <c r="DSA44" s="30"/>
      <c r="DSB44" s="31"/>
      <c r="DSC44" s="30"/>
      <c r="DSD44" s="31"/>
      <c r="DSE44" s="30"/>
      <c r="DSF44" s="31"/>
      <c r="DSG44" s="30"/>
      <c r="DSH44" s="31"/>
      <c r="DSI44" s="30"/>
      <c r="DSJ44" s="31"/>
      <c r="DSK44" s="30"/>
      <c r="DSL44" s="31"/>
      <c r="DSM44" s="30"/>
      <c r="DSN44" s="31"/>
      <c r="DSO44" s="30"/>
      <c r="DSP44" s="31"/>
      <c r="DSQ44" s="30"/>
      <c r="DSR44" s="31"/>
      <c r="DSS44" s="30"/>
      <c r="DST44" s="31"/>
      <c r="DSU44" s="30"/>
      <c r="DSV44" s="31"/>
      <c r="DSW44" s="30"/>
      <c r="DSX44" s="31"/>
      <c r="DSY44" s="30"/>
      <c r="DSZ44" s="31"/>
      <c r="DTA44" s="30"/>
      <c r="DTB44" s="31"/>
      <c r="DTC44" s="30"/>
      <c r="DTD44" s="31"/>
      <c r="DTE44" s="30"/>
      <c r="DTF44" s="31"/>
      <c r="DTG44" s="30"/>
      <c r="DTH44" s="31"/>
      <c r="DTI44" s="30"/>
      <c r="DTJ44" s="31"/>
      <c r="DTK44" s="30"/>
      <c r="DTL44" s="31"/>
      <c r="DTM44" s="30"/>
      <c r="DTN44" s="31"/>
      <c r="DTO44" s="30"/>
      <c r="DTP44" s="31"/>
      <c r="DTQ44" s="30"/>
      <c r="DTR44" s="31"/>
      <c r="DTS44" s="30"/>
      <c r="DTT44" s="31"/>
      <c r="DTU44" s="30"/>
      <c r="DTV44" s="31"/>
      <c r="DTW44" s="30"/>
      <c r="DTX44" s="31"/>
      <c r="DTY44" s="30"/>
      <c r="DTZ44" s="31"/>
      <c r="DUA44" s="30"/>
      <c r="DUB44" s="31"/>
      <c r="DUC44" s="30"/>
      <c r="DUD44" s="31"/>
      <c r="DUE44" s="30"/>
      <c r="DUF44" s="31"/>
      <c r="DUG44" s="30"/>
      <c r="DUH44" s="31"/>
      <c r="DUI44" s="30"/>
      <c r="DUJ44" s="31"/>
      <c r="DUK44" s="30"/>
      <c r="DUL44" s="31"/>
      <c r="DUM44" s="30"/>
      <c r="DUN44" s="31"/>
      <c r="DUO44" s="30"/>
      <c r="DUP44" s="31"/>
      <c r="DUQ44" s="30"/>
      <c r="DUR44" s="31"/>
      <c r="DUS44" s="30"/>
      <c r="DUT44" s="31"/>
      <c r="DUU44" s="30"/>
      <c r="DUV44" s="31"/>
      <c r="DUW44" s="30"/>
      <c r="DUX44" s="31"/>
      <c r="DUY44" s="30"/>
      <c r="DUZ44" s="31"/>
      <c r="DVA44" s="30"/>
      <c r="DVB44" s="31"/>
      <c r="DVC44" s="30"/>
      <c r="DVD44" s="31"/>
      <c r="DVE44" s="30"/>
      <c r="DVF44" s="31"/>
      <c r="DVG44" s="30"/>
      <c r="DVH44" s="31"/>
      <c r="DVI44" s="30"/>
      <c r="DVJ44" s="31"/>
      <c r="DVK44" s="30"/>
      <c r="DVL44" s="31"/>
      <c r="DVM44" s="30"/>
      <c r="DVN44" s="31"/>
      <c r="DVO44" s="30"/>
      <c r="DVP44" s="31"/>
      <c r="DVQ44" s="30"/>
      <c r="DVR44" s="31"/>
      <c r="DVS44" s="30"/>
      <c r="DVT44" s="31"/>
      <c r="DVU44" s="30"/>
      <c r="DVV44" s="31"/>
      <c r="DVW44" s="30"/>
      <c r="DVX44" s="31"/>
      <c r="DVY44" s="30"/>
      <c r="DVZ44" s="31"/>
      <c r="DWA44" s="30"/>
      <c r="DWB44" s="31"/>
      <c r="DWC44" s="30"/>
      <c r="DWD44" s="31"/>
      <c r="DWE44" s="30"/>
      <c r="DWF44" s="31"/>
      <c r="DWG44" s="30"/>
      <c r="DWH44" s="31"/>
      <c r="DWI44" s="30"/>
      <c r="DWJ44" s="31"/>
      <c r="DWK44" s="30"/>
      <c r="DWL44" s="31"/>
      <c r="DWM44" s="30"/>
      <c r="DWN44" s="31"/>
      <c r="DWO44" s="30"/>
      <c r="DWP44" s="31"/>
      <c r="DWQ44" s="30"/>
      <c r="DWR44" s="31"/>
      <c r="DWS44" s="30"/>
      <c r="DWT44" s="31"/>
      <c r="DWU44" s="30"/>
      <c r="DWV44" s="31"/>
      <c r="DWW44" s="30"/>
      <c r="DWX44" s="31"/>
      <c r="DWY44" s="30"/>
      <c r="DWZ44" s="31"/>
      <c r="DXA44" s="30"/>
      <c r="DXB44" s="31"/>
      <c r="DXC44" s="30"/>
      <c r="DXD44" s="31"/>
      <c r="DXE44" s="30"/>
      <c r="DXF44" s="31"/>
      <c r="DXG44" s="30"/>
      <c r="DXH44" s="31"/>
      <c r="DXI44" s="30"/>
      <c r="DXJ44" s="31"/>
      <c r="DXK44" s="30"/>
      <c r="DXL44" s="31"/>
      <c r="DXM44" s="30"/>
      <c r="DXN44" s="31"/>
      <c r="DXO44" s="30"/>
      <c r="DXP44" s="31"/>
      <c r="DXQ44" s="30"/>
      <c r="DXR44" s="31"/>
      <c r="DXS44" s="30"/>
      <c r="DXT44" s="31"/>
      <c r="DXU44" s="30"/>
      <c r="DXV44" s="31"/>
      <c r="DXW44" s="30"/>
      <c r="DXX44" s="31"/>
      <c r="DXY44" s="30"/>
      <c r="DXZ44" s="31"/>
      <c r="DYA44" s="30"/>
      <c r="DYB44" s="31"/>
      <c r="DYC44" s="30"/>
      <c r="DYD44" s="31"/>
      <c r="DYE44" s="30"/>
      <c r="DYF44" s="31"/>
      <c r="DYG44" s="30"/>
      <c r="DYH44" s="31"/>
      <c r="DYI44" s="30"/>
      <c r="DYJ44" s="31"/>
      <c r="DYK44" s="30"/>
      <c r="DYL44" s="31"/>
      <c r="DYM44" s="30"/>
      <c r="DYN44" s="31"/>
      <c r="DYO44" s="30"/>
      <c r="DYP44" s="31"/>
      <c r="DYQ44" s="30"/>
      <c r="DYR44" s="31"/>
      <c r="DYS44" s="30"/>
      <c r="DYT44" s="31"/>
      <c r="DYU44" s="30"/>
      <c r="DYV44" s="31"/>
      <c r="DYW44" s="30"/>
      <c r="DYX44" s="31"/>
      <c r="DYY44" s="30"/>
      <c r="DYZ44" s="31"/>
      <c r="DZA44" s="30"/>
      <c r="DZB44" s="31"/>
      <c r="DZC44" s="30"/>
      <c r="DZD44" s="31"/>
      <c r="DZE44" s="30"/>
      <c r="DZF44" s="31"/>
      <c r="DZG44" s="30"/>
      <c r="DZH44" s="31"/>
      <c r="DZI44" s="30"/>
      <c r="DZJ44" s="31"/>
      <c r="DZK44" s="30"/>
      <c r="DZL44" s="31"/>
      <c r="DZM44" s="30"/>
      <c r="DZN44" s="31"/>
      <c r="DZO44" s="30"/>
      <c r="DZP44" s="31"/>
      <c r="DZQ44" s="30"/>
      <c r="DZR44" s="31"/>
      <c r="DZS44" s="30"/>
      <c r="DZT44" s="31"/>
      <c r="DZU44" s="30"/>
      <c r="DZV44" s="31"/>
      <c r="DZW44" s="30"/>
      <c r="DZX44" s="31"/>
      <c r="DZY44" s="30"/>
      <c r="DZZ44" s="31"/>
      <c r="EAA44" s="30"/>
      <c r="EAB44" s="31"/>
      <c r="EAC44" s="30"/>
      <c r="EAD44" s="31"/>
      <c r="EAE44" s="30"/>
      <c r="EAF44" s="31"/>
      <c r="EAG44" s="30"/>
      <c r="EAH44" s="31"/>
      <c r="EAI44" s="30"/>
      <c r="EAJ44" s="31"/>
      <c r="EAK44" s="30"/>
      <c r="EAL44" s="31"/>
      <c r="EAM44" s="30"/>
      <c r="EAN44" s="31"/>
      <c r="EAO44" s="30"/>
      <c r="EAP44" s="31"/>
      <c r="EAQ44" s="30"/>
      <c r="EAR44" s="31"/>
      <c r="EAS44" s="30"/>
      <c r="EAT44" s="31"/>
      <c r="EAU44" s="30"/>
      <c r="EAV44" s="31"/>
      <c r="EAW44" s="30"/>
      <c r="EAX44" s="31"/>
      <c r="EAY44" s="30"/>
      <c r="EAZ44" s="31"/>
      <c r="EBA44" s="30"/>
      <c r="EBB44" s="31"/>
      <c r="EBC44" s="30"/>
      <c r="EBD44" s="31"/>
      <c r="EBE44" s="30"/>
      <c r="EBF44" s="31"/>
      <c r="EBG44" s="30"/>
      <c r="EBH44" s="31"/>
      <c r="EBI44" s="30"/>
      <c r="EBJ44" s="31"/>
      <c r="EBK44" s="30"/>
      <c r="EBL44" s="31"/>
      <c r="EBM44" s="30"/>
      <c r="EBN44" s="31"/>
      <c r="EBO44" s="30"/>
      <c r="EBP44" s="31"/>
      <c r="EBQ44" s="30"/>
      <c r="EBR44" s="31"/>
      <c r="EBS44" s="30"/>
      <c r="EBT44" s="31"/>
      <c r="EBU44" s="30"/>
      <c r="EBV44" s="31"/>
      <c r="EBW44" s="30"/>
      <c r="EBX44" s="31"/>
      <c r="EBY44" s="30"/>
      <c r="EBZ44" s="31"/>
      <c r="ECA44" s="30"/>
      <c r="ECB44" s="31"/>
      <c r="ECC44" s="30"/>
      <c r="ECD44" s="31"/>
      <c r="ECE44" s="30"/>
      <c r="ECF44" s="31"/>
      <c r="ECG44" s="30"/>
      <c r="ECH44" s="31"/>
      <c r="ECI44" s="30"/>
      <c r="ECJ44" s="31"/>
      <c r="ECK44" s="30"/>
      <c r="ECL44" s="31"/>
      <c r="ECM44" s="30"/>
      <c r="ECN44" s="31"/>
      <c r="ECO44" s="30"/>
      <c r="ECP44" s="31"/>
      <c r="ECQ44" s="30"/>
      <c r="ECR44" s="31"/>
      <c r="ECS44" s="30"/>
      <c r="ECT44" s="31"/>
      <c r="ECU44" s="30"/>
      <c r="ECV44" s="31"/>
      <c r="ECW44" s="30"/>
      <c r="ECX44" s="31"/>
      <c r="ECY44" s="30"/>
      <c r="ECZ44" s="31"/>
      <c r="EDA44" s="30"/>
      <c r="EDB44" s="31"/>
      <c r="EDC44" s="30"/>
      <c r="EDD44" s="31"/>
      <c r="EDE44" s="30"/>
      <c r="EDF44" s="31"/>
      <c r="EDG44" s="30"/>
      <c r="EDH44" s="31"/>
      <c r="EDI44" s="30"/>
      <c r="EDJ44" s="31"/>
      <c r="EDK44" s="30"/>
      <c r="EDL44" s="31"/>
      <c r="EDM44" s="30"/>
      <c r="EDN44" s="31"/>
      <c r="EDO44" s="30"/>
      <c r="EDP44" s="31"/>
      <c r="EDQ44" s="30"/>
      <c r="EDR44" s="31"/>
      <c r="EDS44" s="30"/>
      <c r="EDT44" s="31"/>
      <c r="EDU44" s="30"/>
      <c r="EDV44" s="31"/>
      <c r="EDW44" s="30"/>
      <c r="EDX44" s="31"/>
      <c r="EDY44" s="30"/>
      <c r="EDZ44" s="31"/>
      <c r="EEA44" s="30"/>
      <c r="EEB44" s="31"/>
      <c r="EEC44" s="30"/>
      <c r="EED44" s="31"/>
      <c r="EEE44" s="30"/>
      <c r="EEF44" s="31"/>
      <c r="EEG44" s="30"/>
      <c r="EEH44" s="31"/>
      <c r="EEI44" s="30"/>
      <c r="EEJ44" s="31"/>
      <c r="EEK44" s="30"/>
      <c r="EEL44" s="31"/>
      <c r="EEM44" s="30"/>
      <c r="EEN44" s="31"/>
      <c r="EEO44" s="30"/>
      <c r="EEP44" s="31"/>
      <c r="EEQ44" s="30"/>
      <c r="EER44" s="31"/>
      <c r="EES44" s="30"/>
      <c r="EET44" s="31"/>
      <c r="EEU44" s="30"/>
      <c r="EEV44" s="31"/>
      <c r="EEW44" s="30"/>
      <c r="EEX44" s="31"/>
      <c r="EEY44" s="30"/>
      <c r="EEZ44" s="31"/>
      <c r="EFA44" s="30"/>
      <c r="EFB44" s="31"/>
      <c r="EFC44" s="30"/>
      <c r="EFD44" s="31"/>
      <c r="EFE44" s="30"/>
      <c r="EFF44" s="31"/>
      <c r="EFG44" s="30"/>
      <c r="EFH44" s="31"/>
      <c r="EFI44" s="30"/>
      <c r="EFJ44" s="31"/>
      <c r="EFK44" s="30"/>
      <c r="EFL44" s="31"/>
      <c r="EFM44" s="30"/>
      <c r="EFN44" s="31"/>
      <c r="EFO44" s="30"/>
      <c r="EFP44" s="31"/>
      <c r="EFQ44" s="30"/>
      <c r="EFR44" s="31"/>
      <c r="EFS44" s="30"/>
      <c r="EFT44" s="31"/>
      <c r="EFU44" s="30"/>
      <c r="EFV44" s="31"/>
      <c r="EFW44" s="30"/>
      <c r="EFX44" s="31"/>
      <c r="EFY44" s="30"/>
      <c r="EFZ44" s="31"/>
      <c r="EGA44" s="30"/>
      <c r="EGB44" s="31"/>
      <c r="EGC44" s="30"/>
      <c r="EGD44" s="31"/>
      <c r="EGE44" s="30"/>
      <c r="EGF44" s="31"/>
      <c r="EGG44" s="30"/>
      <c r="EGH44" s="31"/>
      <c r="EGI44" s="30"/>
      <c r="EGJ44" s="31"/>
      <c r="EGK44" s="30"/>
      <c r="EGL44" s="31"/>
      <c r="EGM44" s="30"/>
      <c r="EGN44" s="31"/>
      <c r="EGO44" s="30"/>
      <c r="EGP44" s="31"/>
      <c r="EGQ44" s="30"/>
      <c r="EGR44" s="31"/>
      <c r="EGS44" s="30"/>
      <c r="EGT44" s="31"/>
      <c r="EGU44" s="30"/>
      <c r="EGV44" s="31"/>
      <c r="EGW44" s="30"/>
      <c r="EGX44" s="31"/>
      <c r="EGY44" s="30"/>
      <c r="EGZ44" s="31"/>
      <c r="EHA44" s="30"/>
      <c r="EHB44" s="31"/>
      <c r="EHC44" s="30"/>
      <c r="EHD44" s="31"/>
      <c r="EHE44" s="30"/>
      <c r="EHF44" s="31"/>
      <c r="EHG44" s="30"/>
      <c r="EHH44" s="31"/>
      <c r="EHI44" s="30"/>
      <c r="EHJ44" s="31"/>
      <c r="EHK44" s="30"/>
      <c r="EHL44" s="31"/>
      <c r="EHM44" s="30"/>
      <c r="EHN44" s="31"/>
      <c r="EHO44" s="30"/>
      <c r="EHP44" s="31"/>
      <c r="EHQ44" s="30"/>
      <c r="EHR44" s="31"/>
      <c r="EHS44" s="30"/>
      <c r="EHT44" s="31"/>
      <c r="EHU44" s="30"/>
      <c r="EHV44" s="31"/>
      <c r="EHW44" s="30"/>
      <c r="EHX44" s="31"/>
      <c r="EHY44" s="30"/>
      <c r="EHZ44" s="31"/>
      <c r="EIA44" s="30"/>
      <c r="EIB44" s="31"/>
      <c r="EIC44" s="30"/>
      <c r="EID44" s="31"/>
      <c r="EIE44" s="30"/>
      <c r="EIF44" s="31"/>
      <c r="EIG44" s="30"/>
      <c r="EIH44" s="31"/>
      <c r="EII44" s="30"/>
      <c r="EIJ44" s="31"/>
      <c r="EIK44" s="30"/>
      <c r="EIL44" s="31"/>
      <c r="EIM44" s="30"/>
      <c r="EIN44" s="31"/>
      <c r="EIO44" s="30"/>
      <c r="EIP44" s="31"/>
      <c r="EIQ44" s="30"/>
      <c r="EIR44" s="31"/>
      <c r="EIS44" s="30"/>
      <c r="EIT44" s="31"/>
      <c r="EIU44" s="30"/>
      <c r="EIV44" s="31"/>
      <c r="EIW44" s="30"/>
      <c r="EIX44" s="31"/>
      <c r="EIY44" s="30"/>
      <c r="EIZ44" s="31"/>
      <c r="EJA44" s="30"/>
      <c r="EJB44" s="31"/>
      <c r="EJC44" s="30"/>
      <c r="EJD44" s="31"/>
      <c r="EJE44" s="30"/>
      <c r="EJF44" s="31"/>
      <c r="EJG44" s="30"/>
      <c r="EJH44" s="31"/>
      <c r="EJI44" s="30"/>
      <c r="EJJ44" s="31"/>
      <c r="EJK44" s="30"/>
      <c r="EJL44" s="31"/>
      <c r="EJM44" s="30"/>
      <c r="EJN44" s="31"/>
      <c r="EJO44" s="30"/>
      <c r="EJP44" s="31"/>
      <c r="EJQ44" s="30"/>
      <c r="EJR44" s="31"/>
      <c r="EJS44" s="30"/>
      <c r="EJT44" s="31"/>
      <c r="EJU44" s="30"/>
      <c r="EJV44" s="31"/>
      <c r="EJW44" s="30"/>
      <c r="EJX44" s="31"/>
      <c r="EJY44" s="30"/>
      <c r="EJZ44" s="31"/>
      <c r="EKA44" s="30"/>
      <c r="EKB44" s="31"/>
      <c r="EKC44" s="30"/>
      <c r="EKD44" s="31"/>
      <c r="EKE44" s="30"/>
      <c r="EKF44" s="31"/>
      <c r="EKG44" s="30"/>
      <c r="EKH44" s="31"/>
      <c r="EKI44" s="30"/>
      <c r="EKJ44" s="31"/>
      <c r="EKK44" s="30"/>
      <c r="EKL44" s="31"/>
      <c r="EKM44" s="30"/>
      <c r="EKN44" s="31"/>
      <c r="EKO44" s="30"/>
      <c r="EKP44" s="31"/>
      <c r="EKQ44" s="30"/>
      <c r="EKR44" s="31"/>
      <c r="EKS44" s="30"/>
      <c r="EKT44" s="31"/>
      <c r="EKU44" s="30"/>
      <c r="EKV44" s="31"/>
      <c r="EKW44" s="30"/>
      <c r="EKX44" s="31"/>
      <c r="EKY44" s="30"/>
      <c r="EKZ44" s="31"/>
      <c r="ELA44" s="30"/>
      <c r="ELB44" s="31"/>
      <c r="ELC44" s="30"/>
      <c r="ELD44" s="31"/>
      <c r="ELE44" s="30"/>
      <c r="ELF44" s="31"/>
      <c r="ELG44" s="30"/>
      <c r="ELH44" s="31"/>
      <c r="ELI44" s="30"/>
      <c r="ELJ44" s="31"/>
      <c r="ELK44" s="30"/>
      <c r="ELL44" s="31"/>
      <c r="ELM44" s="30"/>
      <c r="ELN44" s="31"/>
      <c r="ELO44" s="30"/>
      <c r="ELP44" s="31"/>
      <c r="ELQ44" s="30"/>
      <c r="ELR44" s="31"/>
      <c r="ELS44" s="30"/>
      <c r="ELT44" s="31"/>
      <c r="ELU44" s="30"/>
      <c r="ELV44" s="31"/>
      <c r="ELW44" s="30"/>
      <c r="ELX44" s="31"/>
      <c r="ELY44" s="30"/>
      <c r="ELZ44" s="31"/>
      <c r="EMA44" s="30"/>
      <c r="EMB44" s="31"/>
      <c r="EMC44" s="30"/>
      <c r="EMD44" s="31"/>
      <c r="EME44" s="30"/>
      <c r="EMF44" s="31"/>
      <c r="EMG44" s="30"/>
      <c r="EMH44" s="31"/>
      <c r="EMI44" s="30"/>
      <c r="EMJ44" s="31"/>
      <c r="EMK44" s="30"/>
      <c r="EML44" s="31"/>
      <c r="EMM44" s="30"/>
      <c r="EMN44" s="31"/>
      <c r="EMO44" s="30"/>
      <c r="EMP44" s="31"/>
      <c r="EMQ44" s="30"/>
      <c r="EMR44" s="31"/>
      <c r="EMS44" s="30"/>
      <c r="EMT44" s="31"/>
      <c r="EMU44" s="30"/>
      <c r="EMV44" s="31"/>
      <c r="EMW44" s="30"/>
      <c r="EMX44" s="31"/>
      <c r="EMY44" s="30"/>
      <c r="EMZ44" s="31"/>
      <c r="ENA44" s="30"/>
      <c r="ENB44" s="31"/>
      <c r="ENC44" s="30"/>
      <c r="END44" s="31"/>
      <c r="ENE44" s="30"/>
      <c r="ENF44" s="31"/>
      <c r="ENG44" s="30"/>
      <c r="ENH44" s="31"/>
      <c r="ENI44" s="30"/>
      <c r="ENJ44" s="31"/>
      <c r="ENK44" s="30"/>
      <c r="ENL44" s="31"/>
      <c r="ENM44" s="30"/>
      <c r="ENN44" s="31"/>
      <c r="ENO44" s="30"/>
      <c r="ENP44" s="31"/>
      <c r="ENQ44" s="30"/>
      <c r="ENR44" s="31"/>
      <c r="ENS44" s="30"/>
      <c r="ENT44" s="31"/>
      <c r="ENU44" s="30"/>
      <c r="ENV44" s="31"/>
      <c r="ENW44" s="30"/>
      <c r="ENX44" s="31"/>
      <c r="ENY44" s="30"/>
      <c r="ENZ44" s="31"/>
      <c r="EOA44" s="30"/>
      <c r="EOB44" s="31"/>
      <c r="EOC44" s="30"/>
      <c r="EOD44" s="31"/>
      <c r="EOE44" s="30"/>
      <c r="EOF44" s="31"/>
      <c r="EOG44" s="30"/>
      <c r="EOH44" s="31"/>
      <c r="EOI44" s="30"/>
      <c r="EOJ44" s="31"/>
      <c r="EOK44" s="30"/>
      <c r="EOL44" s="31"/>
      <c r="EOM44" s="30"/>
      <c r="EON44" s="31"/>
      <c r="EOO44" s="30"/>
      <c r="EOP44" s="31"/>
      <c r="EOQ44" s="30"/>
      <c r="EOR44" s="31"/>
      <c r="EOS44" s="30"/>
      <c r="EOT44" s="31"/>
      <c r="EOU44" s="30"/>
      <c r="EOV44" s="31"/>
      <c r="EOW44" s="30"/>
      <c r="EOX44" s="31"/>
      <c r="EOY44" s="30"/>
      <c r="EOZ44" s="31"/>
      <c r="EPA44" s="30"/>
      <c r="EPB44" s="31"/>
      <c r="EPC44" s="30"/>
      <c r="EPD44" s="31"/>
      <c r="EPE44" s="30"/>
      <c r="EPF44" s="31"/>
      <c r="EPG44" s="30"/>
      <c r="EPH44" s="31"/>
      <c r="EPI44" s="30"/>
      <c r="EPJ44" s="31"/>
      <c r="EPK44" s="30"/>
      <c r="EPL44" s="31"/>
      <c r="EPM44" s="30"/>
      <c r="EPN44" s="31"/>
      <c r="EPO44" s="30"/>
      <c r="EPP44" s="31"/>
      <c r="EPQ44" s="30"/>
      <c r="EPR44" s="31"/>
      <c r="EPS44" s="30"/>
      <c r="EPT44" s="31"/>
      <c r="EPU44" s="30"/>
      <c r="EPV44" s="31"/>
      <c r="EPW44" s="30"/>
      <c r="EPX44" s="31"/>
      <c r="EPY44" s="30"/>
      <c r="EPZ44" s="31"/>
      <c r="EQA44" s="30"/>
      <c r="EQB44" s="31"/>
      <c r="EQC44" s="30"/>
      <c r="EQD44" s="31"/>
      <c r="EQE44" s="30"/>
      <c r="EQF44" s="31"/>
      <c r="EQG44" s="30"/>
      <c r="EQH44" s="31"/>
      <c r="EQI44" s="30"/>
      <c r="EQJ44" s="31"/>
      <c r="EQK44" s="30"/>
      <c r="EQL44" s="31"/>
      <c r="EQM44" s="30"/>
      <c r="EQN44" s="31"/>
      <c r="EQO44" s="30"/>
      <c r="EQP44" s="31"/>
      <c r="EQQ44" s="30"/>
      <c r="EQR44" s="31"/>
      <c r="EQS44" s="30"/>
      <c r="EQT44" s="31"/>
      <c r="EQU44" s="30"/>
      <c r="EQV44" s="31"/>
      <c r="EQW44" s="30"/>
      <c r="EQX44" s="31"/>
      <c r="EQY44" s="30"/>
      <c r="EQZ44" s="31"/>
      <c r="ERA44" s="30"/>
      <c r="ERB44" s="31"/>
      <c r="ERC44" s="30"/>
      <c r="ERD44" s="31"/>
      <c r="ERE44" s="30"/>
      <c r="ERF44" s="31"/>
      <c r="ERG44" s="30"/>
      <c r="ERH44" s="31"/>
      <c r="ERI44" s="30"/>
      <c r="ERJ44" s="31"/>
      <c r="ERK44" s="30"/>
      <c r="ERL44" s="31"/>
      <c r="ERM44" s="30"/>
      <c r="ERN44" s="31"/>
      <c r="ERO44" s="30"/>
      <c r="ERP44" s="31"/>
      <c r="ERQ44" s="30"/>
      <c r="ERR44" s="31"/>
      <c r="ERS44" s="30"/>
      <c r="ERT44" s="31"/>
      <c r="ERU44" s="30"/>
      <c r="ERV44" s="31"/>
      <c r="ERW44" s="30"/>
      <c r="ERX44" s="31"/>
      <c r="ERY44" s="30"/>
      <c r="ERZ44" s="31"/>
      <c r="ESA44" s="30"/>
      <c r="ESB44" s="31"/>
      <c r="ESC44" s="30"/>
      <c r="ESD44" s="31"/>
      <c r="ESE44" s="30"/>
      <c r="ESF44" s="31"/>
      <c r="ESG44" s="30"/>
      <c r="ESH44" s="31"/>
      <c r="ESI44" s="30"/>
      <c r="ESJ44" s="31"/>
      <c r="ESK44" s="30"/>
      <c r="ESL44" s="31"/>
      <c r="ESM44" s="30"/>
      <c r="ESN44" s="31"/>
      <c r="ESO44" s="30"/>
      <c r="ESP44" s="31"/>
      <c r="ESQ44" s="30"/>
      <c r="ESR44" s="31"/>
      <c r="ESS44" s="30"/>
      <c r="EST44" s="31"/>
      <c r="ESU44" s="30"/>
      <c r="ESV44" s="31"/>
      <c r="ESW44" s="30"/>
      <c r="ESX44" s="31"/>
      <c r="ESY44" s="30"/>
      <c r="ESZ44" s="31"/>
      <c r="ETA44" s="30"/>
      <c r="ETB44" s="31"/>
      <c r="ETC44" s="30"/>
      <c r="ETD44" s="31"/>
      <c r="ETE44" s="30"/>
      <c r="ETF44" s="31"/>
      <c r="ETG44" s="30"/>
      <c r="ETH44" s="31"/>
      <c r="ETI44" s="30"/>
      <c r="ETJ44" s="31"/>
      <c r="ETK44" s="30"/>
      <c r="ETL44" s="31"/>
      <c r="ETM44" s="30"/>
      <c r="ETN44" s="31"/>
      <c r="ETO44" s="30"/>
      <c r="ETP44" s="31"/>
      <c r="ETQ44" s="30"/>
      <c r="ETR44" s="31"/>
      <c r="ETS44" s="30"/>
      <c r="ETT44" s="31"/>
      <c r="ETU44" s="30"/>
      <c r="ETV44" s="31"/>
      <c r="ETW44" s="30"/>
      <c r="ETX44" s="31"/>
      <c r="ETY44" s="30"/>
      <c r="ETZ44" s="31"/>
      <c r="EUA44" s="30"/>
      <c r="EUB44" s="31"/>
      <c r="EUC44" s="30"/>
      <c r="EUD44" s="31"/>
      <c r="EUE44" s="30"/>
      <c r="EUF44" s="31"/>
      <c r="EUG44" s="30"/>
      <c r="EUH44" s="31"/>
      <c r="EUI44" s="30"/>
      <c r="EUJ44" s="31"/>
      <c r="EUK44" s="30"/>
      <c r="EUL44" s="31"/>
      <c r="EUM44" s="30"/>
      <c r="EUN44" s="31"/>
      <c r="EUO44" s="30"/>
      <c r="EUP44" s="31"/>
      <c r="EUQ44" s="30"/>
      <c r="EUR44" s="31"/>
      <c r="EUS44" s="30"/>
      <c r="EUT44" s="31"/>
      <c r="EUU44" s="30"/>
      <c r="EUV44" s="31"/>
      <c r="EUW44" s="30"/>
      <c r="EUX44" s="31"/>
      <c r="EUY44" s="30"/>
      <c r="EUZ44" s="31"/>
      <c r="EVA44" s="30"/>
      <c r="EVB44" s="31"/>
      <c r="EVC44" s="30"/>
      <c r="EVD44" s="31"/>
      <c r="EVE44" s="30"/>
      <c r="EVF44" s="31"/>
      <c r="EVG44" s="30"/>
      <c r="EVH44" s="31"/>
      <c r="EVI44" s="30"/>
      <c r="EVJ44" s="31"/>
      <c r="EVK44" s="30"/>
      <c r="EVL44" s="31"/>
      <c r="EVM44" s="30"/>
      <c r="EVN44" s="31"/>
      <c r="EVO44" s="30"/>
      <c r="EVP44" s="31"/>
      <c r="EVQ44" s="30"/>
      <c r="EVR44" s="31"/>
      <c r="EVS44" s="30"/>
      <c r="EVT44" s="31"/>
      <c r="EVU44" s="30"/>
      <c r="EVV44" s="31"/>
      <c r="EVW44" s="30"/>
      <c r="EVX44" s="31"/>
      <c r="EVY44" s="30"/>
      <c r="EVZ44" s="31"/>
      <c r="EWA44" s="30"/>
      <c r="EWB44" s="31"/>
      <c r="EWC44" s="30"/>
      <c r="EWD44" s="31"/>
      <c r="EWE44" s="30"/>
      <c r="EWF44" s="31"/>
      <c r="EWG44" s="30"/>
      <c r="EWH44" s="31"/>
      <c r="EWI44" s="30"/>
      <c r="EWJ44" s="31"/>
      <c r="EWK44" s="30"/>
      <c r="EWL44" s="31"/>
      <c r="EWM44" s="30"/>
      <c r="EWN44" s="31"/>
      <c r="EWO44" s="30"/>
      <c r="EWP44" s="31"/>
      <c r="EWQ44" s="30"/>
      <c r="EWR44" s="31"/>
      <c r="EWS44" s="30"/>
      <c r="EWT44" s="31"/>
      <c r="EWU44" s="30"/>
      <c r="EWV44" s="31"/>
      <c r="EWW44" s="30"/>
      <c r="EWX44" s="31"/>
      <c r="EWY44" s="30"/>
      <c r="EWZ44" s="31"/>
      <c r="EXA44" s="30"/>
      <c r="EXB44" s="31"/>
      <c r="EXC44" s="30"/>
      <c r="EXD44" s="31"/>
      <c r="EXE44" s="30"/>
      <c r="EXF44" s="31"/>
      <c r="EXG44" s="30"/>
      <c r="EXH44" s="31"/>
      <c r="EXI44" s="30"/>
      <c r="EXJ44" s="31"/>
      <c r="EXK44" s="30"/>
      <c r="EXL44" s="31"/>
      <c r="EXM44" s="30"/>
      <c r="EXN44" s="31"/>
      <c r="EXO44" s="30"/>
      <c r="EXP44" s="31"/>
      <c r="EXQ44" s="30"/>
      <c r="EXR44" s="31"/>
      <c r="EXS44" s="30"/>
      <c r="EXT44" s="31"/>
      <c r="EXU44" s="30"/>
      <c r="EXV44" s="31"/>
      <c r="EXW44" s="30"/>
      <c r="EXX44" s="31"/>
      <c r="EXY44" s="30"/>
      <c r="EXZ44" s="31"/>
      <c r="EYA44" s="30"/>
      <c r="EYB44" s="31"/>
      <c r="EYC44" s="30"/>
      <c r="EYD44" s="31"/>
      <c r="EYE44" s="30"/>
      <c r="EYF44" s="31"/>
      <c r="EYG44" s="30"/>
      <c r="EYH44" s="31"/>
      <c r="EYI44" s="30"/>
      <c r="EYJ44" s="31"/>
      <c r="EYK44" s="30"/>
      <c r="EYL44" s="31"/>
      <c r="EYM44" s="30"/>
      <c r="EYN44" s="31"/>
      <c r="EYO44" s="30"/>
      <c r="EYP44" s="31"/>
      <c r="EYQ44" s="30"/>
      <c r="EYR44" s="31"/>
      <c r="EYS44" s="30"/>
      <c r="EYT44" s="31"/>
      <c r="EYU44" s="30"/>
      <c r="EYV44" s="31"/>
      <c r="EYW44" s="30"/>
      <c r="EYX44" s="31"/>
      <c r="EYY44" s="30"/>
      <c r="EYZ44" s="31"/>
      <c r="EZA44" s="30"/>
      <c r="EZB44" s="31"/>
      <c r="EZC44" s="30"/>
      <c r="EZD44" s="31"/>
      <c r="EZE44" s="30"/>
      <c r="EZF44" s="31"/>
      <c r="EZG44" s="30"/>
      <c r="EZH44" s="31"/>
      <c r="EZI44" s="30"/>
      <c r="EZJ44" s="31"/>
      <c r="EZK44" s="30"/>
      <c r="EZL44" s="31"/>
      <c r="EZM44" s="30"/>
      <c r="EZN44" s="31"/>
      <c r="EZO44" s="30"/>
      <c r="EZP44" s="31"/>
      <c r="EZQ44" s="30"/>
      <c r="EZR44" s="31"/>
      <c r="EZS44" s="30"/>
      <c r="EZT44" s="31"/>
      <c r="EZU44" s="30"/>
      <c r="EZV44" s="31"/>
      <c r="EZW44" s="30"/>
      <c r="EZX44" s="31"/>
      <c r="EZY44" s="30"/>
      <c r="EZZ44" s="31"/>
      <c r="FAA44" s="30"/>
      <c r="FAB44" s="31"/>
      <c r="FAC44" s="30"/>
      <c r="FAD44" s="31"/>
      <c r="FAE44" s="30"/>
      <c r="FAF44" s="31"/>
      <c r="FAG44" s="30"/>
      <c r="FAH44" s="31"/>
      <c r="FAI44" s="30"/>
      <c r="FAJ44" s="31"/>
      <c r="FAK44" s="30"/>
      <c r="FAL44" s="31"/>
      <c r="FAM44" s="30"/>
      <c r="FAN44" s="31"/>
      <c r="FAO44" s="30"/>
      <c r="FAP44" s="31"/>
      <c r="FAQ44" s="30"/>
      <c r="FAR44" s="31"/>
      <c r="FAS44" s="30"/>
      <c r="FAT44" s="31"/>
      <c r="FAU44" s="30"/>
      <c r="FAV44" s="31"/>
      <c r="FAW44" s="30"/>
      <c r="FAX44" s="31"/>
      <c r="FAY44" s="30"/>
      <c r="FAZ44" s="31"/>
      <c r="FBA44" s="30"/>
      <c r="FBB44" s="31"/>
      <c r="FBC44" s="30"/>
      <c r="FBD44" s="31"/>
      <c r="FBE44" s="30"/>
      <c r="FBF44" s="31"/>
      <c r="FBG44" s="30"/>
      <c r="FBH44" s="31"/>
      <c r="FBI44" s="30"/>
      <c r="FBJ44" s="31"/>
      <c r="FBK44" s="30"/>
      <c r="FBL44" s="31"/>
      <c r="FBM44" s="30"/>
      <c r="FBN44" s="31"/>
      <c r="FBO44" s="30"/>
      <c r="FBP44" s="31"/>
      <c r="FBQ44" s="30"/>
      <c r="FBR44" s="31"/>
      <c r="FBS44" s="30"/>
      <c r="FBT44" s="31"/>
      <c r="FBU44" s="30"/>
      <c r="FBV44" s="31"/>
      <c r="FBW44" s="30"/>
      <c r="FBX44" s="31"/>
      <c r="FBY44" s="30"/>
      <c r="FBZ44" s="31"/>
      <c r="FCA44" s="30"/>
      <c r="FCB44" s="31"/>
      <c r="FCC44" s="30"/>
      <c r="FCD44" s="31"/>
      <c r="FCE44" s="30"/>
      <c r="FCF44" s="31"/>
      <c r="FCG44" s="30"/>
      <c r="FCH44" s="31"/>
      <c r="FCI44" s="30"/>
      <c r="FCJ44" s="31"/>
      <c r="FCK44" s="30"/>
      <c r="FCL44" s="31"/>
      <c r="FCM44" s="30"/>
      <c r="FCN44" s="31"/>
      <c r="FCO44" s="30"/>
      <c r="FCP44" s="31"/>
      <c r="FCQ44" s="30"/>
      <c r="FCR44" s="31"/>
      <c r="FCS44" s="30"/>
      <c r="FCT44" s="31"/>
      <c r="FCU44" s="30"/>
      <c r="FCV44" s="31"/>
      <c r="FCW44" s="30"/>
      <c r="FCX44" s="31"/>
      <c r="FCY44" s="30"/>
      <c r="FCZ44" s="31"/>
      <c r="FDA44" s="30"/>
      <c r="FDB44" s="31"/>
      <c r="FDC44" s="30"/>
      <c r="FDD44" s="31"/>
      <c r="FDE44" s="30"/>
      <c r="FDF44" s="31"/>
      <c r="FDG44" s="30"/>
      <c r="FDH44" s="31"/>
      <c r="FDI44" s="30"/>
      <c r="FDJ44" s="31"/>
      <c r="FDK44" s="30"/>
      <c r="FDL44" s="31"/>
      <c r="FDM44" s="30"/>
      <c r="FDN44" s="31"/>
      <c r="FDO44" s="30"/>
      <c r="FDP44" s="31"/>
      <c r="FDQ44" s="30"/>
      <c r="FDR44" s="31"/>
      <c r="FDS44" s="30"/>
      <c r="FDT44" s="31"/>
      <c r="FDU44" s="30"/>
      <c r="FDV44" s="31"/>
      <c r="FDW44" s="30"/>
      <c r="FDX44" s="31"/>
      <c r="FDY44" s="30"/>
      <c r="FDZ44" s="31"/>
      <c r="FEA44" s="30"/>
      <c r="FEB44" s="31"/>
      <c r="FEC44" s="30"/>
      <c r="FED44" s="31"/>
      <c r="FEE44" s="30"/>
      <c r="FEF44" s="31"/>
      <c r="FEG44" s="30"/>
      <c r="FEH44" s="31"/>
      <c r="FEI44" s="30"/>
      <c r="FEJ44" s="31"/>
      <c r="FEK44" s="30"/>
      <c r="FEL44" s="31"/>
      <c r="FEM44" s="30"/>
      <c r="FEN44" s="31"/>
      <c r="FEO44" s="30"/>
      <c r="FEP44" s="31"/>
      <c r="FEQ44" s="30"/>
      <c r="FER44" s="31"/>
      <c r="FES44" s="30"/>
      <c r="FET44" s="31"/>
      <c r="FEU44" s="30"/>
      <c r="FEV44" s="31"/>
      <c r="FEW44" s="30"/>
      <c r="FEX44" s="31"/>
      <c r="FEY44" s="30"/>
      <c r="FEZ44" s="31"/>
      <c r="FFA44" s="30"/>
      <c r="FFB44" s="31"/>
      <c r="FFC44" s="30"/>
      <c r="FFD44" s="31"/>
      <c r="FFE44" s="30"/>
      <c r="FFF44" s="31"/>
      <c r="FFG44" s="30"/>
      <c r="FFH44" s="31"/>
      <c r="FFI44" s="30"/>
      <c r="FFJ44" s="31"/>
      <c r="FFK44" s="30"/>
      <c r="FFL44" s="31"/>
      <c r="FFM44" s="30"/>
      <c r="FFN44" s="31"/>
      <c r="FFO44" s="30"/>
      <c r="FFP44" s="31"/>
      <c r="FFQ44" s="30"/>
      <c r="FFR44" s="31"/>
      <c r="FFS44" s="30"/>
      <c r="FFT44" s="31"/>
      <c r="FFU44" s="30"/>
      <c r="FFV44" s="31"/>
      <c r="FFW44" s="30"/>
      <c r="FFX44" s="31"/>
      <c r="FFY44" s="30"/>
      <c r="FFZ44" s="31"/>
      <c r="FGA44" s="30"/>
      <c r="FGB44" s="31"/>
      <c r="FGC44" s="30"/>
      <c r="FGD44" s="31"/>
      <c r="FGE44" s="30"/>
      <c r="FGF44" s="31"/>
      <c r="FGG44" s="30"/>
      <c r="FGH44" s="31"/>
      <c r="FGI44" s="30"/>
      <c r="FGJ44" s="31"/>
      <c r="FGK44" s="30"/>
      <c r="FGL44" s="31"/>
      <c r="FGM44" s="30"/>
      <c r="FGN44" s="31"/>
      <c r="FGO44" s="30"/>
      <c r="FGP44" s="31"/>
      <c r="FGQ44" s="30"/>
      <c r="FGR44" s="31"/>
      <c r="FGS44" s="30"/>
      <c r="FGT44" s="31"/>
      <c r="FGU44" s="30"/>
      <c r="FGV44" s="31"/>
      <c r="FGW44" s="30"/>
      <c r="FGX44" s="31"/>
      <c r="FGY44" s="30"/>
      <c r="FGZ44" s="31"/>
      <c r="FHA44" s="30"/>
      <c r="FHB44" s="31"/>
      <c r="FHC44" s="30"/>
      <c r="FHD44" s="31"/>
      <c r="FHE44" s="30"/>
      <c r="FHF44" s="31"/>
      <c r="FHG44" s="30"/>
      <c r="FHH44" s="31"/>
      <c r="FHI44" s="30"/>
      <c r="FHJ44" s="31"/>
      <c r="FHK44" s="30"/>
      <c r="FHL44" s="31"/>
      <c r="FHM44" s="30"/>
      <c r="FHN44" s="31"/>
      <c r="FHO44" s="30"/>
      <c r="FHP44" s="31"/>
      <c r="FHQ44" s="30"/>
      <c r="FHR44" s="31"/>
      <c r="FHS44" s="30"/>
      <c r="FHT44" s="31"/>
      <c r="FHU44" s="30"/>
      <c r="FHV44" s="31"/>
      <c r="FHW44" s="30"/>
      <c r="FHX44" s="31"/>
      <c r="FHY44" s="30"/>
      <c r="FHZ44" s="31"/>
      <c r="FIA44" s="30"/>
      <c r="FIB44" s="31"/>
      <c r="FIC44" s="30"/>
      <c r="FID44" s="31"/>
      <c r="FIE44" s="30"/>
      <c r="FIF44" s="31"/>
      <c r="FIG44" s="30"/>
      <c r="FIH44" s="31"/>
      <c r="FII44" s="30"/>
      <c r="FIJ44" s="31"/>
      <c r="FIK44" s="30"/>
      <c r="FIL44" s="31"/>
      <c r="FIM44" s="30"/>
      <c r="FIN44" s="31"/>
      <c r="FIO44" s="30"/>
      <c r="FIP44" s="31"/>
      <c r="FIQ44" s="30"/>
      <c r="FIR44" s="31"/>
      <c r="FIS44" s="30"/>
      <c r="FIT44" s="31"/>
      <c r="FIU44" s="30"/>
      <c r="FIV44" s="31"/>
      <c r="FIW44" s="30"/>
      <c r="FIX44" s="31"/>
      <c r="FIY44" s="30"/>
      <c r="FIZ44" s="31"/>
      <c r="FJA44" s="30"/>
      <c r="FJB44" s="31"/>
      <c r="FJC44" s="30"/>
      <c r="FJD44" s="31"/>
      <c r="FJE44" s="30"/>
      <c r="FJF44" s="31"/>
      <c r="FJG44" s="30"/>
      <c r="FJH44" s="31"/>
      <c r="FJI44" s="30"/>
      <c r="FJJ44" s="31"/>
      <c r="FJK44" s="30"/>
      <c r="FJL44" s="31"/>
      <c r="FJM44" s="30"/>
      <c r="FJN44" s="31"/>
      <c r="FJO44" s="30"/>
      <c r="FJP44" s="31"/>
      <c r="FJQ44" s="30"/>
      <c r="FJR44" s="31"/>
      <c r="FJS44" s="30"/>
      <c r="FJT44" s="31"/>
      <c r="FJU44" s="30"/>
      <c r="FJV44" s="31"/>
      <c r="FJW44" s="30"/>
      <c r="FJX44" s="31"/>
      <c r="FJY44" s="30"/>
      <c r="FJZ44" s="31"/>
      <c r="FKA44" s="30"/>
      <c r="FKB44" s="31"/>
      <c r="FKC44" s="30"/>
      <c r="FKD44" s="31"/>
      <c r="FKE44" s="30"/>
      <c r="FKF44" s="31"/>
      <c r="FKG44" s="30"/>
      <c r="FKH44" s="31"/>
      <c r="FKI44" s="30"/>
      <c r="FKJ44" s="31"/>
      <c r="FKK44" s="30"/>
      <c r="FKL44" s="31"/>
      <c r="FKM44" s="30"/>
      <c r="FKN44" s="31"/>
      <c r="FKO44" s="30"/>
      <c r="FKP44" s="31"/>
      <c r="FKQ44" s="30"/>
      <c r="FKR44" s="31"/>
      <c r="FKS44" s="30"/>
      <c r="FKT44" s="31"/>
      <c r="FKU44" s="30"/>
      <c r="FKV44" s="31"/>
      <c r="FKW44" s="30"/>
      <c r="FKX44" s="31"/>
      <c r="FKY44" s="30"/>
      <c r="FKZ44" s="31"/>
      <c r="FLA44" s="30"/>
      <c r="FLB44" s="31"/>
      <c r="FLC44" s="30"/>
      <c r="FLD44" s="31"/>
      <c r="FLE44" s="30"/>
      <c r="FLF44" s="31"/>
      <c r="FLG44" s="30"/>
      <c r="FLH44" s="31"/>
      <c r="FLI44" s="30"/>
      <c r="FLJ44" s="31"/>
      <c r="FLK44" s="30"/>
      <c r="FLL44" s="31"/>
      <c r="FLM44" s="30"/>
      <c r="FLN44" s="31"/>
      <c r="FLO44" s="30"/>
      <c r="FLP44" s="31"/>
      <c r="FLQ44" s="30"/>
      <c r="FLR44" s="31"/>
      <c r="FLS44" s="30"/>
      <c r="FLT44" s="31"/>
      <c r="FLU44" s="30"/>
      <c r="FLV44" s="31"/>
      <c r="FLW44" s="30"/>
      <c r="FLX44" s="31"/>
      <c r="FLY44" s="30"/>
      <c r="FLZ44" s="31"/>
      <c r="FMA44" s="30"/>
      <c r="FMB44" s="31"/>
      <c r="FMC44" s="30"/>
      <c r="FMD44" s="31"/>
      <c r="FME44" s="30"/>
      <c r="FMF44" s="31"/>
      <c r="FMG44" s="30"/>
      <c r="FMH44" s="31"/>
      <c r="FMI44" s="30"/>
      <c r="FMJ44" s="31"/>
      <c r="FMK44" s="30"/>
      <c r="FML44" s="31"/>
      <c r="FMM44" s="30"/>
      <c r="FMN44" s="31"/>
      <c r="FMO44" s="30"/>
      <c r="FMP44" s="31"/>
      <c r="FMQ44" s="30"/>
      <c r="FMR44" s="31"/>
      <c r="FMS44" s="30"/>
      <c r="FMT44" s="31"/>
      <c r="FMU44" s="30"/>
      <c r="FMV44" s="31"/>
      <c r="FMW44" s="30"/>
      <c r="FMX44" s="31"/>
      <c r="FMY44" s="30"/>
      <c r="FMZ44" s="31"/>
      <c r="FNA44" s="30"/>
      <c r="FNB44" s="31"/>
      <c r="FNC44" s="30"/>
      <c r="FND44" s="31"/>
      <c r="FNE44" s="30"/>
      <c r="FNF44" s="31"/>
      <c r="FNG44" s="30"/>
      <c r="FNH44" s="31"/>
      <c r="FNI44" s="30"/>
      <c r="FNJ44" s="31"/>
      <c r="FNK44" s="30"/>
      <c r="FNL44" s="31"/>
      <c r="FNM44" s="30"/>
      <c r="FNN44" s="31"/>
      <c r="FNO44" s="30"/>
      <c r="FNP44" s="31"/>
      <c r="FNQ44" s="30"/>
      <c r="FNR44" s="31"/>
      <c r="FNS44" s="30"/>
      <c r="FNT44" s="31"/>
      <c r="FNU44" s="30"/>
      <c r="FNV44" s="31"/>
      <c r="FNW44" s="30"/>
      <c r="FNX44" s="31"/>
      <c r="FNY44" s="30"/>
      <c r="FNZ44" s="31"/>
      <c r="FOA44" s="30"/>
      <c r="FOB44" s="31"/>
      <c r="FOC44" s="30"/>
      <c r="FOD44" s="31"/>
      <c r="FOE44" s="30"/>
      <c r="FOF44" s="31"/>
      <c r="FOG44" s="30"/>
      <c r="FOH44" s="31"/>
      <c r="FOI44" s="30"/>
      <c r="FOJ44" s="31"/>
      <c r="FOK44" s="30"/>
      <c r="FOL44" s="31"/>
      <c r="FOM44" s="30"/>
      <c r="FON44" s="31"/>
      <c r="FOO44" s="30"/>
      <c r="FOP44" s="31"/>
      <c r="FOQ44" s="30"/>
      <c r="FOR44" s="31"/>
      <c r="FOS44" s="30"/>
      <c r="FOT44" s="31"/>
      <c r="FOU44" s="30"/>
      <c r="FOV44" s="31"/>
      <c r="FOW44" s="30"/>
      <c r="FOX44" s="31"/>
      <c r="FOY44" s="30"/>
      <c r="FOZ44" s="31"/>
      <c r="FPA44" s="30"/>
      <c r="FPB44" s="31"/>
      <c r="FPC44" s="30"/>
      <c r="FPD44" s="31"/>
      <c r="FPE44" s="30"/>
      <c r="FPF44" s="31"/>
      <c r="FPG44" s="30"/>
      <c r="FPH44" s="31"/>
      <c r="FPI44" s="30"/>
      <c r="FPJ44" s="31"/>
      <c r="FPK44" s="30"/>
      <c r="FPL44" s="31"/>
      <c r="FPM44" s="30"/>
      <c r="FPN44" s="31"/>
      <c r="FPO44" s="30"/>
      <c r="FPP44" s="31"/>
      <c r="FPQ44" s="30"/>
      <c r="FPR44" s="31"/>
      <c r="FPS44" s="30"/>
      <c r="FPT44" s="31"/>
      <c r="FPU44" s="30"/>
      <c r="FPV44" s="31"/>
      <c r="FPW44" s="30"/>
      <c r="FPX44" s="31"/>
      <c r="FPY44" s="30"/>
      <c r="FPZ44" s="31"/>
      <c r="FQA44" s="30"/>
      <c r="FQB44" s="31"/>
      <c r="FQC44" s="30"/>
      <c r="FQD44" s="31"/>
      <c r="FQE44" s="30"/>
      <c r="FQF44" s="31"/>
      <c r="FQG44" s="30"/>
      <c r="FQH44" s="31"/>
      <c r="FQI44" s="30"/>
      <c r="FQJ44" s="31"/>
      <c r="FQK44" s="30"/>
      <c r="FQL44" s="31"/>
      <c r="FQM44" s="30"/>
      <c r="FQN44" s="31"/>
      <c r="FQO44" s="30"/>
      <c r="FQP44" s="31"/>
      <c r="FQQ44" s="30"/>
      <c r="FQR44" s="31"/>
      <c r="FQS44" s="30"/>
      <c r="FQT44" s="31"/>
      <c r="FQU44" s="30"/>
      <c r="FQV44" s="31"/>
      <c r="FQW44" s="30"/>
      <c r="FQX44" s="31"/>
      <c r="FQY44" s="30"/>
      <c r="FQZ44" s="31"/>
      <c r="FRA44" s="30"/>
      <c r="FRB44" s="31"/>
      <c r="FRC44" s="30"/>
      <c r="FRD44" s="31"/>
      <c r="FRE44" s="30"/>
      <c r="FRF44" s="31"/>
      <c r="FRG44" s="30"/>
      <c r="FRH44" s="31"/>
      <c r="FRI44" s="30"/>
      <c r="FRJ44" s="31"/>
      <c r="FRK44" s="30"/>
      <c r="FRL44" s="31"/>
      <c r="FRM44" s="30"/>
      <c r="FRN44" s="31"/>
      <c r="FRO44" s="30"/>
      <c r="FRP44" s="31"/>
      <c r="FRQ44" s="30"/>
      <c r="FRR44" s="31"/>
      <c r="FRS44" s="30"/>
      <c r="FRT44" s="31"/>
      <c r="FRU44" s="30"/>
      <c r="FRV44" s="31"/>
      <c r="FRW44" s="30"/>
      <c r="FRX44" s="31"/>
      <c r="FRY44" s="30"/>
      <c r="FRZ44" s="31"/>
      <c r="FSA44" s="30"/>
      <c r="FSB44" s="31"/>
      <c r="FSC44" s="30"/>
      <c r="FSD44" s="31"/>
      <c r="FSE44" s="30"/>
      <c r="FSF44" s="31"/>
      <c r="FSG44" s="30"/>
      <c r="FSH44" s="31"/>
      <c r="FSI44" s="30"/>
      <c r="FSJ44" s="31"/>
      <c r="FSK44" s="30"/>
      <c r="FSL44" s="31"/>
      <c r="FSM44" s="30"/>
      <c r="FSN44" s="31"/>
      <c r="FSO44" s="30"/>
      <c r="FSP44" s="31"/>
      <c r="FSQ44" s="30"/>
      <c r="FSR44" s="31"/>
      <c r="FSS44" s="30"/>
      <c r="FST44" s="31"/>
      <c r="FSU44" s="30"/>
      <c r="FSV44" s="31"/>
      <c r="FSW44" s="30"/>
      <c r="FSX44" s="31"/>
      <c r="FSY44" s="30"/>
      <c r="FSZ44" s="31"/>
      <c r="FTA44" s="30"/>
      <c r="FTB44" s="31"/>
      <c r="FTC44" s="30"/>
      <c r="FTD44" s="31"/>
      <c r="FTE44" s="30"/>
      <c r="FTF44" s="31"/>
      <c r="FTG44" s="30"/>
      <c r="FTH44" s="31"/>
      <c r="FTI44" s="30"/>
      <c r="FTJ44" s="31"/>
      <c r="FTK44" s="30"/>
      <c r="FTL44" s="31"/>
      <c r="FTM44" s="30"/>
      <c r="FTN44" s="31"/>
      <c r="FTO44" s="30"/>
      <c r="FTP44" s="31"/>
      <c r="FTQ44" s="30"/>
      <c r="FTR44" s="31"/>
      <c r="FTS44" s="30"/>
      <c r="FTT44" s="31"/>
      <c r="FTU44" s="30"/>
      <c r="FTV44" s="31"/>
      <c r="FTW44" s="30"/>
      <c r="FTX44" s="31"/>
      <c r="FTY44" s="30"/>
      <c r="FTZ44" s="31"/>
      <c r="FUA44" s="30"/>
      <c r="FUB44" s="31"/>
      <c r="FUC44" s="30"/>
      <c r="FUD44" s="31"/>
      <c r="FUE44" s="30"/>
      <c r="FUF44" s="31"/>
      <c r="FUG44" s="30"/>
      <c r="FUH44" s="31"/>
      <c r="FUI44" s="30"/>
      <c r="FUJ44" s="31"/>
      <c r="FUK44" s="30"/>
      <c r="FUL44" s="31"/>
      <c r="FUM44" s="30"/>
      <c r="FUN44" s="31"/>
      <c r="FUO44" s="30"/>
      <c r="FUP44" s="31"/>
      <c r="FUQ44" s="30"/>
      <c r="FUR44" s="31"/>
      <c r="FUS44" s="30"/>
      <c r="FUT44" s="31"/>
      <c r="FUU44" s="30"/>
      <c r="FUV44" s="31"/>
      <c r="FUW44" s="30"/>
      <c r="FUX44" s="31"/>
      <c r="FUY44" s="30"/>
      <c r="FUZ44" s="31"/>
      <c r="FVA44" s="30"/>
      <c r="FVB44" s="31"/>
      <c r="FVC44" s="30"/>
      <c r="FVD44" s="31"/>
      <c r="FVE44" s="30"/>
      <c r="FVF44" s="31"/>
      <c r="FVG44" s="30"/>
      <c r="FVH44" s="31"/>
      <c r="FVI44" s="30"/>
      <c r="FVJ44" s="31"/>
      <c r="FVK44" s="30"/>
      <c r="FVL44" s="31"/>
      <c r="FVM44" s="30"/>
      <c r="FVN44" s="31"/>
      <c r="FVO44" s="30"/>
      <c r="FVP44" s="31"/>
      <c r="FVQ44" s="30"/>
      <c r="FVR44" s="31"/>
      <c r="FVS44" s="30"/>
      <c r="FVT44" s="31"/>
      <c r="FVU44" s="30"/>
      <c r="FVV44" s="31"/>
      <c r="FVW44" s="30"/>
      <c r="FVX44" s="31"/>
      <c r="FVY44" s="30"/>
      <c r="FVZ44" s="31"/>
      <c r="FWA44" s="30"/>
      <c r="FWB44" s="31"/>
      <c r="FWC44" s="30"/>
      <c r="FWD44" s="31"/>
      <c r="FWE44" s="30"/>
      <c r="FWF44" s="31"/>
      <c r="FWG44" s="30"/>
      <c r="FWH44" s="31"/>
      <c r="FWI44" s="30"/>
      <c r="FWJ44" s="31"/>
      <c r="FWK44" s="30"/>
      <c r="FWL44" s="31"/>
      <c r="FWM44" s="30"/>
      <c r="FWN44" s="31"/>
      <c r="FWO44" s="30"/>
      <c r="FWP44" s="31"/>
      <c r="FWQ44" s="30"/>
      <c r="FWR44" s="31"/>
      <c r="FWS44" s="30"/>
      <c r="FWT44" s="31"/>
      <c r="FWU44" s="30"/>
      <c r="FWV44" s="31"/>
      <c r="FWW44" s="30"/>
      <c r="FWX44" s="31"/>
      <c r="FWY44" s="30"/>
      <c r="FWZ44" s="31"/>
      <c r="FXA44" s="30"/>
      <c r="FXB44" s="31"/>
      <c r="FXC44" s="30"/>
      <c r="FXD44" s="31"/>
      <c r="FXE44" s="30"/>
      <c r="FXF44" s="31"/>
      <c r="FXG44" s="30"/>
      <c r="FXH44" s="31"/>
      <c r="FXI44" s="30"/>
      <c r="FXJ44" s="31"/>
      <c r="FXK44" s="30"/>
      <c r="FXL44" s="31"/>
      <c r="FXM44" s="30"/>
      <c r="FXN44" s="31"/>
      <c r="FXO44" s="30"/>
      <c r="FXP44" s="31"/>
      <c r="FXQ44" s="30"/>
      <c r="FXR44" s="31"/>
      <c r="FXS44" s="30"/>
      <c r="FXT44" s="31"/>
      <c r="FXU44" s="30"/>
      <c r="FXV44" s="31"/>
      <c r="FXW44" s="30"/>
      <c r="FXX44" s="31"/>
      <c r="FXY44" s="30"/>
      <c r="FXZ44" s="31"/>
      <c r="FYA44" s="30"/>
      <c r="FYB44" s="31"/>
      <c r="FYC44" s="30"/>
      <c r="FYD44" s="31"/>
      <c r="FYE44" s="30"/>
      <c r="FYF44" s="31"/>
      <c r="FYG44" s="30"/>
      <c r="FYH44" s="31"/>
      <c r="FYI44" s="30"/>
      <c r="FYJ44" s="31"/>
      <c r="FYK44" s="30"/>
      <c r="FYL44" s="31"/>
      <c r="FYM44" s="30"/>
      <c r="FYN44" s="31"/>
      <c r="FYO44" s="30"/>
      <c r="FYP44" s="31"/>
      <c r="FYQ44" s="30"/>
      <c r="FYR44" s="31"/>
      <c r="FYS44" s="30"/>
      <c r="FYT44" s="31"/>
      <c r="FYU44" s="30"/>
      <c r="FYV44" s="31"/>
      <c r="FYW44" s="30"/>
      <c r="FYX44" s="31"/>
      <c r="FYY44" s="30"/>
      <c r="FYZ44" s="31"/>
      <c r="FZA44" s="30"/>
      <c r="FZB44" s="31"/>
      <c r="FZC44" s="30"/>
      <c r="FZD44" s="31"/>
      <c r="FZE44" s="30"/>
      <c r="FZF44" s="31"/>
      <c r="FZG44" s="30"/>
      <c r="FZH44" s="31"/>
      <c r="FZI44" s="30"/>
      <c r="FZJ44" s="31"/>
      <c r="FZK44" s="30"/>
      <c r="FZL44" s="31"/>
      <c r="FZM44" s="30"/>
      <c r="FZN44" s="31"/>
      <c r="FZO44" s="30"/>
      <c r="FZP44" s="31"/>
      <c r="FZQ44" s="30"/>
      <c r="FZR44" s="31"/>
      <c r="FZS44" s="30"/>
      <c r="FZT44" s="31"/>
      <c r="FZU44" s="30"/>
      <c r="FZV44" s="31"/>
      <c r="FZW44" s="30"/>
      <c r="FZX44" s="31"/>
      <c r="FZY44" s="30"/>
      <c r="FZZ44" s="31"/>
      <c r="GAA44" s="30"/>
      <c r="GAB44" s="31"/>
      <c r="GAC44" s="30"/>
      <c r="GAD44" s="31"/>
      <c r="GAE44" s="30"/>
      <c r="GAF44" s="31"/>
      <c r="GAG44" s="30"/>
      <c r="GAH44" s="31"/>
      <c r="GAI44" s="30"/>
      <c r="GAJ44" s="31"/>
      <c r="GAK44" s="30"/>
      <c r="GAL44" s="31"/>
      <c r="GAM44" s="30"/>
      <c r="GAN44" s="31"/>
      <c r="GAO44" s="30"/>
      <c r="GAP44" s="31"/>
      <c r="GAQ44" s="30"/>
      <c r="GAR44" s="31"/>
      <c r="GAS44" s="30"/>
      <c r="GAT44" s="31"/>
      <c r="GAU44" s="30"/>
      <c r="GAV44" s="31"/>
      <c r="GAW44" s="30"/>
      <c r="GAX44" s="31"/>
      <c r="GAY44" s="30"/>
      <c r="GAZ44" s="31"/>
      <c r="GBA44" s="30"/>
      <c r="GBB44" s="31"/>
      <c r="GBC44" s="30"/>
      <c r="GBD44" s="31"/>
      <c r="GBE44" s="30"/>
      <c r="GBF44" s="31"/>
      <c r="GBG44" s="30"/>
      <c r="GBH44" s="31"/>
      <c r="GBI44" s="30"/>
      <c r="GBJ44" s="31"/>
      <c r="GBK44" s="30"/>
      <c r="GBL44" s="31"/>
      <c r="GBM44" s="30"/>
      <c r="GBN44" s="31"/>
      <c r="GBO44" s="30"/>
      <c r="GBP44" s="31"/>
      <c r="GBQ44" s="30"/>
      <c r="GBR44" s="31"/>
      <c r="GBS44" s="30"/>
      <c r="GBT44" s="31"/>
      <c r="GBU44" s="30"/>
      <c r="GBV44" s="31"/>
      <c r="GBW44" s="30"/>
      <c r="GBX44" s="31"/>
      <c r="GBY44" s="30"/>
      <c r="GBZ44" s="31"/>
      <c r="GCA44" s="30"/>
      <c r="GCB44" s="31"/>
      <c r="GCC44" s="30"/>
      <c r="GCD44" s="31"/>
      <c r="GCE44" s="30"/>
      <c r="GCF44" s="31"/>
      <c r="GCG44" s="30"/>
      <c r="GCH44" s="31"/>
      <c r="GCI44" s="30"/>
      <c r="GCJ44" s="31"/>
      <c r="GCK44" s="30"/>
      <c r="GCL44" s="31"/>
      <c r="GCM44" s="30"/>
      <c r="GCN44" s="31"/>
      <c r="GCO44" s="30"/>
      <c r="GCP44" s="31"/>
      <c r="GCQ44" s="30"/>
      <c r="GCR44" s="31"/>
      <c r="GCS44" s="30"/>
      <c r="GCT44" s="31"/>
      <c r="GCU44" s="30"/>
      <c r="GCV44" s="31"/>
      <c r="GCW44" s="30"/>
      <c r="GCX44" s="31"/>
      <c r="GCY44" s="30"/>
      <c r="GCZ44" s="31"/>
      <c r="GDA44" s="30"/>
      <c r="GDB44" s="31"/>
      <c r="GDC44" s="30"/>
      <c r="GDD44" s="31"/>
      <c r="GDE44" s="30"/>
      <c r="GDF44" s="31"/>
      <c r="GDG44" s="30"/>
      <c r="GDH44" s="31"/>
      <c r="GDI44" s="30"/>
      <c r="GDJ44" s="31"/>
      <c r="GDK44" s="30"/>
      <c r="GDL44" s="31"/>
      <c r="GDM44" s="30"/>
      <c r="GDN44" s="31"/>
      <c r="GDO44" s="30"/>
      <c r="GDP44" s="31"/>
      <c r="GDQ44" s="30"/>
      <c r="GDR44" s="31"/>
      <c r="GDS44" s="30"/>
      <c r="GDT44" s="31"/>
      <c r="GDU44" s="30"/>
      <c r="GDV44" s="31"/>
      <c r="GDW44" s="30"/>
      <c r="GDX44" s="31"/>
      <c r="GDY44" s="30"/>
      <c r="GDZ44" s="31"/>
      <c r="GEA44" s="30"/>
      <c r="GEB44" s="31"/>
      <c r="GEC44" s="30"/>
      <c r="GED44" s="31"/>
      <c r="GEE44" s="30"/>
      <c r="GEF44" s="31"/>
      <c r="GEG44" s="30"/>
      <c r="GEH44" s="31"/>
      <c r="GEI44" s="30"/>
      <c r="GEJ44" s="31"/>
      <c r="GEK44" s="30"/>
      <c r="GEL44" s="31"/>
      <c r="GEM44" s="30"/>
      <c r="GEN44" s="31"/>
      <c r="GEO44" s="30"/>
      <c r="GEP44" s="31"/>
      <c r="GEQ44" s="30"/>
      <c r="GER44" s="31"/>
      <c r="GES44" s="30"/>
      <c r="GET44" s="31"/>
      <c r="GEU44" s="30"/>
      <c r="GEV44" s="31"/>
      <c r="GEW44" s="30"/>
      <c r="GEX44" s="31"/>
      <c r="GEY44" s="30"/>
      <c r="GEZ44" s="31"/>
      <c r="GFA44" s="30"/>
      <c r="GFB44" s="31"/>
      <c r="GFC44" s="30"/>
      <c r="GFD44" s="31"/>
      <c r="GFE44" s="30"/>
      <c r="GFF44" s="31"/>
      <c r="GFG44" s="30"/>
      <c r="GFH44" s="31"/>
      <c r="GFI44" s="30"/>
      <c r="GFJ44" s="31"/>
      <c r="GFK44" s="30"/>
      <c r="GFL44" s="31"/>
      <c r="GFM44" s="30"/>
      <c r="GFN44" s="31"/>
      <c r="GFO44" s="30"/>
      <c r="GFP44" s="31"/>
      <c r="GFQ44" s="30"/>
      <c r="GFR44" s="31"/>
      <c r="GFS44" s="30"/>
      <c r="GFT44" s="31"/>
      <c r="GFU44" s="30"/>
      <c r="GFV44" s="31"/>
      <c r="GFW44" s="30"/>
      <c r="GFX44" s="31"/>
      <c r="GFY44" s="30"/>
      <c r="GFZ44" s="31"/>
      <c r="GGA44" s="30"/>
      <c r="GGB44" s="31"/>
      <c r="GGC44" s="30"/>
      <c r="GGD44" s="31"/>
      <c r="GGE44" s="30"/>
      <c r="GGF44" s="31"/>
      <c r="GGG44" s="30"/>
      <c r="GGH44" s="31"/>
      <c r="GGI44" s="30"/>
      <c r="GGJ44" s="31"/>
      <c r="GGK44" s="30"/>
      <c r="GGL44" s="31"/>
      <c r="GGM44" s="30"/>
      <c r="GGN44" s="31"/>
      <c r="GGO44" s="30"/>
      <c r="GGP44" s="31"/>
      <c r="GGQ44" s="30"/>
      <c r="GGR44" s="31"/>
      <c r="GGS44" s="30"/>
      <c r="GGT44" s="31"/>
      <c r="GGU44" s="30"/>
      <c r="GGV44" s="31"/>
      <c r="GGW44" s="30"/>
      <c r="GGX44" s="31"/>
      <c r="GGY44" s="30"/>
      <c r="GGZ44" s="31"/>
      <c r="GHA44" s="30"/>
      <c r="GHB44" s="31"/>
      <c r="GHC44" s="30"/>
      <c r="GHD44" s="31"/>
      <c r="GHE44" s="30"/>
      <c r="GHF44" s="31"/>
      <c r="GHG44" s="30"/>
      <c r="GHH44" s="31"/>
      <c r="GHI44" s="30"/>
      <c r="GHJ44" s="31"/>
      <c r="GHK44" s="30"/>
      <c r="GHL44" s="31"/>
      <c r="GHM44" s="30"/>
      <c r="GHN44" s="31"/>
      <c r="GHO44" s="30"/>
      <c r="GHP44" s="31"/>
      <c r="GHQ44" s="30"/>
      <c r="GHR44" s="31"/>
      <c r="GHS44" s="30"/>
      <c r="GHT44" s="31"/>
      <c r="GHU44" s="30"/>
      <c r="GHV44" s="31"/>
      <c r="GHW44" s="30"/>
      <c r="GHX44" s="31"/>
      <c r="GHY44" s="30"/>
      <c r="GHZ44" s="31"/>
      <c r="GIA44" s="30"/>
      <c r="GIB44" s="31"/>
      <c r="GIC44" s="30"/>
      <c r="GID44" s="31"/>
      <c r="GIE44" s="30"/>
      <c r="GIF44" s="31"/>
      <c r="GIG44" s="30"/>
      <c r="GIH44" s="31"/>
      <c r="GII44" s="30"/>
      <c r="GIJ44" s="31"/>
      <c r="GIK44" s="30"/>
      <c r="GIL44" s="31"/>
      <c r="GIM44" s="30"/>
      <c r="GIN44" s="31"/>
      <c r="GIO44" s="30"/>
      <c r="GIP44" s="31"/>
      <c r="GIQ44" s="30"/>
      <c r="GIR44" s="31"/>
      <c r="GIS44" s="30"/>
      <c r="GIT44" s="31"/>
      <c r="GIU44" s="30"/>
      <c r="GIV44" s="31"/>
      <c r="GIW44" s="30"/>
      <c r="GIX44" s="31"/>
      <c r="GIY44" s="30"/>
      <c r="GIZ44" s="31"/>
      <c r="GJA44" s="30"/>
      <c r="GJB44" s="31"/>
      <c r="GJC44" s="30"/>
      <c r="GJD44" s="31"/>
      <c r="GJE44" s="30"/>
      <c r="GJF44" s="31"/>
      <c r="GJG44" s="30"/>
      <c r="GJH44" s="31"/>
      <c r="GJI44" s="30"/>
      <c r="GJJ44" s="31"/>
      <c r="GJK44" s="30"/>
      <c r="GJL44" s="31"/>
      <c r="GJM44" s="30"/>
      <c r="GJN44" s="31"/>
      <c r="GJO44" s="30"/>
      <c r="GJP44" s="31"/>
      <c r="GJQ44" s="30"/>
      <c r="GJR44" s="31"/>
      <c r="GJS44" s="30"/>
      <c r="GJT44" s="31"/>
      <c r="GJU44" s="30"/>
      <c r="GJV44" s="31"/>
      <c r="GJW44" s="30"/>
      <c r="GJX44" s="31"/>
      <c r="GJY44" s="30"/>
      <c r="GJZ44" s="31"/>
      <c r="GKA44" s="30"/>
      <c r="GKB44" s="31"/>
      <c r="GKC44" s="30"/>
      <c r="GKD44" s="31"/>
      <c r="GKE44" s="30"/>
      <c r="GKF44" s="31"/>
      <c r="GKG44" s="30"/>
      <c r="GKH44" s="31"/>
      <c r="GKI44" s="30"/>
      <c r="GKJ44" s="31"/>
      <c r="GKK44" s="30"/>
      <c r="GKL44" s="31"/>
      <c r="GKM44" s="30"/>
      <c r="GKN44" s="31"/>
      <c r="GKO44" s="30"/>
      <c r="GKP44" s="31"/>
      <c r="GKQ44" s="30"/>
      <c r="GKR44" s="31"/>
      <c r="GKS44" s="30"/>
      <c r="GKT44" s="31"/>
      <c r="GKU44" s="30"/>
      <c r="GKV44" s="31"/>
      <c r="GKW44" s="30"/>
      <c r="GKX44" s="31"/>
      <c r="GKY44" s="30"/>
      <c r="GKZ44" s="31"/>
      <c r="GLA44" s="30"/>
      <c r="GLB44" s="31"/>
      <c r="GLC44" s="30"/>
      <c r="GLD44" s="31"/>
      <c r="GLE44" s="30"/>
      <c r="GLF44" s="31"/>
      <c r="GLG44" s="30"/>
      <c r="GLH44" s="31"/>
      <c r="GLI44" s="30"/>
      <c r="GLJ44" s="31"/>
      <c r="GLK44" s="30"/>
      <c r="GLL44" s="31"/>
      <c r="GLM44" s="30"/>
      <c r="GLN44" s="31"/>
      <c r="GLO44" s="30"/>
      <c r="GLP44" s="31"/>
      <c r="GLQ44" s="30"/>
      <c r="GLR44" s="31"/>
      <c r="GLS44" s="30"/>
      <c r="GLT44" s="31"/>
      <c r="GLU44" s="30"/>
      <c r="GLV44" s="31"/>
      <c r="GLW44" s="30"/>
      <c r="GLX44" s="31"/>
      <c r="GLY44" s="30"/>
      <c r="GLZ44" s="31"/>
      <c r="GMA44" s="30"/>
      <c r="GMB44" s="31"/>
      <c r="GMC44" s="30"/>
      <c r="GMD44" s="31"/>
      <c r="GME44" s="30"/>
      <c r="GMF44" s="31"/>
      <c r="GMG44" s="30"/>
      <c r="GMH44" s="31"/>
      <c r="GMI44" s="30"/>
      <c r="GMJ44" s="31"/>
      <c r="GMK44" s="30"/>
      <c r="GML44" s="31"/>
      <c r="GMM44" s="30"/>
      <c r="GMN44" s="31"/>
      <c r="GMO44" s="30"/>
      <c r="GMP44" s="31"/>
      <c r="GMQ44" s="30"/>
      <c r="GMR44" s="31"/>
      <c r="GMS44" s="30"/>
      <c r="GMT44" s="31"/>
      <c r="GMU44" s="30"/>
      <c r="GMV44" s="31"/>
      <c r="GMW44" s="30"/>
      <c r="GMX44" s="31"/>
      <c r="GMY44" s="30"/>
      <c r="GMZ44" s="31"/>
      <c r="GNA44" s="30"/>
      <c r="GNB44" s="31"/>
      <c r="GNC44" s="30"/>
      <c r="GND44" s="31"/>
      <c r="GNE44" s="30"/>
      <c r="GNF44" s="31"/>
      <c r="GNG44" s="30"/>
      <c r="GNH44" s="31"/>
      <c r="GNI44" s="30"/>
      <c r="GNJ44" s="31"/>
      <c r="GNK44" s="30"/>
      <c r="GNL44" s="31"/>
      <c r="GNM44" s="30"/>
      <c r="GNN44" s="31"/>
      <c r="GNO44" s="30"/>
      <c r="GNP44" s="31"/>
      <c r="GNQ44" s="30"/>
      <c r="GNR44" s="31"/>
      <c r="GNS44" s="30"/>
      <c r="GNT44" s="31"/>
      <c r="GNU44" s="30"/>
      <c r="GNV44" s="31"/>
      <c r="GNW44" s="30"/>
      <c r="GNX44" s="31"/>
      <c r="GNY44" s="30"/>
      <c r="GNZ44" s="31"/>
      <c r="GOA44" s="30"/>
      <c r="GOB44" s="31"/>
      <c r="GOC44" s="30"/>
      <c r="GOD44" s="31"/>
      <c r="GOE44" s="30"/>
      <c r="GOF44" s="31"/>
      <c r="GOG44" s="30"/>
      <c r="GOH44" s="31"/>
      <c r="GOI44" s="30"/>
      <c r="GOJ44" s="31"/>
      <c r="GOK44" s="30"/>
      <c r="GOL44" s="31"/>
      <c r="GOM44" s="30"/>
      <c r="GON44" s="31"/>
      <c r="GOO44" s="30"/>
      <c r="GOP44" s="31"/>
      <c r="GOQ44" s="30"/>
      <c r="GOR44" s="31"/>
      <c r="GOS44" s="30"/>
      <c r="GOT44" s="31"/>
      <c r="GOU44" s="30"/>
      <c r="GOV44" s="31"/>
      <c r="GOW44" s="30"/>
      <c r="GOX44" s="31"/>
      <c r="GOY44" s="30"/>
      <c r="GOZ44" s="31"/>
      <c r="GPA44" s="30"/>
      <c r="GPB44" s="31"/>
      <c r="GPC44" s="30"/>
      <c r="GPD44" s="31"/>
      <c r="GPE44" s="30"/>
      <c r="GPF44" s="31"/>
      <c r="GPG44" s="30"/>
      <c r="GPH44" s="31"/>
      <c r="GPI44" s="30"/>
      <c r="GPJ44" s="31"/>
      <c r="GPK44" s="30"/>
      <c r="GPL44" s="31"/>
      <c r="GPM44" s="30"/>
      <c r="GPN44" s="31"/>
      <c r="GPO44" s="30"/>
      <c r="GPP44" s="31"/>
      <c r="GPQ44" s="30"/>
      <c r="GPR44" s="31"/>
      <c r="GPS44" s="30"/>
      <c r="GPT44" s="31"/>
      <c r="GPU44" s="30"/>
      <c r="GPV44" s="31"/>
      <c r="GPW44" s="30"/>
      <c r="GPX44" s="31"/>
      <c r="GPY44" s="30"/>
      <c r="GPZ44" s="31"/>
      <c r="GQA44" s="30"/>
      <c r="GQB44" s="31"/>
      <c r="GQC44" s="30"/>
      <c r="GQD44" s="31"/>
      <c r="GQE44" s="30"/>
      <c r="GQF44" s="31"/>
      <c r="GQG44" s="30"/>
      <c r="GQH44" s="31"/>
      <c r="GQI44" s="30"/>
      <c r="GQJ44" s="31"/>
      <c r="GQK44" s="30"/>
      <c r="GQL44" s="31"/>
      <c r="GQM44" s="30"/>
      <c r="GQN44" s="31"/>
      <c r="GQO44" s="30"/>
      <c r="GQP44" s="31"/>
      <c r="GQQ44" s="30"/>
      <c r="GQR44" s="31"/>
      <c r="GQS44" s="30"/>
      <c r="GQT44" s="31"/>
      <c r="GQU44" s="30"/>
      <c r="GQV44" s="31"/>
      <c r="GQW44" s="30"/>
      <c r="GQX44" s="31"/>
      <c r="GQY44" s="30"/>
      <c r="GQZ44" s="31"/>
      <c r="GRA44" s="30"/>
      <c r="GRB44" s="31"/>
      <c r="GRC44" s="30"/>
      <c r="GRD44" s="31"/>
      <c r="GRE44" s="30"/>
      <c r="GRF44" s="31"/>
      <c r="GRG44" s="30"/>
      <c r="GRH44" s="31"/>
      <c r="GRI44" s="30"/>
      <c r="GRJ44" s="31"/>
      <c r="GRK44" s="30"/>
      <c r="GRL44" s="31"/>
      <c r="GRM44" s="30"/>
      <c r="GRN44" s="31"/>
      <c r="GRO44" s="30"/>
      <c r="GRP44" s="31"/>
      <c r="GRQ44" s="30"/>
      <c r="GRR44" s="31"/>
      <c r="GRS44" s="30"/>
      <c r="GRT44" s="31"/>
      <c r="GRU44" s="30"/>
      <c r="GRV44" s="31"/>
      <c r="GRW44" s="30"/>
      <c r="GRX44" s="31"/>
      <c r="GRY44" s="30"/>
      <c r="GRZ44" s="31"/>
      <c r="GSA44" s="30"/>
      <c r="GSB44" s="31"/>
      <c r="GSC44" s="30"/>
      <c r="GSD44" s="31"/>
      <c r="GSE44" s="30"/>
      <c r="GSF44" s="31"/>
      <c r="GSG44" s="30"/>
      <c r="GSH44" s="31"/>
      <c r="GSI44" s="30"/>
      <c r="GSJ44" s="31"/>
      <c r="GSK44" s="30"/>
      <c r="GSL44" s="31"/>
      <c r="GSM44" s="30"/>
      <c r="GSN44" s="31"/>
      <c r="GSO44" s="30"/>
      <c r="GSP44" s="31"/>
      <c r="GSQ44" s="30"/>
      <c r="GSR44" s="31"/>
      <c r="GSS44" s="30"/>
      <c r="GST44" s="31"/>
      <c r="GSU44" s="30"/>
      <c r="GSV44" s="31"/>
      <c r="GSW44" s="30"/>
      <c r="GSX44" s="31"/>
      <c r="GSY44" s="30"/>
      <c r="GSZ44" s="31"/>
      <c r="GTA44" s="30"/>
      <c r="GTB44" s="31"/>
      <c r="GTC44" s="30"/>
      <c r="GTD44" s="31"/>
      <c r="GTE44" s="30"/>
      <c r="GTF44" s="31"/>
      <c r="GTG44" s="30"/>
      <c r="GTH44" s="31"/>
      <c r="GTI44" s="30"/>
      <c r="GTJ44" s="31"/>
      <c r="GTK44" s="30"/>
      <c r="GTL44" s="31"/>
      <c r="GTM44" s="30"/>
      <c r="GTN44" s="31"/>
      <c r="GTO44" s="30"/>
      <c r="GTP44" s="31"/>
      <c r="GTQ44" s="30"/>
      <c r="GTR44" s="31"/>
      <c r="GTS44" s="30"/>
      <c r="GTT44" s="31"/>
      <c r="GTU44" s="30"/>
      <c r="GTV44" s="31"/>
      <c r="GTW44" s="30"/>
      <c r="GTX44" s="31"/>
      <c r="GTY44" s="30"/>
      <c r="GTZ44" s="31"/>
      <c r="GUA44" s="30"/>
      <c r="GUB44" s="31"/>
      <c r="GUC44" s="30"/>
      <c r="GUD44" s="31"/>
      <c r="GUE44" s="30"/>
      <c r="GUF44" s="31"/>
      <c r="GUG44" s="30"/>
      <c r="GUH44" s="31"/>
      <c r="GUI44" s="30"/>
      <c r="GUJ44" s="31"/>
      <c r="GUK44" s="30"/>
      <c r="GUL44" s="31"/>
      <c r="GUM44" s="30"/>
      <c r="GUN44" s="31"/>
      <c r="GUO44" s="30"/>
      <c r="GUP44" s="31"/>
      <c r="GUQ44" s="30"/>
      <c r="GUR44" s="31"/>
      <c r="GUS44" s="30"/>
      <c r="GUT44" s="31"/>
      <c r="GUU44" s="30"/>
      <c r="GUV44" s="31"/>
      <c r="GUW44" s="30"/>
      <c r="GUX44" s="31"/>
      <c r="GUY44" s="30"/>
      <c r="GUZ44" s="31"/>
      <c r="GVA44" s="30"/>
      <c r="GVB44" s="31"/>
      <c r="GVC44" s="30"/>
      <c r="GVD44" s="31"/>
      <c r="GVE44" s="30"/>
      <c r="GVF44" s="31"/>
      <c r="GVG44" s="30"/>
      <c r="GVH44" s="31"/>
      <c r="GVI44" s="30"/>
      <c r="GVJ44" s="31"/>
      <c r="GVK44" s="30"/>
      <c r="GVL44" s="31"/>
      <c r="GVM44" s="30"/>
      <c r="GVN44" s="31"/>
      <c r="GVO44" s="30"/>
      <c r="GVP44" s="31"/>
      <c r="GVQ44" s="30"/>
      <c r="GVR44" s="31"/>
      <c r="GVS44" s="30"/>
      <c r="GVT44" s="31"/>
      <c r="GVU44" s="30"/>
      <c r="GVV44" s="31"/>
      <c r="GVW44" s="30"/>
      <c r="GVX44" s="31"/>
      <c r="GVY44" s="30"/>
      <c r="GVZ44" s="31"/>
      <c r="GWA44" s="30"/>
      <c r="GWB44" s="31"/>
      <c r="GWC44" s="30"/>
      <c r="GWD44" s="31"/>
      <c r="GWE44" s="30"/>
      <c r="GWF44" s="31"/>
      <c r="GWG44" s="30"/>
      <c r="GWH44" s="31"/>
      <c r="GWI44" s="30"/>
      <c r="GWJ44" s="31"/>
      <c r="GWK44" s="30"/>
      <c r="GWL44" s="31"/>
      <c r="GWM44" s="30"/>
      <c r="GWN44" s="31"/>
      <c r="GWO44" s="30"/>
      <c r="GWP44" s="31"/>
      <c r="GWQ44" s="30"/>
      <c r="GWR44" s="31"/>
      <c r="GWS44" s="30"/>
      <c r="GWT44" s="31"/>
      <c r="GWU44" s="30"/>
      <c r="GWV44" s="31"/>
      <c r="GWW44" s="30"/>
      <c r="GWX44" s="31"/>
      <c r="GWY44" s="30"/>
      <c r="GWZ44" s="31"/>
      <c r="GXA44" s="30"/>
      <c r="GXB44" s="31"/>
      <c r="GXC44" s="30"/>
      <c r="GXD44" s="31"/>
      <c r="GXE44" s="30"/>
      <c r="GXF44" s="31"/>
      <c r="GXG44" s="30"/>
      <c r="GXH44" s="31"/>
      <c r="GXI44" s="30"/>
      <c r="GXJ44" s="31"/>
      <c r="GXK44" s="30"/>
      <c r="GXL44" s="31"/>
      <c r="GXM44" s="30"/>
      <c r="GXN44" s="31"/>
      <c r="GXO44" s="30"/>
      <c r="GXP44" s="31"/>
      <c r="GXQ44" s="30"/>
      <c r="GXR44" s="31"/>
      <c r="GXS44" s="30"/>
      <c r="GXT44" s="31"/>
      <c r="GXU44" s="30"/>
      <c r="GXV44" s="31"/>
      <c r="GXW44" s="30"/>
      <c r="GXX44" s="31"/>
      <c r="GXY44" s="30"/>
      <c r="GXZ44" s="31"/>
      <c r="GYA44" s="30"/>
      <c r="GYB44" s="31"/>
      <c r="GYC44" s="30"/>
      <c r="GYD44" s="31"/>
      <c r="GYE44" s="30"/>
      <c r="GYF44" s="31"/>
      <c r="GYG44" s="30"/>
      <c r="GYH44" s="31"/>
      <c r="GYI44" s="30"/>
      <c r="GYJ44" s="31"/>
      <c r="GYK44" s="30"/>
      <c r="GYL44" s="31"/>
      <c r="GYM44" s="30"/>
      <c r="GYN44" s="31"/>
      <c r="GYO44" s="30"/>
      <c r="GYP44" s="31"/>
      <c r="GYQ44" s="30"/>
      <c r="GYR44" s="31"/>
      <c r="GYS44" s="30"/>
      <c r="GYT44" s="31"/>
      <c r="GYU44" s="30"/>
      <c r="GYV44" s="31"/>
      <c r="GYW44" s="30"/>
      <c r="GYX44" s="31"/>
      <c r="GYY44" s="30"/>
      <c r="GYZ44" s="31"/>
      <c r="GZA44" s="30"/>
      <c r="GZB44" s="31"/>
      <c r="GZC44" s="30"/>
      <c r="GZD44" s="31"/>
      <c r="GZE44" s="30"/>
      <c r="GZF44" s="31"/>
      <c r="GZG44" s="30"/>
      <c r="GZH44" s="31"/>
      <c r="GZI44" s="30"/>
      <c r="GZJ44" s="31"/>
      <c r="GZK44" s="30"/>
      <c r="GZL44" s="31"/>
      <c r="GZM44" s="30"/>
      <c r="GZN44" s="31"/>
      <c r="GZO44" s="30"/>
      <c r="GZP44" s="31"/>
      <c r="GZQ44" s="30"/>
      <c r="GZR44" s="31"/>
      <c r="GZS44" s="30"/>
      <c r="GZT44" s="31"/>
      <c r="GZU44" s="30"/>
      <c r="GZV44" s="31"/>
      <c r="GZW44" s="30"/>
      <c r="GZX44" s="31"/>
      <c r="GZY44" s="30"/>
      <c r="GZZ44" s="31"/>
      <c r="HAA44" s="30"/>
      <c r="HAB44" s="31"/>
      <c r="HAC44" s="30"/>
      <c r="HAD44" s="31"/>
      <c r="HAE44" s="30"/>
      <c r="HAF44" s="31"/>
      <c r="HAG44" s="30"/>
      <c r="HAH44" s="31"/>
      <c r="HAI44" s="30"/>
      <c r="HAJ44" s="31"/>
      <c r="HAK44" s="30"/>
      <c r="HAL44" s="31"/>
      <c r="HAM44" s="30"/>
      <c r="HAN44" s="31"/>
      <c r="HAO44" s="30"/>
      <c r="HAP44" s="31"/>
      <c r="HAQ44" s="30"/>
      <c r="HAR44" s="31"/>
      <c r="HAS44" s="30"/>
      <c r="HAT44" s="31"/>
      <c r="HAU44" s="30"/>
      <c r="HAV44" s="31"/>
      <c r="HAW44" s="30"/>
      <c r="HAX44" s="31"/>
      <c r="HAY44" s="30"/>
      <c r="HAZ44" s="31"/>
      <c r="HBA44" s="30"/>
      <c r="HBB44" s="31"/>
      <c r="HBC44" s="30"/>
      <c r="HBD44" s="31"/>
      <c r="HBE44" s="30"/>
      <c r="HBF44" s="31"/>
      <c r="HBG44" s="30"/>
      <c r="HBH44" s="31"/>
      <c r="HBI44" s="30"/>
      <c r="HBJ44" s="31"/>
      <c r="HBK44" s="30"/>
      <c r="HBL44" s="31"/>
      <c r="HBM44" s="30"/>
      <c r="HBN44" s="31"/>
      <c r="HBO44" s="30"/>
      <c r="HBP44" s="31"/>
      <c r="HBQ44" s="30"/>
      <c r="HBR44" s="31"/>
      <c r="HBS44" s="30"/>
      <c r="HBT44" s="31"/>
      <c r="HBU44" s="30"/>
      <c r="HBV44" s="31"/>
      <c r="HBW44" s="30"/>
      <c r="HBX44" s="31"/>
      <c r="HBY44" s="30"/>
      <c r="HBZ44" s="31"/>
      <c r="HCA44" s="30"/>
      <c r="HCB44" s="31"/>
      <c r="HCC44" s="30"/>
      <c r="HCD44" s="31"/>
      <c r="HCE44" s="30"/>
      <c r="HCF44" s="31"/>
      <c r="HCG44" s="30"/>
      <c r="HCH44" s="31"/>
      <c r="HCI44" s="30"/>
      <c r="HCJ44" s="31"/>
      <c r="HCK44" s="30"/>
      <c r="HCL44" s="31"/>
      <c r="HCM44" s="30"/>
      <c r="HCN44" s="31"/>
      <c r="HCO44" s="30"/>
      <c r="HCP44" s="31"/>
      <c r="HCQ44" s="30"/>
      <c r="HCR44" s="31"/>
      <c r="HCS44" s="30"/>
      <c r="HCT44" s="31"/>
      <c r="HCU44" s="30"/>
      <c r="HCV44" s="31"/>
      <c r="HCW44" s="30"/>
      <c r="HCX44" s="31"/>
      <c r="HCY44" s="30"/>
      <c r="HCZ44" s="31"/>
      <c r="HDA44" s="30"/>
      <c r="HDB44" s="31"/>
      <c r="HDC44" s="30"/>
      <c r="HDD44" s="31"/>
      <c r="HDE44" s="30"/>
      <c r="HDF44" s="31"/>
      <c r="HDG44" s="30"/>
      <c r="HDH44" s="31"/>
      <c r="HDI44" s="30"/>
      <c r="HDJ44" s="31"/>
      <c r="HDK44" s="30"/>
      <c r="HDL44" s="31"/>
      <c r="HDM44" s="30"/>
      <c r="HDN44" s="31"/>
      <c r="HDO44" s="30"/>
      <c r="HDP44" s="31"/>
      <c r="HDQ44" s="30"/>
      <c r="HDR44" s="31"/>
      <c r="HDS44" s="30"/>
      <c r="HDT44" s="31"/>
      <c r="HDU44" s="30"/>
      <c r="HDV44" s="31"/>
      <c r="HDW44" s="30"/>
      <c r="HDX44" s="31"/>
      <c r="HDY44" s="30"/>
      <c r="HDZ44" s="31"/>
      <c r="HEA44" s="30"/>
      <c r="HEB44" s="31"/>
      <c r="HEC44" s="30"/>
      <c r="HED44" s="31"/>
      <c r="HEE44" s="30"/>
      <c r="HEF44" s="31"/>
      <c r="HEG44" s="30"/>
      <c r="HEH44" s="31"/>
      <c r="HEI44" s="30"/>
      <c r="HEJ44" s="31"/>
      <c r="HEK44" s="30"/>
      <c r="HEL44" s="31"/>
      <c r="HEM44" s="30"/>
      <c r="HEN44" s="31"/>
      <c r="HEO44" s="30"/>
      <c r="HEP44" s="31"/>
      <c r="HEQ44" s="30"/>
      <c r="HER44" s="31"/>
      <c r="HES44" s="30"/>
      <c r="HET44" s="31"/>
      <c r="HEU44" s="30"/>
      <c r="HEV44" s="31"/>
      <c r="HEW44" s="30"/>
      <c r="HEX44" s="31"/>
      <c r="HEY44" s="30"/>
      <c r="HEZ44" s="31"/>
      <c r="HFA44" s="30"/>
      <c r="HFB44" s="31"/>
      <c r="HFC44" s="30"/>
      <c r="HFD44" s="31"/>
      <c r="HFE44" s="30"/>
      <c r="HFF44" s="31"/>
      <c r="HFG44" s="30"/>
      <c r="HFH44" s="31"/>
      <c r="HFI44" s="30"/>
      <c r="HFJ44" s="31"/>
      <c r="HFK44" s="30"/>
      <c r="HFL44" s="31"/>
      <c r="HFM44" s="30"/>
      <c r="HFN44" s="31"/>
      <c r="HFO44" s="30"/>
      <c r="HFP44" s="31"/>
      <c r="HFQ44" s="30"/>
      <c r="HFR44" s="31"/>
      <c r="HFS44" s="30"/>
      <c r="HFT44" s="31"/>
      <c r="HFU44" s="30"/>
      <c r="HFV44" s="31"/>
      <c r="HFW44" s="30"/>
      <c r="HFX44" s="31"/>
      <c r="HFY44" s="30"/>
      <c r="HFZ44" s="31"/>
      <c r="HGA44" s="30"/>
      <c r="HGB44" s="31"/>
      <c r="HGC44" s="30"/>
      <c r="HGD44" s="31"/>
      <c r="HGE44" s="30"/>
      <c r="HGF44" s="31"/>
      <c r="HGG44" s="30"/>
      <c r="HGH44" s="31"/>
      <c r="HGI44" s="30"/>
      <c r="HGJ44" s="31"/>
      <c r="HGK44" s="30"/>
      <c r="HGL44" s="31"/>
      <c r="HGM44" s="30"/>
      <c r="HGN44" s="31"/>
      <c r="HGO44" s="30"/>
      <c r="HGP44" s="31"/>
      <c r="HGQ44" s="30"/>
      <c r="HGR44" s="31"/>
      <c r="HGS44" s="30"/>
      <c r="HGT44" s="31"/>
      <c r="HGU44" s="30"/>
      <c r="HGV44" s="31"/>
      <c r="HGW44" s="30"/>
      <c r="HGX44" s="31"/>
      <c r="HGY44" s="30"/>
      <c r="HGZ44" s="31"/>
      <c r="HHA44" s="30"/>
      <c r="HHB44" s="31"/>
      <c r="HHC44" s="30"/>
      <c r="HHD44" s="31"/>
      <c r="HHE44" s="30"/>
      <c r="HHF44" s="31"/>
      <c r="HHG44" s="30"/>
      <c r="HHH44" s="31"/>
      <c r="HHI44" s="30"/>
      <c r="HHJ44" s="31"/>
      <c r="HHK44" s="30"/>
      <c r="HHL44" s="31"/>
      <c r="HHM44" s="30"/>
      <c r="HHN44" s="31"/>
      <c r="HHO44" s="30"/>
      <c r="HHP44" s="31"/>
      <c r="HHQ44" s="30"/>
      <c r="HHR44" s="31"/>
      <c r="HHS44" s="30"/>
      <c r="HHT44" s="31"/>
      <c r="HHU44" s="30"/>
      <c r="HHV44" s="31"/>
      <c r="HHW44" s="30"/>
      <c r="HHX44" s="31"/>
      <c r="HHY44" s="30"/>
      <c r="HHZ44" s="31"/>
      <c r="HIA44" s="30"/>
      <c r="HIB44" s="31"/>
      <c r="HIC44" s="30"/>
      <c r="HID44" s="31"/>
      <c r="HIE44" s="30"/>
      <c r="HIF44" s="31"/>
      <c r="HIG44" s="30"/>
      <c r="HIH44" s="31"/>
      <c r="HII44" s="30"/>
      <c r="HIJ44" s="31"/>
      <c r="HIK44" s="30"/>
      <c r="HIL44" s="31"/>
      <c r="HIM44" s="30"/>
      <c r="HIN44" s="31"/>
      <c r="HIO44" s="30"/>
      <c r="HIP44" s="31"/>
      <c r="HIQ44" s="30"/>
      <c r="HIR44" s="31"/>
      <c r="HIS44" s="30"/>
      <c r="HIT44" s="31"/>
      <c r="HIU44" s="30"/>
      <c r="HIV44" s="31"/>
      <c r="HIW44" s="30"/>
      <c r="HIX44" s="31"/>
      <c r="HIY44" s="30"/>
      <c r="HIZ44" s="31"/>
      <c r="HJA44" s="30"/>
      <c r="HJB44" s="31"/>
      <c r="HJC44" s="30"/>
      <c r="HJD44" s="31"/>
      <c r="HJE44" s="30"/>
      <c r="HJF44" s="31"/>
      <c r="HJG44" s="30"/>
      <c r="HJH44" s="31"/>
      <c r="HJI44" s="30"/>
      <c r="HJJ44" s="31"/>
      <c r="HJK44" s="30"/>
      <c r="HJL44" s="31"/>
      <c r="HJM44" s="30"/>
      <c r="HJN44" s="31"/>
      <c r="HJO44" s="30"/>
      <c r="HJP44" s="31"/>
      <c r="HJQ44" s="30"/>
      <c r="HJR44" s="31"/>
      <c r="HJS44" s="30"/>
      <c r="HJT44" s="31"/>
      <c r="HJU44" s="30"/>
      <c r="HJV44" s="31"/>
      <c r="HJW44" s="30"/>
      <c r="HJX44" s="31"/>
      <c r="HJY44" s="30"/>
      <c r="HJZ44" s="31"/>
      <c r="HKA44" s="30"/>
      <c r="HKB44" s="31"/>
      <c r="HKC44" s="30"/>
      <c r="HKD44" s="31"/>
      <c r="HKE44" s="30"/>
      <c r="HKF44" s="31"/>
      <c r="HKG44" s="30"/>
      <c r="HKH44" s="31"/>
      <c r="HKI44" s="30"/>
      <c r="HKJ44" s="31"/>
      <c r="HKK44" s="30"/>
      <c r="HKL44" s="31"/>
      <c r="HKM44" s="30"/>
      <c r="HKN44" s="31"/>
      <c r="HKO44" s="30"/>
      <c r="HKP44" s="31"/>
      <c r="HKQ44" s="30"/>
      <c r="HKR44" s="31"/>
      <c r="HKS44" s="30"/>
      <c r="HKT44" s="31"/>
      <c r="HKU44" s="30"/>
      <c r="HKV44" s="31"/>
      <c r="HKW44" s="30"/>
      <c r="HKX44" s="31"/>
      <c r="HKY44" s="30"/>
      <c r="HKZ44" s="31"/>
      <c r="HLA44" s="30"/>
      <c r="HLB44" s="31"/>
      <c r="HLC44" s="30"/>
      <c r="HLD44" s="31"/>
      <c r="HLE44" s="30"/>
      <c r="HLF44" s="31"/>
      <c r="HLG44" s="30"/>
      <c r="HLH44" s="31"/>
      <c r="HLI44" s="30"/>
      <c r="HLJ44" s="31"/>
      <c r="HLK44" s="30"/>
      <c r="HLL44" s="31"/>
      <c r="HLM44" s="30"/>
      <c r="HLN44" s="31"/>
      <c r="HLO44" s="30"/>
      <c r="HLP44" s="31"/>
      <c r="HLQ44" s="30"/>
      <c r="HLR44" s="31"/>
      <c r="HLS44" s="30"/>
      <c r="HLT44" s="31"/>
      <c r="HLU44" s="30"/>
      <c r="HLV44" s="31"/>
      <c r="HLW44" s="30"/>
      <c r="HLX44" s="31"/>
      <c r="HLY44" s="30"/>
      <c r="HLZ44" s="31"/>
      <c r="HMA44" s="30"/>
      <c r="HMB44" s="31"/>
      <c r="HMC44" s="30"/>
      <c r="HMD44" s="31"/>
      <c r="HME44" s="30"/>
      <c r="HMF44" s="31"/>
      <c r="HMG44" s="30"/>
      <c r="HMH44" s="31"/>
      <c r="HMI44" s="30"/>
      <c r="HMJ44" s="31"/>
      <c r="HMK44" s="30"/>
      <c r="HML44" s="31"/>
      <c r="HMM44" s="30"/>
      <c r="HMN44" s="31"/>
      <c r="HMO44" s="30"/>
      <c r="HMP44" s="31"/>
      <c r="HMQ44" s="30"/>
      <c r="HMR44" s="31"/>
      <c r="HMS44" s="30"/>
      <c r="HMT44" s="31"/>
      <c r="HMU44" s="30"/>
      <c r="HMV44" s="31"/>
      <c r="HMW44" s="30"/>
      <c r="HMX44" s="31"/>
      <c r="HMY44" s="30"/>
      <c r="HMZ44" s="31"/>
      <c r="HNA44" s="30"/>
      <c r="HNB44" s="31"/>
      <c r="HNC44" s="30"/>
      <c r="HND44" s="31"/>
      <c r="HNE44" s="30"/>
      <c r="HNF44" s="31"/>
      <c r="HNG44" s="30"/>
      <c r="HNH44" s="31"/>
      <c r="HNI44" s="30"/>
      <c r="HNJ44" s="31"/>
      <c r="HNK44" s="30"/>
      <c r="HNL44" s="31"/>
      <c r="HNM44" s="30"/>
      <c r="HNN44" s="31"/>
      <c r="HNO44" s="30"/>
      <c r="HNP44" s="31"/>
      <c r="HNQ44" s="30"/>
      <c r="HNR44" s="31"/>
      <c r="HNS44" s="30"/>
      <c r="HNT44" s="31"/>
      <c r="HNU44" s="30"/>
      <c r="HNV44" s="31"/>
      <c r="HNW44" s="30"/>
      <c r="HNX44" s="31"/>
      <c r="HNY44" s="30"/>
      <c r="HNZ44" s="31"/>
      <c r="HOA44" s="30"/>
      <c r="HOB44" s="31"/>
      <c r="HOC44" s="30"/>
      <c r="HOD44" s="31"/>
      <c r="HOE44" s="30"/>
      <c r="HOF44" s="31"/>
      <c r="HOG44" s="30"/>
      <c r="HOH44" s="31"/>
      <c r="HOI44" s="30"/>
      <c r="HOJ44" s="31"/>
      <c r="HOK44" s="30"/>
      <c r="HOL44" s="31"/>
      <c r="HOM44" s="30"/>
      <c r="HON44" s="31"/>
      <c r="HOO44" s="30"/>
      <c r="HOP44" s="31"/>
      <c r="HOQ44" s="30"/>
      <c r="HOR44" s="31"/>
      <c r="HOS44" s="30"/>
      <c r="HOT44" s="31"/>
      <c r="HOU44" s="30"/>
      <c r="HOV44" s="31"/>
      <c r="HOW44" s="30"/>
      <c r="HOX44" s="31"/>
      <c r="HOY44" s="30"/>
      <c r="HOZ44" s="31"/>
      <c r="HPA44" s="30"/>
      <c r="HPB44" s="31"/>
      <c r="HPC44" s="30"/>
      <c r="HPD44" s="31"/>
      <c r="HPE44" s="30"/>
      <c r="HPF44" s="31"/>
      <c r="HPG44" s="30"/>
      <c r="HPH44" s="31"/>
      <c r="HPI44" s="30"/>
      <c r="HPJ44" s="31"/>
      <c r="HPK44" s="30"/>
      <c r="HPL44" s="31"/>
      <c r="HPM44" s="30"/>
      <c r="HPN44" s="31"/>
      <c r="HPO44" s="30"/>
      <c r="HPP44" s="31"/>
      <c r="HPQ44" s="30"/>
      <c r="HPR44" s="31"/>
      <c r="HPS44" s="30"/>
      <c r="HPT44" s="31"/>
      <c r="HPU44" s="30"/>
      <c r="HPV44" s="31"/>
      <c r="HPW44" s="30"/>
      <c r="HPX44" s="31"/>
      <c r="HPY44" s="30"/>
      <c r="HPZ44" s="31"/>
      <c r="HQA44" s="30"/>
      <c r="HQB44" s="31"/>
      <c r="HQC44" s="30"/>
      <c r="HQD44" s="31"/>
      <c r="HQE44" s="30"/>
      <c r="HQF44" s="31"/>
      <c r="HQG44" s="30"/>
      <c r="HQH44" s="31"/>
      <c r="HQI44" s="30"/>
      <c r="HQJ44" s="31"/>
      <c r="HQK44" s="30"/>
      <c r="HQL44" s="31"/>
      <c r="HQM44" s="30"/>
      <c r="HQN44" s="31"/>
      <c r="HQO44" s="30"/>
      <c r="HQP44" s="31"/>
      <c r="HQQ44" s="30"/>
      <c r="HQR44" s="31"/>
      <c r="HQS44" s="30"/>
      <c r="HQT44" s="31"/>
      <c r="HQU44" s="30"/>
      <c r="HQV44" s="31"/>
      <c r="HQW44" s="30"/>
      <c r="HQX44" s="31"/>
      <c r="HQY44" s="30"/>
      <c r="HQZ44" s="31"/>
      <c r="HRA44" s="30"/>
      <c r="HRB44" s="31"/>
      <c r="HRC44" s="30"/>
      <c r="HRD44" s="31"/>
      <c r="HRE44" s="30"/>
      <c r="HRF44" s="31"/>
      <c r="HRG44" s="30"/>
      <c r="HRH44" s="31"/>
      <c r="HRI44" s="30"/>
      <c r="HRJ44" s="31"/>
      <c r="HRK44" s="30"/>
      <c r="HRL44" s="31"/>
      <c r="HRM44" s="30"/>
      <c r="HRN44" s="31"/>
      <c r="HRO44" s="30"/>
      <c r="HRP44" s="31"/>
      <c r="HRQ44" s="30"/>
      <c r="HRR44" s="31"/>
      <c r="HRS44" s="30"/>
      <c r="HRT44" s="31"/>
      <c r="HRU44" s="30"/>
      <c r="HRV44" s="31"/>
      <c r="HRW44" s="30"/>
      <c r="HRX44" s="31"/>
      <c r="HRY44" s="30"/>
      <c r="HRZ44" s="31"/>
      <c r="HSA44" s="30"/>
      <c r="HSB44" s="31"/>
      <c r="HSC44" s="30"/>
      <c r="HSD44" s="31"/>
      <c r="HSE44" s="30"/>
      <c r="HSF44" s="31"/>
      <c r="HSG44" s="30"/>
      <c r="HSH44" s="31"/>
      <c r="HSI44" s="30"/>
      <c r="HSJ44" s="31"/>
      <c r="HSK44" s="30"/>
      <c r="HSL44" s="31"/>
      <c r="HSM44" s="30"/>
      <c r="HSN44" s="31"/>
      <c r="HSO44" s="30"/>
      <c r="HSP44" s="31"/>
      <c r="HSQ44" s="30"/>
      <c r="HSR44" s="31"/>
      <c r="HSS44" s="30"/>
      <c r="HST44" s="31"/>
      <c r="HSU44" s="30"/>
      <c r="HSV44" s="31"/>
      <c r="HSW44" s="30"/>
      <c r="HSX44" s="31"/>
      <c r="HSY44" s="30"/>
      <c r="HSZ44" s="31"/>
      <c r="HTA44" s="30"/>
      <c r="HTB44" s="31"/>
      <c r="HTC44" s="30"/>
      <c r="HTD44" s="31"/>
      <c r="HTE44" s="30"/>
      <c r="HTF44" s="31"/>
      <c r="HTG44" s="30"/>
      <c r="HTH44" s="31"/>
      <c r="HTI44" s="30"/>
      <c r="HTJ44" s="31"/>
      <c r="HTK44" s="30"/>
      <c r="HTL44" s="31"/>
      <c r="HTM44" s="30"/>
      <c r="HTN44" s="31"/>
      <c r="HTO44" s="30"/>
      <c r="HTP44" s="31"/>
      <c r="HTQ44" s="30"/>
      <c r="HTR44" s="31"/>
      <c r="HTS44" s="30"/>
      <c r="HTT44" s="31"/>
      <c r="HTU44" s="30"/>
      <c r="HTV44" s="31"/>
      <c r="HTW44" s="30"/>
      <c r="HTX44" s="31"/>
      <c r="HTY44" s="30"/>
      <c r="HTZ44" s="31"/>
      <c r="HUA44" s="30"/>
      <c r="HUB44" s="31"/>
      <c r="HUC44" s="30"/>
      <c r="HUD44" s="31"/>
      <c r="HUE44" s="30"/>
      <c r="HUF44" s="31"/>
      <c r="HUG44" s="30"/>
      <c r="HUH44" s="31"/>
      <c r="HUI44" s="30"/>
      <c r="HUJ44" s="31"/>
      <c r="HUK44" s="30"/>
      <c r="HUL44" s="31"/>
      <c r="HUM44" s="30"/>
      <c r="HUN44" s="31"/>
      <c r="HUO44" s="30"/>
      <c r="HUP44" s="31"/>
      <c r="HUQ44" s="30"/>
      <c r="HUR44" s="31"/>
      <c r="HUS44" s="30"/>
      <c r="HUT44" s="31"/>
      <c r="HUU44" s="30"/>
      <c r="HUV44" s="31"/>
      <c r="HUW44" s="30"/>
      <c r="HUX44" s="31"/>
      <c r="HUY44" s="30"/>
      <c r="HUZ44" s="31"/>
      <c r="HVA44" s="30"/>
      <c r="HVB44" s="31"/>
      <c r="HVC44" s="30"/>
      <c r="HVD44" s="31"/>
      <c r="HVE44" s="30"/>
      <c r="HVF44" s="31"/>
      <c r="HVG44" s="30"/>
      <c r="HVH44" s="31"/>
      <c r="HVI44" s="30"/>
      <c r="HVJ44" s="31"/>
      <c r="HVK44" s="30"/>
      <c r="HVL44" s="31"/>
      <c r="HVM44" s="30"/>
      <c r="HVN44" s="31"/>
      <c r="HVO44" s="30"/>
      <c r="HVP44" s="31"/>
      <c r="HVQ44" s="30"/>
      <c r="HVR44" s="31"/>
      <c r="HVS44" s="30"/>
      <c r="HVT44" s="31"/>
      <c r="HVU44" s="30"/>
      <c r="HVV44" s="31"/>
      <c r="HVW44" s="30"/>
      <c r="HVX44" s="31"/>
      <c r="HVY44" s="30"/>
      <c r="HVZ44" s="31"/>
      <c r="HWA44" s="30"/>
      <c r="HWB44" s="31"/>
      <c r="HWC44" s="30"/>
      <c r="HWD44" s="31"/>
      <c r="HWE44" s="30"/>
      <c r="HWF44" s="31"/>
      <c r="HWG44" s="30"/>
      <c r="HWH44" s="31"/>
      <c r="HWI44" s="30"/>
      <c r="HWJ44" s="31"/>
      <c r="HWK44" s="30"/>
      <c r="HWL44" s="31"/>
      <c r="HWM44" s="30"/>
      <c r="HWN44" s="31"/>
      <c r="HWO44" s="30"/>
      <c r="HWP44" s="31"/>
      <c r="HWQ44" s="30"/>
      <c r="HWR44" s="31"/>
      <c r="HWS44" s="30"/>
      <c r="HWT44" s="31"/>
      <c r="HWU44" s="30"/>
      <c r="HWV44" s="31"/>
      <c r="HWW44" s="30"/>
      <c r="HWX44" s="31"/>
      <c r="HWY44" s="30"/>
      <c r="HWZ44" s="31"/>
      <c r="HXA44" s="30"/>
      <c r="HXB44" s="31"/>
      <c r="HXC44" s="30"/>
      <c r="HXD44" s="31"/>
      <c r="HXE44" s="30"/>
      <c r="HXF44" s="31"/>
      <c r="HXG44" s="30"/>
      <c r="HXH44" s="31"/>
      <c r="HXI44" s="30"/>
      <c r="HXJ44" s="31"/>
      <c r="HXK44" s="30"/>
      <c r="HXL44" s="31"/>
      <c r="HXM44" s="30"/>
      <c r="HXN44" s="31"/>
      <c r="HXO44" s="30"/>
      <c r="HXP44" s="31"/>
      <c r="HXQ44" s="30"/>
      <c r="HXR44" s="31"/>
      <c r="HXS44" s="30"/>
      <c r="HXT44" s="31"/>
      <c r="HXU44" s="30"/>
      <c r="HXV44" s="31"/>
      <c r="HXW44" s="30"/>
      <c r="HXX44" s="31"/>
      <c r="HXY44" s="30"/>
      <c r="HXZ44" s="31"/>
      <c r="HYA44" s="30"/>
      <c r="HYB44" s="31"/>
      <c r="HYC44" s="30"/>
      <c r="HYD44" s="31"/>
      <c r="HYE44" s="30"/>
      <c r="HYF44" s="31"/>
      <c r="HYG44" s="30"/>
      <c r="HYH44" s="31"/>
      <c r="HYI44" s="30"/>
      <c r="HYJ44" s="31"/>
      <c r="HYK44" s="30"/>
      <c r="HYL44" s="31"/>
      <c r="HYM44" s="30"/>
      <c r="HYN44" s="31"/>
      <c r="HYO44" s="30"/>
      <c r="HYP44" s="31"/>
      <c r="HYQ44" s="30"/>
      <c r="HYR44" s="31"/>
      <c r="HYS44" s="30"/>
      <c r="HYT44" s="31"/>
      <c r="HYU44" s="30"/>
      <c r="HYV44" s="31"/>
      <c r="HYW44" s="30"/>
      <c r="HYX44" s="31"/>
      <c r="HYY44" s="30"/>
      <c r="HYZ44" s="31"/>
      <c r="HZA44" s="30"/>
      <c r="HZB44" s="31"/>
      <c r="HZC44" s="30"/>
      <c r="HZD44" s="31"/>
      <c r="HZE44" s="30"/>
      <c r="HZF44" s="31"/>
      <c r="HZG44" s="30"/>
      <c r="HZH44" s="31"/>
      <c r="HZI44" s="30"/>
      <c r="HZJ44" s="31"/>
      <c r="HZK44" s="30"/>
      <c r="HZL44" s="31"/>
      <c r="HZM44" s="30"/>
      <c r="HZN44" s="31"/>
      <c r="HZO44" s="30"/>
      <c r="HZP44" s="31"/>
      <c r="HZQ44" s="30"/>
      <c r="HZR44" s="31"/>
      <c r="HZS44" s="30"/>
      <c r="HZT44" s="31"/>
      <c r="HZU44" s="30"/>
      <c r="HZV44" s="31"/>
      <c r="HZW44" s="30"/>
      <c r="HZX44" s="31"/>
      <c r="HZY44" s="30"/>
      <c r="HZZ44" s="31"/>
      <c r="IAA44" s="30"/>
      <c r="IAB44" s="31"/>
      <c r="IAC44" s="30"/>
      <c r="IAD44" s="31"/>
      <c r="IAE44" s="30"/>
      <c r="IAF44" s="31"/>
      <c r="IAG44" s="30"/>
      <c r="IAH44" s="31"/>
      <c r="IAI44" s="30"/>
      <c r="IAJ44" s="31"/>
      <c r="IAK44" s="30"/>
      <c r="IAL44" s="31"/>
      <c r="IAM44" s="30"/>
      <c r="IAN44" s="31"/>
      <c r="IAO44" s="30"/>
      <c r="IAP44" s="31"/>
      <c r="IAQ44" s="30"/>
      <c r="IAR44" s="31"/>
      <c r="IAS44" s="30"/>
      <c r="IAT44" s="31"/>
      <c r="IAU44" s="30"/>
      <c r="IAV44" s="31"/>
      <c r="IAW44" s="30"/>
      <c r="IAX44" s="31"/>
      <c r="IAY44" s="30"/>
      <c r="IAZ44" s="31"/>
      <c r="IBA44" s="30"/>
      <c r="IBB44" s="31"/>
      <c r="IBC44" s="30"/>
      <c r="IBD44" s="31"/>
      <c r="IBE44" s="30"/>
      <c r="IBF44" s="31"/>
      <c r="IBG44" s="30"/>
      <c r="IBH44" s="31"/>
      <c r="IBI44" s="30"/>
      <c r="IBJ44" s="31"/>
      <c r="IBK44" s="30"/>
      <c r="IBL44" s="31"/>
      <c r="IBM44" s="30"/>
      <c r="IBN44" s="31"/>
      <c r="IBO44" s="30"/>
      <c r="IBP44" s="31"/>
      <c r="IBQ44" s="30"/>
      <c r="IBR44" s="31"/>
      <c r="IBS44" s="30"/>
      <c r="IBT44" s="31"/>
      <c r="IBU44" s="30"/>
      <c r="IBV44" s="31"/>
      <c r="IBW44" s="30"/>
      <c r="IBX44" s="31"/>
      <c r="IBY44" s="30"/>
      <c r="IBZ44" s="31"/>
      <c r="ICA44" s="30"/>
      <c r="ICB44" s="31"/>
      <c r="ICC44" s="30"/>
      <c r="ICD44" s="31"/>
      <c r="ICE44" s="30"/>
      <c r="ICF44" s="31"/>
      <c r="ICG44" s="30"/>
      <c r="ICH44" s="31"/>
      <c r="ICI44" s="30"/>
      <c r="ICJ44" s="31"/>
      <c r="ICK44" s="30"/>
      <c r="ICL44" s="31"/>
      <c r="ICM44" s="30"/>
      <c r="ICN44" s="31"/>
      <c r="ICO44" s="30"/>
      <c r="ICP44" s="31"/>
      <c r="ICQ44" s="30"/>
      <c r="ICR44" s="31"/>
      <c r="ICS44" s="30"/>
      <c r="ICT44" s="31"/>
      <c r="ICU44" s="30"/>
      <c r="ICV44" s="31"/>
      <c r="ICW44" s="30"/>
      <c r="ICX44" s="31"/>
      <c r="ICY44" s="30"/>
      <c r="ICZ44" s="31"/>
      <c r="IDA44" s="30"/>
      <c r="IDB44" s="31"/>
      <c r="IDC44" s="30"/>
      <c r="IDD44" s="31"/>
      <c r="IDE44" s="30"/>
      <c r="IDF44" s="31"/>
      <c r="IDG44" s="30"/>
      <c r="IDH44" s="31"/>
      <c r="IDI44" s="30"/>
      <c r="IDJ44" s="31"/>
      <c r="IDK44" s="30"/>
      <c r="IDL44" s="31"/>
      <c r="IDM44" s="30"/>
      <c r="IDN44" s="31"/>
      <c r="IDO44" s="30"/>
      <c r="IDP44" s="31"/>
      <c r="IDQ44" s="30"/>
      <c r="IDR44" s="31"/>
      <c r="IDS44" s="30"/>
      <c r="IDT44" s="31"/>
      <c r="IDU44" s="30"/>
      <c r="IDV44" s="31"/>
      <c r="IDW44" s="30"/>
      <c r="IDX44" s="31"/>
      <c r="IDY44" s="30"/>
      <c r="IDZ44" s="31"/>
      <c r="IEA44" s="30"/>
      <c r="IEB44" s="31"/>
      <c r="IEC44" s="30"/>
      <c r="IED44" s="31"/>
      <c r="IEE44" s="30"/>
      <c r="IEF44" s="31"/>
      <c r="IEG44" s="30"/>
      <c r="IEH44" s="31"/>
      <c r="IEI44" s="30"/>
      <c r="IEJ44" s="31"/>
      <c r="IEK44" s="30"/>
      <c r="IEL44" s="31"/>
      <c r="IEM44" s="30"/>
      <c r="IEN44" s="31"/>
      <c r="IEO44" s="30"/>
      <c r="IEP44" s="31"/>
      <c r="IEQ44" s="30"/>
      <c r="IER44" s="31"/>
      <c r="IES44" s="30"/>
      <c r="IET44" s="31"/>
      <c r="IEU44" s="30"/>
      <c r="IEV44" s="31"/>
      <c r="IEW44" s="30"/>
      <c r="IEX44" s="31"/>
      <c r="IEY44" s="30"/>
      <c r="IEZ44" s="31"/>
      <c r="IFA44" s="30"/>
      <c r="IFB44" s="31"/>
      <c r="IFC44" s="30"/>
      <c r="IFD44" s="31"/>
      <c r="IFE44" s="30"/>
      <c r="IFF44" s="31"/>
      <c r="IFG44" s="30"/>
      <c r="IFH44" s="31"/>
      <c r="IFI44" s="30"/>
      <c r="IFJ44" s="31"/>
      <c r="IFK44" s="30"/>
      <c r="IFL44" s="31"/>
      <c r="IFM44" s="30"/>
      <c r="IFN44" s="31"/>
      <c r="IFO44" s="30"/>
      <c r="IFP44" s="31"/>
      <c r="IFQ44" s="30"/>
      <c r="IFR44" s="31"/>
      <c r="IFS44" s="30"/>
      <c r="IFT44" s="31"/>
      <c r="IFU44" s="30"/>
      <c r="IFV44" s="31"/>
      <c r="IFW44" s="30"/>
      <c r="IFX44" s="31"/>
      <c r="IFY44" s="30"/>
      <c r="IFZ44" s="31"/>
      <c r="IGA44" s="30"/>
      <c r="IGB44" s="31"/>
      <c r="IGC44" s="30"/>
      <c r="IGD44" s="31"/>
      <c r="IGE44" s="30"/>
      <c r="IGF44" s="31"/>
      <c r="IGG44" s="30"/>
      <c r="IGH44" s="31"/>
      <c r="IGI44" s="30"/>
      <c r="IGJ44" s="31"/>
      <c r="IGK44" s="30"/>
      <c r="IGL44" s="31"/>
      <c r="IGM44" s="30"/>
      <c r="IGN44" s="31"/>
      <c r="IGO44" s="30"/>
      <c r="IGP44" s="31"/>
      <c r="IGQ44" s="30"/>
      <c r="IGR44" s="31"/>
      <c r="IGS44" s="30"/>
      <c r="IGT44" s="31"/>
      <c r="IGU44" s="30"/>
      <c r="IGV44" s="31"/>
      <c r="IGW44" s="30"/>
      <c r="IGX44" s="31"/>
      <c r="IGY44" s="30"/>
      <c r="IGZ44" s="31"/>
      <c r="IHA44" s="30"/>
      <c r="IHB44" s="31"/>
      <c r="IHC44" s="30"/>
      <c r="IHD44" s="31"/>
      <c r="IHE44" s="30"/>
      <c r="IHF44" s="31"/>
      <c r="IHG44" s="30"/>
      <c r="IHH44" s="31"/>
      <c r="IHI44" s="30"/>
      <c r="IHJ44" s="31"/>
      <c r="IHK44" s="30"/>
      <c r="IHL44" s="31"/>
      <c r="IHM44" s="30"/>
      <c r="IHN44" s="31"/>
      <c r="IHO44" s="30"/>
      <c r="IHP44" s="31"/>
      <c r="IHQ44" s="30"/>
      <c r="IHR44" s="31"/>
      <c r="IHS44" s="30"/>
      <c r="IHT44" s="31"/>
      <c r="IHU44" s="30"/>
      <c r="IHV44" s="31"/>
      <c r="IHW44" s="30"/>
      <c r="IHX44" s="31"/>
      <c r="IHY44" s="30"/>
      <c r="IHZ44" s="31"/>
      <c r="IIA44" s="30"/>
      <c r="IIB44" s="31"/>
      <c r="IIC44" s="30"/>
      <c r="IID44" s="31"/>
      <c r="IIE44" s="30"/>
      <c r="IIF44" s="31"/>
      <c r="IIG44" s="30"/>
      <c r="IIH44" s="31"/>
      <c r="III44" s="30"/>
      <c r="IIJ44" s="31"/>
      <c r="IIK44" s="30"/>
      <c r="IIL44" s="31"/>
      <c r="IIM44" s="30"/>
      <c r="IIN44" s="31"/>
      <c r="IIO44" s="30"/>
      <c r="IIP44" s="31"/>
      <c r="IIQ44" s="30"/>
      <c r="IIR44" s="31"/>
      <c r="IIS44" s="30"/>
      <c r="IIT44" s="31"/>
      <c r="IIU44" s="30"/>
      <c r="IIV44" s="31"/>
      <c r="IIW44" s="30"/>
      <c r="IIX44" s="31"/>
      <c r="IIY44" s="30"/>
      <c r="IIZ44" s="31"/>
      <c r="IJA44" s="30"/>
      <c r="IJB44" s="31"/>
      <c r="IJC44" s="30"/>
      <c r="IJD44" s="31"/>
      <c r="IJE44" s="30"/>
      <c r="IJF44" s="31"/>
      <c r="IJG44" s="30"/>
      <c r="IJH44" s="31"/>
      <c r="IJI44" s="30"/>
      <c r="IJJ44" s="31"/>
      <c r="IJK44" s="30"/>
      <c r="IJL44" s="31"/>
      <c r="IJM44" s="30"/>
      <c r="IJN44" s="31"/>
      <c r="IJO44" s="30"/>
      <c r="IJP44" s="31"/>
      <c r="IJQ44" s="30"/>
      <c r="IJR44" s="31"/>
      <c r="IJS44" s="30"/>
      <c r="IJT44" s="31"/>
      <c r="IJU44" s="30"/>
      <c r="IJV44" s="31"/>
      <c r="IJW44" s="30"/>
      <c r="IJX44" s="31"/>
      <c r="IJY44" s="30"/>
      <c r="IJZ44" s="31"/>
      <c r="IKA44" s="30"/>
      <c r="IKB44" s="31"/>
      <c r="IKC44" s="30"/>
      <c r="IKD44" s="31"/>
      <c r="IKE44" s="30"/>
      <c r="IKF44" s="31"/>
      <c r="IKG44" s="30"/>
      <c r="IKH44" s="31"/>
      <c r="IKI44" s="30"/>
      <c r="IKJ44" s="31"/>
      <c r="IKK44" s="30"/>
      <c r="IKL44" s="31"/>
      <c r="IKM44" s="30"/>
      <c r="IKN44" s="31"/>
      <c r="IKO44" s="30"/>
      <c r="IKP44" s="31"/>
      <c r="IKQ44" s="30"/>
      <c r="IKR44" s="31"/>
      <c r="IKS44" s="30"/>
      <c r="IKT44" s="31"/>
      <c r="IKU44" s="30"/>
      <c r="IKV44" s="31"/>
      <c r="IKW44" s="30"/>
      <c r="IKX44" s="31"/>
      <c r="IKY44" s="30"/>
      <c r="IKZ44" s="31"/>
      <c r="ILA44" s="30"/>
      <c r="ILB44" s="31"/>
      <c r="ILC44" s="30"/>
      <c r="ILD44" s="31"/>
      <c r="ILE44" s="30"/>
      <c r="ILF44" s="31"/>
      <c r="ILG44" s="30"/>
      <c r="ILH44" s="31"/>
      <c r="ILI44" s="30"/>
      <c r="ILJ44" s="31"/>
      <c r="ILK44" s="30"/>
      <c r="ILL44" s="31"/>
      <c r="ILM44" s="30"/>
      <c r="ILN44" s="31"/>
      <c r="ILO44" s="30"/>
      <c r="ILP44" s="31"/>
      <c r="ILQ44" s="30"/>
      <c r="ILR44" s="31"/>
      <c r="ILS44" s="30"/>
      <c r="ILT44" s="31"/>
      <c r="ILU44" s="30"/>
      <c r="ILV44" s="31"/>
      <c r="ILW44" s="30"/>
      <c r="ILX44" s="31"/>
      <c r="ILY44" s="30"/>
      <c r="ILZ44" s="31"/>
      <c r="IMA44" s="30"/>
      <c r="IMB44" s="31"/>
      <c r="IMC44" s="30"/>
      <c r="IMD44" s="31"/>
      <c r="IME44" s="30"/>
      <c r="IMF44" s="31"/>
      <c r="IMG44" s="30"/>
      <c r="IMH44" s="31"/>
      <c r="IMI44" s="30"/>
      <c r="IMJ44" s="31"/>
      <c r="IMK44" s="30"/>
      <c r="IML44" s="31"/>
      <c r="IMM44" s="30"/>
      <c r="IMN44" s="31"/>
      <c r="IMO44" s="30"/>
      <c r="IMP44" s="31"/>
      <c r="IMQ44" s="30"/>
      <c r="IMR44" s="31"/>
      <c r="IMS44" s="30"/>
      <c r="IMT44" s="31"/>
      <c r="IMU44" s="30"/>
      <c r="IMV44" s="31"/>
      <c r="IMW44" s="30"/>
      <c r="IMX44" s="31"/>
      <c r="IMY44" s="30"/>
      <c r="IMZ44" s="31"/>
      <c r="INA44" s="30"/>
      <c r="INB44" s="31"/>
      <c r="INC44" s="30"/>
      <c r="IND44" s="31"/>
      <c r="INE44" s="30"/>
      <c r="INF44" s="31"/>
      <c r="ING44" s="30"/>
      <c r="INH44" s="31"/>
      <c r="INI44" s="30"/>
      <c r="INJ44" s="31"/>
      <c r="INK44" s="30"/>
      <c r="INL44" s="31"/>
      <c r="INM44" s="30"/>
      <c r="INN44" s="31"/>
      <c r="INO44" s="30"/>
      <c r="INP44" s="31"/>
      <c r="INQ44" s="30"/>
      <c r="INR44" s="31"/>
      <c r="INS44" s="30"/>
      <c r="INT44" s="31"/>
      <c r="INU44" s="30"/>
      <c r="INV44" s="31"/>
      <c r="INW44" s="30"/>
      <c r="INX44" s="31"/>
      <c r="INY44" s="30"/>
      <c r="INZ44" s="31"/>
      <c r="IOA44" s="30"/>
      <c r="IOB44" s="31"/>
      <c r="IOC44" s="30"/>
      <c r="IOD44" s="31"/>
      <c r="IOE44" s="30"/>
      <c r="IOF44" s="31"/>
      <c r="IOG44" s="30"/>
      <c r="IOH44" s="31"/>
      <c r="IOI44" s="30"/>
      <c r="IOJ44" s="31"/>
      <c r="IOK44" s="30"/>
      <c r="IOL44" s="31"/>
      <c r="IOM44" s="30"/>
      <c r="ION44" s="31"/>
      <c r="IOO44" s="30"/>
      <c r="IOP44" s="31"/>
      <c r="IOQ44" s="30"/>
      <c r="IOR44" s="31"/>
      <c r="IOS44" s="30"/>
      <c r="IOT44" s="31"/>
      <c r="IOU44" s="30"/>
      <c r="IOV44" s="31"/>
      <c r="IOW44" s="30"/>
      <c r="IOX44" s="31"/>
      <c r="IOY44" s="30"/>
      <c r="IOZ44" s="31"/>
      <c r="IPA44" s="30"/>
      <c r="IPB44" s="31"/>
      <c r="IPC44" s="30"/>
      <c r="IPD44" s="31"/>
      <c r="IPE44" s="30"/>
      <c r="IPF44" s="31"/>
      <c r="IPG44" s="30"/>
      <c r="IPH44" s="31"/>
      <c r="IPI44" s="30"/>
      <c r="IPJ44" s="31"/>
      <c r="IPK44" s="30"/>
      <c r="IPL44" s="31"/>
      <c r="IPM44" s="30"/>
      <c r="IPN44" s="31"/>
      <c r="IPO44" s="30"/>
      <c r="IPP44" s="31"/>
      <c r="IPQ44" s="30"/>
      <c r="IPR44" s="31"/>
      <c r="IPS44" s="30"/>
      <c r="IPT44" s="31"/>
      <c r="IPU44" s="30"/>
      <c r="IPV44" s="31"/>
      <c r="IPW44" s="30"/>
      <c r="IPX44" s="31"/>
      <c r="IPY44" s="30"/>
      <c r="IPZ44" s="31"/>
      <c r="IQA44" s="30"/>
      <c r="IQB44" s="31"/>
      <c r="IQC44" s="30"/>
      <c r="IQD44" s="31"/>
      <c r="IQE44" s="30"/>
      <c r="IQF44" s="31"/>
      <c r="IQG44" s="30"/>
      <c r="IQH44" s="31"/>
      <c r="IQI44" s="30"/>
      <c r="IQJ44" s="31"/>
      <c r="IQK44" s="30"/>
      <c r="IQL44" s="31"/>
      <c r="IQM44" s="30"/>
      <c r="IQN44" s="31"/>
      <c r="IQO44" s="30"/>
      <c r="IQP44" s="31"/>
      <c r="IQQ44" s="30"/>
      <c r="IQR44" s="31"/>
      <c r="IQS44" s="30"/>
      <c r="IQT44" s="31"/>
      <c r="IQU44" s="30"/>
      <c r="IQV44" s="31"/>
      <c r="IQW44" s="30"/>
      <c r="IQX44" s="31"/>
      <c r="IQY44" s="30"/>
      <c r="IQZ44" s="31"/>
      <c r="IRA44" s="30"/>
      <c r="IRB44" s="31"/>
      <c r="IRC44" s="30"/>
      <c r="IRD44" s="31"/>
      <c r="IRE44" s="30"/>
      <c r="IRF44" s="31"/>
      <c r="IRG44" s="30"/>
      <c r="IRH44" s="31"/>
      <c r="IRI44" s="30"/>
      <c r="IRJ44" s="31"/>
      <c r="IRK44" s="30"/>
      <c r="IRL44" s="31"/>
      <c r="IRM44" s="30"/>
      <c r="IRN44" s="31"/>
      <c r="IRO44" s="30"/>
      <c r="IRP44" s="31"/>
      <c r="IRQ44" s="30"/>
      <c r="IRR44" s="31"/>
      <c r="IRS44" s="30"/>
      <c r="IRT44" s="31"/>
      <c r="IRU44" s="30"/>
      <c r="IRV44" s="31"/>
      <c r="IRW44" s="30"/>
      <c r="IRX44" s="31"/>
      <c r="IRY44" s="30"/>
      <c r="IRZ44" s="31"/>
      <c r="ISA44" s="30"/>
      <c r="ISB44" s="31"/>
      <c r="ISC44" s="30"/>
      <c r="ISD44" s="31"/>
      <c r="ISE44" s="30"/>
      <c r="ISF44" s="31"/>
      <c r="ISG44" s="30"/>
      <c r="ISH44" s="31"/>
      <c r="ISI44" s="30"/>
      <c r="ISJ44" s="31"/>
      <c r="ISK44" s="30"/>
      <c r="ISL44" s="31"/>
      <c r="ISM44" s="30"/>
      <c r="ISN44" s="31"/>
      <c r="ISO44" s="30"/>
      <c r="ISP44" s="31"/>
      <c r="ISQ44" s="30"/>
      <c r="ISR44" s="31"/>
      <c r="ISS44" s="30"/>
      <c r="IST44" s="31"/>
      <c r="ISU44" s="30"/>
      <c r="ISV44" s="31"/>
      <c r="ISW44" s="30"/>
      <c r="ISX44" s="31"/>
      <c r="ISY44" s="30"/>
      <c r="ISZ44" s="31"/>
      <c r="ITA44" s="30"/>
      <c r="ITB44" s="31"/>
      <c r="ITC44" s="30"/>
      <c r="ITD44" s="31"/>
      <c r="ITE44" s="30"/>
      <c r="ITF44" s="31"/>
      <c r="ITG44" s="30"/>
      <c r="ITH44" s="31"/>
      <c r="ITI44" s="30"/>
      <c r="ITJ44" s="31"/>
      <c r="ITK44" s="30"/>
      <c r="ITL44" s="31"/>
      <c r="ITM44" s="30"/>
      <c r="ITN44" s="31"/>
      <c r="ITO44" s="30"/>
      <c r="ITP44" s="31"/>
      <c r="ITQ44" s="30"/>
      <c r="ITR44" s="31"/>
      <c r="ITS44" s="30"/>
      <c r="ITT44" s="31"/>
      <c r="ITU44" s="30"/>
      <c r="ITV44" s="31"/>
      <c r="ITW44" s="30"/>
      <c r="ITX44" s="31"/>
      <c r="ITY44" s="30"/>
      <c r="ITZ44" s="31"/>
      <c r="IUA44" s="30"/>
      <c r="IUB44" s="31"/>
      <c r="IUC44" s="30"/>
      <c r="IUD44" s="31"/>
      <c r="IUE44" s="30"/>
      <c r="IUF44" s="31"/>
      <c r="IUG44" s="30"/>
      <c r="IUH44" s="31"/>
      <c r="IUI44" s="30"/>
      <c r="IUJ44" s="31"/>
      <c r="IUK44" s="30"/>
      <c r="IUL44" s="31"/>
      <c r="IUM44" s="30"/>
      <c r="IUN44" s="31"/>
      <c r="IUO44" s="30"/>
      <c r="IUP44" s="31"/>
      <c r="IUQ44" s="30"/>
      <c r="IUR44" s="31"/>
      <c r="IUS44" s="30"/>
      <c r="IUT44" s="31"/>
      <c r="IUU44" s="30"/>
      <c r="IUV44" s="31"/>
      <c r="IUW44" s="30"/>
      <c r="IUX44" s="31"/>
      <c r="IUY44" s="30"/>
      <c r="IUZ44" s="31"/>
      <c r="IVA44" s="30"/>
      <c r="IVB44" s="31"/>
      <c r="IVC44" s="30"/>
      <c r="IVD44" s="31"/>
      <c r="IVE44" s="30"/>
      <c r="IVF44" s="31"/>
      <c r="IVG44" s="30"/>
      <c r="IVH44" s="31"/>
      <c r="IVI44" s="30"/>
      <c r="IVJ44" s="31"/>
      <c r="IVK44" s="30"/>
      <c r="IVL44" s="31"/>
      <c r="IVM44" s="30"/>
      <c r="IVN44" s="31"/>
      <c r="IVO44" s="30"/>
      <c r="IVP44" s="31"/>
      <c r="IVQ44" s="30"/>
      <c r="IVR44" s="31"/>
      <c r="IVS44" s="30"/>
      <c r="IVT44" s="31"/>
      <c r="IVU44" s="30"/>
      <c r="IVV44" s="31"/>
      <c r="IVW44" s="30"/>
      <c r="IVX44" s="31"/>
      <c r="IVY44" s="30"/>
      <c r="IVZ44" s="31"/>
      <c r="IWA44" s="30"/>
      <c r="IWB44" s="31"/>
      <c r="IWC44" s="30"/>
      <c r="IWD44" s="31"/>
      <c r="IWE44" s="30"/>
      <c r="IWF44" s="31"/>
      <c r="IWG44" s="30"/>
      <c r="IWH44" s="31"/>
      <c r="IWI44" s="30"/>
      <c r="IWJ44" s="31"/>
      <c r="IWK44" s="30"/>
      <c r="IWL44" s="31"/>
      <c r="IWM44" s="30"/>
      <c r="IWN44" s="31"/>
      <c r="IWO44" s="30"/>
      <c r="IWP44" s="31"/>
      <c r="IWQ44" s="30"/>
      <c r="IWR44" s="31"/>
      <c r="IWS44" s="30"/>
      <c r="IWT44" s="31"/>
      <c r="IWU44" s="30"/>
      <c r="IWV44" s="31"/>
      <c r="IWW44" s="30"/>
      <c r="IWX44" s="31"/>
      <c r="IWY44" s="30"/>
      <c r="IWZ44" s="31"/>
      <c r="IXA44" s="30"/>
      <c r="IXB44" s="31"/>
      <c r="IXC44" s="30"/>
      <c r="IXD44" s="31"/>
      <c r="IXE44" s="30"/>
      <c r="IXF44" s="31"/>
      <c r="IXG44" s="30"/>
      <c r="IXH44" s="31"/>
      <c r="IXI44" s="30"/>
      <c r="IXJ44" s="31"/>
      <c r="IXK44" s="30"/>
      <c r="IXL44" s="31"/>
      <c r="IXM44" s="30"/>
      <c r="IXN44" s="31"/>
      <c r="IXO44" s="30"/>
      <c r="IXP44" s="31"/>
      <c r="IXQ44" s="30"/>
      <c r="IXR44" s="31"/>
      <c r="IXS44" s="30"/>
      <c r="IXT44" s="31"/>
      <c r="IXU44" s="30"/>
      <c r="IXV44" s="31"/>
      <c r="IXW44" s="30"/>
      <c r="IXX44" s="31"/>
      <c r="IXY44" s="30"/>
      <c r="IXZ44" s="31"/>
      <c r="IYA44" s="30"/>
      <c r="IYB44" s="31"/>
      <c r="IYC44" s="30"/>
      <c r="IYD44" s="31"/>
      <c r="IYE44" s="30"/>
      <c r="IYF44" s="31"/>
      <c r="IYG44" s="30"/>
      <c r="IYH44" s="31"/>
      <c r="IYI44" s="30"/>
      <c r="IYJ44" s="31"/>
      <c r="IYK44" s="30"/>
      <c r="IYL44" s="31"/>
      <c r="IYM44" s="30"/>
      <c r="IYN44" s="31"/>
      <c r="IYO44" s="30"/>
      <c r="IYP44" s="31"/>
      <c r="IYQ44" s="30"/>
      <c r="IYR44" s="31"/>
      <c r="IYS44" s="30"/>
      <c r="IYT44" s="31"/>
      <c r="IYU44" s="30"/>
      <c r="IYV44" s="31"/>
      <c r="IYW44" s="30"/>
      <c r="IYX44" s="31"/>
      <c r="IYY44" s="30"/>
      <c r="IYZ44" s="31"/>
      <c r="IZA44" s="30"/>
      <c r="IZB44" s="31"/>
      <c r="IZC44" s="30"/>
      <c r="IZD44" s="31"/>
      <c r="IZE44" s="30"/>
      <c r="IZF44" s="31"/>
      <c r="IZG44" s="30"/>
      <c r="IZH44" s="31"/>
      <c r="IZI44" s="30"/>
      <c r="IZJ44" s="31"/>
      <c r="IZK44" s="30"/>
      <c r="IZL44" s="31"/>
      <c r="IZM44" s="30"/>
      <c r="IZN44" s="31"/>
      <c r="IZO44" s="30"/>
      <c r="IZP44" s="31"/>
      <c r="IZQ44" s="30"/>
      <c r="IZR44" s="31"/>
      <c r="IZS44" s="30"/>
      <c r="IZT44" s="31"/>
      <c r="IZU44" s="30"/>
      <c r="IZV44" s="31"/>
      <c r="IZW44" s="30"/>
      <c r="IZX44" s="31"/>
      <c r="IZY44" s="30"/>
      <c r="IZZ44" s="31"/>
      <c r="JAA44" s="30"/>
      <c r="JAB44" s="31"/>
      <c r="JAC44" s="30"/>
      <c r="JAD44" s="31"/>
      <c r="JAE44" s="30"/>
      <c r="JAF44" s="31"/>
      <c r="JAG44" s="30"/>
      <c r="JAH44" s="31"/>
      <c r="JAI44" s="30"/>
      <c r="JAJ44" s="31"/>
      <c r="JAK44" s="30"/>
      <c r="JAL44" s="31"/>
      <c r="JAM44" s="30"/>
      <c r="JAN44" s="31"/>
      <c r="JAO44" s="30"/>
      <c r="JAP44" s="31"/>
      <c r="JAQ44" s="30"/>
      <c r="JAR44" s="31"/>
      <c r="JAS44" s="30"/>
      <c r="JAT44" s="31"/>
      <c r="JAU44" s="30"/>
      <c r="JAV44" s="31"/>
      <c r="JAW44" s="30"/>
      <c r="JAX44" s="31"/>
      <c r="JAY44" s="30"/>
      <c r="JAZ44" s="31"/>
      <c r="JBA44" s="30"/>
      <c r="JBB44" s="31"/>
      <c r="JBC44" s="30"/>
      <c r="JBD44" s="31"/>
      <c r="JBE44" s="30"/>
      <c r="JBF44" s="31"/>
      <c r="JBG44" s="30"/>
      <c r="JBH44" s="31"/>
      <c r="JBI44" s="30"/>
      <c r="JBJ44" s="31"/>
      <c r="JBK44" s="30"/>
      <c r="JBL44" s="31"/>
      <c r="JBM44" s="30"/>
      <c r="JBN44" s="31"/>
      <c r="JBO44" s="30"/>
      <c r="JBP44" s="31"/>
      <c r="JBQ44" s="30"/>
      <c r="JBR44" s="31"/>
      <c r="JBS44" s="30"/>
      <c r="JBT44" s="31"/>
      <c r="JBU44" s="30"/>
      <c r="JBV44" s="31"/>
      <c r="JBW44" s="30"/>
      <c r="JBX44" s="31"/>
      <c r="JBY44" s="30"/>
      <c r="JBZ44" s="31"/>
      <c r="JCA44" s="30"/>
      <c r="JCB44" s="31"/>
      <c r="JCC44" s="30"/>
      <c r="JCD44" s="31"/>
      <c r="JCE44" s="30"/>
      <c r="JCF44" s="31"/>
      <c r="JCG44" s="30"/>
      <c r="JCH44" s="31"/>
      <c r="JCI44" s="30"/>
      <c r="JCJ44" s="31"/>
      <c r="JCK44" s="30"/>
      <c r="JCL44" s="31"/>
      <c r="JCM44" s="30"/>
      <c r="JCN44" s="31"/>
      <c r="JCO44" s="30"/>
      <c r="JCP44" s="31"/>
      <c r="JCQ44" s="30"/>
      <c r="JCR44" s="31"/>
      <c r="JCS44" s="30"/>
      <c r="JCT44" s="31"/>
      <c r="JCU44" s="30"/>
      <c r="JCV44" s="31"/>
      <c r="JCW44" s="30"/>
      <c r="JCX44" s="31"/>
      <c r="JCY44" s="30"/>
      <c r="JCZ44" s="31"/>
      <c r="JDA44" s="30"/>
      <c r="JDB44" s="31"/>
      <c r="JDC44" s="30"/>
      <c r="JDD44" s="31"/>
      <c r="JDE44" s="30"/>
      <c r="JDF44" s="31"/>
      <c r="JDG44" s="30"/>
      <c r="JDH44" s="31"/>
      <c r="JDI44" s="30"/>
      <c r="JDJ44" s="31"/>
      <c r="JDK44" s="30"/>
      <c r="JDL44" s="31"/>
      <c r="JDM44" s="30"/>
      <c r="JDN44" s="31"/>
      <c r="JDO44" s="30"/>
      <c r="JDP44" s="31"/>
      <c r="JDQ44" s="30"/>
      <c r="JDR44" s="31"/>
      <c r="JDS44" s="30"/>
      <c r="JDT44" s="31"/>
      <c r="JDU44" s="30"/>
      <c r="JDV44" s="31"/>
      <c r="JDW44" s="30"/>
      <c r="JDX44" s="31"/>
      <c r="JDY44" s="30"/>
      <c r="JDZ44" s="31"/>
      <c r="JEA44" s="30"/>
      <c r="JEB44" s="31"/>
      <c r="JEC44" s="30"/>
      <c r="JED44" s="31"/>
      <c r="JEE44" s="30"/>
      <c r="JEF44" s="31"/>
      <c r="JEG44" s="30"/>
      <c r="JEH44" s="31"/>
      <c r="JEI44" s="30"/>
      <c r="JEJ44" s="31"/>
      <c r="JEK44" s="30"/>
      <c r="JEL44" s="31"/>
      <c r="JEM44" s="30"/>
      <c r="JEN44" s="31"/>
      <c r="JEO44" s="30"/>
      <c r="JEP44" s="31"/>
      <c r="JEQ44" s="30"/>
      <c r="JER44" s="31"/>
      <c r="JES44" s="30"/>
      <c r="JET44" s="31"/>
      <c r="JEU44" s="30"/>
      <c r="JEV44" s="31"/>
      <c r="JEW44" s="30"/>
      <c r="JEX44" s="31"/>
      <c r="JEY44" s="30"/>
      <c r="JEZ44" s="31"/>
      <c r="JFA44" s="30"/>
      <c r="JFB44" s="31"/>
      <c r="JFC44" s="30"/>
      <c r="JFD44" s="31"/>
      <c r="JFE44" s="30"/>
      <c r="JFF44" s="31"/>
      <c r="JFG44" s="30"/>
      <c r="JFH44" s="31"/>
      <c r="JFI44" s="30"/>
      <c r="JFJ44" s="31"/>
      <c r="JFK44" s="30"/>
      <c r="JFL44" s="31"/>
      <c r="JFM44" s="30"/>
      <c r="JFN44" s="31"/>
      <c r="JFO44" s="30"/>
      <c r="JFP44" s="31"/>
      <c r="JFQ44" s="30"/>
      <c r="JFR44" s="31"/>
      <c r="JFS44" s="30"/>
      <c r="JFT44" s="31"/>
      <c r="JFU44" s="30"/>
      <c r="JFV44" s="31"/>
      <c r="JFW44" s="30"/>
      <c r="JFX44" s="31"/>
      <c r="JFY44" s="30"/>
      <c r="JFZ44" s="31"/>
      <c r="JGA44" s="30"/>
      <c r="JGB44" s="31"/>
      <c r="JGC44" s="30"/>
      <c r="JGD44" s="31"/>
      <c r="JGE44" s="30"/>
      <c r="JGF44" s="31"/>
      <c r="JGG44" s="30"/>
      <c r="JGH44" s="31"/>
      <c r="JGI44" s="30"/>
      <c r="JGJ44" s="31"/>
      <c r="JGK44" s="30"/>
      <c r="JGL44" s="31"/>
      <c r="JGM44" s="30"/>
      <c r="JGN44" s="31"/>
      <c r="JGO44" s="30"/>
      <c r="JGP44" s="31"/>
      <c r="JGQ44" s="30"/>
      <c r="JGR44" s="31"/>
      <c r="JGS44" s="30"/>
      <c r="JGT44" s="31"/>
      <c r="JGU44" s="30"/>
      <c r="JGV44" s="31"/>
      <c r="JGW44" s="30"/>
      <c r="JGX44" s="31"/>
      <c r="JGY44" s="30"/>
      <c r="JGZ44" s="31"/>
      <c r="JHA44" s="30"/>
      <c r="JHB44" s="31"/>
      <c r="JHC44" s="30"/>
      <c r="JHD44" s="31"/>
      <c r="JHE44" s="30"/>
      <c r="JHF44" s="31"/>
      <c r="JHG44" s="30"/>
      <c r="JHH44" s="31"/>
      <c r="JHI44" s="30"/>
      <c r="JHJ44" s="31"/>
      <c r="JHK44" s="30"/>
      <c r="JHL44" s="31"/>
      <c r="JHM44" s="30"/>
      <c r="JHN44" s="31"/>
      <c r="JHO44" s="30"/>
      <c r="JHP44" s="31"/>
      <c r="JHQ44" s="30"/>
      <c r="JHR44" s="31"/>
      <c r="JHS44" s="30"/>
      <c r="JHT44" s="31"/>
      <c r="JHU44" s="30"/>
      <c r="JHV44" s="31"/>
      <c r="JHW44" s="30"/>
      <c r="JHX44" s="31"/>
      <c r="JHY44" s="30"/>
      <c r="JHZ44" s="31"/>
      <c r="JIA44" s="30"/>
      <c r="JIB44" s="31"/>
      <c r="JIC44" s="30"/>
      <c r="JID44" s="31"/>
      <c r="JIE44" s="30"/>
      <c r="JIF44" s="31"/>
      <c r="JIG44" s="30"/>
      <c r="JIH44" s="31"/>
      <c r="JII44" s="30"/>
      <c r="JIJ44" s="31"/>
      <c r="JIK44" s="30"/>
      <c r="JIL44" s="31"/>
      <c r="JIM44" s="30"/>
      <c r="JIN44" s="31"/>
      <c r="JIO44" s="30"/>
      <c r="JIP44" s="31"/>
      <c r="JIQ44" s="30"/>
      <c r="JIR44" s="31"/>
      <c r="JIS44" s="30"/>
      <c r="JIT44" s="31"/>
      <c r="JIU44" s="30"/>
      <c r="JIV44" s="31"/>
      <c r="JIW44" s="30"/>
      <c r="JIX44" s="31"/>
      <c r="JIY44" s="30"/>
      <c r="JIZ44" s="31"/>
      <c r="JJA44" s="30"/>
      <c r="JJB44" s="31"/>
      <c r="JJC44" s="30"/>
      <c r="JJD44" s="31"/>
      <c r="JJE44" s="30"/>
      <c r="JJF44" s="31"/>
      <c r="JJG44" s="30"/>
      <c r="JJH44" s="31"/>
      <c r="JJI44" s="30"/>
      <c r="JJJ44" s="31"/>
      <c r="JJK44" s="30"/>
      <c r="JJL44" s="31"/>
      <c r="JJM44" s="30"/>
      <c r="JJN44" s="31"/>
      <c r="JJO44" s="30"/>
      <c r="JJP44" s="31"/>
      <c r="JJQ44" s="30"/>
      <c r="JJR44" s="31"/>
      <c r="JJS44" s="30"/>
      <c r="JJT44" s="31"/>
      <c r="JJU44" s="30"/>
      <c r="JJV44" s="31"/>
      <c r="JJW44" s="30"/>
      <c r="JJX44" s="31"/>
      <c r="JJY44" s="30"/>
      <c r="JJZ44" s="31"/>
      <c r="JKA44" s="30"/>
      <c r="JKB44" s="31"/>
      <c r="JKC44" s="30"/>
      <c r="JKD44" s="31"/>
      <c r="JKE44" s="30"/>
      <c r="JKF44" s="31"/>
      <c r="JKG44" s="30"/>
      <c r="JKH44" s="31"/>
      <c r="JKI44" s="30"/>
      <c r="JKJ44" s="31"/>
      <c r="JKK44" s="30"/>
      <c r="JKL44" s="31"/>
      <c r="JKM44" s="30"/>
      <c r="JKN44" s="31"/>
      <c r="JKO44" s="30"/>
      <c r="JKP44" s="31"/>
      <c r="JKQ44" s="30"/>
      <c r="JKR44" s="31"/>
      <c r="JKS44" s="30"/>
      <c r="JKT44" s="31"/>
      <c r="JKU44" s="30"/>
      <c r="JKV44" s="31"/>
      <c r="JKW44" s="30"/>
      <c r="JKX44" s="31"/>
      <c r="JKY44" s="30"/>
      <c r="JKZ44" s="31"/>
      <c r="JLA44" s="30"/>
      <c r="JLB44" s="31"/>
      <c r="JLC44" s="30"/>
      <c r="JLD44" s="31"/>
      <c r="JLE44" s="30"/>
      <c r="JLF44" s="31"/>
      <c r="JLG44" s="30"/>
      <c r="JLH44" s="31"/>
      <c r="JLI44" s="30"/>
      <c r="JLJ44" s="31"/>
      <c r="JLK44" s="30"/>
      <c r="JLL44" s="31"/>
      <c r="JLM44" s="30"/>
      <c r="JLN44" s="31"/>
      <c r="JLO44" s="30"/>
      <c r="JLP44" s="31"/>
      <c r="JLQ44" s="30"/>
      <c r="JLR44" s="31"/>
      <c r="JLS44" s="30"/>
      <c r="JLT44" s="31"/>
      <c r="JLU44" s="30"/>
      <c r="JLV44" s="31"/>
      <c r="JLW44" s="30"/>
      <c r="JLX44" s="31"/>
      <c r="JLY44" s="30"/>
      <c r="JLZ44" s="31"/>
      <c r="JMA44" s="30"/>
      <c r="JMB44" s="31"/>
      <c r="JMC44" s="30"/>
      <c r="JMD44" s="31"/>
      <c r="JME44" s="30"/>
      <c r="JMF44" s="31"/>
      <c r="JMG44" s="30"/>
      <c r="JMH44" s="31"/>
      <c r="JMI44" s="30"/>
      <c r="JMJ44" s="31"/>
      <c r="JMK44" s="30"/>
      <c r="JML44" s="31"/>
      <c r="JMM44" s="30"/>
      <c r="JMN44" s="31"/>
      <c r="JMO44" s="30"/>
      <c r="JMP44" s="31"/>
      <c r="JMQ44" s="30"/>
      <c r="JMR44" s="31"/>
      <c r="JMS44" s="30"/>
      <c r="JMT44" s="31"/>
      <c r="JMU44" s="30"/>
      <c r="JMV44" s="31"/>
      <c r="JMW44" s="30"/>
      <c r="JMX44" s="31"/>
      <c r="JMY44" s="30"/>
      <c r="JMZ44" s="31"/>
      <c r="JNA44" s="30"/>
      <c r="JNB44" s="31"/>
      <c r="JNC44" s="30"/>
      <c r="JND44" s="31"/>
      <c r="JNE44" s="30"/>
      <c r="JNF44" s="31"/>
      <c r="JNG44" s="30"/>
      <c r="JNH44" s="31"/>
      <c r="JNI44" s="30"/>
      <c r="JNJ44" s="31"/>
      <c r="JNK44" s="30"/>
      <c r="JNL44" s="31"/>
      <c r="JNM44" s="30"/>
      <c r="JNN44" s="31"/>
      <c r="JNO44" s="30"/>
      <c r="JNP44" s="31"/>
      <c r="JNQ44" s="30"/>
      <c r="JNR44" s="31"/>
      <c r="JNS44" s="30"/>
      <c r="JNT44" s="31"/>
      <c r="JNU44" s="30"/>
      <c r="JNV44" s="31"/>
      <c r="JNW44" s="30"/>
      <c r="JNX44" s="31"/>
      <c r="JNY44" s="30"/>
      <c r="JNZ44" s="31"/>
      <c r="JOA44" s="30"/>
      <c r="JOB44" s="31"/>
      <c r="JOC44" s="30"/>
      <c r="JOD44" s="31"/>
      <c r="JOE44" s="30"/>
      <c r="JOF44" s="31"/>
      <c r="JOG44" s="30"/>
      <c r="JOH44" s="31"/>
      <c r="JOI44" s="30"/>
      <c r="JOJ44" s="31"/>
      <c r="JOK44" s="30"/>
      <c r="JOL44" s="31"/>
      <c r="JOM44" s="30"/>
      <c r="JON44" s="31"/>
      <c r="JOO44" s="30"/>
      <c r="JOP44" s="31"/>
      <c r="JOQ44" s="30"/>
      <c r="JOR44" s="31"/>
      <c r="JOS44" s="30"/>
      <c r="JOT44" s="31"/>
      <c r="JOU44" s="30"/>
      <c r="JOV44" s="31"/>
      <c r="JOW44" s="30"/>
      <c r="JOX44" s="31"/>
      <c r="JOY44" s="30"/>
      <c r="JOZ44" s="31"/>
      <c r="JPA44" s="30"/>
      <c r="JPB44" s="31"/>
      <c r="JPC44" s="30"/>
      <c r="JPD44" s="31"/>
      <c r="JPE44" s="30"/>
      <c r="JPF44" s="31"/>
      <c r="JPG44" s="30"/>
      <c r="JPH44" s="31"/>
      <c r="JPI44" s="30"/>
      <c r="JPJ44" s="31"/>
      <c r="JPK44" s="30"/>
      <c r="JPL44" s="31"/>
      <c r="JPM44" s="30"/>
      <c r="JPN44" s="31"/>
      <c r="JPO44" s="30"/>
      <c r="JPP44" s="31"/>
      <c r="JPQ44" s="30"/>
      <c r="JPR44" s="31"/>
      <c r="JPS44" s="30"/>
      <c r="JPT44" s="31"/>
      <c r="JPU44" s="30"/>
      <c r="JPV44" s="31"/>
      <c r="JPW44" s="30"/>
      <c r="JPX44" s="31"/>
      <c r="JPY44" s="30"/>
      <c r="JPZ44" s="31"/>
      <c r="JQA44" s="30"/>
      <c r="JQB44" s="31"/>
      <c r="JQC44" s="30"/>
      <c r="JQD44" s="31"/>
      <c r="JQE44" s="30"/>
      <c r="JQF44" s="31"/>
      <c r="JQG44" s="30"/>
      <c r="JQH44" s="31"/>
      <c r="JQI44" s="30"/>
      <c r="JQJ44" s="31"/>
      <c r="JQK44" s="30"/>
      <c r="JQL44" s="31"/>
      <c r="JQM44" s="30"/>
      <c r="JQN44" s="31"/>
      <c r="JQO44" s="30"/>
      <c r="JQP44" s="31"/>
      <c r="JQQ44" s="30"/>
      <c r="JQR44" s="31"/>
      <c r="JQS44" s="30"/>
      <c r="JQT44" s="31"/>
      <c r="JQU44" s="30"/>
      <c r="JQV44" s="31"/>
      <c r="JQW44" s="30"/>
      <c r="JQX44" s="31"/>
      <c r="JQY44" s="30"/>
      <c r="JQZ44" s="31"/>
      <c r="JRA44" s="30"/>
      <c r="JRB44" s="31"/>
      <c r="JRC44" s="30"/>
      <c r="JRD44" s="31"/>
      <c r="JRE44" s="30"/>
      <c r="JRF44" s="31"/>
      <c r="JRG44" s="30"/>
      <c r="JRH44" s="31"/>
      <c r="JRI44" s="30"/>
      <c r="JRJ44" s="31"/>
      <c r="JRK44" s="30"/>
      <c r="JRL44" s="31"/>
      <c r="JRM44" s="30"/>
      <c r="JRN44" s="31"/>
      <c r="JRO44" s="30"/>
      <c r="JRP44" s="31"/>
      <c r="JRQ44" s="30"/>
      <c r="JRR44" s="31"/>
      <c r="JRS44" s="30"/>
      <c r="JRT44" s="31"/>
      <c r="JRU44" s="30"/>
      <c r="JRV44" s="31"/>
      <c r="JRW44" s="30"/>
      <c r="JRX44" s="31"/>
      <c r="JRY44" s="30"/>
      <c r="JRZ44" s="31"/>
      <c r="JSA44" s="30"/>
      <c r="JSB44" s="31"/>
      <c r="JSC44" s="30"/>
      <c r="JSD44" s="31"/>
      <c r="JSE44" s="30"/>
      <c r="JSF44" s="31"/>
      <c r="JSG44" s="30"/>
      <c r="JSH44" s="31"/>
      <c r="JSI44" s="30"/>
      <c r="JSJ44" s="31"/>
      <c r="JSK44" s="30"/>
      <c r="JSL44" s="31"/>
      <c r="JSM44" s="30"/>
      <c r="JSN44" s="31"/>
      <c r="JSO44" s="30"/>
      <c r="JSP44" s="31"/>
      <c r="JSQ44" s="30"/>
      <c r="JSR44" s="31"/>
      <c r="JSS44" s="30"/>
      <c r="JST44" s="31"/>
      <c r="JSU44" s="30"/>
      <c r="JSV44" s="31"/>
      <c r="JSW44" s="30"/>
      <c r="JSX44" s="31"/>
      <c r="JSY44" s="30"/>
      <c r="JSZ44" s="31"/>
      <c r="JTA44" s="30"/>
      <c r="JTB44" s="31"/>
      <c r="JTC44" s="30"/>
      <c r="JTD44" s="31"/>
      <c r="JTE44" s="30"/>
      <c r="JTF44" s="31"/>
      <c r="JTG44" s="30"/>
      <c r="JTH44" s="31"/>
      <c r="JTI44" s="30"/>
      <c r="JTJ44" s="31"/>
      <c r="JTK44" s="30"/>
      <c r="JTL44" s="31"/>
      <c r="JTM44" s="30"/>
      <c r="JTN44" s="31"/>
      <c r="JTO44" s="30"/>
      <c r="JTP44" s="31"/>
      <c r="JTQ44" s="30"/>
      <c r="JTR44" s="31"/>
      <c r="JTS44" s="30"/>
      <c r="JTT44" s="31"/>
      <c r="JTU44" s="30"/>
      <c r="JTV44" s="31"/>
      <c r="JTW44" s="30"/>
      <c r="JTX44" s="31"/>
      <c r="JTY44" s="30"/>
      <c r="JTZ44" s="31"/>
      <c r="JUA44" s="30"/>
      <c r="JUB44" s="31"/>
      <c r="JUC44" s="30"/>
      <c r="JUD44" s="31"/>
      <c r="JUE44" s="30"/>
      <c r="JUF44" s="31"/>
      <c r="JUG44" s="30"/>
      <c r="JUH44" s="31"/>
      <c r="JUI44" s="30"/>
      <c r="JUJ44" s="31"/>
      <c r="JUK44" s="30"/>
      <c r="JUL44" s="31"/>
      <c r="JUM44" s="30"/>
      <c r="JUN44" s="31"/>
      <c r="JUO44" s="30"/>
      <c r="JUP44" s="31"/>
      <c r="JUQ44" s="30"/>
      <c r="JUR44" s="31"/>
      <c r="JUS44" s="30"/>
      <c r="JUT44" s="31"/>
      <c r="JUU44" s="30"/>
      <c r="JUV44" s="31"/>
      <c r="JUW44" s="30"/>
      <c r="JUX44" s="31"/>
      <c r="JUY44" s="30"/>
      <c r="JUZ44" s="31"/>
      <c r="JVA44" s="30"/>
      <c r="JVB44" s="31"/>
      <c r="JVC44" s="30"/>
      <c r="JVD44" s="31"/>
      <c r="JVE44" s="30"/>
      <c r="JVF44" s="31"/>
      <c r="JVG44" s="30"/>
      <c r="JVH44" s="31"/>
      <c r="JVI44" s="30"/>
      <c r="JVJ44" s="31"/>
      <c r="JVK44" s="30"/>
      <c r="JVL44" s="31"/>
      <c r="JVM44" s="30"/>
      <c r="JVN44" s="31"/>
      <c r="JVO44" s="30"/>
      <c r="JVP44" s="31"/>
      <c r="JVQ44" s="30"/>
      <c r="JVR44" s="31"/>
      <c r="JVS44" s="30"/>
      <c r="JVT44" s="31"/>
      <c r="JVU44" s="30"/>
      <c r="JVV44" s="31"/>
      <c r="JVW44" s="30"/>
      <c r="JVX44" s="31"/>
      <c r="JVY44" s="30"/>
      <c r="JVZ44" s="31"/>
      <c r="JWA44" s="30"/>
      <c r="JWB44" s="31"/>
      <c r="JWC44" s="30"/>
      <c r="JWD44" s="31"/>
      <c r="JWE44" s="30"/>
      <c r="JWF44" s="31"/>
      <c r="JWG44" s="30"/>
      <c r="JWH44" s="31"/>
      <c r="JWI44" s="30"/>
      <c r="JWJ44" s="31"/>
      <c r="JWK44" s="30"/>
      <c r="JWL44" s="31"/>
      <c r="JWM44" s="30"/>
      <c r="JWN44" s="31"/>
      <c r="JWO44" s="30"/>
      <c r="JWP44" s="31"/>
      <c r="JWQ44" s="30"/>
      <c r="JWR44" s="31"/>
      <c r="JWS44" s="30"/>
      <c r="JWT44" s="31"/>
      <c r="JWU44" s="30"/>
      <c r="JWV44" s="31"/>
      <c r="JWW44" s="30"/>
      <c r="JWX44" s="31"/>
      <c r="JWY44" s="30"/>
      <c r="JWZ44" s="31"/>
      <c r="JXA44" s="30"/>
      <c r="JXB44" s="31"/>
      <c r="JXC44" s="30"/>
      <c r="JXD44" s="31"/>
      <c r="JXE44" s="30"/>
      <c r="JXF44" s="31"/>
      <c r="JXG44" s="30"/>
      <c r="JXH44" s="31"/>
      <c r="JXI44" s="30"/>
      <c r="JXJ44" s="31"/>
      <c r="JXK44" s="30"/>
      <c r="JXL44" s="31"/>
      <c r="JXM44" s="30"/>
      <c r="JXN44" s="31"/>
      <c r="JXO44" s="30"/>
      <c r="JXP44" s="31"/>
      <c r="JXQ44" s="30"/>
      <c r="JXR44" s="31"/>
      <c r="JXS44" s="30"/>
      <c r="JXT44" s="31"/>
      <c r="JXU44" s="30"/>
      <c r="JXV44" s="31"/>
      <c r="JXW44" s="30"/>
      <c r="JXX44" s="31"/>
      <c r="JXY44" s="30"/>
      <c r="JXZ44" s="31"/>
      <c r="JYA44" s="30"/>
      <c r="JYB44" s="31"/>
      <c r="JYC44" s="30"/>
      <c r="JYD44" s="31"/>
      <c r="JYE44" s="30"/>
      <c r="JYF44" s="31"/>
      <c r="JYG44" s="30"/>
      <c r="JYH44" s="31"/>
      <c r="JYI44" s="30"/>
      <c r="JYJ44" s="31"/>
      <c r="JYK44" s="30"/>
      <c r="JYL44" s="31"/>
      <c r="JYM44" s="30"/>
      <c r="JYN44" s="31"/>
      <c r="JYO44" s="30"/>
      <c r="JYP44" s="31"/>
      <c r="JYQ44" s="30"/>
      <c r="JYR44" s="31"/>
      <c r="JYS44" s="30"/>
      <c r="JYT44" s="31"/>
      <c r="JYU44" s="30"/>
      <c r="JYV44" s="31"/>
      <c r="JYW44" s="30"/>
      <c r="JYX44" s="31"/>
      <c r="JYY44" s="30"/>
      <c r="JYZ44" s="31"/>
      <c r="JZA44" s="30"/>
      <c r="JZB44" s="31"/>
      <c r="JZC44" s="30"/>
      <c r="JZD44" s="31"/>
      <c r="JZE44" s="30"/>
      <c r="JZF44" s="31"/>
      <c r="JZG44" s="30"/>
      <c r="JZH44" s="31"/>
      <c r="JZI44" s="30"/>
      <c r="JZJ44" s="31"/>
      <c r="JZK44" s="30"/>
      <c r="JZL44" s="31"/>
      <c r="JZM44" s="30"/>
      <c r="JZN44" s="31"/>
      <c r="JZO44" s="30"/>
      <c r="JZP44" s="31"/>
      <c r="JZQ44" s="30"/>
      <c r="JZR44" s="31"/>
      <c r="JZS44" s="30"/>
      <c r="JZT44" s="31"/>
      <c r="JZU44" s="30"/>
      <c r="JZV44" s="31"/>
      <c r="JZW44" s="30"/>
      <c r="JZX44" s="31"/>
      <c r="JZY44" s="30"/>
      <c r="JZZ44" s="31"/>
      <c r="KAA44" s="30"/>
      <c r="KAB44" s="31"/>
      <c r="KAC44" s="30"/>
      <c r="KAD44" s="31"/>
      <c r="KAE44" s="30"/>
      <c r="KAF44" s="31"/>
      <c r="KAG44" s="30"/>
      <c r="KAH44" s="31"/>
      <c r="KAI44" s="30"/>
      <c r="KAJ44" s="31"/>
      <c r="KAK44" s="30"/>
      <c r="KAL44" s="31"/>
      <c r="KAM44" s="30"/>
      <c r="KAN44" s="31"/>
      <c r="KAO44" s="30"/>
      <c r="KAP44" s="31"/>
      <c r="KAQ44" s="30"/>
      <c r="KAR44" s="31"/>
      <c r="KAS44" s="30"/>
      <c r="KAT44" s="31"/>
      <c r="KAU44" s="30"/>
      <c r="KAV44" s="31"/>
      <c r="KAW44" s="30"/>
      <c r="KAX44" s="31"/>
      <c r="KAY44" s="30"/>
      <c r="KAZ44" s="31"/>
      <c r="KBA44" s="30"/>
      <c r="KBB44" s="31"/>
      <c r="KBC44" s="30"/>
      <c r="KBD44" s="31"/>
      <c r="KBE44" s="30"/>
      <c r="KBF44" s="31"/>
      <c r="KBG44" s="30"/>
      <c r="KBH44" s="31"/>
      <c r="KBI44" s="30"/>
      <c r="KBJ44" s="31"/>
      <c r="KBK44" s="30"/>
      <c r="KBL44" s="31"/>
      <c r="KBM44" s="30"/>
      <c r="KBN44" s="31"/>
      <c r="KBO44" s="30"/>
      <c r="KBP44" s="31"/>
      <c r="KBQ44" s="30"/>
      <c r="KBR44" s="31"/>
      <c r="KBS44" s="30"/>
      <c r="KBT44" s="31"/>
      <c r="KBU44" s="30"/>
      <c r="KBV44" s="31"/>
      <c r="KBW44" s="30"/>
      <c r="KBX44" s="31"/>
      <c r="KBY44" s="30"/>
      <c r="KBZ44" s="31"/>
      <c r="KCA44" s="30"/>
      <c r="KCB44" s="31"/>
      <c r="KCC44" s="30"/>
      <c r="KCD44" s="31"/>
      <c r="KCE44" s="30"/>
      <c r="KCF44" s="31"/>
      <c r="KCG44" s="30"/>
      <c r="KCH44" s="31"/>
      <c r="KCI44" s="30"/>
      <c r="KCJ44" s="31"/>
      <c r="KCK44" s="30"/>
      <c r="KCL44" s="31"/>
      <c r="KCM44" s="30"/>
      <c r="KCN44" s="31"/>
      <c r="KCO44" s="30"/>
      <c r="KCP44" s="31"/>
      <c r="KCQ44" s="30"/>
      <c r="KCR44" s="31"/>
      <c r="KCS44" s="30"/>
      <c r="KCT44" s="31"/>
      <c r="KCU44" s="30"/>
      <c r="KCV44" s="31"/>
      <c r="KCW44" s="30"/>
      <c r="KCX44" s="31"/>
      <c r="KCY44" s="30"/>
      <c r="KCZ44" s="31"/>
      <c r="KDA44" s="30"/>
      <c r="KDB44" s="31"/>
      <c r="KDC44" s="30"/>
      <c r="KDD44" s="31"/>
      <c r="KDE44" s="30"/>
      <c r="KDF44" s="31"/>
      <c r="KDG44" s="30"/>
      <c r="KDH44" s="31"/>
      <c r="KDI44" s="30"/>
      <c r="KDJ44" s="31"/>
      <c r="KDK44" s="30"/>
      <c r="KDL44" s="31"/>
      <c r="KDM44" s="30"/>
      <c r="KDN44" s="31"/>
      <c r="KDO44" s="30"/>
      <c r="KDP44" s="31"/>
      <c r="KDQ44" s="30"/>
      <c r="KDR44" s="31"/>
      <c r="KDS44" s="30"/>
      <c r="KDT44" s="31"/>
      <c r="KDU44" s="30"/>
      <c r="KDV44" s="31"/>
      <c r="KDW44" s="30"/>
      <c r="KDX44" s="31"/>
      <c r="KDY44" s="30"/>
      <c r="KDZ44" s="31"/>
      <c r="KEA44" s="30"/>
      <c r="KEB44" s="31"/>
      <c r="KEC44" s="30"/>
      <c r="KED44" s="31"/>
      <c r="KEE44" s="30"/>
      <c r="KEF44" s="31"/>
      <c r="KEG44" s="30"/>
      <c r="KEH44" s="31"/>
      <c r="KEI44" s="30"/>
      <c r="KEJ44" s="31"/>
      <c r="KEK44" s="30"/>
      <c r="KEL44" s="31"/>
      <c r="KEM44" s="30"/>
      <c r="KEN44" s="31"/>
      <c r="KEO44" s="30"/>
      <c r="KEP44" s="31"/>
      <c r="KEQ44" s="30"/>
      <c r="KER44" s="31"/>
      <c r="KES44" s="30"/>
      <c r="KET44" s="31"/>
      <c r="KEU44" s="30"/>
      <c r="KEV44" s="31"/>
      <c r="KEW44" s="30"/>
      <c r="KEX44" s="31"/>
      <c r="KEY44" s="30"/>
      <c r="KEZ44" s="31"/>
      <c r="KFA44" s="30"/>
      <c r="KFB44" s="31"/>
      <c r="KFC44" s="30"/>
      <c r="KFD44" s="31"/>
      <c r="KFE44" s="30"/>
      <c r="KFF44" s="31"/>
      <c r="KFG44" s="30"/>
      <c r="KFH44" s="31"/>
      <c r="KFI44" s="30"/>
      <c r="KFJ44" s="31"/>
      <c r="KFK44" s="30"/>
      <c r="KFL44" s="31"/>
      <c r="KFM44" s="30"/>
      <c r="KFN44" s="31"/>
      <c r="KFO44" s="30"/>
      <c r="KFP44" s="31"/>
      <c r="KFQ44" s="30"/>
      <c r="KFR44" s="31"/>
      <c r="KFS44" s="30"/>
      <c r="KFT44" s="31"/>
      <c r="KFU44" s="30"/>
      <c r="KFV44" s="31"/>
      <c r="KFW44" s="30"/>
      <c r="KFX44" s="31"/>
      <c r="KFY44" s="30"/>
      <c r="KFZ44" s="31"/>
      <c r="KGA44" s="30"/>
      <c r="KGB44" s="31"/>
      <c r="KGC44" s="30"/>
      <c r="KGD44" s="31"/>
      <c r="KGE44" s="30"/>
      <c r="KGF44" s="31"/>
      <c r="KGG44" s="30"/>
      <c r="KGH44" s="31"/>
      <c r="KGI44" s="30"/>
      <c r="KGJ44" s="31"/>
      <c r="KGK44" s="30"/>
      <c r="KGL44" s="31"/>
      <c r="KGM44" s="30"/>
      <c r="KGN44" s="31"/>
      <c r="KGO44" s="30"/>
      <c r="KGP44" s="31"/>
      <c r="KGQ44" s="30"/>
      <c r="KGR44" s="31"/>
      <c r="KGS44" s="30"/>
      <c r="KGT44" s="31"/>
      <c r="KGU44" s="30"/>
      <c r="KGV44" s="31"/>
      <c r="KGW44" s="30"/>
      <c r="KGX44" s="31"/>
      <c r="KGY44" s="30"/>
      <c r="KGZ44" s="31"/>
      <c r="KHA44" s="30"/>
      <c r="KHB44" s="31"/>
      <c r="KHC44" s="30"/>
      <c r="KHD44" s="31"/>
      <c r="KHE44" s="30"/>
      <c r="KHF44" s="31"/>
      <c r="KHG44" s="30"/>
      <c r="KHH44" s="31"/>
      <c r="KHI44" s="30"/>
      <c r="KHJ44" s="31"/>
      <c r="KHK44" s="30"/>
      <c r="KHL44" s="31"/>
      <c r="KHM44" s="30"/>
      <c r="KHN44" s="31"/>
      <c r="KHO44" s="30"/>
      <c r="KHP44" s="31"/>
      <c r="KHQ44" s="30"/>
      <c r="KHR44" s="31"/>
      <c r="KHS44" s="30"/>
      <c r="KHT44" s="31"/>
      <c r="KHU44" s="30"/>
      <c r="KHV44" s="31"/>
      <c r="KHW44" s="30"/>
      <c r="KHX44" s="31"/>
      <c r="KHY44" s="30"/>
      <c r="KHZ44" s="31"/>
      <c r="KIA44" s="30"/>
      <c r="KIB44" s="31"/>
      <c r="KIC44" s="30"/>
      <c r="KID44" s="31"/>
      <c r="KIE44" s="30"/>
      <c r="KIF44" s="31"/>
      <c r="KIG44" s="30"/>
      <c r="KIH44" s="31"/>
      <c r="KII44" s="30"/>
      <c r="KIJ44" s="31"/>
      <c r="KIK44" s="30"/>
      <c r="KIL44" s="31"/>
      <c r="KIM44" s="30"/>
      <c r="KIN44" s="31"/>
      <c r="KIO44" s="30"/>
      <c r="KIP44" s="31"/>
      <c r="KIQ44" s="30"/>
      <c r="KIR44" s="31"/>
      <c r="KIS44" s="30"/>
      <c r="KIT44" s="31"/>
      <c r="KIU44" s="30"/>
      <c r="KIV44" s="31"/>
      <c r="KIW44" s="30"/>
      <c r="KIX44" s="31"/>
      <c r="KIY44" s="30"/>
      <c r="KIZ44" s="31"/>
      <c r="KJA44" s="30"/>
      <c r="KJB44" s="31"/>
      <c r="KJC44" s="30"/>
      <c r="KJD44" s="31"/>
      <c r="KJE44" s="30"/>
      <c r="KJF44" s="31"/>
      <c r="KJG44" s="30"/>
      <c r="KJH44" s="31"/>
      <c r="KJI44" s="30"/>
      <c r="KJJ44" s="31"/>
      <c r="KJK44" s="30"/>
      <c r="KJL44" s="31"/>
      <c r="KJM44" s="30"/>
      <c r="KJN44" s="31"/>
      <c r="KJO44" s="30"/>
      <c r="KJP44" s="31"/>
      <c r="KJQ44" s="30"/>
      <c r="KJR44" s="31"/>
      <c r="KJS44" s="30"/>
      <c r="KJT44" s="31"/>
      <c r="KJU44" s="30"/>
      <c r="KJV44" s="31"/>
      <c r="KJW44" s="30"/>
      <c r="KJX44" s="31"/>
      <c r="KJY44" s="30"/>
      <c r="KJZ44" s="31"/>
      <c r="KKA44" s="30"/>
      <c r="KKB44" s="31"/>
      <c r="KKC44" s="30"/>
      <c r="KKD44" s="31"/>
      <c r="KKE44" s="30"/>
      <c r="KKF44" s="31"/>
      <c r="KKG44" s="30"/>
      <c r="KKH44" s="31"/>
      <c r="KKI44" s="30"/>
      <c r="KKJ44" s="31"/>
      <c r="KKK44" s="30"/>
      <c r="KKL44" s="31"/>
      <c r="KKM44" s="30"/>
      <c r="KKN44" s="31"/>
      <c r="KKO44" s="30"/>
      <c r="KKP44" s="31"/>
      <c r="KKQ44" s="30"/>
      <c r="KKR44" s="31"/>
      <c r="KKS44" s="30"/>
      <c r="KKT44" s="31"/>
      <c r="KKU44" s="30"/>
      <c r="KKV44" s="31"/>
      <c r="KKW44" s="30"/>
      <c r="KKX44" s="31"/>
      <c r="KKY44" s="30"/>
      <c r="KKZ44" s="31"/>
      <c r="KLA44" s="30"/>
      <c r="KLB44" s="31"/>
      <c r="KLC44" s="30"/>
      <c r="KLD44" s="31"/>
      <c r="KLE44" s="30"/>
      <c r="KLF44" s="31"/>
      <c r="KLG44" s="30"/>
      <c r="KLH44" s="31"/>
      <c r="KLI44" s="30"/>
      <c r="KLJ44" s="31"/>
      <c r="KLK44" s="30"/>
      <c r="KLL44" s="31"/>
      <c r="KLM44" s="30"/>
      <c r="KLN44" s="31"/>
      <c r="KLO44" s="30"/>
      <c r="KLP44" s="31"/>
      <c r="KLQ44" s="30"/>
      <c r="KLR44" s="31"/>
      <c r="KLS44" s="30"/>
      <c r="KLT44" s="31"/>
      <c r="KLU44" s="30"/>
      <c r="KLV44" s="31"/>
      <c r="KLW44" s="30"/>
      <c r="KLX44" s="31"/>
      <c r="KLY44" s="30"/>
      <c r="KLZ44" s="31"/>
      <c r="KMA44" s="30"/>
      <c r="KMB44" s="31"/>
      <c r="KMC44" s="30"/>
      <c r="KMD44" s="31"/>
      <c r="KME44" s="30"/>
      <c r="KMF44" s="31"/>
      <c r="KMG44" s="30"/>
      <c r="KMH44" s="31"/>
      <c r="KMI44" s="30"/>
      <c r="KMJ44" s="31"/>
      <c r="KMK44" s="30"/>
      <c r="KML44" s="31"/>
      <c r="KMM44" s="30"/>
      <c r="KMN44" s="31"/>
      <c r="KMO44" s="30"/>
      <c r="KMP44" s="31"/>
      <c r="KMQ44" s="30"/>
      <c r="KMR44" s="31"/>
      <c r="KMS44" s="30"/>
      <c r="KMT44" s="31"/>
      <c r="KMU44" s="30"/>
      <c r="KMV44" s="31"/>
      <c r="KMW44" s="30"/>
      <c r="KMX44" s="31"/>
      <c r="KMY44" s="30"/>
      <c r="KMZ44" s="31"/>
      <c r="KNA44" s="30"/>
      <c r="KNB44" s="31"/>
      <c r="KNC44" s="30"/>
      <c r="KND44" s="31"/>
      <c r="KNE44" s="30"/>
      <c r="KNF44" s="31"/>
      <c r="KNG44" s="30"/>
      <c r="KNH44" s="31"/>
      <c r="KNI44" s="30"/>
      <c r="KNJ44" s="31"/>
      <c r="KNK44" s="30"/>
      <c r="KNL44" s="31"/>
      <c r="KNM44" s="30"/>
      <c r="KNN44" s="31"/>
      <c r="KNO44" s="30"/>
      <c r="KNP44" s="31"/>
      <c r="KNQ44" s="30"/>
      <c r="KNR44" s="31"/>
      <c r="KNS44" s="30"/>
      <c r="KNT44" s="31"/>
      <c r="KNU44" s="30"/>
      <c r="KNV44" s="31"/>
      <c r="KNW44" s="30"/>
      <c r="KNX44" s="31"/>
      <c r="KNY44" s="30"/>
      <c r="KNZ44" s="31"/>
      <c r="KOA44" s="30"/>
      <c r="KOB44" s="31"/>
      <c r="KOC44" s="30"/>
      <c r="KOD44" s="31"/>
      <c r="KOE44" s="30"/>
      <c r="KOF44" s="31"/>
      <c r="KOG44" s="30"/>
      <c r="KOH44" s="31"/>
      <c r="KOI44" s="30"/>
      <c r="KOJ44" s="31"/>
      <c r="KOK44" s="30"/>
      <c r="KOL44" s="31"/>
      <c r="KOM44" s="30"/>
      <c r="KON44" s="31"/>
      <c r="KOO44" s="30"/>
      <c r="KOP44" s="31"/>
      <c r="KOQ44" s="30"/>
      <c r="KOR44" s="31"/>
      <c r="KOS44" s="30"/>
      <c r="KOT44" s="31"/>
      <c r="KOU44" s="30"/>
      <c r="KOV44" s="31"/>
      <c r="KOW44" s="30"/>
      <c r="KOX44" s="31"/>
      <c r="KOY44" s="30"/>
      <c r="KOZ44" s="31"/>
      <c r="KPA44" s="30"/>
      <c r="KPB44" s="31"/>
      <c r="KPC44" s="30"/>
      <c r="KPD44" s="31"/>
      <c r="KPE44" s="30"/>
      <c r="KPF44" s="31"/>
      <c r="KPG44" s="30"/>
      <c r="KPH44" s="31"/>
      <c r="KPI44" s="30"/>
      <c r="KPJ44" s="31"/>
      <c r="KPK44" s="30"/>
      <c r="KPL44" s="31"/>
      <c r="KPM44" s="30"/>
      <c r="KPN44" s="31"/>
      <c r="KPO44" s="30"/>
      <c r="KPP44" s="31"/>
      <c r="KPQ44" s="30"/>
      <c r="KPR44" s="31"/>
      <c r="KPS44" s="30"/>
      <c r="KPT44" s="31"/>
      <c r="KPU44" s="30"/>
      <c r="KPV44" s="31"/>
      <c r="KPW44" s="30"/>
      <c r="KPX44" s="31"/>
      <c r="KPY44" s="30"/>
      <c r="KPZ44" s="31"/>
      <c r="KQA44" s="30"/>
      <c r="KQB44" s="31"/>
      <c r="KQC44" s="30"/>
      <c r="KQD44" s="31"/>
      <c r="KQE44" s="30"/>
      <c r="KQF44" s="31"/>
      <c r="KQG44" s="30"/>
      <c r="KQH44" s="31"/>
      <c r="KQI44" s="30"/>
      <c r="KQJ44" s="31"/>
      <c r="KQK44" s="30"/>
      <c r="KQL44" s="31"/>
      <c r="KQM44" s="30"/>
      <c r="KQN44" s="31"/>
      <c r="KQO44" s="30"/>
      <c r="KQP44" s="31"/>
      <c r="KQQ44" s="30"/>
      <c r="KQR44" s="31"/>
      <c r="KQS44" s="30"/>
      <c r="KQT44" s="31"/>
      <c r="KQU44" s="30"/>
      <c r="KQV44" s="31"/>
      <c r="KQW44" s="30"/>
      <c r="KQX44" s="31"/>
      <c r="KQY44" s="30"/>
      <c r="KQZ44" s="31"/>
      <c r="KRA44" s="30"/>
      <c r="KRB44" s="31"/>
      <c r="KRC44" s="30"/>
      <c r="KRD44" s="31"/>
      <c r="KRE44" s="30"/>
      <c r="KRF44" s="31"/>
      <c r="KRG44" s="30"/>
      <c r="KRH44" s="31"/>
      <c r="KRI44" s="30"/>
      <c r="KRJ44" s="31"/>
      <c r="KRK44" s="30"/>
      <c r="KRL44" s="31"/>
      <c r="KRM44" s="30"/>
      <c r="KRN44" s="31"/>
      <c r="KRO44" s="30"/>
      <c r="KRP44" s="31"/>
      <c r="KRQ44" s="30"/>
      <c r="KRR44" s="31"/>
      <c r="KRS44" s="30"/>
      <c r="KRT44" s="31"/>
      <c r="KRU44" s="30"/>
      <c r="KRV44" s="31"/>
      <c r="KRW44" s="30"/>
      <c r="KRX44" s="31"/>
      <c r="KRY44" s="30"/>
      <c r="KRZ44" s="31"/>
      <c r="KSA44" s="30"/>
      <c r="KSB44" s="31"/>
      <c r="KSC44" s="30"/>
      <c r="KSD44" s="31"/>
      <c r="KSE44" s="30"/>
      <c r="KSF44" s="31"/>
      <c r="KSG44" s="30"/>
      <c r="KSH44" s="31"/>
      <c r="KSI44" s="30"/>
      <c r="KSJ44" s="31"/>
      <c r="KSK44" s="30"/>
      <c r="KSL44" s="31"/>
      <c r="KSM44" s="30"/>
      <c r="KSN44" s="31"/>
      <c r="KSO44" s="30"/>
      <c r="KSP44" s="31"/>
      <c r="KSQ44" s="30"/>
      <c r="KSR44" s="31"/>
      <c r="KSS44" s="30"/>
      <c r="KST44" s="31"/>
      <c r="KSU44" s="30"/>
      <c r="KSV44" s="31"/>
      <c r="KSW44" s="30"/>
      <c r="KSX44" s="31"/>
      <c r="KSY44" s="30"/>
      <c r="KSZ44" s="31"/>
      <c r="KTA44" s="30"/>
      <c r="KTB44" s="31"/>
      <c r="KTC44" s="30"/>
      <c r="KTD44" s="31"/>
      <c r="KTE44" s="30"/>
      <c r="KTF44" s="31"/>
      <c r="KTG44" s="30"/>
      <c r="KTH44" s="31"/>
      <c r="KTI44" s="30"/>
      <c r="KTJ44" s="31"/>
      <c r="KTK44" s="30"/>
      <c r="KTL44" s="31"/>
      <c r="KTM44" s="30"/>
      <c r="KTN44" s="31"/>
      <c r="KTO44" s="30"/>
      <c r="KTP44" s="31"/>
      <c r="KTQ44" s="30"/>
      <c r="KTR44" s="31"/>
      <c r="KTS44" s="30"/>
      <c r="KTT44" s="31"/>
      <c r="KTU44" s="30"/>
      <c r="KTV44" s="31"/>
      <c r="KTW44" s="30"/>
      <c r="KTX44" s="31"/>
      <c r="KTY44" s="30"/>
      <c r="KTZ44" s="31"/>
      <c r="KUA44" s="30"/>
      <c r="KUB44" s="31"/>
      <c r="KUC44" s="30"/>
      <c r="KUD44" s="31"/>
      <c r="KUE44" s="30"/>
      <c r="KUF44" s="31"/>
      <c r="KUG44" s="30"/>
      <c r="KUH44" s="31"/>
      <c r="KUI44" s="30"/>
      <c r="KUJ44" s="31"/>
      <c r="KUK44" s="30"/>
      <c r="KUL44" s="31"/>
      <c r="KUM44" s="30"/>
      <c r="KUN44" s="31"/>
      <c r="KUO44" s="30"/>
      <c r="KUP44" s="31"/>
      <c r="KUQ44" s="30"/>
      <c r="KUR44" s="31"/>
      <c r="KUS44" s="30"/>
      <c r="KUT44" s="31"/>
      <c r="KUU44" s="30"/>
      <c r="KUV44" s="31"/>
      <c r="KUW44" s="30"/>
      <c r="KUX44" s="31"/>
      <c r="KUY44" s="30"/>
      <c r="KUZ44" s="31"/>
      <c r="KVA44" s="30"/>
      <c r="KVB44" s="31"/>
      <c r="KVC44" s="30"/>
      <c r="KVD44" s="31"/>
      <c r="KVE44" s="30"/>
      <c r="KVF44" s="31"/>
      <c r="KVG44" s="30"/>
      <c r="KVH44" s="31"/>
      <c r="KVI44" s="30"/>
      <c r="KVJ44" s="31"/>
      <c r="KVK44" s="30"/>
      <c r="KVL44" s="31"/>
      <c r="KVM44" s="30"/>
      <c r="KVN44" s="31"/>
      <c r="KVO44" s="30"/>
      <c r="KVP44" s="31"/>
      <c r="KVQ44" s="30"/>
      <c r="KVR44" s="31"/>
      <c r="KVS44" s="30"/>
      <c r="KVT44" s="31"/>
      <c r="KVU44" s="30"/>
      <c r="KVV44" s="31"/>
      <c r="KVW44" s="30"/>
      <c r="KVX44" s="31"/>
      <c r="KVY44" s="30"/>
      <c r="KVZ44" s="31"/>
      <c r="KWA44" s="30"/>
      <c r="KWB44" s="31"/>
      <c r="KWC44" s="30"/>
      <c r="KWD44" s="31"/>
      <c r="KWE44" s="30"/>
      <c r="KWF44" s="31"/>
      <c r="KWG44" s="30"/>
      <c r="KWH44" s="31"/>
      <c r="KWI44" s="30"/>
      <c r="KWJ44" s="31"/>
      <c r="KWK44" s="30"/>
      <c r="KWL44" s="31"/>
      <c r="KWM44" s="30"/>
      <c r="KWN44" s="31"/>
      <c r="KWO44" s="30"/>
      <c r="KWP44" s="31"/>
      <c r="KWQ44" s="30"/>
      <c r="KWR44" s="31"/>
      <c r="KWS44" s="30"/>
      <c r="KWT44" s="31"/>
      <c r="KWU44" s="30"/>
      <c r="KWV44" s="31"/>
      <c r="KWW44" s="30"/>
      <c r="KWX44" s="31"/>
      <c r="KWY44" s="30"/>
      <c r="KWZ44" s="31"/>
      <c r="KXA44" s="30"/>
      <c r="KXB44" s="31"/>
      <c r="KXC44" s="30"/>
      <c r="KXD44" s="31"/>
      <c r="KXE44" s="30"/>
      <c r="KXF44" s="31"/>
      <c r="KXG44" s="30"/>
      <c r="KXH44" s="31"/>
      <c r="KXI44" s="30"/>
      <c r="KXJ44" s="31"/>
      <c r="KXK44" s="30"/>
      <c r="KXL44" s="31"/>
      <c r="KXM44" s="30"/>
      <c r="KXN44" s="31"/>
      <c r="KXO44" s="30"/>
      <c r="KXP44" s="31"/>
      <c r="KXQ44" s="30"/>
      <c r="KXR44" s="31"/>
      <c r="KXS44" s="30"/>
      <c r="KXT44" s="31"/>
      <c r="KXU44" s="30"/>
      <c r="KXV44" s="31"/>
      <c r="KXW44" s="30"/>
      <c r="KXX44" s="31"/>
      <c r="KXY44" s="30"/>
      <c r="KXZ44" s="31"/>
      <c r="KYA44" s="30"/>
      <c r="KYB44" s="31"/>
      <c r="KYC44" s="30"/>
      <c r="KYD44" s="31"/>
      <c r="KYE44" s="30"/>
      <c r="KYF44" s="31"/>
      <c r="KYG44" s="30"/>
      <c r="KYH44" s="31"/>
      <c r="KYI44" s="30"/>
      <c r="KYJ44" s="31"/>
      <c r="KYK44" s="30"/>
      <c r="KYL44" s="31"/>
      <c r="KYM44" s="30"/>
      <c r="KYN44" s="31"/>
      <c r="KYO44" s="30"/>
      <c r="KYP44" s="31"/>
      <c r="KYQ44" s="30"/>
      <c r="KYR44" s="31"/>
      <c r="KYS44" s="30"/>
      <c r="KYT44" s="31"/>
      <c r="KYU44" s="30"/>
      <c r="KYV44" s="31"/>
      <c r="KYW44" s="30"/>
      <c r="KYX44" s="31"/>
      <c r="KYY44" s="30"/>
      <c r="KYZ44" s="31"/>
      <c r="KZA44" s="30"/>
      <c r="KZB44" s="31"/>
      <c r="KZC44" s="30"/>
      <c r="KZD44" s="31"/>
      <c r="KZE44" s="30"/>
      <c r="KZF44" s="31"/>
      <c r="KZG44" s="30"/>
      <c r="KZH44" s="31"/>
      <c r="KZI44" s="30"/>
      <c r="KZJ44" s="31"/>
      <c r="KZK44" s="30"/>
      <c r="KZL44" s="31"/>
      <c r="KZM44" s="30"/>
      <c r="KZN44" s="31"/>
      <c r="KZO44" s="30"/>
      <c r="KZP44" s="31"/>
      <c r="KZQ44" s="30"/>
      <c r="KZR44" s="31"/>
      <c r="KZS44" s="30"/>
      <c r="KZT44" s="31"/>
      <c r="KZU44" s="30"/>
      <c r="KZV44" s="31"/>
      <c r="KZW44" s="30"/>
      <c r="KZX44" s="31"/>
      <c r="KZY44" s="30"/>
      <c r="KZZ44" s="31"/>
      <c r="LAA44" s="30"/>
      <c r="LAB44" s="31"/>
      <c r="LAC44" s="30"/>
      <c r="LAD44" s="31"/>
      <c r="LAE44" s="30"/>
      <c r="LAF44" s="31"/>
      <c r="LAG44" s="30"/>
      <c r="LAH44" s="31"/>
      <c r="LAI44" s="30"/>
      <c r="LAJ44" s="31"/>
      <c r="LAK44" s="30"/>
      <c r="LAL44" s="31"/>
      <c r="LAM44" s="30"/>
      <c r="LAN44" s="31"/>
      <c r="LAO44" s="30"/>
      <c r="LAP44" s="31"/>
      <c r="LAQ44" s="30"/>
      <c r="LAR44" s="31"/>
      <c r="LAS44" s="30"/>
      <c r="LAT44" s="31"/>
      <c r="LAU44" s="30"/>
      <c r="LAV44" s="31"/>
      <c r="LAW44" s="30"/>
      <c r="LAX44" s="31"/>
      <c r="LAY44" s="30"/>
      <c r="LAZ44" s="31"/>
      <c r="LBA44" s="30"/>
      <c r="LBB44" s="31"/>
      <c r="LBC44" s="30"/>
      <c r="LBD44" s="31"/>
      <c r="LBE44" s="30"/>
      <c r="LBF44" s="31"/>
      <c r="LBG44" s="30"/>
      <c r="LBH44" s="31"/>
      <c r="LBI44" s="30"/>
      <c r="LBJ44" s="31"/>
      <c r="LBK44" s="30"/>
      <c r="LBL44" s="31"/>
      <c r="LBM44" s="30"/>
      <c r="LBN44" s="31"/>
      <c r="LBO44" s="30"/>
      <c r="LBP44" s="31"/>
      <c r="LBQ44" s="30"/>
      <c r="LBR44" s="31"/>
      <c r="LBS44" s="30"/>
      <c r="LBT44" s="31"/>
      <c r="LBU44" s="30"/>
      <c r="LBV44" s="31"/>
      <c r="LBW44" s="30"/>
      <c r="LBX44" s="31"/>
      <c r="LBY44" s="30"/>
      <c r="LBZ44" s="31"/>
      <c r="LCA44" s="30"/>
      <c r="LCB44" s="31"/>
      <c r="LCC44" s="30"/>
      <c r="LCD44" s="31"/>
      <c r="LCE44" s="30"/>
      <c r="LCF44" s="31"/>
      <c r="LCG44" s="30"/>
      <c r="LCH44" s="31"/>
      <c r="LCI44" s="30"/>
      <c r="LCJ44" s="31"/>
      <c r="LCK44" s="30"/>
      <c r="LCL44" s="31"/>
      <c r="LCM44" s="30"/>
      <c r="LCN44" s="31"/>
      <c r="LCO44" s="30"/>
      <c r="LCP44" s="31"/>
      <c r="LCQ44" s="30"/>
      <c r="LCR44" s="31"/>
      <c r="LCS44" s="30"/>
      <c r="LCT44" s="31"/>
      <c r="LCU44" s="30"/>
      <c r="LCV44" s="31"/>
      <c r="LCW44" s="30"/>
      <c r="LCX44" s="31"/>
      <c r="LCY44" s="30"/>
      <c r="LCZ44" s="31"/>
      <c r="LDA44" s="30"/>
      <c r="LDB44" s="31"/>
      <c r="LDC44" s="30"/>
      <c r="LDD44" s="31"/>
      <c r="LDE44" s="30"/>
      <c r="LDF44" s="31"/>
      <c r="LDG44" s="30"/>
      <c r="LDH44" s="31"/>
      <c r="LDI44" s="30"/>
      <c r="LDJ44" s="31"/>
      <c r="LDK44" s="30"/>
      <c r="LDL44" s="31"/>
      <c r="LDM44" s="30"/>
      <c r="LDN44" s="31"/>
      <c r="LDO44" s="30"/>
      <c r="LDP44" s="31"/>
      <c r="LDQ44" s="30"/>
      <c r="LDR44" s="31"/>
      <c r="LDS44" s="30"/>
      <c r="LDT44" s="31"/>
      <c r="LDU44" s="30"/>
      <c r="LDV44" s="31"/>
      <c r="LDW44" s="30"/>
      <c r="LDX44" s="31"/>
      <c r="LDY44" s="30"/>
      <c r="LDZ44" s="31"/>
      <c r="LEA44" s="30"/>
      <c r="LEB44" s="31"/>
      <c r="LEC44" s="30"/>
      <c r="LED44" s="31"/>
      <c r="LEE44" s="30"/>
      <c r="LEF44" s="31"/>
      <c r="LEG44" s="30"/>
      <c r="LEH44" s="31"/>
      <c r="LEI44" s="30"/>
      <c r="LEJ44" s="31"/>
      <c r="LEK44" s="30"/>
      <c r="LEL44" s="31"/>
      <c r="LEM44" s="30"/>
      <c r="LEN44" s="31"/>
      <c r="LEO44" s="30"/>
      <c r="LEP44" s="31"/>
      <c r="LEQ44" s="30"/>
      <c r="LER44" s="31"/>
      <c r="LES44" s="30"/>
      <c r="LET44" s="31"/>
      <c r="LEU44" s="30"/>
      <c r="LEV44" s="31"/>
      <c r="LEW44" s="30"/>
      <c r="LEX44" s="31"/>
      <c r="LEY44" s="30"/>
      <c r="LEZ44" s="31"/>
      <c r="LFA44" s="30"/>
      <c r="LFB44" s="31"/>
      <c r="LFC44" s="30"/>
      <c r="LFD44" s="31"/>
      <c r="LFE44" s="30"/>
      <c r="LFF44" s="31"/>
      <c r="LFG44" s="30"/>
      <c r="LFH44" s="31"/>
      <c r="LFI44" s="30"/>
      <c r="LFJ44" s="31"/>
      <c r="LFK44" s="30"/>
      <c r="LFL44" s="31"/>
      <c r="LFM44" s="30"/>
      <c r="LFN44" s="31"/>
      <c r="LFO44" s="30"/>
      <c r="LFP44" s="31"/>
      <c r="LFQ44" s="30"/>
      <c r="LFR44" s="31"/>
      <c r="LFS44" s="30"/>
      <c r="LFT44" s="31"/>
      <c r="LFU44" s="30"/>
      <c r="LFV44" s="31"/>
      <c r="LFW44" s="30"/>
      <c r="LFX44" s="31"/>
      <c r="LFY44" s="30"/>
      <c r="LFZ44" s="31"/>
      <c r="LGA44" s="30"/>
      <c r="LGB44" s="31"/>
      <c r="LGC44" s="30"/>
      <c r="LGD44" s="31"/>
      <c r="LGE44" s="30"/>
      <c r="LGF44" s="31"/>
      <c r="LGG44" s="30"/>
      <c r="LGH44" s="31"/>
      <c r="LGI44" s="30"/>
      <c r="LGJ44" s="31"/>
      <c r="LGK44" s="30"/>
      <c r="LGL44" s="31"/>
      <c r="LGM44" s="30"/>
      <c r="LGN44" s="31"/>
      <c r="LGO44" s="30"/>
      <c r="LGP44" s="31"/>
      <c r="LGQ44" s="30"/>
      <c r="LGR44" s="31"/>
      <c r="LGS44" s="30"/>
      <c r="LGT44" s="31"/>
      <c r="LGU44" s="30"/>
      <c r="LGV44" s="31"/>
      <c r="LGW44" s="30"/>
      <c r="LGX44" s="31"/>
      <c r="LGY44" s="30"/>
      <c r="LGZ44" s="31"/>
      <c r="LHA44" s="30"/>
      <c r="LHB44" s="31"/>
      <c r="LHC44" s="30"/>
      <c r="LHD44" s="31"/>
      <c r="LHE44" s="30"/>
      <c r="LHF44" s="31"/>
      <c r="LHG44" s="30"/>
      <c r="LHH44" s="31"/>
      <c r="LHI44" s="30"/>
      <c r="LHJ44" s="31"/>
      <c r="LHK44" s="30"/>
      <c r="LHL44" s="31"/>
      <c r="LHM44" s="30"/>
      <c r="LHN44" s="31"/>
      <c r="LHO44" s="30"/>
      <c r="LHP44" s="31"/>
      <c r="LHQ44" s="30"/>
      <c r="LHR44" s="31"/>
      <c r="LHS44" s="30"/>
      <c r="LHT44" s="31"/>
      <c r="LHU44" s="30"/>
      <c r="LHV44" s="31"/>
      <c r="LHW44" s="30"/>
      <c r="LHX44" s="31"/>
      <c r="LHY44" s="30"/>
      <c r="LHZ44" s="31"/>
      <c r="LIA44" s="30"/>
      <c r="LIB44" s="31"/>
      <c r="LIC44" s="30"/>
      <c r="LID44" s="31"/>
      <c r="LIE44" s="30"/>
      <c r="LIF44" s="31"/>
      <c r="LIG44" s="30"/>
      <c r="LIH44" s="31"/>
      <c r="LII44" s="30"/>
      <c r="LIJ44" s="31"/>
      <c r="LIK44" s="30"/>
      <c r="LIL44" s="31"/>
      <c r="LIM44" s="30"/>
      <c r="LIN44" s="31"/>
      <c r="LIO44" s="30"/>
      <c r="LIP44" s="31"/>
      <c r="LIQ44" s="30"/>
      <c r="LIR44" s="31"/>
      <c r="LIS44" s="30"/>
      <c r="LIT44" s="31"/>
      <c r="LIU44" s="30"/>
      <c r="LIV44" s="31"/>
      <c r="LIW44" s="30"/>
      <c r="LIX44" s="31"/>
      <c r="LIY44" s="30"/>
      <c r="LIZ44" s="31"/>
      <c r="LJA44" s="30"/>
      <c r="LJB44" s="31"/>
      <c r="LJC44" s="30"/>
      <c r="LJD44" s="31"/>
      <c r="LJE44" s="30"/>
      <c r="LJF44" s="31"/>
      <c r="LJG44" s="30"/>
      <c r="LJH44" s="31"/>
      <c r="LJI44" s="30"/>
      <c r="LJJ44" s="31"/>
      <c r="LJK44" s="30"/>
      <c r="LJL44" s="31"/>
      <c r="LJM44" s="30"/>
      <c r="LJN44" s="31"/>
      <c r="LJO44" s="30"/>
      <c r="LJP44" s="31"/>
      <c r="LJQ44" s="30"/>
      <c r="LJR44" s="31"/>
      <c r="LJS44" s="30"/>
      <c r="LJT44" s="31"/>
      <c r="LJU44" s="30"/>
      <c r="LJV44" s="31"/>
      <c r="LJW44" s="30"/>
      <c r="LJX44" s="31"/>
      <c r="LJY44" s="30"/>
      <c r="LJZ44" s="31"/>
      <c r="LKA44" s="30"/>
      <c r="LKB44" s="31"/>
      <c r="LKC44" s="30"/>
      <c r="LKD44" s="31"/>
      <c r="LKE44" s="30"/>
      <c r="LKF44" s="31"/>
      <c r="LKG44" s="30"/>
      <c r="LKH44" s="31"/>
      <c r="LKI44" s="30"/>
      <c r="LKJ44" s="31"/>
      <c r="LKK44" s="30"/>
      <c r="LKL44" s="31"/>
      <c r="LKM44" s="30"/>
      <c r="LKN44" s="31"/>
      <c r="LKO44" s="30"/>
      <c r="LKP44" s="31"/>
      <c r="LKQ44" s="30"/>
      <c r="LKR44" s="31"/>
      <c r="LKS44" s="30"/>
      <c r="LKT44" s="31"/>
      <c r="LKU44" s="30"/>
      <c r="LKV44" s="31"/>
      <c r="LKW44" s="30"/>
      <c r="LKX44" s="31"/>
      <c r="LKY44" s="30"/>
      <c r="LKZ44" s="31"/>
      <c r="LLA44" s="30"/>
      <c r="LLB44" s="31"/>
      <c r="LLC44" s="30"/>
      <c r="LLD44" s="31"/>
      <c r="LLE44" s="30"/>
      <c r="LLF44" s="31"/>
      <c r="LLG44" s="30"/>
      <c r="LLH44" s="31"/>
      <c r="LLI44" s="30"/>
      <c r="LLJ44" s="31"/>
      <c r="LLK44" s="30"/>
      <c r="LLL44" s="31"/>
      <c r="LLM44" s="30"/>
      <c r="LLN44" s="31"/>
      <c r="LLO44" s="30"/>
      <c r="LLP44" s="31"/>
      <c r="LLQ44" s="30"/>
      <c r="LLR44" s="31"/>
      <c r="LLS44" s="30"/>
      <c r="LLT44" s="31"/>
      <c r="LLU44" s="30"/>
      <c r="LLV44" s="31"/>
      <c r="LLW44" s="30"/>
      <c r="LLX44" s="31"/>
      <c r="LLY44" s="30"/>
      <c r="LLZ44" s="31"/>
      <c r="LMA44" s="30"/>
      <c r="LMB44" s="31"/>
      <c r="LMC44" s="30"/>
      <c r="LMD44" s="31"/>
      <c r="LME44" s="30"/>
      <c r="LMF44" s="31"/>
      <c r="LMG44" s="30"/>
      <c r="LMH44" s="31"/>
      <c r="LMI44" s="30"/>
      <c r="LMJ44" s="31"/>
      <c r="LMK44" s="30"/>
      <c r="LML44" s="31"/>
      <c r="LMM44" s="30"/>
      <c r="LMN44" s="31"/>
      <c r="LMO44" s="30"/>
      <c r="LMP44" s="31"/>
      <c r="LMQ44" s="30"/>
      <c r="LMR44" s="31"/>
      <c r="LMS44" s="30"/>
      <c r="LMT44" s="31"/>
      <c r="LMU44" s="30"/>
      <c r="LMV44" s="31"/>
      <c r="LMW44" s="30"/>
      <c r="LMX44" s="31"/>
      <c r="LMY44" s="30"/>
      <c r="LMZ44" s="31"/>
      <c r="LNA44" s="30"/>
      <c r="LNB44" s="31"/>
      <c r="LNC44" s="30"/>
      <c r="LND44" s="31"/>
      <c r="LNE44" s="30"/>
      <c r="LNF44" s="31"/>
      <c r="LNG44" s="30"/>
      <c r="LNH44" s="31"/>
      <c r="LNI44" s="30"/>
      <c r="LNJ44" s="31"/>
      <c r="LNK44" s="30"/>
      <c r="LNL44" s="31"/>
      <c r="LNM44" s="30"/>
      <c r="LNN44" s="31"/>
      <c r="LNO44" s="30"/>
      <c r="LNP44" s="31"/>
      <c r="LNQ44" s="30"/>
      <c r="LNR44" s="31"/>
      <c r="LNS44" s="30"/>
      <c r="LNT44" s="31"/>
      <c r="LNU44" s="30"/>
      <c r="LNV44" s="31"/>
      <c r="LNW44" s="30"/>
      <c r="LNX44" s="31"/>
      <c r="LNY44" s="30"/>
      <c r="LNZ44" s="31"/>
      <c r="LOA44" s="30"/>
      <c r="LOB44" s="31"/>
      <c r="LOC44" s="30"/>
      <c r="LOD44" s="31"/>
      <c r="LOE44" s="30"/>
      <c r="LOF44" s="31"/>
      <c r="LOG44" s="30"/>
      <c r="LOH44" s="31"/>
      <c r="LOI44" s="30"/>
      <c r="LOJ44" s="31"/>
      <c r="LOK44" s="30"/>
      <c r="LOL44" s="31"/>
      <c r="LOM44" s="30"/>
      <c r="LON44" s="31"/>
      <c r="LOO44" s="30"/>
      <c r="LOP44" s="31"/>
      <c r="LOQ44" s="30"/>
      <c r="LOR44" s="31"/>
      <c r="LOS44" s="30"/>
      <c r="LOT44" s="31"/>
      <c r="LOU44" s="30"/>
      <c r="LOV44" s="31"/>
      <c r="LOW44" s="30"/>
      <c r="LOX44" s="31"/>
      <c r="LOY44" s="30"/>
      <c r="LOZ44" s="31"/>
      <c r="LPA44" s="30"/>
      <c r="LPB44" s="31"/>
      <c r="LPC44" s="30"/>
      <c r="LPD44" s="31"/>
      <c r="LPE44" s="30"/>
      <c r="LPF44" s="31"/>
      <c r="LPG44" s="30"/>
      <c r="LPH44" s="31"/>
      <c r="LPI44" s="30"/>
      <c r="LPJ44" s="31"/>
      <c r="LPK44" s="30"/>
      <c r="LPL44" s="31"/>
      <c r="LPM44" s="30"/>
      <c r="LPN44" s="31"/>
      <c r="LPO44" s="30"/>
      <c r="LPP44" s="31"/>
      <c r="LPQ44" s="30"/>
      <c r="LPR44" s="31"/>
      <c r="LPS44" s="30"/>
      <c r="LPT44" s="31"/>
      <c r="LPU44" s="30"/>
      <c r="LPV44" s="31"/>
      <c r="LPW44" s="30"/>
      <c r="LPX44" s="31"/>
      <c r="LPY44" s="30"/>
      <c r="LPZ44" s="31"/>
      <c r="LQA44" s="30"/>
      <c r="LQB44" s="31"/>
      <c r="LQC44" s="30"/>
      <c r="LQD44" s="31"/>
      <c r="LQE44" s="30"/>
      <c r="LQF44" s="31"/>
      <c r="LQG44" s="30"/>
      <c r="LQH44" s="31"/>
      <c r="LQI44" s="30"/>
      <c r="LQJ44" s="31"/>
      <c r="LQK44" s="30"/>
      <c r="LQL44" s="31"/>
      <c r="LQM44" s="30"/>
      <c r="LQN44" s="31"/>
      <c r="LQO44" s="30"/>
      <c r="LQP44" s="31"/>
      <c r="LQQ44" s="30"/>
      <c r="LQR44" s="31"/>
      <c r="LQS44" s="30"/>
      <c r="LQT44" s="31"/>
      <c r="LQU44" s="30"/>
      <c r="LQV44" s="31"/>
      <c r="LQW44" s="30"/>
      <c r="LQX44" s="31"/>
      <c r="LQY44" s="30"/>
      <c r="LQZ44" s="31"/>
      <c r="LRA44" s="30"/>
      <c r="LRB44" s="31"/>
      <c r="LRC44" s="30"/>
      <c r="LRD44" s="31"/>
      <c r="LRE44" s="30"/>
      <c r="LRF44" s="31"/>
      <c r="LRG44" s="30"/>
      <c r="LRH44" s="31"/>
      <c r="LRI44" s="30"/>
      <c r="LRJ44" s="31"/>
      <c r="LRK44" s="30"/>
      <c r="LRL44" s="31"/>
      <c r="LRM44" s="30"/>
      <c r="LRN44" s="31"/>
      <c r="LRO44" s="30"/>
      <c r="LRP44" s="31"/>
      <c r="LRQ44" s="30"/>
      <c r="LRR44" s="31"/>
      <c r="LRS44" s="30"/>
      <c r="LRT44" s="31"/>
      <c r="LRU44" s="30"/>
      <c r="LRV44" s="31"/>
      <c r="LRW44" s="30"/>
      <c r="LRX44" s="31"/>
      <c r="LRY44" s="30"/>
      <c r="LRZ44" s="31"/>
      <c r="LSA44" s="30"/>
      <c r="LSB44" s="31"/>
      <c r="LSC44" s="30"/>
      <c r="LSD44" s="31"/>
      <c r="LSE44" s="30"/>
      <c r="LSF44" s="31"/>
      <c r="LSG44" s="30"/>
      <c r="LSH44" s="31"/>
      <c r="LSI44" s="30"/>
      <c r="LSJ44" s="31"/>
      <c r="LSK44" s="30"/>
      <c r="LSL44" s="31"/>
      <c r="LSM44" s="30"/>
      <c r="LSN44" s="31"/>
      <c r="LSO44" s="30"/>
      <c r="LSP44" s="31"/>
      <c r="LSQ44" s="30"/>
      <c r="LSR44" s="31"/>
      <c r="LSS44" s="30"/>
      <c r="LST44" s="31"/>
      <c r="LSU44" s="30"/>
      <c r="LSV44" s="31"/>
      <c r="LSW44" s="30"/>
      <c r="LSX44" s="31"/>
      <c r="LSY44" s="30"/>
      <c r="LSZ44" s="31"/>
      <c r="LTA44" s="30"/>
      <c r="LTB44" s="31"/>
      <c r="LTC44" s="30"/>
      <c r="LTD44" s="31"/>
      <c r="LTE44" s="30"/>
      <c r="LTF44" s="31"/>
      <c r="LTG44" s="30"/>
      <c r="LTH44" s="31"/>
      <c r="LTI44" s="30"/>
      <c r="LTJ44" s="31"/>
      <c r="LTK44" s="30"/>
      <c r="LTL44" s="31"/>
      <c r="LTM44" s="30"/>
      <c r="LTN44" s="31"/>
      <c r="LTO44" s="30"/>
      <c r="LTP44" s="31"/>
      <c r="LTQ44" s="30"/>
      <c r="LTR44" s="31"/>
      <c r="LTS44" s="30"/>
      <c r="LTT44" s="31"/>
      <c r="LTU44" s="30"/>
      <c r="LTV44" s="31"/>
      <c r="LTW44" s="30"/>
      <c r="LTX44" s="31"/>
      <c r="LTY44" s="30"/>
      <c r="LTZ44" s="31"/>
      <c r="LUA44" s="30"/>
      <c r="LUB44" s="31"/>
      <c r="LUC44" s="30"/>
      <c r="LUD44" s="31"/>
      <c r="LUE44" s="30"/>
      <c r="LUF44" s="31"/>
      <c r="LUG44" s="30"/>
      <c r="LUH44" s="31"/>
      <c r="LUI44" s="30"/>
      <c r="LUJ44" s="31"/>
      <c r="LUK44" s="30"/>
      <c r="LUL44" s="31"/>
      <c r="LUM44" s="30"/>
      <c r="LUN44" s="31"/>
      <c r="LUO44" s="30"/>
      <c r="LUP44" s="31"/>
      <c r="LUQ44" s="30"/>
      <c r="LUR44" s="31"/>
      <c r="LUS44" s="30"/>
      <c r="LUT44" s="31"/>
      <c r="LUU44" s="30"/>
      <c r="LUV44" s="31"/>
      <c r="LUW44" s="30"/>
      <c r="LUX44" s="31"/>
      <c r="LUY44" s="30"/>
      <c r="LUZ44" s="31"/>
      <c r="LVA44" s="30"/>
      <c r="LVB44" s="31"/>
      <c r="LVC44" s="30"/>
      <c r="LVD44" s="31"/>
      <c r="LVE44" s="30"/>
      <c r="LVF44" s="31"/>
      <c r="LVG44" s="30"/>
      <c r="LVH44" s="31"/>
      <c r="LVI44" s="30"/>
      <c r="LVJ44" s="31"/>
      <c r="LVK44" s="30"/>
      <c r="LVL44" s="31"/>
      <c r="LVM44" s="30"/>
      <c r="LVN44" s="31"/>
      <c r="LVO44" s="30"/>
      <c r="LVP44" s="31"/>
      <c r="LVQ44" s="30"/>
      <c r="LVR44" s="31"/>
      <c r="LVS44" s="30"/>
      <c r="LVT44" s="31"/>
      <c r="LVU44" s="30"/>
      <c r="LVV44" s="31"/>
      <c r="LVW44" s="30"/>
      <c r="LVX44" s="31"/>
      <c r="LVY44" s="30"/>
      <c r="LVZ44" s="31"/>
      <c r="LWA44" s="30"/>
      <c r="LWB44" s="31"/>
      <c r="LWC44" s="30"/>
      <c r="LWD44" s="31"/>
      <c r="LWE44" s="30"/>
      <c r="LWF44" s="31"/>
      <c r="LWG44" s="30"/>
      <c r="LWH44" s="31"/>
      <c r="LWI44" s="30"/>
      <c r="LWJ44" s="31"/>
      <c r="LWK44" s="30"/>
      <c r="LWL44" s="31"/>
      <c r="LWM44" s="30"/>
      <c r="LWN44" s="31"/>
      <c r="LWO44" s="30"/>
      <c r="LWP44" s="31"/>
      <c r="LWQ44" s="30"/>
      <c r="LWR44" s="31"/>
      <c r="LWS44" s="30"/>
      <c r="LWT44" s="31"/>
      <c r="LWU44" s="30"/>
      <c r="LWV44" s="31"/>
      <c r="LWW44" s="30"/>
      <c r="LWX44" s="31"/>
      <c r="LWY44" s="30"/>
      <c r="LWZ44" s="31"/>
      <c r="LXA44" s="30"/>
      <c r="LXB44" s="31"/>
      <c r="LXC44" s="30"/>
      <c r="LXD44" s="31"/>
      <c r="LXE44" s="30"/>
      <c r="LXF44" s="31"/>
      <c r="LXG44" s="30"/>
      <c r="LXH44" s="31"/>
      <c r="LXI44" s="30"/>
      <c r="LXJ44" s="31"/>
      <c r="LXK44" s="30"/>
      <c r="LXL44" s="31"/>
      <c r="LXM44" s="30"/>
      <c r="LXN44" s="31"/>
      <c r="LXO44" s="30"/>
      <c r="LXP44" s="31"/>
      <c r="LXQ44" s="30"/>
      <c r="LXR44" s="31"/>
      <c r="LXS44" s="30"/>
      <c r="LXT44" s="31"/>
      <c r="LXU44" s="30"/>
      <c r="LXV44" s="31"/>
      <c r="LXW44" s="30"/>
      <c r="LXX44" s="31"/>
      <c r="LXY44" s="30"/>
      <c r="LXZ44" s="31"/>
      <c r="LYA44" s="30"/>
      <c r="LYB44" s="31"/>
      <c r="LYC44" s="30"/>
      <c r="LYD44" s="31"/>
      <c r="LYE44" s="30"/>
      <c r="LYF44" s="31"/>
      <c r="LYG44" s="30"/>
      <c r="LYH44" s="31"/>
      <c r="LYI44" s="30"/>
      <c r="LYJ44" s="31"/>
      <c r="LYK44" s="30"/>
      <c r="LYL44" s="31"/>
      <c r="LYM44" s="30"/>
      <c r="LYN44" s="31"/>
      <c r="LYO44" s="30"/>
      <c r="LYP44" s="31"/>
      <c r="LYQ44" s="30"/>
      <c r="LYR44" s="31"/>
      <c r="LYS44" s="30"/>
      <c r="LYT44" s="31"/>
      <c r="LYU44" s="30"/>
      <c r="LYV44" s="31"/>
      <c r="LYW44" s="30"/>
      <c r="LYX44" s="31"/>
      <c r="LYY44" s="30"/>
      <c r="LYZ44" s="31"/>
      <c r="LZA44" s="30"/>
      <c r="LZB44" s="31"/>
      <c r="LZC44" s="30"/>
      <c r="LZD44" s="31"/>
      <c r="LZE44" s="30"/>
      <c r="LZF44" s="31"/>
      <c r="LZG44" s="30"/>
      <c r="LZH44" s="31"/>
      <c r="LZI44" s="30"/>
      <c r="LZJ44" s="31"/>
      <c r="LZK44" s="30"/>
      <c r="LZL44" s="31"/>
      <c r="LZM44" s="30"/>
      <c r="LZN44" s="31"/>
      <c r="LZO44" s="30"/>
      <c r="LZP44" s="31"/>
      <c r="LZQ44" s="30"/>
      <c r="LZR44" s="31"/>
      <c r="LZS44" s="30"/>
      <c r="LZT44" s="31"/>
      <c r="LZU44" s="30"/>
      <c r="LZV44" s="31"/>
      <c r="LZW44" s="30"/>
      <c r="LZX44" s="31"/>
      <c r="LZY44" s="30"/>
      <c r="LZZ44" s="31"/>
      <c r="MAA44" s="30"/>
      <c r="MAB44" s="31"/>
      <c r="MAC44" s="30"/>
      <c r="MAD44" s="31"/>
      <c r="MAE44" s="30"/>
      <c r="MAF44" s="31"/>
      <c r="MAG44" s="30"/>
      <c r="MAH44" s="31"/>
      <c r="MAI44" s="30"/>
      <c r="MAJ44" s="31"/>
      <c r="MAK44" s="30"/>
      <c r="MAL44" s="31"/>
      <c r="MAM44" s="30"/>
      <c r="MAN44" s="31"/>
      <c r="MAO44" s="30"/>
      <c r="MAP44" s="31"/>
      <c r="MAQ44" s="30"/>
      <c r="MAR44" s="31"/>
      <c r="MAS44" s="30"/>
      <c r="MAT44" s="31"/>
      <c r="MAU44" s="30"/>
      <c r="MAV44" s="31"/>
      <c r="MAW44" s="30"/>
      <c r="MAX44" s="31"/>
      <c r="MAY44" s="30"/>
      <c r="MAZ44" s="31"/>
      <c r="MBA44" s="30"/>
      <c r="MBB44" s="31"/>
      <c r="MBC44" s="30"/>
      <c r="MBD44" s="31"/>
      <c r="MBE44" s="30"/>
      <c r="MBF44" s="31"/>
      <c r="MBG44" s="30"/>
      <c r="MBH44" s="31"/>
      <c r="MBI44" s="30"/>
      <c r="MBJ44" s="31"/>
      <c r="MBK44" s="30"/>
      <c r="MBL44" s="31"/>
      <c r="MBM44" s="30"/>
      <c r="MBN44" s="31"/>
      <c r="MBO44" s="30"/>
      <c r="MBP44" s="31"/>
      <c r="MBQ44" s="30"/>
      <c r="MBR44" s="31"/>
      <c r="MBS44" s="30"/>
      <c r="MBT44" s="31"/>
      <c r="MBU44" s="30"/>
      <c r="MBV44" s="31"/>
      <c r="MBW44" s="30"/>
      <c r="MBX44" s="31"/>
      <c r="MBY44" s="30"/>
      <c r="MBZ44" s="31"/>
      <c r="MCA44" s="30"/>
      <c r="MCB44" s="31"/>
      <c r="MCC44" s="30"/>
      <c r="MCD44" s="31"/>
      <c r="MCE44" s="30"/>
      <c r="MCF44" s="31"/>
      <c r="MCG44" s="30"/>
      <c r="MCH44" s="31"/>
      <c r="MCI44" s="30"/>
      <c r="MCJ44" s="31"/>
      <c r="MCK44" s="30"/>
      <c r="MCL44" s="31"/>
      <c r="MCM44" s="30"/>
      <c r="MCN44" s="31"/>
      <c r="MCO44" s="30"/>
      <c r="MCP44" s="31"/>
      <c r="MCQ44" s="30"/>
      <c r="MCR44" s="31"/>
      <c r="MCS44" s="30"/>
      <c r="MCT44" s="31"/>
      <c r="MCU44" s="30"/>
      <c r="MCV44" s="31"/>
      <c r="MCW44" s="30"/>
      <c r="MCX44" s="31"/>
      <c r="MCY44" s="30"/>
      <c r="MCZ44" s="31"/>
      <c r="MDA44" s="30"/>
      <c r="MDB44" s="31"/>
      <c r="MDC44" s="30"/>
      <c r="MDD44" s="31"/>
      <c r="MDE44" s="30"/>
      <c r="MDF44" s="31"/>
      <c r="MDG44" s="30"/>
      <c r="MDH44" s="31"/>
      <c r="MDI44" s="30"/>
      <c r="MDJ44" s="31"/>
      <c r="MDK44" s="30"/>
      <c r="MDL44" s="31"/>
      <c r="MDM44" s="30"/>
      <c r="MDN44" s="31"/>
      <c r="MDO44" s="30"/>
      <c r="MDP44" s="31"/>
      <c r="MDQ44" s="30"/>
      <c r="MDR44" s="31"/>
      <c r="MDS44" s="30"/>
      <c r="MDT44" s="31"/>
      <c r="MDU44" s="30"/>
      <c r="MDV44" s="31"/>
      <c r="MDW44" s="30"/>
      <c r="MDX44" s="31"/>
      <c r="MDY44" s="30"/>
      <c r="MDZ44" s="31"/>
      <c r="MEA44" s="30"/>
      <c r="MEB44" s="31"/>
      <c r="MEC44" s="30"/>
      <c r="MED44" s="31"/>
      <c r="MEE44" s="30"/>
      <c r="MEF44" s="31"/>
      <c r="MEG44" s="30"/>
      <c r="MEH44" s="31"/>
      <c r="MEI44" s="30"/>
      <c r="MEJ44" s="31"/>
      <c r="MEK44" s="30"/>
      <c r="MEL44" s="31"/>
      <c r="MEM44" s="30"/>
      <c r="MEN44" s="31"/>
      <c r="MEO44" s="30"/>
      <c r="MEP44" s="31"/>
      <c r="MEQ44" s="30"/>
      <c r="MER44" s="31"/>
      <c r="MES44" s="30"/>
      <c r="MET44" s="31"/>
      <c r="MEU44" s="30"/>
      <c r="MEV44" s="31"/>
      <c r="MEW44" s="30"/>
      <c r="MEX44" s="31"/>
      <c r="MEY44" s="30"/>
      <c r="MEZ44" s="31"/>
      <c r="MFA44" s="30"/>
      <c r="MFB44" s="31"/>
      <c r="MFC44" s="30"/>
      <c r="MFD44" s="31"/>
      <c r="MFE44" s="30"/>
      <c r="MFF44" s="31"/>
      <c r="MFG44" s="30"/>
      <c r="MFH44" s="31"/>
      <c r="MFI44" s="30"/>
      <c r="MFJ44" s="31"/>
      <c r="MFK44" s="30"/>
      <c r="MFL44" s="31"/>
      <c r="MFM44" s="30"/>
      <c r="MFN44" s="31"/>
      <c r="MFO44" s="30"/>
      <c r="MFP44" s="31"/>
      <c r="MFQ44" s="30"/>
      <c r="MFR44" s="31"/>
      <c r="MFS44" s="30"/>
      <c r="MFT44" s="31"/>
      <c r="MFU44" s="30"/>
      <c r="MFV44" s="31"/>
      <c r="MFW44" s="30"/>
      <c r="MFX44" s="31"/>
      <c r="MFY44" s="30"/>
      <c r="MFZ44" s="31"/>
      <c r="MGA44" s="30"/>
      <c r="MGB44" s="31"/>
      <c r="MGC44" s="30"/>
      <c r="MGD44" s="31"/>
      <c r="MGE44" s="30"/>
      <c r="MGF44" s="31"/>
      <c r="MGG44" s="30"/>
      <c r="MGH44" s="31"/>
      <c r="MGI44" s="30"/>
      <c r="MGJ44" s="31"/>
      <c r="MGK44" s="30"/>
      <c r="MGL44" s="31"/>
      <c r="MGM44" s="30"/>
      <c r="MGN44" s="31"/>
      <c r="MGO44" s="30"/>
      <c r="MGP44" s="31"/>
      <c r="MGQ44" s="30"/>
      <c r="MGR44" s="31"/>
      <c r="MGS44" s="30"/>
      <c r="MGT44" s="31"/>
      <c r="MGU44" s="30"/>
      <c r="MGV44" s="31"/>
      <c r="MGW44" s="30"/>
      <c r="MGX44" s="31"/>
      <c r="MGY44" s="30"/>
      <c r="MGZ44" s="31"/>
      <c r="MHA44" s="30"/>
      <c r="MHB44" s="31"/>
      <c r="MHC44" s="30"/>
      <c r="MHD44" s="31"/>
      <c r="MHE44" s="30"/>
      <c r="MHF44" s="31"/>
      <c r="MHG44" s="30"/>
      <c r="MHH44" s="31"/>
      <c r="MHI44" s="30"/>
      <c r="MHJ44" s="31"/>
      <c r="MHK44" s="30"/>
      <c r="MHL44" s="31"/>
      <c r="MHM44" s="30"/>
      <c r="MHN44" s="31"/>
      <c r="MHO44" s="30"/>
      <c r="MHP44" s="31"/>
      <c r="MHQ44" s="30"/>
      <c r="MHR44" s="31"/>
      <c r="MHS44" s="30"/>
      <c r="MHT44" s="31"/>
      <c r="MHU44" s="30"/>
      <c r="MHV44" s="31"/>
      <c r="MHW44" s="30"/>
      <c r="MHX44" s="31"/>
      <c r="MHY44" s="30"/>
      <c r="MHZ44" s="31"/>
      <c r="MIA44" s="30"/>
      <c r="MIB44" s="31"/>
      <c r="MIC44" s="30"/>
      <c r="MID44" s="31"/>
      <c r="MIE44" s="30"/>
      <c r="MIF44" s="31"/>
      <c r="MIG44" s="30"/>
      <c r="MIH44" s="31"/>
      <c r="MII44" s="30"/>
      <c r="MIJ44" s="31"/>
      <c r="MIK44" s="30"/>
      <c r="MIL44" s="31"/>
      <c r="MIM44" s="30"/>
      <c r="MIN44" s="31"/>
      <c r="MIO44" s="30"/>
      <c r="MIP44" s="31"/>
      <c r="MIQ44" s="30"/>
      <c r="MIR44" s="31"/>
      <c r="MIS44" s="30"/>
      <c r="MIT44" s="31"/>
      <c r="MIU44" s="30"/>
      <c r="MIV44" s="31"/>
      <c r="MIW44" s="30"/>
      <c r="MIX44" s="31"/>
      <c r="MIY44" s="30"/>
      <c r="MIZ44" s="31"/>
      <c r="MJA44" s="30"/>
      <c r="MJB44" s="31"/>
      <c r="MJC44" s="30"/>
      <c r="MJD44" s="31"/>
      <c r="MJE44" s="30"/>
      <c r="MJF44" s="31"/>
      <c r="MJG44" s="30"/>
      <c r="MJH44" s="31"/>
      <c r="MJI44" s="30"/>
      <c r="MJJ44" s="31"/>
      <c r="MJK44" s="30"/>
      <c r="MJL44" s="31"/>
      <c r="MJM44" s="30"/>
      <c r="MJN44" s="31"/>
      <c r="MJO44" s="30"/>
      <c r="MJP44" s="31"/>
      <c r="MJQ44" s="30"/>
      <c r="MJR44" s="31"/>
      <c r="MJS44" s="30"/>
      <c r="MJT44" s="31"/>
      <c r="MJU44" s="30"/>
      <c r="MJV44" s="31"/>
      <c r="MJW44" s="30"/>
      <c r="MJX44" s="31"/>
      <c r="MJY44" s="30"/>
      <c r="MJZ44" s="31"/>
      <c r="MKA44" s="30"/>
      <c r="MKB44" s="31"/>
      <c r="MKC44" s="30"/>
      <c r="MKD44" s="31"/>
      <c r="MKE44" s="30"/>
      <c r="MKF44" s="31"/>
      <c r="MKG44" s="30"/>
      <c r="MKH44" s="31"/>
      <c r="MKI44" s="30"/>
      <c r="MKJ44" s="31"/>
      <c r="MKK44" s="30"/>
      <c r="MKL44" s="31"/>
      <c r="MKM44" s="30"/>
      <c r="MKN44" s="31"/>
      <c r="MKO44" s="30"/>
      <c r="MKP44" s="31"/>
      <c r="MKQ44" s="30"/>
      <c r="MKR44" s="31"/>
      <c r="MKS44" s="30"/>
      <c r="MKT44" s="31"/>
      <c r="MKU44" s="30"/>
      <c r="MKV44" s="31"/>
      <c r="MKW44" s="30"/>
      <c r="MKX44" s="31"/>
      <c r="MKY44" s="30"/>
      <c r="MKZ44" s="31"/>
      <c r="MLA44" s="30"/>
      <c r="MLB44" s="31"/>
      <c r="MLC44" s="30"/>
      <c r="MLD44" s="31"/>
      <c r="MLE44" s="30"/>
      <c r="MLF44" s="31"/>
      <c r="MLG44" s="30"/>
      <c r="MLH44" s="31"/>
      <c r="MLI44" s="30"/>
      <c r="MLJ44" s="31"/>
      <c r="MLK44" s="30"/>
      <c r="MLL44" s="31"/>
      <c r="MLM44" s="30"/>
      <c r="MLN44" s="31"/>
      <c r="MLO44" s="30"/>
      <c r="MLP44" s="31"/>
      <c r="MLQ44" s="30"/>
      <c r="MLR44" s="31"/>
      <c r="MLS44" s="30"/>
      <c r="MLT44" s="31"/>
      <c r="MLU44" s="30"/>
      <c r="MLV44" s="31"/>
      <c r="MLW44" s="30"/>
      <c r="MLX44" s="31"/>
      <c r="MLY44" s="30"/>
      <c r="MLZ44" s="31"/>
      <c r="MMA44" s="30"/>
      <c r="MMB44" s="31"/>
      <c r="MMC44" s="30"/>
      <c r="MMD44" s="31"/>
      <c r="MME44" s="30"/>
      <c r="MMF44" s="31"/>
      <c r="MMG44" s="30"/>
      <c r="MMH44" s="31"/>
      <c r="MMI44" s="30"/>
      <c r="MMJ44" s="31"/>
      <c r="MMK44" s="30"/>
      <c r="MML44" s="31"/>
      <c r="MMM44" s="30"/>
      <c r="MMN44" s="31"/>
      <c r="MMO44" s="30"/>
      <c r="MMP44" s="31"/>
      <c r="MMQ44" s="30"/>
      <c r="MMR44" s="31"/>
      <c r="MMS44" s="30"/>
      <c r="MMT44" s="31"/>
      <c r="MMU44" s="30"/>
      <c r="MMV44" s="31"/>
      <c r="MMW44" s="30"/>
      <c r="MMX44" s="31"/>
      <c r="MMY44" s="30"/>
      <c r="MMZ44" s="31"/>
      <c r="MNA44" s="30"/>
      <c r="MNB44" s="31"/>
      <c r="MNC44" s="30"/>
      <c r="MND44" s="31"/>
      <c r="MNE44" s="30"/>
      <c r="MNF44" s="31"/>
      <c r="MNG44" s="30"/>
      <c r="MNH44" s="31"/>
      <c r="MNI44" s="30"/>
      <c r="MNJ44" s="31"/>
      <c r="MNK44" s="30"/>
      <c r="MNL44" s="31"/>
      <c r="MNM44" s="30"/>
      <c r="MNN44" s="31"/>
      <c r="MNO44" s="30"/>
      <c r="MNP44" s="31"/>
      <c r="MNQ44" s="30"/>
      <c r="MNR44" s="31"/>
      <c r="MNS44" s="30"/>
      <c r="MNT44" s="31"/>
      <c r="MNU44" s="30"/>
      <c r="MNV44" s="31"/>
      <c r="MNW44" s="30"/>
      <c r="MNX44" s="31"/>
      <c r="MNY44" s="30"/>
      <c r="MNZ44" s="31"/>
      <c r="MOA44" s="30"/>
      <c r="MOB44" s="31"/>
      <c r="MOC44" s="30"/>
      <c r="MOD44" s="31"/>
      <c r="MOE44" s="30"/>
      <c r="MOF44" s="31"/>
      <c r="MOG44" s="30"/>
      <c r="MOH44" s="31"/>
      <c r="MOI44" s="30"/>
      <c r="MOJ44" s="31"/>
      <c r="MOK44" s="30"/>
      <c r="MOL44" s="31"/>
      <c r="MOM44" s="30"/>
      <c r="MON44" s="31"/>
      <c r="MOO44" s="30"/>
      <c r="MOP44" s="31"/>
      <c r="MOQ44" s="30"/>
      <c r="MOR44" s="31"/>
      <c r="MOS44" s="30"/>
      <c r="MOT44" s="31"/>
      <c r="MOU44" s="30"/>
      <c r="MOV44" s="31"/>
      <c r="MOW44" s="30"/>
      <c r="MOX44" s="31"/>
      <c r="MOY44" s="30"/>
      <c r="MOZ44" s="31"/>
      <c r="MPA44" s="30"/>
      <c r="MPB44" s="31"/>
      <c r="MPC44" s="30"/>
      <c r="MPD44" s="31"/>
      <c r="MPE44" s="30"/>
      <c r="MPF44" s="31"/>
      <c r="MPG44" s="30"/>
      <c r="MPH44" s="31"/>
      <c r="MPI44" s="30"/>
      <c r="MPJ44" s="31"/>
      <c r="MPK44" s="30"/>
      <c r="MPL44" s="31"/>
      <c r="MPM44" s="30"/>
      <c r="MPN44" s="31"/>
      <c r="MPO44" s="30"/>
      <c r="MPP44" s="31"/>
      <c r="MPQ44" s="30"/>
      <c r="MPR44" s="31"/>
      <c r="MPS44" s="30"/>
      <c r="MPT44" s="31"/>
      <c r="MPU44" s="30"/>
      <c r="MPV44" s="31"/>
      <c r="MPW44" s="30"/>
      <c r="MPX44" s="31"/>
      <c r="MPY44" s="30"/>
      <c r="MPZ44" s="31"/>
      <c r="MQA44" s="30"/>
      <c r="MQB44" s="31"/>
      <c r="MQC44" s="30"/>
      <c r="MQD44" s="31"/>
      <c r="MQE44" s="30"/>
      <c r="MQF44" s="31"/>
      <c r="MQG44" s="30"/>
      <c r="MQH44" s="31"/>
      <c r="MQI44" s="30"/>
      <c r="MQJ44" s="31"/>
      <c r="MQK44" s="30"/>
      <c r="MQL44" s="31"/>
      <c r="MQM44" s="30"/>
      <c r="MQN44" s="31"/>
      <c r="MQO44" s="30"/>
      <c r="MQP44" s="31"/>
      <c r="MQQ44" s="30"/>
      <c r="MQR44" s="31"/>
      <c r="MQS44" s="30"/>
      <c r="MQT44" s="31"/>
      <c r="MQU44" s="30"/>
      <c r="MQV44" s="31"/>
      <c r="MQW44" s="30"/>
      <c r="MQX44" s="31"/>
      <c r="MQY44" s="30"/>
      <c r="MQZ44" s="31"/>
      <c r="MRA44" s="30"/>
      <c r="MRB44" s="31"/>
      <c r="MRC44" s="30"/>
      <c r="MRD44" s="31"/>
      <c r="MRE44" s="30"/>
      <c r="MRF44" s="31"/>
      <c r="MRG44" s="30"/>
      <c r="MRH44" s="31"/>
      <c r="MRI44" s="30"/>
      <c r="MRJ44" s="31"/>
      <c r="MRK44" s="30"/>
      <c r="MRL44" s="31"/>
      <c r="MRM44" s="30"/>
      <c r="MRN44" s="31"/>
      <c r="MRO44" s="30"/>
      <c r="MRP44" s="31"/>
      <c r="MRQ44" s="30"/>
      <c r="MRR44" s="31"/>
      <c r="MRS44" s="30"/>
      <c r="MRT44" s="31"/>
      <c r="MRU44" s="30"/>
      <c r="MRV44" s="31"/>
      <c r="MRW44" s="30"/>
      <c r="MRX44" s="31"/>
      <c r="MRY44" s="30"/>
      <c r="MRZ44" s="31"/>
      <c r="MSA44" s="30"/>
      <c r="MSB44" s="31"/>
      <c r="MSC44" s="30"/>
      <c r="MSD44" s="31"/>
      <c r="MSE44" s="30"/>
      <c r="MSF44" s="31"/>
      <c r="MSG44" s="30"/>
      <c r="MSH44" s="31"/>
      <c r="MSI44" s="30"/>
      <c r="MSJ44" s="31"/>
      <c r="MSK44" s="30"/>
      <c r="MSL44" s="31"/>
      <c r="MSM44" s="30"/>
      <c r="MSN44" s="31"/>
      <c r="MSO44" s="30"/>
      <c r="MSP44" s="31"/>
      <c r="MSQ44" s="30"/>
      <c r="MSR44" s="31"/>
      <c r="MSS44" s="30"/>
      <c r="MST44" s="31"/>
      <c r="MSU44" s="30"/>
      <c r="MSV44" s="31"/>
      <c r="MSW44" s="30"/>
      <c r="MSX44" s="31"/>
      <c r="MSY44" s="30"/>
      <c r="MSZ44" s="31"/>
      <c r="MTA44" s="30"/>
      <c r="MTB44" s="31"/>
      <c r="MTC44" s="30"/>
      <c r="MTD44" s="31"/>
      <c r="MTE44" s="30"/>
      <c r="MTF44" s="31"/>
      <c r="MTG44" s="30"/>
      <c r="MTH44" s="31"/>
      <c r="MTI44" s="30"/>
      <c r="MTJ44" s="31"/>
      <c r="MTK44" s="30"/>
      <c r="MTL44" s="31"/>
      <c r="MTM44" s="30"/>
      <c r="MTN44" s="31"/>
      <c r="MTO44" s="30"/>
      <c r="MTP44" s="31"/>
      <c r="MTQ44" s="30"/>
      <c r="MTR44" s="31"/>
      <c r="MTS44" s="30"/>
      <c r="MTT44" s="31"/>
      <c r="MTU44" s="30"/>
      <c r="MTV44" s="31"/>
      <c r="MTW44" s="30"/>
      <c r="MTX44" s="31"/>
      <c r="MTY44" s="30"/>
      <c r="MTZ44" s="31"/>
      <c r="MUA44" s="30"/>
      <c r="MUB44" s="31"/>
      <c r="MUC44" s="30"/>
      <c r="MUD44" s="31"/>
      <c r="MUE44" s="30"/>
      <c r="MUF44" s="31"/>
      <c r="MUG44" s="30"/>
      <c r="MUH44" s="31"/>
      <c r="MUI44" s="30"/>
      <c r="MUJ44" s="31"/>
      <c r="MUK44" s="30"/>
      <c r="MUL44" s="31"/>
      <c r="MUM44" s="30"/>
      <c r="MUN44" s="31"/>
      <c r="MUO44" s="30"/>
      <c r="MUP44" s="31"/>
      <c r="MUQ44" s="30"/>
      <c r="MUR44" s="31"/>
      <c r="MUS44" s="30"/>
      <c r="MUT44" s="31"/>
      <c r="MUU44" s="30"/>
      <c r="MUV44" s="31"/>
      <c r="MUW44" s="30"/>
      <c r="MUX44" s="31"/>
      <c r="MUY44" s="30"/>
      <c r="MUZ44" s="31"/>
      <c r="MVA44" s="30"/>
      <c r="MVB44" s="31"/>
      <c r="MVC44" s="30"/>
      <c r="MVD44" s="31"/>
      <c r="MVE44" s="30"/>
      <c r="MVF44" s="31"/>
      <c r="MVG44" s="30"/>
      <c r="MVH44" s="31"/>
      <c r="MVI44" s="30"/>
      <c r="MVJ44" s="31"/>
      <c r="MVK44" s="30"/>
      <c r="MVL44" s="31"/>
      <c r="MVM44" s="30"/>
      <c r="MVN44" s="31"/>
      <c r="MVO44" s="30"/>
      <c r="MVP44" s="31"/>
      <c r="MVQ44" s="30"/>
      <c r="MVR44" s="31"/>
      <c r="MVS44" s="30"/>
      <c r="MVT44" s="31"/>
      <c r="MVU44" s="30"/>
      <c r="MVV44" s="31"/>
      <c r="MVW44" s="30"/>
      <c r="MVX44" s="31"/>
      <c r="MVY44" s="30"/>
      <c r="MVZ44" s="31"/>
      <c r="MWA44" s="30"/>
      <c r="MWB44" s="31"/>
      <c r="MWC44" s="30"/>
      <c r="MWD44" s="31"/>
      <c r="MWE44" s="30"/>
      <c r="MWF44" s="31"/>
      <c r="MWG44" s="30"/>
      <c r="MWH44" s="31"/>
      <c r="MWI44" s="30"/>
      <c r="MWJ44" s="31"/>
      <c r="MWK44" s="30"/>
      <c r="MWL44" s="31"/>
      <c r="MWM44" s="30"/>
      <c r="MWN44" s="31"/>
      <c r="MWO44" s="30"/>
      <c r="MWP44" s="31"/>
      <c r="MWQ44" s="30"/>
      <c r="MWR44" s="31"/>
      <c r="MWS44" s="30"/>
      <c r="MWT44" s="31"/>
      <c r="MWU44" s="30"/>
      <c r="MWV44" s="31"/>
      <c r="MWW44" s="30"/>
      <c r="MWX44" s="31"/>
      <c r="MWY44" s="30"/>
      <c r="MWZ44" s="31"/>
      <c r="MXA44" s="30"/>
      <c r="MXB44" s="31"/>
      <c r="MXC44" s="30"/>
      <c r="MXD44" s="31"/>
      <c r="MXE44" s="30"/>
      <c r="MXF44" s="31"/>
      <c r="MXG44" s="30"/>
      <c r="MXH44" s="31"/>
      <c r="MXI44" s="30"/>
      <c r="MXJ44" s="31"/>
      <c r="MXK44" s="30"/>
      <c r="MXL44" s="31"/>
      <c r="MXM44" s="30"/>
      <c r="MXN44" s="31"/>
      <c r="MXO44" s="30"/>
      <c r="MXP44" s="31"/>
      <c r="MXQ44" s="30"/>
      <c r="MXR44" s="31"/>
      <c r="MXS44" s="30"/>
      <c r="MXT44" s="31"/>
      <c r="MXU44" s="30"/>
      <c r="MXV44" s="31"/>
      <c r="MXW44" s="30"/>
      <c r="MXX44" s="31"/>
      <c r="MXY44" s="30"/>
      <c r="MXZ44" s="31"/>
      <c r="MYA44" s="30"/>
      <c r="MYB44" s="31"/>
      <c r="MYC44" s="30"/>
      <c r="MYD44" s="31"/>
      <c r="MYE44" s="30"/>
      <c r="MYF44" s="31"/>
      <c r="MYG44" s="30"/>
      <c r="MYH44" s="31"/>
      <c r="MYI44" s="30"/>
      <c r="MYJ44" s="31"/>
      <c r="MYK44" s="30"/>
      <c r="MYL44" s="31"/>
      <c r="MYM44" s="30"/>
      <c r="MYN44" s="31"/>
      <c r="MYO44" s="30"/>
      <c r="MYP44" s="31"/>
      <c r="MYQ44" s="30"/>
      <c r="MYR44" s="31"/>
      <c r="MYS44" s="30"/>
      <c r="MYT44" s="31"/>
      <c r="MYU44" s="30"/>
      <c r="MYV44" s="31"/>
      <c r="MYW44" s="30"/>
      <c r="MYX44" s="31"/>
      <c r="MYY44" s="30"/>
      <c r="MYZ44" s="31"/>
      <c r="MZA44" s="30"/>
      <c r="MZB44" s="31"/>
      <c r="MZC44" s="30"/>
      <c r="MZD44" s="31"/>
      <c r="MZE44" s="30"/>
      <c r="MZF44" s="31"/>
      <c r="MZG44" s="30"/>
      <c r="MZH44" s="31"/>
      <c r="MZI44" s="30"/>
      <c r="MZJ44" s="31"/>
      <c r="MZK44" s="30"/>
      <c r="MZL44" s="31"/>
      <c r="MZM44" s="30"/>
      <c r="MZN44" s="31"/>
      <c r="MZO44" s="30"/>
      <c r="MZP44" s="31"/>
      <c r="MZQ44" s="30"/>
      <c r="MZR44" s="31"/>
      <c r="MZS44" s="30"/>
      <c r="MZT44" s="31"/>
      <c r="MZU44" s="30"/>
      <c r="MZV44" s="31"/>
      <c r="MZW44" s="30"/>
      <c r="MZX44" s="31"/>
      <c r="MZY44" s="30"/>
      <c r="MZZ44" s="31"/>
      <c r="NAA44" s="30"/>
      <c r="NAB44" s="31"/>
      <c r="NAC44" s="30"/>
      <c r="NAD44" s="31"/>
      <c r="NAE44" s="30"/>
      <c r="NAF44" s="31"/>
      <c r="NAG44" s="30"/>
      <c r="NAH44" s="31"/>
      <c r="NAI44" s="30"/>
      <c r="NAJ44" s="31"/>
      <c r="NAK44" s="30"/>
      <c r="NAL44" s="31"/>
      <c r="NAM44" s="30"/>
      <c r="NAN44" s="31"/>
      <c r="NAO44" s="30"/>
      <c r="NAP44" s="31"/>
      <c r="NAQ44" s="30"/>
      <c r="NAR44" s="31"/>
      <c r="NAS44" s="30"/>
      <c r="NAT44" s="31"/>
      <c r="NAU44" s="30"/>
      <c r="NAV44" s="31"/>
      <c r="NAW44" s="30"/>
      <c r="NAX44" s="31"/>
      <c r="NAY44" s="30"/>
      <c r="NAZ44" s="31"/>
      <c r="NBA44" s="30"/>
      <c r="NBB44" s="31"/>
      <c r="NBC44" s="30"/>
      <c r="NBD44" s="31"/>
      <c r="NBE44" s="30"/>
      <c r="NBF44" s="31"/>
      <c r="NBG44" s="30"/>
      <c r="NBH44" s="31"/>
      <c r="NBI44" s="30"/>
      <c r="NBJ44" s="31"/>
      <c r="NBK44" s="30"/>
      <c r="NBL44" s="31"/>
      <c r="NBM44" s="30"/>
      <c r="NBN44" s="31"/>
      <c r="NBO44" s="30"/>
      <c r="NBP44" s="31"/>
      <c r="NBQ44" s="30"/>
      <c r="NBR44" s="31"/>
      <c r="NBS44" s="30"/>
      <c r="NBT44" s="31"/>
      <c r="NBU44" s="30"/>
      <c r="NBV44" s="31"/>
      <c r="NBW44" s="30"/>
      <c r="NBX44" s="31"/>
      <c r="NBY44" s="30"/>
      <c r="NBZ44" s="31"/>
      <c r="NCA44" s="30"/>
      <c r="NCB44" s="31"/>
      <c r="NCC44" s="30"/>
      <c r="NCD44" s="31"/>
      <c r="NCE44" s="30"/>
      <c r="NCF44" s="31"/>
      <c r="NCG44" s="30"/>
      <c r="NCH44" s="31"/>
      <c r="NCI44" s="30"/>
      <c r="NCJ44" s="31"/>
      <c r="NCK44" s="30"/>
      <c r="NCL44" s="31"/>
      <c r="NCM44" s="30"/>
      <c r="NCN44" s="31"/>
      <c r="NCO44" s="30"/>
      <c r="NCP44" s="31"/>
      <c r="NCQ44" s="30"/>
      <c r="NCR44" s="31"/>
      <c r="NCS44" s="30"/>
      <c r="NCT44" s="31"/>
      <c r="NCU44" s="30"/>
      <c r="NCV44" s="31"/>
      <c r="NCW44" s="30"/>
      <c r="NCX44" s="31"/>
      <c r="NCY44" s="30"/>
      <c r="NCZ44" s="31"/>
      <c r="NDA44" s="30"/>
      <c r="NDB44" s="31"/>
      <c r="NDC44" s="30"/>
      <c r="NDD44" s="31"/>
      <c r="NDE44" s="30"/>
      <c r="NDF44" s="31"/>
      <c r="NDG44" s="30"/>
      <c r="NDH44" s="31"/>
      <c r="NDI44" s="30"/>
      <c r="NDJ44" s="31"/>
      <c r="NDK44" s="30"/>
      <c r="NDL44" s="31"/>
      <c r="NDM44" s="30"/>
      <c r="NDN44" s="31"/>
      <c r="NDO44" s="30"/>
      <c r="NDP44" s="31"/>
      <c r="NDQ44" s="30"/>
      <c r="NDR44" s="31"/>
      <c r="NDS44" s="30"/>
      <c r="NDT44" s="31"/>
      <c r="NDU44" s="30"/>
      <c r="NDV44" s="31"/>
      <c r="NDW44" s="30"/>
      <c r="NDX44" s="31"/>
      <c r="NDY44" s="30"/>
      <c r="NDZ44" s="31"/>
      <c r="NEA44" s="30"/>
      <c r="NEB44" s="31"/>
      <c r="NEC44" s="30"/>
      <c r="NED44" s="31"/>
      <c r="NEE44" s="30"/>
      <c r="NEF44" s="31"/>
      <c r="NEG44" s="30"/>
      <c r="NEH44" s="31"/>
      <c r="NEI44" s="30"/>
      <c r="NEJ44" s="31"/>
      <c r="NEK44" s="30"/>
      <c r="NEL44" s="31"/>
      <c r="NEM44" s="30"/>
      <c r="NEN44" s="31"/>
      <c r="NEO44" s="30"/>
      <c r="NEP44" s="31"/>
      <c r="NEQ44" s="30"/>
      <c r="NER44" s="31"/>
      <c r="NES44" s="30"/>
      <c r="NET44" s="31"/>
      <c r="NEU44" s="30"/>
      <c r="NEV44" s="31"/>
      <c r="NEW44" s="30"/>
      <c r="NEX44" s="31"/>
      <c r="NEY44" s="30"/>
      <c r="NEZ44" s="31"/>
      <c r="NFA44" s="30"/>
      <c r="NFB44" s="31"/>
      <c r="NFC44" s="30"/>
      <c r="NFD44" s="31"/>
      <c r="NFE44" s="30"/>
      <c r="NFF44" s="31"/>
      <c r="NFG44" s="30"/>
      <c r="NFH44" s="31"/>
      <c r="NFI44" s="30"/>
      <c r="NFJ44" s="31"/>
      <c r="NFK44" s="30"/>
      <c r="NFL44" s="31"/>
      <c r="NFM44" s="30"/>
      <c r="NFN44" s="31"/>
      <c r="NFO44" s="30"/>
      <c r="NFP44" s="31"/>
      <c r="NFQ44" s="30"/>
      <c r="NFR44" s="31"/>
      <c r="NFS44" s="30"/>
      <c r="NFT44" s="31"/>
      <c r="NFU44" s="30"/>
      <c r="NFV44" s="31"/>
      <c r="NFW44" s="30"/>
      <c r="NFX44" s="31"/>
      <c r="NFY44" s="30"/>
      <c r="NFZ44" s="31"/>
      <c r="NGA44" s="30"/>
      <c r="NGB44" s="31"/>
      <c r="NGC44" s="30"/>
      <c r="NGD44" s="31"/>
      <c r="NGE44" s="30"/>
      <c r="NGF44" s="31"/>
      <c r="NGG44" s="30"/>
      <c r="NGH44" s="31"/>
      <c r="NGI44" s="30"/>
      <c r="NGJ44" s="31"/>
      <c r="NGK44" s="30"/>
      <c r="NGL44" s="31"/>
      <c r="NGM44" s="30"/>
      <c r="NGN44" s="31"/>
      <c r="NGO44" s="30"/>
      <c r="NGP44" s="31"/>
      <c r="NGQ44" s="30"/>
      <c r="NGR44" s="31"/>
      <c r="NGS44" s="30"/>
      <c r="NGT44" s="31"/>
      <c r="NGU44" s="30"/>
      <c r="NGV44" s="31"/>
      <c r="NGW44" s="30"/>
      <c r="NGX44" s="31"/>
      <c r="NGY44" s="30"/>
      <c r="NGZ44" s="31"/>
      <c r="NHA44" s="30"/>
      <c r="NHB44" s="31"/>
      <c r="NHC44" s="30"/>
      <c r="NHD44" s="31"/>
      <c r="NHE44" s="30"/>
      <c r="NHF44" s="31"/>
      <c r="NHG44" s="30"/>
      <c r="NHH44" s="31"/>
      <c r="NHI44" s="30"/>
      <c r="NHJ44" s="31"/>
      <c r="NHK44" s="30"/>
      <c r="NHL44" s="31"/>
      <c r="NHM44" s="30"/>
      <c r="NHN44" s="31"/>
      <c r="NHO44" s="30"/>
      <c r="NHP44" s="31"/>
      <c r="NHQ44" s="30"/>
      <c r="NHR44" s="31"/>
      <c r="NHS44" s="30"/>
      <c r="NHT44" s="31"/>
      <c r="NHU44" s="30"/>
      <c r="NHV44" s="31"/>
      <c r="NHW44" s="30"/>
      <c r="NHX44" s="31"/>
      <c r="NHY44" s="30"/>
      <c r="NHZ44" s="31"/>
      <c r="NIA44" s="30"/>
      <c r="NIB44" s="31"/>
      <c r="NIC44" s="30"/>
      <c r="NID44" s="31"/>
      <c r="NIE44" s="30"/>
      <c r="NIF44" s="31"/>
      <c r="NIG44" s="30"/>
      <c r="NIH44" s="31"/>
      <c r="NII44" s="30"/>
      <c r="NIJ44" s="31"/>
      <c r="NIK44" s="30"/>
      <c r="NIL44" s="31"/>
      <c r="NIM44" s="30"/>
      <c r="NIN44" s="31"/>
      <c r="NIO44" s="30"/>
      <c r="NIP44" s="31"/>
      <c r="NIQ44" s="30"/>
      <c r="NIR44" s="31"/>
      <c r="NIS44" s="30"/>
      <c r="NIT44" s="31"/>
      <c r="NIU44" s="30"/>
      <c r="NIV44" s="31"/>
      <c r="NIW44" s="30"/>
      <c r="NIX44" s="31"/>
      <c r="NIY44" s="30"/>
      <c r="NIZ44" s="31"/>
      <c r="NJA44" s="30"/>
      <c r="NJB44" s="31"/>
      <c r="NJC44" s="30"/>
      <c r="NJD44" s="31"/>
      <c r="NJE44" s="30"/>
      <c r="NJF44" s="31"/>
      <c r="NJG44" s="30"/>
      <c r="NJH44" s="31"/>
      <c r="NJI44" s="30"/>
      <c r="NJJ44" s="31"/>
      <c r="NJK44" s="30"/>
      <c r="NJL44" s="31"/>
      <c r="NJM44" s="30"/>
      <c r="NJN44" s="31"/>
      <c r="NJO44" s="30"/>
      <c r="NJP44" s="31"/>
      <c r="NJQ44" s="30"/>
      <c r="NJR44" s="31"/>
      <c r="NJS44" s="30"/>
      <c r="NJT44" s="31"/>
      <c r="NJU44" s="30"/>
      <c r="NJV44" s="31"/>
      <c r="NJW44" s="30"/>
      <c r="NJX44" s="31"/>
      <c r="NJY44" s="30"/>
      <c r="NJZ44" s="31"/>
      <c r="NKA44" s="30"/>
      <c r="NKB44" s="31"/>
      <c r="NKC44" s="30"/>
      <c r="NKD44" s="31"/>
      <c r="NKE44" s="30"/>
      <c r="NKF44" s="31"/>
      <c r="NKG44" s="30"/>
      <c r="NKH44" s="31"/>
      <c r="NKI44" s="30"/>
      <c r="NKJ44" s="31"/>
      <c r="NKK44" s="30"/>
      <c r="NKL44" s="31"/>
      <c r="NKM44" s="30"/>
      <c r="NKN44" s="31"/>
      <c r="NKO44" s="30"/>
      <c r="NKP44" s="31"/>
      <c r="NKQ44" s="30"/>
      <c r="NKR44" s="31"/>
      <c r="NKS44" s="30"/>
      <c r="NKT44" s="31"/>
      <c r="NKU44" s="30"/>
      <c r="NKV44" s="31"/>
      <c r="NKW44" s="30"/>
      <c r="NKX44" s="31"/>
      <c r="NKY44" s="30"/>
      <c r="NKZ44" s="31"/>
      <c r="NLA44" s="30"/>
      <c r="NLB44" s="31"/>
      <c r="NLC44" s="30"/>
      <c r="NLD44" s="31"/>
      <c r="NLE44" s="30"/>
      <c r="NLF44" s="31"/>
      <c r="NLG44" s="30"/>
      <c r="NLH44" s="31"/>
      <c r="NLI44" s="30"/>
      <c r="NLJ44" s="31"/>
      <c r="NLK44" s="30"/>
      <c r="NLL44" s="31"/>
      <c r="NLM44" s="30"/>
      <c r="NLN44" s="31"/>
      <c r="NLO44" s="30"/>
      <c r="NLP44" s="31"/>
      <c r="NLQ44" s="30"/>
      <c r="NLR44" s="31"/>
      <c r="NLS44" s="30"/>
      <c r="NLT44" s="31"/>
      <c r="NLU44" s="30"/>
      <c r="NLV44" s="31"/>
      <c r="NLW44" s="30"/>
      <c r="NLX44" s="31"/>
      <c r="NLY44" s="30"/>
      <c r="NLZ44" s="31"/>
      <c r="NMA44" s="30"/>
      <c r="NMB44" s="31"/>
      <c r="NMC44" s="30"/>
      <c r="NMD44" s="31"/>
      <c r="NME44" s="30"/>
      <c r="NMF44" s="31"/>
      <c r="NMG44" s="30"/>
      <c r="NMH44" s="31"/>
      <c r="NMI44" s="30"/>
      <c r="NMJ44" s="31"/>
      <c r="NMK44" s="30"/>
      <c r="NML44" s="31"/>
      <c r="NMM44" s="30"/>
      <c r="NMN44" s="31"/>
      <c r="NMO44" s="30"/>
      <c r="NMP44" s="31"/>
      <c r="NMQ44" s="30"/>
      <c r="NMR44" s="31"/>
      <c r="NMS44" s="30"/>
      <c r="NMT44" s="31"/>
      <c r="NMU44" s="30"/>
      <c r="NMV44" s="31"/>
      <c r="NMW44" s="30"/>
      <c r="NMX44" s="31"/>
      <c r="NMY44" s="30"/>
      <c r="NMZ44" s="31"/>
      <c r="NNA44" s="30"/>
      <c r="NNB44" s="31"/>
      <c r="NNC44" s="30"/>
      <c r="NND44" s="31"/>
      <c r="NNE44" s="30"/>
      <c r="NNF44" s="31"/>
      <c r="NNG44" s="30"/>
      <c r="NNH44" s="31"/>
      <c r="NNI44" s="30"/>
      <c r="NNJ44" s="31"/>
      <c r="NNK44" s="30"/>
      <c r="NNL44" s="31"/>
      <c r="NNM44" s="30"/>
      <c r="NNN44" s="31"/>
      <c r="NNO44" s="30"/>
      <c r="NNP44" s="31"/>
      <c r="NNQ44" s="30"/>
      <c r="NNR44" s="31"/>
      <c r="NNS44" s="30"/>
      <c r="NNT44" s="31"/>
      <c r="NNU44" s="30"/>
      <c r="NNV44" s="31"/>
      <c r="NNW44" s="30"/>
      <c r="NNX44" s="31"/>
      <c r="NNY44" s="30"/>
      <c r="NNZ44" s="31"/>
      <c r="NOA44" s="30"/>
      <c r="NOB44" s="31"/>
      <c r="NOC44" s="30"/>
      <c r="NOD44" s="31"/>
      <c r="NOE44" s="30"/>
      <c r="NOF44" s="31"/>
      <c r="NOG44" s="30"/>
      <c r="NOH44" s="31"/>
      <c r="NOI44" s="30"/>
      <c r="NOJ44" s="31"/>
      <c r="NOK44" s="30"/>
      <c r="NOL44" s="31"/>
      <c r="NOM44" s="30"/>
      <c r="NON44" s="31"/>
      <c r="NOO44" s="30"/>
      <c r="NOP44" s="31"/>
      <c r="NOQ44" s="30"/>
      <c r="NOR44" s="31"/>
      <c r="NOS44" s="30"/>
      <c r="NOT44" s="31"/>
      <c r="NOU44" s="30"/>
      <c r="NOV44" s="31"/>
      <c r="NOW44" s="30"/>
      <c r="NOX44" s="31"/>
      <c r="NOY44" s="30"/>
      <c r="NOZ44" s="31"/>
      <c r="NPA44" s="30"/>
      <c r="NPB44" s="31"/>
      <c r="NPC44" s="30"/>
      <c r="NPD44" s="31"/>
      <c r="NPE44" s="30"/>
      <c r="NPF44" s="31"/>
      <c r="NPG44" s="30"/>
      <c r="NPH44" s="31"/>
      <c r="NPI44" s="30"/>
      <c r="NPJ44" s="31"/>
      <c r="NPK44" s="30"/>
      <c r="NPL44" s="31"/>
      <c r="NPM44" s="30"/>
      <c r="NPN44" s="31"/>
      <c r="NPO44" s="30"/>
      <c r="NPP44" s="31"/>
      <c r="NPQ44" s="30"/>
      <c r="NPR44" s="31"/>
      <c r="NPS44" s="30"/>
      <c r="NPT44" s="31"/>
      <c r="NPU44" s="30"/>
      <c r="NPV44" s="31"/>
      <c r="NPW44" s="30"/>
      <c r="NPX44" s="31"/>
      <c r="NPY44" s="30"/>
      <c r="NPZ44" s="31"/>
      <c r="NQA44" s="30"/>
      <c r="NQB44" s="31"/>
      <c r="NQC44" s="30"/>
      <c r="NQD44" s="31"/>
      <c r="NQE44" s="30"/>
      <c r="NQF44" s="31"/>
      <c r="NQG44" s="30"/>
      <c r="NQH44" s="31"/>
      <c r="NQI44" s="30"/>
      <c r="NQJ44" s="31"/>
      <c r="NQK44" s="30"/>
      <c r="NQL44" s="31"/>
      <c r="NQM44" s="30"/>
      <c r="NQN44" s="31"/>
      <c r="NQO44" s="30"/>
      <c r="NQP44" s="31"/>
      <c r="NQQ44" s="30"/>
      <c r="NQR44" s="31"/>
      <c r="NQS44" s="30"/>
      <c r="NQT44" s="31"/>
      <c r="NQU44" s="30"/>
      <c r="NQV44" s="31"/>
      <c r="NQW44" s="30"/>
      <c r="NQX44" s="31"/>
      <c r="NQY44" s="30"/>
      <c r="NQZ44" s="31"/>
      <c r="NRA44" s="30"/>
      <c r="NRB44" s="31"/>
      <c r="NRC44" s="30"/>
      <c r="NRD44" s="31"/>
      <c r="NRE44" s="30"/>
      <c r="NRF44" s="31"/>
      <c r="NRG44" s="30"/>
      <c r="NRH44" s="31"/>
      <c r="NRI44" s="30"/>
      <c r="NRJ44" s="31"/>
      <c r="NRK44" s="30"/>
      <c r="NRL44" s="31"/>
      <c r="NRM44" s="30"/>
      <c r="NRN44" s="31"/>
      <c r="NRO44" s="30"/>
      <c r="NRP44" s="31"/>
      <c r="NRQ44" s="30"/>
      <c r="NRR44" s="31"/>
      <c r="NRS44" s="30"/>
      <c r="NRT44" s="31"/>
      <c r="NRU44" s="30"/>
      <c r="NRV44" s="31"/>
      <c r="NRW44" s="30"/>
      <c r="NRX44" s="31"/>
      <c r="NRY44" s="30"/>
      <c r="NRZ44" s="31"/>
      <c r="NSA44" s="30"/>
      <c r="NSB44" s="31"/>
      <c r="NSC44" s="30"/>
      <c r="NSD44" s="31"/>
      <c r="NSE44" s="30"/>
      <c r="NSF44" s="31"/>
      <c r="NSG44" s="30"/>
      <c r="NSH44" s="31"/>
      <c r="NSI44" s="30"/>
      <c r="NSJ44" s="31"/>
      <c r="NSK44" s="30"/>
      <c r="NSL44" s="31"/>
      <c r="NSM44" s="30"/>
      <c r="NSN44" s="31"/>
      <c r="NSO44" s="30"/>
      <c r="NSP44" s="31"/>
      <c r="NSQ44" s="30"/>
      <c r="NSR44" s="31"/>
      <c r="NSS44" s="30"/>
      <c r="NST44" s="31"/>
      <c r="NSU44" s="30"/>
      <c r="NSV44" s="31"/>
      <c r="NSW44" s="30"/>
      <c r="NSX44" s="31"/>
      <c r="NSY44" s="30"/>
      <c r="NSZ44" s="31"/>
      <c r="NTA44" s="30"/>
      <c r="NTB44" s="31"/>
      <c r="NTC44" s="30"/>
      <c r="NTD44" s="31"/>
      <c r="NTE44" s="30"/>
      <c r="NTF44" s="31"/>
      <c r="NTG44" s="30"/>
      <c r="NTH44" s="31"/>
      <c r="NTI44" s="30"/>
      <c r="NTJ44" s="31"/>
      <c r="NTK44" s="30"/>
      <c r="NTL44" s="31"/>
      <c r="NTM44" s="30"/>
      <c r="NTN44" s="31"/>
      <c r="NTO44" s="30"/>
      <c r="NTP44" s="31"/>
      <c r="NTQ44" s="30"/>
      <c r="NTR44" s="31"/>
      <c r="NTS44" s="30"/>
      <c r="NTT44" s="31"/>
      <c r="NTU44" s="30"/>
      <c r="NTV44" s="31"/>
      <c r="NTW44" s="30"/>
      <c r="NTX44" s="31"/>
      <c r="NTY44" s="30"/>
      <c r="NTZ44" s="31"/>
      <c r="NUA44" s="30"/>
      <c r="NUB44" s="31"/>
      <c r="NUC44" s="30"/>
      <c r="NUD44" s="31"/>
      <c r="NUE44" s="30"/>
      <c r="NUF44" s="31"/>
      <c r="NUG44" s="30"/>
      <c r="NUH44" s="31"/>
      <c r="NUI44" s="30"/>
      <c r="NUJ44" s="31"/>
      <c r="NUK44" s="30"/>
      <c r="NUL44" s="31"/>
      <c r="NUM44" s="30"/>
      <c r="NUN44" s="31"/>
      <c r="NUO44" s="30"/>
      <c r="NUP44" s="31"/>
      <c r="NUQ44" s="30"/>
      <c r="NUR44" s="31"/>
      <c r="NUS44" s="30"/>
      <c r="NUT44" s="31"/>
      <c r="NUU44" s="30"/>
      <c r="NUV44" s="31"/>
      <c r="NUW44" s="30"/>
      <c r="NUX44" s="31"/>
      <c r="NUY44" s="30"/>
      <c r="NUZ44" s="31"/>
      <c r="NVA44" s="30"/>
      <c r="NVB44" s="31"/>
      <c r="NVC44" s="30"/>
      <c r="NVD44" s="31"/>
      <c r="NVE44" s="30"/>
      <c r="NVF44" s="31"/>
      <c r="NVG44" s="30"/>
      <c r="NVH44" s="31"/>
      <c r="NVI44" s="30"/>
      <c r="NVJ44" s="31"/>
      <c r="NVK44" s="30"/>
      <c r="NVL44" s="31"/>
      <c r="NVM44" s="30"/>
      <c r="NVN44" s="31"/>
      <c r="NVO44" s="30"/>
      <c r="NVP44" s="31"/>
      <c r="NVQ44" s="30"/>
      <c r="NVR44" s="31"/>
      <c r="NVS44" s="30"/>
      <c r="NVT44" s="31"/>
      <c r="NVU44" s="30"/>
      <c r="NVV44" s="31"/>
      <c r="NVW44" s="30"/>
      <c r="NVX44" s="31"/>
      <c r="NVY44" s="30"/>
      <c r="NVZ44" s="31"/>
      <c r="NWA44" s="30"/>
      <c r="NWB44" s="31"/>
      <c r="NWC44" s="30"/>
      <c r="NWD44" s="31"/>
      <c r="NWE44" s="30"/>
      <c r="NWF44" s="31"/>
      <c r="NWG44" s="30"/>
      <c r="NWH44" s="31"/>
      <c r="NWI44" s="30"/>
      <c r="NWJ44" s="31"/>
      <c r="NWK44" s="30"/>
      <c r="NWL44" s="31"/>
      <c r="NWM44" s="30"/>
      <c r="NWN44" s="31"/>
      <c r="NWO44" s="30"/>
      <c r="NWP44" s="31"/>
      <c r="NWQ44" s="30"/>
      <c r="NWR44" s="31"/>
      <c r="NWS44" s="30"/>
      <c r="NWT44" s="31"/>
      <c r="NWU44" s="30"/>
      <c r="NWV44" s="31"/>
      <c r="NWW44" s="30"/>
      <c r="NWX44" s="31"/>
      <c r="NWY44" s="30"/>
      <c r="NWZ44" s="31"/>
      <c r="NXA44" s="30"/>
      <c r="NXB44" s="31"/>
      <c r="NXC44" s="30"/>
      <c r="NXD44" s="31"/>
      <c r="NXE44" s="30"/>
      <c r="NXF44" s="31"/>
      <c r="NXG44" s="30"/>
      <c r="NXH44" s="31"/>
      <c r="NXI44" s="30"/>
      <c r="NXJ44" s="31"/>
      <c r="NXK44" s="30"/>
      <c r="NXL44" s="31"/>
      <c r="NXM44" s="30"/>
      <c r="NXN44" s="31"/>
      <c r="NXO44" s="30"/>
      <c r="NXP44" s="31"/>
      <c r="NXQ44" s="30"/>
      <c r="NXR44" s="31"/>
      <c r="NXS44" s="30"/>
      <c r="NXT44" s="31"/>
      <c r="NXU44" s="30"/>
      <c r="NXV44" s="31"/>
      <c r="NXW44" s="30"/>
      <c r="NXX44" s="31"/>
      <c r="NXY44" s="30"/>
      <c r="NXZ44" s="31"/>
      <c r="NYA44" s="30"/>
      <c r="NYB44" s="31"/>
      <c r="NYC44" s="30"/>
      <c r="NYD44" s="31"/>
      <c r="NYE44" s="30"/>
      <c r="NYF44" s="31"/>
      <c r="NYG44" s="30"/>
      <c r="NYH44" s="31"/>
      <c r="NYI44" s="30"/>
      <c r="NYJ44" s="31"/>
      <c r="NYK44" s="30"/>
      <c r="NYL44" s="31"/>
      <c r="NYM44" s="30"/>
      <c r="NYN44" s="31"/>
      <c r="NYO44" s="30"/>
      <c r="NYP44" s="31"/>
      <c r="NYQ44" s="30"/>
      <c r="NYR44" s="31"/>
      <c r="NYS44" s="30"/>
      <c r="NYT44" s="31"/>
      <c r="NYU44" s="30"/>
      <c r="NYV44" s="31"/>
      <c r="NYW44" s="30"/>
      <c r="NYX44" s="31"/>
      <c r="NYY44" s="30"/>
      <c r="NYZ44" s="31"/>
      <c r="NZA44" s="30"/>
      <c r="NZB44" s="31"/>
      <c r="NZC44" s="30"/>
      <c r="NZD44" s="31"/>
      <c r="NZE44" s="30"/>
      <c r="NZF44" s="31"/>
      <c r="NZG44" s="30"/>
      <c r="NZH44" s="31"/>
      <c r="NZI44" s="30"/>
      <c r="NZJ44" s="31"/>
      <c r="NZK44" s="30"/>
      <c r="NZL44" s="31"/>
      <c r="NZM44" s="30"/>
      <c r="NZN44" s="31"/>
      <c r="NZO44" s="30"/>
      <c r="NZP44" s="31"/>
      <c r="NZQ44" s="30"/>
      <c r="NZR44" s="31"/>
      <c r="NZS44" s="30"/>
      <c r="NZT44" s="31"/>
      <c r="NZU44" s="30"/>
      <c r="NZV44" s="31"/>
      <c r="NZW44" s="30"/>
      <c r="NZX44" s="31"/>
      <c r="NZY44" s="30"/>
      <c r="NZZ44" s="31"/>
      <c r="OAA44" s="30"/>
      <c r="OAB44" s="31"/>
      <c r="OAC44" s="30"/>
      <c r="OAD44" s="31"/>
      <c r="OAE44" s="30"/>
      <c r="OAF44" s="31"/>
      <c r="OAG44" s="30"/>
      <c r="OAH44" s="31"/>
      <c r="OAI44" s="30"/>
      <c r="OAJ44" s="31"/>
      <c r="OAK44" s="30"/>
      <c r="OAL44" s="31"/>
      <c r="OAM44" s="30"/>
      <c r="OAN44" s="31"/>
      <c r="OAO44" s="30"/>
      <c r="OAP44" s="31"/>
      <c r="OAQ44" s="30"/>
      <c r="OAR44" s="31"/>
      <c r="OAS44" s="30"/>
      <c r="OAT44" s="31"/>
      <c r="OAU44" s="30"/>
      <c r="OAV44" s="31"/>
      <c r="OAW44" s="30"/>
      <c r="OAX44" s="31"/>
      <c r="OAY44" s="30"/>
      <c r="OAZ44" s="31"/>
      <c r="OBA44" s="30"/>
      <c r="OBB44" s="31"/>
      <c r="OBC44" s="30"/>
      <c r="OBD44" s="31"/>
      <c r="OBE44" s="30"/>
      <c r="OBF44" s="31"/>
      <c r="OBG44" s="30"/>
      <c r="OBH44" s="31"/>
      <c r="OBI44" s="30"/>
      <c r="OBJ44" s="31"/>
      <c r="OBK44" s="30"/>
      <c r="OBL44" s="31"/>
      <c r="OBM44" s="30"/>
      <c r="OBN44" s="31"/>
      <c r="OBO44" s="30"/>
      <c r="OBP44" s="31"/>
      <c r="OBQ44" s="30"/>
      <c r="OBR44" s="31"/>
      <c r="OBS44" s="30"/>
      <c r="OBT44" s="31"/>
      <c r="OBU44" s="30"/>
      <c r="OBV44" s="31"/>
      <c r="OBW44" s="30"/>
      <c r="OBX44" s="31"/>
      <c r="OBY44" s="30"/>
      <c r="OBZ44" s="31"/>
      <c r="OCA44" s="30"/>
      <c r="OCB44" s="31"/>
      <c r="OCC44" s="30"/>
      <c r="OCD44" s="31"/>
      <c r="OCE44" s="30"/>
      <c r="OCF44" s="31"/>
      <c r="OCG44" s="30"/>
      <c r="OCH44" s="31"/>
      <c r="OCI44" s="30"/>
      <c r="OCJ44" s="31"/>
      <c r="OCK44" s="30"/>
      <c r="OCL44" s="31"/>
      <c r="OCM44" s="30"/>
      <c r="OCN44" s="31"/>
      <c r="OCO44" s="30"/>
      <c r="OCP44" s="31"/>
      <c r="OCQ44" s="30"/>
      <c r="OCR44" s="31"/>
      <c r="OCS44" s="30"/>
      <c r="OCT44" s="31"/>
      <c r="OCU44" s="30"/>
      <c r="OCV44" s="31"/>
      <c r="OCW44" s="30"/>
      <c r="OCX44" s="31"/>
      <c r="OCY44" s="30"/>
      <c r="OCZ44" s="31"/>
      <c r="ODA44" s="30"/>
      <c r="ODB44" s="31"/>
      <c r="ODC44" s="30"/>
      <c r="ODD44" s="31"/>
      <c r="ODE44" s="30"/>
      <c r="ODF44" s="31"/>
      <c r="ODG44" s="30"/>
      <c r="ODH44" s="31"/>
      <c r="ODI44" s="30"/>
      <c r="ODJ44" s="31"/>
      <c r="ODK44" s="30"/>
      <c r="ODL44" s="31"/>
      <c r="ODM44" s="30"/>
      <c r="ODN44" s="31"/>
      <c r="ODO44" s="30"/>
      <c r="ODP44" s="31"/>
      <c r="ODQ44" s="30"/>
      <c r="ODR44" s="31"/>
      <c r="ODS44" s="30"/>
      <c r="ODT44" s="31"/>
      <c r="ODU44" s="30"/>
      <c r="ODV44" s="31"/>
      <c r="ODW44" s="30"/>
      <c r="ODX44" s="31"/>
      <c r="ODY44" s="30"/>
      <c r="ODZ44" s="31"/>
      <c r="OEA44" s="30"/>
      <c r="OEB44" s="31"/>
      <c r="OEC44" s="30"/>
      <c r="OED44" s="31"/>
      <c r="OEE44" s="30"/>
      <c r="OEF44" s="31"/>
      <c r="OEG44" s="30"/>
      <c r="OEH44" s="31"/>
      <c r="OEI44" s="30"/>
      <c r="OEJ44" s="31"/>
      <c r="OEK44" s="30"/>
      <c r="OEL44" s="31"/>
      <c r="OEM44" s="30"/>
      <c r="OEN44" s="31"/>
      <c r="OEO44" s="30"/>
      <c r="OEP44" s="31"/>
      <c r="OEQ44" s="30"/>
      <c r="OER44" s="31"/>
      <c r="OES44" s="30"/>
      <c r="OET44" s="31"/>
      <c r="OEU44" s="30"/>
      <c r="OEV44" s="31"/>
      <c r="OEW44" s="30"/>
      <c r="OEX44" s="31"/>
      <c r="OEY44" s="30"/>
      <c r="OEZ44" s="31"/>
      <c r="OFA44" s="30"/>
      <c r="OFB44" s="31"/>
      <c r="OFC44" s="30"/>
      <c r="OFD44" s="31"/>
      <c r="OFE44" s="30"/>
      <c r="OFF44" s="31"/>
      <c r="OFG44" s="30"/>
      <c r="OFH44" s="31"/>
      <c r="OFI44" s="30"/>
      <c r="OFJ44" s="31"/>
      <c r="OFK44" s="30"/>
      <c r="OFL44" s="31"/>
      <c r="OFM44" s="30"/>
      <c r="OFN44" s="31"/>
      <c r="OFO44" s="30"/>
      <c r="OFP44" s="31"/>
      <c r="OFQ44" s="30"/>
      <c r="OFR44" s="31"/>
      <c r="OFS44" s="30"/>
      <c r="OFT44" s="31"/>
      <c r="OFU44" s="30"/>
      <c r="OFV44" s="31"/>
      <c r="OFW44" s="30"/>
      <c r="OFX44" s="31"/>
      <c r="OFY44" s="30"/>
      <c r="OFZ44" s="31"/>
      <c r="OGA44" s="30"/>
      <c r="OGB44" s="31"/>
      <c r="OGC44" s="30"/>
      <c r="OGD44" s="31"/>
      <c r="OGE44" s="30"/>
      <c r="OGF44" s="31"/>
      <c r="OGG44" s="30"/>
      <c r="OGH44" s="31"/>
      <c r="OGI44" s="30"/>
      <c r="OGJ44" s="31"/>
      <c r="OGK44" s="30"/>
      <c r="OGL44" s="31"/>
      <c r="OGM44" s="30"/>
      <c r="OGN44" s="31"/>
      <c r="OGO44" s="30"/>
      <c r="OGP44" s="31"/>
      <c r="OGQ44" s="30"/>
      <c r="OGR44" s="31"/>
      <c r="OGS44" s="30"/>
      <c r="OGT44" s="31"/>
      <c r="OGU44" s="30"/>
      <c r="OGV44" s="31"/>
      <c r="OGW44" s="30"/>
      <c r="OGX44" s="31"/>
      <c r="OGY44" s="30"/>
      <c r="OGZ44" s="31"/>
      <c r="OHA44" s="30"/>
      <c r="OHB44" s="31"/>
      <c r="OHC44" s="30"/>
      <c r="OHD44" s="31"/>
      <c r="OHE44" s="30"/>
      <c r="OHF44" s="31"/>
      <c r="OHG44" s="30"/>
      <c r="OHH44" s="31"/>
      <c r="OHI44" s="30"/>
      <c r="OHJ44" s="31"/>
      <c r="OHK44" s="30"/>
      <c r="OHL44" s="31"/>
      <c r="OHM44" s="30"/>
      <c r="OHN44" s="31"/>
      <c r="OHO44" s="30"/>
      <c r="OHP44" s="31"/>
      <c r="OHQ44" s="30"/>
      <c r="OHR44" s="31"/>
      <c r="OHS44" s="30"/>
      <c r="OHT44" s="31"/>
      <c r="OHU44" s="30"/>
      <c r="OHV44" s="31"/>
      <c r="OHW44" s="30"/>
      <c r="OHX44" s="31"/>
      <c r="OHY44" s="30"/>
      <c r="OHZ44" s="31"/>
      <c r="OIA44" s="30"/>
      <c r="OIB44" s="31"/>
      <c r="OIC44" s="30"/>
      <c r="OID44" s="31"/>
      <c r="OIE44" s="30"/>
      <c r="OIF44" s="31"/>
      <c r="OIG44" s="30"/>
      <c r="OIH44" s="31"/>
      <c r="OII44" s="30"/>
      <c r="OIJ44" s="31"/>
      <c r="OIK44" s="30"/>
      <c r="OIL44" s="31"/>
      <c r="OIM44" s="30"/>
      <c r="OIN44" s="31"/>
      <c r="OIO44" s="30"/>
      <c r="OIP44" s="31"/>
      <c r="OIQ44" s="30"/>
      <c r="OIR44" s="31"/>
      <c r="OIS44" s="30"/>
      <c r="OIT44" s="31"/>
      <c r="OIU44" s="30"/>
      <c r="OIV44" s="31"/>
      <c r="OIW44" s="30"/>
      <c r="OIX44" s="31"/>
      <c r="OIY44" s="30"/>
      <c r="OIZ44" s="31"/>
      <c r="OJA44" s="30"/>
      <c r="OJB44" s="31"/>
      <c r="OJC44" s="30"/>
      <c r="OJD44" s="31"/>
      <c r="OJE44" s="30"/>
      <c r="OJF44" s="31"/>
      <c r="OJG44" s="30"/>
      <c r="OJH44" s="31"/>
      <c r="OJI44" s="30"/>
      <c r="OJJ44" s="31"/>
      <c r="OJK44" s="30"/>
      <c r="OJL44" s="31"/>
      <c r="OJM44" s="30"/>
      <c r="OJN44" s="31"/>
      <c r="OJO44" s="30"/>
      <c r="OJP44" s="31"/>
      <c r="OJQ44" s="30"/>
      <c r="OJR44" s="31"/>
      <c r="OJS44" s="30"/>
      <c r="OJT44" s="31"/>
      <c r="OJU44" s="30"/>
      <c r="OJV44" s="31"/>
      <c r="OJW44" s="30"/>
      <c r="OJX44" s="31"/>
      <c r="OJY44" s="30"/>
      <c r="OJZ44" s="31"/>
      <c r="OKA44" s="30"/>
      <c r="OKB44" s="31"/>
      <c r="OKC44" s="30"/>
      <c r="OKD44" s="31"/>
      <c r="OKE44" s="30"/>
      <c r="OKF44" s="31"/>
      <c r="OKG44" s="30"/>
      <c r="OKH44" s="31"/>
      <c r="OKI44" s="30"/>
      <c r="OKJ44" s="31"/>
      <c r="OKK44" s="30"/>
      <c r="OKL44" s="31"/>
      <c r="OKM44" s="30"/>
      <c r="OKN44" s="31"/>
      <c r="OKO44" s="30"/>
      <c r="OKP44" s="31"/>
      <c r="OKQ44" s="30"/>
      <c r="OKR44" s="31"/>
      <c r="OKS44" s="30"/>
      <c r="OKT44" s="31"/>
      <c r="OKU44" s="30"/>
      <c r="OKV44" s="31"/>
      <c r="OKW44" s="30"/>
      <c r="OKX44" s="31"/>
      <c r="OKY44" s="30"/>
      <c r="OKZ44" s="31"/>
      <c r="OLA44" s="30"/>
      <c r="OLB44" s="31"/>
      <c r="OLC44" s="30"/>
      <c r="OLD44" s="31"/>
      <c r="OLE44" s="30"/>
      <c r="OLF44" s="31"/>
      <c r="OLG44" s="30"/>
      <c r="OLH44" s="31"/>
      <c r="OLI44" s="30"/>
      <c r="OLJ44" s="31"/>
      <c r="OLK44" s="30"/>
      <c r="OLL44" s="31"/>
      <c r="OLM44" s="30"/>
      <c r="OLN44" s="31"/>
      <c r="OLO44" s="30"/>
      <c r="OLP44" s="31"/>
      <c r="OLQ44" s="30"/>
      <c r="OLR44" s="31"/>
      <c r="OLS44" s="30"/>
      <c r="OLT44" s="31"/>
      <c r="OLU44" s="30"/>
      <c r="OLV44" s="31"/>
      <c r="OLW44" s="30"/>
      <c r="OLX44" s="31"/>
      <c r="OLY44" s="30"/>
      <c r="OLZ44" s="31"/>
      <c r="OMA44" s="30"/>
      <c r="OMB44" s="31"/>
      <c r="OMC44" s="30"/>
      <c r="OMD44" s="31"/>
      <c r="OME44" s="30"/>
      <c r="OMF44" s="31"/>
      <c r="OMG44" s="30"/>
      <c r="OMH44" s="31"/>
      <c r="OMI44" s="30"/>
      <c r="OMJ44" s="31"/>
      <c r="OMK44" s="30"/>
      <c r="OML44" s="31"/>
      <c r="OMM44" s="30"/>
      <c r="OMN44" s="31"/>
      <c r="OMO44" s="30"/>
      <c r="OMP44" s="31"/>
      <c r="OMQ44" s="30"/>
      <c r="OMR44" s="31"/>
      <c r="OMS44" s="30"/>
      <c r="OMT44" s="31"/>
      <c r="OMU44" s="30"/>
      <c r="OMV44" s="31"/>
      <c r="OMW44" s="30"/>
      <c r="OMX44" s="31"/>
      <c r="OMY44" s="30"/>
      <c r="OMZ44" s="31"/>
      <c r="ONA44" s="30"/>
      <c r="ONB44" s="31"/>
      <c r="ONC44" s="30"/>
      <c r="OND44" s="31"/>
      <c r="ONE44" s="30"/>
      <c r="ONF44" s="31"/>
      <c r="ONG44" s="30"/>
      <c r="ONH44" s="31"/>
      <c r="ONI44" s="30"/>
      <c r="ONJ44" s="31"/>
      <c r="ONK44" s="30"/>
      <c r="ONL44" s="31"/>
      <c r="ONM44" s="30"/>
      <c r="ONN44" s="31"/>
      <c r="ONO44" s="30"/>
      <c r="ONP44" s="31"/>
      <c r="ONQ44" s="30"/>
      <c r="ONR44" s="31"/>
      <c r="ONS44" s="30"/>
      <c r="ONT44" s="31"/>
      <c r="ONU44" s="30"/>
      <c r="ONV44" s="31"/>
      <c r="ONW44" s="30"/>
      <c r="ONX44" s="31"/>
      <c r="ONY44" s="30"/>
      <c r="ONZ44" s="31"/>
      <c r="OOA44" s="30"/>
      <c r="OOB44" s="31"/>
      <c r="OOC44" s="30"/>
      <c r="OOD44" s="31"/>
      <c r="OOE44" s="30"/>
      <c r="OOF44" s="31"/>
      <c r="OOG44" s="30"/>
      <c r="OOH44" s="31"/>
      <c r="OOI44" s="30"/>
      <c r="OOJ44" s="31"/>
      <c r="OOK44" s="30"/>
      <c r="OOL44" s="31"/>
      <c r="OOM44" s="30"/>
      <c r="OON44" s="31"/>
      <c r="OOO44" s="30"/>
      <c r="OOP44" s="31"/>
      <c r="OOQ44" s="30"/>
      <c r="OOR44" s="31"/>
      <c r="OOS44" s="30"/>
      <c r="OOT44" s="31"/>
      <c r="OOU44" s="30"/>
      <c r="OOV44" s="31"/>
      <c r="OOW44" s="30"/>
      <c r="OOX44" s="31"/>
      <c r="OOY44" s="30"/>
      <c r="OOZ44" s="31"/>
      <c r="OPA44" s="30"/>
      <c r="OPB44" s="31"/>
      <c r="OPC44" s="30"/>
      <c r="OPD44" s="31"/>
      <c r="OPE44" s="30"/>
      <c r="OPF44" s="31"/>
      <c r="OPG44" s="30"/>
      <c r="OPH44" s="31"/>
      <c r="OPI44" s="30"/>
      <c r="OPJ44" s="31"/>
      <c r="OPK44" s="30"/>
      <c r="OPL44" s="31"/>
      <c r="OPM44" s="30"/>
      <c r="OPN44" s="31"/>
      <c r="OPO44" s="30"/>
      <c r="OPP44" s="31"/>
      <c r="OPQ44" s="30"/>
      <c r="OPR44" s="31"/>
      <c r="OPS44" s="30"/>
      <c r="OPT44" s="31"/>
      <c r="OPU44" s="30"/>
      <c r="OPV44" s="31"/>
      <c r="OPW44" s="30"/>
      <c r="OPX44" s="31"/>
      <c r="OPY44" s="30"/>
      <c r="OPZ44" s="31"/>
      <c r="OQA44" s="30"/>
      <c r="OQB44" s="31"/>
      <c r="OQC44" s="30"/>
      <c r="OQD44" s="31"/>
      <c r="OQE44" s="30"/>
      <c r="OQF44" s="31"/>
      <c r="OQG44" s="30"/>
      <c r="OQH44" s="31"/>
      <c r="OQI44" s="30"/>
      <c r="OQJ44" s="31"/>
      <c r="OQK44" s="30"/>
      <c r="OQL44" s="31"/>
      <c r="OQM44" s="30"/>
      <c r="OQN44" s="31"/>
      <c r="OQO44" s="30"/>
      <c r="OQP44" s="31"/>
      <c r="OQQ44" s="30"/>
      <c r="OQR44" s="31"/>
      <c r="OQS44" s="30"/>
      <c r="OQT44" s="31"/>
      <c r="OQU44" s="30"/>
      <c r="OQV44" s="31"/>
      <c r="OQW44" s="30"/>
      <c r="OQX44" s="31"/>
      <c r="OQY44" s="30"/>
      <c r="OQZ44" s="31"/>
      <c r="ORA44" s="30"/>
      <c r="ORB44" s="31"/>
      <c r="ORC44" s="30"/>
      <c r="ORD44" s="31"/>
      <c r="ORE44" s="30"/>
      <c r="ORF44" s="31"/>
      <c r="ORG44" s="30"/>
      <c r="ORH44" s="31"/>
      <c r="ORI44" s="30"/>
      <c r="ORJ44" s="31"/>
      <c r="ORK44" s="30"/>
      <c r="ORL44" s="31"/>
      <c r="ORM44" s="30"/>
      <c r="ORN44" s="31"/>
      <c r="ORO44" s="30"/>
      <c r="ORP44" s="31"/>
      <c r="ORQ44" s="30"/>
      <c r="ORR44" s="31"/>
      <c r="ORS44" s="30"/>
      <c r="ORT44" s="31"/>
      <c r="ORU44" s="30"/>
      <c r="ORV44" s="31"/>
      <c r="ORW44" s="30"/>
      <c r="ORX44" s="31"/>
      <c r="ORY44" s="30"/>
      <c r="ORZ44" s="31"/>
      <c r="OSA44" s="30"/>
      <c r="OSB44" s="31"/>
      <c r="OSC44" s="30"/>
      <c r="OSD44" s="31"/>
      <c r="OSE44" s="30"/>
      <c r="OSF44" s="31"/>
      <c r="OSG44" s="30"/>
      <c r="OSH44" s="31"/>
      <c r="OSI44" s="30"/>
      <c r="OSJ44" s="31"/>
      <c r="OSK44" s="30"/>
      <c r="OSL44" s="31"/>
      <c r="OSM44" s="30"/>
      <c r="OSN44" s="31"/>
      <c r="OSO44" s="30"/>
      <c r="OSP44" s="31"/>
      <c r="OSQ44" s="30"/>
      <c r="OSR44" s="31"/>
      <c r="OSS44" s="30"/>
      <c r="OST44" s="31"/>
      <c r="OSU44" s="30"/>
      <c r="OSV44" s="31"/>
      <c r="OSW44" s="30"/>
      <c r="OSX44" s="31"/>
      <c r="OSY44" s="30"/>
      <c r="OSZ44" s="31"/>
      <c r="OTA44" s="30"/>
      <c r="OTB44" s="31"/>
      <c r="OTC44" s="30"/>
      <c r="OTD44" s="31"/>
      <c r="OTE44" s="30"/>
      <c r="OTF44" s="31"/>
      <c r="OTG44" s="30"/>
      <c r="OTH44" s="31"/>
      <c r="OTI44" s="30"/>
      <c r="OTJ44" s="31"/>
      <c r="OTK44" s="30"/>
      <c r="OTL44" s="31"/>
      <c r="OTM44" s="30"/>
      <c r="OTN44" s="31"/>
      <c r="OTO44" s="30"/>
      <c r="OTP44" s="31"/>
      <c r="OTQ44" s="30"/>
      <c r="OTR44" s="31"/>
      <c r="OTS44" s="30"/>
      <c r="OTT44" s="31"/>
      <c r="OTU44" s="30"/>
      <c r="OTV44" s="31"/>
      <c r="OTW44" s="30"/>
      <c r="OTX44" s="31"/>
      <c r="OTY44" s="30"/>
      <c r="OTZ44" s="31"/>
      <c r="OUA44" s="30"/>
      <c r="OUB44" s="31"/>
      <c r="OUC44" s="30"/>
      <c r="OUD44" s="31"/>
      <c r="OUE44" s="30"/>
      <c r="OUF44" s="31"/>
      <c r="OUG44" s="30"/>
      <c r="OUH44" s="31"/>
      <c r="OUI44" s="30"/>
      <c r="OUJ44" s="31"/>
      <c r="OUK44" s="30"/>
      <c r="OUL44" s="31"/>
      <c r="OUM44" s="30"/>
      <c r="OUN44" s="31"/>
      <c r="OUO44" s="30"/>
      <c r="OUP44" s="31"/>
      <c r="OUQ44" s="30"/>
      <c r="OUR44" s="31"/>
      <c r="OUS44" s="30"/>
      <c r="OUT44" s="31"/>
      <c r="OUU44" s="30"/>
      <c r="OUV44" s="31"/>
      <c r="OUW44" s="30"/>
      <c r="OUX44" s="31"/>
      <c r="OUY44" s="30"/>
      <c r="OUZ44" s="31"/>
      <c r="OVA44" s="30"/>
      <c r="OVB44" s="31"/>
      <c r="OVC44" s="30"/>
      <c r="OVD44" s="31"/>
      <c r="OVE44" s="30"/>
      <c r="OVF44" s="31"/>
      <c r="OVG44" s="30"/>
      <c r="OVH44" s="31"/>
      <c r="OVI44" s="30"/>
      <c r="OVJ44" s="31"/>
      <c r="OVK44" s="30"/>
      <c r="OVL44" s="31"/>
      <c r="OVM44" s="30"/>
      <c r="OVN44" s="31"/>
      <c r="OVO44" s="30"/>
      <c r="OVP44" s="31"/>
      <c r="OVQ44" s="30"/>
      <c r="OVR44" s="31"/>
      <c r="OVS44" s="30"/>
      <c r="OVT44" s="31"/>
      <c r="OVU44" s="30"/>
      <c r="OVV44" s="31"/>
      <c r="OVW44" s="30"/>
      <c r="OVX44" s="31"/>
      <c r="OVY44" s="30"/>
      <c r="OVZ44" s="31"/>
      <c r="OWA44" s="30"/>
      <c r="OWB44" s="31"/>
      <c r="OWC44" s="30"/>
      <c r="OWD44" s="31"/>
      <c r="OWE44" s="30"/>
      <c r="OWF44" s="31"/>
      <c r="OWG44" s="30"/>
      <c r="OWH44" s="31"/>
      <c r="OWI44" s="30"/>
      <c r="OWJ44" s="31"/>
      <c r="OWK44" s="30"/>
      <c r="OWL44" s="31"/>
      <c r="OWM44" s="30"/>
      <c r="OWN44" s="31"/>
      <c r="OWO44" s="30"/>
      <c r="OWP44" s="31"/>
      <c r="OWQ44" s="30"/>
      <c r="OWR44" s="31"/>
      <c r="OWS44" s="30"/>
      <c r="OWT44" s="31"/>
      <c r="OWU44" s="30"/>
      <c r="OWV44" s="31"/>
      <c r="OWW44" s="30"/>
      <c r="OWX44" s="31"/>
      <c r="OWY44" s="30"/>
      <c r="OWZ44" s="31"/>
      <c r="OXA44" s="30"/>
      <c r="OXB44" s="31"/>
      <c r="OXC44" s="30"/>
      <c r="OXD44" s="31"/>
      <c r="OXE44" s="30"/>
      <c r="OXF44" s="31"/>
      <c r="OXG44" s="30"/>
      <c r="OXH44" s="31"/>
      <c r="OXI44" s="30"/>
      <c r="OXJ44" s="31"/>
      <c r="OXK44" s="30"/>
      <c r="OXL44" s="31"/>
      <c r="OXM44" s="30"/>
      <c r="OXN44" s="31"/>
      <c r="OXO44" s="30"/>
      <c r="OXP44" s="31"/>
      <c r="OXQ44" s="30"/>
      <c r="OXR44" s="31"/>
      <c r="OXS44" s="30"/>
      <c r="OXT44" s="31"/>
      <c r="OXU44" s="30"/>
      <c r="OXV44" s="31"/>
      <c r="OXW44" s="30"/>
      <c r="OXX44" s="31"/>
      <c r="OXY44" s="30"/>
      <c r="OXZ44" s="31"/>
      <c r="OYA44" s="30"/>
      <c r="OYB44" s="31"/>
      <c r="OYC44" s="30"/>
      <c r="OYD44" s="31"/>
      <c r="OYE44" s="30"/>
      <c r="OYF44" s="31"/>
      <c r="OYG44" s="30"/>
      <c r="OYH44" s="31"/>
      <c r="OYI44" s="30"/>
      <c r="OYJ44" s="31"/>
      <c r="OYK44" s="30"/>
      <c r="OYL44" s="31"/>
      <c r="OYM44" s="30"/>
      <c r="OYN44" s="31"/>
      <c r="OYO44" s="30"/>
      <c r="OYP44" s="31"/>
      <c r="OYQ44" s="30"/>
      <c r="OYR44" s="31"/>
      <c r="OYS44" s="30"/>
      <c r="OYT44" s="31"/>
      <c r="OYU44" s="30"/>
      <c r="OYV44" s="31"/>
      <c r="OYW44" s="30"/>
      <c r="OYX44" s="31"/>
      <c r="OYY44" s="30"/>
      <c r="OYZ44" s="31"/>
      <c r="OZA44" s="30"/>
      <c r="OZB44" s="31"/>
      <c r="OZC44" s="30"/>
      <c r="OZD44" s="31"/>
      <c r="OZE44" s="30"/>
      <c r="OZF44" s="31"/>
      <c r="OZG44" s="30"/>
      <c r="OZH44" s="31"/>
      <c r="OZI44" s="30"/>
      <c r="OZJ44" s="31"/>
      <c r="OZK44" s="30"/>
      <c r="OZL44" s="31"/>
      <c r="OZM44" s="30"/>
      <c r="OZN44" s="31"/>
      <c r="OZO44" s="30"/>
      <c r="OZP44" s="31"/>
      <c r="OZQ44" s="30"/>
      <c r="OZR44" s="31"/>
      <c r="OZS44" s="30"/>
      <c r="OZT44" s="31"/>
      <c r="OZU44" s="30"/>
      <c r="OZV44" s="31"/>
      <c r="OZW44" s="30"/>
      <c r="OZX44" s="31"/>
      <c r="OZY44" s="30"/>
      <c r="OZZ44" s="31"/>
      <c r="PAA44" s="30"/>
      <c r="PAB44" s="31"/>
      <c r="PAC44" s="30"/>
      <c r="PAD44" s="31"/>
      <c r="PAE44" s="30"/>
      <c r="PAF44" s="31"/>
      <c r="PAG44" s="30"/>
      <c r="PAH44" s="31"/>
      <c r="PAI44" s="30"/>
      <c r="PAJ44" s="31"/>
      <c r="PAK44" s="30"/>
      <c r="PAL44" s="31"/>
      <c r="PAM44" s="30"/>
      <c r="PAN44" s="31"/>
      <c r="PAO44" s="30"/>
      <c r="PAP44" s="31"/>
      <c r="PAQ44" s="30"/>
      <c r="PAR44" s="31"/>
      <c r="PAS44" s="30"/>
      <c r="PAT44" s="31"/>
      <c r="PAU44" s="30"/>
      <c r="PAV44" s="31"/>
      <c r="PAW44" s="30"/>
      <c r="PAX44" s="31"/>
      <c r="PAY44" s="30"/>
      <c r="PAZ44" s="31"/>
      <c r="PBA44" s="30"/>
      <c r="PBB44" s="31"/>
      <c r="PBC44" s="30"/>
      <c r="PBD44" s="31"/>
      <c r="PBE44" s="30"/>
      <c r="PBF44" s="31"/>
      <c r="PBG44" s="30"/>
      <c r="PBH44" s="31"/>
      <c r="PBI44" s="30"/>
      <c r="PBJ44" s="31"/>
      <c r="PBK44" s="30"/>
      <c r="PBL44" s="31"/>
      <c r="PBM44" s="30"/>
      <c r="PBN44" s="31"/>
      <c r="PBO44" s="30"/>
      <c r="PBP44" s="31"/>
      <c r="PBQ44" s="30"/>
      <c r="PBR44" s="31"/>
      <c r="PBS44" s="30"/>
      <c r="PBT44" s="31"/>
      <c r="PBU44" s="30"/>
      <c r="PBV44" s="31"/>
      <c r="PBW44" s="30"/>
      <c r="PBX44" s="31"/>
      <c r="PBY44" s="30"/>
      <c r="PBZ44" s="31"/>
      <c r="PCA44" s="30"/>
      <c r="PCB44" s="31"/>
      <c r="PCC44" s="30"/>
      <c r="PCD44" s="31"/>
      <c r="PCE44" s="30"/>
      <c r="PCF44" s="31"/>
      <c r="PCG44" s="30"/>
      <c r="PCH44" s="31"/>
      <c r="PCI44" s="30"/>
      <c r="PCJ44" s="31"/>
      <c r="PCK44" s="30"/>
      <c r="PCL44" s="31"/>
      <c r="PCM44" s="30"/>
      <c r="PCN44" s="31"/>
      <c r="PCO44" s="30"/>
      <c r="PCP44" s="31"/>
      <c r="PCQ44" s="30"/>
      <c r="PCR44" s="31"/>
      <c r="PCS44" s="30"/>
      <c r="PCT44" s="31"/>
      <c r="PCU44" s="30"/>
      <c r="PCV44" s="31"/>
      <c r="PCW44" s="30"/>
      <c r="PCX44" s="31"/>
      <c r="PCY44" s="30"/>
      <c r="PCZ44" s="31"/>
      <c r="PDA44" s="30"/>
      <c r="PDB44" s="31"/>
      <c r="PDC44" s="30"/>
      <c r="PDD44" s="31"/>
      <c r="PDE44" s="30"/>
      <c r="PDF44" s="31"/>
      <c r="PDG44" s="30"/>
      <c r="PDH44" s="31"/>
      <c r="PDI44" s="30"/>
      <c r="PDJ44" s="31"/>
      <c r="PDK44" s="30"/>
      <c r="PDL44" s="31"/>
      <c r="PDM44" s="30"/>
      <c r="PDN44" s="31"/>
      <c r="PDO44" s="30"/>
      <c r="PDP44" s="31"/>
      <c r="PDQ44" s="30"/>
      <c r="PDR44" s="31"/>
      <c r="PDS44" s="30"/>
      <c r="PDT44" s="31"/>
      <c r="PDU44" s="30"/>
      <c r="PDV44" s="31"/>
      <c r="PDW44" s="30"/>
      <c r="PDX44" s="31"/>
      <c r="PDY44" s="30"/>
      <c r="PDZ44" s="31"/>
      <c r="PEA44" s="30"/>
      <c r="PEB44" s="31"/>
      <c r="PEC44" s="30"/>
      <c r="PED44" s="31"/>
      <c r="PEE44" s="30"/>
      <c r="PEF44" s="31"/>
      <c r="PEG44" s="30"/>
      <c r="PEH44" s="31"/>
      <c r="PEI44" s="30"/>
      <c r="PEJ44" s="31"/>
      <c r="PEK44" s="30"/>
      <c r="PEL44" s="31"/>
      <c r="PEM44" s="30"/>
      <c r="PEN44" s="31"/>
      <c r="PEO44" s="30"/>
      <c r="PEP44" s="31"/>
      <c r="PEQ44" s="30"/>
      <c r="PER44" s="31"/>
      <c r="PES44" s="30"/>
      <c r="PET44" s="31"/>
      <c r="PEU44" s="30"/>
      <c r="PEV44" s="31"/>
      <c r="PEW44" s="30"/>
      <c r="PEX44" s="31"/>
      <c r="PEY44" s="30"/>
      <c r="PEZ44" s="31"/>
      <c r="PFA44" s="30"/>
      <c r="PFB44" s="31"/>
      <c r="PFC44" s="30"/>
      <c r="PFD44" s="31"/>
      <c r="PFE44" s="30"/>
      <c r="PFF44" s="31"/>
      <c r="PFG44" s="30"/>
      <c r="PFH44" s="31"/>
      <c r="PFI44" s="30"/>
      <c r="PFJ44" s="31"/>
      <c r="PFK44" s="30"/>
      <c r="PFL44" s="31"/>
      <c r="PFM44" s="30"/>
      <c r="PFN44" s="31"/>
      <c r="PFO44" s="30"/>
      <c r="PFP44" s="31"/>
      <c r="PFQ44" s="30"/>
      <c r="PFR44" s="31"/>
      <c r="PFS44" s="30"/>
      <c r="PFT44" s="31"/>
      <c r="PFU44" s="30"/>
      <c r="PFV44" s="31"/>
      <c r="PFW44" s="30"/>
      <c r="PFX44" s="31"/>
      <c r="PFY44" s="30"/>
      <c r="PFZ44" s="31"/>
      <c r="PGA44" s="30"/>
      <c r="PGB44" s="31"/>
      <c r="PGC44" s="30"/>
      <c r="PGD44" s="31"/>
      <c r="PGE44" s="30"/>
      <c r="PGF44" s="31"/>
      <c r="PGG44" s="30"/>
      <c r="PGH44" s="31"/>
      <c r="PGI44" s="30"/>
      <c r="PGJ44" s="31"/>
      <c r="PGK44" s="30"/>
      <c r="PGL44" s="31"/>
      <c r="PGM44" s="30"/>
      <c r="PGN44" s="31"/>
      <c r="PGO44" s="30"/>
      <c r="PGP44" s="31"/>
      <c r="PGQ44" s="30"/>
      <c r="PGR44" s="31"/>
      <c r="PGS44" s="30"/>
      <c r="PGT44" s="31"/>
      <c r="PGU44" s="30"/>
      <c r="PGV44" s="31"/>
      <c r="PGW44" s="30"/>
      <c r="PGX44" s="31"/>
      <c r="PGY44" s="30"/>
      <c r="PGZ44" s="31"/>
      <c r="PHA44" s="30"/>
      <c r="PHB44" s="31"/>
      <c r="PHC44" s="30"/>
      <c r="PHD44" s="31"/>
      <c r="PHE44" s="30"/>
      <c r="PHF44" s="31"/>
      <c r="PHG44" s="30"/>
      <c r="PHH44" s="31"/>
      <c r="PHI44" s="30"/>
      <c r="PHJ44" s="31"/>
      <c r="PHK44" s="30"/>
      <c r="PHL44" s="31"/>
      <c r="PHM44" s="30"/>
      <c r="PHN44" s="31"/>
      <c r="PHO44" s="30"/>
      <c r="PHP44" s="31"/>
      <c r="PHQ44" s="30"/>
      <c r="PHR44" s="31"/>
      <c r="PHS44" s="30"/>
      <c r="PHT44" s="31"/>
      <c r="PHU44" s="30"/>
      <c r="PHV44" s="31"/>
      <c r="PHW44" s="30"/>
      <c r="PHX44" s="31"/>
      <c r="PHY44" s="30"/>
      <c r="PHZ44" s="31"/>
      <c r="PIA44" s="30"/>
      <c r="PIB44" s="31"/>
      <c r="PIC44" s="30"/>
      <c r="PID44" s="31"/>
      <c r="PIE44" s="30"/>
      <c r="PIF44" s="31"/>
      <c r="PIG44" s="30"/>
      <c r="PIH44" s="31"/>
      <c r="PII44" s="30"/>
      <c r="PIJ44" s="31"/>
      <c r="PIK44" s="30"/>
      <c r="PIL44" s="31"/>
      <c r="PIM44" s="30"/>
      <c r="PIN44" s="31"/>
      <c r="PIO44" s="30"/>
      <c r="PIP44" s="31"/>
      <c r="PIQ44" s="30"/>
      <c r="PIR44" s="31"/>
      <c r="PIS44" s="30"/>
      <c r="PIT44" s="31"/>
      <c r="PIU44" s="30"/>
      <c r="PIV44" s="31"/>
      <c r="PIW44" s="30"/>
      <c r="PIX44" s="31"/>
      <c r="PIY44" s="30"/>
      <c r="PIZ44" s="31"/>
      <c r="PJA44" s="30"/>
      <c r="PJB44" s="31"/>
      <c r="PJC44" s="30"/>
      <c r="PJD44" s="31"/>
      <c r="PJE44" s="30"/>
      <c r="PJF44" s="31"/>
      <c r="PJG44" s="30"/>
      <c r="PJH44" s="31"/>
      <c r="PJI44" s="30"/>
      <c r="PJJ44" s="31"/>
      <c r="PJK44" s="30"/>
      <c r="PJL44" s="31"/>
      <c r="PJM44" s="30"/>
      <c r="PJN44" s="31"/>
      <c r="PJO44" s="30"/>
      <c r="PJP44" s="31"/>
      <c r="PJQ44" s="30"/>
      <c r="PJR44" s="31"/>
      <c r="PJS44" s="30"/>
      <c r="PJT44" s="31"/>
      <c r="PJU44" s="30"/>
      <c r="PJV44" s="31"/>
      <c r="PJW44" s="30"/>
      <c r="PJX44" s="31"/>
      <c r="PJY44" s="30"/>
      <c r="PJZ44" s="31"/>
      <c r="PKA44" s="30"/>
      <c r="PKB44" s="31"/>
      <c r="PKC44" s="30"/>
      <c r="PKD44" s="31"/>
      <c r="PKE44" s="30"/>
      <c r="PKF44" s="31"/>
      <c r="PKG44" s="30"/>
      <c r="PKH44" s="31"/>
      <c r="PKI44" s="30"/>
      <c r="PKJ44" s="31"/>
      <c r="PKK44" s="30"/>
      <c r="PKL44" s="31"/>
      <c r="PKM44" s="30"/>
      <c r="PKN44" s="31"/>
      <c r="PKO44" s="30"/>
      <c r="PKP44" s="31"/>
      <c r="PKQ44" s="30"/>
      <c r="PKR44" s="31"/>
      <c r="PKS44" s="30"/>
      <c r="PKT44" s="31"/>
      <c r="PKU44" s="30"/>
      <c r="PKV44" s="31"/>
      <c r="PKW44" s="30"/>
      <c r="PKX44" s="31"/>
      <c r="PKY44" s="30"/>
      <c r="PKZ44" s="31"/>
      <c r="PLA44" s="30"/>
      <c r="PLB44" s="31"/>
      <c r="PLC44" s="30"/>
      <c r="PLD44" s="31"/>
      <c r="PLE44" s="30"/>
      <c r="PLF44" s="31"/>
      <c r="PLG44" s="30"/>
      <c r="PLH44" s="31"/>
      <c r="PLI44" s="30"/>
      <c r="PLJ44" s="31"/>
      <c r="PLK44" s="30"/>
      <c r="PLL44" s="31"/>
      <c r="PLM44" s="30"/>
      <c r="PLN44" s="31"/>
      <c r="PLO44" s="30"/>
      <c r="PLP44" s="31"/>
      <c r="PLQ44" s="30"/>
      <c r="PLR44" s="31"/>
      <c r="PLS44" s="30"/>
      <c r="PLT44" s="31"/>
      <c r="PLU44" s="30"/>
      <c r="PLV44" s="31"/>
      <c r="PLW44" s="30"/>
      <c r="PLX44" s="31"/>
      <c r="PLY44" s="30"/>
      <c r="PLZ44" s="31"/>
      <c r="PMA44" s="30"/>
      <c r="PMB44" s="31"/>
      <c r="PMC44" s="30"/>
      <c r="PMD44" s="31"/>
      <c r="PME44" s="30"/>
      <c r="PMF44" s="31"/>
      <c r="PMG44" s="30"/>
      <c r="PMH44" s="31"/>
      <c r="PMI44" s="30"/>
      <c r="PMJ44" s="31"/>
      <c r="PMK44" s="30"/>
      <c r="PML44" s="31"/>
      <c r="PMM44" s="30"/>
      <c r="PMN44" s="31"/>
      <c r="PMO44" s="30"/>
      <c r="PMP44" s="31"/>
      <c r="PMQ44" s="30"/>
      <c r="PMR44" s="31"/>
      <c r="PMS44" s="30"/>
      <c r="PMT44" s="31"/>
      <c r="PMU44" s="30"/>
      <c r="PMV44" s="31"/>
      <c r="PMW44" s="30"/>
      <c r="PMX44" s="31"/>
      <c r="PMY44" s="30"/>
      <c r="PMZ44" s="31"/>
      <c r="PNA44" s="30"/>
      <c r="PNB44" s="31"/>
      <c r="PNC44" s="30"/>
      <c r="PND44" s="31"/>
      <c r="PNE44" s="30"/>
      <c r="PNF44" s="31"/>
      <c r="PNG44" s="30"/>
      <c r="PNH44" s="31"/>
      <c r="PNI44" s="30"/>
      <c r="PNJ44" s="31"/>
      <c r="PNK44" s="30"/>
      <c r="PNL44" s="31"/>
      <c r="PNM44" s="30"/>
      <c r="PNN44" s="31"/>
      <c r="PNO44" s="30"/>
      <c r="PNP44" s="31"/>
      <c r="PNQ44" s="30"/>
      <c r="PNR44" s="31"/>
      <c r="PNS44" s="30"/>
      <c r="PNT44" s="31"/>
      <c r="PNU44" s="30"/>
      <c r="PNV44" s="31"/>
      <c r="PNW44" s="30"/>
      <c r="PNX44" s="31"/>
      <c r="PNY44" s="30"/>
      <c r="PNZ44" s="31"/>
      <c r="POA44" s="30"/>
      <c r="POB44" s="31"/>
      <c r="POC44" s="30"/>
      <c r="POD44" s="31"/>
      <c r="POE44" s="30"/>
      <c r="POF44" s="31"/>
      <c r="POG44" s="30"/>
      <c r="POH44" s="31"/>
      <c r="POI44" s="30"/>
      <c r="POJ44" s="31"/>
      <c r="POK44" s="30"/>
      <c r="POL44" s="31"/>
      <c r="POM44" s="30"/>
      <c r="PON44" s="31"/>
      <c r="POO44" s="30"/>
      <c r="POP44" s="31"/>
      <c r="POQ44" s="30"/>
      <c r="POR44" s="31"/>
      <c r="POS44" s="30"/>
      <c r="POT44" s="31"/>
      <c r="POU44" s="30"/>
      <c r="POV44" s="31"/>
      <c r="POW44" s="30"/>
      <c r="POX44" s="31"/>
      <c r="POY44" s="30"/>
      <c r="POZ44" s="31"/>
      <c r="PPA44" s="30"/>
      <c r="PPB44" s="31"/>
      <c r="PPC44" s="30"/>
      <c r="PPD44" s="31"/>
      <c r="PPE44" s="30"/>
      <c r="PPF44" s="31"/>
      <c r="PPG44" s="30"/>
      <c r="PPH44" s="31"/>
      <c r="PPI44" s="30"/>
      <c r="PPJ44" s="31"/>
      <c r="PPK44" s="30"/>
      <c r="PPL44" s="31"/>
      <c r="PPM44" s="30"/>
      <c r="PPN44" s="31"/>
      <c r="PPO44" s="30"/>
      <c r="PPP44" s="31"/>
      <c r="PPQ44" s="30"/>
      <c r="PPR44" s="31"/>
      <c r="PPS44" s="30"/>
      <c r="PPT44" s="31"/>
      <c r="PPU44" s="30"/>
      <c r="PPV44" s="31"/>
      <c r="PPW44" s="30"/>
      <c r="PPX44" s="31"/>
      <c r="PPY44" s="30"/>
      <c r="PPZ44" s="31"/>
      <c r="PQA44" s="30"/>
      <c r="PQB44" s="31"/>
      <c r="PQC44" s="30"/>
      <c r="PQD44" s="31"/>
      <c r="PQE44" s="30"/>
      <c r="PQF44" s="31"/>
      <c r="PQG44" s="30"/>
      <c r="PQH44" s="31"/>
      <c r="PQI44" s="30"/>
      <c r="PQJ44" s="31"/>
      <c r="PQK44" s="30"/>
      <c r="PQL44" s="31"/>
      <c r="PQM44" s="30"/>
      <c r="PQN44" s="31"/>
      <c r="PQO44" s="30"/>
      <c r="PQP44" s="31"/>
      <c r="PQQ44" s="30"/>
      <c r="PQR44" s="31"/>
      <c r="PQS44" s="30"/>
      <c r="PQT44" s="31"/>
      <c r="PQU44" s="30"/>
      <c r="PQV44" s="31"/>
      <c r="PQW44" s="30"/>
      <c r="PQX44" s="31"/>
      <c r="PQY44" s="30"/>
      <c r="PQZ44" s="31"/>
      <c r="PRA44" s="30"/>
      <c r="PRB44" s="31"/>
      <c r="PRC44" s="30"/>
      <c r="PRD44" s="31"/>
      <c r="PRE44" s="30"/>
      <c r="PRF44" s="31"/>
      <c r="PRG44" s="30"/>
      <c r="PRH44" s="31"/>
      <c r="PRI44" s="30"/>
      <c r="PRJ44" s="31"/>
      <c r="PRK44" s="30"/>
      <c r="PRL44" s="31"/>
      <c r="PRM44" s="30"/>
      <c r="PRN44" s="31"/>
      <c r="PRO44" s="30"/>
      <c r="PRP44" s="31"/>
      <c r="PRQ44" s="30"/>
      <c r="PRR44" s="31"/>
      <c r="PRS44" s="30"/>
      <c r="PRT44" s="31"/>
      <c r="PRU44" s="30"/>
      <c r="PRV44" s="31"/>
      <c r="PRW44" s="30"/>
      <c r="PRX44" s="31"/>
      <c r="PRY44" s="30"/>
      <c r="PRZ44" s="31"/>
      <c r="PSA44" s="30"/>
      <c r="PSB44" s="31"/>
      <c r="PSC44" s="30"/>
      <c r="PSD44" s="31"/>
      <c r="PSE44" s="30"/>
      <c r="PSF44" s="31"/>
      <c r="PSG44" s="30"/>
      <c r="PSH44" s="31"/>
      <c r="PSI44" s="30"/>
      <c r="PSJ44" s="31"/>
      <c r="PSK44" s="30"/>
      <c r="PSL44" s="31"/>
      <c r="PSM44" s="30"/>
      <c r="PSN44" s="31"/>
      <c r="PSO44" s="30"/>
      <c r="PSP44" s="31"/>
      <c r="PSQ44" s="30"/>
      <c r="PSR44" s="31"/>
      <c r="PSS44" s="30"/>
      <c r="PST44" s="31"/>
      <c r="PSU44" s="30"/>
      <c r="PSV44" s="31"/>
      <c r="PSW44" s="30"/>
      <c r="PSX44" s="31"/>
      <c r="PSY44" s="30"/>
      <c r="PSZ44" s="31"/>
      <c r="PTA44" s="30"/>
      <c r="PTB44" s="31"/>
      <c r="PTC44" s="30"/>
      <c r="PTD44" s="31"/>
      <c r="PTE44" s="30"/>
      <c r="PTF44" s="31"/>
      <c r="PTG44" s="30"/>
      <c r="PTH44" s="31"/>
      <c r="PTI44" s="30"/>
      <c r="PTJ44" s="31"/>
      <c r="PTK44" s="30"/>
      <c r="PTL44" s="31"/>
      <c r="PTM44" s="30"/>
      <c r="PTN44" s="31"/>
      <c r="PTO44" s="30"/>
      <c r="PTP44" s="31"/>
      <c r="PTQ44" s="30"/>
      <c r="PTR44" s="31"/>
      <c r="PTS44" s="30"/>
      <c r="PTT44" s="31"/>
      <c r="PTU44" s="30"/>
      <c r="PTV44" s="31"/>
      <c r="PTW44" s="30"/>
      <c r="PTX44" s="31"/>
      <c r="PTY44" s="30"/>
      <c r="PTZ44" s="31"/>
      <c r="PUA44" s="30"/>
      <c r="PUB44" s="31"/>
      <c r="PUC44" s="30"/>
      <c r="PUD44" s="31"/>
      <c r="PUE44" s="30"/>
      <c r="PUF44" s="31"/>
      <c r="PUG44" s="30"/>
      <c r="PUH44" s="31"/>
      <c r="PUI44" s="30"/>
      <c r="PUJ44" s="31"/>
      <c r="PUK44" s="30"/>
      <c r="PUL44" s="31"/>
      <c r="PUM44" s="30"/>
      <c r="PUN44" s="31"/>
      <c r="PUO44" s="30"/>
      <c r="PUP44" s="31"/>
      <c r="PUQ44" s="30"/>
      <c r="PUR44" s="31"/>
      <c r="PUS44" s="30"/>
      <c r="PUT44" s="31"/>
      <c r="PUU44" s="30"/>
      <c r="PUV44" s="31"/>
      <c r="PUW44" s="30"/>
      <c r="PUX44" s="31"/>
      <c r="PUY44" s="30"/>
      <c r="PUZ44" s="31"/>
      <c r="PVA44" s="30"/>
      <c r="PVB44" s="31"/>
      <c r="PVC44" s="30"/>
      <c r="PVD44" s="31"/>
      <c r="PVE44" s="30"/>
      <c r="PVF44" s="31"/>
      <c r="PVG44" s="30"/>
      <c r="PVH44" s="31"/>
      <c r="PVI44" s="30"/>
      <c r="PVJ44" s="31"/>
      <c r="PVK44" s="30"/>
      <c r="PVL44" s="31"/>
      <c r="PVM44" s="30"/>
      <c r="PVN44" s="31"/>
      <c r="PVO44" s="30"/>
      <c r="PVP44" s="31"/>
      <c r="PVQ44" s="30"/>
      <c r="PVR44" s="31"/>
      <c r="PVS44" s="30"/>
      <c r="PVT44" s="31"/>
      <c r="PVU44" s="30"/>
      <c r="PVV44" s="31"/>
      <c r="PVW44" s="30"/>
      <c r="PVX44" s="31"/>
      <c r="PVY44" s="30"/>
      <c r="PVZ44" s="31"/>
      <c r="PWA44" s="30"/>
      <c r="PWB44" s="31"/>
      <c r="PWC44" s="30"/>
      <c r="PWD44" s="31"/>
      <c r="PWE44" s="30"/>
      <c r="PWF44" s="31"/>
      <c r="PWG44" s="30"/>
      <c r="PWH44" s="31"/>
      <c r="PWI44" s="30"/>
      <c r="PWJ44" s="31"/>
      <c r="PWK44" s="30"/>
      <c r="PWL44" s="31"/>
      <c r="PWM44" s="30"/>
      <c r="PWN44" s="31"/>
      <c r="PWO44" s="30"/>
      <c r="PWP44" s="31"/>
      <c r="PWQ44" s="30"/>
      <c r="PWR44" s="31"/>
      <c r="PWS44" s="30"/>
      <c r="PWT44" s="31"/>
      <c r="PWU44" s="30"/>
      <c r="PWV44" s="31"/>
      <c r="PWW44" s="30"/>
      <c r="PWX44" s="31"/>
      <c r="PWY44" s="30"/>
      <c r="PWZ44" s="31"/>
      <c r="PXA44" s="30"/>
      <c r="PXB44" s="31"/>
      <c r="PXC44" s="30"/>
      <c r="PXD44" s="31"/>
      <c r="PXE44" s="30"/>
      <c r="PXF44" s="31"/>
      <c r="PXG44" s="30"/>
      <c r="PXH44" s="31"/>
      <c r="PXI44" s="30"/>
      <c r="PXJ44" s="31"/>
      <c r="PXK44" s="30"/>
      <c r="PXL44" s="31"/>
      <c r="PXM44" s="30"/>
      <c r="PXN44" s="31"/>
      <c r="PXO44" s="30"/>
      <c r="PXP44" s="31"/>
      <c r="PXQ44" s="30"/>
      <c r="PXR44" s="31"/>
      <c r="PXS44" s="30"/>
      <c r="PXT44" s="31"/>
      <c r="PXU44" s="30"/>
      <c r="PXV44" s="31"/>
      <c r="PXW44" s="30"/>
      <c r="PXX44" s="31"/>
      <c r="PXY44" s="30"/>
      <c r="PXZ44" s="31"/>
      <c r="PYA44" s="30"/>
      <c r="PYB44" s="31"/>
      <c r="PYC44" s="30"/>
      <c r="PYD44" s="31"/>
      <c r="PYE44" s="30"/>
      <c r="PYF44" s="31"/>
      <c r="PYG44" s="30"/>
      <c r="PYH44" s="31"/>
      <c r="PYI44" s="30"/>
      <c r="PYJ44" s="31"/>
      <c r="PYK44" s="30"/>
      <c r="PYL44" s="31"/>
      <c r="PYM44" s="30"/>
      <c r="PYN44" s="31"/>
      <c r="PYO44" s="30"/>
      <c r="PYP44" s="31"/>
      <c r="PYQ44" s="30"/>
      <c r="PYR44" s="31"/>
      <c r="PYS44" s="30"/>
      <c r="PYT44" s="31"/>
      <c r="PYU44" s="30"/>
      <c r="PYV44" s="31"/>
      <c r="PYW44" s="30"/>
      <c r="PYX44" s="31"/>
      <c r="PYY44" s="30"/>
      <c r="PYZ44" s="31"/>
      <c r="PZA44" s="30"/>
      <c r="PZB44" s="31"/>
      <c r="PZC44" s="30"/>
      <c r="PZD44" s="31"/>
      <c r="PZE44" s="30"/>
      <c r="PZF44" s="31"/>
      <c r="PZG44" s="30"/>
      <c r="PZH44" s="31"/>
      <c r="PZI44" s="30"/>
      <c r="PZJ44" s="31"/>
      <c r="PZK44" s="30"/>
      <c r="PZL44" s="31"/>
      <c r="PZM44" s="30"/>
      <c r="PZN44" s="31"/>
      <c r="PZO44" s="30"/>
      <c r="PZP44" s="31"/>
      <c r="PZQ44" s="30"/>
      <c r="PZR44" s="31"/>
      <c r="PZS44" s="30"/>
      <c r="PZT44" s="31"/>
      <c r="PZU44" s="30"/>
      <c r="PZV44" s="31"/>
      <c r="PZW44" s="30"/>
      <c r="PZX44" s="31"/>
      <c r="PZY44" s="30"/>
      <c r="PZZ44" s="31"/>
      <c r="QAA44" s="30"/>
      <c r="QAB44" s="31"/>
      <c r="QAC44" s="30"/>
      <c r="QAD44" s="31"/>
      <c r="QAE44" s="30"/>
      <c r="QAF44" s="31"/>
      <c r="QAG44" s="30"/>
      <c r="QAH44" s="31"/>
      <c r="QAI44" s="30"/>
      <c r="QAJ44" s="31"/>
      <c r="QAK44" s="30"/>
      <c r="QAL44" s="31"/>
      <c r="QAM44" s="30"/>
      <c r="QAN44" s="31"/>
      <c r="QAO44" s="30"/>
      <c r="QAP44" s="31"/>
      <c r="QAQ44" s="30"/>
      <c r="QAR44" s="31"/>
      <c r="QAS44" s="30"/>
      <c r="QAT44" s="31"/>
      <c r="QAU44" s="30"/>
      <c r="QAV44" s="31"/>
      <c r="QAW44" s="30"/>
      <c r="QAX44" s="31"/>
      <c r="QAY44" s="30"/>
      <c r="QAZ44" s="31"/>
      <c r="QBA44" s="30"/>
      <c r="QBB44" s="31"/>
      <c r="QBC44" s="30"/>
      <c r="QBD44" s="31"/>
      <c r="QBE44" s="30"/>
      <c r="QBF44" s="31"/>
      <c r="QBG44" s="30"/>
      <c r="QBH44" s="31"/>
      <c r="QBI44" s="30"/>
      <c r="QBJ44" s="31"/>
      <c r="QBK44" s="30"/>
      <c r="QBL44" s="31"/>
      <c r="QBM44" s="30"/>
      <c r="QBN44" s="31"/>
      <c r="QBO44" s="30"/>
      <c r="QBP44" s="31"/>
      <c r="QBQ44" s="30"/>
      <c r="QBR44" s="31"/>
      <c r="QBS44" s="30"/>
      <c r="QBT44" s="31"/>
      <c r="QBU44" s="30"/>
      <c r="QBV44" s="31"/>
      <c r="QBW44" s="30"/>
      <c r="QBX44" s="31"/>
      <c r="QBY44" s="30"/>
      <c r="QBZ44" s="31"/>
      <c r="QCA44" s="30"/>
      <c r="QCB44" s="31"/>
      <c r="QCC44" s="30"/>
      <c r="QCD44" s="31"/>
      <c r="QCE44" s="30"/>
      <c r="QCF44" s="31"/>
      <c r="QCG44" s="30"/>
      <c r="QCH44" s="31"/>
      <c r="QCI44" s="30"/>
      <c r="QCJ44" s="31"/>
      <c r="QCK44" s="30"/>
      <c r="QCL44" s="31"/>
      <c r="QCM44" s="30"/>
      <c r="QCN44" s="31"/>
      <c r="QCO44" s="30"/>
      <c r="QCP44" s="31"/>
      <c r="QCQ44" s="30"/>
      <c r="QCR44" s="31"/>
      <c r="QCS44" s="30"/>
      <c r="QCT44" s="31"/>
      <c r="QCU44" s="30"/>
      <c r="QCV44" s="31"/>
      <c r="QCW44" s="30"/>
      <c r="QCX44" s="31"/>
      <c r="QCY44" s="30"/>
      <c r="QCZ44" s="31"/>
      <c r="QDA44" s="30"/>
      <c r="QDB44" s="31"/>
      <c r="QDC44" s="30"/>
      <c r="QDD44" s="31"/>
      <c r="QDE44" s="30"/>
      <c r="QDF44" s="31"/>
      <c r="QDG44" s="30"/>
      <c r="QDH44" s="31"/>
      <c r="QDI44" s="30"/>
      <c r="QDJ44" s="31"/>
      <c r="QDK44" s="30"/>
      <c r="QDL44" s="31"/>
      <c r="QDM44" s="30"/>
      <c r="QDN44" s="31"/>
      <c r="QDO44" s="30"/>
      <c r="QDP44" s="31"/>
      <c r="QDQ44" s="30"/>
      <c r="QDR44" s="31"/>
      <c r="QDS44" s="30"/>
      <c r="QDT44" s="31"/>
      <c r="QDU44" s="30"/>
      <c r="QDV44" s="31"/>
      <c r="QDW44" s="30"/>
      <c r="QDX44" s="31"/>
      <c r="QDY44" s="30"/>
      <c r="QDZ44" s="31"/>
      <c r="QEA44" s="30"/>
      <c r="QEB44" s="31"/>
      <c r="QEC44" s="30"/>
      <c r="QED44" s="31"/>
      <c r="QEE44" s="30"/>
      <c r="QEF44" s="31"/>
      <c r="QEG44" s="30"/>
      <c r="QEH44" s="31"/>
      <c r="QEI44" s="30"/>
      <c r="QEJ44" s="31"/>
      <c r="QEK44" s="30"/>
      <c r="QEL44" s="31"/>
      <c r="QEM44" s="30"/>
      <c r="QEN44" s="31"/>
      <c r="QEO44" s="30"/>
      <c r="QEP44" s="31"/>
      <c r="QEQ44" s="30"/>
      <c r="QER44" s="31"/>
      <c r="QES44" s="30"/>
      <c r="QET44" s="31"/>
      <c r="QEU44" s="30"/>
      <c r="QEV44" s="31"/>
      <c r="QEW44" s="30"/>
      <c r="QEX44" s="31"/>
      <c r="QEY44" s="30"/>
      <c r="QEZ44" s="31"/>
      <c r="QFA44" s="30"/>
      <c r="QFB44" s="31"/>
      <c r="QFC44" s="30"/>
      <c r="QFD44" s="31"/>
      <c r="QFE44" s="30"/>
      <c r="QFF44" s="31"/>
      <c r="QFG44" s="30"/>
      <c r="QFH44" s="31"/>
      <c r="QFI44" s="30"/>
      <c r="QFJ44" s="31"/>
      <c r="QFK44" s="30"/>
      <c r="QFL44" s="31"/>
      <c r="QFM44" s="30"/>
      <c r="QFN44" s="31"/>
      <c r="QFO44" s="30"/>
      <c r="QFP44" s="31"/>
      <c r="QFQ44" s="30"/>
      <c r="QFR44" s="31"/>
      <c r="QFS44" s="30"/>
      <c r="QFT44" s="31"/>
      <c r="QFU44" s="30"/>
      <c r="QFV44" s="31"/>
      <c r="QFW44" s="30"/>
      <c r="QFX44" s="31"/>
      <c r="QFY44" s="30"/>
      <c r="QFZ44" s="31"/>
      <c r="QGA44" s="30"/>
      <c r="QGB44" s="31"/>
      <c r="QGC44" s="30"/>
      <c r="QGD44" s="31"/>
      <c r="QGE44" s="30"/>
      <c r="QGF44" s="31"/>
      <c r="QGG44" s="30"/>
      <c r="QGH44" s="31"/>
      <c r="QGI44" s="30"/>
      <c r="QGJ44" s="31"/>
      <c r="QGK44" s="30"/>
      <c r="QGL44" s="31"/>
      <c r="QGM44" s="30"/>
      <c r="QGN44" s="31"/>
      <c r="QGO44" s="30"/>
      <c r="QGP44" s="31"/>
      <c r="QGQ44" s="30"/>
      <c r="QGR44" s="31"/>
      <c r="QGS44" s="30"/>
      <c r="QGT44" s="31"/>
      <c r="QGU44" s="30"/>
      <c r="QGV44" s="31"/>
      <c r="QGW44" s="30"/>
      <c r="QGX44" s="31"/>
      <c r="QGY44" s="30"/>
      <c r="QGZ44" s="31"/>
      <c r="QHA44" s="30"/>
      <c r="QHB44" s="31"/>
      <c r="QHC44" s="30"/>
      <c r="QHD44" s="31"/>
      <c r="QHE44" s="30"/>
      <c r="QHF44" s="31"/>
      <c r="QHG44" s="30"/>
      <c r="QHH44" s="31"/>
      <c r="QHI44" s="30"/>
      <c r="QHJ44" s="31"/>
      <c r="QHK44" s="30"/>
      <c r="QHL44" s="31"/>
      <c r="QHM44" s="30"/>
      <c r="QHN44" s="31"/>
      <c r="QHO44" s="30"/>
      <c r="QHP44" s="31"/>
      <c r="QHQ44" s="30"/>
      <c r="QHR44" s="31"/>
      <c r="QHS44" s="30"/>
      <c r="QHT44" s="31"/>
      <c r="QHU44" s="30"/>
      <c r="QHV44" s="31"/>
      <c r="QHW44" s="30"/>
      <c r="QHX44" s="31"/>
      <c r="QHY44" s="30"/>
      <c r="QHZ44" s="31"/>
      <c r="QIA44" s="30"/>
      <c r="QIB44" s="31"/>
      <c r="QIC44" s="30"/>
      <c r="QID44" s="31"/>
      <c r="QIE44" s="30"/>
      <c r="QIF44" s="31"/>
      <c r="QIG44" s="30"/>
      <c r="QIH44" s="31"/>
      <c r="QII44" s="30"/>
      <c r="QIJ44" s="31"/>
      <c r="QIK44" s="30"/>
      <c r="QIL44" s="31"/>
      <c r="QIM44" s="30"/>
      <c r="QIN44" s="31"/>
      <c r="QIO44" s="30"/>
      <c r="QIP44" s="31"/>
      <c r="QIQ44" s="30"/>
      <c r="QIR44" s="31"/>
      <c r="QIS44" s="30"/>
      <c r="QIT44" s="31"/>
      <c r="QIU44" s="30"/>
      <c r="QIV44" s="31"/>
      <c r="QIW44" s="30"/>
      <c r="QIX44" s="31"/>
      <c r="QIY44" s="30"/>
      <c r="QIZ44" s="31"/>
      <c r="QJA44" s="30"/>
      <c r="QJB44" s="31"/>
      <c r="QJC44" s="30"/>
      <c r="QJD44" s="31"/>
      <c r="QJE44" s="30"/>
      <c r="QJF44" s="31"/>
      <c r="QJG44" s="30"/>
      <c r="QJH44" s="31"/>
      <c r="QJI44" s="30"/>
      <c r="QJJ44" s="31"/>
      <c r="QJK44" s="30"/>
      <c r="QJL44" s="31"/>
      <c r="QJM44" s="30"/>
      <c r="QJN44" s="31"/>
      <c r="QJO44" s="30"/>
      <c r="QJP44" s="31"/>
      <c r="QJQ44" s="30"/>
      <c r="QJR44" s="31"/>
      <c r="QJS44" s="30"/>
      <c r="QJT44" s="31"/>
      <c r="QJU44" s="30"/>
      <c r="QJV44" s="31"/>
      <c r="QJW44" s="30"/>
      <c r="QJX44" s="31"/>
      <c r="QJY44" s="30"/>
      <c r="QJZ44" s="31"/>
      <c r="QKA44" s="30"/>
      <c r="QKB44" s="31"/>
      <c r="QKC44" s="30"/>
      <c r="QKD44" s="31"/>
      <c r="QKE44" s="30"/>
      <c r="QKF44" s="31"/>
      <c r="QKG44" s="30"/>
      <c r="QKH44" s="31"/>
      <c r="QKI44" s="30"/>
      <c r="QKJ44" s="31"/>
      <c r="QKK44" s="30"/>
      <c r="QKL44" s="31"/>
      <c r="QKM44" s="30"/>
      <c r="QKN44" s="31"/>
      <c r="QKO44" s="30"/>
      <c r="QKP44" s="31"/>
      <c r="QKQ44" s="30"/>
      <c r="QKR44" s="31"/>
      <c r="QKS44" s="30"/>
      <c r="QKT44" s="31"/>
      <c r="QKU44" s="30"/>
      <c r="QKV44" s="31"/>
      <c r="QKW44" s="30"/>
      <c r="QKX44" s="31"/>
      <c r="QKY44" s="30"/>
      <c r="QKZ44" s="31"/>
      <c r="QLA44" s="30"/>
      <c r="QLB44" s="31"/>
      <c r="QLC44" s="30"/>
      <c r="QLD44" s="31"/>
      <c r="QLE44" s="30"/>
      <c r="QLF44" s="31"/>
      <c r="QLG44" s="30"/>
      <c r="QLH44" s="31"/>
      <c r="QLI44" s="30"/>
      <c r="QLJ44" s="31"/>
      <c r="QLK44" s="30"/>
      <c r="QLL44" s="31"/>
      <c r="QLM44" s="30"/>
      <c r="QLN44" s="31"/>
      <c r="QLO44" s="30"/>
      <c r="QLP44" s="31"/>
      <c r="QLQ44" s="30"/>
      <c r="QLR44" s="31"/>
      <c r="QLS44" s="30"/>
      <c r="QLT44" s="31"/>
      <c r="QLU44" s="30"/>
      <c r="QLV44" s="31"/>
      <c r="QLW44" s="30"/>
      <c r="QLX44" s="31"/>
      <c r="QLY44" s="30"/>
      <c r="QLZ44" s="31"/>
      <c r="QMA44" s="30"/>
      <c r="QMB44" s="31"/>
      <c r="QMC44" s="30"/>
      <c r="QMD44" s="31"/>
      <c r="QME44" s="30"/>
      <c r="QMF44" s="31"/>
      <c r="QMG44" s="30"/>
      <c r="QMH44" s="31"/>
      <c r="QMI44" s="30"/>
      <c r="QMJ44" s="31"/>
      <c r="QMK44" s="30"/>
      <c r="QML44" s="31"/>
      <c r="QMM44" s="30"/>
      <c r="QMN44" s="31"/>
      <c r="QMO44" s="30"/>
      <c r="QMP44" s="31"/>
      <c r="QMQ44" s="30"/>
      <c r="QMR44" s="31"/>
      <c r="QMS44" s="30"/>
      <c r="QMT44" s="31"/>
      <c r="QMU44" s="30"/>
      <c r="QMV44" s="31"/>
      <c r="QMW44" s="30"/>
      <c r="QMX44" s="31"/>
      <c r="QMY44" s="30"/>
      <c r="QMZ44" s="31"/>
      <c r="QNA44" s="30"/>
      <c r="QNB44" s="31"/>
      <c r="QNC44" s="30"/>
      <c r="QND44" s="31"/>
      <c r="QNE44" s="30"/>
      <c r="QNF44" s="31"/>
      <c r="QNG44" s="30"/>
      <c r="QNH44" s="31"/>
      <c r="QNI44" s="30"/>
      <c r="QNJ44" s="31"/>
      <c r="QNK44" s="30"/>
      <c r="QNL44" s="31"/>
      <c r="QNM44" s="30"/>
      <c r="QNN44" s="31"/>
      <c r="QNO44" s="30"/>
      <c r="QNP44" s="31"/>
      <c r="QNQ44" s="30"/>
      <c r="QNR44" s="31"/>
      <c r="QNS44" s="30"/>
      <c r="QNT44" s="31"/>
      <c r="QNU44" s="30"/>
      <c r="QNV44" s="31"/>
      <c r="QNW44" s="30"/>
      <c r="QNX44" s="31"/>
      <c r="QNY44" s="30"/>
      <c r="QNZ44" s="31"/>
      <c r="QOA44" s="30"/>
      <c r="QOB44" s="31"/>
      <c r="QOC44" s="30"/>
      <c r="QOD44" s="31"/>
      <c r="QOE44" s="30"/>
      <c r="QOF44" s="31"/>
      <c r="QOG44" s="30"/>
      <c r="QOH44" s="31"/>
      <c r="QOI44" s="30"/>
      <c r="QOJ44" s="31"/>
      <c r="QOK44" s="30"/>
      <c r="QOL44" s="31"/>
      <c r="QOM44" s="30"/>
      <c r="QON44" s="31"/>
      <c r="QOO44" s="30"/>
      <c r="QOP44" s="31"/>
      <c r="QOQ44" s="30"/>
      <c r="QOR44" s="31"/>
      <c r="QOS44" s="30"/>
      <c r="QOT44" s="31"/>
      <c r="QOU44" s="30"/>
      <c r="QOV44" s="31"/>
      <c r="QOW44" s="30"/>
      <c r="QOX44" s="31"/>
      <c r="QOY44" s="30"/>
      <c r="QOZ44" s="31"/>
      <c r="QPA44" s="30"/>
      <c r="QPB44" s="31"/>
      <c r="QPC44" s="30"/>
      <c r="QPD44" s="31"/>
      <c r="QPE44" s="30"/>
      <c r="QPF44" s="31"/>
      <c r="QPG44" s="30"/>
      <c r="QPH44" s="31"/>
      <c r="QPI44" s="30"/>
      <c r="QPJ44" s="31"/>
      <c r="QPK44" s="30"/>
      <c r="QPL44" s="31"/>
      <c r="QPM44" s="30"/>
      <c r="QPN44" s="31"/>
      <c r="QPO44" s="30"/>
      <c r="QPP44" s="31"/>
      <c r="QPQ44" s="30"/>
      <c r="QPR44" s="31"/>
      <c r="QPS44" s="30"/>
      <c r="QPT44" s="31"/>
      <c r="QPU44" s="30"/>
      <c r="QPV44" s="31"/>
      <c r="QPW44" s="30"/>
      <c r="QPX44" s="31"/>
      <c r="QPY44" s="30"/>
      <c r="QPZ44" s="31"/>
      <c r="QQA44" s="30"/>
      <c r="QQB44" s="31"/>
      <c r="QQC44" s="30"/>
      <c r="QQD44" s="31"/>
      <c r="QQE44" s="30"/>
      <c r="QQF44" s="31"/>
      <c r="QQG44" s="30"/>
      <c r="QQH44" s="31"/>
      <c r="QQI44" s="30"/>
      <c r="QQJ44" s="31"/>
      <c r="QQK44" s="30"/>
      <c r="QQL44" s="31"/>
      <c r="QQM44" s="30"/>
      <c r="QQN44" s="31"/>
      <c r="QQO44" s="30"/>
      <c r="QQP44" s="31"/>
      <c r="QQQ44" s="30"/>
      <c r="QQR44" s="31"/>
      <c r="QQS44" s="30"/>
      <c r="QQT44" s="31"/>
      <c r="QQU44" s="30"/>
      <c r="QQV44" s="31"/>
      <c r="QQW44" s="30"/>
      <c r="QQX44" s="31"/>
      <c r="QQY44" s="30"/>
      <c r="QQZ44" s="31"/>
      <c r="QRA44" s="30"/>
      <c r="QRB44" s="31"/>
      <c r="QRC44" s="30"/>
      <c r="QRD44" s="31"/>
      <c r="QRE44" s="30"/>
      <c r="QRF44" s="31"/>
      <c r="QRG44" s="30"/>
      <c r="QRH44" s="31"/>
      <c r="QRI44" s="30"/>
      <c r="QRJ44" s="31"/>
      <c r="QRK44" s="30"/>
      <c r="QRL44" s="31"/>
      <c r="QRM44" s="30"/>
      <c r="QRN44" s="31"/>
      <c r="QRO44" s="30"/>
      <c r="QRP44" s="31"/>
      <c r="QRQ44" s="30"/>
      <c r="QRR44" s="31"/>
      <c r="QRS44" s="30"/>
      <c r="QRT44" s="31"/>
      <c r="QRU44" s="30"/>
      <c r="QRV44" s="31"/>
      <c r="QRW44" s="30"/>
      <c r="QRX44" s="31"/>
      <c r="QRY44" s="30"/>
      <c r="QRZ44" s="31"/>
      <c r="QSA44" s="30"/>
      <c r="QSB44" s="31"/>
      <c r="QSC44" s="30"/>
      <c r="QSD44" s="31"/>
      <c r="QSE44" s="30"/>
      <c r="QSF44" s="31"/>
      <c r="QSG44" s="30"/>
      <c r="QSH44" s="31"/>
      <c r="QSI44" s="30"/>
      <c r="QSJ44" s="31"/>
      <c r="QSK44" s="30"/>
      <c r="QSL44" s="31"/>
      <c r="QSM44" s="30"/>
      <c r="QSN44" s="31"/>
      <c r="QSO44" s="30"/>
      <c r="QSP44" s="31"/>
      <c r="QSQ44" s="30"/>
      <c r="QSR44" s="31"/>
      <c r="QSS44" s="30"/>
      <c r="QST44" s="31"/>
      <c r="QSU44" s="30"/>
      <c r="QSV44" s="31"/>
      <c r="QSW44" s="30"/>
      <c r="QSX44" s="31"/>
      <c r="QSY44" s="30"/>
      <c r="QSZ44" s="31"/>
      <c r="QTA44" s="30"/>
      <c r="QTB44" s="31"/>
      <c r="QTC44" s="30"/>
      <c r="QTD44" s="31"/>
      <c r="QTE44" s="30"/>
      <c r="QTF44" s="31"/>
      <c r="QTG44" s="30"/>
      <c r="QTH44" s="31"/>
      <c r="QTI44" s="30"/>
      <c r="QTJ44" s="31"/>
      <c r="QTK44" s="30"/>
      <c r="QTL44" s="31"/>
      <c r="QTM44" s="30"/>
      <c r="QTN44" s="31"/>
      <c r="QTO44" s="30"/>
      <c r="QTP44" s="31"/>
      <c r="QTQ44" s="30"/>
      <c r="QTR44" s="31"/>
      <c r="QTS44" s="30"/>
      <c r="QTT44" s="31"/>
      <c r="QTU44" s="30"/>
      <c r="QTV44" s="31"/>
      <c r="QTW44" s="30"/>
      <c r="QTX44" s="31"/>
      <c r="QTY44" s="30"/>
      <c r="QTZ44" s="31"/>
      <c r="QUA44" s="30"/>
      <c r="QUB44" s="31"/>
      <c r="QUC44" s="30"/>
      <c r="QUD44" s="31"/>
      <c r="QUE44" s="30"/>
      <c r="QUF44" s="31"/>
      <c r="QUG44" s="30"/>
      <c r="QUH44" s="31"/>
      <c r="QUI44" s="30"/>
      <c r="QUJ44" s="31"/>
      <c r="QUK44" s="30"/>
      <c r="QUL44" s="31"/>
      <c r="QUM44" s="30"/>
      <c r="QUN44" s="31"/>
      <c r="QUO44" s="30"/>
      <c r="QUP44" s="31"/>
      <c r="QUQ44" s="30"/>
      <c r="QUR44" s="31"/>
      <c r="QUS44" s="30"/>
      <c r="QUT44" s="31"/>
      <c r="QUU44" s="30"/>
      <c r="QUV44" s="31"/>
      <c r="QUW44" s="30"/>
      <c r="QUX44" s="31"/>
      <c r="QUY44" s="30"/>
      <c r="QUZ44" s="31"/>
      <c r="QVA44" s="30"/>
      <c r="QVB44" s="31"/>
      <c r="QVC44" s="30"/>
      <c r="QVD44" s="31"/>
      <c r="QVE44" s="30"/>
      <c r="QVF44" s="31"/>
      <c r="QVG44" s="30"/>
      <c r="QVH44" s="31"/>
      <c r="QVI44" s="30"/>
      <c r="QVJ44" s="31"/>
      <c r="QVK44" s="30"/>
      <c r="QVL44" s="31"/>
      <c r="QVM44" s="30"/>
      <c r="QVN44" s="31"/>
      <c r="QVO44" s="30"/>
      <c r="QVP44" s="31"/>
      <c r="QVQ44" s="30"/>
      <c r="QVR44" s="31"/>
      <c r="QVS44" s="30"/>
      <c r="QVT44" s="31"/>
      <c r="QVU44" s="30"/>
      <c r="QVV44" s="31"/>
      <c r="QVW44" s="30"/>
      <c r="QVX44" s="31"/>
      <c r="QVY44" s="30"/>
      <c r="QVZ44" s="31"/>
      <c r="QWA44" s="30"/>
      <c r="QWB44" s="31"/>
      <c r="QWC44" s="30"/>
      <c r="QWD44" s="31"/>
      <c r="QWE44" s="30"/>
      <c r="QWF44" s="31"/>
      <c r="QWG44" s="30"/>
      <c r="QWH44" s="31"/>
      <c r="QWI44" s="30"/>
      <c r="QWJ44" s="31"/>
      <c r="QWK44" s="30"/>
      <c r="QWL44" s="31"/>
      <c r="QWM44" s="30"/>
      <c r="QWN44" s="31"/>
      <c r="QWO44" s="30"/>
      <c r="QWP44" s="31"/>
      <c r="QWQ44" s="30"/>
      <c r="QWR44" s="31"/>
      <c r="QWS44" s="30"/>
      <c r="QWT44" s="31"/>
      <c r="QWU44" s="30"/>
      <c r="QWV44" s="31"/>
      <c r="QWW44" s="30"/>
      <c r="QWX44" s="31"/>
      <c r="QWY44" s="30"/>
      <c r="QWZ44" s="31"/>
      <c r="QXA44" s="30"/>
      <c r="QXB44" s="31"/>
      <c r="QXC44" s="30"/>
      <c r="QXD44" s="31"/>
      <c r="QXE44" s="30"/>
      <c r="QXF44" s="31"/>
      <c r="QXG44" s="30"/>
      <c r="QXH44" s="31"/>
      <c r="QXI44" s="30"/>
      <c r="QXJ44" s="31"/>
      <c r="QXK44" s="30"/>
      <c r="QXL44" s="31"/>
      <c r="QXM44" s="30"/>
      <c r="QXN44" s="31"/>
      <c r="QXO44" s="30"/>
      <c r="QXP44" s="31"/>
      <c r="QXQ44" s="30"/>
      <c r="QXR44" s="31"/>
      <c r="QXS44" s="30"/>
      <c r="QXT44" s="31"/>
      <c r="QXU44" s="30"/>
      <c r="QXV44" s="31"/>
      <c r="QXW44" s="30"/>
      <c r="QXX44" s="31"/>
      <c r="QXY44" s="30"/>
      <c r="QXZ44" s="31"/>
      <c r="QYA44" s="30"/>
      <c r="QYB44" s="31"/>
      <c r="QYC44" s="30"/>
      <c r="QYD44" s="31"/>
      <c r="QYE44" s="30"/>
      <c r="QYF44" s="31"/>
      <c r="QYG44" s="30"/>
      <c r="QYH44" s="31"/>
      <c r="QYI44" s="30"/>
      <c r="QYJ44" s="31"/>
      <c r="QYK44" s="30"/>
      <c r="QYL44" s="31"/>
      <c r="QYM44" s="30"/>
      <c r="QYN44" s="31"/>
      <c r="QYO44" s="30"/>
      <c r="QYP44" s="31"/>
      <c r="QYQ44" s="30"/>
      <c r="QYR44" s="31"/>
      <c r="QYS44" s="30"/>
      <c r="QYT44" s="31"/>
      <c r="QYU44" s="30"/>
      <c r="QYV44" s="31"/>
      <c r="QYW44" s="30"/>
      <c r="QYX44" s="31"/>
      <c r="QYY44" s="30"/>
      <c r="QYZ44" s="31"/>
      <c r="QZA44" s="30"/>
      <c r="QZB44" s="31"/>
      <c r="QZC44" s="30"/>
      <c r="QZD44" s="31"/>
      <c r="QZE44" s="30"/>
      <c r="QZF44" s="31"/>
      <c r="QZG44" s="30"/>
      <c r="QZH44" s="31"/>
      <c r="QZI44" s="30"/>
      <c r="QZJ44" s="31"/>
      <c r="QZK44" s="30"/>
      <c r="QZL44" s="31"/>
      <c r="QZM44" s="30"/>
      <c r="QZN44" s="31"/>
      <c r="QZO44" s="30"/>
      <c r="QZP44" s="31"/>
      <c r="QZQ44" s="30"/>
      <c r="QZR44" s="31"/>
      <c r="QZS44" s="30"/>
      <c r="QZT44" s="31"/>
      <c r="QZU44" s="30"/>
      <c r="QZV44" s="31"/>
      <c r="QZW44" s="30"/>
      <c r="QZX44" s="31"/>
      <c r="QZY44" s="30"/>
      <c r="QZZ44" s="31"/>
      <c r="RAA44" s="30"/>
      <c r="RAB44" s="31"/>
      <c r="RAC44" s="30"/>
      <c r="RAD44" s="31"/>
      <c r="RAE44" s="30"/>
      <c r="RAF44" s="31"/>
      <c r="RAG44" s="30"/>
      <c r="RAH44" s="31"/>
      <c r="RAI44" s="30"/>
      <c r="RAJ44" s="31"/>
      <c r="RAK44" s="30"/>
      <c r="RAL44" s="31"/>
      <c r="RAM44" s="30"/>
      <c r="RAN44" s="31"/>
      <c r="RAO44" s="30"/>
      <c r="RAP44" s="31"/>
      <c r="RAQ44" s="30"/>
      <c r="RAR44" s="31"/>
      <c r="RAS44" s="30"/>
      <c r="RAT44" s="31"/>
      <c r="RAU44" s="30"/>
      <c r="RAV44" s="31"/>
      <c r="RAW44" s="30"/>
      <c r="RAX44" s="31"/>
      <c r="RAY44" s="30"/>
      <c r="RAZ44" s="31"/>
      <c r="RBA44" s="30"/>
      <c r="RBB44" s="31"/>
      <c r="RBC44" s="30"/>
      <c r="RBD44" s="31"/>
      <c r="RBE44" s="30"/>
      <c r="RBF44" s="31"/>
      <c r="RBG44" s="30"/>
      <c r="RBH44" s="31"/>
      <c r="RBI44" s="30"/>
      <c r="RBJ44" s="31"/>
      <c r="RBK44" s="30"/>
      <c r="RBL44" s="31"/>
      <c r="RBM44" s="30"/>
      <c r="RBN44" s="31"/>
      <c r="RBO44" s="30"/>
      <c r="RBP44" s="31"/>
      <c r="RBQ44" s="30"/>
      <c r="RBR44" s="31"/>
      <c r="RBS44" s="30"/>
      <c r="RBT44" s="31"/>
      <c r="RBU44" s="30"/>
      <c r="RBV44" s="31"/>
      <c r="RBW44" s="30"/>
      <c r="RBX44" s="31"/>
      <c r="RBY44" s="30"/>
      <c r="RBZ44" s="31"/>
      <c r="RCA44" s="30"/>
      <c r="RCB44" s="31"/>
      <c r="RCC44" s="30"/>
      <c r="RCD44" s="31"/>
      <c r="RCE44" s="30"/>
      <c r="RCF44" s="31"/>
      <c r="RCG44" s="30"/>
      <c r="RCH44" s="31"/>
      <c r="RCI44" s="30"/>
      <c r="RCJ44" s="31"/>
      <c r="RCK44" s="30"/>
      <c r="RCL44" s="31"/>
      <c r="RCM44" s="30"/>
      <c r="RCN44" s="31"/>
      <c r="RCO44" s="30"/>
      <c r="RCP44" s="31"/>
      <c r="RCQ44" s="30"/>
      <c r="RCR44" s="31"/>
      <c r="RCS44" s="30"/>
      <c r="RCT44" s="31"/>
      <c r="RCU44" s="30"/>
      <c r="RCV44" s="31"/>
      <c r="RCW44" s="30"/>
      <c r="RCX44" s="31"/>
      <c r="RCY44" s="30"/>
      <c r="RCZ44" s="31"/>
      <c r="RDA44" s="30"/>
      <c r="RDB44" s="31"/>
      <c r="RDC44" s="30"/>
      <c r="RDD44" s="31"/>
      <c r="RDE44" s="30"/>
      <c r="RDF44" s="31"/>
      <c r="RDG44" s="30"/>
      <c r="RDH44" s="31"/>
      <c r="RDI44" s="30"/>
      <c r="RDJ44" s="31"/>
      <c r="RDK44" s="30"/>
      <c r="RDL44" s="31"/>
      <c r="RDM44" s="30"/>
      <c r="RDN44" s="31"/>
      <c r="RDO44" s="30"/>
      <c r="RDP44" s="31"/>
      <c r="RDQ44" s="30"/>
      <c r="RDR44" s="31"/>
      <c r="RDS44" s="30"/>
      <c r="RDT44" s="31"/>
      <c r="RDU44" s="30"/>
      <c r="RDV44" s="31"/>
      <c r="RDW44" s="30"/>
      <c r="RDX44" s="31"/>
      <c r="RDY44" s="30"/>
      <c r="RDZ44" s="31"/>
      <c r="REA44" s="30"/>
      <c r="REB44" s="31"/>
      <c r="REC44" s="30"/>
      <c r="RED44" s="31"/>
      <c r="REE44" s="30"/>
      <c r="REF44" s="31"/>
      <c r="REG44" s="30"/>
      <c r="REH44" s="31"/>
      <c r="REI44" s="30"/>
      <c r="REJ44" s="31"/>
      <c r="REK44" s="30"/>
      <c r="REL44" s="31"/>
      <c r="REM44" s="30"/>
      <c r="REN44" s="31"/>
      <c r="REO44" s="30"/>
      <c r="REP44" s="31"/>
      <c r="REQ44" s="30"/>
      <c r="RER44" s="31"/>
      <c r="RES44" s="30"/>
      <c r="RET44" s="31"/>
      <c r="REU44" s="30"/>
      <c r="REV44" s="31"/>
      <c r="REW44" s="30"/>
      <c r="REX44" s="31"/>
      <c r="REY44" s="30"/>
      <c r="REZ44" s="31"/>
      <c r="RFA44" s="30"/>
      <c r="RFB44" s="31"/>
      <c r="RFC44" s="30"/>
      <c r="RFD44" s="31"/>
      <c r="RFE44" s="30"/>
      <c r="RFF44" s="31"/>
      <c r="RFG44" s="30"/>
      <c r="RFH44" s="31"/>
      <c r="RFI44" s="30"/>
      <c r="RFJ44" s="31"/>
      <c r="RFK44" s="30"/>
      <c r="RFL44" s="31"/>
      <c r="RFM44" s="30"/>
      <c r="RFN44" s="31"/>
      <c r="RFO44" s="30"/>
      <c r="RFP44" s="31"/>
      <c r="RFQ44" s="30"/>
      <c r="RFR44" s="31"/>
      <c r="RFS44" s="30"/>
      <c r="RFT44" s="31"/>
      <c r="RFU44" s="30"/>
      <c r="RFV44" s="31"/>
      <c r="RFW44" s="30"/>
      <c r="RFX44" s="31"/>
      <c r="RFY44" s="30"/>
      <c r="RFZ44" s="31"/>
      <c r="RGA44" s="30"/>
      <c r="RGB44" s="31"/>
      <c r="RGC44" s="30"/>
      <c r="RGD44" s="31"/>
      <c r="RGE44" s="30"/>
      <c r="RGF44" s="31"/>
      <c r="RGG44" s="30"/>
      <c r="RGH44" s="31"/>
      <c r="RGI44" s="30"/>
      <c r="RGJ44" s="31"/>
      <c r="RGK44" s="30"/>
      <c r="RGL44" s="31"/>
      <c r="RGM44" s="30"/>
      <c r="RGN44" s="31"/>
      <c r="RGO44" s="30"/>
      <c r="RGP44" s="31"/>
      <c r="RGQ44" s="30"/>
      <c r="RGR44" s="31"/>
      <c r="RGS44" s="30"/>
      <c r="RGT44" s="31"/>
      <c r="RGU44" s="30"/>
      <c r="RGV44" s="31"/>
      <c r="RGW44" s="30"/>
      <c r="RGX44" s="31"/>
      <c r="RGY44" s="30"/>
      <c r="RGZ44" s="31"/>
      <c r="RHA44" s="30"/>
      <c r="RHB44" s="31"/>
      <c r="RHC44" s="30"/>
      <c r="RHD44" s="31"/>
      <c r="RHE44" s="30"/>
      <c r="RHF44" s="31"/>
      <c r="RHG44" s="30"/>
      <c r="RHH44" s="31"/>
      <c r="RHI44" s="30"/>
      <c r="RHJ44" s="31"/>
      <c r="RHK44" s="30"/>
      <c r="RHL44" s="31"/>
      <c r="RHM44" s="30"/>
      <c r="RHN44" s="31"/>
      <c r="RHO44" s="30"/>
      <c r="RHP44" s="31"/>
      <c r="RHQ44" s="30"/>
      <c r="RHR44" s="31"/>
      <c r="RHS44" s="30"/>
      <c r="RHT44" s="31"/>
      <c r="RHU44" s="30"/>
      <c r="RHV44" s="31"/>
      <c r="RHW44" s="30"/>
      <c r="RHX44" s="31"/>
      <c r="RHY44" s="30"/>
      <c r="RHZ44" s="31"/>
      <c r="RIA44" s="30"/>
      <c r="RIB44" s="31"/>
      <c r="RIC44" s="30"/>
      <c r="RID44" s="31"/>
      <c r="RIE44" s="30"/>
      <c r="RIF44" s="31"/>
      <c r="RIG44" s="30"/>
      <c r="RIH44" s="31"/>
      <c r="RII44" s="30"/>
      <c r="RIJ44" s="31"/>
      <c r="RIK44" s="30"/>
      <c r="RIL44" s="31"/>
      <c r="RIM44" s="30"/>
      <c r="RIN44" s="31"/>
      <c r="RIO44" s="30"/>
      <c r="RIP44" s="31"/>
      <c r="RIQ44" s="30"/>
      <c r="RIR44" s="31"/>
      <c r="RIS44" s="30"/>
      <c r="RIT44" s="31"/>
      <c r="RIU44" s="30"/>
      <c r="RIV44" s="31"/>
      <c r="RIW44" s="30"/>
      <c r="RIX44" s="31"/>
      <c r="RIY44" s="30"/>
      <c r="RIZ44" s="31"/>
      <c r="RJA44" s="30"/>
      <c r="RJB44" s="31"/>
      <c r="RJC44" s="30"/>
      <c r="RJD44" s="31"/>
      <c r="RJE44" s="30"/>
      <c r="RJF44" s="31"/>
      <c r="RJG44" s="30"/>
      <c r="RJH44" s="31"/>
      <c r="RJI44" s="30"/>
      <c r="RJJ44" s="31"/>
      <c r="RJK44" s="30"/>
      <c r="RJL44" s="31"/>
      <c r="RJM44" s="30"/>
      <c r="RJN44" s="31"/>
      <c r="RJO44" s="30"/>
      <c r="RJP44" s="31"/>
      <c r="RJQ44" s="30"/>
      <c r="RJR44" s="31"/>
      <c r="RJS44" s="30"/>
      <c r="RJT44" s="31"/>
      <c r="RJU44" s="30"/>
      <c r="RJV44" s="31"/>
      <c r="RJW44" s="30"/>
      <c r="RJX44" s="31"/>
      <c r="RJY44" s="30"/>
      <c r="RJZ44" s="31"/>
      <c r="RKA44" s="30"/>
      <c r="RKB44" s="31"/>
      <c r="RKC44" s="30"/>
      <c r="RKD44" s="31"/>
      <c r="RKE44" s="30"/>
      <c r="RKF44" s="31"/>
      <c r="RKG44" s="30"/>
      <c r="RKH44" s="31"/>
      <c r="RKI44" s="30"/>
      <c r="RKJ44" s="31"/>
      <c r="RKK44" s="30"/>
      <c r="RKL44" s="31"/>
      <c r="RKM44" s="30"/>
      <c r="RKN44" s="31"/>
      <c r="RKO44" s="30"/>
      <c r="RKP44" s="31"/>
      <c r="RKQ44" s="30"/>
      <c r="RKR44" s="31"/>
      <c r="RKS44" s="30"/>
      <c r="RKT44" s="31"/>
      <c r="RKU44" s="30"/>
      <c r="RKV44" s="31"/>
      <c r="RKW44" s="30"/>
      <c r="RKX44" s="31"/>
      <c r="RKY44" s="30"/>
      <c r="RKZ44" s="31"/>
      <c r="RLA44" s="30"/>
      <c r="RLB44" s="31"/>
      <c r="RLC44" s="30"/>
      <c r="RLD44" s="31"/>
      <c r="RLE44" s="30"/>
      <c r="RLF44" s="31"/>
      <c r="RLG44" s="30"/>
      <c r="RLH44" s="31"/>
      <c r="RLI44" s="30"/>
      <c r="RLJ44" s="31"/>
      <c r="RLK44" s="30"/>
      <c r="RLL44" s="31"/>
      <c r="RLM44" s="30"/>
      <c r="RLN44" s="31"/>
      <c r="RLO44" s="30"/>
      <c r="RLP44" s="31"/>
      <c r="RLQ44" s="30"/>
      <c r="RLR44" s="31"/>
      <c r="RLS44" s="30"/>
      <c r="RLT44" s="31"/>
      <c r="RLU44" s="30"/>
      <c r="RLV44" s="31"/>
      <c r="RLW44" s="30"/>
      <c r="RLX44" s="31"/>
      <c r="RLY44" s="30"/>
      <c r="RLZ44" s="31"/>
      <c r="RMA44" s="30"/>
      <c r="RMB44" s="31"/>
      <c r="RMC44" s="30"/>
      <c r="RMD44" s="31"/>
      <c r="RME44" s="30"/>
      <c r="RMF44" s="31"/>
      <c r="RMG44" s="30"/>
      <c r="RMH44" s="31"/>
      <c r="RMI44" s="30"/>
      <c r="RMJ44" s="31"/>
      <c r="RMK44" s="30"/>
      <c r="RML44" s="31"/>
      <c r="RMM44" s="30"/>
      <c r="RMN44" s="31"/>
      <c r="RMO44" s="30"/>
      <c r="RMP44" s="31"/>
      <c r="RMQ44" s="30"/>
      <c r="RMR44" s="31"/>
      <c r="RMS44" s="30"/>
      <c r="RMT44" s="31"/>
      <c r="RMU44" s="30"/>
      <c r="RMV44" s="31"/>
      <c r="RMW44" s="30"/>
      <c r="RMX44" s="31"/>
      <c r="RMY44" s="30"/>
      <c r="RMZ44" s="31"/>
      <c r="RNA44" s="30"/>
      <c r="RNB44" s="31"/>
      <c r="RNC44" s="30"/>
      <c r="RND44" s="31"/>
      <c r="RNE44" s="30"/>
      <c r="RNF44" s="31"/>
      <c r="RNG44" s="30"/>
      <c r="RNH44" s="31"/>
      <c r="RNI44" s="30"/>
      <c r="RNJ44" s="31"/>
      <c r="RNK44" s="30"/>
      <c r="RNL44" s="31"/>
      <c r="RNM44" s="30"/>
      <c r="RNN44" s="31"/>
      <c r="RNO44" s="30"/>
      <c r="RNP44" s="31"/>
      <c r="RNQ44" s="30"/>
      <c r="RNR44" s="31"/>
      <c r="RNS44" s="30"/>
      <c r="RNT44" s="31"/>
      <c r="RNU44" s="30"/>
      <c r="RNV44" s="31"/>
      <c r="RNW44" s="30"/>
      <c r="RNX44" s="31"/>
      <c r="RNY44" s="30"/>
      <c r="RNZ44" s="31"/>
      <c r="ROA44" s="30"/>
      <c r="ROB44" s="31"/>
      <c r="ROC44" s="30"/>
      <c r="ROD44" s="31"/>
      <c r="ROE44" s="30"/>
      <c r="ROF44" s="31"/>
      <c r="ROG44" s="30"/>
      <c r="ROH44" s="31"/>
      <c r="ROI44" s="30"/>
      <c r="ROJ44" s="31"/>
      <c r="ROK44" s="30"/>
      <c r="ROL44" s="31"/>
      <c r="ROM44" s="30"/>
      <c r="RON44" s="31"/>
      <c r="ROO44" s="30"/>
      <c r="ROP44" s="31"/>
      <c r="ROQ44" s="30"/>
      <c r="ROR44" s="31"/>
      <c r="ROS44" s="30"/>
      <c r="ROT44" s="31"/>
      <c r="ROU44" s="30"/>
      <c r="ROV44" s="31"/>
      <c r="ROW44" s="30"/>
      <c r="ROX44" s="31"/>
      <c r="ROY44" s="30"/>
      <c r="ROZ44" s="31"/>
      <c r="RPA44" s="30"/>
      <c r="RPB44" s="31"/>
      <c r="RPC44" s="30"/>
      <c r="RPD44" s="31"/>
      <c r="RPE44" s="30"/>
      <c r="RPF44" s="31"/>
      <c r="RPG44" s="30"/>
      <c r="RPH44" s="31"/>
      <c r="RPI44" s="30"/>
      <c r="RPJ44" s="31"/>
      <c r="RPK44" s="30"/>
      <c r="RPL44" s="31"/>
      <c r="RPM44" s="30"/>
      <c r="RPN44" s="31"/>
      <c r="RPO44" s="30"/>
      <c r="RPP44" s="31"/>
      <c r="RPQ44" s="30"/>
      <c r="RPR44" s="31"/>
      <c r="RPS44" s="30"/>
      <c r="RPT44" s="31"/>
      <c r="RPU44" s="30"/>
      <c r="RPV44" s="31"/>
      <c r="RPW44" s="30"/>
      <c r="RPX44" s="31"/>
      <c r="RPY44" s="30"/>
      <c r="RPZ44" s="31"/>
      <c r="RQA44" s="30"/>
      <c r="RQB44" s="31"/>
      <c r="RQC44" s="30"/>
      <c r="RQD44" s="31"/>
      <c r="RQE44" s="30"/>
      <c r="RQF44" s="31"/>
      <c r="RQG44" s="30"/>
      <c r="RQH44" s="31"/>
      <c r="RQI44" s="30"/>
      <c r="RQJ44" s="31"/>
      <c r="RQK44" s="30"/>
      <c r="RQL44" s="31"/>
      <c r="RQM44" s="30"/>
      <c r="RQN44" s="31"/>
      <c r="RQO44" s="30"/>
      <c r="RQP44" s="31"/>
      <c r="RQQ44" s="30"/>
      <c r="RQR44" s="31"/>
      <c r="RQS44" s="30"/>
      <c r="RQT44" s="31"/>
      <c r="RQU44" s="30"/>
      <c r="RQV44" s="31"/>
      <c r="RQW44" s="30"/>
      <c r="RQX44" s="31"/>
      <c r="RQY44" s="30"/>
      <c r="RQZ44" s="31"/>
      <c r="RRA44" s="30"/>
      <c r="RRB44" s="31"/>
      <c r="RRC44" s="30"/>
      <c r="RRD44" s="31"/>
      <c r="RRE44" s="30"/>
      <c r="RRF44" s="31"/>
      <c r="RRG44" s="30"/>
      <c r="RRH44" s="31"/>
      <c r="RRI44" s="30"/>
      <c r="RRJ44" s="31"/>
      <c r="RRK44" s="30"/>
      <c r="RRL44" s="31"/>
      <c r="RRM44" s="30"/>
      <c r="RRN44" s="31"/>
      <c r="RRO44" s="30"/>
      <c r="RRP44" s="31"/>
      <c r="RRQ44" s="30"/>
      <c r="RRR44" s="31"/>
      <c r="RRS44" s="30"/>
      <c r="RRT44" s="31"/>
      <c r="RRU44" s="30"/>
      <c r="RRV44" s="31"/>
      <c r="RRW44" s="30"/>
      <c r="RRX44" s="31"/>
      <c r="RRY44" s="30"/>
      <c r="RRZ44" s="31"/>
      <c r="RSA44" s="30"/>
      <c r="RSB44" s="31"/>
      <c r="RSC44" s="30"/>
      <c r="RSD44" s="31"/>
      <c r="RSE44" s="30"/>
      <c r="RSF44" s="31"/>
      <c r="RSG44" s="30"/>
      <c r="RSH44" s="31"/>
      <c r="RSI44" s="30"/>
      <c r="RSJ44" s="31"/>
      <c r="RSK44" s="30"/>
      <c r="RSL44" s="31"/>
      <c r="RSM44" s="30"/>
      <c r="RSN44" s="31"/>
      <c r="RSO44" s="30"/>
      <c r="RSP44" s="31"/>
      <c r="RSQ44" s="30"/>
      <c r="RSR44" s="31"/>
      <c r="RSS44" s="30"/>
      <c r="RST44" s="31"/>
      <c r="RSU44" s="30"/>
      <c r="RSV44" s="31"/>
      <c r="RSW44" s="30"/>
      <c r="RSX44" s="31"/>
      <c r="RSY44" s="30"/>
      <c r="RSZ44" s="31"/>
      <c r="RTA44" s="30"/>
      <c r="RTB44" s="31"/>
      <c r="RTC44" s="30"/>
      <c r="RTD44" s="31"/>
      <c r="RTE44" s="30"/>
      <c r="RTF44" s="31"/>
      <c r="RTG44" s="30"/>
      <c r="RTH44" s="31"/>
      <c r="RTI44" s="30"/>
      <c r="RTJ44" s="31"/>
      <c r="RTK44" s="30"/>
      <c r="RTL44" s="31"/>
      <c r="RTM44" s="30"/>
      <c r="RTN44" s="31"/>
      <c r="RTO44" s="30"/>
      <c r="RTP44" s="31"/>
      <c r="RTQ44" s="30"/>
      <c r="RTR44" s="31"/>
      <c r="RTS44" s="30"/>
      <c r="RTT44" s="31"/>
      <c r="RTU44" s="30"/>
      <c r="RTV44" s="31"/>
      <c r="RTW44" s="30"/>
      <c r="RTX44" s="31"/>
      <c r="RTY44" s="30"/>
      <c r="RTZ44" s="31"/>
      <c r="RUA44" s="30"/>
      <c r="RUB44" s="31"/>
      <c r="RUC44" s="30"/>
      <c r="RUD44" s="31"/>
      <c r="RUE44" s="30"/>
      <c r="RUF44" s="31"/>
      <c r="RUG44" s="30"/>
      <c r="RUH44" s="31"/>
      <c r="RUI44" s="30"/>
      <c r="RUJ44" s="31"/>
      <c r="RUK44" s="30"/>
      <c r="RUL44" s="31"/>
      <c r="RUM44" s="30"/>
      <c r="RUN44" s="31"/>
      <c r="RUO44" s="30"/>
      <c r="RUP44" s="31"/>
      <c r="RUQ44" s="30"/>
      <c r="RUR44" s="31"/>
      <c r="RUS44" s="30"/>
      <c r="RUT44" s="31"/>
      <c r="RUU44" s="30"/>
      <c r="RUV44" s="31"/>
      <c r="RUW44" s="30"/>
      <c r="RUX44" s="31"/>
      <c r="RUY44" s="30"/>
      <c r="RUZ44" s="31"/>
      <c r="RVA44" s="30"/>
      <c r="RVB44" s="31"/>
      <c r="RVC44" s="30"/>
      <c r="RVD44" s="31"/>
      <c r="RVE44" s="30"/>
      <c r="RVF44" s="31"/>
      <c r="RVG44" s="30"/>
      <c r="RVH44" s="31"/>
      <c r="RVI44" s="30"/>
      <c r="RVJ44" s="31"/>
      <c r="RVK44" s="30"/>
      <c r="RVL44" s="31"/>
      <c r="RVM44" s="30"/>
      <c r="RVN44" s="31"/>
      <c r="RVO44" s="30"/>
      <c r="RVP44" s="31"/>
      <c r="RVQ44" s="30"/>
      <c r="RVR44" s="31"/>
      <c r="RVS44" s="30"/>
      <c r="RVT44" s="31"/>
      <c r="RVU44" s="30"/>
      <c r="RVV44" s="31"/>
      <c r="RVW44" s="30"/>
      <c r="RVX44" s="31"/>
      <c r="RVY44" s="30"/>
      <c r="RVZ44" s="31"/>
      <c r="RWA44" s="30"/>
      <c r="RWB44" s="31"/>
      <c r="RWC44" s="30"/>
      <c r="RWD44" s="31"/>
      <c r="RWE44" s="30"/>
      <c r="RWF44" s="31"/>
      <c r="RWG44" s="30"/>
      <c r="RWH44" s="31"/>
      <c r="RWI44" s="30"/>
      <c r="RWJ44" s="31"/>
      <c r="RWK44" s="30"/>
      <c r="RWL44" s="31"/>
      <c r="RWM44" s="30"/>
      <c r="RWN44" s="31"/>
      <c r="RWO44" s="30"/>
      <c r="RWP44" s="31"/>
      <c r="RWQ44" s="30"/>
      <c r="RWR44" s="31"/>
      <c r="RWS44" s="30"/>
      <c r="RWT44" s="31"/>
      <c r="RWU44" s="30"/>
      <c r="RWV44" s="31"/>
      <c r="RWW44" s="30"/>
      <c r="RWX44" s="31"/>
      <c r="RWY44" s="30"/>
      <c r="RWZ44" s="31"/>
      <c r="RXA44" s="30"/>
      <c r="RXB44" s="31"/>
      <c r="RXC44" s="30"/>
      <c r="RXD44" s="31"/>
      <c r="RXE44" s="30"/>
      <c r="RXF44" s="31"/>
      <c r="RXG44" s="30"/>
      <c r="RXH44" s="31"/>
      <c r="RXI44" s="30"/>
      <c r="RXJ44" s="31"/>
      <c r="RXK44" s="30"/>
      <c r="RXL44" s="31"/>
      <c r="RXM44" s="30"/>
      <c r="RXN44" s="31"/>
      <c r="RXO44" s="30"/>
      <c r="RXP44" s="31"/>
      <c r="RXQ44" s="30"/>
      <c r="RXR44" s="31"/>
      <c r="RXS44" s="30"/>
      <c r="RXT44" s="31"/>
      <c r="RXU44" s="30"/>
      <c r="RXV44" s="31"/>
      <c r="RXW44" s="30"/>
      <c r="RXX44" s="31"/>
      <c r="RXY44" s="30"/>
      <c r="RXZ44" s="31"/>
      <c r="RYA44" s="30"/>
      <c r="RYB44" s="31"/>
      <c r="RYC44" s="30"/>
      <c r="RYD44" s="31"/>
      <c r="RYE44" s="30"/>
      <c r="RYF44" s="31"/>
      <c r="RYG44" s="30"/>
      <c r="RYH44" s="31"/>
      <c r="RYI44" s="30"/>
      <c r="RYJ44" s="31"/>
      <c r="RYK44" s="30"/>
      <c r="RYL44" s="31"/>
      <c r="RYM44" s="30"/>
      <c r="RYN44" s="31"/>
      <c r="RYO44" s="30"/>
      <c r="RYP44" s="31"/>
      <c r="RYQ44" s="30"/>
      <c r="RYR44" s="31"/>
      <c r="RYS44" s="30"/>
      <c r="RYT44" s="31"/>
      <c r="RYU44" s="30"/>
      <c r="RYV44" s="31"/>
      <c r="RYW44" s="30"/>
      <c r="RYX44" s="31"/>
      <c r="RYY44" s="30"/>
      <c r="RYZ44" s="31"/>
      <c r="RZA44" s="30"/>
      <c r="RZB44" s="31"/>
      <c r="RZC44" s="30"/>
      <c r="RZD44" s="31"/>
      <c r="RZE44" s="30"/>
      <c r="RZF44" s="31"/>
      <c r="RZG44" s="30"/>
      <c r="RZH44" s="31"/>
      <c r="RZI44" s="30"/>
      <c r="RZJ44" s="31"/>
      <c r="RZK44" s="30"/>
      <c r="RZL44" s="31"/>
      <c r="RZM44" s="30"/>
      <c r="RZN44" s="31"/>
      <c r="RZO44" s="30"/>
      <c r="RZP44" s="31"/>
      <c r="RZQ44" s="30"/>
      <c r="RZR44" s="31"/>
      <c r="RZS44" s="30"/>
      <c r="RZT44" s="31"/>
      <c r="RZU44" s="30"/>
      <c r="RZV44" s="31"/>
      <c r="RZW44" s="30"/>
      <c r="RZX44" s="31"/>
      <c r="RZY44" s="30"/>
      <c r="RZZ44" s="31"/>
      <c r="SAA44" s="30"/>
      <c r="SAB44" s="31"/>
      <c r="SAC44" s="30"/>
      <c r="SAD44" s="31"/>
      <c r="SAE44" s="30"/>
      <c r="SAF44" s="31"/>
      <c r="SAG44" s="30"/>
      <c r="SAH44" s="31"/>
      <c r="SAI44" s="30"/>
      <c r="SAJ44" s="31"/>
      <c r="SAK44" s="30"/>
      <c r="SAL44" s="31"/>
      <c r="SAM44" s="30"/>
      <c r="SAN44" s="31"/>
      <c r="SAO44" s="30"/>
      <c r="SAP44" s="31"/>
      <c r="SAQ44" s="30"/>
      <c r="SAR44" s="31"/>
      <c r="SAS44" s="30"/>
      <c r="SAT44" s="31"/>
      <c r="SAU44" s="30"/>
      <c r="SAV44" s="31"/>
      <c r="SAW44" s="30"/>
      <c r="SAX44" s="31"/>
      <c r="SAY44" s="30"/>
      <c r="SAZ44" s="31"/>
      <c r="SBA44" s="30"/>
      <c r="SBB44" s="31"/>
      <c r="SBC44" s="30"/>
      <c r="SBD44" s="31"/>
      <c r="SBE44" s="30"/>
      <c r="SBF44" s="31"/>
      <c r="SBG44" s="30"/>
      <c r="SBH44" s="31"/>
      <c r="SBI44" s="30"/>
      <c r="SBJ44" s="31"/>
      <c r="SBK44" s="30"/>
      <c r="SBL44" s="31"/>
      <c r="SBM44" s="30"/>
      <c r="SBN44" s="31"/>
      <c r="SBO44" s="30"/>
      <c r="SBP44" s="31"/>
      <c r="SBQ44" s="30"/>
      <c r="SBR44" s="31"/>
      <c r="SBS44" s="30"/>
      <c r="SBT44" s="31"/>
      <c r="SBU44" s="30"/>
      <c r="SBV44" s="31"/>
      <c r="SBW44" s="30"/>
      <c r="SBX44" s="31"/>
      <c r="SBY44" s="30"/>
      <c r="SBZ44" s="31"/>
      <c r="SCA44" s="30"/>
      <c r="SCB44" s="31"/>
      <c r="SCC44" s="30"/>
      <c r="SCD44" s="31"/>
      <c r="SCE44" s="30"/>
      <c r="SCF44" s="31"/>
      <c r="SCG44" s="30"/>
      <c r="SCH44" s="31"/>
      <c r="SCI44" s="30"/>
      <c r="SCJ44" s="31"/>
      <c r="SCK44" s="30"/>
      <c r="SCL44" s="31"/>
      <c r="SCM44" s="30"/>
      <c r="SCN44" s="31"/>
      <c r="SCO44" s="30"/>
      <c r="SCP44" s="31"/>
      <c r="SCQ44" s="30"/>
      <c r="SCR44" s="31"/>
      <c r="SCS44" s="30"/>
      <c r="SCT44" s="31"/>
      <c r="SCU44" s="30"/>
      <c r="SCV44" s="31"/>
      <c r="SCW44" s="30"/>
      <c r="SCX44" s="31"/>
      <c r="SCY44" s="30"/>
      <c r="SCZ44" s="31"/>
      <c r="SDA44" s="30"/>
      <c r="SDB44" s="31"/>
      <c r="SDC44" s="30"/>
      <c r="SDD44" s="31"/>
      <c r="SDE44" s="30"/>
      <c r="SDF44" s="31"/>
      <c r="SDG44" s="30"/>
      <c r="SDH44" s="31"/>
      <c r="SDI44" s="30"/>
      <c r="SDJ44" s="31"/>
      <c r="SDK44" s="30"/>
      <c r="SDL44" s="31"/>
      <c r="SDM44" s="30"/>
      <c r="SDN44" s="31"/>
      <c r="SDO44" s="30"/>
      <c r="SDP44" s="31"/>
      <c r="SDQ44" s="30"/>
      <c r="SDR44" s="31"/>
      <c r="SDS44" s="30"/>
      <c r="SDT44" s="31"/>
      <c r="SDU44" s="30"/>
      <c r="SDV44" s="31"/>
      <c r="SDW44" s="30"/>
      <c r="SDX44" s="31"/>
      <c r="SDY44" s="30"/>
      <c r="SDZ44" s="31"/>
      <c r="SEA44" s="30"/>
      <c r="SEB44" s="31"/>
      <c r="SEC44" s="30"/>
      <c r="SED44" s="31"/>
      <c r="SEE44" s="30"/>
      <c r="SEF44" s="31"/>
      <c r="SEG44" s="30"/>
      <c r="SEH44" s="31"/>
      <c r="SEI44" s="30"/>
      <c r="SEJ44" s="31"/>
      <c r="SEK44" s="30"/>
      <c r="SEL44" s="31"/>
      <c r="SEM44" s="30"/>
      <c r="SEN44" s="31"/>
      <c r="SEO44" s="30"/>
      <c r="SEP44" s="31"/>
      <c r="SEQ44" s="30"/>
      <c r="SER44" s="31"/>
      <c r="SES44" s="30"/>
      <c r="SET44" s="31"/>
      <c r="SEU44" s="30"/>
      <c r="SEV44" s="31"/>
      <c r="SEW44" s="30"/>
      <c r="SEX44" s="31"/>
      <c r="SEY44" s="30"/>
      <c r="SEZ44" s="31"/>
      <c r="SFA44" s="30"/>
      <c r="SFB44" s="31"/>
      <c r="SFC44" s="30"/>
      <c r="SFD44" s="31"/>
      <c r="SFE44" s="30"/>
      <c r="SFF44" s="31"/>
      <c r="SFG44" s="30"/>
      <c r="SFH44" s="31"/>
      <c r="SFI44" s="30"/>
      <c r="SFJ44" s="31"/>
      <c r="SFK44" s="30"/>
      <c r="SFL44" s="31"/>
      <c r="SFM44" s="30"/>
      <c r="SFN44" s="31"/>
      <c r="SFO44" s="30"/>
      <c r="SFP44" s="31"/>
      <c r="SFQ44" s="30"/>
      <c r="SFR44" s="31"/>
      <c r="SFS44" s="30"/>
      <c r="SFT44" s="31"/>
      <c r="SFU44" s="30"/>
      <c r="SFV44" s="31"/>
      <c r="SFW44" s="30"/>
      <c r="SFX44" s="31"/>
      <c r="SFY44" s="30"/>
      <c r="SFZ44" s="31"/>
      <c r="SGA44" s="30"/>
      <c r="SGB44" s="31"/>
      <c r="SGC44" s="30"/>
      <c r="SGD44" s="31"/>
      <c r="SGE44" s="30"/>
      <c r="SGF44" s="31"/>
      <c r="SGG44" s="30"/>
      <c r="SGH44" s="31"/>
      <c r="SGI44" s="30"/>
      <c r="SGJ44" s="31"/>
      <c r="SGK44" s="30"/>
      <c r="SGL44" s="31"/>
      <c r="SGM44" s="30"/>
      <c r="SGN44" s="31"/>
      <c r="SGO44" s="30"/>
      <c r="SGP44" s="31"/>
      <c r="SGQ44" s="30"/>
      <c r="SGR44" s="31"/>
      <c r="SGS44" s="30"/>
      <c r="SGT44" s="31"/>
      <c r="SGU44" s="30"/>
      <c r="SGV44" s="31"/>
      <c r="SGW44" s="30"/>
      <c r="SGX44" s="31"/>
      <c r="SGY44" s="30"/>
      <c r="SGZ44" s="31"/>
      <c r="SHA44" s="30"/>
      <c r="SHB44" s="31"/>
      <c r="SHC44" s="30"/>
      <c r="SHD44" s="31"/>
      <c r="SHE44" s="30"/>
      <c r="SHF44" s="31"/>
      <c r="SHG44" s="30"/>
      <c r="SHH44" s="31"/>
      <c r="SHI44" s="30"/>
      <c r="SHJ44" s="31"/>
      <c r="SHK44" s="30"/>
      <c r="SHL44" s="31"/>
      <c r="SHM44" s="30"/>
      <c r="SHN44" s="31"/>
      <c r="SHO44" s="30"/>
      <c r="SHP44" s="31"/>
      <c r="SHQ44" s="30"/>
      <c r="SHR44" s="31"/>
      <c r="SHS44" s="30"/>
      <c r="SHT44" s="31"/>
      <c r="SHU44" s="30"/>
      <c r="SHV44" s="31"/>
      <c r="SHW44" s="30"/>
      <c r="SHX44" s="31"/>
      <c r="SHY44" s="30"/>
      <c r="SHZ44" s="31"/>
      <c r="SIA44" s="30"/>
      <c r="SIB44" s="31"/>
      <c r="SIC44" s="30"/>
      <c r="SID44" s="31"/>
      <c r="SIE44" s="30"/>
      <c r="SIF44" s="31"/>
      <c r="SIG44" s="30"/>
      <c r="SIH44" s="31"/>
      <c r="SII44" s="30"/>
      <c r="SIJ44" s="31"/>
      <c r="SIK44" s="30"/>
      <c r="SIL44" s="31"/>
      <c r="SIM44" s="30"/>
      <c r="SIN44" s="31"/>
      <c r="SIO44" s="30"/>
      <c r="SIP44" s="31"/>
      <c r="SIQ44" s="30"/>
      <c r="SIR44" s="31"/>
      <c r="SIS44" s="30"/>
      <c r="SIT44" s="31"/>
      <c r="SIU44" s="30"/>
      <c r="SIV44" s="31"/>
      <c r="SIW44" s="30"/>
      <c r="SIX44" s="31"/>
      <c r="SIY44" s="30"/>
      <c r="SIZ44" s="31"/>
      <c r="SJA44" s="30"/>
      <c r="SJB44" s="31"/>
      <c r="SJC44" s="30"/>
      <c r="SJD44" s="31"/>
      <c r="SJE44" s="30"/>
      <c r="SJF44" s="31"/>
      <c r="SJG44" s="30"/>
      <c r="SJH44" s="31"/>
      <c r="SJI44" s="30"/>
      <c r="SJJ44" s="31"/>
      <c r="SJK44" s="30"/>
      <c r="SJL44" s="31"/>
      <c r="SJM44" s="30"/>
      <c r="SJN44" s="31"/>
      <c r="SJO44" s="30"/>
      <c r="SJP44" s="31"/>
      <c r="SJQ44" s="30"/>
      <c r="SJR44" s="31"/>
      <c r="SJS44" s="30"/>
      <c r="SJT44" s="31"/>
      <c r="SJU44" s="30"/>
      <c r="SJV44" s="31"/>
      <c r="SJW44" s="30"/>
      <c r="SJX44" s="31"/>
      <c r="SJY44" s="30"/>
      <c r="SJZ44" s="31"/>
      <c r="SKA44" s="30"/>
      <c r="SKB44" s="31"/>
      <c r="SKC44" s="30"/>
      <c r="SKD44" s="31"/>
      <c r="SKE44" s="30"/>
      <c r="SKF44" s="31"/>
      <c r="SKG44" s="30"/>
      <c r="SKH44" s="31"/>
      <c r="SKI44" s="30"/>
      <c r="SKJ44" s="31"/>
      <c r="SKK44" s="30"/>
      <c r="SKL44" s="31"/>
      <c r="SKM44" s="30"/>
      <c r="SKN44" s="31"/>
      <c r="SKO44" s="30"/>
      <c r="SKP44" s="31"/>
      <c r="SKQ44" s="30"/>
      <c r="SKR44" s="31"/>
      <c r="SKS44" s="30"/>
      <c r="SKT44" s="31"/>
      <c r="SKU44" s="30"/>
      <c r="SKV44" s="31"/>
      <c r="SKW44" s="30"/>
      <c r="SKX44" s="31"/>
      <c r="SKY44" s="30"/>
      <c r="SKZ44" s="31"/>
      <c r="SLA44" s="30"/>
      <c r="SLB44" s="31"/>
      <c r="SLC44" s="30"/>
      <c r="SLD44" s="31"/>
      <c r="SLE44" s="30"/>
      <c r="SLF44" s="31"/>
      <c r="SLG44" s="30"/>
      <c r="SLH44" s="31"/>
      <c r="SLI44" s="30"/>
      <c r="SLJ44" s="31"/>
      <c r="SLK44" s="30"/>
      <c r="SLL44" s="31"/>
      <c r="SLM44" s="30"/>
      <c r="SLN44" s="31"/>
      <c r="SLO44" s="30"/>
      <c r="SLP44" s="31"/>
      <c r="SLQ44" s="30"/>
      <c r="SLR44" s="31"/>
      <c r="SLS44" s="30"/>
      <c r="SLT44" s="31"/>
      <c r="SLU44" s="30"/>
      <c r="SLV44" s="31"/>
      <c r="SLW44" s="30"/>
      <c r="SLX44" s="31"/>
      <c r="SLY44" s="30"/>
      <c r="SLZ44" s="31"/>
      <c r="SMA44" s="30"/>
      <c r="SMB44" s="31"/>
      <c r="SMC44" s="30"/>
      <c r="SMD44" s="31"/>
      <c r="SME44" s="30"/>
      <c r="SMF44" s="31"/>
      <c r="SMG44" s="30"/>
      <c r="SMH44" s="31"/>
      <c r="SMI44" s="30"/>
      <c r="SMJ44" s="31"/>
      <c r="SMK44" s="30"/>
      <c r="SML44" s="31"/>
      <c r="SMM44" s="30"/>
      <c r="SMN44" s="31"/>
      <c r="SMO44" s="30"/>
      <c r="SMP44" s="31"/>
      <c r="SMQ44" s="30"/>
      <c r="SMR44" s="31"/>
      <c r="SMS44" s="30"/>
      <c r="SMT44" s="31"/>
      <c r="SMU44" s="30"/>
      <c r="SMV44" s="31"/>
      <c r="SMW44" s="30"/>
      <c r="SMX44" s="31"/>
      <c r="SMY44" s="30"/>
      <c r="SMZ44" s="31"/>
      <c r="SNA44" s="30"/>
      <c r="SNB44" s="31"/>
      <c r="SNC44" s="30"/>
      <c r="SND44" s="31"/>
      <c r="SNE44" s="30"/>
      <c r="SNF44" s="31"/>
      <c r="SNG44" s="30"/>
      <c r="SNH44" s="31"/>
      <c r="SNI44" s="30"/>
      <c r="SNJ44" s="31"/>
      <c r="SNK44" s="30"/>
      <c r="SNL44" s="31"/>
      <c r="SNM44" s="30"/>
      <c r="SNN44" s="31"/>
      <c r="SNO44" s="30"/>
      <c r="SNP44" s="31"/>
      <c r="SNQ44" s="30"/>
      <c r="SNR44" s="31"/>
      <c r="SNS44" s="30"/>
      <c r="SNT44" s="31"/>
      <c r="SNU44" s="30"/>
      <c r="SNV44" s="31"/>
      <c r="SNW44" s="30"/>
      <c r="SNX44" s="31"/>
      <c r="SNY44" s="30"/>
      <c r="SNZ44" s="31"/>
      <c r="SOA44" s="30"/>
      <c r="SOB44" s="31"/>
      <c r="SOC44" s="30"/>
      <c r="SOD44" s="31"/>
      <c r="SOE44" s="30"/>
      <c r="SOF44" s="31"/>
      <c r="SOG44" s="30"/>
      <c r="SOH44" s="31"/>
      <c r="SOI44" s="30"/>
      <c r="SOJ44" s="31"/>
      <c r="SOK44" s="30"/>
      <c r="SOL44" s="31"/>
      <c r="SOM44" s="30"/>
      <c r="SON44" s="31"/>
      <c r="SOO44" s="30"/>
      <c r="SOP44" s="31"/>
      <c r="SOQ44" s="30"/>
      <c r="SOR44" s="31"/>
      <c r="SOS44" s="30"/>
      <c r="SOT44" s="31"/>
      <c r="SOU44" s="30"/>
      <c r="SOV44" s="31"/>
      <c r="SOW44" s="30"/>
      <c r="SOX44" s="31"/>
      <c r="SOY44" s="30"/>
      <c r="SOZ44" s="31"/>
      <c r="SPA44" s="30"/>
      <c r="SPB44" s="31"/>
      <c r="SPC44" s="30"/>
      <c r="SPD44" s="31"/>
      <c r="SPE44" s="30"/>
      <c r="SPF44" s="31"/>
      <c r="SPG44" s="30"/>
      <c r="SPH44" s="31"/>
      <c r="SPI44" s="30"/>
      <c r="SPJ44" s="31"/>
      <c r="SPK44" s="30"/>
      <c r="SPL44" s="31"/>
      <c r="SPM44" s="30"/>
      <c r="SPN44" s="31"/>
      <c r="SPO44" s="30"/>
      <c r="SPP44" s="31"/>
      <c r="SPQ44" s="30"/>
      <c r="SPR44" s="31"/>
      <c r="SPS44" s="30"/>
      <c r="SPT44" s="31"/>
      <c r="SPU44" s="30"/>
      <c r="SPV44" s="31"/>
      <c r="SPW44" s="30"/>
      <c r="SPX44" s="31"/>
      <c r="SPY44" s="30"/>
      <c r="SPZ44" s="31"/>
      <c r="SQA44" s="30"/>
      <c r="SQB44" s="31"/>
      <c r="SQC44" s="30"/>
      <c r="SQD44" s="31"/>
      <c r="SQE44" s="30"/>
      <c r="SQF44" s="31"/>
      <c r="SQG44" s="30"/>
      <c r="SQH44" s="31"/>
      <c r="SQI44" s="30"/>
      <c r="SQJ44" s="31"/>
      <c r="SQK44" s="30"/>
      <c r="SQL44" s="31"/>
      <c r="SQM44" s="30"/>
      <c r="SQN44" s="31"/>
      <c r="SQO44" s="30"/>
      <c r="SQP44" s="31"/>
      <c r="SQQ44" s="30"/>
      <c r="SQR44" s="31"/>
      <c r="SQS44" s="30"/>
      <c r="SQT44" s="31"/>
      <c r="SQU44" s="30"/>
      <c r="SQV44" s="31"/>
      <c r="SQW44" s="30"/>
      <c r="SQX44" s="31"/>
      <c r="SQY44" s="30"/>
      <c r="SQZ44" s="31"/>
      <c r="SRA44" s="30"/>
      <c r="SRB44" s="31"/>
      <c r="SRC44" s="30"/>
      <c r="SRD44" s="31"/>
      <c r="SRE44" s="30"/>
      <c r="SRF44" s="31"/>
      <c r="SRG44" s="30"/>
      <c r="SRH44" s="31"/>
      <c r="SRI44" s="30"/>
      <c r="SRJ44" s="31"/>
      <c r="SRK44" s="30"/>
      <c r="SRL44" s="31"/>
      <c r="SRM44" s="30"/>
      <c r="SRN44" s="31"/>
      <c r="SRO44" s="30"/>
      <c r="SRP44" s="31"/>
      <c r="SRQ44" s="30"/>
      <c r="SRR44" s="31"/>
      <c r="SRS44" s="30"/>
      <c r="SRT44" s="31"/>
      <c r="SRU44" s="30"/>
      <c r="SRV44" s="31"/>
      <c r="SRW44" s="30"/>
      <c r="SRX44" s="31"/>
      <c r="SRY44" s="30"/>
      <c r="SRZ44" s="31"/>
      <c r="SSA44" s="30"/>
      <c r="SSB44" s="31"/>
      <c r="SSC44" s="30"/>
      <c r="SSD44" s="31"/>
      <c r="SSE44" s="30"/>
      <c r="SSF44" s="31"/>
      <c r="SSG44" s="30"/>
      <c r="SSH44" s="31"/>
      <c r="SSI44" s="30"/>
      <c r="SSJ44" s="31"/>
      <c r="SSK44" s="30"/>
      <c r="SSL44" s="31"/>
      <c r="SSM44" s="30"/>
      <c r="SSN44" s="31"/>
      <c r="SSO44" s="30"/>
      <c r="SSP44" s="31"/>
      <c r="SSQ44" s="30"/>
      <c r="SSR44" s="31"/>
      <c r="SSS44" s="30"/>
      <c r="SST44" s="31"/>
      <c r="SSU44" s="30"/>
      <c r="SSV44" s="31"/>
      <c r="SSW44" s="30"/>
      <c r="SSX44" s="31"/>
      <c r="SSY44" s="30"/>
      <c r="SSZ44" s="31"/>
      <c r="STA44" s="30"/>
      <c r="STB44" s="31"/>
      <c r="STC44" s="30"/>
      <c r="STD44" s="31"/>
      <c r="STE44" s="30"/>
      <c r="STF44" s="31"/>
      <c r="STG44" s="30"/>
      <c r="STH44" s="31"/>
      <c r="STI44" s="30"/>
      <c r="STJ44" s="31"/>
      <c r="STK44" s="30"/>
      <c r="STL44" s="31"/>
      <c r="STM44" s="30"/>
      <c r="STN44" s="31"/>
      <c r="STO44" s="30"/>
      <c r="STP44" s="31"/>
      <c r="STQ44" s="30"/>
      <c r="STR44" s="31"/>
      <c r="STS44" s="30"/>
      <c r="STT44" s="31"/>
      <c r="STU44" s="30"/>
      <c r="STV44" s="31"/>
      <c r="STW44" s="30"/>
      <c r="STX44" s="31"/>
      <c r="STY44" s="30"/>
      <c r="STZ44" s="31"/>
      <c r="SUA44" s="30"/>
      <c r="SUB44" s="31"/>
      <c r="SUC44" s="30"/>
      <c r="SUD44" s="31"/>
      <c r="SUE44" s="30"/>
      <c r="SUF44" s="31"/>
      <c r="SUG44" s="30"/>
      <c r="SUH44" s="31"/>
      <c r="SUI44" s="30"/>
      <c r="SUJ44" s="31"/>
      <c r="SUK44" s="30"/>
      <c r="SUL44" s="31"/>
      <c r="SUM44" s="30"/>
      <c r="SUN44" s="31"/>
      <c r="SUO44" s="30"/>
      <c r="SUP44" s="31"/>
      <c r="SUQ44" s="30"/>
      <c r="SUR44" s="31"/>
      <c r="SUS44" s="30"/>
      <c r="SUT44" s="31"/>
      <c r="SUU44" s="30"/>
      <c r="SUV44" s="31"/>
      <c r="SUW44" s="30"/>
      <c r="SUX44" s="31"/>
      <c r="SUY44" s="30"/>
      <c r="SUZ44" s="31"/>
      <c r="SVA44" s="30"/>
      <c r="SVB44" s="31"/>
      <c r="SVC44" s="30"/>
      <c r="SVD44" s="31"/>
      <c r="SVE44" s="30"/>
      <c r="SVF44" s="31"/>
      <c r="SVG44" s="30"/>
      <c r="SVH44" s="31"/>
      <c r="SVI44" s="30"/>
      <c r="SVJ44" s="31"/>
      <c r="SVK44" s="30"/>
      <c r="SVL44" s="31"/>
      <c r="SVM44" s="30"/>
      <c r="SVN44" s="31"/>
      <c r="SVO44" s="30"/>
      <c r="SVP44" s="31"/>
      <c r="SVQ44" s="30"/>
      <c r="SVR44" s="31"/>
      <c r="SVS44" s="30"/>
      <c r="SVT44" s="31"/>
      <c r="SVU44" s="30"/>
      <c r="SVV44" s="31"/>
      <c r="SVW44" s="30"/>
      <c r="SVX44" s="31"/>
      <c r="SVY44" s="30"/>
      <c r="SVZ44" s="31"/>
      <c r="SWA44" s="30"/>
      <c r="SWB44" s="31"/>
      <c r="SWC44" s="30"/>
      <c r="SWD44" s="31"/>
      <c r="SWE44" s="30"/>
      <c r="SWF44" s="31"/>
      <c r="SWG44" s="30"/>
      <c r="SWH44" s="31"/>
      <c r="SWI44" s="30"/>
      <c r="SWJ44" s="31"/>
      <c r="SWK44" s="30"/>
      <c r="SWL44" s="31"/>
      <c r="SWM44" s="30"/>
      <c r="SWN44" s="31"/>
      <c r="SWO44" s="30"/>
      <c r="SWP44" s="31"/>
      <c r="SWQ44" s="30"/>
      <c r="SWR44" s="31"/>
      <c r="SWS44" s="30"/>
      <c r="SWT44" s="31"/>
      <c r="SWU44" s="30"/>
      <c r="SWV44" s="31"/>
      <c r="SWW44" s="30"/>
      <c r="SWX44" s="31"/>
      <c r="SWY44" s="30"/>
      <c r="SWZ44" s="31"/>
      <c r="SXA44" s="30"/>
      <c r="SXB44" s="31"/>
      <c r="SXC44" s="30"/>
      <c r="SXD44" s="31"/>
      <c r="SXE44" s="30"/>
      <c r="SXF44" s="31"/>
      <c r="SXG44" s="30"/>
      <c r="SXH44" s="31"/>
      <c r="SXI44" s="30"/>
      <c r="SXJ44" s="31"/>
      <c r="SXK44" s="30"/>
      <c r="SXL44" s="31"/>
      <c r="SXM44" s="30"/>
      <c r="SXN44" s="31"/>
      <c r="SXO44" s="30"/>
      <c r="SXP44" s="31"/>
      <c r="SXQ44" s="30"/>
      <c r="SXR44" s="31"/>
      <c r="SXS44" s="30"/>
      <c r="SXT44" s="31"/>
      <c r="SXU44" s="30"/>
      <c r="SXV44" s="31"/>
      <c r="SXW44" s="30"/>
      <c r="SXX44" s="31"/>
      <c r="SXY44" s="30"/>
      <c r="SXZ44" s="31"/>
      <c r="SYA44" s="30"/>
      <c r="SYB44" s="31"/>
      <c r="SYC44" s="30"/>
      <c r="SYD44" s="31"/>
      <c r="SYE44" s="30"/>
      <c r="SYF44" s="31"/>
      <c r="SYG44" s="30"/>
      <c r="SYH44" s="31"/>
      <c r="SYI44" s="30"/>
      <c r="SYJ44" s="31"/>
      <c r="SYK44" s="30"/>
      <c r="SYL44" s="31"/>
      <c r="SYM44" s="30"/>
      <c r="SYN44" s="31"/>
      <c r="SYO44" s="30"/>
      <c r="SYP44" s="31"/>
      <c r="SYQ44" s="30"/>
      <c r="SYR44" s="31"/>
      <c r="SYS44" s="30"/>
      <c r="SYT44" s="31"/>
      <c r="SYU44" s="30"/>
      <c r="SYV44" s="31"/>
      <c r="SYW44" s="30"/>
      <c r="SYX44" s="31"/>
      <c r="SYY44" s="30"/>
      <c r="SYZ44" s="31"/>
      <c r="SZA44" s="30"/>
      <c r="SZB44" s="31"/>
      <c r="SZC44" s="30"/>
      <c r="SZD44" s="31"/>
      <c r="SZE44" s="30"/>
      <c r="SZF44" s="31"/>
      <c r="SZG44" s="30"/>
      <c r="SZH44" s="31"/>
      <c r="SZI44" s="30"/>
      <c r="SZJ44" s="31"/>
      <c r="SZK44" s="30"/>
      <c r="SZL44" s="31"/>
      <c r="SZM44" s="30"/>
      <c r="SZN44" s="31"/>
      <c r="SZO44" s="30"/>
      <c r="SZP44" s="31"/>
      <c r="SZQ44" s="30"/>
      <c r="SZR44" s="31"/>
      <c r="SZS44" s="30"/>
      <c r="SZT44" s="31"/>
      <c r="SZU44" s="30"/>
      <c r="SZV44" s="31"/>
      <c r="SZW44" s="30"/>
      <c r="SZX44" s="31"/>
      <c r="SZY44" s="30"/>
      <c r="SZZ44" s="31"/>
      <c r="TAA44" s="30"/>
      <c r="TAB44" s="31"/>
      <c r="TAC44" s="30"/>
      <c r="TAD44" s="31"/>
      <c r="TAE44" s="30"/>
      <c r="TAF44" s="31"/>
      <c r="TAG44" s="30"/>
      <c r="TAH44" s="31"/>
      <c r="TAI44" s="30"/>
      <c r="TAJ44" s="31"/>
      <c r="TAK44" s="30"/>
      <c r="TAL44" s="31"/>
      <c r="TAM44" s="30"/>
      <c r="TAN44" s="31"/>
      <c r="TAO44" s="30"/>
      <c r="TAP44" s="31"/>
      <c r="TAQ44" s="30"/>
      <c r="TAR44" s="31"/>
      <c r="TAS44" s="30"/>
      <c r="TAT44" s="31"/>
      <c r="TAU44" s="30"/>
      <c r="TAV44" s="31"/>
      <c r="TAW44" s="30"/>
      <c r="TAX44" s="31"/>
      <c r="TAY44" s="30"/>
      <c r="TAZ44" s="31"/>
      <c r="TBA44" s="30"/>
      <c r="TBB44" s="31"/>
      <c r="TBC44" s="30"/>
      <c r="TBD44" s="31"/>
      <c r="TBE44" s="30"/>
      <c r="TBF44" s="31"/>
      <c r="TBG44" s="30"/>
      <c r="TBH44" s="31"/>
      <c r="TBI44" s="30"/>
      <c r="TBJ44" s="31"/>
      <c r="TBK44" s="30"/>
      <c r="TBL44" s="31"/>
      <c r="TBM44" s="30"/>
      <c r="TBN44" s="31"/>
      <c r="TBO44" s="30"/>
      <c r="TBP44" s="31"/>
      <c r="TBQ44" s="30"/>
      <c r="TBR44" s="31"/>
      <c r="TBS44" s="30"/>
      <c r="TBT44" s="31"/>
      <c r="TBU44" s="30"/>
      <c r="TBV44" s="31"/>
      <c r="TBW44" s="30"/>
      <c r="TBX44" s="31"/>
      <c r="TBY44" s="30"/>
      <c r="TBZ44" s="31"/>
      <c r="TCA44" s="30"/>
      <c r="TCB44" s="31"/>
      <c r="TCC44" s="30"/>
      <c r="TCD44" s="31"/>
      <c r="TCE44" s="30"/>
      <c r="TCF44" s="31"/>
      <c r="TCG44" s="30"/>
      <c r="TCH44" s="31"/>
      <c r="TCI44" s="30"/>
      <c r="TCJ44" s="31"/>
      <c r="TCK44" s="30"/>
      <c r="TCL44" s="31"/>
      <c r="TCM44" s="30"/>
      <c r="TCN44" s="31"/>
      <c r="TCO44" s="30"/>
      <c r="TCP44" s="31"/>
      <c r="TCQ44" s="30"/>
      <c r="TCR44" s="31"/>
      <c r="TCS44" s="30"/>
      <c r="TCT44" s="31"/>
      <c r="TCU44" s="30"/>
      <c r="TCV44" s="31"/>
      <c r="TCW44" s="30"/>
      <c r="TCX44" s="31"/>
      <c r="TCY44" s="30"/>
      <c r="TCZ44" s="31"/>
      <c r="TDA44" s="30"/>
      <c r="TDB44" s="31"/>
      <c r="TDC44" s="30"/>
      <c r="TDD44" s="31"/>
      <c r="TDE44" s="30"/>
      <c r="TDF44" s="31"/>
      <c r="TDG44" s="30"/>
      <c r="TDH44" s="31"/>
      <c r="TDI44" s="30"/>
      <c r="TDJ44" s="31"/>
      <c r="TDK44" s="30"/>
      <c r="TDL44" s="31"/>
      <c r="TDM44" s="30"/>
      <c r="TDN44" s="31"/>
      <c r="TDO44" s="30"/>
      <c r="TDP44" s="31"/>
      <c r="TDQ44" s="30"/>
      <c r="TDR44" s="31"/>
      <c r="TDS44" s="30"/>
      <c r="TDT44" s="31"/>
      <c r="TDU44" s="30"/>
      <c r="TDV44" s="31"/>
      <c r="TDW44" s="30"/>
      <c r="TDX44" s="31"/>
      <c r="TDY44" s="30"/>
      <c r="TDZ44" s="31"/>
      <c r="TEA44" s="30"/>
      <c r="TEB44" s="31"/>
      <c r="TEC44" s="30"/>
      <c r="TED44" s="31"/>
      <c r="TEE44" s="30"/>
      <c r="TEF44" s="31"/>
      <c r="TEG44" s="30"/>
      <c r="TEH44" s="31"/>
      <c r="TEI44" s="30"/>
      <c r="TEJ44" s="31"/>
      <c r="TEK44" s="30"/>
      <c r="TEL44" s="31"/>
      <c r="TEM44" s="30"/>
      <c r="TEN44" s="31"/>
      <c r="TEO44" s="30"/>
      <c r="TEP44" s="31"/>
      <c r="TEQ44" s="30"/>
      <c r="TER44" s="31"/>
      <c r="TES44" s="30"/>
      <c r="TET44" s="31"/>
      <c r="TEU44" s="30"/>
      <c r="TEV44" s="31"/>
      <c r="TEW44" s="30"/>
      <c r="TEX44" s="31"/>
      <c r="TEY44" s="30"/>
      <c r="TEZ44" s="31"/>
      <c r="TFA44" s="30"/>
      <c r="TFB44" s="31"/>
      <c r="TFC44" s="30"/>
      <c r="TFD44" s="31"/>
      <c r="TFE44" s="30"/>
      <c r="TFF44" s="31"/>
      <c r="TFG44" s="30"/>
      <c r="TFH44" s="31"/>
      <c r="TFI44" s="30"/>
      <c r="TFJ44" s="31"/>
      <c r="TFK44" s="30"/>
      <c r="TFL44" s="31"/>
      <c r="TFM44" s="30"/>
      <c r="TFN44" s="31"/>
      <c r="TFO44" s="30"/>
      <c r="TFP44" s="31"/>
      <c r="TFQ44" s="30"/>
      <c r="TFR44" s="31"/>
      <c r="TFS44" s="30"/>
      <c r="TFT44" s="31"/>
      <c r="TFU44" s="30"/>
      <c r="TFV44" s="31"/>
      <c r="TFW44" s="30"/>
      <c r="TFX44" s="31"/>
      <c r="TFY44" s="30"/>
      <c r="TFZ44" s="31"/>
      <c r="TGA44" s="30"/>
      <c r="TGB44" s="31"/>
      <c r="TGC44" s="30"/>
      <c r="TGD44" s="31"/>
      <c r="TGE44" s="30"/>
      <c r="TGF44" s="31"/>
      <c r="TGG44" s="30"/>
      <c r="TGH44" s="31"/>
      <c r="TGI44" s="30"/>
      <c r="TGJ44" s="31"/>
      <c r="TGK44" s="30"/>
      <c r="TGL44" s="31"/>
      <c r="TGM44" s="30"/>
      <c r="TGN44" s="31"/>
      <c r="TGO44" s="30"/>
      <c r="TGP44" s="31"/>
      <c r="TGQ44" s="30"/>
      <c r="TGR44" s="31"/>
      <c r="TGS44" s="30"/>
      <c r="TGT44" s="31"/>
      <c r="TGU44" s="30"/>
      <c r="TGV44" s="31"/>
      <c r="TGW44" s="30"/>
      <c r="TGX44" s="31"/>
      <c r="TGY44" s="30"/>
      <c r="TGZ44" s="31"/>
      <c r="THA44" s="30"/>
      <c r="THB44" s="31"/>
      <c r="THC44" s="30"/>
      <c r="THD44" s="31"/>
      <c r="THE44" s="30"/>
      <c r="THF44" s="31"/>
      <c r="THG44" s="30"/>
      <c r="THH44" s="31"/>
      <c r="THI44" s="30"/>
      <c r="THJ44" s="31"/>
      <c r="THK44" s="30"/>
      <c r="THL44" s="31"/>
      <c r="THM44" s="30"/>
      <c r="THN44" s="31"/>
      <c r="THO44" s="30"/>
      <c r="THP44" s="31"/>
      <c r="THQ44" s="30"/>
      <c r="THR44" s="31"/>
      <c r="THS44" s="30"/>
      <c r="THT44" s="31"/>
      <c r="THU44" s="30"/>
      <c r="THV44" s="31"/>
      <c r="THW44" s="30"/>
      <c r="THX44" s="31"/>
      <c r="THY44" s="30"/>
      <c r="THZ44" s="31"/>
      <c r="TIA44" s="30"/>
      <c r="TIB44" s="31"/>
      <c r="TIC44" s="30"/>
      <c r="TID44" s="31"/>
      <c r="TIE44" s="30"/>
      <c r="TIF44" s="31"/>
      <c r="TIG44" s="30"/>
      <c r="TIH44" s="31"/>
      <c r="TII44" s="30"/>
      <c r="TIJ44" s="31"/>
      <c r="TIK44" s="30"/>
      <c r="TIL44" s="31"/>
      <c r="TIM44" s="30"/>
      <c r="TIN44" s="31"/>
      <c r="TIO44" s="30"/>
      <c r="TIP44" s="31"/>
      <c r="TIQ44" s="30"/>
      <c r="TIR44" s="31"/>
      <c r="TIS44" s="30"/>
      <c r="TIT44" s="31"/>
      <c r="TIU44" s="30"/>
      <c r="TIV44" s="31"/>
      <c r="TIW44" s="30"/>
      <c r="TIX44" s="31"/>
      <c r="TIY44" s="30"/>
      <c r="TIZ44" s="31"/>
      <c r="TJA44" s="30"/>
      <c r="TJB44" s="31"/>
      <c r="TJC44" s="30"/>
      <c r="TJD44" s="31"/>
      <c r="TJE44" s="30"/>
      <c r="TJF44" s="31"/>
      <c r="TJG44" s="30"/>
      <c r="TJH44" s="31"/>
      <c r="TJI44" s="30"/>
      <c r="TJJ44" s="31"/>
      <c r="TJK44" s="30"/>
      <c r="TJL44" s="31"/>
      <c r="TJM44" s="30"/>
      <c r="TJN44" s="31"/>
      <c r="TJO44" s="30"/>
      <c r="TJP44" s="31"/>
      <c r="TJQ44" s="30"/>
      <c r="TJR44" s="31"/>
      <c r="TJS44" s="30"/>
      <c r="TJT44" s="31"/>
      <c r="TJU44" s="30"/>
      <c r="TJV44" s="31"/>
      <c r="TJW44" s="30"/>
      <c r="TJX44" s="31"/>
      <c r="TJY44" s="30"/>
      <c r="TJZ44" s="31"/>
      <c r="TKA44" s="30"/>
      <c r="TKB44" s="31"/>
      <c r="TKC44" s="30"/>
      <c r="TKD44" s="31"/>
      <c r="TKE44" s="30"/>
      <c r="TKF44" s="31"/>
      <c r="TKG44" s="30"/>
      <c r="TKH44" s="31"/>
      <c r="TKI44" s="30"/>
      <c r="TKJ44" s="31"/>
      <c r="TKK44" s="30"/>
      <c r="TKL44" s="31"/>
      <c r="TKM44" s="30"/>
      <c r="TKN44" s="31"/>
      <c r="TKO44" s="30"/>
      <c r="TKP44" s="31"/>
      <c r="TKQ44" s="30"/>
      <c r="TKR44" s="31"/>
      <c r="TKS44" s="30"/>
      <c r="TKT44" s="31"/>
      <c r="TKU44" s="30"/>
      <c r="TKV44" s="31"/>
      <c r="TKW44" s="30"/>
      <c r="TKX44" s="31"/>
      <c r="TKY44" s="30"/>
      <c r="TKZ44" s="31"/>
      <c r="TLA44" s="30"/>
      <c r="TLB44" s="31"/>
      <c r="TLC44" s="30"/>
      <c r="TLD44" s="31"/>
      <c r="TLE44" s="30"/>
      <c r="TLF44" s="31"/>
      <c r="TLG44" s="30"/>
      <c r="TLH44" s="31"/>
      <c r="TLI44" s="30"/>
      <c r="TLJ44" s="31"/>
      <c r="TLK44" s="30"/>
      <c r="TLL44" s="31"/>
      <c r="TLM44" s="30"/>
      <c r="TLN44" s="31"/>
      <c r="TLO44" s="30"/>
      <c r="TLP44" s="31"/>
      <c r="TLQ44" s="30"/>
      <c r="TLR44" s="31"/>
      <c r="TLS44" s="30"/>
      <c r="TLT44" s="31"/>
      <c r="TLU44" s="30"/>
      <c r="TLV44" s="31"/>
      <c r="TLW44" s="30"/>
      <c r="TLX44" s="31"/>
      <c r="TLY44" s="30"/>
      <c r="TLZ44" s="31"/>
      <c r="TMA44" s="30"/>
      <c r="TMB44" s="31"/>
      <c r="TMC44" s="30"/>
      <c r="TMD44" s="31"/>
      <c r="TME44" s="30"/>
      <c r="TMF44" s="31"/>
      <c r="TMG44" s="30"/>
      <c r="TMH44" s="31"/>
      <c r="TMI44" s="30"/>
      <c r="TMJ44" s="31"/>
      <c r="TMK44" s="30"/>
      <c r="TML44" s="31"/>
      <c r="TMM44" s="30"/>
      <c r="TMN44" s="31"/>
      <c r="TMO44" s="30"/>
      <c r="TMP44" s="31"/>
      <c r="TMQ44" s="30"/>
      <c r="TMR44" s="31"/>
      <c r="TMS44" s="30"/>
      <c r="TMT44" s="31"/>
      <c r="TMU44" s="30"/>
      <c r="TMV44" s="31"/>
      <c r="TMW44" s="30"/>
      <c r="TMX44" s="31"/>
      <c r="TMY44" s="30"/>
      <c r="TMZ44" s="31"/>
      <c r="TNA44" s="30"/>
      <c r="TNB44" s="31"/>
      <c r="TNC44" s="30"/>
      <c r="TND44" s="31"/>
      <c r="TNE44" s="30"/>
      <c r="TNF44" s="31"/>
      <c r="TNG44" s="30"/>
      <c r="TNH44" s="31"/>
      <c r="TNI44" s="30"/>
      <c r="TNJ44" s="31"/>
      <c r="TNK44" s="30"/>
      <c r="TNL44" s="31"/>
      <c r="TNM44" s="30"/>
      <c r="TNN44" s="31"/>
      <c r="TNO44" s="30"/>
      <c r="TNP44" s="31"/>
      <c r="TNQ44" s="30"/>
      <c r="TNR44" s="31"/>
      <c r="TNS44" s="30"/>
      <c r="TNT44" s="31"/>
      <c r="TNU44" s="30"/>
      <c r="TNV44" s="31"/>
      <c r="TNW44" s="30"/>
      <c r="TNX44" s="31"/>
      <c r="TNY44" s="30"/>
      <c r="TNZ44" s="31"/>
      <c r="TOA44" s="30"/>
      <c r="TOB44" s="31"/>
      <c r="TOC44" s="30"/>
      <c r="TOD44" s="31"/>
      <c r="TOE44" s="30"/>
      <c r="TOF44" s="31"/>
      <c r="TOG44" s="30"/>
      <c r="TOH44" s="31"/>
      <c r="TOI44" s="30"/>
      <c r="TOJ44" s="31"/>
      <c r="TOK44" s="30"/>
      <c r="TOL44" s="31"/>
      <c r="TOM44" s="30"/>
      <c r="TON44" s="31"/>
      <c r="TOO44" s="30"/>
      <c r="TOP44" s="31"/>
      <c r="TOQ44" s="30"/>
      <c r="TOR44" s="31"/>
      <c r="TOS44" s="30"/>
      <c r="TOT44" s="31"/>
      <c r="TOU44" s="30"/>
      <c r="TOV44" s="31"/>
      <c r="TOW44" s="30"/>
      <c r="TOX44" s="31"/>
      <c r="TOY44" s="30"/>
      <c r="TOZ44" s="31"/>
      <c r="TPA44" s="30"/>
      <c r="TPB44" s="31"/>
      <c r="TPC44" s="30"/>
      <c r="TPD44" s="31"/>
      <c r="TPE44" s="30"/>
      <c r="TPF44" s="31"/>
      <c r="TPG44" s="30"/>
      <c r="TPH44" s="31"/>
      <c r="TPI44" s="30"/>
      <c r="TPJ44" s="31"/>
      <c r="TPK44" s="30"/>
      <c r="TPL44" s="31"/>
      <c r="TPM44" s="30"/>
      <c r="TPN44" s="31"/>
      <c r="TPO44" s="30"/>
      <c r="TPP44" s="31"/>
      <c r="TPQ44" s="30"/>
      <c r="TPR44" s="31"/>
      <c r="TPS44" s="30"/>
      <c r="TPT44" s="31"/>
      <c r="TPU44" s="30"/>
      <c r="TPV44" s="31"/>
      <c r="TPW44" s="30"/>
      <c r="TPX44" s="31"/>
      <c r="TPY44" s="30"/>
      <c r="TPZ44" s="31"/>
      <c r="TQA44" s="30"/>
      <c r="TQB44" s="31"/>
      <c r="TQC44" s="30"/>
      <c r="TQD44" s="31"/>
      <c r="TQE44" s="30"/>
      <c r="TQF44" s="31"/>
      <c r="TQG44" s="30"/>
      <c r="TQH44" s="31"/>
      <c r="TQI44" s="30"/>
      <c r="TQJ44" s="31"/>
      <c r="TQK44" s="30"/>
      <c r="TQL44" s="31"/>
      <c r="TQM44" s="30"/>
      <c r="TQN44" s="31"/>
      <c r="TQO44" s="30"/>
      <c r="TQP44" s="31"/>
      <c r="TQQ44" s="30"/>
      <c r="TQR44" s="31"/>
      <c r="TQS44" s="30"/>
      <c r="TQT44" s="31"/>
      <c r="TQU44" s="30"/>
      <c r="TQV44" s="31"/>
      <c r="TQW44" s="30"/>
      <c r="TQX44" s="31"/>
      <c r="TQY44" s="30"/>
      <c r="TQZ44" s="31"/>
      <c r="TRA44" s="30"/>
      <c r="TRB44" s="31"/>
      <c r="TRC44" s="30"/>
      <c r="TRD44" s="31"/>
      <c r="TRE44" s="30"/>
      <c r="TRF44" s="31"/>
      <c r="TRG44" s="30"/>
      <c r="TRH44" s="31"/>
      <c r="TRI44" s="30"/>
      <c r="TRJ44" s="31"/>
      <c r="TRK44" s="30"/>
      <c r="TRL44" s="31"/>
      <c r="TRM44" s="30"/>
      <c r="TRN44" s="31"/>
      <c r="TRO44" s="30"/>
      <c r="TRP44" s="31"/>
      <c r="TRQ44" s="30"/>
      <c r="TRR44" s="31"/>
      <c r="TRS44" s="30"/>
      <c r="TRT44" s="31"/>
      <c r="TRU44" s="30"/>
      <c r="TRV44" s="31"/>
      <c r="TRW44" s="30"/>
      <c r="TRX44" s="31"/>
      <c r="TRY44" s="30"/>
      <c r="TRZ44" s="31"/>
      <c r="TSA44" s="30"/>
      <c r="TSB44" s="31"/>
      <c r="TSC44" s="30"/>
      <c r="TSD44" s="31"/>
      <c r="TSE44" s="30"/>
      <c r="TSF44" s="31"/>
      <c r="TSG44" s="30"/>
      <c r="TSH44" s="31"/>
      <c r="TSI44" s="30"/>
      <c r="TSJ44" s="31"/>
      <c r="TSK44" s="30"/>
      <c r="TSL44" s="31"/>
      <c r="TSM44" s="30"/>
      <c r="TSN44" s="31"/>
      <c r="TSO44" s="30"/>
      <c r="TSP44" s="31"/>
      <c r="TSQ44" s="30"/>
      <c r="TSR44" s="31"/>
      <c r="TSS44" s="30"/>
      <c r="TST44" s="31"/>
      <c r="TSU44" s="30"/>
      <c r="TSV44" s="31"/>
      <c r="TSW44" s="30"/>
      <c r="TSX44" s="31"/>
      <c r="TSY44" s="30"/>
      <c r="TSZ44" s="31"/>
      <c r="TTA44" s="30"/>
      <c r="TTB44" s="31"/>
      <c r="TTC44" s="30"/>
      <c r="TTD44" s="31"/>
      <c r="TTE44" s="30"/>
      <c r="TTF44" s="31"/>
      <c r="TTG44" s="30"/>
      <c r="TTH44" s="31"/>
      <c r="TTI44" s="30"/>
      <c r="TTJ44" s="31"/>
      <c r="TTK44" s="30"/>
      <c r="TTL44" s="31"/>
      <c r="TTM44" s="30"/>
      <c r="TTN44" s="31"/>
      <c r="TTO44" s="30"/>
      <c r="TTP44" s="31"/>
      <c r="TTQ44" s="30"/>
      <c r="TTR44" s="31"/>
      <c r="TTS44" s="30"/>
      <c r="TTT44" s="31"/>
      <c r="TTU44" s="30"/>
      <c r="TTV44" s="31"/>
      <c r="TTW44" s="30"/>
      <c r="TTX44" s="31"/>
      <c r="TTY44" s="30"/>
      <c r="TTZ44" s="31"/>
      <c r="TUA44" s="30"/>
      <c r="TUB44" s="31"/>
      <c r="TUC44" s="30"/>
      <c r="TUD44" s="31"/>
      <c r="TUE44" s="30"/>
      <c r="TUF44" s="31"/>
      <c r="TUG44" s="30"/>
      <c r="TUH44" s="31"/>
      <c r="TUI44" s="30"/>
      <c r="TUJ44" s="31"/>
      <c r="TUK44" s="30"/>
      <c r="TUL44" s="31"/>
      <c r="TUM44" s="30"/>
      <c r="TUN44" s="31"/>
      <c r="TUO44" s="30"/>
      <c r="TUP44" s="31"/>
      <c r="TUQ44" s="30"/>
      <c r="TUR44" s="31"/>
      <c r="TUS44" s="30"/>
      <c r="TUT44" s="31"/>
      <c r="TUU44" s="30"/>
      <c r="TUV44" s="31"/>
      <c r="TUW44" s="30"/>
      <c r="TUX44" s="31"/>
      <c r="TUY44" s="30"/>
      <c r="TUZ44" s="31"/>
      <c r="TVA44" s="30"/>
      <c r="TVB44" s="31"/>
      <c r="TVC44" s="30"/>
      <c r="TVD44" s="31"/>
      <c r="TVE44" s="30"/>
      <c r="TVF44" s="31"/>
      <c r="TVG44" s="30"/>
      <c r="TVH44" s="31"/>
      <c r="TVI44" s="30"/>
      <c r="TVJ44" s="31"/>
      <c r="TVK44" s="30"/>
      <c r="TVL44" s="31"/>
      <c r="TVM44" s="30"/>
      <c r="TVN44" s="31"/>
      <c r="TVO44" s="30"/>
      <c r="TVP44" s="31"/>
      <c r="TVQ44" s="30"/>
      <c r="TVR44" s="31"/>
      <c r="TVS44" s="30"/>
      <c r="TVT44" s="31"/>
      <c r="TVU44" s="30"/>
      <c r="TVV44" s="31"/>
      <c r="TVW44" s="30"/>
      <c r="TVX44" s="31"/>
      <c r="TVY44" s="30"/>
      <c r="TVZ44" s="31"/>
      <c r="TWA44" s="30"/>
      <c r="TWB44" s="31"/>
      <c r="TWC44" s="30"/>
      <c r="TWD44" s="31"/>
      <c r="TWE44" s="30"/>
      <c r="TWF44" s="31"/>
      <c r="TWG44" s="30"/>
      <c r="TWH44" s="31"/>
      <c r="TWI44" s="30"/>
      <c r="TWJ44" s="31"/>
      <c r="TWK44" s="30"/>
      <c r="TWL44" s="31"/>
      <c r="TWM44" s="30"/>
      <c r="TWN44" s="31"/>
      <c r="TWO44" s="30"/>
      <c r="TWP44" s="31"/>
      <c r="TWQ44" s="30"/>
      <c r="TWR44" s="31"/>
      <c r="TWS44" s="30"/>
      <c r="TWT44" s="31"/>
      <c r="TWU44" s="30"/>
      <c r="TWV44" s="31"/>
      <c r="TWW44" s="30"/>
      <c r="TWX44" s="31"/>
      <c r="TWY44" s="30"/>
      <c r="TWZ44" s="31"/>
      <c r="TXA44" s="30"/>
      <c r="TXB44" s="31"/>
      <c r="TXC44" s="30"/>
      <c r="TXD44" s="31"/>
      <c r="TXE44" s="30"/>
      <c r="TXF44" s="31"/>
      <c r="TXG44" s="30"/>
      <c r="TXH44" s="31"/>
      <c r="TXI44" s="30"/>
      <c r="TXJ44" s="31"/>
      <c r="TXK44" s="30"/>
      <c r="TXL44" s="31"/>
      <c r="TXM44" s="30"/>
      <c r="TXN44" s="31"/>
      <c r="TXO44" s="30"/>
      <c r="TXP44" s="31"/>
      <c r="TXQ44" s="30"/>
      <c r="TXR44" s="31"/>
      <c r="TXS44" s="30"/>
      <c r="TXT44" s="31"/>
      <c r="TXU44" s="30"/>
      <c r="TXV44" s="31"/>
      <c r="TXW44" s="30"/>
      <c r="TXX44" s="31"/>
      <c r="TXY44" s="30"/>
      <c r="TXZ44" s="31"/>
      <c r="TYA44" s="30"/>
      <c r="TYB44" s="31"/>
      <c r="TYC44" s="30"/>
      <c r="TYD44" s="31"/>
      <c r="TYE44" s="30"/>
      <c r="TYF44" s="31"/>
      <c r="TYG44" s="30"/>
      <c r="TYH44" s="31"/>
      <c r="TYI44" s="30"/>
      <c r="TYJ44" s="31"/>
      <c r="TYK44" s="30"/>
      <c r="TYL44" s="31"/>
      <c r="TYM44" s="30"/>
      <c r="TYN44" s="31"/>
      <c r="TYO44" s="30"/>
      <c r="TYP44" s="31"/>
      <c r="TYQ44" s="30"/>
      <c r="TYR44" s="31"/>
      <c r="TYS44" s="30"/>
      <c r="TYT44" s="31"/>
      <c r="TYU44" s="30"/>
      <c r="TYV44" s="31"/>
      <c r="TYW44" s="30"/>
      <c r="TYX44" s="31"/>
      <c r="TYY44" s="30"/>
      <c r="TYZ44" s="31"/>
      <c r="TZA44" s="30"/>
      <c r="TZB44" s="31"/>
      <c r="TZC44" s="30"/>
      <c r="TZD44" s="31"/>
      <c r="TZE44" s="30"/>
      <c r="TZF44" s="31"/>
      <c r="TZG44" s="30"/>
      <c r="TZH44" s="31"/>
      <c r="TZI44" s="30"/>
      <c r="TZJ44" s="31"/>
      <c r="TZK44" s="30"/>
      <c r="TZL44" s="31"/>
      <c r="TZM44" s="30"/>
      <c r="TZN44" s="31"/>
      <c r="TZO44" s="30"/>
      <c r="TZP44" s="31"/>
      <c r="TZQ44" s="30"/>
      <c r="TZR44" s="31"/>
      <c r="TZS44" s="30"/>
      <c r="TZT44" s="31"/>
      <c r="TZU44" s="30"/>
      <c r="TZV44" s="31"/>
      <c r="TZW44" s="30"/>
      <c r="TZX44" s="31"/>
      <c r="TZY44" s="30"/>
      <c r="TZZ44" s="31"/>
      <c r="UAA44" s="30"/>
      <c r="UAB44" s="31"/>
      <c r="UAC44" s="30"/>
      <c r="UAD44" s="31"/>
      <c r="UAE44" s="30"/>
      <c r="UAF44" s="31"/>
      <c r="UAG44" s="30"/>
      <c r="UAH44" s="31"/>
      <c r="UAI44" s="30"/>
      <c r="UAJ44" s="31"/>
      <c r="UAK44" s="30"/>
      <c r="UAL44" s="31"/>
      <c r="UAM44" s="30"/>
      <c r="UAN44" s="31"/>
      <c r="UAO44" s="30"/>
      <c r="UAP44" s="31"/>
      <c r="UAQ44" s="30"/>
      <c r="UAR44" s="31"/>
      <c r="UAS44" s="30"/>
      <c r="UAT44" s="31"/>
      <c r="UAU44" s="30"/>
      <c r="UAV44" s="31"/>
      <c r="UAW44" s="30"/>
      <c r="UAX44" s="31"/>
      <c r="UAY44" s="30"/>
      <c r="UAZ44" s="31"/>
      <c r="UBA44" s="30"/>
      <c r="UBB44" s="31"/>
      <c r="UBC44" s="30"/>
      <c r="UBD44" s="31"/>
      <c r="UBE44" s="30"/>
      <c r="UBF44" s="31"/>
      <c r="UBG44" s="30"/>
      <c r="UBH44" s="31"/>
      <c r="UBI44" s="30"/>
      <c r="UBJ44" s="31"/>
      <c r="UBK44" s="30"/>
      <c r="UBL44" s="31"/>
      <c r="UBM44" s="30"/>
      <c r="UBN44" s="31"/>
      <c r="UBO44" s="30"/>
      <c r="UBP44" s="31"/>
      <c r="UBQ44" s="30"/>
      <c r="UBR44" s="31"/>
      <c r="UBS44" s="30"/>
      <c r="UBT44" s="31"/>
      <c r="UBU44" s="30"/>
      <c r="UBV44" s="31"/>
      <c r="UBW44" s="30"/>
      <c r="UBX44" s="31"/>
      <c r="UBY44" s="30"/>
      <c r="UBZ44" s="31"/>
      <c r="UCA44" s="30"/>
      <c r="UCB44" s="31"/>
      <c r="UCC44" s="30"/>
      <c r="UCD44" s="31"/>
      <c r="UCE44" s="30"/>
      <c r="UCF44" s="31"/>
      <c r="UCG44" s="30"/>
      <c r="UCH44" s="31"/>
      <c r="UCI44" s="30"/>
      <c r="UCJ44" s="31"/>
      <c r="UCK44" s="30"/>
      <c r="UCL44" s="31"/>
      <c r="UCM44" s="30"/>
      <c r="UCN44" s="31"/>
      <c r="UCO44" s="30"/>
      <c r="UCP44" s="31"/>
      <c r="UCQ44" s="30"/>
      <c r="UCR44" s="31"/>
      <c r="UCS44" s="30"/>
      <c r="UCT44" s="31"/>
      <c r="UCU44" s="30"/>
      <c r="UCV44" s="31"/>
      <c r="UCW44" s="30"/>
      <c r="UCX44" s="31"/>
      <c r="UCY44" s="30"/>
      <c r="UCZ44" s="31"/>
      <c r="UDA44" s="30"/>
      <c r="UDB44" s="31"/>
      <c r="UDC44" s="30"/>
      <c r="UDD44" s="31"/>
      <c r="UDE44" s="30"/>
      <c r="UDF44" s="31"/>
      <c r="UDG44" s="30"/>
      <c r="UDH44" s="31"/>
      <c r="UDI44" s="30"/>
      <c r="UDJ44" s="31"/>
      <c r="UDK44" s="30"/>
      <c r="UDL44" s="31"/>
      <c r="UDM44" s="30"/>
      <c r="UDN44" s="31"/>
      <c r="UDO44" s="30"/>
      <c r="UDP44" s="31"/>
      <c r="UDQ44" s="30"/>
      <c r="UDR44" s="31"/>
      <c r="UDS44" s="30"/>
      <c r="UDT44" s="31"/>
      <c r="UDU44" s="30"/>
      <c r="UDV44" s="31"/>
      <c r="UDW44" s="30"/>
      <c r="UDX44" s="31"/>
      <c r="UDY44" s="30"/>
      <c r="UDZ44" s="31"/>
      <c r="UEA44" s="30"/>
      <c r="UEB44" s="31"/>
      <c r="UEC44" s="30"/>
      <c r="UED44" s="31"/>
      <c r="UEE44" s="30"/>
      <c r="UEF44" s="31"/>
      <c r="UEG44" s="30"/>
      <c r="UEH44" s="31"/>
      <c r="UEI44" s="30"/>
      <c r="UEJ44" s="31"/>
      <c r="UEK44" s="30"/>
      <c r="UEL44" s="31"/>
      <c r="UEM44" s="30"/>
      <c r="UEN44" s="31"/>
      <c r="UEO44" s="30"/>
      <c r="UEP44" s="31"/>
      <c r="UEQ44" s="30"/>
      <c r="UER44" s="31"/>
      <c r="UES44" s="30"/>
      <c r="UET44" s="31"/>
      <c r="UEU44" s="30"/>
      <c r="UEV44" s="31"/>
      <c r="UEW44" s="30"/>
      <c r="UEX44" s="31"/>
      <c r="UEY44" s="30"/>
      <c r="UEZ44" s="31"/>
      <c r="UFA44" s="30"/>
      <c r="UFB44" s="31"/>
      <c r="UFC44" s="30"/>
      <c r="UFD44" s="31"/>
      <c r="UFE44" s="30"/>
      <c r="UFF44" s="31"/>
      <c r="UFG44" s="30"/>
      <c r="UFH44" s="31"/>
      <c r="UFI44" s="30"/>
      <c r="UFJ44" s="31"/>
      <c r="UFK44" s="30"/>
      <c r="UFL44" s="31"/>
      <c r="UFM44" s="30"/>
      <c r="UFN44" s="31"/>
      <c r="UFO44" s="30"/>
      <c r="UFP44" s="31"/>
      <c r="UFQ44" s="30"/>
      <c r="UFR44" s="31"/>
      <c r="UFS44" s="30"/>
      <c r="UFT44" s="31"/>
      <c r="UFU44" s="30"/>
      <c r="UFV44" s="31"/>
      <c r="UFW44" s="30"/>
      <c r="UFX44" s="31"/>
      <c r="UFY44" s="30"/>
      <c r="UFZ44" s="31"/>
      <c r="UGA44" s="30"/>
      <c r="UGB44" s="31"/>
      <c r="UGC44" s="30"/>
      <c r="UGD44" s="31"/>
      <c r="UGE44" s="30"/>
      <c r="UGF44" s="31"/>
      <c r="UGG44" s="30"/>
      <c r="UGH44" s="31"/>
      <c r="UGI44" s="30"/>
      <c r="UGJ44" s="31"/>
      <c r="UGK44" s="30"/>
      <c r="UGL44" s="31"/>
      <c r="UGM44" s="30"/>
      <c r="UGN44" s="31"/>
      <c r="UGO44" s="30"/>
      <c r="UGP44" s="31"/>
      <c r="UGQ44" s="30"/>
      <c r="UGR44" s="31"/>
      <c r="UGS44" s="30"/>
      <c r="UGT44" s="31"/>
      <c r="UGU44" s="30"/>
      <c r="UGV44" s="31"/>
      <c r="UGW44" s="30"/>
      <c r="UGX44" s="31"/>
      <c r="UGY44" s="30"/>
      <c r="UGZ44" s="31"/>
      <c r="UHA44" s="30"/>
      <c r="UHB44" s="31"/>
      <c r="UHC44" s="30"/>
      <c r="UHD44" s="31"/>
      <c r="UHE44" s="30"/>
      <c r="UHF44" s="31"/>
      <c r="UHG44" s="30"/>
      <c r="UHH44" s="31"/>
      <c r="UHI44" s="30"/>
      <c r="UHJ44" s="31"/>
      <c r="UHK44" s="30"/>
      <c r="UHL44" s="31"/>
      <c r="UHM44" s="30"/>
      <c r="UHN44" s="31"/>
      <c r="UHO44" s="30"/>
      <c r="UHP44" s="31"/>
      <c r="UHQ44" s="30"/>
      <c r="UHR44" s="31"/>
      <c r="UHS44" s="30"/>
      <c r="UHT44" s="31"/>
      <c r="UHU44" s="30"/>
      <c r="UHV44" s="31"/>
      <c r="UHW44" s="30"/>
      <c r="UHX44" s="31"/>
      <c r="UHY44" s="30"/>
      <c r="UHZ44" s="31"/>
      <c r="UIA44" s="30"/>
      <c r="UIB44" s="31"/>
      <c r="UIC44" s="30"/>
      <c r="UID44" s="31"/>
      <c r="UIE44" s="30"/>
      <c r="UIF44" s="31"/>
      <c r="UIG44" s="30"/>
      <c r="UIH44" s="31"/>
      <c r="UII44" s="30"/>
      <c r="UIJ44" s="31"/>
      <c r="UIK44" s="30"/>
      <c r="UIL44" s="31"/>
      <c r="UIM44" s="30"/>
      <c r="UIN44" s="31"/>
      <c r="UIO44" s="30"/>
      <c r="UIP44" s="31"/>
      <c r="UIQ44" s="30"/>
      <c r="UIR44" s="31"/>
      <c r="UIS44" s="30"/>
      <c r="UIT44" s="31"/>
      <c r="UIU44" s="30"/>
      <c r="UIV44" s="31"/>
      <c r="UIW44" s="30"/>
      <c r="UIX44" s="31"/>
      <c r="UIY44" s="30"/>
      <c r="UIZ44" s="31"/>
      <c r="UJA44" s="30"/>
      <c r="UJB44" s="31"/>
      <c r="UJC44" s="30"/>
      <c r="UJD44" s="31"/>
      <c r="UJE44" s="30"/>
      <c r="UJF44" s="31"/>
      <c r="UJG44" s="30"/>
      <c r="UJH44" s="31"/>
      <c r="UJI44" s="30"/>
      <c r="UJJ44" s="31"/>
      <c r="UJK44" s="30"/>
      <c r="UJL44" s="31"/>
      <c r="UJM44" s="30"/>
      <c r="UJN44" s="31"/>
      <c r="UJO44" s="30"/>
      <c r="UJP44" s="31"/>
      <c r="UJQ44" s="30"/>
      <c r="UJR44" s="31"/>
      <c r="UJS44" s="30"/>
      <c r="UJT44" s="31"/>
      <c r="UJU44" s="30"/>
      <c r="UJV44" s="31"/>
      <c r="UJW44" s="30"/>
      <c r="UJX44" s="31"/>
      <c r="UJY44" s="30"/>
      <c r="UJZ44" s="31"/>
      <c r="UKA44" s="30"/>
      <c r="UKB44" s="31"/>
      <c r="UKC44" s="30"/>
      <c r="UKD44" s="31"/>
      <c r="UKE44" s="30"/>
      <c r="UKF44" s="31"/>
      <c r="UKG44" s="30"/>
      <c r="UKH44" s="31"/>
      <c r="UKI44" s="30"/>
      <c r="UKJ44" s="31"/>
      <c r="UKK44" s="30"/>
      <c r="UKL44" s="31"/>
      <c r="UKM44" s="30"/>
      <c r="UKN44" s="31"/>
      <c r="UKO44" s="30"/>
      <c r="UKP44" s="31"/>
      <c r="UKQ44" s="30"/>
      <c r="UKR44" s="31"/>
      <c r="UKS44" s="30"/>
      <c r="UKT44" s="31"/>
      <c r="UKU44" s="30"/>
      <c r="UKV44" s="31"/>
      <c r="UKW44" s="30"/>
      <c r="UKX44" s="31"/>
      <c r="UKY44" s="30"/>
      <c r="UKZ44" s="31"/>
      <c r="ULA44" s="30"/>
      <c r="ULB44" s="31"/>
      <c r="ULC44" s="30"/>
      <c r="ULD44" s="31"/>
      <c r="ULE44" s="30"/>
      <c r="ULF44" s="31"/>
      <c r="ULG44" s="30"/>
      <c r="ULH44" s="31"/>
      <c r="ULI44" s="30"/>
      <c r="ULJ44" s="31"/>
      <c r="ULK44" s="30"/>
      <c r="ULL44" s="31"/>
      <c r="ULM44" s="30"/>
      <c r="ULN44" s="31"/>
      <c r="ULO44" s="30"/>
      <c r="ULP44" s="31"/>
      <c r="ULQ44" s="30"/>
      <c r="ULR44" s="31"/>
      <c r="ULS44" s="30"/>
      <c r="ULT44" s="31"/>
      <c r="ULU44" s="30"/>
      <c r="ULV44" s="31"/>
      <c r="ULW44" s="30"/>
      <c r="ULX44" s="31"/>
      <c r="ULY44" s="30"/>
      <c r="ULZ44" s="31"/>
      <c r="UMA44" s="30"/>
      <c r="UMB44" s="31"/>
      <c r="UMC44" s="30"/>
      <c r="UMD44" s="31"/>
      <c r="UME44" s="30"/>
      <c r="UMF44" s="31"/>
      <c r="UMG44" s="30"/>
      <c r="UMH44" s="31"/>
      <c r="UMI44" s="30"/>
      <c r="UMJ44" s="31"/>
      <c r="UMK44" s="30"/>
      <c r="UML44" s="31"/>
      <c r="UMM44" s="30"/>
      <c r="UMN44" s="31"/>
      <c r="UMO44" s="30"/>
      <c r="UMP44" s="31"/>
      <c r="UMQ44" s="30"/>
      <c r="UMR44" s="31"/>
      <c r="UMS44" s="30"/>
      <c r="UMT44" s="31"/>
      <c r="UMU44" s="30"/>
      <c r="UMV44" s="31"/>
      <c r="UMW44" s="30"/>
      <c r="UMX44" s="31"/>
      <c r="UMY44" s="30"/>
      <c r="UMZ44" s="31"/>
      <c r="UNA44" s="30"/>
      <c r="UNB44" s="31"/>
      <c r="UNC44" s="30"/>
      <c r="UND44" s="31"/>
      <c r="UNE44" s="30"/>
      <c r="UNF44" s="31"/>
      <c r="UNG44" s="30"/>
      <c r="UNH44" s="31"/>
      <c r="UNI44" s="30"/>
      <c r="UNJ44" s="31"/>
      <c r="UNK44" s="30"/>
      <c r="UNL44" s="31"/>
      <c r="UNM44" s="30"/>
      <c r="UNN44" s="31"/>
      <c r="UNO44" s="30"/>
      <c r="UNP44" s="31"/>
      <c r="UNQ44" s="30"/>
      <c r="UNR44" s="31"/>
      <c r="UNS44" s="30"/>
      <c r="UNT44" s="31"/>
      <c r="UNU44" s="30"/>
      <c r="UNV44" s="31"/>
      <c r="UNW44" s="30"/>
      <c r="UNX44" s="31"/>
      <c r="UNY44" s="30"/>
      <c r="UNZ44" s="31"/>
      <c r="UOA44" s="30"/>
      <c r="UOB44" s="31"/>
      <c r="UOC44" s="30"/>
      <c r="UOD44" s="31"/>
      <c r="UOE44" s="30"/>
      <c r="UOF44" s="31"/>
      <c r="UOG44" s="30"/>
      <c r="UOH44" s="31"/>
      <c r="UOI44" s="30"/>
      <c r="UOJ44" s="31"/>
      <c r="UOK44" s="30"/>
      <c r="UOL44" s="31"/>
      <c r="UOM44" s="30"/>
      <c r="UON44" s="31"/>
      <c r="UOO44" s="30"/>
      <c r="UOP44" s="31"/>
      <c r="UOQ44" s="30"/>
      <c r="UOR44" s="31"/>
      <c r="UOS44" s="30"/>
      <c r="UOT44" s="31"/>
      <c r="UOU44" s="30"/>
      <c r="UOV44" s="31"/>
      <c r="UOW44" s="30"/>
      <c r="UOX44" s="31"/>
      <c r="UOY44" s="30"/>
      <c r="UOZ44" s="31"/>
      <c r="UPA44" s="30"/>
      <c r="UPB44" s="31"/>
      <c r="UPC44" s="30"/>
      <c r="UPD44" s="31"/>
      <c r="UPE44" s="30"/>
      <c r="UPF44" s="31"/>
      <c r="UPG44" s="30"/>
      <c r="UPH44" s="31"/>
      <c r="UPI44" s="30"/>
      <c r="UPJ44" s="31"/>
      <c r="UPK44" s="30"/>
      <c r="UPL44" s="31"/>
      <c r="UPM44" s="30"/>
      <c r="UPN44" s="31"/>
      <c r="UPO44" s="30"/>
      <c r="UPP44" s="31"/>
      <c r="UPQ44" s="30"/>
      <c r="UPR44" s="31"/>
      <c r="UPS44" s="30"/>
      <c r="UPT44" s="31"/>
      <c r="UPU44" s="30"/>
      <c r="UPV44" s="31"/>
      <c r="UPW44" s="30"/>
      <c r="UPX44" s="31"/>
      <c r="UPY44" s="30"/>
      <c r="UPZ44" s="31"/>
      <c r="UQA44" s="30"/>
      <c r="UQB44" s="31"/>
      <c r="UQC44" s="30"/>
      <c r="UQD44" s="31"/>
      <c r="UQE44" s="30"/>
      <c r="UQF44" s="31"/>
      <c r="UQG44" s="30"/>
      <c r="UQH44" s="31"/>
      <c r="UQI44" s="30"/>
      <c r="UQJ44" s="31"/>
      <c r="UQK44" s="30"/>
      <c r="UQL44" s="31"/>
      <c r="UQM44" s="30"/>
      <c r="UQN44" s="31"/>
      <c r="UQO44" s="30"/>
      <c r="UQP44" s="31"/>
      <c r="UQQ44" s="30"/>
      <c r="UQR44" s="31"/>
      <c r="UQS44" s="30"/>
      <c r="UQT44" s="31"/>
      <c r="UQU44" s="30"/>
      <c r="UQV44" s="31"/>
      <c r="UQW44" s="30"/>
      <c r="UQX44" s="31"/>
      <c r="UQY44" s="30"/>
      <c r="UQZ44" s="31"/>
      <c r="URA44" s="30"/>
      <c r="URB44" s="31"/>
      <c r="URC44" s="30"/>
      <c r="URD44" s="31"/>
      <c r="URE44" s="30"/>
      <c r="URF44" s="31"/>
      <c r="URG44" s="30"/>
      <c r="URH44" s="31"/>
      <c r="URI44" s="30"/>
      <c r="URJ44" s="31"/>
      <c r="URK44" s="30"/>
      <c r="URL44" s="31"/>
      <c r="URM44" s="30"/>
      <c r="URN44" s="31"/>
      <c r="URO44" s="30"/>
      <c r="URP44" s="31"/>
      <c r="URQ44" s="30"/>
      <c r="URR44" s="31"/>
      <c r="URS44" s="30"/>
      <c r="URT44" s="31"/>
      <c r="URU44" s="30"/>
      <c r="URV44" s="31"/>
      <c r="URW44" s="30"/>
      <c r="URX44" s="31"/>
      <c r="URY44" s="30"/>
      <c r="URZ44" s="31"/>
      <c r="USA44" s="30"/>
      <c r="USB44" s="31"/>
      <c r="USC44" s="30"/>
      <c r="USD44" s="31"/>
      <c r="USE44" s="30"/>
      <c r="USF44" s="31"/>
      <c r="USG44" s="30"/>
      <c r="USH44" s="31"/>
      <c r="USI44" s="30"/>
      <c r="USJ44" s="31"/>
      <c r="USK44" s="30"/>
      <c r="USL44" s="31"/>
      <c r="USM44" s="30"/>
      <c r="USN44" s="31"/>
      <c r="USO44" s="30"/>
      <c r="USP44" s="31"/>
      <c r="USQ44" s="30"/>
      <c r="USR44" s="31"/>
      <c r="USS44" s="30"/>
      <c r="UST44" s="31"/>
      <c r="USU44" s="30"/>
      <c r="USV44" s="31"/>
      <c r="USW44" s="30"/>
      <c r="USX44" s="31"/>
      <c r="USY44" s="30"/>
      <c r="USZ44" s="31"/>
      <c r="UTA44" s="30"/>
      <c r="UTB44" s="31"/>
      <c r="UTC44" s="30"/>
      <c r="UTD44" s="31"/>
      <c r="UTE44" s="30"/>
      <c r="UTF44" s="31"/>
      <c r="UTG44" s="30"/>
      <c r="UTH44" s="31"/>
      <c r="UTI44" s="30"/>
      <c r="UTJ44" s="31"/>
      <c r="UTK44" s="30"/>
      <c r="UTL44" s="31"/>
      <c r="UTM44" s="30"/>
      <c r="UTN44" s="31"/>
      <c r="UTO44" s="30"/>
      <c r="UTP44" s="31"/>
      <c r="UTQ44" s="30"/>
      <c r="UTR44" s="31"/>
      <c r="UTS44" s="30"/>
      <c r="UTT44" s="31"/>
      <c r="UTU44" s="30"/>
      <c r="UTV44" s="31"/>
      <c r="UTW44" s="30"/>
      <c r="UTX44" s="31"/>
      <c r="UTY44" s="30"/>
      <c r="UTZ44" s="31"/>
      <c r="UUA44" s="30"/>
      <c r="UUB44" s="31"/>
      <c r="UUC44" s="30"/>
      <c r="UUD44" s="31"/>
      <c r="UUE44" s="30"/>
      <c r="UUF44" s="31"/>
      <c r="UUG44" s="30"/>
      <c r="UUH44" s="31"/>
      <c r="UUI44" s="30"/>
      <c r="UUJ44" s="31"/>
      <c r="UUK44" s="30"/>
      <c r="UUL44" s="31"/>
      <c r="UUM44" s="30"/>
      <c r="UUN44" s="31"/>
      <c r="UUO44" s="30"/>
      <c r="UUP44" s="31"/>
      <c r="UUQ44" s="30"/>
      <c r="UUR44" s="31"/>
      <c r="UUS44" s="30"/>
      <c r="UUT44" s="31"/>
      <c r="UUU44" s="30"/>
      <c r="UUV44" s="31"/>
      <c r="UUW44" s="30"/>
      <c r="UUX44" s="31"/>
      <c r="UUY44" s="30"/>
      <c r="UUZ44" s="31"/>
      <c r="UVA44" s="30"/>
      <c r="UVB44" s="31"/>
      <c r="UVC44" s="30"/>
      <c r="UVD44" s="31"/>
      <c r="UVE44" s="30"/>
      <c r="UVF44" s="31"/>
      <c r="UVG44" s="30"/>
      <c r="UVH44" s="31"/>
      <c r="UVI44" s="30"/>
      <c r="UVJ44" s="31"/>
      <c r="UVK44" s="30"/>
      <c r="UVL44" s="31"/>
      <c r="UVM44" s="30"/>
      <c r="UVN44" s="31"/>
      <c r="UVO44" s="30"/>
      <c r="UVP44" s="31"/>
      <c r="UVQ44" s="30"/>
      <c r="UVR44" s="31"/>
      <c r="UVS44" s="30"/>
      <c r="UVT44" s="31"/>
      <c r="UVU44" s="30"/>
      <c r="UVV44" s="31"/>
      <c r="UVW44" s="30"/>
      <c r="UVX44" s="31"/>
      <c r="UVY44" s="30"/>
      <c r="UVZ44" s="31"/>
      <c r="UWA44" s="30"/>
      <c r="UWB44" s="31"/>
      <c r="UWC44" s="30"/>
      <c r="UWD44" s="31"/>
      <c r="UWE44" s="30"/>
      <c r="UWF44" s="31"/>
      <c r="UWG44" s="30"/>
      <c r="UWH44" s="31"/>
      <c r="UWI44" s="30"/>
      <c r="UWJ44" s="31"/>
      <c r="UWK44" s="30"/>
      <c r="UWL44" s="31"/>
      <c r="UWM44" s="30"/>
      <c r="UWN44" s="31"/>
      <c r="UWO44" s="30"/>
      <c r="UWP44" s="31"/>
      <c r="UWQ44" s="30"/>
      <c r="UWR44" s="31"/>
      <c r="UWS44" s="30"/>
      <c r="UWT44" s="31"/>
      <c r="UWU44" s="30"/>
      <c r="UWV44" s="31"/>
      <c r="UWW44" s="30"/>
      <c r="UWX44" s="31"/>
      <c r="UWY44" s="30"/>
      <c r="UWZ44" s="31"/>
      <c r="UXA44" s="30"/>
      <c r="UXB44" s="31"/>
      <c r="UXC44" s="30"/>
      <c r="UXD44" s="31"/>
      <c r="UXE44" s="30"/>
      <c r="UXF44" s="31"/>
      <c r="UXG44" s="30"/>
      <c r="UXH44" s="31"/>
      <c r="UXI44" s="30"/>
      <c r="UXJ44" s="31"/>
      <c r="UXK44" s="30"/>
      <c r="UXL44" s="31"/>
      <c r="UXM44" s="30"/>
      <c r="UXN44" s="31"/>
      <c r="UXO44" s="30"/>
      <c r="UXP44" s="31"/>
      <c r="UXQ44" s="30"/>
      <c r="UXR44" s="31"/>
      <c r="UXS44" s="30"/>
      <c r="UXT44" s="31"/>
      <c r="UXU44" s="30"/>
      <c r="UXV44" s="31"/>
      <c r="UXW44" s="30"/>
      <c r="UXX44" s="31"/>
      <c r="UXY44" s="30"/>
      <c r="UXZ44" s="31"/>
      <c r="UYA44" s="30"/>
      <c r="UYB44" s="31"/>
      <c r="UYC44" s="30"/>
      <c r="UYD44" s="31"/>
      <c r="UYE44" s="30"/>
      <c r="UYF44" s="31"/>
      <c r="UYG44" s="30"/>
      <c r="UYH44" s="31"/>
      <c r="UYI44" s="30"/>
      <c r="UYJ44" s="31"/>
      <c r="UYK44" s="30"/>
      <c r="UYL44" s="31"/>
      <c r="UYM44" s="30"/>
      <c r="UYN44" s="31"/>
      <c r="UYO44" s="30"/>
      <c r="UYP44" s="31"/>
      <c r="UYQ44" s="30"/>
      <c r="UYR44" s="31"/>
      <c r="UYS44" s="30"/>
      <c r="UYT44" s="31"/>
      <c r="UYU44" s="30"/>
      <c r="UYV44" s="31"/>
      <c r="UYW44" s="30"/>
      <c r="UYX44" s="31"/>
      <c r="UYY44" s="30"/>
      <c r="UYZ44" s="31"/>
      <c r="UZA44" s="30"/>
      <c r="UZB44" s="31"/>
      <c r="UZC44" s="30"/>
      <c r="UZD44" s="31"/>
      <c r="UZE44" s="30"/>
      <c r="UZF44" s="31"/>
      <c r="UZG44" s="30"/>
      <c r="UZH44" s="31"/>
      <c r="UZI44" s="30"/>
      <c r="UZJ44" s="31"/>
      <c r="UZK44" s="30"/>
      <c r="UZL44" s="31"/>
      <c r="UZM44" s="30"/>
      <c r="UZN44" s="31"/>
      <c r="UZO44" s="30"/>
      <c r="UZP44" s="31"/>
      <c r="UZQ44" s="30"/>
      <c r="UZR44" s="31"/>
      <c r="UZS44" s="30"/>
      <c r="UZT44" s="31"/>
      <c r="UZU44" s="30"/>
      <c r="UZV44" s="31"/>
      <c r="UZW44" s="30"/>
      <c r="UZX44" s="31"/>
      <c r="UZY44" s="30"/>
      <c r="UZZ44" s="31"/>
      <c r="VAA44" s="30"/>
      <c r="VAB44" s="31"/>
      <c r="VAC44" s="30"/>
      <c r="VAD44" s="31"/>
      <c r="VAE44" s="30"/>
      <c r="VAF44" s="31"/>
      <c r="VAG44" s="30"/>
      <c r="VAH44" s="31"/>
      <c r="VAI44" s="30"/>
      <c r="VAJ44" s="31"/>
      <c r="VAK44" s="30"/>
      <c r="VAL44" s="31"/>
      <c r="VAM44" s="30"/>
      <c r="VAN44" s="31"/>
      <c r="VAO44" s="30"/>
      <c r="VAP44" s="31"/>
      <c r="VAQ44" s="30"/>
      <c r="VAR44" s="31"/>
      <c r="VAS44" s="30"/>
      <c r="VAT44" s="31"/>
      <c r="VAU44" s="30"/>
      <c r="VAV44" s="31"/>
      <c r="VAW44" s="30"/>
      <c r="VAX44" s="31"/>
      <c r="VAY44" s="30"/>
      <c r="VAZ44" s="31"/>
      <c r="VBA44" s="30"/>
      <c r="VBB44" s="31"/>
      <c r="VBC44" s="30"/>
      <c r="VBD44" s="31"/>
      <c r="VBE44" s="30"/>
      <c r="VBF44" s="31"/>
      <c r="VBG44" s="30"/>
      <c r="VBH44" s="31"/>
      <c r="VBI44" s="30"/>
      <c r="VBJ44" s="31"/>
      <c r="VBK44" s="30"/>
      <c r="VBL44" s="31"/>
      <c r="VBM44" s="30"/>
      <c r="VBN44" s="31"/>
      <c r="VBO44" s="30"/>
      <c r="VBP44" s="31"/>
      <c r="VBQ44" s="30"/>
      <c r="VBR44" s="31"/>
      <c r="VBS44" s="30"/>
      <c r="VBT44" s="31"/>
      <c r="VBU44" s="30"/>
      <c r="VBV44" s="31"/>
      <c r="VBW44" s="30"/>
      <c r="VBX44" s="31"/>
      <c r="VBY44" s="30"/>
      <c r="VBZ44" s="31"/>
      <c r="VCA44" s="30"/>
      <c r="VCB44" s="31"/>
      <c r="VCC44" s="30"/>
      <c r="VCD44" s="31"/>
      <c r="VCE44" s="30"/>
      <c r="VCF44" s="31"/>
      <c r="VCG44" s="30"/>
      <c r="VCH44" s="31"/>
      <c r="VCI44" s="30"/>
      <c r="VCJ44" s="31"/>
      <c r="VCK44" s="30"/>
      <c r="VCL44" s="31"/>
      <c r="VCM44" s="30"/>
      <c r="VCN44" s="31"/>
      <c r="VCO44" s="30"/>
      <c r="VCP44" s="31"/>
      <c r="VCQ44" s="30"/>
      <c r="VCR44" s="31"/>
      <c r="VCS44" s="30"/>
      <c r="VCT44" s="31"/>
      <c r="VCU44" s="30"/>
      <c r="VCV44" s="31"/>
      <c r="VCW44" s="30"/>
      <c r="VCX44" s="31"/>
      <c r="VCY44" s="30"/>
      <c r="VCZ44" s="31"/>
      <c r="VDA44" s="30"/>
      <c r="VDB44" s="31"/>
      <c r="VDC44" s="30"/>
      <c r="VDD44" s="31"/>
      <c r="VDE44" s="30"/>
      <c r="VDF44" s="31"/>
      <c r="VDG44" s="30"/>
      <c r="VDH44" s="31"/>
      <c r="VDI44" s="30"/>
      <c r="VDJ44" s="31"/>
      <c r="VDK44" s="30"/>
      <c r="VDL44" s="31"/>
      <c r="VDM44" s="30"/>
      <c r="VDN44" s="31"/>
      <c r="VDO44" s="30"/>
      <c r="VDP44" s="31"/>
      <c r="VDQ44" s="30"/>
      <c r="VDR44" s="31"/>
      <c r="VDS44" s="30"/>
      <c r="VDT44" s="31"/>
      <c r="VDU44" s="30"/>
      <c r="VDV44" s="31"/>
      <c r="VDW44" s="30"/>
      <c r="VDX44" s="31"/>
      <c r="VDY44" s="30"/>
      <c r="VDZ44" s="31"/>
      <c r="VEA44" s="30"/>
      <c r="VEB44" s="31"/>
      <c r="VEC44" s="30"/>
      <c r="VED44" s="31"/>
      <c r="VEE44" s="30"/>
      <c r="VEF44" s="31"/>
      <c r="VEG44" s="30"/>
      <c r="VEH44" s="31"/>
      <c r="VEI44" s="30"/>
      <c r="VEJ44" s="31"/>
      <c r="VEK44" s="30"/>
      <c r="VEL44" s="31"/>
      <c r="VEM44" s="30"/>
      <c r="VEN44" s="31"/>
      <c r="VEO44" s="30"/>
      <c r="VEP44" s="31"/>
      <c r="VEQ44" s="30"/>
      <c r="VER44" s="31"/>
      <c r="VES44" s="30"/>
      <c r="VET44" s="31"/>
      <c r="VEU44" s="30"/>
      <c r="VEV44" s="31"/>
      <c r="VEW44" s="30"/>
      <c r="VEX44" s="31"/>
      <c r="VEY44" s="30"/>
      <c r="VEZ44" s="31"/>
      <c r="VFA44" s="30"/>
      <c r="VFB44" s="31"/>
      <c r="VFC44" s="30"/>
      <c r="VFD44" s="31"/>
      <c r="VFE44" s="30"/>
      <c r="VFF44" s="31"/>
      <c r="VFG44" s="30"/>
      <c r="VFH44" s="31"/>
      <c r="VFI44" s="30"/>
      <c r="VFJ44" s="31"/>
      <c r="VFK44" s="30"/>
      <c r="VFL44" s="31"/>
      <c r="VFM44" s="30"/>
      <c r="VFN44" s="31"/>
      <c r="VFO44" s="30"/>
      <c r="VFP44" s="31"/>
      <c r="VFQ44" s="30"/>
      <c r="VFR44" s="31"/>
      <c r="VFS44" s="30"/>
      <c r="VFT44" s="31"/>
      <c r="VFU44" s="30"/>
      <c r="VFV44" s="31"/>
      <c r="VFW44" s="30"/>
      <c r="VFX44" s="31"/>
      <c r="VFY44" s="30"/>
      <c r="VFZ44" s="31"/>
      <c r="VGA44" s="30"/>
      <c r="VGB44" s="31"/>
      <c r="VGC44" s="30"/>
      <c r="VGD44" s="31"/>
      <c r="VGE44" s="30"/>
      <c r="VGF44" s="31"/>
      <c r="VGG44" s="30"/>
      <c r="VGH44" s="31"/>
      <c r="VGI44" s="30"/>
      <c r="VGJ44" s="31"/>
      <c r="VGK44" s="30"/>
      <c r="VGL44" s="31"/>
      <c r="VGM44" s="30"/>
      <c r="VGN44" s="31"/>
      <c r="VGO44" s="30"/>
      <c r="VGP44" s="31"/>
      <c r="VGQ44" s="30"/>
      <c r="VGR44" s="31"/>
      <c r="VGS44" s="30"/>
      <c r="VGT44" s="31"/>
      <c r="VGU44" s="30"/>
      <c r="VGV44" s="31"/>
      <c r="VGW44" s="30"/>
      <c r="VGX44" s="31"/>
      <c r="VGY44" s="30"/>
      <c r="VGZ44" s="31"/>
      <c r="VHA44" s="30"/>
      <c r="VHB44" s="31"/>
      <c r="VHC44" s="30"/>
      <c r="VHD44" s="31"/>
      <c r="VHE44" s="30"/>
      <c r="VHF44" s="31"/>
      <c r="VHG44" s="30"/>
      <c r="VHH44" s="31"/>
      <c r="VHI44" s="30"/>
      <c r="VHJ44" s="31"/>
      <c r="VHK44" s="30"/>
      <c r="VHL44" s="31"/>
      <c r="VHM44" s="30"/>
      <c r="VHN44" s="31"/>
      <c r="VHO44" s="30"/>
      <c r="VHP44" s="31"/>
      <c r="VHQ44" s="30"/>
      <c r="VHR44" s="31"/>
      <c r="VHS44" s="30"/>
      <c r="VHT44" s="31"/>
      <c r="VHU44" s="30"/>
      <c r="VHV44" s="31"/>
      <c r="VHW44" s="30"/>
      <c r="VHX44" s="31"/>
      <c r="VHY44" s="30"/>
      <c r="VHZ44" s="31"/>
      <c r="VIA44" s="30"/>
      <c r="VIB44" s="31"/>
      <c r="VIC44" s="30"/>
      <c r="VID44" s="31"/>
      <c r="VIE44" s="30"/>
      <c r="VIF44" s="31"/>
      <c r="VIG44" s="30"/>
      <c r="VIH44" s="31"/>
      <c r="VII44" s="30"/>
      <c r="VIJ44" s="31"/>
      <c r="VIK44" s="30"/>
      <c r="VIL44" s="31"/>
      <c r="VIM44" s="30"/>
      <c r="VIN44" s="31"/>
      <c r="VIO44" s="30"/>
      <c r="VIP44" s="31"/>
      <c r="VIQ44" s="30"/>
      <c r="VIR44" s="31"/>
      <c r="VIS44" s="30"/>
      <c r="VIT44" s="31"/>
      <c r="VIU44" s="30"/>
      <c r="VIV44" s="31"/>
      <c r="VIW44" s="30"/>
      <c r="VIX44" s="31"/>
      <c r="VIY44" s="30"/>
      <c r="VIZ44" s="31"/>
      <c r="VJA44" s="30"/>
      <c r="VJB44" s="31"/>
      <c r="VJC44" s="30"/>
      <c r="VJD44" s="31"/>
      <c r="VJE44" s="30"/>
      <c r="VJF44" s="31"/>
      <c r="VJG44" s="30"/>
      <c r="VJH44" s="31"/>
      <c r="VJI44" s="30"/>
      <c r="VJJ44" s="31"/>
      <c r="VJK44" s="30"/>
      <c r="VJL44" s="31"/>
      <c r="VJM44" s="30"/>
      <c r="VJN44" s="31"/>
      <c r="VJO44" s="30"/>
      <c r="VJP44" s="31"/>
      <c r="VJQ44" s="30"/>
      <c r="VJR44" s="31"/>
      <c r="VJS44" s="30"/>
      <c r="VJT44" s="31"/>
      <c r="VJU44" s="30"/>
      <c r="VJV44" s="31"/>
      <c r="VJW44" s="30"/>
      <c r="VJX44" s="31"/>
      <c r="VJY44" s="30"/>
      <c r="VJZ44" s="31"/>
      <c r="VKA44" s="30"/>
      <c r="VKB44" s="31"/>
      <c r="VKC44" s="30"/>
      <c r="VKD44" s="31"/>
      <c r="VKE44" s="30"/>
      <c r="VKF44" s="31"/>
      <c r="VKG44" s="30"/>
      <c r="VKH44" s="31"/>
      <c r="VKI44" s="30"/>
      <c r="VKJ44" s="31"/>
      <c r="VKK44" s="30"/>
      <c r="VKL44" s="31"/>
      <c r="VKM44" s="30"/>
      <c r="VKN44" s="31"/>
      <c r="VKO44" s="30"/>
      <c r="VKP44" s="31"/>
      <c r="VKQ44" s="30"/>
      <c r="VKR44" s="31"/>
      <c r="VKS44" s="30"/>
      <c r="VKT44" s="31"/>
      <c r="VKU44" s="30"/>
      <c r="VKV44" s="31"/>
      <c r="VKW44" s="30"/>
      <c r="VKX44" s="31"/>
      <c r="VKY44" s="30"/>
      <c r="VKZ44" s="31"/>
      <c r="VLA44" s="30"/>
      <c r="VLB44" s="31"/>
      <c r="VLC44" s="30"/>
      <c r="VLD44" s="31"/>
      <c r="VLE44" s="30"/>
      <c r="VLF44" s="31"/>
      <c r="VLG44" s="30"/>
      <c r="VLH44" s="31"/>
      <c r="VLI44" s="30"/>
      <c r="VLJ44" s="31"/>
      <c r="VLK44" s="30"/>
      <c r="VLL44" s="31"/>
      <c r="VLM44" s="30"/>
      <c r="VLN44" s="31"/>
      <c r="VLO44" s="30"/>
      <c r="VLP44" s="31"/>
      <c r="VLQ44" s="30"/>
      <c r="VLR44" s="31"/>
      <c r="VLS44" s="30"/>
      <c r="VLT44" s="31"/>
      <c r="VLU44" s="30"/>
      <c r="VLV44" s="31"/>
      <c r="VLW44" s="30"/>
      <c r="VLX44" s="31"/>
      <c r="VLY44" s="30"/>
      <c r="VLZ44" s="31"/>
      <c r="VMA44" s="30"/>
      <c r="VMB44" s="31"/>
      <c r="VMC44" s="30"/>
      <c r="VMD44" s="31"/>
      <c r="VME44" s="30"/>
      <c r="VMF44" s="31"/>
      <c r="VMG44" s="30"/>
      <c r="VMH44" s="31"/>
      <c r="VMI44" s="30"/>
      <c r="VMJ44" s="31"/>
      <c r="VMK44" s="30"/>
      <c r="VML44" s="31"/>
      <c r="VMM44" s="30"/>
      <c r="VMN44" s="31"/>
      <c r="VMO44" s="30"/>
      <c r="VMP44" s="31"/>
      <c r="VMQ44" s="30"/>
      <c r="VMR44" s="31"/>
      <c r="VMS44" s="30"/>
      <c r="VMT44" s="31"/>
      <c r="VMU44" s="30"/>
      <c r="VMV44" s="31"/>
      <c r="VMW44" s="30"/>
      <c r="VMX44" s="31"/>
      <c r="VMY44" s="30"/>
      <c r="VMZ44" s="31"/>
      <c r="VNA44" s="30"/>
      <c r="VNB44" s="31"/>
      <c r="VNC44" s="30"/>
      <c r="VND44" s="31"/>
      <c r="VNE44" s="30"/>
      <c r="VNF44" s="31"/>
      <c r="VNG44" s="30"/>
      <c r="VNH44" s="31"/>
      <c r="VNI44" s="30"/>
      <c r="VNJ44" s="31"/>
      <c r="VNK44" s="30"/>
      <c r="VNL44" s="31"/>
      <c r="VNM44" s="30"/>
      <c r="VNN44" s="31"/>
      <c r="VNO44" s="30"/>
      <c r="VNP44" s="31"/>
      <c r="VNQ44" s="30"/>
      <c r="VNR44" s="31"/>
      <c r="VNS44" s="30"/>
      <c r="VNT44" s="31"/>
      <c r="VNU44" s="30"/>
      <c r="VNV44" s="31"/>
      <c r="VNW44" s="30"/>
      <c r="VNX44" s="31"/>
      <c r="VNY44" s="30"/>
      <c r="VNZ44" s="31"/>
      <c r="VOA44" s="30"/>
      <c r="VOB44" s="31"/>
      <c r="VOC44" s="30"/>
      <c r="VOD44" s="31"/>
      <c r="VOE44" s="30"/>
      <c r="VOF44" s="31"/>
      <c r="VOG44" s="30"/>
      <c r="VOH44" s="31"/>
      <c r="VOI44" s="30"/>
      <c r="VOJ44" s="31"/>
      <c r="VOK44" s="30"/>
      <c r="VOL44" s="31"/>
      <c r="VOM44" s="30"/>
      <c r="VON44" s="31"/>
      <c r="VOO44" s="30"/>
      <c r="VOP44" s="31"/>
      <c r="VOQ44" s="30"/>
      <c r="VOR44" s="31"/>
      <c r="VOS44" s="30"/>
      <c r="VOT44" s="31"/>
      <c r="VOU44" s="30"/>
      <c r="VOV44" s="31"/>
      <c r="VOW44" s="30"/>
      <c r="VOX44" s="31"/>
      <c r="VOY44" s="30"/>
      <c r="VOZ44" s="31"/>
      <c r="VPA44" s="30"/>
      <c r="VPB44" s="31"/>
      <c r="VPC44" s="30"/>
      <c r="VPD44" s="31"/>
      <c r="VPE44" s="30"/>
      <c r="VPF44" s="31"/>
      <c r="VPG44" s="30"/>
      <c r="VPH44" s="31"/>
      <c r="VPI44" s="30"/>
      <c r="VPJ44" s="31"/>
      <c r="VPK44" s="30"/>
      <c r="VPL44" s="31"/>
      <c r="VPM44" s="30"/>
      <c r="VPN44" s="31"/>
      <c r="VPO44" s="30"/>
      <c r="VPP44" s="31"/>
      <c r="VPQ44" s="30"/>
      <c r="VPR44" s="31"/>
      <c r="VPS44" s="30"/>
      <c r="VPT44" s="31"/>
      <c r="VPU44" s="30"/>
      <c r="VPV44" s="31"/>
      <c r="VPW44" s="30"/>
      <c r="VPX44" s="31"/>
      <c r="VPY44" s="30"/>
      <c r="VPZ44" s="31"/>
      <c r="VQA44" s="30"/>
      <c r="VQB44" s="31"/>
      <c r="VQC44" s="30"/>
      <c r="VQD44" s="31"/>
      <c r="VQE44" s="30"/>
      <c r="VQF44" s="31"/>
      <c r="VQG44" s="30"/>
      <c r="VQH44" s="31"/>
      <c r="VQI44" s="30"/>
      <c r="VQJ44" s="31"/>
      <c r="VQK44" s="30"/>
      <c r="VQL44" s="31"/>
      <c r="VQM44" s="30"/>
      <c r="VQN44" s="31"/>
      <c r="VQO44" s="30"/>
      <c r="VQP44" s="31"/>
      <c r="VQQ44" s="30"/>
      <c r="VQR44" s="31"/>
      <c r="VQS44" s="30"/>
      <c r="VQT44" s="31"/>
      <c r="VQU44" s="30"/>
      <c r="VQV44" s="31"/>
      <c r="VQW44" s="30"/>
      <c r="VQX44" s="31"/>
      <c r="VQY44" s="30"/>
      <c r="VQZ44" s="31"/>
      <c r="VRA44" s="30"/>
      <c r="VRB44" s="31"/>
      <c r="VRC44" s="30"/>
      <c r="VRD44" s="31"/>
      <c r="VRE44" s="30"/>
      <c r="VRF44" s="31"/>
      <c r="VRG44" s="30"/>
      <c r="VRH44" s="31"/>
      <c r="VRI44" s="30"/>
      <c r="VRJ44" s="31"/>
      <c r="VRK44" s="30"/>
      <c r="VRL44" s="31"/>
      <c r="VRM44" s="30"/>
      <c r="VRN44" s="31"/>
      <c r="VRO44" s="30"/>
      <c r="VRP44" s="31"/>
      <c r="VRQ44" s="30"/>
      <c r="VRR44" s="31"/>
      <c r="VRS44" s="30"/>
      <c r="VRT44" s="31"/>
      <c r="VRU44" s="30"/>
      <c r="VRV44" s="31"/>
      <c r="VRW44" s="30"/>
      <c r="VRX44" s="31"/>
      <c r="VRY44" s="30"/>
      <c r="VRZ44" s="31"/>
      <c r="VSA44" s="30"/>
      <c r="VSB44" s="31"/>
      <c r="VSC44" s="30"/>
      <c r="VSD44" s="31"/>
      <c r="VSE44" s="30"/>
      <c r="VSF44" s="31"/>
      <c r="VSG44" s="30"/>
      <c r="VSH44" s="31"/>
      <c r="VSI44" s="30"/>
      <c r="VSJ44" s="31"/>
      <c r="VSK44" s="30"/>
      <c r="VSL44" s="31"/>
      <c r="VSM44" s="30"/>
      <c r="VSN44" s="31"/>
      <c r="VSO44" s="30"/>
      <c r="VSP44" s="31"/>
      <c r="VSQ44" s="30"/>
      <c r="VSR44" s="31"/>
      <c r="VSS44" s="30"/>
      <c r="VST44" s="31"/>
      <c r="VSU44" s="30"/>
      <c r="VSV44" s="31"/>
      <c r="VSW44" s="30"/>
      <c r="VSX44" s="31"/>
      <c r="VSY44" s="30"/>
      <c r="VSZ44" s="31"/>
      <c r="VTA44" s="30"/>
      <c r="VTB44" s="31"/>
      <c r="VTC44" s="30"/>
      <c r="VTD44" s="31"/>
      <c r="VTE44" s="30"/>
      <c r="VTF44" s="31"/>
      <c r="VTG44" s="30"/>
      <c r="VTH44" s="31"/>
      <c r="VTI44" s="30"/>
      <c r="VTJ44" s="31"/>
      <c r="VTK44" s="30"/>
      <c r="VTL44" s="31"/>
      <c r="VTM44" s="30"/>
      <c r="VTN44" s="31"/>
      <c r="VTO44" s="30"/>
      <c r="VTP44" s="31"/>
      <c r="VTQ44" s="30"/>
      <c r="VTR44" s="31"/>
      <c r="VTS44" s="30"/>
      <c r="VTT44" s="31"/>
      <c r="VTU44" s="30"/>
      <c r="VTV44" s="31"/>
      <c r="VTW44" s="30"/>
      <c r="VTX44" s="31"/>
      <c r="VTY44" s="30"/>
      <c r="VTZ44" s="31"/>
      <c r="VUA44" s="30"/>
      <c r="VUB44" s="31"/>
      <c r="VUC44" s="30"/>
      <c r="VUD44" s="31"/>
      <c r="VUE44" s="30"/>
      <c r="VUF44" s="31"/>
      <c r="VUG44" s="30"/>
      <c r="VUH44" s="31"/>
      <c r="VUI44" s="30"/>
      <c r="VUJ44" s="31"/>
      <c r="VUK44" s="30"/>
      <c r="VUL44" s="31"/>
      <c r="VUM44" s="30"/>
      <c r="VUN44" s="31"/>
      <c r="VUO44" s="30"/>
      <c r="VUP44" s="31"/>
      <c r="VUQ44" s="30"/>
      <c r="VUR44" s="31"/>
      <c r="VUS44" s="30"/>
      <c r="VUT44" s="31"/>
      <c r="VUU44" s="30"/>
      <c r="VUV44" s="31"/>
      <c r="VUW44" s="30"/>
      <c r="VUX44" s="31"/>
      <c r="VUY44" s="30"/>
      <c r="VUZ44" s="31"/>
      <c r="VVA44" s="30"/>
      <c r="VVB44" s="31"/>
      <c r="VVC44" s="30"/>
      <c r="VVD44" s="31"/>
      <c r="VVE44" s="30"/>
      <c r="VVF44" s="31"/>
      <c r="VVG44" s="30"/>
      <c r="VVH44" s="31"/>
      <c r="VVI44" s="30"/>
      <c r="VVJ44" s="31"/>
      <c r="VVK44" s="30"/>
      <c r="VVL44" s="31"/>
      <c r="VVM44" s="30"/>
      <c r="VVN44" s="31"/>
      <c r="VVO44" s="30"/>
      <c r="VVP44" s="31"/>
      <c r="VVQ44" s="30"/>
      <c r="VVR44" s="31"/>
      <c r="VVS44" s="30"/>
      <c r="VVT44" s="31"/>
      <c r="VVU44" s="30"/>
      <c r="VVV44" s="31"/>
      <c r="VVW44" s="30"/>
      <c r="VVX44" s="31"/>
      <c r="VVY44" s="30"/>
      <c r="VVZ44" s="31"/>
      <c r="VWA44" s="30"/>
      <c r="VWB44" s="31"/>
      <c r="VWC44" s="30"/>
      <c r="VWD44" s="31"/>
      <c r="VWE44" s="30"/>
      <c r="VWF44" s="31"/>
      <c r="VWG44" s="30"/>
      <c r="VWH44" s="31"/>
      <c r="VWI44" s="30"/>
      <c r="VWJ44" s="31"/>
      <c r="VWK44" s="30"/>
      <c r="VWL44" s="31"/>
      <c r="VWM44" s="30"/>
      <c r="VWN44" s="31"/>
      <c r="VWO44" s="30"/>
      <c r="VWP44" s="31"/>
      <c r="VWQ44" s="30"/>
      <c r="VWR44" s="31"/>
      <c r="VWS44" s="30"/>
      <c r="VWT44" s="31"/>
      <c r="VWU44" s="30"/>
      <c r="VWV44" s="31"/>
      <c r="VWW44" s="30"/>
      <c r="VWX44" s="31"/>
      <c r="VWY44" s="30"/>
      <c r="VWZ44" s="31"/>
      <c r="VXA44" s="30"/>
      <c r="VXB44" s="31"/>
      <c r="VXC44" s="30"/>
      <c r="VXD44" s="31"/>
      <c r="VXE44" s="30"/>
      <c r="VXF44" s="31"/>
      <c r="VXG44" s="30"/>
      <c r="VXH44" s="31"/>
      <c r="VXI44" s="30"/>
      <c r="VXJ44" s="31"/>
      <c r="VXK44" s="30"/>
      <c r="VXL44" s="31"/>
      <c r="VXM44" s="30"/>
      <c r="VXN44" s="31"/>
      <c r="VXO44" s="30"/>
      <c r="VXP44" s="31"/>
      <c r="VXQ44" s="30"/>
      <c r="VXR44" s="31"/>
      <c r="VXS44" s="30"/>
      <c r="VXT44" s="31"/>
      <c r="VXU44" s="30"/>
      <c r="VXV44" s="31"/>
      <c r="VXW44" s="30"/>
      <c r="VXX44" s="31"/>
      <c r="VXY44" s="30"/>
      <c r="VXZ44" s="31"/>
      <c r="VYA44" s="30"/>
      <c r="VYB44" s="31"/>
      <c r="VYC44" s="30"/>
      <c r="VYD44" s="31"/>
      <c r="VYE44" s="30"/>
      <c r="VYF44" s="31"/>
      <c r="VYG44" s="30"/>
      <c r="VYH44" s="31"/>
      <c r="VYI44" s="30"/>
      <c r="VYJ44" s="31"/>
      <c r="VYK44" s="30"/>
      <c r="VYL44" s="31"/>
      <c r="VYM44" s="30"/>
      <c r="VYN44" s="31"/>
      <c r="VYO44" s="30"/>
      <c r="VYP44" s="31"/>
      <c r="VYQ44" s="30"/>
      <c r="VYR44" s="31"/>
      <c r="VYS44" s="30"/>
      <c r="VYT44" s="31"/>
      <c r="VYU44" s="30"/>
      <c r="VYV44" s="31"/>
      <c r="VYW44" s="30"/>
      <c r="VYX44" s="31"/>
      <c r="VYY44" s="30"/>
      <c r="VYZ44" s="31"/>
      <c r="VZA44" s="30"/>
      <c r="VZB44" s="31"/>
      <c r="VZC44" s="30"/>
      <c r="VZD44" s="31"/>
      <c r="VZE44" s="30"/>
      <c r="VZF44" s="31"/>
      <c r="VZG44" s="30"/>
      <c r="VZH44" s="31"/>
      <c r="VZI44" s="30"/>
      <c r="VZJ44" s="31"/>
      <c r="VZK44" s="30"/>
      <c r="VZL44" s="31"/>
      <c r="VZM44" s="30"/>
      <c r="VZN44" s="31"/>
      <c r="VZO44" s="30"/>
      <c r="VZP44" s="31"/>
      <c r="VZQ44" s="30"/>
      <c r="VZR44" s="31"/>
      <c r="VZS44" s="30"/>
      <c r="VZT44" s="31"/>
      <c r="VZU44" s="30"/>
      <c r="VZV44" s="31"/>
      <c r="VZW44" s="30"/>
      <c r="VZX44" s="31"/>
      <c r="VZY44" s="30"/>
      <c r="VZZ44" s="31"/>
      <c r="WAA44" s="30"/>
      <c r="WAB44" s="31"/>
      <c r="WAC44" s="30"/>
      <c r="WAD44" s="31"/>
      <c r="WAE44" s="30"/>
      <c r="WAF44" s="31"/>
      <c r="WAG44" s="30"/>
      <c r="WAH44" s="31"/>
      <c r="WAI44" s="30"/>
      <c r="WAJ44" s="31"/>
      <c r="WAK44" s="30"/>
      <c r="WAL44" s="31"/>
      <c r="WAM44" s="30"/>
      <c r="WAN44" s="31"/>
      <c r="WAO44" s="30"/>
      <c r="WAP44" s="31"/>
      <c r="WAQ44" s="30"/>
      <c r="WAR44" s="31"/>
      <c r="WAS44" s="30"/>
      <c r="WAT44" s="31"/>
      <c r="WAU44" s="30"/>
      <c r="WAV44" s="31"/>
      <c r="WAW44" s="30"/>
      <c r="WAX44" s="31"/>
      <c r="WAY44" s="30"/>
      <c r="WAZ44" s="31"/>
      <c r="WBA44" s="30"/>
      <c r="WBB44" s="31"/>
      <c r="WBC44" s="30"/>
      <c r="WBD44" s="31"/>
      <c r="WBE44" s="30"/>
      <c r="WBF44" s="31"/>
      <c r="WBG44" s="30"/>
      <c r="WBH44" s="31"/>
      <c r="WBI44" s="30"/>
      <c r="WBJ44" s="31"/>
      <c r="WBK44" s="30"/>
      <c r="WBL44" s="31"/>
      <c r="WBM44" s="30"/>
      <c r="WBN44" s="31"/>
      <c r="WBO44" s="30"/>
      <c r="WBP44" s="31"/>
      <c r="WBQ44" s="30"/>
      <c r="WBR44" s="31"/>
      <c r="WBS44" s="30"/>
      <c r="WBT44" s="31"/>
      <c r="WBU44" s="30"/>
      <c r="WBV44" s="31"/>
      <c r="WBW44" s="30"/>
      <c r="WBX44" s="31"/>
      <c r="WBY44" s="30"/>
      <c r="WBZ44" s="31"/>
      <c r="WCA44" s="30"/>
      <c r="WCB44" s="31"/>
      <c r="WCC44" s="30"/>
      <c r="WCD44" s="31"/>
      <c r="WCE44" s="30"/>
      <c r="WCF44" s="31"/>
      <c r="WCG44" s="30"/>
      <c r="WCH44" s="31"/>
      <c r="WCI44" s="30"/>
      <c r="WCJ44" s="31"/>
      <c r="WCK44" s="30"/>
      <c r="WCL44" s="31"/>
      <c r="WCM44" s="30"/>
      <c r="WCN44" s="31"/>
      <c r="WCO44" s="30"/>
      <c r="WCP44" s="31"/>
      <c r="WCQ44" s="30"/>
      <c r="WCR44" s="31"/>
      <c r="WCS44" s="30"/>
      <c r="WCT44" s="31"/>
      <c r="WCU44" s="30"/>
      <c r="WCV44" s="31"/>
      <c r="WCW44" s="30"/>
      <c r="WCX44" s="31"/>
      <c r="WCY44" s="30"/>
      <c r="WCZ44" s="31"/>
      <c r="WDA44" s="30"/>
      <c r="WDB44" s="31"/>
      <c r="WDC44" s="30"/>
      <c r="WDD44" s="31"/>
      <c r="WDE44" s="30"/>
      <c r="WDF44" s="31"/>
      <c r="WDG44" s="30"/>
      <c r="WDH44" s="31"/>
      <c r="WDI44" s="30"/>
      <c r="WDJ44" s="31"/>
      <c r="WDK44" s="30"/>
      <c r="WDL44" s="31"/>
      <c r="WDM44" s="30"/>
      <c r="WDN44" s="31"/>
      <c r="WDO44" s="30"/>
      <c r="WDP44" s="31"/>
      <c r="WDQ44" s="30"/>
      <c r="WDR44" s="31"/>
      <c r="WDS44" s="30"/>
      <c r="WDT44" s="31"/>
      <c r="WDU44" s="30"/>
      <c r="WDV44" s="31"/>
      <c r="WDW44" s="30"/>
      <c r="WDX44" s="31"/>
      <c r="WDY44" s="30"/>
      <c r="WDZ44" s="31"/>
      <c r="WEA44" s="30"/>
      <c r="WEB44" s="31"/>
      <c r="WEC44" s="30"/>
      <c r="WED44" s="31"/>
      <c r="WEE44" s="30"/>
      <c r="WEF44" s="31"/>
      <c r="WEG44" s="30"/>
      <c r="WEH44" s="31"/>
      <c r="WEI44" s="30"/>
      <c r="WEJ44" s="31"/>
      <c r="WEK44" s="30"/>
      <c r="WEL44" s="31"/>
      <c r="WEM44" s="30"/>
      <c r="WEN44" s="31"/>
      <c r="WEO44" s="30"/>
      <c r="WEP44" s="31"/>
      <c r="WEQ44" s="30"/>
      <c r="WER44" s="31"/>
      <c r="WES44" s="30"/>
      <c r="WET44" s="31"/>
      <c r="WEU44" s="30"/>
      <c r="WEV44" s="31"/>
      <c r="WEW44" s="30"/>
      <c r="WEX44" s="31"/>
      <c r="WEY44" s="30"/>
      <c r="WEZ44" s="31"/>
      <c r="WFA44" s="30"/>
      <c r="WFB44" s="31"/>
      <c r="WFC44" s="30"/>
      <c r="WFD44" s="31"/>
      <c r="WFE44" s="30"/>
      <c r="WFF44" s="31"/>
      <c r="WFG44" s="30"/>
      <c r="WFH44" s="31"/>
      <c r="WFI44" s="30"/>
      <c r="WFJ44" s="31"/>
      <c r="WFK44" s="30"/>
      <c r="WFL44" s="31"/>
      <c r="WFM44" s="30"/>
      <c r="WFN44" s="31"/>
      <c r="WFO44" s="30"/>
      <c r="WFP44" s="31"/>
      <c r="WFQ44" s="30"/>
      <c r="WFR44" s="31"/>
      <c r="WFS44" s="30"/>
      <c r="WFT44" s="31"/>
      <c r="WFU44" s="30"/>
      <c r="WFV44" s="31"/>
      <c r="WFW44" s="30"/>
      <c r="WFX44" s="31"/>
      <c r="WFY44" s="30"/>
      <c r="WFZ44" s="31"/>
      <c r="WGA44" s="30"/>
      <c r="WGB44" s="31"/>
      <c r="WGC44" s="30"/>
      <c r="WGD44" s="31"/>
      <c r="WGE44" s="30"/>
      <c r="WGF44" s="31"/>
      <c r="WGG44" s="30"/>
      <c r="WGH44" s="31"/>
      <c r="WGI44" s="30"/>
      <c r="WGJ44" s="31"/>
      <c r="WGK44" s="30"/>
      <c r="WGL44" s="31"/>
      <c r="WGM44" s="30"/>
      <c r="WGN44" s="31"/>
      <c r="WGO44" s="30"/>
      <c r="WGP44" s="31"/>
      <c r="WGQ44" s="30"/>
      <c r="WGR44" s="31"/>
      <c r="WGS44" s="30"/>
      <c r="WGT44" s="31"/>
      <c r="WGU44" s="30"/>
      <c r="WGV44" s="31"/>
      <c r="WGW44" s="30"/>
      <c r="WGX44" s="31"/>
      <c r="WGY44" s="30"/>
      <c r="WGZ44" s="31"/>
      <c r="WHA44" s="30"/>
      <c r="WHB44" s="31"/>
      <c r="WHC44" s="30"/>
      <c r="WHD44" s="31"/>
      <c r="WHE44" s="30"/>
      <c r="WHF44" s="31"/>
      <c r="WHG44" s="30"/>
      <c r="WHH44" s="31"/>
      <c r="WHI44" s="30"/>
      <c r="WHJ44" s="31"/>
      <c r="WHK44" s="30"/>
      <c r="WHL44" s="31"/>
      <c r="WHM44" s="30"/>
      <c r="WHN44" s="31"/>
      <c r="WHO44" s="30"/>
      <c r="WHP44" s="31"/>
      <c r="WHQ44" s="30"/>
      <c r="WHR44" s="31"/>
      <c r="WHS44" s="30"/>
      <c r="WHT44" s="31"/>
      <c r="WHU44" s="30"/>
      <c r="WHV44" s="31"/>
      <c r="WHW44" s="30"/>
      <c r="WHX44" s="31"/>
      <c r="WHY44" s="30"/>
      <c r="WHZ44" s="31"/>
      <c r="WIA44" s="30"/>
      <c r="WIB44" s="31"/>
      <c r="WIC44" s="30"/>
      <c r="WID44" s="31"/>
      <c r="WIE44" s="30"/>
      <c r="WIF44" s="31"/>
      <c r="WIG44" s="30"/>
      <c r="WIH44" s="31"/>
      <c r="WII44" s="30"/>
      <c r="WIJ44" s="31"/>
      <c r="WIK44" s="30"/>
      <c r="WIL44" s="31"/>
      <c r="WIM44" s="30"/>
      <c r="WIN44" s="31"/>
      <c r="WIO44" s="30"/>
      <c r="WIP44" s="31"/>
      <c r="WIQ44" s="30"/>
      <c r="WIR44" s="31"/>
      <c r="WIS44" s="30"/>
      <c r="WIT44" s="31"/>
      <c r="WIU44" s="30"/>
      <c r="WIV44" s="31"/>
      <c r="WIW44" s="30"/>
      <c r="WIX44" s="31"/>
      <c r="WIY44" s="30"/>
      <c r="WIZ44" s="31"/>
      <c r="WJA44" s="30"/>
      <c r="WJB44" s="31"/>
      <c r="WJC44" s="30"/>
      <c r="WJD44" s="31"/>
      <c r="WJE44" s="30"/>
      <c r="WJF44" s="31"/>
      <c r="WJG44" s="30"/>
      <c r="WJH44" s="31"/>
      <c r="WJI44" s="30"/>
      <c r="WJJ44" s="31"/>
      <c r="WJK44" s="30"/>
      <c r="WJL44" s="31"/>
      <c r="WJM44" s="30"/>
      <c r="WJN44" s="31"/>
      <c r="WJO44" s="30"/>
      <c r="WJP44" s="31"/>
      <c r="WJQ44" s="30"/>
      <c r="WJR44" s="31"/>
      <c r="WJS44" s="30"/>
      <c r="WJT44" s="31"/>
      <c r="WJU44" s="30"/>
      <c r="WJV44" s="31"/>
      <c r="WJW44" s="30"/>
      <c r="WJX44" s="31"/>
      <c r="WJY44" s="30"/>
      <c r="WJZ44" s="31"/>
      <c r="WKA44" s="30"/>
      <c r="WKB44" s="31"/>
      <c r="WKC44" s="30"/>
      <c r="WKD44" s="31"/>
      <c r="WKE44" s="30"/>
      <c r="WKF44" s="31"/>
      <c r="WKG44" s="30"/>
      <c r="WKH44" s="31"/>
      <c r="WKI44" s="30"/>
      <c r="WKJ44" s="31"/>
      <c r="WKK44" s="30"/>
      <c r="WKL44" s="31"/>
      <c r="WKM44" s="30"/>
      <c r="WKN44" s="31"/>
      <c r="WKO44" s="30"/>
      <c r="WKP44" s="31"/>
      <c r="WKQ44" s="30"/>
      <c r="WKR44" s="31"/>
      <c r="WKS44" s="30"/>
      <c r="WKT44" s="31"/>
      <c r="WKU44" s="30"/>
      <c r="WKV44" s="31"/>
      <c r="WKW44" s="30"/>
      <c r="WKX44" s="31"/>
      <c r="WKY44" s="30"/>
      <c r="WKZ44" s="31"/>
      <c r="WLA44" s="30"/>
      <c r="WLB44" s="31"/>
      <c r="WLC44" s="30"/>
      <c r="WLD44" s="31"/>
      <c r="WLE44" s="30"/>
      <c r="WLF44" s="31"/>
      <c r="WLG44" s="30"/>
      <c r="WLH44" s="31"/>
      <c r="WLI44" s="30"/>
      <c r="WLJ44" s="31"/>
      <c r="WLK44" s="30"/>
      <c r="WLL44" s="31"/>
      <c r="WLM44" s="30"/>
      <c r="WLN44" s="31"/>
      <c r="WLO44" s="30"/>
      <c r="WLP44" s="31"/>
      <c r="WLQ44" s="30"/>
      <c r="WLR44" s="31"/>
      <c r="WLS44" s="30"/>
      <c r="WLT44" s="31"/>
      <c r="WLU44" s="30"/>
      <c r="WLV44" s="31"/>
      <c r="WLW44" s="30"/>
      <c r="WLX44" s="31"/>
      <c r="WLY44" s="30"/>
      <c r="WLZ44" s="31"/>
      <c r="WMA44" s="30"/>
      <c r="WMB44" s="31"/>
      <c r="WMC44" s="30"/>
      <c r="WMD44" s="31"/>
      <c r="WME44" s="30"/>
      <c r="WMF44" s="31"/>
      <c r="WMG44" s="30"/>
      <c r="WMH44" s="31"/>
      <c r="WMI44" s="30"/>
      <c r="WMJ44" s="31"/>
      <c r="WMK44" s="30"/>
      <c r="WML44" s="31"/>
      <c r="WMM44" s="30"/>
      <c r="WMN44" s="31"/>
      <c r="WMO44" s="30"/>
      <c r="WMP44" s="31"/>
      <c r="WMQ44" s="30"/>
      <c r="WMR44" s="31"/>
      <c r="WMS44" s="30"/>
      <c r="WMT44" s="31"/>
      <c r="WMU44" s="30"/>
      <c r="WMV44" s="31"/>
      <c r="WMW44" s="30"/>
      <c r="WMX44" s="31"/>
      <c r="WMY44" s="30"/>
      <c r="WMZ44" s="31"/>
      <c r="WNA44" s="30"/>
      <c r="WNB44" s="31"/>
      <c r="WNC44" s="30"/>
      <c r="WND44" s="31"/>
      <c r="WNE44" s="30"/>
      <c r="WNF44" s="31"/>
      <c r="WNG44" s="30"/>
      <c r="WNH44" s="31"/>
      <c r="WNI44" s="30"/>
      <c r="WNJ44" s="31"/>
      <c r="WNK44" s="30"/>
      <c r="WNL44" s="31"/>
      <c r="WNM44" s="30"/>
      <c r="WNN44" s="31"/>
      <c r="WNO44" s="30"/>
      <c r="WNP44" s="31"/>
      <c r="WNQ44" s="30"/>
      <c r="WNR44" s="31"/>
      <c r="WNS44" s="30"/>
      <c r="WNT44" s="31"/>
      <c r="WNU44" s="30"/>
      <c r="WNV44" s="31"/>
      <c r="WNW44" s="30"/>
      <c r="WNX44" s="31"/>
      <c r="WNY44" s="30"/>
      <c r="WNZ44" s="31"/>
      <c r="WOA44" s="30"/>
      <c r="WOB44" s="31"/>
      <c r="WOC44" s="30"/>
      <c r="WOD44" s="31"/>
      <c r="WOE44" s="30"/>
      <c r="WOF44" s="31"/>
      <c r="WOG44" s="30"/>
      <c r="WOH44" s="31"/>
      <c r="WOI44" s="30"/>
      <c r="WOJ44" s="31"/>
      <c r="WOK44" s="30"/>
      <c r="WOL44" s="31"/>
      <c r="WOM44" s="30"/>
      <c r="WON44" s="31"/>
      <c r="WOO44" s="30"/>
      <c r="WOP44" s="31"/>
      <c r="WOQ44" s="30"/>
      <c r="WOR44" s="31"/>
      <c r="WOS44" s="30"/>
      <c r="WOT44" s="31"/>
      <c r="WOU44" s="30"/>
      <c r="WOV44" s="31"/>
      <c r="WOW44" s="30"/>
      <c r="WOX44" s="31"/>
      <c r="WOY44" s="30"/>
      <c r="WOZ44" s="31"/>
      <c r="WPA44" s="30"/>
      <c r="WPB44" s="31"/>
      <c r="WPC44" s="30"/>
      <c r="WPD44" s="31"/>
      <c r="WPE44" s="30"/>
      <c r="WPF44" s="31"/>
      <c r="WPG44" s="30"/>
      <c r="WPH44" s="31"/>
      <c r="WPI44" s="30"/>
      <c r="WPJ44" s="31"/>
      <c r="WPK44" s="30"/>
      <c r="WPL44" s="31"/>
      <c r="WPM44" s="30"/>
      <c r="WPN44" s="31"/>
      <c r="WPO44" s="30"/>
      <c r="WPP44" s="31"/>
      <c r="WPQ44" s="30"/>
      <c r="WPR44" s="31"/>
      <c r="WPS44" s="30"/>
      <c r="WPT44" s="31"/>
      <c r="WPU44" s="30"/>
      <c r="WPV44" s="31"/>
      <c r="WPW44" s="30"/>
      <c r="WPX44" s="31"/>
      <c r="WPY44" s="30"/>
      <c r="WPZ44" s="31"/>
      <c r="WQA44" s="30"/>
      <c r="WQB44" s="31"/>
      <c r="WQC44" s="30"/>
      <c r="WQD44" s="31"/>
      <c r="WQE44" s="30"/>
      <c r="WQF44" s="31"/>
      <c r="WQG44" s="30"/>
      <c r="WQH44" s="31"/>
      <c r="WQI44" s="30"/>
      <c r="WQJ44" s="31"/>
      <c r="WQK44" s="30"/>
      <c r="WQL44" s="31"/>
      <c r="WQM44" s="30"/>
      <c r="WQN44" s="31"/>
      <c r="WQO44" s="30"/>
      <c r="WQP44" s="31"/>
      <c r="WQQ44" s="30"/>
      <c r="WQR44" s="31"/>
      <c r="WQS44" s="30"/>
      <c r="WQT44" s="31"/>
      <c r="WQU44" s="30"/>
      <c r="WQV44" s="31"/>
      <c r="WQW44" s="30"/>
      <c r="WQX44" s="31"/>
      <c r="WQY44" s="30"/>
      <c r="WQZ44" s="31"/>
      <c r="WRA44" s="30"/>
      <c r="WRB44" s="31"/>
      <c r="WRC44" s="30"/>
      <c r="WRD44" s="31"/>
      <c r="WRE44" s="30"/>
      <c r="WRF44" s="31"/>
      <c r="WRG44" s="30"/>
      <c r="WRH44" s="31"/>
      <c r="WRI44" s="30"/>
      <c r="WRJ44" s="31"/>
      <c r="WRK44" s="30"/>
      <c r="WRL44" s="31"/>
      <c r="WRM44" s="30"/>
      <c r="WRN44" s="31"/>
      <c r="WRO44" s="30"/>
      <c r="WRP44" s="31"/>
      <c r="WRQ44" s="30"/>
      <c r="WRR44" s="31"/>
      <c r="WRS44" s="30"/>
      <c r="WRT44" s="31"/>
      <c r="WRU44" s="30"/>
      <c r="WRV44" s="31"/>
      <c r="WRW44" s="30"/>
      <c r="WRX44" s="31"/>
      <c r="WRY44" s="30"/>
      <c r="WRZ44" s="31"/>
      <c r="WSA44" s="30"/>
      <c r="WSB44" s="31"/>
      <c r="WSC44" s="30"/>
      <c r="WSD44" s="31"/>
      <c r="WSE44" s="30"/>
      <c r="WSF44" s="31"/>
      <c r="WSG44" s="30"/>
      <c r="WSH44" s="31"/>
      <c r="WSI44" s="30"/>
      <c r="WSJ44" s="31"/>
      <c r="WSK44" s="30"/>
      <c r="WSL44" s="31"/>
      <c r="WSM44" s="30"/>
      <c r="WSN44" s="31"/>
      <c r="WSO44" s="30"/>
      <c r="WSP44" s="31"/>
      <c r="WSQ44" s="30"/>
      <c r="WSR44" s="31"/>
      <c r="WSS44" s="30"/>
      <c r="WST44" s="31"/>
      <c r="WSU44" s="30"/>
      <c r="WSV44" s="31"/>
      <c r="WSW44" s="30"/>
      <c r="WSX44" s="31"/>
      <c r="WSY44" s="30"/>
      <c r="WSZ44" s="31"/>
      <c r="WTA44" s="30"/>
      <c r="WTB44" s="31"/>
      <c r="WTC44" s="30"/>
      <c r="WTD44" s="31"/>
      <c r="WTE44" s="30"/>
      <c r="WTF44" s="31"/>
      <c r="WTG44" s="30"/>
      <c r="WTH44" s="31"/>
      <c r="WTI44" s="30"/>
      <c r="WTJ44" s="31"/>
      <c r="WTK44" s="30"/>
      <c r="WTL44" s="31"/>
      <c r="WTM44" s="30"/>
      <c r="WTN44" s="31"/>
      <c r="WTO44" s="30"/>
      <c r="WTP44" s="31"/>
      <c r="WTQ44" s="30"/>
      <c r="WTR44" s="31"/>
      <c r="WTS44" s="30"/>
      <c r="WTT44" s="31"/>
      <c r="WTU44" s="30"/>
      <c r="WTV44" s="31"/>
      <c r="WTW44" s="30"/>
      <c r="WTX44" s="31"/>
      <c r="WTY44" s="30"/>
      <c r="WTZ44" s="31"/>
      <c r="WUA44" s="30"/>
      <c r="WUB44" s="31"/>
      <c r="WUC44" s="30"/>
      <c r="WUD44" s="31"/>
      <c r="WUE44" s="30"/>
      <c r="WUF44" s="31"/>
      <c r="WUG44" s="30"/>
      <c r="WUH44" s="31"/>
      <c r="WUI44" s="30"/>
      <c r="WUJ44" s="31"/>
      <c r="WUK44" s="30"/>
      <c r="WUL44" s="31"/>
      <c r="WUM44" s="30"/>
      <c r="WUN44" s="31"/>
      <c r="WUO44" s="30"/>
      <c r="WUP44" s="31"/>
      <c r="WUQ44" s="30"/>
      <c r="WUR44" s="31"/>
      <c r="WUS44" s="30"/>
      <c r="WUT44" s="31"/>
      <c r="WUU44" s="30"/>
      <c r="WUV44" s="31"/>
      <c r="WUW44" s="30"/>
      <c r="WUX44" s="31"/>
      <c r="WUY44" s="30"/>
      <c r="WUZ44" s="31"/>
      <c r="WVA44" s="30"/>
      <c r="WVB44" s="31"/>
      <c r="WVC44" s="30"/>
      <c r="WVD44" s="31"/>
      <c r="WVE44" s="30"/>
      <c r="WVF44" s="31"/>
      <c r="WVG44" s="30"/>
      <c r="WVH44" s="31"/>
      <c r="WVI44" s="30"/>
      <c r="WVJ44" s="31"/>
      <c r="WVK44" s="30"/>
      <c r="WVL44" s="31"/>
      <c r="WVM44" s="30"/>
      <c r="WVN44" s="31"/>
      <c r="WVO44" s="30"/>
      <c r="WVP44" s="31"/>
      <c r="WVQ44" s="30"/>
      <c r="WVR44" s="31"/>
      <c r="WVS44" s="30"/>
      <c r="WVT44" s="31"/>
      <c r="WVU44" s="30"/>
      <c r="WVV44" s="31"/>
      <c r="WVW44" s="30"/>
      <c r="WVX44" s="31"/>
      <c r="WVY44" s="30"/>
      <c r="WVZ44" s="31"/>
      <c r="WWA44" s="30"/>
      <c r="WWB44" s="31"/>
      <c r="WWC44" s="30"/>
      <c r="WWD44" s="31"/>
      <c r="WWE44" s="30"/>
      <c r="WWF44" s="31"/>
      <c r="WWG44" s="30"/>
      <c r="WWH44" s="31"/>
      <c r="WWI44" s="30"/>
      <c r="WWJ44" s="31"/>
      <c r="WWK44" s="30"/>
      <c r="WWL44" s="31"/>
      <c r="WWM44" s="30"/>
      <c r="WWN44" s="31"/>
      <c r="WWO44" s="30"/>
      <c r="WWP44" s="31"/>
      <c r="WWQ44" s="30"/>
      <c r="WWR44" s="31"/>
      <c r="WWS44" s="30"/>
      <c r="WWT44" s="31"/>
      <c r="WWU44" s="30"/>
      <c r="WWV44" s="31"/>
      <c r="WWW44" s="30"/>
      <c r="WWX44" s="31"/>
      <c r="WWY44" s="30"/>
      <c r="WWZ44" s="31"/>
      <c r="WXA44" s="30"/>
      <c r="WXB44" s="31"/>
      <c r="WXC44" s="30"/>
      <c r="WXD44" s="31"/>
      <c r="WXE44" s="30"/>
      <c r="WXF44" s="31"/>
      <c r="WXG44" s="30"/>
      <c r="WXH44" s="31"/>
      <c r="WXI44" s="30"/>
      <c r="WXJ44" s="31"/>
      <c r="WXK44" s="30"/>
      <c r="WXL44" s="31"/>
      <c r="WXM44" s="30"/>
      <c r="WXN44" s="31"/>
      <c r="WXO44" s="30"/>
      <c r="WXP44" s="31"/>
      <c r="WXQ44" s="30"/>
      <c r="WXR44" s="31"/>
      <c r="WXS44" s="30"/>
      <c r="WXT44" s="31"/>
      <c r="WXU44" s="30"/>
      <c r="WXV44" s="31"/>
      <c r="WXW44" s="30"/>
      <c r="WXX44" s="31"/>
      <c r="WXY44" s="30"/>
      <c r="WXZ44" s="31"/>
      <c r="WYA44" s="30"/>
      <c r="WYB44" s="31"/>
      <c r="WYC44" s="30"/>
      <c r="WYD44" s="31"/>
      <c r="WYE44" s="30"/>
      <c r="WYF44" s="31"/>
      <c r="WYG44" s="30"/>
      <c r="WYH44" s="31"/>
      <c r="WYI44" s="30"/>
      <c r="WYJ44" s="31"/>
      <c r="WYK44" s="30"/>
      <c r="WYL44" s="31"/>
      <c r="WYM44" s="30"/>
      <c r="WYN44" s="31"/>
      <c r="WYO44" s="30"/>
      <c r="WYP44" s="31"/>
      <c r="WYQ44" s="30"/>
      <c r="WYR44" s="31"/>
      <c r="WYS44" s="30"/>
      <c r="WYT44" s="31"/>
      <c r="WYU44" s="30"/>
      <c r="WYV44" s="31"/>
      <c r="WYW44" s="30"/>
      <c r="WYX44" s="31"/>
      <c r="WYY44" s="30"/>
      <c r="WYZ44" s="31"/>
      <c r="WZA44" s="30"/>
      <c r="WZB44" s="31"/>
      <c r="WZC44" s="30"/>
      <c r="WZD44" s="31"/>
      <c r="WZE44" s="30"/>
      <c r="WZF44" s="31"/>
      <c r="WZG44" s="30"/>
      <c r="WZH44" s="31"/>
      <c r="WZI44" s="30"/>
      <c r="WZJ44" s="31"/>
      <c r="WZK44" s="30"/>
      <c r="WZL44" s="31"/>
      <c r="WZM44" s="30"/>
      <c r="WZN44" s="31"/>
      <c r="WZO44" s="30"/>
      <c r="WZP44" s="31"/>
      <c r="WZQ44" s="30"/>
      <c r="WZR44" s="31"/>
      <c r="WZS44" s="30"/>
      <c r="WZT44" s="31"/>
      <c r="WZU44" s="30"/>
      <c r="WZV44" s="31"/>
      <c r="WZW44" s="30"/>
      <c r="WZX44" s="31"/>
      <c r="WZY44" s="30"/>
      <c r="WZZ44" s="31"/>
      <c r="XAA44" s="30"/>
      <c r="XAB44" s="31"/>
      <c r="XAC44" s="30"/>
      <c r="XAD44" s="31"/>
      <c r="XAE44" s="30"/>
      <c r="XAF44" s="31"/>
      <c r="XAG44" s="30"/>
      <c r="XAH44" s="31"/>
      <c r="XAI44" s="30"/>
      <c r="XAJ44" s="31"/>
      <c r="XAK44" s="30"/>
      <c r="XAL44" s="31"/>
      <c r="XAM44" s="30"/>
      <c r="XAN44" s="31"/>
      <c r="XAO44" s="30"/>
      <c r="XAP44" s="31"/>
      <c r="XAQ44" s="30"/>
      <c r="XAR44" s="31"/>
      <c r="XAS44" s="30"/>
      <c r="XAT44" s="31"/>
      <c r="XAU44" s="30"/>
      <c r="XAV44" s="31"/>
      <c r="XAW44" s="30"/>
      <c r="XAX44" s="31"/>
      <c r="XAY44" s="30"/>
      <c r="XAZ44" s="31"/>
      <c r="XBA44" s="30"/>
      <c r="XBB44" s="31"/>
      <c r="XBC44" s="30"/>
      <c r="XBD44" s="31"/>
      <c r="XBE44" s="30"/>
      <c r="XBF44" s="31"/>
      <c r="XBG44" s="30"/>
      <c r="XBH44" s="31"/>
      <c r="XBI44" s="30"/>
      <c r="XBJ44" s="31"/>
      <c r="XBK44" s="30"/>
      <c r="XBL44" s="31"/>
      <c r="XBM44" s="30"/>
      <c r="XBN44" s="31"/>
      <c r="XBO44" s="30"/>
      <c r="XBP44" s="31"/>
      <c r="XBQ44" s="30"/>
      <c r="XBR44" s="31"/>
      <c r="XBS44" s="30"/>
      <c r="XBT44" s="31"/>
      <c r="XBU44" s="30"/>
      <c r="XBV44" s="31"/>
      <c r="XBW44" s="30"/>
      <c r="XBX44" s="31"/>
      <c r="XBY44" s="30"/>
      <c r="XBZ44" s="31"/>
      <c r="XCA44" s="30"/>
      <c r="XCB44" s="31"/>
      <c r="XCC44" s="30"/>
      <c r="XCD44" s="31"/>
      <c r="XCE44" s="30"/>
      <c r="XCF44" s="31"/>
      <c r="XCG44" s="30"/>
      <c r="XCH44" s="31"/>
      <c r="XCI44" s="30"/>
      <c r="XCJ44" s="31"/>
      <c r="XCK44" s="30"/>
      <c r="XCL44" s="31"/>
      <c r="XCM44" s="30"/>
      <c r="XCN44" s="31"/>
      <c r="XCO44" s="30"/>
      <c r="XCP44" s="31"/>
      <c r="XCQ44" s="30"/>
      <c r="XCR44" s="31"/>
      <c r="XCS44" s="30"/>
      <c r="XCT44" s="31"/>
      <c r="XCU44" s="30"/>
      <c r="XCV44" s="31"/>
      <c r="XCW44" s="30"/>
      <c r="XCX44" s="31"/>
      <c r="XCY44" s="30"/>
      <c r="XCZ44" s="31"/>
      <c r="XDA44" s="30"/>
      <c r="XDB44" s="31"/>
      <c r="XDC44" s="30"/>
      <c r="XDD44" s="31"/>
      <c r="XDE44" s="30"/>
      <c r="XDF44" s="31"/>
      <c r="XDG44" s="30"/>
      <c r="XDH44" s="31"/>
      <c r="XDI44" s="30"/>
      <c r="XDJ44" s="31"/>
      <c r="XDK44" s="30"/>
      <c r="XDL44" s="31"/>
      <c r="XDM44" s="30"/>
      <c r="XDN44" s="31"/>
      <c r="XDO44" s="30"/>
      <c r="XDP44" s="31"/>
      <c r="XDQ44" s="30"/>
      <c r="XDR44" s="31"/>
      <c r="XDS44" s="30"/>
      <c r="XDT44" s="31"/>
      <c r="XDU44" s="30"/>
      <c r="XDV44" s="31"/>
      <c r="XDW44" s="30"/>
      <c r="XDX44" s="31"/>
      <c r="XDY44" s="30"/>
      <c r="XDZ44" s="31"/>
      <c r="XEA44" s="30"/>
      <c r="XEB44" s="31"/>
      <c r="XEC44" s="30"/>
      <c r="XED44" s="31"/>
      <c r="XEE44" s="30"/>
      <c r="XEF44" s="31"/>
      <c r="XEG44" s="30"/>
      <c r="XEH44" s="31"/>
      <c r="XEI44" s="30"/>
      <c r="XEJ44" s="31"/>
      <c r="XEK44" s="30"/>
      <c r="XEL44" s="31"/>
      <c r="XEM44" s="30"/>
      <c r="XEN44" s="31"/>
      <c r="XEO44" s="30"/>
      <c r="XEP44" s="31"/>
      <c r="XEQ44" s="30"/>
      <c r="XER44" s="31"/>
      <c r="XES44" s="30"/>
      <c r="XET44" s="31"/>
      <c r="XEU44" s="30"/>
    </row>
    <row r="45" spans="2:16375" s="28" customFormat="1" ht="17" customHeight="1" thickBot="1">
      <c r="B45" s="34"/>
      <c r="C45" s="34" t="s">
        <v>10</v>
      </c>
      <c r="D45" s="34">
        <f>D40/D42</f>
        <v>0.96593186372745488</v>
      </c>
      <c r="E45" s="34"/>
      <c r="F45" s="34"/>
      <c r="G45" s="236"/>
      <c r="H45" s="236"/>
      <c r="I45" s="34"/>
      <c r="J45" s="31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1"/>
      <c r="AA45" s="30"/>
      <c r="AB45" s="31"/>
      <c r="AC45" s="30"/>
      <c r="AD45" s="31"/>
      <c r="AE45" s="30"/>
      <c r="AF45" s="31"/>
      <c r="AG45" s="30"/>
      <c r="AH45" s="31"/>
      <c r="AI45" s="30"/>
      <c r="AJ45" s="31"/>
      <c r="AK45" s="30"/>
      <c r="AL45" s="31"/>
      <c r="AM45" s="30"/>
      <c r="AN45" s="31"/>
      <c r="AO45" s="30"/>
      <c r="AP45" s="31"/>
      <c r="AQ45" s="30"/>
      <c r="AR45" s="31"/>
      <c r="AS45" s="30"/>
      <c r="AT45" s="31"/>
      <c r="AU45" s="30"/>
      <c r="AV45" s="31"/>
      <c r="AW45" s="30"/>
      <c r="AX45" s="31"/>
      <c r="AY45" s="30"/>
      <c r="AZ45" s="31"/>
      <c r="BA45" s="30"/>
      <c r="BB45" s="31"/>
      <c r="BC45" s="30"/>
      <c r="BD45" s="31"/>
      <c r="BE45" s="30"/>
      <c r="BF45" s="31"/>
      <c r="BG45" s="30"/>
      <c r="BH45" s="31"/>
      <c r="BI45" s="30"/>
      <c r="BJ45" s="31"/>
      <c r="BK45" s="30"/>
      <c r="BL45" s="31"/>
      <c r="BM45" s="30"/>
      <c r="BN45" s="31"/>
      <c r="BO45" s="30"/>
      <c r="BP45" s="31"/>
      <c r="BQ45" s="30"/>
      <c r="BR45" s="31"/>
      <c r="BS45" s="30"/>
      <c r="BT45" s="31"/>
      <c r="BU45" s="30"/>
      <c r="BV45" s="31"/>
      <c r="BW45" s="30"/>
      <c r="BX45" s="31"/>
      <c r="BY45" s="30"/>
      <c r="BZ45" s="31"/>
      <c r="CA45" s="30"/>
      <c r="CB45" s="31"/>
      <c r="CC45" s="30"/>
      <c r="CD45" s="31"/>
      <c r="CE45" s="30"/>
      <c r="CF45" s="31"/>
      <c r="CG45" s="30"/>
      <c r="CH45" s="31"/>
      <c r="CI45" s="30"/>
      <c r="CJ45" s="31"/>
      <c r="CK45" s="30"/>
      <c r="CL45" s="31"/>
      <c r="CM45" s="30"/>
      <c r="CN45" s="31"/>
      <c r="CO45" s="30"/>
      <c r="CP45" s="31"/>
      <c r="CQ45" s="30"/>
      <c r="CR45" s="31"/>
      <c r="CS45" s="30"/>
      <c r="CT45" s="31"/>
      <c r="CU45" s="30"/>
      <c r="CV45" s="31"/>
      <c r="CW45" s="30"/>
      <c r="CX45" s="31"/>
      <c r="CY45" s="30"/>
      <c r="CZ45" s="31"/>
      <c r="DA45" s="30"/>
      <c r="DB45" s="31"/>
      <c r="DC45" s="30"/>
      <c r="DD45" s="31"/>
      <c r="DE45" s="30"/>
      <c r="DF45" s="31"/>
      <c r="DG45" s="30"/>
      <c r="DH45" s="31"/>
      <c r="DI45" s="30"/>
      <c r="DJ45" s="31"/>
      <c r="DK45" s="30"/>
      <c r="DL45" s="31"/>
      <c r="DM45" s="30"/>
      <c r="DN45" s="31"/>
      <c r="DO45" s="30"/>
      <c r="DP45" s="31"/>
      <c r="DQ45" s="30"/>
      <c r="DR45" s="31"/>
      <c r="DS45" s="30"/>
      <c r="DT45" s="31"/>
      <c r="DU45" s="30"/>
      <c r="DV45" s="31"/>
      <c r="DW45" s="30"/>
      <c r="DX45" s="31"/>
      <c r="DY45" s="30"/>
      <c r="DZ45" s="31"/>
      <c r="EA45" s="30"/>
      <c r="EB45" s="31"/>
      <c r="EC45" s="30"/>
      <c r="ED45" s="31"/>
      <c r="EE45" s="30"/>
      <c r="EF45" s="31"/>
      <c r="EG45" s="30"/>
      <c r="EH45" s="31"/>
      <c r="EI45" s="30"/>
      <c r="EJ45" s="31"/>
      <c r="EK45" s="30"/>
      <c r="EL45" s="31"/>
      <c r="EM45" s="30"/>
      <c r="EN45" s="31"/>
      <c r="EO45" s="30"/>
      <c r="EP45" s="31"/>
      <c r="EQ45" s="30"/>
      <c r="ER45" s="31"/>
      <c r="ES45" s="30"/>
      <c r="ET45" s="31"/>
      <c r="EU45" s="30"/>
      <c r="EV45" s="31"/>
      <c r="EW45" s="30"/>
      <c r="EX45" s="31"/>
      <c r="EY45" s="30"/>
      <c r="EZ45" s="31"/>
      <c r="FA45" s="30"/>
      <c r="FB45" s="31"/>
      <c r="FC45" s="30"/>
      <c r="FD45" s="31"/>
      <c r="FE45" s="30"/>
      <c r="FF45" s="31"/>
      <c r="FG45" s="30"/>
      <c r="FH45" s="31"/>
      <c r="FI45" s="30"/>
      <c r="FJ45" s="31"/>
      <c r="FK45" s="30"/>
      <c r="FL45" s="31"/>
      <c r="FM45" s="30"/>
      <c r="FN45" s="31"/>
      <c r="FO45" s="30"/>
      <c r="FP45" s="31"/>
      <c r="FQ45" s="30"/>
      <c r="FR45" s="31"/>
      <c r="FS45" s="30"/>
      <c r="FT45" s="31"/>
      <c r="FU45" s="30"/>
      <c r="FV45" s="31"/>
      <c r="FW45" s="30"/>
      <c r="FX45" s="31"/>
      <c r="FY45" s="30"/>
      <c r="FZ45" s="31"/>
      <c r="GA45" s="30"/>
      <c r="GB45" s="31"/>
      <c r="GC45" s="30"/>
      <c r="GD45" s="31"/>
      <c r="GE45" s="30"/>
      <c r="GF45" s="31"/>
      <c r="GG45" s="30"/>
      <c r="GH45" s="31"/>
      <c r="GI45" s="30"/>
      <c r="GJ45" s="31"/>
      <c r="GK45" s="30"/>
      <c r="GL45" s="31"/>
      <c r="GM45" s="30"/>
      <c r="GN45" s="31"/>
      <c r="GO45" s="30"/>
      <c r="GP45" s="31"/>
      <c r="GQ45" s="30"/>
      <c r="GR45" s="31"/>
      <c r="GS45" s="30"/>
      <c r="GT45" s="31"/>
      <c r="GU45" s="30"/>
      <c r="GV45" s="31"/>
      <c r="GW45" s="30"/>
      <c r="GX45" s="31"/>
      <c r="GY45" s="30"/>
      <c r="GZ45" s="31"/>
      <c r="HA45" s="30"/>
      <c r="HB45" s="31"/>
      <c r="HC45" s="30"/>
      <c r="HD45" s="31"/>
      <c r="HE45" s="30"/>
      <c r="HF45" s="31"/>
      <c r="HG45" s="30"/>
      <c r="HH45" s="31"/>
      <c r="HI45" s="30"/>
      <c r="HJ45" s="31"/>
      <c r="HK45" s="30"/>
      <c r="HL45" s="31"/>
      <c r="HM45" s="30"/>
      <c r="HN45" s="31"/>
      <c r="HO45" s="30"/>
      <c r="HP45" s="31"/>
      <c r="HQ45" s="30"/>
      <c r="HR45" s="31"/>
      <c r="HS45" s="30"/>
      <c r="HT45" s="31"/>
      <c r="HU45" s="30"/>
      <c r="HV45" s="31"/>
      <c r="HW45" s="30"/>
      <c r="HX45" s="31"/>
      <c r="HY45" s="30"/>
      <c r="HZ45" s="31"/>
      <c r="IA45" s="30"/>
      <c r="IB45" s="31"/>
      <c r="IC45" s="30"/>
      <c r="ID45" s="31"/>
      <c r="IE45" s="30"/>
      <c r="IF45" s="31"/>
      <c r="IG45" s="30"/>
      <c r="IH45" s="31"/>
      <c r="II45" s="30"/>
      <c r="IJ45" s="31"/>
      <c r="IK45" s="30"/>
      <c r="IL45" s="31"/>
      <c r="IM45" s="30"/>
      <c r="IN45" s="31"/>
      <c r="IO45" s="30"/>
      <c r="IP45" s="31"/>
      <c r="IQ45" s="30"/>
      <c r="IR45" s="31"/>
      <c r="IS45" s="30"/>
      <c r="IT45" s="31"/>
      <c r="IU45" s="30"/>
      <c r="IV45" s="31"/>
      <c r="IW45" s="30"/>
      <c r="IX45" s="31"/>
      <c r="IY45" s="30"/>
      <c r="IZ45" s="31"/>
      <c r="JA45" s="30"/>
      <c r="JB45" s="31"/>
      <c r="JC45" s="30"/>
      <c r="JD45" s="31"/>
      <c r="JE45" s="30"/>
      <c r="JF45" s="31"/>
      <c r="JG45" s="30"/>
      <c r="JH45" s="31"/>
      <c r="JI45" s="30"/>
      <c r="JJ45" s="31"/>
      <c r="JK45" s="30"/>
      <c r="JL45" s="31"/>
      <c r="JM45" s="30"/>
      <c r="JN45" s="31"/>
      <c r="JO45" s="30"/>
      <c r="JP45" s="31"/>
      <c r="JQ45" s="30"/>
      <c r="JR45" s="31"/>
      <c r="JS45" s="30"/>
      <c r="JT45" s="31"/>
      <c r="JU45" s="30"/>
      <c r="JV45" s="31"/>
      <c r="JW45" s="30"/>
      <c r="JX45" s="31"/>
      <c r="JY45" s="30"/>
      <c r="JZ45" s="31"/>
      <c r="KA45" s="30"/>
      <c r="KB45" s="31"/>
      <c r="KC45" s="30"/>
      <c r="KD45" s="31"/>
      <c r="KE45" s="30"/>
      <c r="KF45" s="31"/>
      <c r="KG45" s="30"/>
      <c r="KH45" s="31"/>
      <c r="KI45" s="30"/>
      <c r="KJ45" s="31"/>
      <c r="KK45" s="30"/>
      <c r="KL45" s="31"/>
      <c r="KM45" s="30"/>
      <c r="KN45" s="31"/>
      <c r="KO45" s="30"/>
      <c r="KP45" s="31"/>
      <c r="KQ45" s="30"/>
      <c r="KR45" s="31"/>
      <c r="KS45" s="30"/>
      <c r="KT45" s="31"/>
      <c r="KU45" s="30"/>
      <c r="KV45" s="31"/>
      <c r="KW45" s="30"/>
      <c r="KX45" s="31"/>
      <c r="KY45" s="30"/>
      <c r="KZ45" s="31"/>
      <c r="LA45" s="30"/>
      <c r="LB45" s="31"/>
      <c r="LC45" s="30"/>
      <c r="LD45" s="31"/>
      <c r="LE45" s="30"/>
      <c r="LF45" s="31"/>
      <c r="LG45" s="30"/>
      <c r="LH45" s="31"/>
      <c r="LI45" s="30"/>
      <c r="LJ45" s="31"/>
      <c r="LK45" s="30"/>
      <c r="LL45" s="31"/>
      <c r="LM45" s="30"/>
      <c r="LN45" s="31"/>
      <c r="LO45" s="30"/>
      <c r="LP45" s="31"/>
      <c r="LQ45" s="30"/>
      <c r="LR45" s="31"/>
      <c r="LS45" s="30"/>
      <c r="LT45" s="31"/>
      <c r="LU45" s="30"/>
      <c r="LV45" s="31"/>
      <c r="LW45" s="30"/>
      <c r="LX45" s="31"/>
      <c r="LY45" s="30"/>
      <c r="LZ45" s="31"/>
      <c r="MA45" s="30"/>
      <c r="MB45" s="31"/>
      <c r="MC45" s="30"/>
      <c r="MD45" s="31"/>
      <c r="ME45" s="30"/>
      <c r="MF45" s="31"/>
      <c r="MG45" s="30"/>
      <c r="MH45" s="31"/>
      <c r="MI45" s="30"/>
      <c r="MJ45" s="31"/>
      <c r="MK45" s="30"/>
      <c r="ML45" s="31"/>
      <c r="MM45" s="30"/>
      <c r="MN45" s="31"/>
      <c r="MO45" s="30"/>
      <c r="MP45" s="31"/>
      <c r="MQ45" s="30"/>
      <c r="MR45" s="31"/>
      <c r="MS45" s="30"/>
      <c r="MT45" s="31"/>
      <c r="MU45" s="30"/>
      <c r="MV45" s="31"/>
      <c r="MW45" s="30"/>
      <c r="MX45" s="31"/>
      <c r="MY45" s="30"/>
      <c r="MZ45" s="31"/>
      <c r="NA45" s="30"/>
      <c r="NB45" s="31"/>
      <c r="NC45" s="30"/>
      <c r="ND45" s="31"/>
      <c r="NE45" s="30"/>
      <c r="NF45" s="31"/>
      <c r="NG45" s="30"/>
      <c r="NH45" s="31"/>
      <c r="NI45" s="30"/>
      <c r="NJ45" s="31"/>
      <c r="NK45" s="30"/>
      <c r="NL45" s="31"/>
      <c r="NM45" s="30"/>
      <c r="NN45" s="31"/>
      <c r="NO45" s="30"/>
      <c r="NP45" s="31"/>
      <c r="NQ45" s="30"/>
      <c r="NR45" s="31"/>
      <c r="NS45" s="30"/>
      <c r="NT45" s="31"/>
      <c r="NU45" s="30"/>
      <c r="NV45" s="31"/>
      <c r="NW45" s="30"/>
      <c r="NX45" s="31"/>
      <c r="NY45" s="30"/>
      <c r="NZ45" s="31"/>
      <c r="OA45" s="30"/>
      <c r="OB45" s="31"/>
      <c r="OC45" s="30"/>
      <c r="OD45" s="31"/>
      <c r="OE45" s="30"/>
      <c r="OF45" s="31"/>
      <c r="OG45" s="30"/>
      <c r="OH45" s="31"/>
      <c r="OI45" s="30"/>
      <c r="OJ45" s="31"/>
      <c r="OK45" s="30"/>
      <c r="OL45" s="31"/>
      <c r="OM45" s="30"/>
      <c r="ON45" s="31"/>
      <c r="OO45" s="30"/>
      <c r="OP45" s="31"/>
      <c r="OQ45" s="30"/>
      <c r="OR45" s="31"/>
      <c r="OS45" s="30"/>
      <c r="OT45" s="31"/>
      <c r="OU45" s="30"/>
      <c r="OV45" s="31"/>
      <c r="OW45" s="30"/>
      <c r="OX45" s="31"/>
      <c r="OY45" s="30"/>
      <c r="OZ45" s="31"/>
      <c r="PA45" s="30"/>
      <c r="PB45" s="31"/>
      <c r="PC45" s="30"/>
      <c r="PD45" s="31"/>
      <c r="PE45" s="30"/>
      <c r="PF45" s="31"/>
      <c r="PG45" s="30"/>
      <c r="PH45" s="31"/>
      <c r="PI45" s="30"/>
      <c r="PJ45" s="31"/>
      <c r="PK45" s="30"/>
      <c r="PL45" s="31"/>
      <c r="PM45" s="30"/>
      <c r="PN45" s="31"/>
      <c r="PO45" s="30"/>
      <c r="PP45" s="31"/>
      <c r="PQ45" s="30"/>
      <c r="PR45" s="31"/>
      <c r="PS45" s="30"/>
      <c r="PT45" s="31"/>
      <c r="PU45" s="30"/>
      <c r="PV45" s="31"/>
      <c r="PW45" s="30"/>
      <c r="PX45" s="31"/>
      <c r="PY45" s="30"/>
      <c r="PZ45" s="31"/>
      <c r="QA45" s="30"/>
      <c r="QB45" s="31"/>
      <c r="QC45" s="30"/>
      <c r="QD45" s="31"/>
      <c r="QE45" s="30"/>
      <c r="QF45" s="31"/>
      <c r="QG45" s="30"/>
      <c r="QH45" s="31"/>
      <c r="QI45" s="30"/>
      <c r="QJ45" s="31"/>
      <c r="QK45" s="30"/>
      <c r="QL45" s="31"/>
      <c r="QM45" s="30"/>
      <c r="QN45" s="31"/>
      <c r="QO45" s="30"/>
      <c r="QP45" s="31"/>
      <c r="QQ45" s="30"/>
      <c r="QR45" s="31"/>
      <c r="QS45" s="30"/>
      <c r="QT45" s="31"/>
      <c r="QU45" s="30"/>
      <c r="QV45" s="31"/>
      <c r="QW45" s="30"/>
      <c r="QX45" s="31"/>
      <c r="QY45" s="30"/>
      <c r="QZ45" s="31"/>
      <c r="RA45" s="30"/>
      <c r="RB45" s="31"/>
      <c r="RC45" s="30"/>
      <c r="RD45" s="31"/>
      <c r="RE45" s="30"/>
      <c r="RF45" s="31"/>
      <c r="RG45" s="30"/>
      <c r="RH45" s="31"/>
      <c r="RI45" s="30"/>
      <c r="RJ45" s="31"/>
      <c r="RK45" s="30"/>
      <c r="RL45" s="31"/>
      <c r="RM45" s="30"/>
      <c r="RN45" s="31"/>
      <c r="RO45" s="30"/>
      <c r="RP45" s="31"/>
      <c r="RQ45" s="30"/>
      <c r="RR45" s="31"/>
      <c r="RS45" s="30"/>
      <c r="RT45" s="31"/>
      <c r="RU45" s="30"/>
      <c r="RV45" s="31"/>
      <c r="RW45" s="30"/>
      <c r="RX45" s="31"/>
      <c r="RY45" s="30"/>
      <c r="RZ45" s="31"/>
      <c r="SA45" s="30"/>
      <c r="SB45" s="31"/>
      <c r="SC45" s="30"/>
      <c r="SD45" s="31"/>
      <c r="SE45" s="30"/>
      <c r="SF45" s="31"/>
      <c r="SG45" s="30"/>
      <c r="SH45" s="31"/>
      <c r="SI45" s="30"/>
      <c r="SJ45" s="31"/>
      <c r="SK45" s="30"/>
      <c r="SL45" s="31"/>
      <c r="SM45" s="30"/>
      <c r="SN45" s="31"/>
      <c r="SO45" s="30"/>
      <c r="SP45" s="31"/>
      <c r="SQ45" s="30"/>
      <c r="SR45" s="31"/>
      <c r="SS45" s="30"/>
      <c r="ST45" s="31"/>
      <c r="SU45" s="30"/>
      <c r="SV45" s="31"/>
      <c r="SW45" s="30"/>
      <c r="SX45" s="31"/>
      <c r="SY45" s="30"/>
      <c r="SZ45" s="31"/>
      <c r="TA45" s="30"/>
      <c r="TB45" s="31"/>
      <c r="TC45" s="30"/>
      <c r="TD45" s="31"/>
      <c r="TE45" s="30"/>
      <c r="TF45" s="31"/>
      <c r="TG45" s="30"/>
      <c r="TH45" s="31"/>
      <c r="TI45" s="30"/>
      <c r="TJ45" s="31"/>
      <c r="TK45" s="30"/>
      <c r="TL45" s="31"/>
      <c r="TM45" s="30"/>
      <c r="TN45" s="31"/>
      <c r="TO45" s="30"/>
      <c r="TP45" s="31"/>
      <c r="TQ45" s="30"/>
      <c r="TR45" s="31"/>
      <c r="TS45" s="30"/>
      <c r="TT45" s="31"/>
      <c r="TU45" s="30"/>
      <c r="TV45" s="31"/>
      <c r="TW45" s="30"/>
      <c r="TX45" s="31"/>
      <c r="TY45" s="30"/>
      <c r="TZ45" s="31"/>
      <c r="UA45" s="30"/>
      <c r="UB45" s="31"/>
      <c r="UC45" s="30"/>
      <c r="UD45" s="31"/>
      <c r="UE45" s="30"/>
      <c r="UF45" s="31"/>
      <c r="UG45" s="30"/>
      <c r="UH45" s="31"/>
      <c r="UI45" s="30"/>
      <c r="UJ45" s="31"/>
      <c r="UK45" s="30"/>
      <c r="UL45" s="31"/>
      <c r="UM45" s="30"/>
      <c r="UN45" s="31"/>
      <c r="UO45" s="30"/>
      <c r="UP45" s="31"/>
      <c r="UQ45" s="30"/>
      <c r="UR45" s="31"/>
      <c r="US45" s="30"/>
      <c r="UT45" s="31"/>
      <c r="UU45" s="30"/>
      <c r="UV45" s="31"/>
      <c r="UW45" s="30"/>
      <c r="UX45" s="31"/>
      <c r="UY45" s="30"/>
      <c r="UZ45" s="31"/>
      <c r="VA45" s="30"/>
      <c r="VB45" s="31"/>
      <c r="VC45" s="30"/>
      <c r="VD45" s="31"/>
      <c r="VE45" s="30"/>
      <c r="VF45" s="31"/>
      <c r="VG45" s="30"/>
      <c r="VH45" s="31"/>
      <c r="VI45" s="30"/>
      <c r="VJ45" s="31"/>
      <c r="VK45" s="30"/>
      <c r="VL45" s="31"/>
      <c r="VM45" s="30"/>
      <c r="VN45" s="31"/>
      <c r="VO45" s="30"/>
      <c r="VP45" s="31"/>
      <c r="VQ45" s="30"/>
      <c r="VR45" s="31"/>
      <c r="VS45" s="30"/>
      <c r="VT45" s="31"/>
      <c r="VU45" s="30"/>
      <c r="VV45" s="31"/>
      <c r="VW45" s="30"/>
      <c r="VX45" s="31"/>
      <c r="VY45" s="30"/>
      <c r="VZ45" s="31"/>
      <c r="WA45" s="30"/>
      <c r="WB45" s="31"/>
      <c r="WC45" s="30"/>
      <c r="WD45" s="31"/>
      <c r="WE45" s="30"/>
      <c r="WF45" s="31"/>
      <c r="WG45" s="30"/>
      <c r="WH45" s="31"/>
      <c r="WI45" s="30"/>
      <c r="WJ45" s="31"/>
      <c r="WK45" s="30"/>
      <c r="WL45" s="31"/>
      <c r="WM45" s="30"/>
      <c r="WN45" s="31"/>
      <c r="WO45" s="30"/>
      <c r="WP45" s="31"/>
      <c r="WQ45" s="30"/>
      <c r="WR45" s="31"/>
      <c r="WS45" s="30"/>
      <c r="WT45" s="31"/>
      <c r="WU45" s="30"/>
      <c r="WV45" s="31"/>
      <c r="WW45" s="30"/>
      <c r="WX45" s="31"/>
      <c r="WY45" s="30"/>
      <c r="WZ45" s="31"/>
      <c r="XA45" s="30"/>
      <c r="XB45" s="31"/>
      <c r="XC45" s="30"/>
      <c r="XD45" s="31"/>
      <c r="XE45" s="30"/>
      <c r="XF45" s="31"/>
      <c r="XG45" s="30"/>
      <c r="XH45" s="31"/>
      <c r="XI45" s="30"/>
      <c r="XJ45" s="31"/>
      <c r="XK45" s="30"/>
      <c r="XL45" s="31"/>
      <c r="XM45" s="30"/>
      <c r="XN45" s="31"/>
      <c r="XO45" s="30"/>
      <c r="XP45" s="31"/>
      <c r="XQ45" s="30"/>
      <c r="XR45" s="31"/>
      <c r="XS45" s="30"/>
      <c r="XT45" s="31"/>
      <c r="XU45" s="30"/>
      <c r="XV45" s="31"/>
      <c r="XW45" s="30"/>
      <c r="XX45" s="31"/>
      <c r="XY45" s="30"/>
      <c r="XZ45" s="31"/>
      <c r="YA45" s="30"/>
      <c r="YB45" s="31"/>
      <c r="YC45" s="30"/>
      <c r="YD45" s="31"/>
      <c r="YE45" s="30"/>
      <c r="YF45" s="31"/>
      <c r="YG45" s="30"/>
      <c r="YH45" s="31"/>
      <c r="YI45" s="30"/>
      <c r="YJ45" s="31"/>
      <c r="YK45" s="30"/>
      <c r="YL45" s="31"/>
      <c r="YM45" s="30"/>
      <c r="YN45" s="31"/>
      <c r="YO45" s="30"/>
      <c r="YP45" s="31"/>
      <c r="YQ45" s="30"/>
      <c r="YR45" s="31"/>
      <c r="YS45" s="30"/>
      <c r="YT45" s="31"/>
      <c r="YU45" s="30"/>
      <c r="YV45" s="31"/>
      <c r="YW45" s="30"/>
      <c r="YX45" s="31"/>
      <c r="YY45" s="30"/>
      <c r="YZ45" s="31"/>
      <c r="ZA45" s="30"/>
      <c r="ZB45" s="31"/>
      <c r="ZC45" s="30"/>
      <c r="ZD45" s="31"/>
      <c r="ZE45" s="30"/>
      <c r="ZF45" s="31"/>
      <c r="ZG45" s="30"/>
      <c r="ZH45" s="31"/>
      <c r="ZI45" s="30"/>
      <c r="ZJ45" s="31"/>
      <c r="ZK45" s="30"/>
      <c r="ZL45" s="31"/>
      <c r="ZM45" s="30"/>
      <c r="ZN45" s="31"/>
      <c r="ZO45" s="30"/>
      <c r="ZP45" s="31"/>
      <c r="ZQ45" s="30"/>
      <c r="ZR45" s="31"/>
      <c r="ZS45" s="30"/>
      <c r="ZT45" s="31"/>
      <c r="ZU45" s="30"/>
      <c r="ZV45" s="31"/>
      <c r="ZW45" s="30"/>
      <c r="ZX45" s="31"/>
      <c r="ZY45" s="30"/>
      <c r="ZZ45" s="31"/>
      <c r="AAA45" s="30"/>
      <c r="AAB45" s="31"/>
      <c r="AAC45" s="30"/>
      <c r="AAD45" s="31"/>
      <c r="AAE45" s="30"/>
      <c r="AAF45" s="31"/>
      <c r="AAG45" s="30"/>
      <c r="AAH45" s="31"/>
      <c r="AAI45" s="30"/>
      <c r="AAJ45" s="31"/>
      <c r="AAK45" s="30"/>
      <c r="AAL45" s="31"/>
      <c r="AAM45" s="30"/>
      <c r="AAN45" s="31"/>
      <c r="AAO45" s="30"/>
      <c r="AAP45" s="31"/>
      <c r="AAQ45" s="30"/>
      <c r="AAR45" s="31"/>
      <c r="AAS45" s="30"/>
      <c r="AAT45" s="31"/>
      <c r="AAU45" s="30"/>
      <c r="AAV45" s="31"/>
      <c r="AAW45" s="30"/>
      <c r="AAX45" s="31"/>
      <c r="AAY45" s="30"/>
      <c r="AAZ45" s="31"/>
      <c r="ABA45" s="30"/>
      <c r="ABB45" s="31"/>
      <c r="ABC45" s="30"/>
      <c r="ABD45" s="31"/>
      <c r="ABE45" s="30"/>
      <c r="ABF45" s="31"/>
      <c r="ABG45" s="30"/>
      <c r="ABH45" s="31"/>
      <c r="ABI45" s="30"/>
      <c r="ABJ45" s="31"/>
      <c r="ABK45" s="30"/>
      <c r="ABL45" s="31"/>
      <c r="ABM45" s="30"/>
      <c r="ABN45" s="31"/>
      <c r="ABO45" s="30"/>
      <c r="ABP45" s="31"/>
      <c r="ABQ45" s="30"/>
      <c r="ABR45" s="31"/>
      <c r="ABS45" s="30"/>
      <c r="ABT45" s="31"/>
      <c r="ABU45" s="30"/>
      <c r="ABV45" s="31"/>
      <c r="ABW45" s="30"/>
      <c r="ABX45" s="31"/>
      <c r="ABY45" s="30"/>
      <c r="ABZ45" s="31"/>
      <c r="ACA45" s="30"/>
      <c r="ACB45" s="31"/>
      <c r="ACC45" s="30"/>
      <c r="ACD45" s="31"/>
      <c r="ACE45" s="30"/>
      <c r="ACF45" s="31"/>
      <c r="ACG45" s="30"/>
      <c r="ACH45" s="31"/>
      <c r="ACI45" s="30"/>
      <c r="ACJ45" s="31"/>
      <c r="ACK45" s="30"/>
      <c r="ACL45" s="31"/>
      <c r="ACM45" s="30"/>
      <c r="ACN45" s="31"/>
      <c r="ACO45" s="30"/>
      <c r="ACP45" s="31"/>
      <c r="ACQ45" s="30"/>
      <c r="ACR45" s="31"/>
      <c r="ACS45" s="30"/>
      <c r="ACT45" s="31"/>
      <c r="ACU45" s="30"/>
      <c r="ACV45" s="31"/>
      <c r="ACW45" s="30"/>
      <c r="ACX45" s="31"/>
      <c r="ACY45" s="30"/>
      <c r="ACZ45" s="31"/>
      <c r="ADA45" s="30"/>
      <c r="ADB45" s="31"/>
      <c r="ADC45" s="30"/>
      <c r="ADD45" s="31"/>
      <c r="ADE45" s="30"/>
      <c r="ADF45" s="31"/>
      <c r="ADG45" s="30"/>
      <c r="ADH45" s="31"/>
      <c r="ADI45" s="30"/>
      <c r="ADJ45" s="31"/>
      <c r="ADK45" s="30"/>
      <c r="ADL45" s="31"/>
      <c r="ADM45" s="30"/>
      <c r="ADN45" s="31"/>
      <c r="ADO45" s="30"/>
      <c r="ADP45" s="31"/>
      <c r="ADQ45" s="30"/>
      <c r="ADR45" s="31"/>
      <c r="ADS45" s="30"/>
      <c r="ADT45" s="31"/>
      <c r="ADU45" s="30"/>
      <c r="ADV45" s="31"/>
      <c r="ADW45" s="30"/>
      <c r="ADX45" s="31"/>
      <c r="ADY45" s="30"/>
      <c r="ADZ45" s="31"/>
      <c r="AEA45" s="30"/>
      <c r="AEB45" s="31"/>
      <c r="AEC45" s="30"/>
      <c r="AED45" s="31"/>
      <c r="AEE45" s="30"/>
      <c r="AEF45" s="31"/>
      <c r="AEG45" s="30"/>
      <c r="AEH45" s="31"/>
      <c r="AEI45" s="30"/>
      <c r="AEJ45" s="31"/>
      <c r="AEK45" s="30"/>
      <c r="AEL45" s="31"/>
      <c r="AEM45" s="30"/>
      <c r="AEN45" s="31"/>
      <c r="AEO45" s="30"/>
      <c r="AEP45" s="31"/>
      <c r="AEQ45" s="30"/>
      <c r="AER45" s="31"/>
      <c r="AES45" s="30"/>
      <c r="AET45" s="31"/>
      <c r="AEU45" s="30"/>
      <c r="AEV45" s="31"/>
      <c r="AEW45" s="30"/>
      <c r="AEX45" s="31"/>
      <c r="AEY45" s="30"/>
      <c r="AEZ45" s="31"/>
      <c r="AFA45" s="30"/>
      <c r="AFB45" s="31"/>
      <c r="AFC45" s="30"/>
      <c r="AFD45" s="31"/>
      <c r="AFE45" s="30"/>
      <c r="AFF45" s="31"/>
      <c r="AFG45" s="30"/>
      <c r="AFH45" s="31"/>
      <c r="AFI45" s="30"/>
      <c r="AFJ45" s="31"/>
      <c r="AFK45" s="30"/>
      <c r="AFL45" s="31"/>
      <c r="AFM45" s="30"/>
      <c r="AFN45" s="31"/>
      <c r="AFO45" s="30"/>
      <c r="AFP45" s="31"/>
      <c r="AFQ45" s="30"/>
      <c r="AFR45" s="31"/>
      <c r="AFS45" s="30"/>
      <c r="AFT45" s="31"/>
      <c r="AFU45" s="30"/>
      <c r="AFV45" s="31"/>
      <c r="AFW45" s="30"/>
      <c r="AFX45" s="31"/>
      <c r="AFY45" s="30"/>
      <c r="AFZ45" s="31"/>
      <c r="AGA45" s="30"/>
      <c r="AGB45" s="31"/>
      <c r="AGC45" s="30"/>
      <c r="AGD45" s="31"/>
      <c r="AGE45" s="30"/>
      <c r="AGF45" s="31"/>
      <c r="AGG45" s="30"/>
      <c r="AGH45" s="31"/>
      <c r="AGI45" s="30"/>
      <c r="AGJ45" s="31"/>
      <c r="AGK45" s="30"/>
      <c r="AGL45" s="31"/>
      <c r="AGM45" s="30"/>
      <c r="AGN45" s="31"/>
      <c r="AGO45" s="30"/>
      <c r="AGP45" s="31"/>
      <c r="AGQ45" s="30"/>
      <c r="AGR45" s="31"/>
      <c r="AGS45" s="30"/>
      <c r="AGT45" s="31"/>
      <c r="AGU45" s="30"/>
      <c r="AGV45" s="31"/>
      <c r="AGW45" s="30"/>
      <c r="AGX45" s="31"/>
      <c r="AGY45" s="30"/>
      <c r="AGZ45" s="31"/>
      <c r="AHA45" s="30"/>
      <c r="AHB45" s="31"/>
      <c r="AHC45" s="30"/>
      <c r="AHD45" s="31"/>
      <c r="AHE45" s="30"/>
      <c r="AHF45" s="31"/>
      <c r="AHG45" s="30"/>
      <c r="AHH45" s="31"/>
      <c r="AHI45" s="30"/>
      <c r="AHJ45" s="31"/>
      <c r="AHK45" s="30"/>
      <c r="AHL45" s="31"/>
      <c r="AHM45" s="30"/>
      <c r="AHN45" s="31"/>
      <c r="AHO45" s="30"/>
      <c r="AHP45" s="31"/>
      <c r="AHQ45" s="30"/>
      <c r="AHR45" s="31"/>
      <c r="AHS45" s="30"/>
      <c r="AHT45" s="31"/>
      <c r="AHU45" s="30"/>
      <c r="AHV45" s="31"/>
      <c r="AHW45" s="30"/>
      <c r="AHX45" s="31"/>
      <c r="AHY45" s="30"/>
      <c r="AHZ45" s="31"/>
      <c r="AIA45" s="30"/>
      <c r="AIB45" s="31"/>
      <c r="AIC45" s="30"/>
      <c r="AID45" s="31"/>
      <c r="AIE45" s="30"/>
      <c r="AIF45" s="31"/>
      <c r="AIG45" s="30"/>
      <c r="AIH45" s="31"/>
      <c r="AII45" s="30"/>
      <c r="AIJ45" s="31"/>
      <c r="AIK45" s="30"/>
      <c r="AIL45" s="31"/>
      <c r="AIM45" s="30"/>
      <c r="AIN45" s="31"/>
      <c r="AIO45" s="30"/>
      <c r="AIP45" s="31"/>
      <c r="AIQ45" s="30"/>
      <c r="AIR45" s="31"/>
      <c r="AIS45" s="30"/>
      <c r="AIT45" s="31"/>
      <c r="AIU45" s="30"/>
      <c r="AIV45" s="31"/>
      <c r="AIW45" s="30"/>
      <c r="AIX45" s="31"/>
      <c r="AIY45" s="30"/>
      <c r="AIZ45" s="31"/>
      <c r="AJA45" s="30"/>
      <c r="AJB45" s="31"/>
      <c r="AJC45" s="30"/>
      <c r="AJD45" s="31"/>
      <c r="AJE45" s="30"/>
      <c r="AJF45" s="31"/>
      <c r="AJG45" s="30"/>
      <c r="AJH45" s="31"/>
      <c r="AJI45" s="30"/>
      <c r="AJJ45" s="31"/>
      <c r="AJK45" s="30"/>
      <c r="AJL45" s="31"/>
      <c r="AJM45" s="30"/>
      <c r="AJN45" s="31"/>
      <c r="AJO45" s="30"/>
      <c r="AJP45" s="31"/>
      <c r="AJQ45" s="30"/>
      <c r="AJR45" s="31"/>
      <c r="AJS45" s="30"/>
      <c r="AJT45" s="31"/>
      <c r="AJU45" s="30"/>
      <c r="AJV45" s="31"/>
      <c r="AJW45" s="30"/>
      <c r="AJX45" s="31"/>
      <c r="AJY45" s="30"/>
      <c r="AJZ45" s="31"/>
      <c r="AKA45" s="30"/>
      <c r="AKB45" s="31"/>
      <c r="AKC45" s="30"/>
      <c r="AKD45" s="31"/>
      <c r="AKE45" s="30"/>
      <c r="AKF45" s="31"/>
      <c r="AKG45" s="30"/>
      <c r="AKH45" s="31"/>
      <c r="AKI45" s="30"/>
      <c r="AKJ45" s="31"/>
      <c r="AKK45" s="30"/>
      <c r="AKL45" s="31"/>
      <c r="AKM45" s="30"/>
      <c r="AKN45" s="31"/>
      <c r="AKO45" s="30"/>
      <c r="AKP45" s="31"/>
      <c r="AKQ45" s="30"/>
      <c r="AKR45" s="31"/>
      <c r="AKS45" s="30"/>
      <c r="AKT45" s="31"/>
      <c r="AKU45" s="30"/>
      <c r="AKV45" s="31"/>
      <c r="AKW45" s="30"/>
      <c r="AKX45" s="31"/>
      <c r="AKY45" s="30"/>
      <c r="AKZ45" s="31"/>
      <c r="ALA45" s="30"/>
      <c r="ALB45" s="31"/>
      <c r="ALC45" s="30"/>
      <c r="ALD45" s="31"/>
      <c r="ALE45" s="30"/>
      <c r="ALF45" s="31"/>
      <c r="ALG45" s="30"/>
      <c r="ALH45" s="31"/>
      <c r="ALI45" s="30"/>
      <c r="ALJ45" s="31"/>
      <c r="ALK45" s="30"/>
      <c r="ALL45" s="31"/>
      <c r="ALM45" s="30"/>
      <c r="ALN45" s="31"/>
      <c r="ALO45" s="30"/>
      <c r="ALP45" s="31"/>
      <c r="ALQ45" s="30"/>
      <c r="ALR45" s="31"/>
      <c r="ALS45" s="30"/>
      <c r="ALT45" s="31"/>
      <c r="ALU45" s="30"/>
      <c r="ALV45" s="31"/>
      <c r="ALW45" s="30"/>
      <c r="ALX45" s="31"/>
      <c r="ALY45" s="30"/>
      <c r="ALZ45" s="31"/>
      <c r="AMA45" s="30"/>
      <c r="AMB45" s="31"/>
      <c r="AMC45" s="30"/>
      <c r="AMD45" s="31"/>
      <c r="AME45" s="30"/>
      <c r="AMF45" s="31"/>
      <c r="AMG45" s="30"/>
      <c r="AMH45" s="31"/>
      <c r="AMI45" s="30"/>
      <c r="AMJ45" s="31"/>
      <c r="AMK45" s="30"/>
      <c r="AML45" s="31"/>
      <c r="AMM45" s="30"/>
      <c r="AMN45" s="31"/>
      <c r="AMO45" s="30"/>
      <c r="AMP45" s="31"/>
      <c r="AMQ45" s="30"/>
      <c r="AMR45" s="31"/>
      <c r="AMS45" s="30"/>
      <c r="AMT45" s="31"/>
      <c r="AMU45" s="30"/>
      <c r="AMV45" s="31"/>
      <c r="AMW45" s="30"/>
      <c r="AMX45" s="31"/>
      <c r="AMY45" s="30"/>
      <c r="AMZ45" s="31"/>
      <c r="ANA45" s="30"/>
      <c r="ANB45" s="31"/>
      <c r="ANC45" s="30"/>
      <c r="AND45" s="31"/>
      <c r="ANE45" s="30"/>
      <c r="ANF45" s="31"/>
      <c r="ANG45" s="30"/>
      <c r="ANH45" s="31"/>
      <c r="ANI45" s="30"/>
      <c r="ANJ45" s="31"/>
      <c r="ANK45" s="30"/>
      <c r="ANL45" s="31"/>
      <c r="ANM45" s="30"/>
      <c r="ANN45" s="31"/>
      <c r="ANO45" s="30"/>
      <c r="ANP45" s="31"/>
      <c r="ANQ45" s="30"/>
      <c r="ANR45" s="31"/>
      <c r="ANS45" s="30"/>
      <c r="ANT45" s="31"/>
      <c r="ANU45" s="30"/>
      <c r="ANV45" s="31"/>
      <c r="ANW45" s="30"/>
      <c r="ANX45" s="31"/>
      <c r="ANY45" s="30"/>
      <c r="ANZ45" s="31"/>
      <c r="AOA45" s="30"/>
      <c r="AOB45" s="31"/>
      <c r="AOC45" s="30"/>
      <c r="AOD45" s="31"/>
      <c r="AOE45" s="30"/>
      <c r="AOF45" s="31"/>
      <c r="AOG45" s="30"/>
      <c r="AOH45" s="31"/>
      <c r="AOI45" s="30"/>
      <c r="AOJ45" s="31"/>
      <c r="AOK45" s="30"/>
      <c r="AOL45" s="31"/>
      <c r="AOM45" s="30"/>
      <c r="AON45" s="31"/>
      <c r="AOO45" s="30"/>
      <c r="AOP45" s="31"/>
      <c r="AOQ45" s="30"/>
      <c r="AOR45" s="31"/>
      <c r="AOS45" s="30"/>
      <c r="AOT45" s="31"/>
      <c r="AOU45" s="30"/>
      <c r="AOV45" s="31"/>
      <c r="AOW45" s="30"/>
      <c r="AOX45" s="31"/>
      <c r="AOY45" s="30"/>
      <c r="AOZ45" s="31"/>
      <c r="APA45" s="30"/>
      <c r="APB45" s="31"/>
      <c r="APC45" s="30"/>
      <c r="APD45" s="31"/>
      <c r="APE45" s="30"/>
      <c r="APF45" s="31"/>
      <c r="APG45" s="30"/>
      <c r="APH45" s="31"/>
      <c r="API45" s="30"/>
      <c r="APJ45" s="31"/>
      <c r="APK45" s="30"/>
      <c r="APL45" s="31"/>
      <c r="APM45" s="30"/>
      <c r="APN45" s="31"/>
      <c r="APO45" s="30"/>
      <c r="APP45" s="31"/>
      <c r="APQ45" s="30"/>
      <c r="APR45" s="31"/>
      <c r="APS45" s="30"/>
      <c r="APT45" s="31"/>
      <c r="APU45" s="30"/>
      <c r="APV45" s="31"/>
      <c r="APW45" s="30"/>
      <c r="APX45" s="31"/>
      <c r="APY45" s="30"/>
      <c r="APZ45" s="31"/>
      <c r="AQA45" s="30"/>
      <c r="AQB45" s="31"/>
      <c r="AQC45" s="30"/>
      <c r="AQD45" s="31"/>
      <c r="AQE45" s="30"/>
      <c r="AQF45" s="31"/>
      <c r="AQG45" s="30"/>
      <c r="AQH45" s="31"/>
      <c r="AQI45" s="30"/>
      <c r="AQJ45" s="31"/>
      <c r="AQK45" s="30"/>
      <c r="AQL45" s="31"/>
      <c r="AQM45" s="30"/>
      <c r="AQN45" s="31"/>
      <c r="AQO45" s="30"/>
      <c r="AQP45" s="31"/>
      <c r="AQQ45" s="30"/>
      <c r="AQR45" s="31"/>
      <c r="AQS45" s="30"/>
      <c r="AQT45" s="31"/>
      <c r="AQU45" s="30"/>
      <c r="AQV45" s="31"/>
      <c r="AQW45" s="30"/>
      <c r="AQX45" s="31"/>
      <c r="AQY45" s="30"/>
      <c r="AQZ45" s="31"/>
      <c r="ARA45" s="30"/>
      <c r="ARB45" s="31"/>
      <c r="ARC45" s="30"/>
      <c r="ARD45" s="31"/>
      <c r="ARE45" s="30"/>
      <c r="ARF45" s="31"/>
      <c r="ARG45" s="30"/>
      <c r="ARH45" s="31"/>
      <c r="ARI45" s="30"/>
      <c r="ARJ45" s="31"/>
      <c r="ARK45" s="30"/>
      <c r="ARL45" s="31"/>
      <c r="ARM45" s="30"/>
      <c r="ARN45" s="31"/>
      <c r="ARO45" s="30"/>
      <c r="ARP45" s="31"/>
      <c r="ARQ45" s="30"/>
      <c r="ARR45" s="31"/>
      <c r="ARS45" s="30"/>
      <c r="ART45" s="31"/>
      <c r="ARU45" s="30"/>
      <c r="ARV45" s="31"/>
      <c r="ARW45" s="30"/>
      <c r="ARX45" s="31"/>
      <c r="ARY45" s="30"/>
      <c r="ARZ45" s="31"/>
      <c r="ASA45" s="30"/>
      <c r="ASB45" s="31"/>
      <c r="ASC45" s="30"/>
      <c r="ASD45" s="31"/>
      <c r="ASE45" s="30"/>
      <c r="ASF45" s="31"/>
      <c r="ASG45" s="30"/>
      <c r="ASH45" s="31"/>
      <c r="ASI45" s="30"/>
      <c r="ASJ45" s="31"/>
      <c r="ASK45" s="30"/>
      <c r="ASL45" s="31"/>
      <c r="ASM45" s="30"/>
      <c r="ASN45" s="31"/>
      <c r="ASO45" s="30"/>
      <c r="ASP45" s="31"/>
      <c r="ASQ45" s="30"/>
      <c r="ASR45" s="31"/>
      <c r="ASS45" s="30"/>
      <c r="AST45" s="31"/>
      <c r="ASU45" s="30"/>
      <c r="ASV45" s="31"/>
      <c r="ASW45" s="30"/>
      <c r="ASX45" s="31"/>
      <c r="ASY45" s="30"/>
      <c r="ASZ45" s="31"/>
      <c r="ATA45" s="30"/>
      <c r="ATB45" s="31"/>
      <c r="ATC45" s="30"/>
      <c r="ATD45" s="31"/>
      <c r="ATE45" s="30"/>
      <c r="ATF45" s="31"/>
      <c r="ATG45" s="30"/>
      <c r="ATH45" s="31"/>
      <c r="ATI45" s="30"/>
      <c r="ATJ45" s="31"/>
      <c r="ATK45" s="30"/>
      <c r="ATL45" s="31"/>
      <c r="ATM45" s="30"/>
      <c r="ATN45" s="31"/>
      <c r="ATO45" s="30"/>
      <c r="ATP45" s="31"/>
      <c r="ATQ45" s="30"/>
      <c r="ATR45" s="31"/>
      <c r="ATS45" s="30"/>
      <c r="ATT45" s="31"/>
      <c r="ATU45" s="30"/>
      <c r="ATV45" s="31"/>
      <c r="ATW45" s="30"/>
      <c r="ATX45" s="31"/>
      <c r="ATY45" s="30"/>
      <c r="ATZ45" s="31"/>
      <c r="AUA45" s="30"/>
      <c r="AUB45" s="31"/>
      <c r="AUC45" s="30"/>
      <c r="AUD45" s="31"/>
      <c r="AUE45" s="30"/>
      <c r="AUF45" s="31"/>
      <c r="AUG45" s="30"/>
      <c r="AUH45" s="31"/>
      <c r="AUI45" s="30"/>
      <c r="AUJ45" s="31"/>
      <c r="AUK45" s="30"/>
      <c r="AUL45" s="31"/>
      <c r="AUM45" s="30"/>
      <c r="AUN45" s="31"/>
      <c r="AUO45" s="30"/>
      <c r="AUP45" s="31"/>
      <c r="AUQ45" s="30"/>
      <c r="AUR45" s="31"/>
      <c r="AUS45" s="30"/>
      <c r="AUT45" s="31"/>
      <c r="AUU45" s="30"/>
      <c r="AUV45" s="31"/>
      <c r="AUW45" s="30"/>
      <c r="AUX45" s="31"/>
      <c r="AUY45" s="30"/>
      <c r="AUZ45" s="31"/>
      <c r="AVA45" s="30"/>
      <c r="AVB45" s="31"/>
      <c r="AVC45" s="30"/>
      <c r="AVD45" s="31"/>
      <c r="AVE45" s="30"/>
      <c r="AVF45" s="31"/>
      <c r="AVG45" s="30"/>
      <c r="AVH45" s="31"/>
      <c r="AVI45" s="30"/>
      <c r="AVJ45" s="31"/>
      <c r="AVK45" s="30"/>
      <c r="AVL45" s="31"/>
      <c r="AVM45" s="30"/>
      <c r="AVN45" s="31"/>
      <c r="AVO45" s="30"/>
      <c r="AVP45" s="31"/>
      <c r="AVQ45" s="30"/>
      <c r="AVR45" s="31"/>
      <c r="AVS45" s="30"/>
      <c r="AVT45" s="31"/>
      <c r="AVU45" s="30"/>
      <c r="AVV45" s="31"/>
      <c r="AVW45" s="30"/>
      <c r="AVX45" s="31"/>
      <c r="AVY45" s="30"/>
      <c r="AVZ45" s="31"/>
      <c r="AWA45" s="30"/>
      <c r="AWB45" s="31"/>
      <c r="AWC45" s="30"/>
      <c r="AWD45" s="31"/>
      <c r="AWE45" s="30"/>
      <c r="AWF45" s="31"/>
      <c r="AWG45" s="30"/>
      <c r="AWH45" s="31"/>
      <c r="AWI45" s="30"/>
      <c r="AWJ45" s="31"/>
      <c r="AWK45" s="30"/>
      <c r="AWL45" s="31"/>
      <c r="AWM45" s="30"/>
      <c r="AWN45" s="31"/>
      <c r="AWO45" s="30"/>
      <c r="AWP45" s="31"/>
      <c r="AWQ45" s="30"/>
      <c r="AWR45" s="31"/>
      <c r="AWS45" s="30"/>
      <c r="AWT45" s="31"/>
      <c r="AWU45" s="30"/>
      <c r="AWV45" s="31"/>
      <c r="AWW45" s="30"/>
      <c r="AWX45" s="31"/>
      <c r="AWY45" s="30"/>
      <c r="AWZ45" s="31"/>
      <c r="AXA45" s="30"/>
      <c r="AXB45" s="31"/>
      <c r="AXC45" s="30"/>
      <c r="AXD45" s="31"/>
      <c r="AXE45" s="30"/>
      <c r="AXF45" s="31"/>
      <c r="AXG45" s="30"/>
      <c r="AXH45" s="31"/>
      <c r="AXI45" s="30"/>
      <c r="AXJ45" s="31"/>
      <c r="AXK45" s="30"/>
      <c r="AXL45" s="31"/>
      <c r="AXM45" s="30"/>
      <c r="AXN45" s="31"/>
      <c r="AXO45" s="30"/>
      <c r="AXP45" s="31"/>
      <c r="AXQ45" s="30"/>
      <c r="AXR45" s="31"/>
      <c r="AXS45" s="30"/>
      <c r="AXT45" s="31"/>
      <c r="AXU45" s="30"/>
      <c r="AXV45" s="31"/>
      <c r="AXW45" s="30"/>
      <c r="AXX45" s="31"/>
      <c r="AXY45" s="30"/>
      <c r="AXZ45" s="31"/>
      <c r="AYA45" s="30"/>
      <c r="AYB45" s="31"/>
      <c r="AYC45" s="30"/>
      <c r="AYD45" s="31"/>
      <c r="AYE45" s="30"/>
      <c r="AYF45" s="31"/>
      <c r="AYG45" s="30"/>
      <c r="AYH45" s="31"/>
      <c r="AYI45" s="30"/>
      <c r="AYJ45" s="31"/>
      <c r="AYK45" s="30"/>
      <c r="AYL45" s="31"/>
      <c r="AYM45" s="30"/>
      <c r="AYN45" s="31"/>
      <c r="AYO45" s="30"/>
      <c r="AYP45" s="31"/>
      <c r="AYQ45" s="30"/>
      <c r="AYR45" s="31"/>
      <c r="AYS45" s="30"/>
      <c r="AYT45" s="31"/>
      <c r="AYU45" s="30"/>
      <c r="AYV45" s="31"/>
      <c r="AYW45" s="30"/>
      <c r="AYX45" s="31"/>
      <c r="AYY45" s="30"/>
      <c r="AYZ45" s="31"/>
      <c r="AZA45" s="30"/>
      <c r="AZB45" s="31"/>
      <c r="AZC45" s="30"/>
      <c r="AZD45" s="31"/>
      <c r="AZE45" s="30"/>
      <c r="AZF45" s="31"/>
      <c r="AZG45" s="30"/>
      <c r="AZH45" s="31"/>
      <c r="AZI45" s="30"/>
      <c r="AZJ45" s="31"/>
      <c r="AZK45" s="30"/>
      <c r="AZL45" s="31"/>
      <c r="AZM45" s="30"/>
      <c r="AZN45" s="31"/>
      <c r="AZO45" s="30"/>
      <c r="AZP45" s="31"/>
      <c r="AZQ45" s="30"/>
      <c r="AZR45" s="31"/>
      <c r="AZS45" s="30"/>
      <c r="AZT45" s="31"/>
      <c r="AZU45" s="30"/>
      <c r="AZV45" s="31"/>
      <c r="AZW45" s="30"/>
      <c r="AZX45" s="31"/>
      <c r="AZY45" s="30"/>
      <c r="AZZ45" s="31"/>
      <c r="BAA45" s="30"/>
      <c r="BAB45" s="31"/>
      <c r="BAC45" s="30"/>
      <c r="BAD45" s="31"/>
      <c r="BAE45" s="30"/>
      <c r="BAF45" s="31"/>
      <c r="BAG45" s="30"/>
      <c r="BAH45" s="31"/>
      <c r="BAI45" s="30"/>
      <c r="BAJ45" s="31"/>
      <c r="BAK45" s="30"/>
      <c r="BAL45" s="31"/>
      <c r="BAM45" s="30"/>
      <c r="BAN45" s="31"/>
      <c r="BAO45" s="30"/>
      <c r="BAP45" s="31"/>
      <c r="BAQ45" s="30"/>
      <c r="BAR45" s="31"/>
      <c r="BAS45" s="30"/>
      <c r="BAT45" s="31"/>
      <c r="BAU45" s="30"/>
      <c r="BAV45" s="31"/>
      <c r="BAW45" s="30"/>
      <c r="BAX45" s="31"/>
      <c r="BAY45" s="30"/>
      <c r="BAZ45" s="31"/>
      <c r="BBA45" s="30"/>
      <c r="BBB45" s="31"/>
      <c r="BBC45" s="30"/>
      <c r="BBD45" s="31"/>
      <c r="BBE45" s="30"/>
      <c r="BBF45" s="31"/>
      <c r="BBG45" s="30"/>
      <c r="BBH45" s="31"/>
      <c r="BBI45" s="30"/>
      <c r="BBJ45" s="31"/>
      <c r="BBK45" s="30"/>
      <c r="BBL45" s="31"/>
      <c r="BBM45" s="30"/>
      <c r="BBN45" s="31"/>
      <c r="BBO45" s="30"/>
      <c r="BBP45" s="31"/>
      <c r="BBQ45" s="30"/>
      <c r="BBR45" s="31"/>
      <c r="BBS45" s="30"/>
      <c r="BBT45" s="31"/>
      <c r="BBU45" s="30"/>
      <c r="BBV45" s="31"/>
      <c r="BBW45" s="30"/>
      <c r="BBX45" s="31"/>
      <c r="BBY45" s="30"/>
      <c r="BBZ45" s="31"/>
      <c r="BCA45" s="30"/>
      <c r="BCB45" s="31"/>
      <c r="BCC45" s="30"/>
      <c r="BCD45" s="31"/>
      <c r="BCE45" s="30"/>
      <c r="BCF45" s="31"/>
      <c r="BCG45" s="30"/>
      <c r="BCH45" s="31"/>
      <c r="BCI45" s="30"/>
      <c r="BCJ45" s="31"/>
      <c r="BCK45" s="30"/>
      <c r="BCL45" s="31"/>
      <c r="BCM45" s="30"/>
      <c r="BCN45" s="31"/>
      <c r="BCO45" s="30"/>
      <c r="BCP45" s="31"/>
      <c r="BCQ45" s="30"/>
      <c r="BCR45" s="31"/>
      <c r="BCS45" s="30"/>
      <c r="BCT45" s="31"/>
      <c r="BCU45" s="30"/>
      <c r="BCV45" s="31"/>
      <c r="BCW45" s="30"/>
      <c r="BCX45" s="31"/>
      <c r="BCY45" s="30"/>
      <c r="BCZ45" s="31"/>
      <c r="BDA45" s="30"/>
      <c r="BDB45" s="31"/>
      <c r="BDC45" s="30"/>
      <c r="BDD45" s="31"/>
      <c r="BDE45" s="30"/>
      <c r="BDF45" s="31"/>
      <c r="BDG45" s="30"/>
      <c r="BDH45" s="31"/>
      <c r="BDI45" s="30"/>
      <c r="BDJ45" s="31"/>
      <c r="BDK45" s="30"/>
      <c r="BDL45" s="31"/>
      <c r="BDM45" s="30"/>
      <c r="BDN45" s="31"/>
      <c r="BDO45" s="30"/>
      <c r="BDP45" s="31"/>
      <c r="BDQ45" s="30"/>
      <c r="BDR45" s="31"/>
      <c r="BDS45" s="30"/>
      <c r="BDT45" s="31"/>
      <c r="BDU45" s="30"/>
      <c r="BDV45" s="31"/>
      <c r="BDW45" s="30"/>
      <c r="BDX45" s="31"/>
      <c r="BDY45" s="30"/>
      <c r="BDZ45" s="31"/>
      <c r="BEA45" s="30"/>
      <c r="BEB45" s="31"/>
      <c r="BEC45" s="30"/>
      <c r="BED45" s="31"/>
      <c r="BEE45" s="30"/>
      <c r="BEF45" s="31"/>
      <c r="BEG45" s="30"/>
      <c r="BEH45" s="31"/>
      <c r="BEI45" s="30"/>
      <c r="BEJ45" s="31"/>
      <c r="BEK45" s="30"/>
      <c r="BEL45" s="31"/>
      <c r="BEM45" s="30"/>
      <c r="BEN45" s="31"/>
      <c r="BEO45" s="30"/>
      <c r="BEP45" s="31"/>
      <c r="BEQ45" s="30"/>
      <c r="BER45" s="31"/>
      <c r="BES45" s="30"/>
      <c r="BET45" s="31"/>
      <c r="BEU45" s="30"/>
      <c r="BEV45" s="31"/>
      <c r="BEW45" s="30"/>
      <c r="BEX45" s="31"/>
      <c r="BEY45" s="30"/>
      <c r="BEZ45" s="31"/>
      <c r="BFA45" s="30"/>
      <c r="BFB45" s="31"/>
      <c r="BFC45" s="30"/>
      <c r="BFD45" s="31"/>
      <c r="BFE45" s="30"/>
      <c r="BFF45" s="31"/>
      <c r="BFG45" s="30"/>
      <c r="BFH45" s="31"/>
      <c r="BFI45" s="30"/>
      <c r="BFJ45" s="31"/>
      <c r="BFK45" s="30"/>
      <c r="BFL45" s="31"/>
      <c r="BFM45" s="30"/>
      <c r="BFN45" s="31"/>
      <c r="BFO45" s="30"/>
      <c r="BFP45" s="31"/>
      <c r="BFQ45" s="30"/>
      <c r="BFR45" s="31"/>
      <c r="BFS45" s="30"/>
      <c r="BFT45" s="31"/>
      <c r="BFU45" s="30"/>
      <c r="BFV45" s="31"/>
      <c r="BFW45" s="30"/>
      <c r="BFX45" s="31"/>
      <c r="BFY45" s="30"/>
      <c r="BFZ45" s="31"/>
      <c r="BGA45" s="30"/>
      <c r="BGB45" s="31"/>
      <c r="BGC45" s="30"/>
      <c r="BGD45" s="31"/>
      <c r="BGE45" s="30"/>
      <c r="BGF45" s="31"/>
      <c r="BGG45" s="30"/>
      <c r="BGH45" s="31"/>
      <c r="BGI45" s="30"/>
      <c r="BGJ45" s="31"/>
      <c r="BGK45" s="30"/>
      <c r="BGL45" s="31"/>
      <c r="BGM45" s="30"/>
      <c r="BGN45" s="31"/>
      <c r="BGO45" s="30"/>
      <c r="BGP45" s="31"/>
      <c r="BGQ45" s="30"/>
      <c r="BGR45" s="31"/>
      <c r="BGS45" s="30"/>
      <c r="BGT45" s="31"/>
      <c r="BGU45" s="30"/>
      <c r="BGV45" s="31"/>
      <c r="BGW45" s="30"/>
      <c r="BGX45" s="31"/>
      <c r="BGY45" s="30"/>
      <c r="BGZ45" s="31"/>
      <c r="BHA45" s="30"/>
      <c r="BHB45" s="31"/>
      <c r="BHC45" s="30"/>
      <c r="BHD45" s="31"/>
      <c r="BHE45" s="30"/>
      <c r="BHF45" s="31"/>
      <c r="BHG45" s="30"/>
      <c r="BHH45" s="31"/>
      <c r="BHI45" s="30"/>
      <c r="BHJ45" s="31"/>
      <c r="BHK45" s="30"/>
      <c r="BHL45" s="31"/>
      <c r="BHM45" s="30"/>
      <c r="BHN45" s="31"/>
      <c r="BHO45" s="30"/>
      <c r="BHP45" s="31"/>
      <c r="BHQ45" s="30"/>
      <c r="BHR45" s="31"/>
      <c r="BHS45" s="30"/>
      <c r="BHT45" s="31"/>
      <c r="BHU45" s="30"/>
      <c r="BHV45" s="31"/>
      <c r="BHW45" s="30"/>
      <c r="BHX45" s="31"/>
      <c r="BHY45" s="30"/>
      <c r="BHZ45" s="31"/>
      <c r="BIA45" s="30"/>
      <c r="BIB45" s="31"/>
      <c r="BIC45" s="30"/>
      <c r="BID45" s="31"/>
      <c r="BIE45" s="30"/>
      <c r="BIF45" s="31"/>
      <c r="BIG45" s="30"/>
      <c r="BIH45" s="31"/>
      <c r="BII45" s="30"/>
      <c r="BIJ45" s="31"/>
      <c r="BIK45" s="30"/>
      <c r="BIL45" s="31"/>
      <c r="BIM45" s="30"/>
      <c r="BIN45" s="31"/>
      <c r="BIO45" s="30"/>
      <c r="BIP45" s="31"/>
      <c r="BIQ45" s="30"/>
      <c r="BIR45" s="31"/>
      <c r="BIS45" s="30"/>
      <c r="BIT45" s="31"/>
      <c r="BIU45" s="30"/>
      <c r="BIV45" s="31"/>
      <c r="BIW45" s="30"/>
      <c r="BIX45" s="31"/>
      <c r="BIY45" s="30"/>
      <c r="BIZ45" s="31"/>
      <c r="BJA45" s="30"/>
      <c r="BJB45" s="31"/>
      <c r="BJC45" s="30"/>
      <c r="BJD45" s="31"/>
      <c r="BJE45" s="30"/>
      <c r="BJF45" s="31"/>
      <c r="BJG45" s="30"/>
      <c r="BJH45" s="31"/>
      <c r="BJI45" s="30"/>
      <c r="BJJ45" s="31"/>
      <c r="BJK45" s="30"/>
      <c r="BJL45" s="31"/>
      <c r="BJM45" s="30"/>
      <c r="BJN45" s="31"/>
      <c r="BJO45" s="30"/>
      <c r="BJP45" s="31"/>
      <c r="BJQ45" s="30"/>
      <c r="BJR45" s="31"/>
      <c r="BJS45" s="30"/>
      <c r="BJT45" s="31"/>
      <c r="BJU45" s="30"/>
      <c r="BJV45" s="31"/>
      <c r="BJW45" s="30"/>
      <c r="BJX45" s="31"/>
      <c r="BJY45" s="30"/>
      <c r="BJZ45" s="31"/>
      <c r="BKA45" s="30"/>
      <c r="BKB45" s="31"/>
      <c r="BKC45" s="30"/>
      <c r="BKD45" s="31"/>
      <c r="BKE45" s="30"/>
      <c r="BKF45" s="31"/>
      <c r="BKG45" s="30"/>
      <c r="BKH45" s="31"/>
      <c r="BKI45" s="30"/>
      <c r="BKJ45" s="31"/>
      <c r="BKK45" s="30"/>
      <c r="BKL45" s="31"/>
      <c r="BKM45" s="30"/>
      <c r="BKN45" s="31"/>
      <c r="BKO45" s="30"/>
      <c r="BKP45" s="31"/>
      <c r="BKQ45" s="30"/>
      <c r="BKR45" s="31"/>
      <c r="BKS45" s="30"/>
      <c r="BKT45" s="31"/>
      <c r="BKU45" s="30"/>
      <c r="BKV45" s="31"/>
      <c r="BKW45" s="30"/>
      <c r="BKX45" s="31"/>
      <c r="BKY45" s="30"/>
      <c r="BKZ45" s="31"/>
      <c r="BLA45" s="30"/>
      <c r="BLB45" s="31"/>
      <c r="BLC45" s="30"/>
      <c r="BLD45" s="31"/>
      <c r="BLE45" s="30"/>
      <c r="BLF45" s="31"/>
      <c r="BLG45" s="30"/>
      <c r="BLH45" s="31"/>
      <c r="BLI45" s="30"/>
      <c r="BLJ45" s="31"/>
      <c r="BLK45" s="30"/>
      <c r="BLL45" s="31"/>
      <c r="BLM45" s="30"/>
      <c r="BLN45" s="31"/>
      <c r="BLO45" s="30"/>
      <c r="BLP45" s="31"/>
      <c r="BLQ45" s="30"/>
      <c r="BLR45" s="31"/>
      <c r="BLS45" s="30"/>
      <c r="BLT45" s="31"/>
      <c r="BLU45" s="30"/>
      <c r="BLV45" s="31"/>
      <c r="BLW45" s="30"/>
      <c r="BLX45" s="31"/>
      <c r="BLY45" s="30"/>
      <c r="BLZ45" s="31"/>
      <c r="BMA45" s="30"/>
      <c r="BMB45" s="31"/>
      <c r="BMC45" s="30"/>
      <c r="BMD45" s="31"/>
      <c r="BME45" s="30"/>
      <c r="BMF45" s="31"/>
      <c r="BMG45" s="30"/>
      <c r="BMH45" s="31"/>
      <c r="BMI45" s="30"/>
      <c r="BMJ45" s="31"/>
      <c r="BMK45" s="30"/>
      <c r="BML45" s="31"/>
      <c r="BMM45" s="30"/>
      <c r="BMN45" s="31"/>
      <c r="BMO45" s="30"/>
      <c r="BMP45" s="31"/>
      <c r="BMQ45" s="30"/>
      <c r="BMR45" s="31"/>
      <c r="BMS45" s="30"/>
      <c r="BMT45" s="31"/>
      <c r="BMU45" s="30"/>
      <c r="BMV45" s="31"/>
      <c r="BMW45" s="30"/>
      <c r="BMX45" s="31"/>
      <c r="BMY45" s="30"/>
      <c r="BMZ45" s="31"/>
      <c r="BNA45" s="30"/>
      <c r="BNB45" s="31"/>
      <c r="BNC45" s="30"/>
      <c r="BND45" s="31"/>
      <c r="BNE45" s="30"/>
      <c r="BNF45" s="31"/>
      <c r="BNG45" s="30"/>
      <c r="BNH45" s="31"/>
      <c r="BNI45" s="30"/>
      <c r="BNJ45" s="31"/>
      <c r="BNK45" s="30"/>
      <c r="BNL45" s="31"/>
      <c r="BNM45" s="30"/>
      <c r="BNN45" s="31"/>
      <c r="BNO45" s="30"/>
      <c r="BNP45" s="31"/>
      <c r="BNQ45" s="30"/>
      <c r="BNR45" s="31"/>
      <c r="BNS45" s="30"/>
      <c r="BNT45" s="31"/>
      <c r="BNU45" s="30"/>
      <c r="BNV45" s="31"/>
      <c r="BNW45" s="30"/>
      <c r="BNX45" s="31"/>
      <c r="BNY45" s="30"/>
      <c r="BNZ45" s="31"/>
      <c r="BOA45" s="30"/>
      <c r="BOB45" s="31"/>
      <c r="BOC45" s="30"/>
      <c r="BOD45" s="31"/>
      <c r="BOE45" s="30"/>
      <c r="BOF45" s="31"/>
      <c r="BOG45" s="30"/>
      <c r="BOH45" s="31"/>
      <c r="BOI45" s="30"/>
      <c r="BOJ45" s="31"/>
      <c r="BOK45" s="30"/>
      <c r="BOL45" s="31"/>
      <c r="BOM45" s="30"/>
      <c r="BON45" s="31"/>
      <c r="BOO45" s="30"/>
      <c r="BOP45" s="31"/>
      <c r="BOQ45" s="30"/>
      <c r="BOR45" s="31"/>
      <c r="BOS45" s="30"/>
      <c r="BOT45" s="31"/>
      <c r="BOU45" s="30"/>
      <c r="BOV45" s="31"/>
      <c r="BOW45" s="30"/>
      <c r="BOX45" s="31"/>
      <c r="BOY45" s="30"/>
      <c r="BOZ45" s="31"/>
      <c r="BPA45" s="30"/>
      <c r="BPB45" s="31"/>
      <c r="BPC45" s="30"/>
      <c r="BPD45" s="31"/>
      <c r="BPE45" s="30"/>
      <c r="BPF45" s="31"/>
      <c r="BPG45" s="30"/>
      <c r="BPH45" s="31"/>
      <c r="BPI45" s="30"/>
      <c r="BPJ45" s="31"/>
      <c r="BPK45" s="30"/>
      <c r="BPL45" s="31"/>
      <c r="BPM45" s="30"/>
      <c r="BPN45" s="31"/>
      <c r="BPO45" s="30"/>
      <c r="BPP45" s="31"/>
      <c r="BPQ45" s="30"/>
      <c r="BPR45" s="31"/>
      <c r="BPS45" s="30"/>
      <c r="BPT45" s="31"/>
      <c r="BPU45" s="30"/>
      <c r="BPV45" s="31"/>
      <c r="BPW45" s="30"/>
      <c r="BPX45" s="31"/>
      <c r="BPY45" s="30"/>
      <c r="BPZ45" s="31"/>
      <c r="BQA45" s="30"/>
      <c r="BQB45" s="31"/>
      <c r="BQC45" s="30"/>
      <c r="BQD45" s="31"/>
      <c r="BQE45" s="30"/>
      <c r="BQF45" s="31"/>
      <c r="BQG45" s="30"/>
      <c r="BQH45" s="31"/>
      <c r="BQI45" s="30"/>
      <c r="BQJ45" s="31"/>
      <c r="BQK45" s="30"/>
      <c r="BQL45" s="31"/>
      <c r="BQM45" s="30"/>
      <c r="BQN45" s="31"/>
      <c r="BQO45" s="30"/>
      <c r="BQP45" s="31"/>
      <c r="BQQ45" s="30"/>
      <c r="BQR45" s="31"/>
      <c r="BQS45" s="30"/>
      <c r="BQT45" s="31"/>
      <c r="BQU45" s="30"/>
      <c r="BQV45" s="31"/>
      <c r="BQW45" s="30"/>
      <c r="BQX45" s="31"/>
      <c r="BQY45" s="30"/>
      <c r="BQZ45" s="31"/>
      <c r="BRA45" s="30"/>
      <c r="BRB45" s="31"/>
      <c r="BRC45" s="30"/>
      <c r="BRD45" s="31"/>
      <c r="BRE45" s="30"/>
      <c r="BRF45" s="31"/>
      <c r="BRG45" s="30"/>
      <c r="BRH45" s="31"/>
      <c r="BRI45" s="30"/>
      <c r="BRJ45" s="31"/>
      <c r="BRK45" s="30"/>
      <c r="BRL45" s="31"/>
      <c r="BRM45" s="30"/>
      <c r="BRN45" s="31"/>
      <c r="BRO45" s="30"/>
      <c r="BRP45" s="31"/>
      <c r="BRQ45" s="30"/>
      <c r="BRR45" s="31"/>
      <c r="BRS45" s="30"/>
      <c r="BRT45" s="31"/>
      <c r="BRU45" s="30"/>
      <c r="BRV45" s="31"/>
      <c r="BRW45" s="30"/>
      <c r="BRX45" s="31"/>
      <c r="BRY45" s="30"/>
      <c r="BRZ45" s="31"/>
      <c r="BSA45" s="30"/>
      <c r="BSB45" s="31"/>
      <c r="BSC45" s="30"/>
      <c r="BSD45" s="31"/>
      <c r="BSE45" s="30"/>
      <c r="BSF45" s="31"/>
      <c r="BSG45" s="30"/>
      <c r="BSH45" s="31"/>
      <c r="BSI45" s="30"/>
      <c r="BSJ45" s="31"/>
      <c r="BSK45" s="30"/>
      <c r="BSL45" s="31"/>
      <c r="BSM45" s="30"/>
      <c r="BSN45" s="31"/>
      <c r="BSO45" s="30"/>
      <c r="BSP45" s="31"/>
      <c r="BSQ45" s="30"/>
      <c r="BSR45" s="31"/>
      <c r="BSS45" s="30"/>
      <c r="BST45" s="31"/>
      <c r="BSU45" s="30"/>
      <c r="BSV45" s="31"/>
      <c r="BSW45" s="30"/>
      <c r="BSX45" s="31"/>
      <c r="BSY45" s="30"/>
      <c r="BSZ45" s="31"/>
      <c r="BTA45" s="30"/>
      <c r="BTB45" s="31"/>
      <c r="BTC45" s="30"/>
      <c r="BTD45" s="31"/>
      <c r="BTE45" s="30"/>
      <c r="BTF45" s="31"/>
      <c r="BTG45" s="30"/>
      <c r="BTH45" s="31"/>
      <c r="BTI45" s="30"/>
      <c r="BTJ45" s="31"/>
      <c r="BTK45" s="30"/>
      <c r="BTL45" s="31"/>
      <c r="BTM45" s="30"/>
      <c r="BTN45" s="31"/>
      <c r="BTO45" s="30"/>
      <c r="BTP45" s="31"/>
      <c r="BTQ45" s="30"/>
      <c r="BTR45" s="31"/>
      <c r="BTS45" s="30"/>
      <c r="BTT45" s="31"/>
      <c r="BTU45" s="30"/>
      <c r="BTV45" s="31"/>
      <c r="BTW45" s="30"/>
      <c r="BTX45" s="31"/>
      <c r="BTY45" s="30"/>
      <c r="BTZ45" s="31"/>
      <c r="BUA45" s="30"/>
      <c r="BUB45" s="31"/>
      <c r="BUC45" s="30"/>
      <c r="BUD45" s="31"/>
      <c r="BUE45" s="30"/>
      <c r="BUF45" s="31"/>
      <c r="BUG45" s="30"/>
      <c r="BUH45" s="31"/>
      <c r="BUI45" s="30"/>
      <c r="BUJ45" s="31"/>
      <c r="BUK45" s="30"/>
      <c r="BUL45" s="31"/>
      <c r="BUM45" s="30"/>
      <c r="BUN45" s="31"/>
      <c r="BUO45" s="30"/>
      <c r="BUP45" s="31"/>
      <c r="BUQ45" s="30"/>
      <c r="BUR45" s="31"/>
      <c r="BUS45" s="30"/>
      <c r="BUT45" s="31"/>
      <c r="BUU45" s="30"/>
      <c r="BUV45" s="31"/>
      <c r="BUW45" s="30"/>
      <c r="BUX45" s="31"/>
      <c r="BUY45" s="30"/>
      <c r="BUZ45" s="31"/>
      <c r="BVA45" s="30"/>
      <c r="BVB45" s="31"/>
      <c r="BVC45" s="30"/>
      <c r="BVD45" s="31"/>
      <c r="BVE45" s="30"/>
      <c r="BVF45" s="31"/>
      <c r="BVG45" s="30"/>
      <c r="BVH45" s="31"/>
      <c r="BVI45" s="30"/>
      <c r="BVJ45" s="31"/>
      <c r="BVK45" s="30"/>
      <c r="BVL45" s="31"/>
      <c r="BVM45" s="30"/>
      <c r="BVN45" s="31"/>
      <c r="BVO45" s="30"/>
      <c r="BVP45" s="31"/>
      <c r="BVQ45" s="30"/>
      <c r="BVR45" s="31"/>
      <c r="BVS45" s="30"/>
      <c r="BVT45" s="31"/>
      <c r="BVU45" s="30"/>
      <c r="BVV45" s="31"/>
      <c r="BVW45" s="30"/>
      <c r="BVX45" s="31"/>
      <c r="BVY45" s="30"/>
      <c r="BVZ45" s="31"/>
      <c r="BWA45" s="30"/>
      <c r="BWB45" s="31"/>
      <c r="BWC45" s="30"/>
      <c r="BWD45" s="31"/>
      <c r="BWE45" s="30"/>
      <c r="BWF45" s="31"/>
      <c r="BWG45" s="30"/>
      <c r="BWH45" s="31"/>
      <c r="BWI45" s="30"/>
      <c r="BWJ45" s="31"/>
      <c r="BWK45" s="30"/>
      <c r="BWL45" s="31"/>
      <c r="BWM45" s="30"/>
      <c r="BWN45" s="31"/>
      <c r="BWO45" s="30"/>
      <c r="BWP45" s="31"/>
      <c r="BWQ45" s="30"/>
      <c r="BWR45" s="31"/>
      <c r="BWS45" s="30"/>
      <c r="BWT45" s="31"/>
      <c r="BWU45" s="30"/>
      <c r="BWV45" s="31"/>
      <c r="BWW45" s="30"/>
      <c r="BWX45" s="31"/>
      <c r="BWY45" s="30"/>
      <c r="BWZ45" s="31"/>
      <c r="BXA45" s="30"/>
      <c r="BXB45" s="31"/>
      <c r="BXC45" s="30"/>
      <c r="BXD45" s="31"/>
      <c r="BXE45" s="30"/>
      <c r="BXF45" s="31"/>
      <c r="BXG45" s="30"/>
      <c r="BXH45" s="31"/>
      <c r="BXI45" s="30"/>
      <c r="BXJ45" s="31"/>
      <c r="BXK45" s="30"/>
      <c r="BXL45" s="31"/>
      <c r="BXM45" s="30"/>
      <c r="BXN45" s="31"/>
      <c r="BXO45" s="30"/>
      <c r="BXP45" s="31"/>
      <c r="BXQ45" s="30"/>
      <c r="BXR45" s="31"/>
      <c r="BXS45" s="30"/>
      <c r="BXT45" s="31"/>
      <c r="BXU45" s="30"/>
      <c r="BXV45" s="31"/>
      <c r="BXW45" s="30"/>
      <c r="BXX45" s="31"/>
      <c r="BXY45" s="30"/>
      <c r="BXZ45" s="31"/>
      <c r="BYA45" s="30"/>
      <c r="BYB45" s="31"/>
      <c r="BYC45" s="30"/>
      <c r="BYD45" s="31"/>
      <c r="BYE45" s="30"/>
      <c r="BYF45" s="31"/>
      <c r="BYG45" s="30"/>
      <c r="BYH45" s="31"/>
      <c r="BYI45" s="30"/>
      <c r="BYJ45" s="31"/>
      <c r="BYK45" s="30"/>
      <c r="BYL45" s="31"/>
      <c r="BYM45" s="30"/>
      <c r="BYN45" s="31"/>
      <c r="BYO45" s="30"/>
      <c r="BYP45" s="31"/>
      <c r="BYQ45" s="30"/>
      <c r="BYR45" s="31"/>
      <c r="BYS45" s="30"/>
      <c r="BYT45" s="31"/>
      <c r="BYU45" s="30"/>
      <c r="BYV45" s="31"/>
      <c r="BYW45" s="30"/>
      <c r="BYX45" s="31"/>
      <c r="BYY45" s="30"/>
      <c r="BYZ45" s="31"/>
      <c r="BZA45" s="30"/>
      <c r="BZB45" s="31"/>
      <c r="BZC45" s="30"/>
      <c r="BZD45" s="31"/>
      <c r="BZE45" s="30"/>
      <c r="BZF45" s="31"/>
      <c r="BZG45" s="30"/>
      <c r="BZH45" s="31"/>
      <c r="BZI45" s="30"/>
      <c r="BZJ45" s="31"/>
      <c r="BZK45" s="30"/>
      <c r="BZL45" s="31"/>
      <c r="BZM45" s="30"/>
      <c r="BZN45" s="31"/>
      <c r="BZO45" s="30"/>
      <c r="BZP45" s="31"/>
      <c r="BZQ45" s="30"/>
      <c r="BZR45" s="31"/>
      <c r="BZS45" s="30"/>
      <c r="BZT45" s="31"/>
      <c r="BZU45" s="30"/>
      <c r="BZV45" s="31"/>
      <c r="BZW45" s="30"/>
      <c r="BZX45" s="31"/>
      <c r="BZY45" s="30"/>
      <c r="BZZ45" s="31"/>
      <c r="CAA45" s="30"/>
      <c r="CAB45" s="31"/>
      <c r="CAC45" s="30"/>
      <c r="CAD45" s="31"/>
      <c r="CAE45" s="30"/>
      <c r="CAF45" s="31"/>
      <c r="CAG45" s="30"/>
      <c r="CAH45" s="31"/>
      <c r="CAI45" s="30"/>
      <c r="CAJ45" s="31"/>
      <c r="CAK45" s="30"/>
      <c r="CAL45" s="31"/>
      <c r="CAM45" s="30"/>
      <c r="CAN45" s="31"/>
      <c r="CAO45" s="30"/>
      <c r="CAP45" s="31"/>
      <c r="CAQ45" s="30"/>
      <c r="CAR45" s="31"/>
      <c r="CAS45" s="30"/>
      <c r="CAT45" s="31"/>
      <c r="CAU45" s="30"/>
      <c r="CAV45" s="31"/>
      <c r="CAW45" s="30"/>
      <c r="CAX45" s="31"/>
      <c r="CAY45" s="30"/>
      <c r="CAZ45" s="31"/>
      <c r="CBA45" s="30"/>
      <c r="CBB45" s="31"/>
      <c r="CBC45" s="30"/>
      <c r="CBD45" s="31"/>
      <c r="CBE45" s="30"/>
      <c r="CBF45" s="31"/>
      <c r="CBG45" s="30"/>
      <c r="CBH45" s="31"/>
      <c r="CBI45" s="30"/>
      <c r="CBJ45" s="31"/>
      <c r="CBK45" s="30"/>
      <c r="CBL45" s="31"/>
      <c r="CBM45" s="30"/>
      <c r="CBN45" s="31"/>
      <c r="CBO45" s="30"/>
      <c r="CBP45" s="31"/>
      <c r="CBQ45" s="30"/>
      <c r="CBR45" s="31"/>
      <c r="CBS45" s="30"/>
      <c r="CBT45" s="31"/>
      <c r="CBU45" s="30"/>
      <c r="CBV45" s="31"/>
      <c r="CBW45" s="30"/>
      <c r="CBX45" s="31"/>
      <c r="CBY45" s="30"/>
      <c r="CBZ45" s="31"/>
      <c r="CCA45" s="30"/>
      <c r="CCB45" s="31"/>
      <c r="CCC45" s="30"/>
      <c r="CCD45" s="31"/>
      <c r="CCE45" s="30"/>
      <c r="CCF45" s="31"/>
      <c r="CCG45" s="30"/>
      <c r="CCH45" s="31"/>
      <c r="CCI45" s="30"/>
      <c r="CCJ45" s="31"/>
      <c r="CCK45" s="30"/>
      <c r="CCL45" s="31"/>
      <c r="CCM45" s="30"/>
      <c r="CCN45" s="31"/>
      <c r="CCO45" s="30"/>
      <c r="CCP45" s="31"/>
      <c r="CCQ45" s="30"/>
      <c r="CCR45" s="31"/>
      <c r="CCS45" s="30"/>
      <c r="CCT45" s="31"/>
      <c r="CCU45" s="30"/>
      <c r="CCV45" s="31"/>
      <c r="CCW45" s="30"/>
      <c r="CCX45" s="31"/>
      <c r="CCY45" s="30"/>
      <c r="CCZ45" s="31"/>
      <c r="CDA45" s="30"/>
      <c r="CDB45" s="31"/>
      <c r="CDC45" s="30"/>
      <c r="CDD45" s="31"/>
      <c r="CDE45" s="30"/>
      <c r="CDF45" s="31"/>
      <c r="CDG45" s="30"/>
      <c r="CDH45" s="31"/>
      <c r="CDI45" s="30"/>
      <c r="CDJ45" s="31"/>
      <c r="CDK45" s="30"/>
      <c r="CDL45" s="31"/>
      <c r="CDM45" s="30"/>
      <c r="CDN45" s="31"/>
      <c r="CDO45" s="30"/>
      <c r="CDP45" s="31"/>
      <c r="CDQ45" s="30"/>
      <c r="CDR45" s="31"/>
      <c r="CDS45" s="30"/>
      <c r="CDT45" s="31"/>
      <c r="CDU45" s="30"/>
      <c r="CDV45" s="31"/>
      <c r="CDW45" s="30"/>
      <c r="CDX45" s="31"/>
      <c r="CDY45" s="30"/>
      <c r="CDZ45" s="31"/>
      <c r="CEA45" s="30"/>
      <c r="CEB45" s="31"/>
      <c r="CEC45" s="30"/>
      <c r="CED45" s="31"/>
      <c r="CEE45" s="30"/>
      <c r="CEF45" s="31"/>
      <c r="CEG45" s="30"/>
      <c r="CEH45" s="31"/>
      <c r="CEI45" s="30"/>
      <c r="CEJ45" s="31"/>
      <c r="CEK45" s="30"/>
      <c r="CEL45" s="31"/>
      <c r="CEM45" s="30"/>
      <c r="CEN45" s="31"/>
      <c r="CEO45" s="30"/>
      <c r="CEP45" s="31"/>
      <c r="CEQ45" s="30"/>
      <c r="CER45" s="31"/>
      <c r="CES45" s="30"/>
      <c r="CET45" s="31"/>
      <c r="CEU45" s="30"/>
      <c r="CEV45" s="31"/>
      <c r="CEW45" s="30"/>
      <c r="CEX45" s="31"/>
      <c r="CEY45" s="30"/>
      <c r="CEZ45" s="31"/>
      <c r="CFA45" s="30"/>
      <c r="CFB45" s="31"/>
      <c r="CFC45" s="30"/>
      <c r="CFD45" s="31"/>
      <c r="CFE45" s="30"/>
      <c r="CFF45" s="31"/>
      <c r="CFG45" s="30"/>
      <c r="CFH45" s="31"/>
      <c r="CFI45" s="30"/>
      <c r="CFJ45" s="31"/>
      <c r="CFK45" s="30"/>
      <c r="CFL45" s="31"/>
      <c r="CFM45" s="30"/>
      <c r="CFN45" s="31"/>
      <c r="CFO45" s="30"/>
      <c r="CFP45" s="31"/>
      <c r="CFQ45" s="30"/>
      <c r="CFR45" s="31"/>
      <c r="CFS45" s="30"/>
      <c r="CFT45" s="31"/>
      <c r="CFU45" s="30"/>
      <c r="CFV45" s="31"/>
      <c r="CFW45" s="30"/>
      <c r="CFX45" s="31"/>
      <c r="CFY45" s="30"/>
      <c r="CFZ45" s="31"/>
      <c r="CGA45" s="30"/>
      <c r="CGB45" s="31"/>
      <c r="CGC45" s="30"/>
      <c r="CGD45" s="31"/>
      <c r="CGE45" s="30"/>
      <c r="CGF45" s="31"/>
      <c r="CGG45" s="30"/>
      <c r="CGH45" s="31"/>
      <c r="CGI45" s="30"/>
      <c r="CGJ45" s="31"/>
      <c r="CGK45" s="30"/>
      <c r="CGL45" s="31"/>
      <c r="CGM45" s="30"/>
      <c r="CGN45" s="31"/>
      <c r="CGO45" s="30"/>
      <c r="CGP45" s="31"/>
      <c r="CGQ45" s="30"/>
      <c r="CGR45" s="31"/>
      <c r="CGS45" s="30"/>
      <c r="CGT45" s="31"/>
      <c r="CGU45" s="30"/>
      <c r="CGV45" s="31"/>
      <c r="CGW45" s="30"/>
      <c r="CGX45" s="31"/>
      <c r="CGY45" s="30"/>
      <c r="CGZ45" s="31"/>
      <c r="CHA45" s="30"/>
      <c r="CHB45" s="31"/>
      <c r="CHC45" s="30"/>
      <c r="CHD45" s="31"/>
      <c r="CHE45" s="30"/>
      <c r="CHF45" s="31"/>
      <c r="CHG45" s="30"/>
      <c r="CHH45" s="31"/>
      <c r="CHI45" s="30"/>
      <c r="CHJ45" s="31"/>
      <c r="CHK45" s="30"/>
      <c r="CHL45" s="31"/>
      <c r="CHM45" s="30"/>
      <c r="CHN45" s="31"/>
      <c r="CHO45" s="30"/>
      <c r="CHP45" s="31"/>
      <c r="CHQ45" s="30"/>
      <c r="CHR45" s="31"/>
      <c r="CHS45" s="30"/>
      <c r="CHT45" s="31"/>
      <c r="CHU45" s="30"/>
      <c r="CHV45" s="31"/>
      <c r="CHW45" s="30"/>
      <c r="CHX45" s="31"/>
      <c r="CHY45" s="30"/>
      <c r="CHZ45" s="31"/>
      <c r="CIA45" s="30"/>
      <c r="CIB45" s="31"/>
      <c r="CIC45" s="30"/>
      <c r="CID45" s="31"/>
      <c r="CIE45" s="30"/>
      <c r="CIF45" s="31"/>
      <c r="CIG45" s="30"/>
      <c r="CIH45" s="31"/>
      <c r="CII45" s="30"/>
      <c r="CIJ45" s="31"/>
      <c r="CIK45" s="30"/>
      <c r="CIL45" s="31"/>
      <c r="CIM45" s="30"/>
      <c r="CIN45" s="31"/>
      <c r="CIO45" s="30"/>
      <c r="CIP45" s="31"/>
      <c r="CIQ45" s="30"/>
      <c r="CIR45" s="31"/>
      <c r="CIS45" s="30"/>
      <c r="CIT45" s="31"/>
      <c r="CIU45" s="30"/>
      <c r="CIV45" s="31"/>
      <c r="CIW45" s="30"/>
      <c r="CIX45" s="31"/>
      <c r="CIY45" s="30"/>
      <c r="CIZ45" s="31"/>
      <c r="CJA45" s="30"/>
      <c r="CJB45" s="31"/>
      <c r="CJC45" s="30"/>
      <c r="CJD45" s="31"/>
      <c r="CJE45" s="30"/>
      <c r="CJF45" s="31"/>
      <c r="CJG45" s="30"/>
      <c r="CJH45" s="31"/>
      <c r="CJI45" s="30"/>
      <c r="CJJ45" s="31"/>
      <c r="CJK45" s="30"/>
      <c r="CJL45" s="31"/>
      <c r="CJM45" s="30"/>
      <c r="CJN45" s="31"/>
      <c r="CJO45" s="30"/>
      <c r="CJP45" s="31"/>
      <c r="CJQ45" s="30"/>
      <c r="CJR45" s="31"/>
      <c r="CJS45" s="30"/>
      <c r="CJT45" s="31"/>
      <c r="CJU45" s="30"/>
      <c r="CJV45" s="31"/>
      <c r="CJW45" s="30"/>
      <c r="CJX45" s="31"/>
      <c r="CJY45" s="30"/>
      <c r="CJZ45" s="31"/>
      <c r="CKA45" s="30"/>
      <c r="CKB45" s="31"/>
      <c r="CKC45" s="30"/>
      <c r="CKD45" s="31"/>
      <c r="CKE45" s="30"/>
      <c r="CKF45" s="31"/>
      <c r="CKG45" s="30"/>
      <c r="CKH45" s="31"/>
      <c r="CKI45" s="30"/>
      <c r="CKJ45" s="31"/>
      <c r="CKK45" s="30"/>
      <c r="CKL45" s="31"/>
      <c r="CKM45" s="30"/>
      <c r="CKN45" s="31"/>
      <c r="CKO45" s="30"/>
      <c r="CKP45" s="31"/>
      <c r="CKQ45" s="30"/>
      <c r="CKR45" s="31"/>
      <c r="CKS45" s="30"/>
      <c r="CKT45" s="31"/>
      <c r="CKU45" s="30"/>
      <c r="CKV45" s="31"/>
      <c r="CKW45" s="30"/>
      <c r="CKX45" s="31"/>
      <c r="CKY45" s="30"/>
      <c r="CKZ45" s="31"/>
      <c r="CLA45" s="30"/>
      <c r="CLB45" s="31"/>
      <c r="CLC45" s="30"/>
      <c r="CLD45" s="31"/>
      <c r="CLE45" s="30"/>
      <c r="CLF45" s="31"/>
      <c r="CLG45" s="30"/>
      <c r="CLH45" s="31"/>
      <c r="CLI45" s="30"/>
      <c r="CLJ45" s="31"/>
      <c r="CLK45" s="30"/>
      <c r="CLL45" s="31"/>
      <c r="CLM45" s="30"/>
      <c r="CLN45" s="31"/>
      <c r="CLO45" s="30"/>
      <c r="CLP45" s="31"/>
      <c r="CLQ45" s="30"/>
      <c r="CLR45" s="31"/>
      <c r="CLS45" s="30"/>
      <c r="CLT45" s="31"/>
      <c r="CLU45" s="30"/>
      <c r="CLV45" s="31"/>
      <c r="CLW45" s="30"/>
      <c r="CLX45" s="31"/>
      <c r="CLY45" s="30"/>
      <c r="CLZ45" s="31"/>
      <c r="CMA45" s="30"/>
      <c r="CMB45" s="31"/>
      <c r="CMC45" s="30"/>
      <c r="CMD45" s="31"/>
      <c r="CME45" s="30"/>
      <c r="CMF45" s="31"/>
      <c r="CMG45" s="30"/>
      <c r="CMH45" s="31"/>
      <c r="CMI45" s="30"/>
      <c r="CMJ45" s="31"/>
      <c r="CMK45" s="30"/>
      <c r="CML45" s="31"/>
      <c r="CMM45" s="30"/>
      <c r="CMN45" s="31"/>
      <c r="CMO45" s="30"/>
      <c r="CMP45" s="31"/>
      <c r="CMQ45" s="30"/>
      <c r="CMR45" s="31"/>
      <c r="CMS45" s="30"/>
      <c r="CMT45" s="31"/>
      <c r="CMU45" s="30"/>
      <c r="CMV45" s="31"/>
      <c r="CMW45" s="30"/>
      <c r="CMX45" s="31"/>
      <c r="CMY45" s="30"/>
      <c r="CMZ45" s="31"/>
      <c r="CNA45" s="30"/>
      <c r="CNB45" s="31"/>
      <c r="CNC45" s="30"/>
      <c r="CND45" s="31"/>
      <c r="CNE45" s="30"/>
      <c r="CNF45" s="31"/>
      <c r="CNG45" s="30"/>
      <c r="CNH45" s="31"/>
      <c r="CNI45" s="30"/>
      <c r="CNJ45" s="31"/>
      <c r="CNK45" s="30"/>
      <c r="CNL45" s="31"/>
      <c r="CNM45" s="30"/>
      <c r="CNN45" s="31"/>
      <c r="CNO45" s="30"/>
      <c r="CNP45" s="31"/>
      <c r="CNQ45" s="30"/>
      <c r="CNR45" s="31"/>
      <c r="CNS45" s="30"/>
      <c r="CNT45" s="31"/>
      <c r="CNU45" s="30"/>
      <c r="CNV45" s="31"/>
      <c r="CNW45" s="30"/>
      <c r="CNX45" s="31"/>
      <c r="CNY45" s="30"/>
      <c r="CNZ45" s="31"/>
      <c r="COA45" s="30"/>
      <c r="COB45" s="31"/>
      <c r="COC45" s="30"/>
      <c r="COD45" s="31"/>
      <c r="COE45" s="30"/>
      <c r="COF45" s="31"/>
      <c r="COG45" s="30"/>
      <c r="COH45" s="31"/>
      <c r="COI45" s="30"/>
      <c r="COJ45" s="31"/>
      <c r="COK45" s="30"/>
      <c r="COL45" s="31"/>
      <c r="COM45" s="30"/>
      <c r="CON45" s="31"/>
      <c r="COO45" s="30"/>
      <c r="COP45" s="31"/>
      <c r="COQ45" s="30"/>
      <c r="COR45" s="31"/>
      <c r="COS45" s="30"/>
      <c r="COT45" s="31"/>
      <c r="COU45" s="30"/>
      <c r="COV45" s="31"/>
      <c r="COW45" s="30"/>
      <c r="COX45" s="31"/>
      <c r="COY45" s="30"/>
      <c r="COZ45" s="31"/>
      <c r="CPA45" s="30"/>
      <c r="CPB45" s="31"/>
      <c r="CPC45" s="30"/>
      <c r="CPD45" s="31"/>
      <c r="CPE45" s="30"/>
      <c r="CPF45" s="31"/>
      <c r="CPG45" s="30"/>
      <c r="CPH45" s="31"/>
      <c r="CPI45" s="30"/>
      <c r="CPJ45" s="31"/>
      <c r="CPK45" s="30"/>
      <c r="CPL45" s="31"/>
      <c r="CPM45" s="30"/>
      <c r="CPN45" s="31"/>
      <c r="CPO45" s="30"/>
      <c r="CPP45" s="31"/>
      <c r="CPQ45" s="30"/>
      <c r="CPR45" s="31"/>
      <c r="CPS45" s="30"/>
      <c r="CPT45" s="31"/>
      <c r="CPU45" s="30"/>
      <c r="CPV45" s="31"/>
      <c r="CPW45" s="30"/>
      <c r="CPX45" s="31"/>
      <c r="CPY45" s="30"/>
      <c r="CPZ45" s="31"/>
      <c r="CQA45" s="30"/>
      <c r="CQB45" s="31"/>
      <c r="CQC45" s="30"/>
      <c r="CQD45" s="31"/>
      <c r="CQE45" s="30"/>
      <c r="CQF45" s="31"/>
      <c r="CQG45" s="30"/>
      <c r="CQH45" s="31"/>
      <c r="CQI45" s="30"/>
      <c r="CQJ45" s="31"/>
      <c r="CQK45" s="30"/>
      <c r="CQL45" s="31"/>
      <c r="CQM45" s="30"/>
      <c r="CQN45" s="31"/>
      <c r="CQO45" s="30"/>
      <c r="CQP45" s="31"/>
      <c r="CQQ45" s="30"/>
      <c r="CQR45" s="31"/>
      <c r="CQS45" s="30"/>
      <c r="CQT45" s="31"/>
      <c r="CQU45" s="30"/>
      <c r="CQV45" s="31"/>
      <c r="CQW45" s="30"/>
      <c r="CQX45" s="31"/>
      <c r="CQY45" s="30"/>
      <c r="CQZ45" s="31"/>
      <c r="CRA45" s="30"/>
      <c r="CRB45" s="31"/>
      <c r="CRC45" s="30"/>
      <c r="CRD45" s="31"/>
      <c r="CRE45" s="30"/>
      <c r="CRF45" s="31"/>
      <c r="CRG45" s="30"/>
      <c r="CRH45" s="31"/>
      <c r="CRI45" s="30"/>
      <c r="CRJ45" s="31"/>
      <c r="CRK45" s="30"/>
      <c r="CRL45" s="31"/>
      <c r="CRM45" s="30"/>
      <c r="CRN45" s="31"/>
      <c r="CRO45" s="30"/>
      <c r="CRP45" s="31"/>
      <c r="CRQ45" s="30"/>
      <c r="CRR45" s="31"/>
      <c r="CRS45" s="30"/>
      <c r="CRT45" s="31"/>
      <c r="CRU45" s="30"/>
      <c r="CRV45" s="31"/>
      <c r="CRW45" s="30"/>
      <c r="CRX45" s="31"/>
      <c r="CRY45" s="30"/>
      <c r="CRZ45" s="31"/>
      <c r="CSA45" s="30"/>
      <c r="CSB45" s="31"/>
      <c r="CSC45" s="30"/>
      <c r="CSD45" s="31"/>
      <c r="CSE45" s="30"/>
      <c r="CSF45" s="31"/>
      <c r="CSG45" s="30"/>
      <c r="CSH45" s="31"/>
      <c r="CSI45" s="30"/>
      <c r="CSJ45" s="31"/>
      <c r="CSK45" s="30"/>
      <c r="CSL45" s="31"/>
      <c r="CSM45" s="30"/>
      <c r="CSN45" s="31"/>
      <c r="CSO45" s="30"/>
      <c r="CSP45" s="31"/>
      <c r="CSQ45" s="30"/>
      <c r="CSR45" s="31"/>
      <c r="CSS45" s="30"/>
      <c r="CST45" s="31"/>
      <c r="CSU45" s="30"/>
      <c r="CSV45" s="31"/>
      <c r="CSW45" s="30"/>
      <c r="CSX45" s="31"/>
      <c r="CSY45" s="30"/>
      <c r="CSZ45" s="31"/>
      <c r="CTA45" s="30"/>
      <c r="CTB45" s="31"/>
      <c r="CTC45" s="30"/>
      <c r="CTD45" s="31"/>
      <c r="CTE45" s="30"/>
      <c r="CTF45" s="31"/>
      <c r="CTG45" s="30"/>
      <c r="CTH45" s="31"/>
      <c r="CTI45" s="30"/>
      <c r="CTJ45" s="31"/>
      <c r="CTK45" s="30"/>
      <c r="CTL45" s="31"/>
      <c r="CTM45" s="30"/>
      <c r="CTN45" s="31"/>
      <c r="CTO45" s="30"/>
      <c r="CTP45" s="31"/>
      <c r="CTQ45" s="30"/>
      <c r="CTR45" s="31"/>
      <c r="CTS45" s="30"/>
      <c r="CTT45" s="31"/>
      <c r="CTU45" s="30"/>
      <c r="CTV45" s="31"/>
      <c r="CTW45" s="30"/>
      <c r="CTX45" s="31"/>
      <c r="CTY45" s="30"/>
      <c r="CTZ45" s="31"/>
      <c r="CUA45" s="30"/>
      <c r="CUB45" s="31"/>
      <c r="CUC45" s="30"/>
      <c r="CUD45" s="31"/>
      <c r="CUE45" s="30"/>
      <c r="CUF45" s="31"/>
      <c r="CUG45" s="30"/>
      <c r="CUH45" s="31"/>
      <c r="CUI45" s="30"/>
      <c r="CUJ45" s="31"/>
      <c r="CUK45" s="30"/>
      <c r="CUL45" s="31"/>
      <c r="CUM45" s="30"/>
      <c r="CUN45" s="31"/>
      <c r="CUO45" s="30"/>
      <c r="CUP45" s="31"/>
      <c r="CUQ45" s="30"/>
      <c r="CUR45" s="31"/>
      <c r="CUS45" s="30"/>
      <c r="CUT45" s="31"/>
      <c r="CUU45" s="30"/>
      <c r="CUV45" s="31"/>
      <c r="CUW45" s="30"/>
      <c r="CUX45" s="31"/>
      <c r="CUY45" s="30"/>
      <c r="CUZ45" s="31"/>
      <c r="CVA45" s="30"/>
      <c r="CVB45" s="31"/>
      <c r="CVC45" s="30"/>
      <c r="CVD45" s="31"/>
      <c r="CVE45" s="30"/>
      <c r="CVF45" s="31"/>
      <c r="CVG45" s="30"/>
      <c r="CVH45" s="31"/>
      <c r="CVI45" s="30"/>
      <c r="CVJ45" s="31"/>
      <c r="CVK45" s="30"/>
      <c r="CVL45" s="31"/>
      <c r="CVM45" s="30"/>
      <c r="CVN45" s="31"/>
      <c r="CVO45" s="30"/>
      <c r="CVP45" s="31"/>
      <c r="CVQ45" s="30"/>
      <c r="CVR45" s="31"/>
      <c r="CVS45" s="30"/>
      <c r="CVT45" s="31"/>
      <c r="CVU45" s="30"/>
      <c r="CVV45" s="31"/>
      <c r="CVW45" s="30"/>
      <c r="CVX45" s="31"/>
      <c r="CVY45" s="30"/>
      <c r="CVZ45" s="31"/>
      <c r="CWA45" s="30"/>
      <c r="CWB45" s="31"/>
      <c r="CWC45" s="30"/>
      <c r="CWD45" s="31"/>
      <c r="CWE45" s="30"/>
      <c r="CWF45" s="31"/>
      <c r="CWG45" s="30"/>
      <c r="CWH45" s="31"/>
      <c r="CWI45" s="30"/>
      <c r="CWJ45" s="31"/>
      <c r="CWK45" s="30"/>
      <c r="CWL45" s="31"/>
      <c r="CWM45" s="30"/>
      <c r="CWN45" s="31"/>
      <c r="CWO45" s="30"/>
      <c r="CWP45" s="31"/>
      <c r="CWQ45" s="30"/>
      <c r="CWR45" s="31"/>
      <c r="CWS45" s="30"/>
      <c r="CWT45" s="31"/>
      <c r="CWU45" s="30"/>
      <c r="CWV45" s="31"/>
      <c r="CWW45" s="30"/>
      <c r="CWX45" s="31"/>
      <c r="CWY45" s="30"/>
      <c r="CWZ45" s="31"/>
      <c r="CXA45" s="30"/>
      <c r="CXB45" s="31"/>
      <c r="CXC45" s="30"/>
      <c r="CXD45" s="31"/>
      <c r="CXE45" s="30"/>
      <c r="CXF45" s="31"/>
      <c r="CXG45" s="30"/>
      <c r="CXH45" s="31"/>
      <c r="CXI45" s="30"/>
      <c r="CXJ45" s="31"/>
      <c r="CXK45" s="30"/>
      <c r="CXL45" s="31"/>
      <c r="CXM45" s="30"/>
      <c r="CXN45" s="31"/>
      <c r="CXO45" s="30"/>
      <c r="CXP45" s="31"/>
      <c r="CXQ45" s="30"/>
      <c r="CXR45" s="31"/>
      <c r="CXS45" s="30"/>
      <c r="CXT45" s="31"/>
      <c r="CXU45" s="30"/>
      <c r="CXV45" s="31"/>
      <c r="CXW45" s="30"/>
      <c r="CXX45" s="31"/>
      <c r="CXY45" s="30"/>
      <c r="CXZ45" s="31"/>
      <c r="CYA45" s="30"/>
      <c r="CYB45" s="31"/>
      <c r="CYC45" s="30"/>
      <c r="CYD45" s="31"/>
      <c r="CYE45" s="30"/>
      <c r="CYF45" s="31"/>
      <c r="CYG45" s="30"/>
      <c r="CYH45" s="31"/>
      <c r="CYI45" s="30"/>
      <c r="CYJ45" s="31"/>
      <c r="CYK45" s="30"/>
      <c r="CYL45" s="31"/>
      <c r="CYM45" s="30"/>
      <c r="CYN45" s="31"/>
      <c r="CYO45" s="30"/>
      <c r="CYP45" s="31"/>
      <c r="CYQ45" s="30"/>
      <c r="CYR45" s="31"/>
      <c r="CYS45" s="30"/>
      <c r="CYT45" s="31"/>
      <c r="CYU45" s="30"/>
      <c r="CYV45" s="31"/>
      <c r="CYW45" s="30"/>
      <c r="CYX45" s="31"/>
      <c r="CYY45" s="30"/>
      <c r="CYZ45" s="31"/>
      <c r="CZA45" s="30"/>
      <c r="CZB45" s="31"/>
      <c r="CZC45" s="30"/>
      <c r="CZD45" s="31"/>
      <c r="CZE45" s="30"/>
      <c r="CZF45" s="31"/>
      <c r="CZG45" s="30"/>
      <c r="CZH45" s="31"/>
      <c r="CZI45" s="30"/>
      <c r="CZJ45" s="31"/>
      <c r="CZK45" s="30"/>
      <c r="CZL45" s="31"/>
      <c r="CZM45" s="30"/>
      <c r="CZN45" s="31"/>
      <c r="CZO45" s="30"/>
      <c r="CZP45" s="31"/>
      <c r="CZQ45" s="30"/>
      <c r="CZR45" s="31"/>
      <c r="CZS45" s="30"/>
      <c r="CZT45" s="31"/>
      <c r="CZU45" s="30"/>
      <c r="CZV45" s="31"/>
      <c r="CZW45" s="30"/>
      <c r="CZX45" s="31"/>
      <c r="CZY45" s="30"/>
      <c r="CZZ45" s="31"/>
      <c r="DAA45" s="30"/>
      <c r="DAB45" s="31"/>
      <c r="DAC45" s="30"/>
      <c r="DAD45" s="31"/>
      <c r="DAE45" s="30"/>
      <c r="DAF45" s="31"/>
      <c r="DAG45" s="30"/>
      <c r="DAH45" s="31"/>
      <c r="DAI45" s="30"/>
      <c r="DAJ45" s="31"/>
      <c r="DAK45" s="30"/>
      <c r="DAL45" s="31"/>
      <c r="DAM45" s="30"/>
      <c r="DAN45" s="31"/>
      <c r="DAO45" s="30"/>
      <c r="DAP45" s="31"/>
      <c r="DAQ45" s="30"/>
      <c r="DAR45" s="31"/>
      <c r="DAS45" s="30"/>
      <c r="DAT45" s="31"/>
      <c r="DAU45" s="30"/>
      <c r="DAV45" s="31"/>
      <c r="DAW45" s="30"/>
      <c r="DAX45" s="31"/>
      <c r="DAY45" s="30"/>
      <c r="DAZ45" s="31"/>
      <c r="DBA45" s="30"/>
      <c r="DBB45" s="31"/>
      <c r="DBC45" s="30"/>
      <c r="DBD45" s="31"/>
      <c r="DBE45" s="30"/>
      <c r="DBF45" s="31"/>
      <c r="DBG45" s="30"/>
      <c r="DBH45" s="31"/>
      <c r="DBI45" s="30"/>
      <c r="DBJ45" s="31"/>
      <c r="DBK45" s="30"/>
      <c r="DBL45" s="31"/>
      <c r="DBM45" s="30"/>
      <c r="DBN45" s="31"/>
      <c r="DBO45" s="30"/>
      <c r="DBP45" s="31"/>
      <c r="DBQ45" s="30"/>
      <c r="DBR45" s="31"/>
      <c r="DBS45" s="30"/>
      <c r="DBT45" s="31"/>
      <c r="DBU45" s="30"/>
      <c r="DBV45" s="31"/>
      <c r="DBW45" s="30"/>
      <c r="DBX45" s="31"/>
      <c r="DBY45" s="30"/>
      <c r="DBZ45" s="31"/>
      <c r="DCA45" s="30"/>
      <c r="DCB45" s="31"/>
      <c r="DCC45" s="30"/>
      <c r="DCD45" s="31"/>
      <c r="DCE45" s="30"/>
      <c r="DCF45" s="31"/>
      <c r="DCG45" s="30"/>
      <c r="DCH45" s="31"/>
      <c r="DCI45" s="30"/>
      <c r="DCJ45" s="31"/>
      <c r="DCK45" s="30"/>
      <c r="DCL45" s="31"/>
      <c r="DCM45" s="30"/>
      <c r="DCN45" s="31"/>
      <c r="DCO45" s="30"/>
      <c r="DCP45" s="31"/>
      <c r="DCQ45" s="30"/>
      <c r="DCR45" s="31"/>
      <c r="DCS45" s="30"/>
      <c r="DCT45" s="31"/>
      <c r="DCU45" s="30"/>
      <c r="DCV45" s="31"/>
      <c r="DCW45" s="30"/>
      <c r="DCX45" s="31"/>
      <c r="DCY45" s="30"/>
      <c r="DCZ45" s="31"/>
      <c r="DDA45" s="30"/>
      <c r="DDB45" s="31"/>
      <c r="DDC45" s="30"/>
      <c r="DDD45" s="31"/>
      <c r="DDE45" s="30"/>
      <c r="DDF45" s="31"/>
      <c r="DDG45" s="30"/>
      <c r="DDH45" s="31"/>
      <c r="DDI45" s="30"/>
      <c r="DDJ45" s="31"/>
      <c r="DDK45" s="30"/>
      <c r="DDL45" s="31"/>
      <c r="DDM45" s="30"/>
      <c r="DDN45" s="31"/>
      <c r="DDO45" s="30"/>
      <c r="DDP45" s="31"/>
      <c r="DDQ45" s="30"/>
      <c r="DDR45" s="31"/>
      <c r="DDS45" s="30"/>
      <c r="DDT45" s="31"/>
      <c r="DDU45" s="30"/>
      <c r="DDV45" s="31"/>
      <c r="DDW45" s="30"/>
      <c r="DDX45" s="31"/>
      <c r="DDY45" s="30"/>
      <c r="DDZ45" s="31"/>
      <c r="DEA45" s="30"/>
      <c r="DEB45" s="31"/>
      <c r="DEC45" s="30"/>
      <c r="DED45" s="31"/>
      <c r="DEE45" s="30"/>
      <c r="DEF45" s="31"/>
      <c r="DEG45" s="30"/>
      <c r="DEH45" s="31"/>
      <c r="DEI45" s="30"/>
      <c r="DEJ45" s="31"/>
      <c r="DEK45" s="30"/>
      <c r="DEL45" s="31"/>
      <c r="DEM45" s="30"/>
      <c r="DEN45" s="31"/>
      <c r="DEO45" s="30"/>
      <c r="DEP45" s="31"/>
      <c r="DEQ45" s="30"/>
      <c r="DER45" s="31"/>
      <c r="DES45" s="30"/>
      <c r="DET45" s="31"/>
      <c r="DEU45" s="30"/>
      <c r="DEV45" s="31"/>
      <c r="DEW45" s="30"/>
      <c r="DEX45" s="31"/>
      <c r="DEY45" s="30"/>
      <c r="DEZ45" s="31"/>
      <c r="DFA45" s="30"/>
      <c r="DFB45" s="31"/>
      <c r="DFC45" s="30"/>
      <c r="DFD45" s="31"/>
      <c r="DFE45" s="30"/>
      <c r="DFF45" s="31"/>
      <c r="DFG45" s="30"/>
      <c r="DFH45" s="31"/>
      <c r="DFI45" s="30"/>
      <c r="DFJ45" s="31"/>
      <c r="DFK45" s="30"/>
      <c r="DFL45" s="31"/>
      <c r="DFM45" s="30"/>
      <c r="DFN45" s="31"/>
      <c r="DFO45" s="30"/>
      <c r="DFP45" s="31"/>
      <c r="DFQ45" s="30"/>
      <c r="DFR45" s="31"/>
      <c r="DFS45" s="30"/>
      <c r="DFT45" s="31"/>
      <c r="DFU45" s="30"/>
      <c r="DFV45" s="31"/>
      <c r="DFW45" s="30"/>
      <c r="DFX45" s="31"/>
      <c r="DFY45" s="30"/>
      <c r="DFZ45" s="31"/>
      <c r="DGA45" s="30"/>
      <c r="DGB45" s="31"/>
      <c r="DGC45" s="30"/>
      <c r="DGD45" s="31"/>
      <c r="DGE45" s="30"/>
      <c r="DGF45" s="31"/>
      <c r="DGG45" s="30"/>
      <c r="DGH45" s="31"/>
      <c r="DGI45" s="30"/>
      <c r="DGJ45" s="31"/>
      <c r="DGK45" s="30"/>
      <c r="DGL45" s="31"/>
      <c r="DGM45" s="30"/>
      <c r="DGN45" s="31"/>
      <c r="DGO45" s="30"/>
      <c r="DGP45" s="31"/>
      <c r="DGQ45" s="30"/>
      <c r="DGR45" s="31"/>
      <c r="DGS45" s="30"/>
      <c r="DGT45" s="31"/>
      <c r="DGU45" s="30"/>
      <c r="DGV45" s="31"/>
      <c r="DGW45" s="30"/>
      <c r="DGX45" s="31"/>
      <c r="DGY45" s="30"/>
      <c r="DGZ45" s="31"/>
      <c r="DHA45" s="30"/>
      <c r="DHB45" s="31"/>
      <c r="DHC45" s="30"/>
      <c r="DHD45" s="31"/>
      <c r="DHE45" s="30"/>
      <c r="DHF45" s="31"/>
      <c r="DHG45" s="30"/>
      <c r="DHH45" s="31"/>
      <c r="DHI45" s="30"/>
      <c r="DHJ45" s="31"/>
      <c r="DHK45" s="30"/>
      <c r="DHL45" s="31"/>
      <c r="DHM45" s="30"/>
      <c r="DHN45" s="31"/>
      <c r="DHO45" s="30"/>
      <c r="DHP45" s="31"/>
      <c r="DHQ45" s="30"/>
      <c r="DHR45" s="31"/>
      <c r="DHS45" s="30"/>
      <c r="DHT45" s="31"/>
      <c r="DHU45" s="30"/>
      <c r="DHV45" s="31"/>
      <c r="DHW45" s="30"/>
      <c r="DHX45" s="31"/>
      <c r="DHY45" s="30"/>
      <c r="DHZ45" s="31"/>
      <c r="DIA45" s="30"/>
      <c r="DIB45" s="31"/>
      <c r="DIC45" s="30"/>
      <c r="DID45" s="31"/>
      <c r="DIE45" s="30"/>
      <c r="DIF45" s="31"/>
      <c r="DIG45" s="30"/>
      <c r="DIH45" s="31"/>
      <c r="DII45" s="30"/>
      <c r="DIJ45" s="31"/>
      <c r="DIK45" s="30"/>
      <c r="DIL45" s="31"/>
      <c r="DIM45" s="30"/>
      <c r="DIN45" s="31"/>
      <c r="DIO45" s="30"/>
      <c r="DIP45" s="31"/>
      <c r="DIQ45" s="30"/>
      <c r="DIR45" s="31"/>
      <c r="DIS45" s="30"/>
      <c r="DIT45" s="31"/>
      <c r="DIU45" s="30"/>
      <c r="DIV45" s="31"/>
      <c r="DIW45" s="30"/>
      <c r="DIX45" s="31"/>
      <c r="DIY45" s="30"/>
      <c r="DIZ45" s="31"/>
      <c r="DJA45" s="30"/>
      <c r="DJB45" s="31"/>
      <c r="DJC45" s="30"/>
      <c r="DJD45" s="31"/>
      <c r="DJE45" s="30"/>
      <c r="DJF45" s="31"/>
      <c r="DJG45" s="30"/>
      <c r="DJH45" s="31"/>
      <c r="DJI45" s="30"/>
      <c r="DJJ45" s="31"/>
      <c r="DJK45" s="30"/>
      <c r="DJL45" s="31"/>
      <c r="DJM45" s="30"/>
      <c r="DJN45" s="31"/>
      <c r="DJO45" s="30"/>
      <c r="DJP45" s="31"/>
      <c r="DJQ45" s="30"/>
      <c r="DJR45" s="31"/>
      <c r="DJS45" s="30"/>
      <c r="DJT45" s="31"/>
      <c r="DJU45" s="30"/>
      <c r="DJV45" s="31"/>
      <c r="DJW45" s="30"/>
      <c r="DJX45" s="31"/>
      <c r="DJY45" s="30"/>
      <c r="DJZ45" s="31"/>
      <c r="DKA45" s="30"/>
      <c r="DKB45" s="31"/>
      <c r="DKC45" s="30"/>
      <c r="DKD45" s="31"/>
      <c r="DKE45" s="30"/>
      <c r="DKF45" s="31"/>
      <c r="DKG45" s="30"/>
      <c r="DKH45" s="31"/>
      <c r="DKI45" s="30"/>
      <c r="DKJ45" s="31"/>
      <c r="DKK45" s="30"/>
      <c r="DKL45" s="31"/>
      <c r="DKM45" s="30"/>
      <c r="DKN45" s="31"/>
      <c r="DKO45" s="30"/>
      <c r="DKP45" s="31"/>
      <c r="DKQ45" s="30"/>
      <c r="DKR45" s="31"/>
      <c r="DKS45" s="30"/>
      <c r="DKT45" s="31"/>
      <c r="DKU45" s="30"/>
      <c r="DKV45" s="31"/>
      <c r="DKW45" s="30"/>
      <c r="DKX45" s="31"/>
      <c r="DKY45" s="30"/>
      <c r="DKZ45" s="31"/>
      <c r="DLA45" s="30"/>
      <c r="DLB45" s="31"/>
      <c r="DLC45" s="30"/>
      <c r="DLD45" s="31"/>
      <c r="DLE45" s="30"/>
      <c r="DLF45" s="31"/>
      <c r="DLG45" s="30"/>
      <c r="DLH45" s="31"/>
      <c r="DLI45" s="30"/>
      <c r="DLJ45" s="31"/>
      <c r="DLK45" s="30"/>
      <c r="DLL45" s="31"/>
      <c r="DLM45" s="30"/>
      <c r="DLN45" s="31"/>
      <c r="DLO45" s="30"/>
      <c r="DLP45" s="31"/>
      <c r="DLQ45" s="30"/>
      <c r="DLR45" s="31"/>
      <c r="DLS45" s="30"/>
      <c r="DLT45" s="31"/>
      <c r="DLU45" s="30"/>
      <c r="DLV45" s="31"/>
      <c r="DLW45" s="30"/>
      <c r="DLX45" s="31"/>
      <c r="DLY45" s="30"/>
      <c r="DLZ45" s="31"/>
      <c r="DMA45" s="30"/>
      <c r="DMB45" s="31"/>
      <c r="DMC45" s="30"/>
      <c r="DMD45" s="31"/>
      <c r="DME45" s="30"/>
      <c r="DMF45" s="31"/>
      <c r="DMG45" s="30"/>
      <c r="DMH45" s="31"/>
      <c r="DMI45" s="30"/>
      <c r="DMJ45" s="31"/>
      <c r="DMK45" s="30"/>
      <c r="DML45" s="31"/>
      <c r="DMM45" s="30"/>
      <c r="DMN45" s="31"/>
      <c r="DMO45" s="30"/>
      <c r="DMP45" s="31"/>
      <c r="DMQ45" s="30"/>
      <c r="DMR45" s="31"/>
      <c r="DMS45" s="30"/>
      <c r="DMT45" s="31"/>
      <c r="DMU45" s="30"/>
      <c r="DMV45" s="31"/>
      <c r="DMW45" s="30"/>
      <c r="DMX45" s="31"/>
      <c r="DMY45" s="30"/>
      <c r="DMZ45" s="31"/>
      <c r="DNA45" s="30"/>
      <c r="DNB45" s="31"/>
      <c r="DNC45" s="30"/>
      <c r="DND45" s="31"/>
      <c r="DNE45" s="30"/>
      <c r="DNF45" s="31"/>
      <c r="DNG45" s="30"/>
      <c r="DNH45" s="31"/>
      <c r="DNI45" s="30"/>
      <c r="DNJ45" s="31"/>
      <c r="DNK45" s="30"/>
      <c r="DNL45" s="31"/>
      <c r="DNM45" s="30"/>
      <c r="DNN45" s="31"/>
      <c r="DNO45" s="30"/>
      <c r="DNP45" s="31"/>
      <c r="DNQ45" s="30"/>
      <c r="DNR45" s="31"/>
      <c r="DNS45" s="30"/>
      <c r="DNT45" s="31"/>
      <c r="DNU45" s="30"/>
      <c r="DNV45" s="31"/>
      <c r="DNW45" s="30"/>
      <c r="DNX45" s="31"/>
      <c r="DNY45" s="30"/>
      <c r="DNZ45" s="31"/>
      <c r="DOA45" s="30"/>
      <c r="DOB45" s="31"/>
      <c r="DOC45" s="30"/>
      <c r="DOD45" s="31"/>
      <c r="DOE45" s="30"/>
      <c r="DOF45" s="31"/>
      <c r="DOG45" s="30"/>
      <c r="DOH45" s="31"/>
      <c r="DOI45" s="30"/>
      <c r="DOJ45" s="31"/>
      <c r="DOK45" s="30"/>
      <c r="DOL45" s="31"/>
      <c r="DOM45" s="30"/>
      <c r="DON45" s="31"/>
      <c r="DOO45" s="30"/>
      <c r="DOP45" s="31"/>
      <c r="DOQ45" s="30"/>
      <c r="DOR45" s="31"/>
      <c r="DOS45" s="30"/>
      <c r="DOT45" s="31"/>
      <c r="DOU45" s="30"/>
      <c r="DOV45" s="31"/>
      <c r="DOW45" s="30"/>
      <c r="DOX45" s="31"/>
      <c r="DOY45" s="30"/>
      <c r="DOZ45" s="31"/>
      <c r="DPA45" s="30"/>
      <c r="DPB45" s="31"/>
      <c r="DPC45" s="30"/>
      <c r="DPD45" s="31"/>
      <c r="DPE45" s="30"/>
      <c r="DPF45" s="31"/>
      <c r="DPG45" s="30"/>
      <c r="DPH45" s="31"/>
      <c r="DPI45" s="30"/>
      <c r="DPJ45" s="31"/>
      <c r="DPK45" s="30"/>
      <c r="DPL45" s="31"/>
      <c r="DPM45" s="30"/>
      <c r="DPN45" s="31"/>
      <c r="DPO45" s="30"/>
      <c r="DPP45" s="31"/>
      <c r="DPQ45" s="30"/>
      <c r="DPR45" s="31"/>
      <c r="DPS45" s="30"/>
      <c r="DPT45" s="31"/>
      <c r="DPU45" s="30"/>
      <c r="DPV45" s="31"/>
      <c r="DPW45" s="30"/>
      <c r="DPX45" s="31"/>
      <c r="DPY45" s="30"/>
      <c r="DPZ45" s="31"/>
      <c r="DQA45" s="30"/>
      <c r="DQB45" s="31"/>
      <c r="DQC45" s="30"/>
      <c r="DQD45" s="31"/>
      <c r="DQE45" s="30"/>
      <c r="DQF45" s="31"/>
      <c r="DQG45" s="30"/>
      <c r="DQH45" s="31"/>
      <c r="DQI45" s="30"/>
      <c r="DQJ45" s="31"/>
      <c r="DQK45" s="30"/>
      <c r="DQL45" s="31"/>
      <c r="DQM45" s="30"/>
      <c r="DQN45" s="31"/>
      <c r="DQO45" s="30"/>
      <c r="DQP45" s="31"/>
      <c r="DQQ45" s="30"/>
      <c r="DQR45" s="31"/>
      <c r="DQS45" s="30"/>
      <c r="DQT45" s="31"/>
      <c r="DQU45" s="30"/>
      <c r="DQV45" s="31"/>
      <c r="DQW45" s="30"/>
      <c r="DQX45" s="31"/>
      <c r="DQY45" s="30"/>
      <c r="DQZ45" s="31"/>
      <c r="DRA45" s="30"/>
      <c r="DRB45" s="31"/>
      <c r="DRC45" s="30"/>
      <c r="DRD45" s="31"/>
      <c r="DRE45" s="30"/>
      <c r="DRF45" s="31"/>
      <c r="DRG45" s="30"/>
      <c r="DRH45" s="31"/>
      <c r="DRI45" s="30"/>
      <c r="DRJ45" s="31"/>
      <c r="DRK45" s="30"/>
      <c r="DRL45" s="31"/>
      <c r="DRM45" s="30"/>
      <c r="DRN45" s="31"/>
      <c r="DRO45" s="30"/>
      <c r="DRP45" s="31"/>
      <c r="DRQ45" s="30"/>
      <c r="DRR45" s="31"/>
      <c r="DRS45" s="30"/>
      <c r="DRT45" s="31"/>
      <c r="DRU45" s="30"/>
      <c r="DRV45" s="31"/>
      <c r="DRW45" s="30"/>
      <c r="DRX45" s="31"/>
      <c r="DRY45" s="30"/>
      <c r="DRZ45" s="31"/>
      <c r="DSA45" s="30"/>
      <c r="DSB45" s="31"/>
      <c r="DSC45" s="30"/>
      <c r="DSD45" s="31"/>
      <c r="DSE45" s="30"/>
      <c r="DSF45" s="31"/>
      <c r="DSG45" s="30"/>
      <c r="DSH45" s="31"/>
      <c r="DSI45" s="30"/>
      <c r="DSJ45" s="31"/>
      <c r="DSK45" s="30"/>
      <c r="DSL45" s="31"/>
      <c r="DSM45" s="30"/>
      <c r="DSN45" s="31"/>
      <c r="DSO45" s="30"/>
      <c r="DSP45" s="31"/>
      <c r="DSQ45" s="30"/>
      <c r="DSR45" s="31"/>
      <c r="DSS45" s="30"/>
      <c r="DST45" s="31"/>
      <c r="DSU45" s="30"/>
      <c r="DSV45" s="31"/>
      <c r="DSW45" s="30"/>
      <c r="DSX45" s="31"/>
      <c r="DSY45" s="30"/>
      <c r="DSZ45" s="31"/>
      <c r="DTA45" s="30"/>
      <c r="DTB45" s="31"/>
      <c r="DTC45" s="30"/>
      <c r="DTD45" s="31"/>
      <c r="DTE45" s="30"/>
      <c r="DTF45" s="31"/>
      <c r="DTG45" s="30"/>
      <c r="DTH45" s="31"/>
      <c r="DTI45" s="30"/>
      <c r="DTJ45" s="31"/>
      <c r="DTK45" s="30"/>
      <c r="DTL45" s="31"/>
      <c r="DTM45" s="30"/>
      <c r="DTN45" s="31"/>
      <c r="DTO45" s="30"/>
      <c r="DTP45" s="31"/>
      <c r="DTQ45" s="30"/>
      <c r="DTR45" s="31"/>
      <c r="DTS45" s="30"/>
      <c r="DTT45" s="31"/>
      <c r="DTU45" s="30"/>
      <c r="DTV45" s="31"/>
      <c r="DTW45" s="30"/>
      <c r="DTX45" s="31"/>
      <c r="DTY45" s="30"/>
      <c r="DTZ45" s="31"/>
      <c r="DUA45" s="30"/>
      <c r="DUB45" s="31"/>
      <c r="DUC45" s="30"/>
      <c r="DUD45" s="31"/>
      <c r="DUE45" s="30"/>
      <c r="DUF45" s="31"/>
      <c r="DUG45" s="30"/>
      <c r="DUH45" s="31"/>
      <c r="DUI45" s="30"/>
      <c r="DUJ45" s="31"/>
      <c r="DUK45" s="30"/>
      <c r="DUL45" s="31"/>
      <c r="DUM45" s="30"/>
      <c r="DUN45" s="31"/>
      <c r="DUO45" s="30"/>
      <c r="DUP45" s="31"/>
      <c r="DUQ45" s="30"/>
      <c r="DUR45" s="31"/>
      <c r="DUS45" s="30"/>
      <c r="DUT45" s="31"/>
      <c r="DUU45" s="30"/>
      <c r="DUV45" s="31"/>
      <c r="DUW45" s="30"/>
      <c r="DUX45" s="31"/>
      <c r="DUY45" s="30"/>
      <c r="DUZ45" s="31"/>
      <c r="DVA45" s="30"/>
      <c r="DVB45" s="31"/>
      <c r="DVC45" s="30"/>
      <c r="DVD45" s="31"/>
      <c r="DVE45" s="30"/>
      <c r="DVF45" s="31"/>
      <c r="DVG45" s="30"/>
      <c r="DVH45" s="31"/>
      <c r="DVI45" s="30"/>
      <c r="DVJ45" s="31"/>
      <c r="DVK45" s="30"/>
      <c r="DVL45" s="31"/>
      <c r="DVM45" s="30"/>
      <c r="DVN45" s="31"/>
      <c r="DVO45" s="30"/>
      <c r="DVP45" s="31"/>
      <c r="DVQ45" s="30"/>
      <c r="DVR45" s="31"/>
      <c r="DVS45" s="30"/>
      <c r="DVT45" s="31"/>
      <c r="DVU45" s="30"/>
      <c r="DVV45" s="31"/>
      <c r="DVW45" s="30"/>
      <c r="DVX45" s="31"/>
      <c r="DVY45" s="30"/>
      <c r="DVZ45" s="31"/>
      <c r="DWA45" s="30"/>
      <c r="DWB45" s="31"/>
      <c r="DWC45" s="30"/>
      <c r="DWD45" s="31"/>
      <c r="DWE45" s="30"/>
      <c r="DWF45" s="31"/>
      <c r="DWG45" s="30"/>
      <c r="DWH45" s="31"/>
      <c r="DWI45" s="30"/>
      <c r="DWJ45" s="31"/>
      <c r="DWK45" s="30"/>
      <c r="DWL45" s="31"/>
      <c r="DWM45" s="30"/>
      <c r="DWN45" s="31"/>
      <c r="DWO45" s="30"/>
      <c r="DWP45" s="31"/>
      <c r="DWQ45" s="30"/>
      <c r="DWR45" s="31"/>
      <c r="DWS45" s="30"/>
      <c r="DWT45" s="31"/>
      <c r="DWU45" s="30"/>
      <c r="DWV45" s="31"/>
      <c r="DWW45" s="30"/>
      <c r="DWX45" s="31"/>
      <c r="DWY45" s="30"/>
      <c r="DWZ45" s="31"/>
      <c r="DXA45" s="30"/>
      <c r="DXB45" s="31"/>
      <c r="DXC45" s="30"/>
      <c r="DXD45" s="31"/>
      <c r="DXE45" s="30"/>
      <c r="DXF45" s="31"/>
      <c r="DXG45" s="30"/>
      <c r="DXH45" s="31"/>
      <c r="DXI45" s="30"/>
      <c r="DXJ45" s="31"/>
      <c r="DXK45" s="30"/>
      <c r="DXL45" s="31"/>
      <c r="DXM45" s="30"/>
      <c r="DXN45" s="31"/>
      <c r="DXO45" s="30"/>
      <c r="DXP45" s="31"/>
      <c r="DXQ45" s="30"/>
      <c r="DXR45" s="31"/>
      <c r="DXS45" s="30"/>
      <c r="DXT45" s="31"/>
      <c r="DXU45" s="30"/>
      <c r="DXV45" s="31"/>
      <c r="DXW45" s="30"/>
      <c r="DXX45" s="31"/>
      <c r="DXY45" s="30"/>
      <c r="DXZ45" s="31"/>
      <c r="DYA45" s="30"/>
      <c r="DYB45" s="31"/>
      <c r="DYC45" s="30"/>
      <c r="DYD45" s="31"/>
      <c r="DYE45" s="30"/>
      <c r="DYF45" s="31"/>
      <c r="DYG45" s="30"/>
      <c r="DYH45" s="31"/>
      <c r="DYI45" s="30"/>
      <c r="DYJ45" s="31"/>
      <c r="DYK45" s="30"/>
      <c r="DYL45" s="31"/>
      <c r="DYM45" s="30"/>
      <c r="DYN45" s="31"/>
      <c r="DYO45" s="30"/>
      <c r="DYP45" s="31"/>
      <c r="DYQ45" s="30"/>
      <c r="DYR45" s="31"/>
      <c r="DYS45" s="30"/>
      <c r="DYT45" s="31"/>
      <c r="DYU45" s="30"/>
      <c r="DYV45" s="31"/>
      <c r="DYW45" s="30"/>
      <c r="DYX45" s="31"/>
      <c r="DYY45" s="30"/>
      <c r="DYZ45" s="31"/>
      <c r="DZA45" s="30"/>
      <c r="DZB45" s="31"/>
      <c r="DZC45" s="30"/>
      <c r="DZD45" s="31"/>
      <c r="DZE45" s="30"/>
      <c r="DZF45" s="31"/>
      <c r="DZG45" s="30"/>
      <c r="DZH45" s="31"/>
      <c r="DZI45" s="30"/>
      <c r="DZJ45" s="31"/>
      <c r="DZK45" s="30"/>
      <c r="DZL45" s="31"/>
      <c r="DZM45" s="30"/>
      <c r="DZN45" s="31"/>
      <c r="DZO45" s="30"/>
      <c r="DZP45" s="31"/>
      <c r="DZQ45" s="30"/>
      <c r="DZR45" s="31"/>
      <c r="DZS45" s="30"/>
      <c r="DZT45" s="31"/>
      <c r="DZU45" s="30"/>
      <c r="DZV45" s="31"/>
      <c r="DZW45" s="30"/>
      <c r="DZX45" s="31"/>
      <c r="DZY45" s="30"/>
      <c r="DZZ45" s="31"/>
      <c r="EAA45" s="30"/>
      <c r="EAB45" s="31"/>
      <c r="EAC45" s="30"/>
      <c r="EAD45" s="31"/>
      <c r="EAE45" s="30"/>
      <c r="EAF45" s="31"/>
      <c r="EAG45" s="30"/>
      <c r="EAH45" s="31"/>
      <c r="EAI45" s="30"/>
      <c r="EAJ45" s="31"/>
      <c r="EAK45" s="30"/>
      <c r="EAL45" s="31"/>
      <c r="EAM45" s="30"/>
      <c r="EAN45" s="31"/>
      <c r="EAO45" s="30"/>
      <c r="EAP45" s="31"/>
      <c r="EAQ45" s="30"/>
      <c r="EAR45" s="31"/>
      <c r="EAS45" s="30"/>
      <c r="EAT45" s="31"/>
      <c r="EAU45" s="30"/>
      <c r="EAV45" s="31"/>
      <c r="EAW45" s="30"/>
      <c r="EAX45" s="31"/>
      <c r="EAY45" s="30"/>
      <c r="EAZ45" s="31"/>
      <c r="EBA45" s="30"/>
      <c r="EBB45" s="31"/>
      <c r="EBC45" s="30"/>
      <c r="EBD45" s="31"/>
      <c r="EBE45" s="30"/>
      <c r="EBF45" s="31"/>
      <c r="EBG45" s="30"/>
      <c r="EBH45" s="31"/>
      <c r="EBI45" s="30"/>
      <c r="EBJ45" s="31"/>
      <c r="EBK45" s="30"/>
      <c r="EBL45" s="31"/>
      <c r="EBM45" s="30"/>
      <c r="EBN45" s="31"/>
      <c r="EBO45" s="30"/>
      <c r="EBP45" s="31"/>
      <c r="EBQ45" s="30"/>
      <c r="EBR45" s="31"/>
      <c r="EBS45" s="30"/>
      <c r="EBT45" s="31"/>
      <c r="EBU45" s="30"/>
      <c r="EBV45" s="31"/>
      <c r="EBW45" s="30"/>
      <c r="EBX45" s="31"/>
      <c r="EBY45" s="30"/>
      <c r="EBZ45" s="31"/>
      <c r="ECA45" s="30"/>
      <c r="ECB45" s="31"/>
      <c r="ECC45" s="30"/>
      <c r="ECD45" s="31"/>
      <c r="ECE45" s="30"/>
      <c r="ECF45" s="31"/>
      <c r="ECG45" s="30"/>
      <c r="ECH45" s="31"/>
      <c r="ECI45" s="30"/>
      <c r="ECJ45" s="31"/>
      <c r="ECK45" s="30"/>
      <c r="ECL45" s="31"/>
      <c r="ECM45" s="30"/>
      <c r="ECN45" s="31"/>
      <c r="ECO45" s="30"/>
      <c r="ECP45" s="31"/>
      <c r="ECQ45" s="30"/>
      <c r="ECR45" s="31"/>
      <c r="ECS45" s="30"/>
      <c r="ECT45" s="31"/>
      <c r="ECU45" s="30"/>
      <c r="ECV45" s="31"/>
      <c r="ECW45" s="30"/>
      <c r="ECX45" s="31"/>
      <c r="ECY45" s="30"/>
      <c r="ECZ45" s="31"/>
      <c r="EDA45" s="30"/>
      <c r="EDB45" s="31"/>
      <c r="EDC45" s="30"/>
      <c r="EDD45" s="31"/>
      <c r="EDE45" s="30"/>
      <c r="EDF45" s="31"/>
      <c r="EDG45" s="30"/>
      <c r="EDH45" s="31"/>
      <c r="EDI45" s="30"/>
      <c r="EDJ45" s="31"/>
      <c r="EDK45" s="30"/>
      <c r="EDL45" s="31"/>
      <c r="EDM45" s="30"/>
      <c r="EDN45" s="31"/>
      <c r="EDO45" s="30"/>
      <c r="EDP45" s="31"/>
      <c r="EDQ45" s="30"/>
      <c r="EDR45" s="31"/>
      <c r="EDS45" s="30"/>
      <c r="EDT45" s="31"/>
      <c r="EDU45" s="30"/>
      <c r="EDV45" s="31"/>
      <c r="EDW45" s="30"/>
      <c r="EDX45" s="31"/>
      <c r="EDY45" s="30"/>
      <c r="EDZ45" s="31"/>
      <c r="EEA45" s="30"/>
      <c r="EEB45" s="31"/>
      <c r="EEC45" s="30"/>
      <c r="EED45" s="31"/>
      <c r="EEE45" s="30"/>
      <c r="EEF45" s="31"/>
      <c r="EEG45" s="30"/>
      <c r="EEH45" s="31"/>
      <c r="EEI45" s="30"/>
      <c r="EEJ45" s="31"/>
      <c r="EEK45" s="30"/>
      <c r="EEL45" s="31"/>
      <c r="EEM45" s="30"/>
      <c r="EEN45" s="31"/>
      <c r="EEO45" s="30"/>
      <c r="EEP45" s="31"/>
      <c r="EEQ45" s="30"/>
      <c r="EER45" s="31"/>
      <c r="EES45" s="30"/>
      <c r="EET45" s="31"/>
      <c r="EEU45" s="30"/>
      <c r="EEV45" s="31"/>
      <c r="EEW45" s="30"/>
      <c r="EEX45" s="31"/>
      <c r="EEY45" s="30"/>
      <c r="EEZ45" s="31"/>
      <c r="EFA45" s="30"/>
      <c r="EFB45" s="31"/>
      <c r="EFC45" s="30"/>
      <c r="EFD45" s="31"/>
      <c r="EFE45" s="30"/>
      <c r="EFF45" s="31"/>
      <c r="EFG45" s="30"/>
      <c r="EFH45" s="31"/>
      <c r="EFI45" s="30"/>
      <c r="EFJ45" s="31"/>
      <c r="EFK45" s="30"/>
      <c r="EFL45" s="31"/>
      <c r="EFM45" s="30"/>
      <c r="EFN45" s="31"/>
      <c r="EFO45" s="30"/>
      <c r="EFP45" s="31"/>
      <c r="EFQ45" s="30"/>
      <c r="EFR45" s="31"/>
      <c r="EFS45" s="30"/>
      <c r="EFT45" s="31"/>
      <c r="EFU45" s="30"/>
      <c r="EFV45" s="31"/>
      <c r="EFW45" s="30"/>
      <c r="EFX45" s="31"/>
      <c r="EFY45" s="30"/>
      <c r="EFZ45" s="31"/>
      <c r="EGA45" s="30"/>
      <c r="EGB45" s="31"/>
      <c r="EGC45" s="30"/>
      <c r="EGD45" s="31"/>
      <c r="EGE45" s="30"/>
      <c r="EGF45" s="31"/>
      <c r="EGG45" s="30"/>
      <c r="EGH45" s="31"/>
      <c r="EGI45" s="30"/>
      <c r="EGJ45" s="31"/>
      <c r="EGK45" s="30"/>
      <c r="EGL45" s="31"/>
      <c r="EGM45" s="30"/>
      <c r="EGN45" s="31"/>
      <c r="EGO45" s="30"/>
      <c r="EGP45" s="31"/>
      <c r="EGQ45" s="30"/>
      <c r="EGR45" s="31"/>
      <c r="EGS45" s="30"/>
      <c r="EGT45" s="31"/>
      <c r="EGU45" s="30"/>
      <c r="EGV45" s="31"/>
      <c r="EGW45" s="30"/>
      <c r="EGX45" s="31"/>
      <c r="EGY45" s="30"/>
      <c r="EGZ45" s="31"/>
      <c r="EHA45" s="30"/>
      <c r="EHB45" s="31"/>
      <c r="EHC45" s="30"/>
      <c r="EHD45" s="31"/>
      <c r="EHE45" s="30"/>
      <c r="EHF45" s="31"/>
      <c r="EHG45" s="30"/>
      <c r="EHH45" s="31"/>
      <c r="EHI45" s="30"/>
      <c r="EHJ45" s="31"/>
      <c r="EHK45" s="30"/>
      <c r="EHL45" s="31"/>
      <c r="EHM45" s="30"/>
      <c r="EHN45" s="31"/>
      <c r="EHO45" s="30"/>
      <c r="EHP45" s="31"/>
      <c r="EHQ45" s="30"/>
      <c r="EHR45" s="31"/>
      <c r="EHS45" s="30"/>
      <c r="EHT45" s="31"/>
      <c r="EHU45" s="30"/>
      <c r="EHV45" s="31"/>
      <c r="EHW45" s="30"/>
      <c r="EHX45" s="31"/>
      <c r="EHY45" s="30"/>
      <c r="EHZ45" s="31"/>
      <c r="EIA45" s="30"/>
      <c r="EIB45" s="31"/>
      <c r="EIC45" s="30"/>
      <c r="EID45" s="31"/>
      <c r="EIE45" s="30"/>
      <c r="EIF45" s="31"/>
      <c r="EIG45" s="30"/>
      <c r="EIH45" s="31"/>
      <c r="EII45" s="30"/>
      <c r="EIJ45" s="31"/>
      <c r="EIK45" s="30"/>
      <c r="EIL45" s="31"/>
      <c r="EIM45" s="30"/>
      <c r="EIN45" s="31"/>
      <c r="EIO45" s="30"/>
      <c r="EIP45" s="31"/>
      <c r="EIQ45" s="30"/>
      <c r="EIR45" s="31"/>
      <c r="EIS45" s="30"/>
      <c r="EIT45" s="31"/>
      <c r="EIU45" s="30"/>
      <c r="EIV45" s="31"/>
      <c r="EIW45" s="30"/>
      <c r="EIX45" s="31"/>
      <c r="EIY45" s="30"/>
      <c r="EIZ45" s="31"/>
      <c r="EJA45" s="30"/>
      <c r="EJB45" s="31"/>
      <c r="EJC45" s="30"/>
      <c r="EJD45" s="31"/>
      <c r="EJE45" s="30"/>
      <c r="EJF45" s="31"/>
      <c r="EJG45" s="30"/>
      <c r="EJH45" s="31"/>
      <c r="EJI45" s="30"/>
      <c r="EJJ45" s="31"/>
      <c r="EJK45" s="30"/>
      <c r="EJL45" s="31"/>
      <c r="EJM45" s="30"/>
      <c r="EJN45" s="31"/>
      <c r="EJO45" s="30"/>
      <c r="EJP45" s="31"/>
      <c r="EJQ45" s="30"/>
      <c r="EJR45" s="31"/>
      <c r="EJS45" s="30"/>
      <c r="EJT45" s="31"/>
      <c r="EJU45" s="30"/>
      <c r="EJV45" s="31"/>
      <c r="EJW45" s="30"/>
      <c r="EJX45" s="31"/>
      <c r="EJY45" s="30"/>
      <c r="EJZ45" s="31"/>
      <c r="EKA45" s="30"/>
      <c r="EKB45" s="31"/>
      <c r="EKC45" s="30"/>
      <c r="EKD45" s="31"/>
      <c r="EKE45" s="30"/>
      <c r="EKF45" s="31"/>
      <c r="EKG45" s="30"/>
      <c r="EKH45" s="31"/>
      <c r="EKI45" s="30"/>
      <c r="EKJ45" s="31"/>
      <c r="EKK45" s="30"/>
      <c r="EKL45" s="31"/>
      <c r="EKM45" s="30"/>
      <c r="EKN45" s="31"/>
      <c r="EKO45" s="30"/>
      <c r="EKP45" s="31"/>
      <c r="EKQ45" s="30"/>
      <c r="EKR45" s="31"/>
      <c r="EKS45" s="30"/>
      <c r="EKT45" s="31"/>
      <c r="EKU45" s="30"/>
      <c r="EKV45" s="31"/>
      <c r="EKW45" s="30"/>
      <c r="EKX45" s="31"/>
      <c r="EKY45" s="30"/>
      <c r="EKZ45" s="31"/>
      <c r="ELA45" s="30"/>
      <c r="ELB45" s="31"/>
      <c r="ELC45" s="30"/>
      <c r="ELD45" s="31"/>
      <c r="ELE45" s="30"/>
      <c r="ELF45" s="31"/>
      <c r="ELG45" s="30"/>
      <c r="ELH45" s="31"/>
      <c r="ELI45" s="30"/>
      <c r="ELJ45" s="31"/>
      <c r="ELK45" s="30"/>
      <c r="ELL45" s="31"/>
      <c r="ELM45" s="30"/>
      <c r="ELN45" s="31"/>
      <c r="ELO45" s="30"/>
      <c r="ELP45" s="31"/>
      <c r="ELQ45" s="30"/>
      <c r="ELR45" s="31"/>
      <c r="ELS45" s="30"/>
      <c r="ELT45" s="31"/>
      <c r="ELU45" s="30"/>
      <c r="ELV45" s="31"/>
      <c r="ELW45" s="30"/>
      <c r="ELX45" s="31"/>
      <c r="ELY45" s="30"/>
      <c r="ELZ45" s="31"/>
      <c r="EMA45" s="30"/>
      <c r="EMB45" s="31"/>
      <c r="EMC45" s="30"/>
      <c r="EMD45" s="31"/>
      <c r="EME45" s="30"/>
      <c r="EMF45" s="31"/>
      <c r="EMG45" s="30"/>
      <c r="EMH45" s="31"/>
      <c r="EMI45" s="30"/>
      <c r="EMJ45" s="31"/>
      <c r="EMK45" s="30"/>
      <c r="EML45" s="31"/>
      <c r="EMM45" s="30"/>
      <c r="EMN45" s="31"/>
      <c r="EMO45" s="30"/>
      <c r="EMP45" s="31"/>
      <c r="EMQ45" s="30"/>
      <c r="EMR45" s="31"/>
      <c r="EMS45" s="30"/>
      <c r="EMT45" s="31"/>
      <c r="EMU45" s="30"/>
      <c r="EMV45" s="31"/>
      <c r="EMW45" s="30"/>
      <c r="EMX45" s="31"/>
      <c r="EMY45" s="30"/>
      <c r="EMZ45" s="31"/>
      <c r="ENA45" s="30"/>
      <c r="ENB45" s="31"/>
      <c r="ENC45" s="30"/>
      <c r="END45" s="31"/>
      <c r="ENE45" s="30"/>
      <c r="ENF45" s="31"/>
      <c r="ENG45" s="30"/>
      <c r="ENH45" s="31"/>
      <c r="ENI45" s="30"/>
      <c r="ENJ45" s="31"/>
      <c r="ENK45" s="30"/>
      <c r="ENL45" s="31"/>
      <c r="ENM45" s="30"/>
      <c r="ENN45" s="31"/>
      <c r="ENO45" s="30"/>
      <c r="ENP45" s="31"/>
      <c r="ENQ45" s="30"/>
      <c r="ENR45" s="31"/>
      <c r="ENS45" s="30"/>
      <c r="ENT45" s="31"/>
      <c r="ENU45" s="30"/>
      <c r="ENV45" s="31"/>
      <c r="ENW45" s="30"/>
      <c r="ENX45" s="31"/>
      <c r="ENY45" s="30"/>
      <c r="ENZ45" s="31"/>
      <c r="EOA45" s="30"/>
      <c r="EOB45" s="31"/>
      <c r="EOC45" s="30"/>
      <c r="EOD45" s="31"/>
      <c r="EOE45" s="30"/>
      <c r="EOF45" s="31"/>
      <c r="EOG45" s="30"/>
      <c r="EOH45" s="31"/>
      <c r="EOI45" s="30"/>
      <c r="EOJ45" s="31"/>
      <c r="EOK45" s="30"/>
      <c r="EOL45" s="31"/>
      <c r="EOM45" s="30"/>
      <c r="EON45" s="31"/>
      <c r="EOO45" s="30"/>
      <c r="EOP45" s="31"/>
      <c r="EOQ45" s="30"/>
      <c r="EOR45" s="31"/>
      <c r="EOS45" s="30"/>
      <c r="EOT45" s="31"/>
      <c r="EOU45" s="30"/>
      <c r="EOV45" s="31"/>
      <c r="EOW45" s="30"/>
      <c r="EOX45" s="31"/>
      <c r="EOY45" s="30"/>
      <c r="EOZ45" s="31"/>
      <c r="EPA45" s="30"/>
      <c r="EPB45" s="31"/>
      <c r="EPC45" s="30"/>
      <c r="EPD45" s="31"/>
      <c r="EPE45" s="30"/>
      <c r="EPF45" s="31"/>
      <c r="EPG45" s="30"/>
      <c r="EPH45" s="31"/>
      <c r="EPI45" s="30"/>
      <c r="EPJ45" s="31"/>
      <c r="EPK45" s="30"/>
      <c r="EPL45" s="31"/>
      <c r="EPM45" s="30"/>
      <c r="EPN45" s="31"/>
      <c r="EPO45" s="30"/>
      <c r="EPP45" s="31"/>
      <c r="EPQ45" s="30"/>
      <c r="EPR45" s="31"/>
      <c r="EPS45" s="30"/>
      <c r="EPT45" s="31"/>
      <c r="EPU45" s="30"/>
      <c r="EPV45" s="31"/>
      <c r="EPW45" s="30"/>
      <c r="EPX45" s="31"/>
      <c r="EPY45" s="30"/>
      <c r="EPZ45" s="31"/>
      <c r="EQA45" s="30"/>
      <c r="EQB45" s="31"/>
      <c r="EQC45" s="30"/>
      <c r="EQD45" s="31"/>
      <c r="EQE45" s="30"/>
      <c r="EQF45" s="31"/>
      <c r="EQG45" s="30"/>
      <c r="EQH45" s="31"/>
      <c r="EQI45" s="30"/>
      <c r="EQJ45" s="31"/>
      <c r="EQK45" s="30"/>
      <c r="EQL45" s="31"/>
      <c r="EQM45" s="30"/>
      <c r="EQN45" s="31"/>
      <c r="EQO45" s="30"/>
      <c r="EQP45" s="31"/>
      <c r="EQQ45" s="30"/>
      <c r="EQR45" s="31"/>
      <c r="EQS45" s="30"/>
      <c r="EQT45" s="31"/>
      <c r="EQU45" s="30"/>
      <c r="EQV45" s="31"/>
      <c r="EQW45" s="30"/>
      <c r="EQX45" s="31"/>
      <c r="EQY45" s="30"/>
      <c r="EQZ45" s="31"/>
      <c r="ERA45" s="30"/>
      <c r="ERB45" s="31"/>
      <c r="ERC45" s="30"/>
      <c r="ERD45" s="31"/>
      <c r="ERE45" s="30"/>
      <c r="ERF45" s="31"/>
      <c r="ERG45" s="30"/>
      <c r="ERH45" s="31"/>
      <c r="ERI45" s="30"/>
      <c r="ERJ45" s="31"/>
      <c r="ERK45" s="30"/>
      <c r="ERL45" s="31"/>
      <c r="ERM45" s="30"/>
      <c r="ERN45" s="31"/>
      <c r="ERO45" s="30"/>
      <c r="ERP45" s="31"/>
      <c r="ERQ45" s="30"/>
      <c r="ERR45" s="31"/>
      <c r="ERS45" s="30"/>
      <c r="ERT45" s="31"/>
      <c r="ERU45" s="30"/>
      <c r="ERV45" s="31"/>
      <c r="ERW45" s="30"/>
      <c r="ERX45" s="31"/>
      <c r="ERY45" s="30"/>
      <c r="ERZ45" s="31"/>
      <c r="ESA45" s="30"/>
      <c r="ESB45" s="31"/>
      <c r="ESC45" s="30"/>
      <c r="ESD45" s="31"/>
      <c r="ESE45" s="30"/>
      <c r="ESF45" s="31"/>
      <c r="ESG45" s="30"/>
      <c r="ESH45" s="31"/>
      <c r="ESI45" s="30"/>
      <c r="ESJ45" s="31"/>
      <c r="ESK45" s="30"/>
      <c r="ESL45" s="31"/>
      <c r="ESM45" s="30"/>
      <c r="ESN45" s="31"/>
      <c r="ESO45" s="30"/>
      <c r="ESP45" s="31"/>
      <c r="ESQ45" s="30"/>
      <c r="ESR45" s="31"/>
      <c r="ESS45" s="30"/>
      <c r="EST45" s="31"/>
      <c r="ESU45" s="30"/>
      <c r="ESV45" s="31"/>
      <c r="ESW45" s="30"/>
      <c r="ESX45" s="31"/>
      <c r="ESY45" s="30"/>
      <c r="ESZ45" s="31"/>
      <c r="ETA45" s="30"/>
      <c r="ETB45" s="31"/>
      <c r="ETC45" s="30"/>
      <c r="ETD45" s="31"/>
      <c r="ETE45" s="30"/>
      <c r="ETF45" s="31"/>
      <c r="ETG45" s="30"/>
      <c r="ETH45" s="31"/>
      <c r="ETI45" s="30"/>
      <c r="ETJ45" s="31"/>
      <c r="ETK45" s="30"/>
      <c r="ETL45" s="31"/>
      <c r="ETM45" s="30"/>
      <c r="ETN45" s="31"/>
      <c r="ETO45" s="30"/>
      <c r="ETP45" s="31"/>
      <c r="ETQ45" s="30"/>
      <c r="ETR45" s="31"/>
      <c r="ETS45" s="30"/>
      <c r="ETT45" s="31"/>
      <c r="ETU45" s="30"/>
      <c r="ETV45" s="31"/>
      <c r="ETW45" s="30"/>
      <c r="ETX45" s="31"/>
      <c r="ETY45" s="30"/>
      <c r="ETZ45" s="31"/>
      <c r="EUA45" s="30"/>
      <c r="EUB45" s="31"/>
      <c r="EUC45" s="30"/>
      <c r="EUD45" s="31"/>
      <c r="EUE45" s="30"/>
      <c r="EUF45" s="31"/>
      <c r="EUG45" s="30"/>
      <c r="EUH45" s="31"/>
      <c r="EUI45" s="30"/>
      <c r="EUJ45" s="31"/>
      <c r="EUK45" s="30"/>
      <c r="EUL45" s="31"/>
      <c r="EUM45" s="30"/>
      <c r="EUN45" s="31"/>
      <c r="EUO45" s="30"/>
      <c r="EUP45" s="31"/>
      <c r="EUQ45" s="30"/>
      <c r="EUR45" s="31"/>
      <c r="EUS45" s="30"/>
      <c r="EUT45" s="31"/>
      <c r="EUU45" s="30"/>
      <c r="EUV45" s="31"/>
      <c r="EUW45" s="30"/>
      <c r="EUX45" s="31"/>
      <c r="EUY45" s="30"/>
      <c r="EUZ45" s="31"/>
      <c r="EVA45" s="30"/>
      <c r="EVB45" s="31"/>
      <c r="EVC45" s="30"/>
      <c r="EVD45" s="31"/>
      <c r="EVE45" s="30"/>
      <c r="EVF45" s="31"/>
      <c r="EVG45" s="30"/>
      <c r="EVH45" s="31"/>
      <c r="EVI45" s="30"/>
      <c r="EVJ45" s="31"/>
      <c r="EVK45" s="30"/>
      <c r="EVL45" s="31"/>
      <c r="EVM45" s="30"/>
      <c r="EVN45" s="31"/>
      <c r="EVO45" s="30"/>
      <c r="EVP45" s="31"/>
      <c r="EVQ45" s="30"/>
      <c r="EVR45" s="31"/>
      <c r="EVS45" s="30"/>
      <c r="EVT45" s="31"/>
      <c r="EVU45" s="30"/>
      <c r="EVV45" s="31"/>
      <c r="EVW45" s="30"/>
      <c r="EVX45" s="31"/>
      <c r="EVY45" s="30"/>
      <c r="EVZ45" s="31"/>
      <c r="EWA45" s="30"/>
      <c r="EWB45" s="31"/>
      <c r="EWC45" s="30"/>
      <c r="EWD45" s="31"/>
      <c r="EWE45" s="30"/>
      <c r="EWF45" s="31"/>
      <c r="EWG45" s="30"/>
      <c r="EWH45" s="31"/>
      <c r="EWI45" s="30"/>
      <c r="EWJ45" s="31"/>
      <c r="EWK45" s="30"/>
      <c r="EWL45" s="31"/>
      <c r="EWM45" s="30"/>
      <c r="EWN45" s="31"/>
      <c r="EWO45" s="30"/>
      <c r="EWP45" s="31"/>
      <c r="EWQ45" s="30"/>
      <c r="EWR45" s="31"/>
      <c r="EWS45" s="30"/>
      <c r="EWT45" s="31"/>
      <c r="EWU45" s="30"/>
      <c r="EWV45" s="31"/>
      <c r="EWW45" s="30"/>
      <c r="EWX45" s="31"/>
      <c r="EWY45" s="30"/>
      <c r="EWZ45" s="31"/>
      <c r="EXA45" s="30"/>
      <c r="EXB45" s="31"/>
      <c r="EXC45" s="30"/>
      <c r="EXD45" s="31"/>
      <c r="EXE45" s="30"/>
      <c r="EXF45" s="31"/>
      <c r="EXG45" s="30"/>
      <c r="EXH45" s="31"/>
      <c r="EXI45" s="30"/>
      <c r="EXJ45" s="31"/>
      <c r="EXK45" s="30"/>
      <c r="EXL45" s="31"/>
      <c r="EXM45" s="30"/>
      <c r="EXN45" s="31"/>
      <c r="EXO45" s="30"/>
      <c r="EXP45" s="31"/>
      <c r="EXQ45" s="30"/>
      <c r="EXR45" s="31"/>
      <c r="EXS45" s="30"/>
      <c r="EXT45" s="31"/>
      <c r="EXU45" s="30"/>
      <c r="EXV45" s="31"/>
      <c r="EXW45" s="30"/>
      <c r="EXX45" s="31"/>
      <c r="EXY45" s="30"/>
      <c r="EXZ45" s="31"/>
      <c r="EYA45" s="30"/>
      <c r="EYB45" s="31"/>
      <c r="EYC45" s="30"/>
      <c r="EYD45" s="31"/>
      <c r="EYE45" s="30"/>
      <c r="EYF45" s="31"/>
      <c r="EYG45" s="30"/>
      <c r="EYH45" s="31"/>
      <c r="EYI45" s="30"/>
      <c r="EYJ45" s="31"/>
      <c r="EYK45" s="30"/>
      <c r="EYL45" s="31"/>
      <c r="EYM45" s="30"/>
      <c r="EYN45" s="31"/>
      <c r="EYO45" s="30"/>
      <c r="EYP45" s="31"/>
      <c r="EYQ45" s="30"/>
      <c r="EYR45" s="31"/>
      <c r="EYS45" s="30"/>
      <c r="EYT45" s="31"/>
      <c r="EYU45" s="30"/>
      <c r="EYV45" s="31"/>
      <c r="EYW45" s="30"/>
      <c r="EYX45" s="31"/>
      <c r="EYY45" s="30"/>
      <c r="EYZ45" s="31"/>
      <c r="EZA45" s="30"/>
      <c r="EZB45" s="31"/>
      <c r="EZC45" s="30"/>
      <c r="EZD45" s="31"/>
      <c r="EZE45" s="30"/>
      <c r="EZF45" s="31"/>
      <c r="EZG45" s="30"/>
      <c r="EZH45" s="31"/>
      <c r="EZI45" s="30"/>
      <c r="EZJ45" s="31"/>
      <c r="EZK45" s="30"/>
      <c r="EZL45" s="31"/>
      <c r="EZM45" s="30"/>
      <c r="EZN45" s="31"/>
      <c r="EZO45" s="30"/>
      <c r="EZP45" s="31"/>
      <c r="EZQ45" s="30"/>
      <c r="EZR45" s="31"/>
      <c r="EZS45" s="30"/>
      <c r="EZT45" s="31"/>
      <c r="EZU45" s="30"/>
      <c r="EZV45" s="31"/>
      <c r="EZW45" s="30"/>
      <c r="EZX45" s="31"/>
      <c r="EZY45" s="30"/>
      <c r="EZZ45" s="31"/>
      <c r="FAA45" s="30"/>
      <c r="FAB45" s="31"/>
      <c r="FAC45" s="30"/>
      <c r="FAD45" s="31"/>
      <c r="FAE45" s="30"/>
      <c r="FAF45" s="31"/>
      <c r="FAG45" s="30"/>
      <c r="FAH45" s="31"/>
      <c r="FAI45" s="30"/>
      <c r="FAJ45" s="31"/>
      <c r="FAK45" s="30"/>
      <c r="FAL45" s="31"/>
      <c r="FAM45" s="30"/>
      <c r="FAN45" s="31"/>
      <c r="FAO45" s="30"/>
      <c r="FAP45" s="31"/>
      <c r="FAQ45" s="30"/>
      <c r="FAR45" s="31"/>
      <c r="FAS45" s="30"/>
      <c r="FAT45" s="31"/>
      <c r="FAU45" s="30"/>
      <c r="FAV45" s="31"/>
      <c r="FAW45" s="30"/>
      <c r="FAX45" s="31"/>
      <c r="FAY45" s="30"/>
      <c r="FAZ45" s="31"/>
      <c r="FBA45" s="30"/>
      <c r="FBB45" s="31"/>
      <c r="FBC45" s="30"/>
      <c r="FBD45" s="31"/>
      <c r="FBE45" s="30"/>
      <c r="FBF45" s="31"/>
      <c r="FBG45" s="30"/>
      <c r="FBH45" s="31"/>
      <c r="FBI45" s="30"/>
      <c r="FBJ45" s="31"/>
      <c r="FBK45" s="30"/>
      <c r="FBL45" s="31"/>
      <c r="FBM45" s="30"/>
      <c r="FBN45" s="31"/>
      <c r="FBO45" s="30"/>
      <c r="FBP45" s="31"/>
      <c r="FBQ45" s="30"/>
      <c r="FBR45" s="31"/>
      <c r="FBS45" s="30"/>
      <c r="FBT45" s="31"/>
      <c r="FBU45" s="30"/>
      <c r="FBV45" s="31"/>
      <c r="FBW45" s="30"/>
      <c r="FBX45" s="31"/>
      <c r="FBY45" s="30"/>
      <c r="FBZ45" s="31"/>
      <c r="FCA45" s="30"/>
      <c r="FCB45" s="31"/>
      <c r="FCC45" s="30"/>
      <c r="FCD45" s="31"/>
      <c r="FCE45" s="30"/>
      <c r="FCF45" s="31"/>
      <c r="FCG45" s="30"/>
      <c r="FCH45" s="31"/>
      <c r="FCI45" s="30"/>
      <c r="FCJ45" s="31"/>
      <c r="FCK45" s="30"/>
      <c r="FCL45" s="31"/>
      <c r="FCM45" s="30"/>
      <c r="FCN45" s="31"/>
      <c r="FCO45" s="30"/>
      <c r="FCP45" s="31"/>
      <c r="FCQ45" s="30"/>
      <c r="FCR45" s="31"/>
      <c r="FCS45" s="30"/>
      <c r="FCT45" s="31"/>
      <c r="FCU45" s="30"/>
      <c r="FCV45" s="31"/>
      <c r="FCW45" s="30"/>
      <c r="FCX45" s="31"/>
      <c r="FCY45" s="30"/>
      <c r="FCZ45" s="31"/>
      <c r="FDA45" s="30"/>
      <c r="FDB45" s="31"/>
      <c r="FDC45" s="30"/>
      <c r="FDD45" s="31"/>
      <c r="FDE45" s="30"/>
      <c r="FDF45" s="31"/>
      <c r="FDG45" s="30"/>
      <c r="FDH45" s="31"/>
      <c r="FDI45" s="30"/>
      <c r="FDJ45" s="31"/>
      <c r="FDK45" s="30"/>
      <c r="FDL45" s="31"/>
      <c r="FDM45" s="30"/>
      <c r="FDN45" s="31"/>
      <c r="FDO45" s="30"/>
      <c r="FDP45" s="31"/>
      <c r="FDQ45" s="30"/>
      <c r="FDR45" s="31"/>
      <c r="FDS45" s="30"/>
      <c r="FDT45" s="31"/>
      <c r="FDU45" s="30"/>
      <c r="FDV45" s="31"/>
      <c r="FDW45" s="30"/>
      <c r="FDX45" s="31"/>
      <c r="FDY45" s="30"/>
      <c r="FDZ45" s="31"/>
      <c r="FEA45" s="30"/>
      <c r="FEB45" s="31"/>
      <c r="FEC45" s="30"/>
      <c r="FED45" s="31"/>
      <c r="FEE45" s="30"/>
      <c r="FEF45" s="31"/>
      <c r="FEG45" s="30"/>
      <c r="FEH45" s="31"/>
      <c r="FEI45" s="30"/>
      <c r="FEJ45" s="31"/>
      <c r="FEK45" s="30"/>
      <c r="FEL45" s="31"/>
      <c r="FEM45" s="30"/>
      <c r="FEN45" s="31"/>
      <c r="FEO45" s="30"/>
      <c r="FEP45" s="31"/>
      <c r="FEQ45" s="30"/>
      <c r="FER45" s="31"/>
      <c r="FES45" s="30"/>
      <c r="FET45" s="31"/>
      <c r="FEU45" s="30"/>
      <c r="FEV45" s="31"/>
      <c r="FEW45" s="30"/>
      <c r="FEX45" s="31"/>
      <c r="FEY45" s="30"/>
      <c r="FEZ45" s="31"/>
      <c r="FFA45" s="30"/>
      <c r="FFB45" s="31"/>
      <c r="FFC45" s="30"/>
      <c r="FFD45" s="31"/>
      <c r="FFE45" s="30"/>
      <c r="FFF45" s="31"/>
      <c r="FFG45" s="30"/>
      <c r="FFH45" s="31"/>
      <c r="FFI45" s="30"/>
      <c r="FFJ45" s="31"/>
      <c r="FFK45" s="30"/>
      <c r="FFL45" s="31"/>
      <c r="FFM45" s="30"/>
      <c r="FFN45" s="31"/>
      <c r="FFO45" s="30"/>
      <c r="FFP45" s="31"/>
      <c r="FFQ45" s="30"/>
      <c r="FFR45" s="31"/>
      <c r="FFS45" s="30"/>
      <c r="FFT45" s="31"/>
      <c r="FFU45" s="30"/>
      <c r="FFV45" s="31"/>
      <c r="FFW45" s="30"/>
      <c r="FFX45" s="31"/>
      <c r="FFY45" s="30"/>
      <c r="FFZ45" s="31"/>
      <c r="FGA45" s="30"/>
      <c r="FGB45" s="31"/>
      <c r="FGC45" s="30"/>
      <c r="FGD45" s="31"/>
      <c r="FGE45" s="30"/>
      <c r="FGF45" s="31"/>
      <c r="FGG45" s="30"/>
      <c r="FGH45" s="31"/>
      <c r="FGI45" s="30"/>
      <c r="FGJ45" s="31"/>
      <c r="FGK45" s="30"/>
      <c r="FGL45" s="31"/>
      <c r="FGM45" s="30"/>
      <c r="FGN45" s="31"/>
      <c r="FGO45" s="30"/>
      <c r="FGP45" s="31"/>
      <c r="FGQ45" s="30"/>
      <c r="FGR45" s="31"/>
      <c r="FGS45" s="30"/>
      <c r="FGT45" s="31"/>
      <c r="FGU45" s="30"/>
      <c r="FGV45" s="31"/>
      <c r="FGW45" s="30"/>
      <c r="FGX45" s="31"/>
      <c r="FGY45" s="30"/>
      <c r="FGZ45" s="31"/>
      <c r="FHA45" s="30"/>
      <c r="FHB45" s="31"/>
      <c r="FHC45" s="30"/>
      <c r="FHD45" s="31"/>
      <c r="FHE45" s="30"/>
      <c r="FHF45" s="31"/>
      <c r="FHG45" s="30"/>
      <c r="FHH45" s="31"/>
      <c r="FHI45" s="30"/>
      <c r="FHJ45" s="31"/>
      <c r="FHK45" s="30"/>
      <c r="FHL45" s="31"/>
      <c r="FHM45" s="30"/>
      <c r="FHN45" s="31"/>
      <c r="FHO45" s="30"/>
      <c r="FHP45" s="31"/>
      <c r="FHQ45" s="30"/>
      <c r="FHR45" s="31"/>
      <c r="FHS45" s="30"/>
      <c r="FHT45" s="31"/>
      <c r="FHU45" s="30"/>
      <c r="FHV45" s="31"/>
      <c r="FHW45" s="30"/>
      <c r="FHX45" s="31"/>
      <c r="FHY45" s="30"/>
      <c r="FHZ45" s="31"/>
      <c r="FIA45" s="30"/>
      <c r="FIB45" s="31"/>
      <c r="FIC45" s="30"/>
      <c r="FID45" s="31"/>
      <c r="FIE45" s="30"/>
      <c r="FIF45" s="31"/>
      <c r="FIG45" s="30"/>
      <c r="FIH45" s="31"/>
      <c r="FII45" s="30"/>
      <c r="FIJ45" s="31"/>
      <c r="FIK45" s="30"/>
      <c r="FIL45" s="31"/>
      <c r="FIM45" s="30"/>
      <c r="FIN45" s="31"/>
      <c r="FIO45" s="30"/>
      <c r="FIP45" s="31"/>
      <c r="FIQ45" s="30"/>
      <c r="FIR45" s="31"/>
      <c r="FIS45" s="30"/>
      <c r="FIT45" s="31"/>
      <c r="FIU45" s="30"/>
      <c r="FIV45" s="31"/>
      <c r="FIW45" s="30"/>
      <c r="FIX45" s="31"/>
      <c r="FIY45" s="30"/>
      <c r="FIZ45" s="31"/>
      <c r="FJA45" s="30"/>
      <c r="FJB45" s="31"/>
      <c r="FJC45" s="30"/>
      <c r="FJD45" s="31"/>
      <c r="FJE45" s="30"/>
      <c r="FJF45" s="31"/>
      <c r="FJG45" s="30"/>
      <c r="FJH45" s="31"/>
      <c r="FJI45" s="30"/>
      <c r="FJJ45" s="31"/>
      <c r="FJK45" s="30"/>
      <c r="FJL45" s="31"/>
      <c r="FJM45" s="30"/>
      <c r="FJN45" s="31"/>
      <c r="FJO45" s="30"/>
      <c r="FJP45" s="31"/>
      <c r="FJQ45" s="30"/>
      <c r="FJR45" s="31"/>
      <c r="FJS45" s="30"/>
      <c r="FJT45" s="31"/>
      <c r="FJU45" s="30"/>
      <c r="FJV45" s="31"/>
      <c r="FJW45" s="30"/>
      <c r="FJX45" s="31"/>
      <c r="FJY45" s="30"/>
      <c r="FJZ45" s="31"/>
      <c r="FKA45" s="30"/>
      <c r="FKB45" s="31"/>
      <c r="FKC45" s="30"/>
      <c r="FKD45" s="31"/>
      <c r="FKE45" s="30"/>
      <c r="FKF45" s="31"/>
      <c r="FKG45" s="30"/>
      <c r="FKH45" s="31"/>
      <c r="FKI45" s="30"/>
      <c r="FKJ45" s="31"/>
      <c r="FKK45" s="30"/>
      <c r="FKL45" s="31"/>
      <c r="FKM45" s="30"/>
      <c r="FKN45" s="31"/>
      <c r="FKO45" s="30"/>
      <c r="FKP45" s="31"/>
      <c r="FKQ45" s="30"/>
      <c r="FKR45" s="31"/>
      <c r="FKS45" s="30"/>
      <c r="FKT45" s="31"/>
      <c r="FKU45" s="30"/>
      <c r="FKV45" s="31"/>
      <c r="FKW45" s="30"/>
      <c r="FKX45" s="31"/>
      <c r="FKY45" s="30"/>
      <c r="FKZ45" s="31"/>
      <c r="FLA45" s="30"/>
      <c r="FLB45" s="31"/>
      <c r="FLC45" s="30"/>
      <c r="FLD45" s="31"/>
      <c r="FLE45" s="30"/>
      <c r="FLF45" s="31"/>
      <c r="FLG45" s="30"/>
      <c r="FLH45" s="31"/>
      <c r="FLI45" s="30"/>
      <c r="FLJ45" s="31"/>
      <c r="FLK45" s="30"/>
      <c r="FLL45" s="31"/>
      <c r="FLM45" s="30"/>
      <c r="FLN45" s="31"/>
      <c r="FLO45" s="30"/>
      <c r="FLP45" s="31"/>
      <c r="FLQ45" s="30"/>
      <c r="FLR45" s="31"/>
      <c r="FLS45" s="30"/>
      <c r="FLT45" s="31"/>
      <c r="FLU45" s="30"/>
      <c r="FLV45" s="31"/>
      <c r="FLW45" s="30"/>
      <c r="FLX45" s="31"/>
      <c r="FLY45" s="30"/>
      <c r="FLZ45" s="31"/>
      <c r="FMA45" s="30"/>
      <c r="FMB45" s="31"/>
      <c r="FMC45" s="30"/>
      <c r="FMD45" s="31"/>
      <c r="FME45" s="30"/>
      <c r="FMF45" s="31"/>
      <c r="FMG45" s="30"/>
      <c r="FMH45" s="31"/>
      <c r="FMI45" s="30"/>
      <c r="FMJ45" s="31"/>
      <c r="FMK45" s="30"/>
      <c r="FML45" s="31"/>
      <c r="FMM45" s="30"/>
      <c r="FMN45" s="31"/>
      <c r="FMO45" s="30"/>
      <c r="FMP45" s="31"/>
      <c r="FMQ45" s="30"/>
      <c r="FMR45" s="31"/>
      <c r="FMS45" s="30"/>
      <c r="FMT45" s="31"/>
      <c r="FMU45" s="30"/>
      <c r="FMV45" s="31"/>
      <c r="FMW45" s="30"/>
      <c r="FMX45" s="31"/>
      <c r="FMY45" s="30"/>
      <c r="FMZ45" s="31"/>
      <c r="FNA45" s="30"/>
      <c r="FNB45" s="31"/>
      <c r="FNC45" s="30"/>
      <c r="FND45" s="31"/>
      <c r="FNE45" s="30"/>
      <c r="FNF45" s="31"/>
      <c r="FNG45" s="30"/>
      <c r="FNH45" s="31"/>
      <c r="FNI45" s="30"/>
      <c r="FNJ45" s="31"/>
      <c r="FNK45" s="30"/>
      <c r="FNL45" s="31"/>
      <c r="FNM45" s="30"/>
      <c r="FNN45" s="31"/>
      <c r="FNO45" s="30"/>
      <c r="FNP45" s="31"/>
      <c r="FNQ45" s="30"/>
      <c r="FNR45" s="31"/>
      <c r="FNS45" s="30"/>
      <c r="FNT45" s="31"/>
      <c r="FNU45" s="30"/>
      <c r="FNV45" s="31"/>
      <c r="FNW45" s="30"/>
      <c r="FNX45" s="31"/>
      <c r="FNY45" s="30"/>
      <c r="FNZ45" s="31"/>
      <c r="FOA45" s="30"/>
      <c r="FOB45" s="31"/>
      <c r="FOC45" s="30"/>
      <c r="FOD45" s="31"/>
      <c r="FOE45" s="30"/>
      <c r="FOF45" s="31"/>
      <c r="FOG45" s="30"/>
      <c r="FOH45" s="31"/>
      <c r="FOI45" s="30"/>
      <c r="FOJ45" s="31"/>
      <c r="FOK45" s="30"/>
      <c r="FOL45" s="31"/>
      <c r="FOM45" s="30"/>
      <c r="FON45" s="31"/>
      <c r="FOO45" s="30"/>
      <c r="FOP45" s="31"/>
      <c r="FOQ45" s="30"/>
      <c r="FOR45" s="31"/>
      <c r="FOS45" s="30"/>
      <c r="FOT45" s="31"/>
      <c r="FOU45" s="30"/>
      <c r="FOV45" s="31"/>
      <c r="FOW45" s="30"/>
      <c r="FOX45" s="31"/>
      <c r="FOY45" s="30"/>
      <c r="FOZ45" s="31"/>
      <c r="FPA45" s="30"/>
      <c r="FPB45" s="31"/>
      <c r="FPC45" s="30"/>
      <c r="FPD45" s="31"/>
      <c r="FPE45" s="30"/>
      <c r="FPF45" s="31"/>
      <c r="FPG45" s="30"/>
      <c r="FPH45" s="31"/>
      <c r="FPI45" s="30"/>
      <c r="FPJ45" s="31"/>
      <c r="FPK45" s="30"/>
      <c r="FPL45" s="31"/>
      <c r="FPM45" s="30"/>
      <c r="FPN45" s="31"/>
      <c r="FPO45" s="30"/>
      <c r="FPP45" s="31"/>
      <c r="FPQ45" s="30"/>
      <c r="FPR45" s="31"/>
      <c r="FPS45" s="30"/>
      <c r="FPT45" s="31"/>
      <c r="FPU45" s="30"/>
      <c r="FPV45" s="31"/>
      <c r="FPW45" s="30"/>
      <c r="FPX45" s="31"/>
      <c r="FPY45" s="30"/>
      <c r="FPZ45" s="31"/>
      <c r="FQA45" s="30"/>
      <c r="FQB45" s="31"/>
      <c r="FQC45" s="30"/>
      <c r="FQD45" s="31"/>
      <c r="FQE45" s="30"/>
      <c r="FQF45" s="31"/>
      <c r="FQG45" s="30"/>
      <c r="FQH45" s="31"/>
      <c r="FQI45" s="30"/>
      <c r="FQJ45" s="31"/>
      <c r="FQK45" s="30"/>
      <c r="FQL45" s="31"/>
      <c r="FQM45" s="30"/>
      <c r="FQN45" s="31"/>
      <c r="FQO45" s="30"/>
      <c r="FQP45" s="31"/>
      <c r="FQQ45" s="30"/>
      <c r="FQR45" s="31"/>
      <c r="FQS45" s="30"/>
      <c r="FQT45" s="31"/>
      <c r="FQU45" s="30"/>
      <c r="FQV45" s="31"/>
      <c r="FQW45" s="30"/>
      <c r="FQX45" s="31"/>
      <c r="FQY45" s="30"/>
      <c r="FQZ45" s="31"/>
      <c r="FRA45" s="30"/>
      <c r="FRB45" s="31"/>
      <c r="FRC45" s="30"/>
      <c r="FRD45" s="31"/>
      <c r="FRE45" s="30"/>
      <c r="FRF45" s="31"/>
      <c r="FRG45" s="30"/>
      <c r="FRH45" s="31"/>
      <c r="FRI45" s="30"/>
      <c r="FRJ45" s="31"/>
      <c r="FRK45" s="30"/>
      <c r="FRL45" s="31"/>
      <c r="FRM45" s="30"/>
      <c r="FRN45" s="31"/>
      <c r="FRO45" s="30"/>
      <c r="FRP45" s="31"/>
      <c r="FRQ45" s="30"/>
      <c r="FRR45" s="31"/>
      <c r="FRS45" s="30"/>
      <c r="FRT45" s="31"/>
      <c r="FRU45" s="30"/>
      <c r="FRV45" s="31"/>
      <c r="FRW45" s="30"/>
      <c r="FRX45" s="31"/>
      <c r="FRY45" s="30"/>
      <c r="FRZ45" s="31"/>
      <c r="FSA45" s="30"/>
      <c r="FSB45" s="31"/>
      <c r="FSC45" s="30"/>
      <c r="FSD45" s="31"/>
      <c r="FSE45" s="30"/>
      <c r="FSF45" s="31"/>
      <c r="FSG45" s="30"/>
      <c r="FSH45" s="31"/>
      <c r="FSI45" s="30"/>
      <c r="FSJ45" s="31"/>
      <c r="FSK45" s="30"/>
      <c r="FSL45" s="31"/>
      <c r="FSM45" s="30"/>
      <c r="FSN45" s="31"/>
      <c r="FSO45" s="30"/>
      <c r="FSP45" s="31"/>
      <c r="FSQ45" s="30"/>
      <c r="FSR45" s="31"/>
      <c r="FSS45" s="30"/>
      <c r="FST45" s="31"/>
      <c r="FSU45" s="30"/>
      <c r="FSV45" s="31"/>
      <c r="FSW45" s="30"/>
      <c r="FSX45" s="31"/>
      <c r="FSY45" s="30"/>
      <c r="FSZ45" s="31"/>
      <c r="FTA45" s="30"/>
      <c r="FTB45" s="31"/>
      <c r="FTC45" s="30"/>
      <c r="FTD45" s="31"/>
      <c r="FTE45" s="30"/>
      <c r="FTF45" s="31"/>
      <c r="FTG45" s="30"/>
      <c r="FTH45" s="31"/>
      <c r="FTI45" s="30"/>
      <c r="FTJ45" s="31"/>
      <c r="FTK45" s="30"/>
      <c r="FTL45" s="31"/>
      <c r="FTM45" s="30"/>
      <c r="FTN45" s="31"/>
      <c r="FTO45" s="30"/>
      <c r="FTP45" s="31"/>
      <c r="FTQ45" s="30"/>
      <c r="FTR45" s="31"/>
      <c r="FTS45" s="30"/>
      <c r="FTT45" s="31"/>
      <c r="FTU45" s="30"/>
      <c r="FTV45" s="31"/>
      <c r="FTW45" s="30"/>
      <c r="FTX45" s="31"/>
      <c r="FTY45" s="30"/>
      <c r="FTZ45" s="31"/>
      <c r="FUA45" s="30"/>
      <c r="FUB45" s="31"/>
      <c r="FUC45" s="30"/>
      <c r="FUD45" s="31"/>
      <c r="FUE45" s="30"/>
      <c r="FUF45" s="31"/>
      <c r="FUG45" s="30"/>
      <c r="FUH45" s="31"/>
      <c r="FUI45" s="30"/>
      <c r="FUJ45" s="31"/>
      <c r="FUK45" s="30"/>
      <c r="FUL45" s="31"/>
      <c r="FUM45" s="30"/>
      <c r="FUN45" s="31"/>
      <c r="FUO45" s="30"/>
      <c r="FUP45" s="31"/>
      <c r="FUQ45" s="30"/>
      <c r="FUR45" s="31"/>
      <c r="FUS45" s="30"/>
      <c r="FUT45" s="31"/>
      <c r="FUU45" s="30"/>
      <c r="FUV45" s="31"/>
      <c r="FUW45" s="30"/>
      <c r="FUX45" s="31"/>
      <c r="FUY45" s="30"/>
      <c r="FUZ45" s="31"/>
      <c r="FVA45" s="30"/>
      <c r="FVB45" s="31"/>
      <c r="FVC45" s="30"/>
      <c r="FVD45" s="31"/>
      <c r="FVE45" s="30"/>
      <c r="FVF45" s="31"/>
      <c r="FVG45" s="30"/>
      <c r="FVH45" s="31"/>
      <c r="FVI45" s="30"/>
      <c r="FVJ45" s="31"/>
      <c r="FVK45" s="30"/>
      <c r="FVL45" s="31"/>
      <c r="FVM45" s="30"/>
      <c r="FVN45" s="31"/>
      <c r="FVO45" s="30"/>
      <c r="FVP45" s="31"/>
      <c r="FVQ45" s="30"/>
      <c r="FVR45" s="31"/>
      <c r="FVS45" s="30"/>
      <c r="FVT45" s="31"/>
      <c r="FVU45" s="30"/>
      <c r="FVV45" s="31"/>
      <c r="FVW45" s="30"/>
      <c r="FVX45" s="31"/>
      <c r="FVY45" s="30"/>
      <c r="FVZ45" s="31"/>
      <c r="FWA45" s="30"/>
      <c r="FWB45" s="31"/>
      <c r="FWC45" s="30"/>
      <c r="FWD45" s="31"/>
      <c r="FWE45" s="30"/>
      <c r="FWF45" s="31"/>
      <c r="FWG45" s="30"/>
      <c r="FWH45" s="31"/>
      <c r="FWI45" s="30"/>
      <c r="FWJ45" s="31"/>
      <c r="FWK45" s="30"/>
      <c r="FWL45" s="31"/>
      <c r="FWM45" s="30"/>
      <c r="FWN45" s="31"/>
      <c r="FWO45" s="30"/>
      <c r="FWP45" s="31"/>
      <c r="FWQ45" s="30"/>
      <c r="FWR45" s="31"/>
      <c r="FWS45" s="30"/>
      <c r="FWT45" s="31"/>
      <c r="FWU45" s="30"/>
      <c r="FWV45" s="31"/>
      <c r="FWW45" s="30"/>
      <c r="FWX45" s="31"/>
      <c r="FWY45" s="30"/>
      <c r="FWZ45" s="31"/>
      <c r="FXA45" s="30"/>
      <c r="FXB45" s="31"/>
      <c r="FXC45" s="30"/>
      <c r="FXD45" s="31"/>
      <c r="FXE45" s="30"/>
      <c r="FXF45" s="31"/>
      <c r="FXG45" s="30"/>
      <c r="FXH45" s="31"/>
      <c r="FXI45" s="30"/>
      <c r="FXJ45" s="31"/>
      <c r="FXK45" s="30"/>
      <c r="FXL45" s="31"/>
      <c r="FXM45" s="30"/>
      <c r="FXN45" s="31"/>
      <c r="FXO45" s="30"/>
      <c r="FXP45" s="31"/>
      <c r="FXQ45" s="30"/>
      <c r="FXR45" s="31"/>
      <c r="FXS45" s="30"/>
      <c r="FXT45" s="31"/>
      <c r="FXU45" s="30"/>
      <c r="FXV45" s="31"/>
      <c r="FXW45" s="30"/>
      <c r="FXX45" s="31"/>
      <c r="FXY45" s="30"/>
      <c r="FXZ45" s="31"/>
      <c r="FYA45" s="30"/>
      <c r="FYB45" s="31"/>
      <c r="FYC45" s="30"/>
      <c r="FYD45" s="31"/>
      <c r="FYE45" s="30"/>
      <c r="FYF45" s="31"/>
      <c r="FYG45" s="30"/>
      <c r="FYH45" s="31"/>
      <c r="FYI45" s="30"/>
      <c r="FYJ45" s="31"/>
      <c r="FYK45" s="30"/>
      <c r="FYL45" s="31"/>
      <c r="FYM45" s="30"/>
      <c r="FYN45" s="31"/>
      <c r="FYO45" s="30"/>
      <c r="FYP45" s="31"/>
      <c r="FYQ45" s="30"/>
      <c r="FYR45" s="31"/>
      <c r="FYS45" s="30"/>
      <c r="FYT45" s="31"/>
      <c r="FYU45" s="30"/>
      <c r="FYV45" s="31"/>
      <c r="FYW45" s="30"/>
      <c r="FYX45" s="31"/>
      <c r="FYY45" s="30"/>
      <c r="FYZ45" s="31"/>
      <c r="FZA45" s="30"/>
      <c r="FZB45" s="31"/>
      <c r="FZC45" s="30"/>
      <c r="FZD45" s="31"/>
      <c r="FZE45" s="30"/>
      <c r="FZF45" s="31"/>
      <c r="FZG45" s="30"/>
      <c r="FZH45" s="31"/>
      <c r="FZI45" s="30"/>
      <c r="FZJ45" s="31"/>
      <c r="FZK45" s="30"/>
      <c r="FZL45" s="31"/>
      <c r="FZM45" s="30"/>
      <c r="FZN45" s="31"/>
      <c r="FZO45" s="30"/>
      <c r="FZP45" s="31"/>
      <c r="FZQ45" s="30"/>
      <c r="FZR45" s="31"/>
      <c r="FZS45" s="30"/>
      <c r="FZT45" s="31"/>
      <c r="FZU45" s="30"/>
      <c r="FZV45" s="31"/>
      <c r="FZW45" s="30"/>
      <c r="FZX45" s="31"/>
      <c r="FZY45" s="30"/>
      <c r="FZZ45" s="31"/>
      <c r="GAA45" s="30"/>
      <c r="GAB45" s="31"/>
      <c r="GAC45" s="30"/>
      <c r="GAD45" s="31"/>
      <c r="GAE45" s="30"/>
      <c r="GAF45" s="31"/>
      <c r="GAG45" s="30"/>
      <c r="GAH45" s="31"/>
      <c r="GAI45" s="30"/>
      <c r="GAJ45" s="31"/>
      <c r="GAK45" s="30"/>
      <c r="GAL45" s="31"/>
      <c r="GAM45" s="30"/>
      <c r="GAN45" s="31"/>
      <c r="GAO45" s="30"/>
      <c r="GAP45" s="31"/>
      <c r="GAQ45" s="30"/>
      <c r="GAR45" s="31"/>
      <c r="GAS45" s="30"/>
      <c r="GAT45" s="31"/>
      <c r="GAU45" s="30"/>
      <c r="GAV45" s="31"/>
      <c r="GAW45" s="30"/>
      <c r="GAX45" s="31"/>
      <c r="GAY45" s="30"/>
      <c r="GAZ45" s="31"/>
      <c r="GBA45" s="30"/>
      <c r="GBB45" s="31"/>
      <c r="GBC45" s="30"/>
      <c r="GBD45" s="31"/>
      <c r="GBE45" s="30"/>
      <c r="GBF45" s="31"/>
      <c r="GBG45" s="30"/>
      <c r="GBH45" s="31"/>
      <c r="GBI45" s="30"/>
      <c r="GBJ45" s="31"/>
      <c r="GBK45" s="30"/>
      <c r="GBL45" s="31"/>
      <c r="GBM45" s="30"/>
      <c r="GBN45" s="31"/>
      <c r="GBO45" s="30"/>
      <c r="GBP45" s="31"/>
      <c r="GBQ45" s="30"/>
      <c r="GBR45" s="31"/>
      <c r="GBS45" s="30"/>
      <c r="GBT45" s="31"/>
      <c r="GBU45" s="30"/>
      <c r="GBV45" s="31"/>
      <c r="GBW45" s="30"/>
      <c r="GBX45" s="31"/>
      <c r="GBY45" s="30"/>
      <c r="GBZ45" s="31"/>
      <c r="GCA45" s="30"/>
      <c r="GCB45" s="31"/>
      <c r="GCC45" s="30"/>
      <c r="GCD45" s="31"/>
      <c r="GCE45" s="30"/>
      <c r="GCF45" s="31"/>
      <c r="GCG45" s="30"/>
      <c r="GCH45" s="31"/>
      <c r="GCI45" s="30"/>
      <c r="GCJ45" s="31"/>
      <c r="GCK45" s="30"/>
      <c r="GCL45" s="31"/>
      <c r="GCM45" s="30"/>
      <c r="GCN45" s="31"/>
      <c r="GCO45" s="30"/>
      <c r="GCP45" s="31"/>
      <c r="GCQ45" s="30"/>
      <c r="GCR45" s="31"/>
      <c r="GCS45" s="30"/>
      <c r="GCT45" s="31"/>
      <c r="GCU45" s="30"/>
      <c r="GCV45" s="31"/>
      <c r="GCW45" s="30"/>
      <c r="GCX45" s="31"/>
      <c r="GCY45" s="30"/>
      <c r="GCZ45" s="31"/>
      <c r="GDA45" s="30"/>
      <c r="GDB45" s="31"/>
      <c r="GDC45" s="30"/>
      <c r="GDD45" s="31"/>
      <c r="GDE45" s="30"/>
      <c r="GDF45" s="31"/>
      <c r="GDG45" s="30"/>
      <c r="GDH45" s="31"/>
      <c r="GDI45" s="30"/>
      <c r="GDJ45" s="31"/>
      <c r="GDK45" s="30"/>
      <c r="GDL45" s="31"/>
      <c r="GDM45" s="30"/>
      <c r="GDN45" s="31"/>
      <c r="GDO45" s="30"/>
      <c r="GDP45" s="31"/>
      <c r="GDQ45" s="30"/>
      <c r="GDR45" s="31"/>
      <c r="GDS45" s="30"/>
      <c r="GDT45" s="31"/>
      <c r="GDU45" s="30"/>
      <c r="GDV45" s="31"/>
      <c r="GDW45" s="30"/>
      <c r="GDX45" s="31"/>
      <c r="GDY45" s="30"/>
      <c r="GDZ45" s="31"/>
      <c r="GEA45" s="30"/>
      <c r="GEB45" s="31"/>
      <c r="GEC45" s="30"/>
      <c r="GED45" s="31"/>
      <c r="GEE45" s="30"/>
      <c r="GEF45" s="31"/>
      <c r="GEG45" s="30"/>
      <c r="GEH45" s="31"/>
      <c r="GEI45" s="30"/>
      <c r="GEJ45" s="31"/>
      <c r="GEK45" s="30"/>
      <c r="GEL45" s="31"/>
      <c r="GEM45" s="30"/>
      <c r="GEN45" s="31"/>
      <c r="GEO45" s="30"/>
      <c r="GEP45" s="31"/>
      <c r="GEQ45" s="30"/>
      <c r="GER45" s="31"/>
      <c r="GES45" s="30"/>
      <c r="GET45" s="31"/>
      <c r="GEU45" s="30"/>
      <c r="GEV45" s="31"/>
      <c r="GEW45" s="30"/>
      <c r="GEX45" s="31"/>
      <c r="GEY45" s="30"/>
      <c r="GEZ45" s="31"/>
      <c r="GFA45" s="30"/>
      <c r="GFB45" s="31"/>
      <c r="GFC45" s="30"/>
      <c r="GFD45" s="31"/>
      <c r="GFE45" s="30"/>
      <c r="GFF45" s="31"/>
      <c r="GFG45" s="30"/>
      <c r="GFH45" s="31"/>
      <c r="GFI45" s="30"/>
      <c r="GFJ45" s="31"/>
      <c r="GFK45" s="30"/>
      <c r="GFL45" s="31"/>
      <c r="GFM45" s="30"/>
      <c r="GFN45" s="31"/>
      <c r="GFO45" s="30"/>
      <c r="GFP45" s="31"/>
      <c r="GFQ45" s="30"/>
      <c r="GFR45" s="31"/>
      <c r="GFS45" s="30"/>
      <c r="GFT45" s="31"/>
      <c r="GFU45" s="30"/>
      <c r="GFV45" s="31"/>
      <c r="GFW45" s="30"/>
      <c r="GFX45" s="31"/>
      <c r="GFY45" s="30"/>
      <c r="GFZ45" s="31"/>
      <c r="GGA45" s="30"/>
      <c r="GGB45" s="31"/>
      <c r="GGC45" s="30"/>
      <c r="GGD45" s="31"/>
      <c r="GGE45" s="30"/>
      <c r="GGF45" s="31"/>
      <c r="GGG45" s="30"/>
      <c r="GGH45" s="31"/>
      <c r="GGI45" s="30"/>
      <c r="GGJ45" s="31"/>
      <c r="GGK45" s="30"/>
      <c r="GGL45" s="31"/>
      <c r="GGM45" s="30"/>
      <c r="GGN45" s="31"/>
      <c r="GGO45" s="30"/>
      <c r="GGP45" s="31"/>
      <c r="GGQ45" s="30"/>
      <c r="GGR45" s="31"/>
      <c r="GGS45" s="30"/>
      <c r="GGT45" s="31"/>
      <c r="GGU45" s="30"/>
      <c r="GGV45" s="31"/>
      <c r="GGW45" s="30"/>
      <c r="GGX45" s="31"/>
      <c r="GGY45" s="30"/>
      <c r="GGZ45" s="31"/>
      <c r="GHA45" s="30"/>
      <c r="GHB45" s="31"/>
      <c r="GHC45" s="30"/>
      <c r="GHD45" s="31"/>
      <c r="GHE45" s="30"/>
      <c r="GHF45" s="31"/>
      <c r="GHG45" s="30"/>
      <c r="GHH45" s="31"/>
      <c r="GHI45" s="30"/>
      <c r="GHJ45" s="31"/>
      <c r="GHK45" s="30"/>
      <c r="GHL45" s="31"/>
      <c r="GHM45" s="30"/>
      <c r="GHN45" s="31"/>
      <c r="GHO45" s="30"/>
      <c r="GHP45" s="31"/>
      <c r="GHQ45" s="30"/>
      <c r="GHR45" s="31"/>
      <c r="GHS45" s="30"/>
      <c r="GHT45" s="31"/>
      <c r="GHU45" s="30"/>
      <c r="GHV45" s="31"/>
      <c r="GHW45" s="30"/>
      <c r="GHX45" s="31"/>
      <c r="GHY45" s="30"/>
      <c r="GHZ45" s="31"/>
      <c r="GIA45" s="30"/>
      <c r="GIB45" s="31"/>
      <c r="GIC45" s="30"/>
      <c r="GID45" s="31"/>
      <c r="GIE45" s="30"/>
      <c r="GIF45" s="31"/>
      <c r="GIG45" s="30"/>
      <c r="GIH45" s="31"/>
      <c r="GII45" s="30"/>
      <c r="GIJ45" s="31"/>
      <c r="GIK45" s="30"/>
      <c r="GIL45" s="31"/>
      <c r="GIM45" s="30"/>
      <c r="GIN45" s="31"/>
      <c r="GIO45" s="30"/>
      <c r="GIP45" s="31"/>
      <c r="GIQ45" s="30"/>
      <c r="GIR45" s="31"/>
      <c r="GIS45" s="30"/>
      <c r="GIT45" s="31"/>
      <c r="GIU45" s="30"/>
      <c r="GIV45" s="31"/>
      <c r="GIW45" s="30"/>
      <c r="GIX45" s="31"/>
      <c r="GIY45" s="30"/>
      <c r="GIZ45" s="31"/>
      <c r="GJA45" s="30"/>
      <c r="GJB45" s="31"/>
      <c r="GJC45" s="30"/>
      <c r="GJD45" s="31"/>
      <c r="GJE45" s="30"/>
      <c r="GJF45" s="31"/>
      <c r="GJG45" s="30"/>
      <c r="GJH45" s="31"/>
      <c r="GJI45" s="30"/>
      <c r="GJJ45" s="31"/>
      <c r="GJK45" s="30"/>
      <c r="GJL45" s="31"/>
      <c r="GJM45" s="30"/>
      <c r="GJN45" s="31"/>
      <c r="GJO45" s="30"/>
      <c r="GJP45" s="31"/>
      <c r="GJQ45" s="30"/>
      <c r="GJR45" s="31"/>
      <c r="GJS45" s="30"/>
      <c r="GJT45" s="31"/>
      <c r="GJU45" s="30"/>
      <c r="GJV45" s="31"/>
      <c r="GJW45" s="30"/>
      <c r="GJX45" s="31"/>
      <c r="GJY45" s="30"/>
      <c r="GJZ45" s="31"/>
      <c r="GKA45" s="30"/>
      <c r="GKB45" s="31"/>
      <c r="GKC45" s="30"/>
      <c r="GKD45" s="31"/>
      <c r="GKE45" s="30"/>
      <c r="GKF45" s="31"/>
      <c r="GKG45" s="30"/>
      <c r="GKH45" s="31"/>
      <c r="GKI45" s="30"/>
      <c r="GKJ45" s="31"/>
      <c r="GKK45" s="30"/>
      <c r="GKL45" s="31"/>
      <c r="GKM45" s="30"/>
      <c r="GKN45" s="31"/>
      <c r="GKO45" s="30"/>
      <c r="GKP45" s="31"/>
      <c r="GKQ45" s="30"/>
      <c r="GKR45" s="31"/>
      <c r="GKS45" s="30"/>
      <c r="GKT45" s="31"/>
      <c r="GKU45" s="30"/>
      <c r="GKV45" s="31"/>
      <c r="GKW45" s="30"/>
      <c r="GKX45" s="31"/>
      <c r="GKY45" s="30"/>
      <c r="GKZ45" s="31"/>
      <c r="GLA45" s="30"/>
      <c r="GLB45" s="31"/>
      <c r="GLC45" s="30"/>
      <c r="GLD45" s="31"/>
      <c r="GLE45" s="30"/>
      <c r="GLF45" s="31"/>
      <c r="GLG45" s="30"/>
      <c r="GLH45" s="31"/>
      <c r="GLI45" s="30"/>
      <c r="GLJ45" s="31"/>
      <c r="GLK45" s="30"/>
      <c r="GLL45" s="31"/>
      <c r="GLM45" s="30"/>
      <c r="GLN45" s="31"/>
      <c r="GLO45" s="30"/>
      <c r="GLP45" s="31"/>
      <c r="GLQ45" s="30"/>
      <c r="GLR45" s="31"/>
      <c r="GLS45" s="30"/>
      <c r="GLT45" s="31"/>
      <c r="GLU45" s="30"/>
      <c r="GLV45" s="31"/>
      <c r="GLW45" s="30"/>
      <c r="GLX45" s="31"/>
      <c r="GLY45" s="30"/>
      <c r="GLZ45" s="31"/>
      <c r="GMA45" s="30"/>
      <c r="GMB45" s="31"/>
      <c r="GMC45" s="30"/>
      <c r="GMD45" s="31"/>
      <c r="GME45" s="30"/>
      <c r="GMF45" s="31"/>
      <c r="GMG45" s="30"/>
      <c r="GMH45" s="31"/>
      <c r="GMI45" s="30"/>
      <c r="GMJ45" s="31"/>
      <c r="GMK45" s="30"/>
      <c r="GML45" s="31"/>
      <c r="GMM45" s="30"/>
      <c r="GMN45" s="31"/>
      <c r="GMO45" s="30"/>
      <c r="GMP45" s="31"/>
      <c r="GMQ45" s="30"/>
      <c r="GMR45" s="31"/>
      <c r="GMS45" s="30"/>
      <c r="GMT45" s="31"/>
      <c r="GMU45" s="30"/>
      <c r="GMV45" s="31"/>
      <c r="GMW45" s="30"/>
      <c r="GMX45" s="31"/>
      <c r="GMY45" s="30"/>
      <c r="GMZ45" s="31"/>
      <c r="GNA45" s="30"/>
      <c r="GNB45" s="31"/>
      <c r="GNC45" s="30"/>
      <c r="GND45" s="31"/>
      <c r="GNE45" s="30"/>
      <c r="GNF45" s="31"/>
      <c r="GNG45" s="30"/>
      <c r="GNH45" s="31"/>
      <c r="GNI45" s="30"/>
      <c r="GNJ45" s="31"/>
      <c r="GNK45" s="30"/>
      <c r="GNL45" s="31"/>
      <c r="GNM45" s="30"/>
      <c r="GNN45" s="31"/>
      <c r="GNO45" s="30"/>
      <c r="GNP45" s="31"/>
      <c r="GNQ45" s="30"/>
      <c r="GNR45" s="31"/>
      <c r="GNS45" s="30"/>
      <c r="GNT45" s="31"/>
      <c r="GNU45" s="30"/>
      <c r="GNV45" s="31"/>
      <c r="GNW45" s="30"/>
      <c r="GNX45" s="31"/>
      <c r="GNY45" s="30"/>
      <c r="GNZ45" s="31"/>
      <c r="GOA45" s="30"/>
      <c r="GOB45" s="31"/>
      <c r="GOC45" s="30"/>
      <c r="GOD45" s="31"/>
      <c r="GOE45" s="30"/>
      <c r="GOF45" s="31"/>
      <c r="GOG45" s="30"/>
      <c r="GOH45" s="31"/>
      <c r="GOI45" s="30"/>
      <c r="GOJ45" s="31"/>
      <c r="GOK45" s="30"/>
      <c r="GOL45" s="31"/>
      <c r="GOM45" s="30"/>
      <c r="GON45" s="31"/>
      <c r="GOO45" s="30"/>
      <c r="GOP45" s="31"/>
      <c r="GOQ45" s="30"/>
      <c r="GOR45" s="31"/>
      <c r="GOS45" s="30"/>
      <c r="GOT45" s="31"/>
      <c r="GOU45" s="30"/>
      <c r="GOV45" s="31"/>
      <c r="GOW45" s="30"/>
      <c r="GOX45" s="31"/>
      <c r="GOY45" s="30"/>
      <c r="GOZ45" s="31"/>
      <c r="GPA45" s="30"/>
      <c r="GPB45" s="31"/>
      <c r="GPC45" s="30"/>
      <c r="GPD45" s="31"/>
      <c r="GPE45" s="30"/>
      <c r="GPF45" s="31"/>
      <c r="GPG45" s="30"/>
      <c r="GPH45" s="31"/>
      <c r="GPI45" s="30"/>
      <c r="GPJ45" s="31"/>
      <c r="GPK45" s="30"/>
      <c r="GPL45" s="31"/>
      <c r="GPM45" s="30"/>
      <c r="GPN45" s="31"/>
      <c r="GPO45" s="30"/>
      <c r="GPP45" s="31"/>
      <c r="GPQ45" s="30"/>
      <c r="GPR45" s="31"/>
      <c r="GPS45" s="30"/>
      <c r="GPT45" s="31"/>
      <c r="GPU45" s="30"/>
      <c r="GPV45" s="31"/>
      <c r="GPW45" s="30"/>
      <c r="GPX45" s="31"/>
      <c r="GPY45" s="30"/>
      <c r="GPZ45" s="31"/>
      <c r="GQA45" s="30"/>
      <c r="GQB45" s="31"/>
      <c r="GQC45" s="30"/>
      <c r="GQD45" s="31"/>
      <c r="GQE45" s="30"/>
      <c r="GQF45" s="31"/>
      <c r="GQG45" s="30"/>
      <c r="GQH45" s="31"/>
      <c r="GQI45" s="30"/>
      <c r="GQJ45" s="31"/>
      <c r="GQK45" s="30"/>
      <c r="GQL45" s="31"/>
      <c r="GQM45" s="30"/>
      <c r="GQN45" s="31"/>
      <c r="GQO45" s="30"/>
      <c r="GQP45" s="31"/>
      <c r="GQQ45" s="30"/>
      <c r="GQR45" s="31"/>
      <c r="GQS45" s="30"/>
      <c r="GQT45" s="31"/>
      <c r="GQU45" s="30"/>
      <c r="GQV45" s="31"/>
      <c r="GQW45" s="30"/>
      <c r="GQX45" s="31"/>
      <c r="GQY45" s="30"/>
      <c r="GQZ45" s="31"/>
      <c r="GRA45" s="30"/>
      <c r="GRB45" s="31"/>
      <c r="GRC45" s="30"/>
      <c r="GRD45" s="31"/>
      <c r="GRE45" s="30"/>
      <c r="GRF45" s="31"/>
      <c r="GRG45" s="30"/>
      <c r="GRH45" s="31"/>
      <c r="GRI45" s="30"/>
      <c r="GRJ45" s="31"/>
      <c r="GRK45" s="30"/>
      <c r="GRL45" s="31"/>
      <c r="GRM45" s="30"/>
      <c r="GRN45" s="31"/>
      <c r="GRO45" s="30"/>
      <c r="GRP45" s="31"/>
      <c r="GRQ45" s="30"/>
      <c r="GRR45" s="31"/>
      <c r="GRS45" s="30"/>
      <c r="GRT45" s="31"/>
      <c r="GRU45" s="30"/>
      <c r="GRV45" s="31"/>
      <c r="GRW45" s="30"/>
      <c r="GRX45" s="31"/>
      <c r="GRY45" s="30"/>
      <c r="GRZ45" s="31"/>
      <c r="GSA45" s="30"/>
      <c r="GSB45" s="31"/>
      <c r="GSC45" s="30"/>
      <c r="GSD45" s="31"/>
      <c r="GSE45" s="30"/>
      <c r="GSF45" s="31"/>
      <c r="GSG45" s="30"/>
      <c r="GSH45" s="31"/>
      <c r="GSI45" s="30"/>
      <c r="GSJ45" s="31"/>
      <c r="GSK45" s="30"/>
      <c r="GSL45" s="31"/>
      <c r="GSM45" s="30"/>
      <c r="GSN45" s="31"/>
      <c r="GSO45" s="30"/>
      <c r="GSP45" s="31"/>
      <c r="GSQ45" s="30"/>
      <c r="GSR45" s="31"/>
      <c r="GSS45" s="30"/>
      <c r="GST45" s="31"/>
      <c r="GSU45" s="30"/>
      <c r="GSV45" s="31"/>
      <c r="GSW45" s="30"/>
      <c r="GSX45" s="31"/>
      <c r="GSY45" s="30"/>
      <c r="GSZ45" s="31"/>
      <c r="GTA45" s="30"/>
      <c r="GTB45" s="31"/>
      <c r="GTC45" s="30"/>
      <c r="GTD45" s="31"/>
      <c r="GTE45" s="30"/>
      <c r="GTF45" s="31"/>
      <c r="GTG45" s="30"/>
      <c r="GTH45" s="31"/>
      <c r="GTI45" s="30"/>
      <c r="GTJ45" s="31"/>
      <c r="GTK45" s="30"/>
      <c r="GTL45" s="31"/>
      <c r="GTM45" s="30"/>
      <c r="GTN45" s="31"/>
      <c r="GTO45" s="30"/>
      <c r="GTP45" s="31"/>
      <c r="GTQ45" s="30"/>
      <c r="GTR45" s="31"/>
      <c r="GTS45" s="30"/>
      <c r="GTT45" s="31"/>
      <c r="GTU45" s="30"/>
      <c r="GTV45" s="31"/>
      <c r="GTW45" s="30"/>
      <c r="GTX45" s="31"/>
      <c r="GTY45" s="30"/>
      <c r="GTZ45" s="31"/>
      <c r="GUA45" s="30"/>
      <c r="GUB45" s="31"/>
      <c r="GUC45" s="30"/>
      <c r="GUD45" s="31"/>
      <c r="GUE45" s="30"/>
      <c r="GUF45" s="31"/>
      <c r="GUG45" s="30"/>
      <c r="GUH45" s="31"/>
      <c r="GUI45" s="30"/>
      <c r="GUJ45" s="31"/>
      <c r="GUK45" s="30"/>
      <c r="GUL45" s="31"/>
      <c r="GUM45" s="30"/>
      <c r="GUN45" s="31"/>
      <c r="GUO45" s="30"/>
      <c r="GUP45" s="31"/>
      <c r="GUQ45" s="30"/>
      <c r="GUR45" s="31"/>
      <c r="GUS45" s="30"/>
      <c r="GUT45" s="31"/>
      <c r="GUU45" s="30"/>
      <c r="GUV45" s="31"/>
      <c r="GUW45" s="30"/>
      <c r="GUX45" s="31"/>
      <c r="GUY45" s="30"/>
      <c r="GUZ45" s="31"/>
      <c r="GVA45" s="30"/>
      <c r="GVB45" s="31"/>
      <c r="GVC45" s="30"/>
      <c r="GVD45" s="31"/>
      <c r="GVE45" s="30"/>
      <c r="GVF45" s="31"/>
      <c r="GVG45" s="30"/>
      <c r="GVH45" s="31"/>
      <c r="GVI45" s="30"/>
      <c r="GVJ45" s="31"/>
      <c r="GVK45" s="30"/>
      <c r="GVL45" s="31"/>
      <c r="GVM45" s="30"/>
      <c r="GVN45" s="31"/>
      <c r="GVO45" s="30"/>
      <c r="GVP45" s="31"/>
      <c r="GVQ45" s="30"/>
      <c r="GVR45" s="31"/>
      <c r="GVS45" s="30"/>
      <c r="GVT45" s="31"/>
      <c r="GVU45" s="30"/>
      <c r="GVV45" s="31"/>
      <c r="GVW45" s="30"/>
      <c r="GVX45" s="31"/>
      <c r="GVY45" s="30"/>
      <c r="GVZ45" s="31"/>
      <c r="GWA45" s="30"/>
      <c r="GWB45" s="31"/>
      <c r="GWC45" s="30"/>
      <c r="GWD45" s="31"/>
      <c r="GWE45" s="30"/>
      <c r="GWF45" s="31"/>
      <c r="GWG45" s="30"/>
      <c r="GWH45" s="31"/>
      <c r="GWI45" s="30"/>
      <c r="GWJ45" s="31"/>
      <c r="GWK45" s="30"/>
      <c r="GWL45" s="31"/>
      <c r="GWM45" s="30"/>
      <c r="GWN45" s="31"/>
      <c r="GWO45" s="30"/>
      <c r="GWP45" s="31"/>
      <c r="GWQ45" s="30"/>
      <c r="GWR45" s="31"/>
      <c r="GWS45" s="30"/>
      <c r="GWT45" s="31"/>
      <c r="GWU45" s="30"/>
      <c r="GWV45" s="31"/>
      <c r="GWW45" s="30"/>
      <c r="GWX45" s="31"/>
      <c r="GWY45" s="30"/>
      <c r="GWZ45" s="31"/>
      <c r="GXA45" s="30"/>
      <c r="GXB45" s="31"/>
      <c r="GXC45" s="30"/>
      <c r="GXD45" s="31"/>
      <c r="GXE45" s="30"/>
      <c r="GXF45" s="31"/>
      <c r="GXG45" s="30"/>
      <c r="GXH45" s="31"/>
      <c r="GXI45" s="30"/>
      <c r="GXJ45" s="31"/>
      <c r="GXK45" s="30"/>
      <c r="GXL45" s="31"/>
      <c r="GXM45" s="30"/>
      <c r="GXN45" s="31"/>
      <c r="GXO45" s="30"/>
      <c r="GXP45" s="31"/>
      <c r="GXQ45" s="30"/>
      <c r="GXR45" s="31"/>
      <c r="GXS45" s="30"/>
      <c r="GXT45" s="31"/>
      <c r="GXU45" s="30"/>
      <c r="GXV45" s="31"/>
      <c r="GXW45" s="30"/>
      <c r="GXX45" s="31"/>
      <c r="GXY45" s="30"/>
      <c r="GXZ45" s="31"/>
      <c r="GYA45" s="30"/>
      <c r="GYB45" s="31"/>
      <c r="GYC45" s="30"/>
      <c r="GYD45" s="31"/>
      <c r="GYE45" s="30"/>
      <c r="GYF45" s="31"/>
      <c r="GYG45" s="30"/>
      <c r="GYH45" s="31"/>
      <c r="GYI45" s="30"/>
      <c r="GYJ45" s="31"/>
      <c r="GYK45" s="30"/>
      <c r="GYL45" s="31"/>
      <c r="GYM45" s="30"/>
      <c r="GYN45" s="31"/>
      <c r="GYO45" s="30"/>
      <c r="GYP45" s="31"/>
      <c r="GYQ45" s="30"/>
      <c r="GYR45" s="31"/>
      <c r="GYS45" s="30"/>
      <c r="GYT45" s="31"/>
      <c r="GYU45" s="30"/>
      <c r="GYV45" s="31"/>
      <c r="GYW45" s="30"/>
      <c r="GYX45" s="31"/>
      <c r="GYY45" s="30"/>
      <c r="GYZ45" s="31"/>
      <c r="GZA45" s="30"/>
      <c r="GZB45" s="31"/>
      <c r="GZC45" s="30"/>
      <c r="GZD45" s="31"/>
      <c r="GZE45" s="30"/>
      <c r="GZF45" s="31"/>
      <c r="GZG45" s="30"/>
      <c r="GZH45" s="31"/>
      <c r="GZI45" s="30"/>
      <c r="GZJ45" s="31"/>
      <c r="GZK45" s="30"/>
      <c r="GZL45" s="31"/>
      <c r="GZM45" s="30"/>
      <c r="GZN45" s="31"/>
      <c r="GZO45" s="30"/>
      <c r="GZP45" s="31"/>
      <c r="GZQ45" s="30"/>
      <c r="GZR45" s="31"/>
      <c r="GZS45" s="30"/>
      <c r="GZT45" s="31"/>
      <c r="GZU45" s="30"/>
      <c r="GZV45" s="31"/>
      <c r="GZW45" s="30"/>
      <c r="GZX45" s="31"/>
      <c r="GZY45" s="30"/>
      <c r="GZZ45" s="31"/>
      <c r="HAA45" s="30"/>
      <c r="HAB45" s="31"/>
      <c r="HAC45" s="30"/>
      <c r="HAD45" s="31"/>
      <c r="HAE45" s="30"/>
      <c r="HAF45" s="31"/>
      <c r="HAG45" s="30"/>
      <c r="HAH45" s="31"/>
      <c r="HAI45" s="30"/>
      <c r="HAJ45" s="31"/>
      <c r="HAK45" s="30"/>
      <c r="HAL45" s="31"/>
      <c r="HAM45" s="30"/>
      <c r="HAN45" s="31"/>
      <c r="HAO45" s="30"/>
      <c r="HAP45" s="31"/>
      <c r="HAQ45" s="30"/>
      <c r="HAR45" s="31"/>
      <c r="HAS45" s="30"/>
      <c r="HAT45" s="31"/>
      <c r="HAU45" s="30"/>
      <c r="HAV45" s="31"/>
      <c r="HAW45" s="30"/>
      <c r="HAX45" s="31"/>
      <c r="HAY45" s="30"/>
      <c r="HAZ45" s="31"/>
      <c r="HBA45" s="30"/>
      <c r="HBB45" s="31"/>
      <c r="HBC45" s="30"/>
      <c r="HBD45" s="31"/>
      <c r="HBE45" s="30"/>
      <c r="HBF45" s="31"/>
      <c r="HBG45" s="30"/>
      <c r="HBH45" s="31"/>
      <c r="HBI45" s="30"/>
      <c r="HBJ45" s="31"/>
      <c r="HBK45" s="30"/>
      <c r="HBL45" s="31"/>
      <c r="HBM45" s="30"/>
      <c r="HBN45" s="31"/>
      <c r="HBO45" s="30"/>
      <c r="HBP45" s="31"/>
      <c r="HBQ45" s="30"/>
      <c r="HBR45" s="31"/>
      <c r="HBS45" s="30"/>
      <c r="HBT45" s="31"/>
      <c r="HBU45" s="30"/>
      <c r="HBV45" s="31"/>
      <c r="HBW45" s="30"/>
      <c r="HBX45" s="31"/>
      <c r="HBY45" s="30"/>
      <c r="HBZ45" s="31"/>
      <c r="HCA45" s="30"/>
      <c r="HCB45" s="31"/>
      <c r="HCC45" s="30"/>
      <c r="HCD45" s="31"/>
      <c r="HCE45" s="30"/>
      <c r="HCF45" s="31"/>
      <c r="HCG45" s="30"/>
      <c r="HCH45" s="31"/>
      <c r="HCI45" s="30"/>
      <c r="HCJ45" s="31"/>
      <c r="HCK45" s="30"/>
      <c r="HCL45" s="31"/>
      <c r="HCM45" s="30"/>
      <c r="HCN45" s="31"/>
      <c r="HCO45" s="30"/>
      <c r="HCP45" s="31"/>
      <c r="HCQ45" s="30"/>
      <c r="HCR45" s="31"/>
      <c r="HCS45" s="30"/>
      <c r="HCT45" s="31"/>
      <c r="HCU45" s="30"/>
      <c r="HCV45" s="31"/>
      <c r="HCW45" s="30"/>
      <c r="HCX45" s="31"/>
      <c r="HCY45" s="30"/>
      <c r="HCZ45" s="31"/>
      <c r="HDA45" s="30"/>
      <c r="HDB45" s="31"/>
      <c r="HDC45" s="30"/>
      <c r="HDD45" s="31"/>
      <c r="HDE45" s="30"/>
      <c r="HDF45" s="31"/>
      <c r="HDG45" s="30"/>
      <c r="HDH45" s="31"/>
      <c r="HDI45" s="30"/>
      <c r="HDJ45" s="31"/>
      <c r="HDK45" s="30"/>
      <c r="HDL45" s="31"/>
      <c r="HDM45" s="30"/>
      <c r="HDN45" s="31"/>
      <c r="HDO45" s="30"/>
      <c r="HDP45" s="31"/>
      <c r="HDQ45" s="30"/>
      <c r="HDR45" s="31"/>
      <c r="HDS45" s="30"/>
      <c r="HDT45" s="31"/>
      <c r="HDU45" s="30"/>
      <c r="HDV45" s="31"/>
      <c r="HDW45" s="30"/>
      <c r="HDX45" s="31"/>
      <c r="HDY45" s="30"/>
      <c r="HDZ45" s="31"/>
      <c r="HEA45" s="30"/>
      <c r="HEB45" s="31"/>
      <c r="HEC45" s="30"/>
      <c r="HED45" s="31"/>
      <c r="HEE45" s="30"/>
      <c r="HEF45" s="31"/>
      <c r="HEG45" s="30"/>
      <c r="HEH45" s="31"/>
      <c r="HEI45" s="30"/>
      <c r="HEJ45" s="31"/>
      <c r="HEK45" s="30"/>
      <c r="HEL45" s="31"/>
      <c r="HEM45" s="30"/>
      <c r="HEN45" s="31"/>
      <c r="HEO45" s="30"/>
      <c r="HEP45" s="31"/>
      <c r="HEQ45" s="30"/>
      <c r="HER45" s="31"/>
      <c r="HES45" s="30"/>
      <c r="HET45" s="31"/>
      <c r="HEU45" s="30"/>
      <c r="HEV45" s="31"/>
      <c r="HEW45" s="30"/>
      <c r="HEX45" s="31"/>
      <c r="HEY45" s="30"/>
      <c r="HEZ45" s="31"/>
      <c r="HFA45" s="30"/>
      <c r="HFB45" s="31"/>
      <c r="HFC45" s="30"/>
      <c r="HFD45" s="31"/>
      <c r="HFE45" s="30"/>
      <c r="HFF45" s="31"/>
      <c r="HFG45" s="30"/>
      <c r="HFH45" s="31"/>
      <c r="HFI45" s="30"/>
      <c r="HFJ45" s="31"/>
      <c r="HFK45" s="30"/>
      <c r="HFL45" s="31"/>
      <c r="HFM45" s="30"/>
      <c r="HFN45" s="31"/>
      <c r="HFO45" s="30"/>
      <c r="HFP45" s="31"/>
      <c r="HFQ45" s="30"/>
      <c r="HFR45" s="31"/>
      <c r="HFS45" s="30"/>
      <c r="HFT45" s="31"/>
      <c r="HFU45" s="30"/>
      <c r="HFV45" s="31"/>
      <c r="HFW45" s="30"/>
      <c r="HFX45" s="31"/>
      <c r="HFY45" s="30"/>
      <c r="HFZ45" s="31"/>
      <c r="HGA45" s="30"/>
      <c r="HGB45" s="31"/>
      <c r="HGC45" s="30"/>
      <c r="HGD45" s="31"/>
      <c r="HGE45" s="30"/>
      <c r="HGF45" s="31"/>
      <c r="HGG45" s="30"/>
      <c r="HGH45" s="31"/>
      <c r="HGI45" s="30"/>
      <c r="HGJ45" s="31"/>
      <c r="HGK45" s="30"/>
      <c r="HGL45" s="31"/>
      <c r="HGM45" s="30"/>
      <c r="HGN45" s="31"/>
      <c r="HGO45" s="30"/>
      <c r="HGP45" s="31"/>
      <c r="HGQ45" s="30"/>
      <c r="HGR45" s="31"/>
      <c r="HGS45" s="30"/>
      <c r="HGT45" s="31"/>
      <c r="HGU45" s="30"/>
      <c r="HGV45" s="31"/>
      <c r="HGW45" s="30"/>
      <c r="HGX45" s="31"/>
      <c r="HGY45" s="30"/>
      <c r="HGZ45" s="31"/>
      <c r="HHA45" s="30"/>
      <c r="HHB45" s="31"/>
      <c r="HHC45" s="30"/>
      <c r="HHD45" s="31"/>
      <c r="HHE45" s="30"/>
      <c r="HHF45" s="31"/>
      <c r="HHG45" s="30"/>
      <c r="HHH45" s="31"/>
      <c r="HHI45" s="30"/>
      <c r="HHJ45" s="31"/>
      <c r="HHK45" s="30"/>
      <c r="HHL45" s="31"/>
      <c r="HHM45" s="30"/>
      <c r="HHN45" s="31"/>
      <c r="HHO45" s="30"/>
      <c r="HHP45" s="31"/>
      <c r="HHQ45" s="30"/>
      <c r="HHR45" s="31"/>
      <c r="HHS45" s="30"/>
      <c r="HHT45" s="31"/>
      <c r="HHU45" s="30"/>
      <c r="HHV45" s="31"/>
      <c r="HHW45" s="30"/>
      <c r="HHX45" s="31"/>
      <c r="HHY45" s="30"/>
      <c r="HHZ45" s="31"/>
      <c r="HIA45" s="30"/>
      <c r="HIB45" s="31"/>
      <c r="HIC45" s="30"/>
      <c r="HID45" s="31"/>
      <c r="HIE45" s="30"/>
      <c r="HIF45" s="31"/>
      <c r="HIG45" s="30"/>
      <c r="HIH45" s="31"/>
      <c r="HII45" s="30"/>
      <c r="HIJ45" s="31"/>
      <c r="HIK45" s="30"/>
      <c r="HIL45" s="31"/>
      <c r="HIM45" s="30"/>
      <c r="HIN45" s="31"/>
      <c r="HIO45" s="30"/>
      <c r="HIP45" s="31"/>
      <c r="HIQ45" s="30"/>
      <c r="HIR45" s="31"/>
      <c r="HIS45" s="30"/>
      <c r="HIT45" s="31"/>
      <c r="HIU45" s="30"/>
      <c r="HIV45" s="31"/>
      <c r="HIW45" s="30"/>
      <c r="HIX45" s="31"/>
      <c r="HIY45" s="30"/>
      <c r="HIZ45" s="31"/>
      <c r="HJA45" s="30"/>
      <c r="HJB45" s="31"/>
      <c r="HJC45" s="30"/>
      <c r="HJD45" s="31"/>
      <c r="HJE45" s="30"/>
      <c r="HJF45" s="31"/>
      <c r="HJG45" s="30"/>
      <c r="HJH45" s="31"/>
      <c r="HJI45" s="30"/>
      <c r="HJJ45" s="31"/>
      <c r="HJK45" s="30"/>
      <c r="HJL45" s="31"/>
      <c r="HJM45" s="30"/>
      <c r="HJN45" s="31"/>
      <c r="HJO45" s="30"/>
      <c r="HJP45" s="31"/>
      <c r="HJQ45" s="30"/>
      <c r="HJR45" s="31"/>
      <c r="HJS45" s="30"/>
      <c r="HJT45" s="31"/>
      <c r="HJU45" s="30"/>
      <c r="HJV45" s="31"/>
      <c r="HJW45" s="30"/>
      <c r="HJX45" s="31"/>
      <c r="HJY45" s="30"/>
      <c r="HJZ45" s="31"/>
      <c r="HKA45" s="30"/>
      <c r="HKB45" s="31"/>
      <c r="HKC45" s="30"/>
      <c r="HKD45" s="31"/>
      <c r="HKE45" s="30"/>
      <c r="HKF45" s="31"/>
      <c r="HKG45" s="30"/>
      <c r="HKH45" s="31"/>
      <c r="HKI45" s="30"/>
      <c r="HKJ45" s="31"/>
      <c r="HKK45" s="30"/>
      <c r="HKL45" s="31"/>
      <c r="HKM45" s="30"/>
      <c r="HKN45" s="31"/>
      <c r="HKO45" s="30"/>
      <c r="HKP45" s="31"/>
      <c r="HKQ45" s="30"/>
      <c r="HKR45" s="31"/>
      <c r="HKS45" s="30"/>
      <c r="HKT45" s="31"/>
      <c r="HKU45" s="30"/>
      <c r="HKV45" s="31"/>
      <c r="HKW45" s="30"/>
      <c r="HKX45" s="31"/>
      <c r="HKY45" s="30"/>
      <c r="HKZ45" s="31"/>
      <c r="HLA45" s="30"/>
      <c r="HLB45" s="31"/>
      <c r="HLC45" s="30"/>
      <c r="HLD45" s="31"/>
      <c r="HLE45" s="30"/>
      <c r="HLF45" s="31"/>
      <c r="HLG45" s="30"/>
      <c r="HLH45" s="31"/>
      <c r="HLI45" s="30"/>
      <c r="HLJ45" s="31"/>
      <c r="HLK45" s="30"/>
      <c r="HLL45" s="31"/>
      <c r="HLM45" s="30"/>
      <c r="HLN45" s="31"/>
      <c r="HLO45" s="30"/>
      <c r="HLP45" s="31"/>
      <c r="HLQ45" s="30"/>
      <c r="HLR45" s="31"/>
      <c r="HLS45" s="30"/>
      <c r="HLT45" s="31"/>
      <c r="HLU45" s="30"/>
      <c r="HLV45" s="31"/>
      <c r="HLW45" s="30"/>
      <c r="HLX45" s="31"/>
      <c r="HLY45" s="30"/>
      <c r="HLZ45" s="31"/>
      <c r="HMA45" s="30"/>
      <c r="HMB45" s="31"/>
      <c r="HMC45" s="30"/>
      <c r="HMD45" s="31"/>
      <c r="HME45" s="30"/>
      <c r="HMF45" s="31"/>
      <c r="HMG45" s="30"/>
      <c r="HMH45" s="31"/>
      <c r="HMI45" s="30"/>
      <c r="HMJ45" s="31"/>
      <c r="HMK45" s="30"/>
      <c r="HML45" s="31"/>
      <c r="HMM45" s="30"/>
      <c r="HMN45" s="31"/>
      <c r="HMO45" s="30"/>
      <c r="HMP45" s="31"/>
      <c r="HMQ45" s="30"/>
      <c r="HMR45" s="31"/>
      <c r="HMS45" s="30"/>
      <c r="HMT45" s="31"/>
      <c r="HMU45" s="30"/>
      <c r="HMV45" s="31"/>
      <c r="HMW45" s="30"/>
      <c r="HMX45" s="31"/>
      <c r="HMY45" s="30"/>
      <c r="HMZ45" s="31"/>
      <c r="HNA45" s="30"/>
      <c r="HNB45" s="31"/>
      <c r="HNC45" s="30"/>
      <c r="HND45" s="31"/>
      <c r="HNE45" s="30"/>
      <c r="HNF45" s="31"/>
      <c r="HNG45" s="30"/>
      <c r="HNH45" s="31"/>
      <c r="HNI45" s="30"/>
      <c r="HNJ45" s="31"/>
      <c r="HNK45" s="30"/>
      <c r="HNL45" s="31"/>
      <c r="HNM45" s="30"/>
      <c r="HNN45" s="31"/>
      <c r="HNO45" s="30"/>
      <c r="HNP45" s="31"/>
      <c r="HNQ45" s="30"/>
      <c r="HNR45" s="31"/>
      <c r="HNS45" s="30"/>
      <c r="HNT45" s="31"/>
      <c r="HNU45" s="30"/>
      <c r="HNV45" s="31"/>
      <c r="HNW45" s="30"/>
      <c r="HNX45" s="31"/>
      <c r="HNY45" s="30"/>
      <c r="HNZ45" s="31"/>
      <c r="HOA45" s="30"/>
      <c r="HOB45" s="31"/>
      <c r="HOC45" s="30"/>
      <c r="HOD45" s="31"/>
      <c r="HOE45" s="30"/>
      <c r="HOF45" s="31"/>
      <c r="HOG45" s="30"/>
      <c r="HOH45" s="31"/>
      <c r="HOI45" s="30"/>
      <c r="HOJ45" s="31"/>
      <c r="HOK45" s="30"/>
      <c r="HOL45" s="31"/>
      <c r="HOM45" s="30"/>
      <c r="HON45" s="31"/>
      <c r="HOO45" s="30"/>
      <c r="HOP45" s="31"/>
      <c r="HOQ45" s="30"/>
      <c r="HOR45" s="31"/>
      <c r="HOS45" s="30"/>
      <c r="HOT45" s="31"/>
      <c r="HOU45" s="30"/>
      <c r="HOV45" s="31"/>
      <c r="HOW45" s="30"/>
      <c r="HOX45" s="31"/>
      <c r="HOY45" s="30"/>
      <c r="HOZ45" s="31"/>
      <c r="HPA45" s="30"/>
      <c r="HPB45" s="31"/>
      <c r="HPC45" s="30"/>
      <c r="HPD45" s="31"/>
      <c r="HPE45" s="30"/>
      <c r="HPF45" s="31"/>
      <c r="HPG45" s="30"/>
      <c r="HPH45" s="31"/>
      <c r="HPI45" s="30"/>
      <c r="HPJ45" s="31"/>
      <c r="HPK45" s="30"/>
      <c r="HPL45" s="31"/>
      <c r="HPM45" s="30"/>
      <c r="HPN45" s="31"/>
      <c r="HPO45" s="30"/>
      <c r="HPP45" s="31"/>
      <c r="HPQ45" s="30"/>
      <c r="HPR45" s="31"/>
      <c r="HPS45" s="30"/>
      <c r="HPT45" s="31"/>
      <c r="HPU45" s="30"/>
      <c r="HPV45" s="31"/>
      <c r="HPW45" s="30"/>
      <c r="HPX45" s="31"/>
      <c r="HPY45" s="30"/>
      <c r="HPZ45" s="31"/>
      <c r="HQA45" s="30"/>
      <c r="HQB45" s="31"/>
      <c r="HQC45" s="30"/>
      <c r="HQD45" s="31"/>
      <c r="HQE45" s="30"/>
      <c r="HQF45" s="31"/>
      <c r="HQG45" s="30"/>
      <c r="HQH45" s="31"/>
      <c r="HQI45" s="30"/>
      <c r="HQJ45" s="31"/>
      <c r="HQK45" s="30"/>
      <c r="HQL45" s="31"/>
      <c r="HQM45" s="30"/>
      <c r="HQN45" s="31"/>
      <c r="HQO45" s="30"/>
      <c r="HQP45" s="31"/>
      <c r="HQQ45" s="30"/>
      <c r="HQR45" s="31"/>
      <c r="HQS45" s="30"/>
      <c r="HQT45" s="31"/>
      <c r="HQU45" s="30"/>
      <c r="HQV45" s="31"/>
      <c r="HQW45" s="30"/>
      <c r="HQX45" s="31"/>
      <c r="HQY45" s="30"/>
      <c r="HQZ45" s="31"/>
      <c r="HRA45" s="30"/>
      <c r="HRB45" s="31"/>
      <c r="HRC45" s="30"/>
      <c r="HRD45" s="31"/>
      <c r="HRE45" s="30"/>
      <c r="HRF45" s="31"/>
      <c r="HRG45" s="30"/>
      <c r="HRH45" s="31"/>
      <c r="HRI45" s="30"/>
      <c r="HRJ45" s="31"/>
      <c r="HRK45" s="30"/>
      <c r="HRL45" s="31"/>
      <c r="HRM45" s="30"/>
      <c r="HRN45" s="31"/>
      <c r="HRO45" s="30"/>
      <c r="HRP45" s="31"/>
      <c r="HRQ45" s="30"/>
      <c r="HRR45" s="31"/>
      <c r="HRS45" s="30"/>
      <c r="HRT45" s="31"/>
      <c r="HRU45" s="30"/>
      <c r="HRV45" s="31"/>
      <c r="HRW45" s="30"/>
      <c r="HRX45" s="31"/>
      <c r="HRY45" s="30"/>
      <c r="HRZ45" s="31"/>
      <c r="HSA45" s="30"/>
      <c r="HSB45" s="31"/>
      <c r="HSC45" s="30"/>
      <c r="HSD45" s="31"/>
      <c r="HSE45" s="30"/>
      <c r="HSF45" s="31"/>
      <c r="HSG45" s="30"/>
      <c r="HSH45" s="31"/>
      <c r="HSI45" s="30"/>
      <c r="HSJ45" s="31"/>
      <c r="HSK45" s="30"/>
      <c r="HSL45" s="31"/>
      <c r="HSM45" s="30"/>
      <c r="HSN45" s="31"/>
      <c r="HSO45" s="30"/>
      <c r="HSP45" s="31"/>
      <c r="HSQ45" s="30"/>
      <c r="HSR45" s="31"/>
      <c r="HSS45" s="30"/>
      <c r="HST45" s="31"/>
      <c r="HSU45" s="30"/>
      <c r="HSV45" s="31"/>
      <c r="HSW45" s="30"/>
      <c r="HSX45" s="31"/>
      <c r="HSY45" s="30"/>
      <c r="HSZ45" s="31"/>
      <c r="HTA45" s="30"/>
      <c r="HTB45" s="31"/>
      <c r="HTC45" s="30"/>
      <c r="HTD45" s="31"/>
      <c r="HTE45" s="30"/>
      <c r="HTF45" s="31"/>
      <c r="HTG45" s="30"/>
      <c r="HTH45" s="31"/>
      <c r="HTI45" s="30"/>
      <c r="HTJ45" s="31"/>
      <c r="HTK45" s="30"/>
      <c r="HTL45" s="31"/>
      <c r="HTM45" s="30"/>
      <c r="HTN45" s="31"/>
      <c r="HTO45" s="30"/>
      <c r="HTP45" s="31"/>
      <c r="HTQ45" s="30"/>
      <c r="HTR45" s="31"/>
      <c r="HTS45" s="30"/>
      <c r="HTT45" s="31"/>
      <c r="HTU45" s="30"/>
      <c r="HTV45" s="31"/>
      <c r="HTW45" s="30"/>
      <c r="HTX45" s="31"/>
      <c r="HTY45" s="30"/>
      <c r="HTZ45" s="31"/>
      <c r="HUA45" s="30"/>
      <c r="HUB45" s="31"/>
      <c r="HUC45" s="30"/>
      <c r="HUD45" s="31"/>
      <c r="HUE45" s="30"/>
      <c r="HUF45" s="31"/>
      <c r="HUG45" s="30"/>
      <c r="HUH45" s="31"/>
      <c r="HUI45" s="30"/>
      <c r="HUJ45" s="31"/>
      <c r="HUK45" s="30"/>
      <c r="HUL45" s="31"/>
      <c r="HUM45" s="30"/>
      <c r="HUN45" s="31"/>
      <c r="HUO45" s="30"/>
      <c r="HUP45" s="31"/>
      <c r="HUQ45" s="30"/>
      <c r="HUR45" s="31"/>
      <c r="HUS45" s="30"/>
      <c r="HUT45" s="31"/>
      <c r="HUU45" s="30"/>
      <c r="HUV45" s="31"/>
      <c r="HUW45" s="30"/>
      <c r="HUX45" s="31"/>
      <c r="HUY45" s="30"/>
      <c r="HUZ45" s="31"/>
      <c r="HVA45" s="30"/>
      <c r="HVB45" s="31"/>
      <c r="HVC45" s="30"/>
      <c r="HVD45" s="31"/>
      <c r="HVE45" s="30"/>
      <c r="HVF45" s="31"/>
      <c r="HVG45" s="30"/>
      <c r="HVH45" s="31"/>
      <c r="HVI45" s="30"/>
      <c r="HVJ45" s="31"/>
      <c r="HVK45" s="30"/>
      <c r="HVL45" s="31"/>
      <c r="HVM45" s="30"/>
      <c r="HVN45" s="31"/>
      <c r="HVO45" s="30"/>
      <c r="HVP45" s="31"/>
      <c r="HVQ45" s="30"/>
      <c r="HVR45" s="31"/>
      <c r="HVS45" s="30"/>
      <c r="HVT45" s="31"/>
      <c r="HVU45" s="30"/>
      <c r="HVV45" s="31"/>
      <c r="HVW45" s="30"/>
      <c r="HVX45" s="31"/>
      <c r="HVY45" s="30"/>
      <c r="HVZ45" s="31"/>
      <c r="HWA45" s="30"/>
      <c r="HWB45" s="31"/>
      <c r="HWC45" s="30"/>
      <c r="HWD45" s="31"/>
      <c r="HWE45" s="30"/>
      <c r="HWF45" s="31"/>
      <c r="HWG45" s="30"/>
      <c r="HWH45" s="31"/>
      <c r="HWI45" s="30"/>
      <c r="HWJ45" s="31"/>
      <c r="HWK45" s="30"/>
      <c r="HWL45" s="31"/>
      <c r="HWM45" s="30"/>
      <c r="HWN45" s="31"/>
      <c r="HWO45" s="30"/>
      <c r="HWP45" s="31"/>
      <c r="HWQ45" s="30"/>
      <c r="HWR45" s="31"/>
      <c r="HWS45" s="30"/>
      <c r="HWT45" s="31"/>
      <c r="HWU45" s="30"/>
      <c r="HWV45" s="31"/>
      <c r="HWW45" s="30"/>
      <c r="HWX45" s="31"/>
      <c r="HWY45" s="30"/>
      <c r="HWZ45" s="31"/>
      <c r="HXA45" s="30"/>
      <c r="HXB45" s="31"/>
      <c r="HXC45" s="30"/>
      <c r="HXD45" s="31"/>
      <c r="HXE45" s="30"/>
      <c r="HXF45" s="31"/>
      <c r="HXG45" s="30"/>
      <c r="HXH45" s="31"/>
      <c r="HXI45" s="30"/>
      <c r="HXJ45" s="31"/>
      <c r="HXK45" s="30"/>
      <c r="HXL45" s="31"/>
      <c r="HXM45" s="30"/>
      <c r="HXN45" s="31"/>
      <c r="HXO45" s="30"/>
      <c r="HXP45" s="31"/>
      <c r="HXQ45" s="30"/>
      <c r="HXR45" s="31"/>
      <c r="HXS45" s="30"/>
      <c r="HXT45" s="31"/>
      <c r="HXU45" s="30"/>
      <c r="HXV45" s="31"/>
      <c r="HXW45" s="30"/>
      <c r="HXX45" s="31"/>
      <c r="HXY45" s="30"/>
      <c r="HXZ45" s="31"/>
      <c r="HYA45" s="30"/>
      <c r="HYB45" s="31"/>
      <c r="HYC45" s="30"/>
      <c r="HYD45" s="31"/>
      <c r="HYE45" s="30"/>
      <c r="HYF45" s="31"/>
      <c r="HYG45" s="30"/>
      <c r="HYH45" s="31"/>
      <c r="HYI45" s="30"/>
      <c r="HYJ45" s="31"/>
      <c r="HYK45" s="30"/>
      <c r="HYL45" s="31"/>
      <c r="HYM45" s="30"/>
      <c r="HYN45" s="31"/>
      <c r="HYO45" s="30"/>
      <c r="HYP45" s="31"/>
      <c r="HYQ45" s="30"/>
      <c r="HYR45" s="31"/>
      <c r="HYS45" s="30"/>
      <c r="HYT45" s="31"/>
      <c r="HYU45" s="30"/>
      <c r="HYV45" s="31"/>
      <c r="HYW45" s="30"/>
      <c r="HYX45" s="31"/>
      <c r="HYY45" s="30"/>
      <c r="HYZ45" s="31"/>
      <c r="HZA45" s="30"/>
      <c r="HZB45" s="31"/>
      <c r="HZC45" s="30"/>
      <c r="HZD45" s="31"/>
      <c r="HZE45" s="30"/>
      <c r="HZF45" s="31"/>
      <c r="HZG45" s="30"/>
      <c r="HZH45" s="31"/>
      <c r="HZI45" s="30"/>
      <c r="HZJ45" s="31"/>
      <c r="HZK45" s="30"/>
      <c r="HZL45" s="31"/>
      <c r="HZM45" s="30"/>
      <c r="HZN45" s="31"/>
      <c r="HZO45" s="30"/>
      <c r="HZP45" s="31"/>
      <c r="HZQ45" s="30"/>
      <c r="HZR45" s="31"/>
      <c r="HZS45" s="30"/>
      <c r="HZT45" s="31"/>
      <c r="HZU45" s="30"/>
      <c r="HZV45" s="31"/>
      <c r="HZW45" s="30"/>
      <c r="HZX45" s="31"/>
      <c r="HZY45" s="30"/>
      <c r="HZZ45" s="31"/>
      <c r="IAA45" s="30"/>
      <c r="IAB45" s="31"/>
      <c r="IAC45" s="30"/>
      <c r="IAD45" s="31"/>
      <c r="IAE45" s="30"/>
      <c r="IAF45" s="31"/>
      <c r="IAG45" s="30"/>
      <c r="IAH45" s="31"/>
      <c r="IAI45" s="30"/>
      <c r="IAJ45" s="31"/>
      <c r="IAK45" s="30"/>
      <c r="IAL45" s="31"/>
      <c r="IAM45" s="30"/>
      <c r="IAN45" s="31"/>
      <c r="IAO45" s="30"/>
      <c r="IAP45" s="31"/>
      <c r="IAQ45" s="30"/>
      <c r="IAR45" s="31"/>
      <c r="IAS45" s="30"/>
      <c r="IAT45" s="31"/>
      <c r="IAU45" s="30"/>
      <c r="IAV45" s="31"/>
      <c r="IAW45" s="30"/>
      <c r="IAX45" s="31"/>
      <c r="IAY45" s="30"/>
      <c r="IAZ45" s="31"/>
      <c r="IBA45" s="30"/>
      <c r="IBB45" s="31"/>
      <c r="IBC45" s="30"/>
      <c r="IBD45" s="31"/>
      <c r="IBE45" s="30"/>
      <c r="IBF45" s="31"/>
      <c r="IBG45" s="30"/>
      <c r="IBH45" s="31"/>
      <c r="IBI45" s="30"/>
      <c r="IBJ45" s="31"/>
      <c r="IBK45" s="30"/>
      <c r="IBL45" s="31"/>
      <c r="IBM45" s="30"/>
      <c r="IBN45" s="31"/>
      <c r="IBO45" s="30"/>
      <c r="IBP45" s="31"/>
      <c r="IBQ45" s="30"/>
      <c r="IBR45" s="31"/>
      <c r="IBS45" s="30"/>
      <c r="IBT45" s="31"/>
      <c r="IBU45" s="30"/>
      <c r="IBV45" s="31"/>
      <c r="IBW45" s="30"/>
      <c r="IBX45" s="31"/>
      <c r="IBY45" s="30"/>
      <c r="IBZ45" s="31"/>
      <c r="ICA45" s="30"/>
      <c r="ICB45" s="31"/>
      <c r="ICC45" s="30"/>
      <c r="ICD45" s="31"/>
      <c r="ICE45" s="30"/>
      <c r="ICF45" s="31"/>
      <c r="ICG45" s="30"/>
      <c r="ICH45" s="31"/>
      <c r="ICI45" s="30"/>
      <c r="ICJ45" s="31"/>
      <c r="ICK45" s="30"/>
      <c r="ICL45" s="31"/>
      <c r="ICM45" s="30"/>
      <c r="ICN45" s="31"/>
      <c r="ICO45" s="30"/>
      <c r="ICP45" s="31"/>
      <c r="ICQ45" s="30"/>
      <c r="ICR45" s="31"/>
      <c r="ICS45" s="30"/>
      <c r="ICT45" s="31"/>
      <c r="ICU45" s="30"/>
      <c r="ICV45" s="31"/>
      <c r="ICW45" s="30"/>
      <c r="ICX45" s="31"/>
      <c r="ICY45" s="30"/>
      <c r="ICZ45" s="31"/>
      <c r="IDA45" s="30"/>
      <c r="IDB45" s="31"/>
      <c r="IDC45" s="30"/>
      <c r="IDD45" s="31"/>
      <c r="IDE45" s="30"/>
      <c r="IDF45" s="31"/>
      <c r="IDG45" s="30"/>
      <c r="IDH45" s="31"/>
      <c r="IDI45" s="30"/>
      <c r="IDJ45" s="31"/>
      <c r="IDK45" s="30"/>
      <c r="IDL45" s="31"/>
      <c r="IDM45" s="30"/>
      <c r="IDN45" s="31"/>
      <c r="IDO45" s="30"/>
      <c r="IDP45" s="31"/>
      <c r="IDQ45" s="30"/>
      <c r="IDR45" s="31"/>
      <c r="IDS45" s="30"/>
      <c r="IDT45" s="31"/>
      <c r="IDU45" s="30"/>
      <c r="IDV45" s="31"/>
      <c r="IDW45" s="30"/>
      <c r="IDX45" s="31"/>
      <c r="IDY45" s="30"/>
      <c r="IDZ45" s="31"/>
      <c r="IEA45" s="30"/>
      <c r="IEB45" s="31"/>
      <c r="IEC45" s="30"/>
      <c r="IED45" s="31"/>
      <c r="IEE45" s="30"/>
      <c r="IEF45" s="31"/>
      <c r="IEG45" s="30"/>
      <c r="IEH45" s="31"/>
      <c r="IEI45" s="30"/>
      <c r="IEJ45" s="31"/>
      <c r="IEK45" s="30"/>
      <c r="IEL45" s="31"/>
      <c r="IEM45" s="30"/>
      <c r="IEN45" s="31"/>
      <c r="IEO45" s="30"/>
      <c r="IEP45" s="31"/>
      <c r="IEQ45" s="30"/>
      <c r="IER45" s="31"/>
      <c r="IES45" s="30"/>
      <c r="IET45" s="31"/>
      <c r="IEU45" s="30"/>
      <c r="IEV45" s="31"/>
      <c r="IEW45" s="30"/>
      <c r="IEX45" s="31"/>
      <c r="IEY45" s="30"/>
      <c r="IEZ45" s="31"/>
      <c r="IFA45" s="30"/>
      <c r="IFB45" s="31"/>
      <c r="IFC45" s="30"/>
      <c r="IFD45" s="31"/>
      <c r="IFE45" s="30"/>
      <c r="IFF45" s="31"/>
      <c r="IFG45" s="30"/>
      <c r="IFH45" s="31"/>
      <c r="IFI45" s="30"/>
      <c r="IFJ45" s="31"/>
      <c r="IFK45" s="30"/>
      <c r="IFL45" s="31"/>
      <c r="IFM45" s="30"/>
      <c r="IFN45" s="31"/>
      <c r="IFO45" s="30"/>
      <c r="IFP45" s="31"/>
      <c r="IFQ45" s="30"/>
      <c r="IFR45" s="31"/>
      <c r="IFS45" s="30"/>
      <c r="IFT45" s="31"/>
      <c r="IFU45" s="30"/>
      <c r="IFV45" s="31"/>
      <c r="IFW45" s="30"/>
      <c r="IFX45" s="31"/>
      <c r="IFY45" s="30"/>
      <c r="IFZ45" s="31"/>
      <c r="IGA45" s="30"/>
      <c r="IGB45" s="31"/>
      <c r="IGC45" s="30"/>
      <c r="IGD45" s="31"/>
      <c r="IGE45" s="30"/>
      <c r="IGF45" s="31"/>
      <c r="IGG45" s="30"/>
      <c r="IGH45" s="31"/>
      <c r="IGI45" s="30"/>
      <c r="IGJ45" s="31"/>
      <c r="IGK45" s="30"/>
      <c r="IGL45" s="31"/>
      <c r="IGM45" s="30"/>
      <c r="IGN45" s="31"/>
      <c r="IGO45" s="30"/>
      <c r="IGP45" s="31"/>
      <c r="IGQ45" s="30"/>
      <c r="IGR45" s="31"/>
      <c r="IGS45" s="30"/>
      <c r="IGT45" s="31"/>
      <c r="IGU45" s="30"/>
      <c r="IGV45" s="31"/>
      <c r="IGW45" s="30"/>
      <c r="IGX45" s="31"/>
      <c r="IGY45" s="30"/>
      <c r="IGZ45" s="31"/>
      <c r="IHA45" s="30"/>
      <c r="IHB45" s="31"/>
      <c r="IHC45" s="30"/>
      <c r="IHD45" s="31"/>
      <c r="IHE45" s="30"/>
      <c r="IHF45" s="31"/>
      <c r="IHG45" s="30"/>
      <c r="IHH45" s="31"/>
      <c r="IHI45" s="30"/>
      <c r="IHJ45" s="31"/>
      <c r="IHK45" s="30"/>
      <c r="IHL45" s="31"/>
      <c r="IHM45" s="30"/>
      <c r="IHN45" s="31"/>
      <c r="IHO45" s="30"/>
      <c r="IHP45" s="31"/>
      <c r="IHQ45" s="30"/>
      <c r="IHR45" s="31"/>
      <c r="IHS45" s="30"/>
      <c r="IHT45" s="31"/>
      <c r="IHU45" s="30"/>
      <c r="IHV45" s="31"/>
      <c r="IHW45" s="30"/>
      <c r="IHX45" s="31"/>
      <c r="IHY45" s="30"/>
      <c r="IHZ45" s="31"/>
      <c r="IIA45" s="30"/>
      <c r="IIB45" s="31"/>
      <c r="IIC45" s="30"/>
      <c r="IID45" s="31"/>
      <c r="IIE45" s="30"/>
      <c r="IIF45" s="31"/>
      <c r="IIG45" s="30"/>
      <c r="IIH45" s="31"/>
      <c r="III45" s="30"/>
      <c r="IIJ45" s="31"/>
      <c r="IIK45" s="30"/>
      <c r="IIL45" s="31"/>
      <c r="IIM45" s="30"/>
      <c r="IIN45" s="31"/>
      <c r="IIO45" s="30"/>
      <c r="IIP45" s="31"/>
      <c r="IIQ45" s="30"/>
      <c r="IIR45" s="31"/>
      <c r="IIS45" s="30"/>
      <c r="IIT45" s="31"/>
      <c r="IIU45" s="30"/>
      <c r="IIV45" s="31"/>
      <c r="IIW45" s="30"/>
      <c r="IIX45" s="31"/>
      <c r="IIY45" s="30"/>
      <c r="IIZ45" s="31"/>
      <c r="IJA45" s="30"/>
      <c r="IJB45" s="31"/>
      <c r="IJC45" s="30"/>
      <c r="IJD45" s="31"/>
      <c r="IJE45" s="30"/>
      <c r="IJF45" s="31"/>
      <c r="IJG45" s="30"/>
      <c r="IJH45" s="31"/>
      <c r="IJI45" s="30"/>
      <c r="IJJ45" s="31"/>
      <c r="IJK45" s="30"/>
      <c r="IJL45" s="31"/>
      <c r="IJM45" s="30"/>
      <c r="IJN45" s="31"/>
      <c r="IJO45" s="30"/>
      <c r="IJP45" s="31"/>
      <c r="IJQ45" s="30"/>
      <c r="IJR45" s="31"/>
      <c r="IJS45" s="30"/>
      <c r="IJT45" s="31"/>
      <c r="IJU45" s="30"/>
      <c r="IJV45" s="31"/>
      <c r="IJW45" s="30"/>
      <c r="IJX45" s="31"/>
      <c r="IJY45" s="30"/>
      <c r="IJZ45" s="31"/>
      <c r="IKA45" s="30"/>
      <c r="IKB45" s="31"/>
      <c r="IKC45" s="30"/>
      <c r="IKD45" s="31"/>
      <c r="IKE45" s="30"/>
      <c r="IKF45" s="31"/>
      <c r="IKG45" s="30"/>
      <c r="IKH45" s="31"/>
      <c r="IKI45" s="30"/>
      <c r="IKJ45" s="31"/>
      <c r="IKK45" s="30"/>
      <c r="IKL45" s="31"/>
      <c r="IKM45" s="30"/>
      <c r="IKN45" s="31"/>
      <c r="IKO45" s="30"/>
      <c r="IKP45" s="31"/>
      <c r="IKQ45" s="30"/>
      <c r="IKR45" s="31"/>
      <c r="IKS45" s="30"/>
      <c r="IKT45" s="31"/>
      <c r="IKU45" s="30"/>
      <c r="IKV45" s="31"/>
      <c r="IKW45" s="30"/>
      <c r="IKX45" s="31"/>
      <c r="IKY45" s="30"/>
      <c r="IKZ45" s="31"/>
      <c r="ILA45" s="30"/>
      <c r="ILB45" s="31"/>
      <c r="ILC45" s="30"/>
      <c r="ILD45" s="31"/>
      <c r="ILE45" s="30"/>
      <c r="ILF45" s="31"/>
      <c r="ILG45" s="30"/>
      <c r="ILH45" s="31"/>
      <c r="ILI45" s="30"/>
      <c r="ILJ45" s="31"/>
      <c r="ILK45" s="30"/>
      <c r="ILL45" s="31"/>
      <c r="ILM45" s="30"/>
      <c r="ILN45" s="31"/>
      <c r="ILO45" s="30"/>
      <c r="ILP45" s="31"/>
      <c r="ILQ45" s="30"/>
      <c r="ILR45" s="31"/>
      <c r="ILS45" s="30"/>
      <c r="ILT45" s="31"/>
      <c r="ILU45" s="30"/>
      <c r="ILV45" s="31"/>
      <c r="ILW45" s="30"/>
      <c r="ILX45" s="31"/>
      <c r="ILY45" s="30"/>
      <c r="ILZ45" s="31"/>
      <c r="IMA45" s="30"/>
      <c r="IMB45" s="31"/>
      <c r="IMC45" s="30"/>
      <c r="IMD45" s="31"/>
      <c r="IME45" s="30"/>
      <c r="IMF45" s="31"/>
      <c r="IMG45" s="30"/>
      <c r="IMH45" s="31"/>
      <c r="IMI45" s="30"/>
      <c r="IMJ45" s="31"/>
      <c r="IMK45" s="30"/>
      <c r="IML45" s="31"/>
      <c r="IMM45" s="30"/>
      <c r="IMN45" s="31"/>
      <c r="IMO45" s="30"/>
      <c r="IMP45" s="31"/>
      <c r="IMQ45" s="30"/>
      <c r="IMR45" s="31"/>
      <c r="IMS45" s="30"/>
      <c r="IMT45" s="31"/>
      <c r="IMU45" s="30"/>
      <c r="IMV45" s="31"/>
      <c r="IMW45" s="30"/>
      <c r="IMX45" s="31"/>
      <c r="IMY45" s="30"/>
      <c r="IMZ45" s="31"/>
      <c r="INA45" s="30"/>
      <c r="INB45" s="31"/>
      <c r="INC45" s="30"/>
      <c r="IND45" s="31"/>
      <c r="INE45" s="30"/>
      <c r="INF45" s="31"/>
      <c r="ING45" s="30"/>
      <c r="INH45" s="31"/>
      <c r="INI45" s="30"/>
      <c r="INJ45" s="31"/>
      <c r="INK45" s="30"/>
      <c r="INL45" s="31"/>
      <c r="INM45" s="30"/>
      <c r="INN45" s="31"/>
      <c r="INO45" s="30"/>
      <c r="INP45" s="31"/>
      <c r="INQ45" s="30"/>
      <c r="INR45" s="31"/>
      <c r="INS45" s="30"/>
      <c r="INT45" s="31"/>
      <c r="INU45" s="30"/>
      <c r="INV45" s="31"/>
      <c r="INW45" s="30"/>
      <c r="INX45" s="31"/>
      <c r="INY45" s="30"/>
      <c r="INZ45" s="31"/>
      <c r="IOA45" s="30"/>
      <c r="IOB45" s="31"/>
      <c r="IOC45" s="30"/>
      <c r="IOD45" s="31"/>
      <c r="IOE45" s="30"/>
      <c r="IOF45" s="31"/>
      <c r="IOG45" s="30"/>
      <c r="IOH45" s="31"/>
      <c r="IOI45" s="30"/>
      <c r="IOJ45" s="31"/>
      <c r="IOK45" s="30"/>
      <c r="IOL45" s="31"/>
      <c r="IOM45" s="30"/>
      <c r="ION45" s="31"/>
      <c r="IOO45" s="30"/>
      <c r="IOP45" s="31"/>
      <c r="IOQ45" s="30"/>
      <c r="IOR45" s="31"/>
      <c r="IOS45" s="30"/>
      <c r="IOT45" s="31"/>
      <c r="IOU45" s="30"/>
      <c r="IOV45" s="31"/>
      <c r="IOW45" s="30"/>
      <c r="IOX45" s="31"/>
      <c r="IOY45" s="30"/>
      <c r="IOZ45" s="31"/>
      <c r="IPA45" s="30"/>
      <c r="IPB45" s="31"/>
      <c r="IPC45" s="30"/>
      <c r="IPD45" s="31"/>
      <c r="IPE45" s="30"/>
      <c r="IPF45" s="31"/>
      <c r="IPG45" s="30"/>
      <c r="IPH45" s="31"/>
      <c r="IPI45" s="30"/>
      <c r="IPJ45" s="31"/>
      <c r="IPK45" s="30"/>
      <c r="IPL45" s="31"/>
      <c r="IPM45" s="30"/>
      <c r="IPN45" s="31"/>
      <c r="IPO45" s="30"/>
      <c r="IPP45" s="31"/>
      <c r="IPQ45" s="30"/>
      <c r="IPR45" s="31"/>
      <c r="IPS45" s="30"/>
      <c r="IPT45" s="31"/>
      <c r="IPU45" s="30"/>
      <c r="IPV45" s="31"/>
      <c r="IPW45" s="30"/>
      <c r="IPX45" s="31"/>
      <c r="IPY45" s="30"/>
      <c r="IPZ45" s="31"/>
      <c r="IQA45" s="30"/>
      <c r="IQB45" s="31"/>
      <c r="IQC45" s="30"/>
      <c r="IQD45" s="31"/>
      <c r="IQE45" s="30"/>
      <c r="IQF45" s="31"/>
      <c r="IQG45" s="30"/>
      <c r="IQH45" s="31"/>
      <c r="IQI45" s="30"/>
      <c r="IQJ45" s="31"/>
      <c r="IQK45" s="30"/>
      <c r="IQL45" s="31"/>
      <c r="IQM45" s="30"/>
      <c r="IQN45" s="31"/>
      <c r="IQO45" s="30"/>
      <c r="IQP45" s="31"/>
      <c r="IQQ45" s="30"/>
      <c r="IQR45" s="31"/>
      <c r="IQS45" s="30"/>
      <c r="IQT45" s="31"/>
      <c r="IQU45" s="30"/>
      <c r="IQV45" s="31"/>
      <c r="IQW45" s="30"/>
      <c r="IQX45" s="31"/>
      <c r="IQY45" s="30"/>
      <c r="IQZ45" s="31"/>
      <c r="IRA45" s="30"/>
      <c r="IRB45" s="31"/>
      <c r="IRC45" s="30"/>
      <c r="IRD45" s="31"/>
      <c r="IRE45" s="30"/>
      <c r="IRF45" s="31"/>
      <c r="IRG45" s="30"/>
      <c r="IRH45" s="31"/>
      <c r="IRI45" s="30"/>
      <c r="IRJ45" s="31"/>
      <c r="IRK45" s="30"/>
      <c r="IRL45" s="31"/>
      <c r="IRM45" s="30"/>
      <c r="IRN45" s="31"/>
      <c r="IRO45" s="30"/>
      <c r="IRP45" s="31"/>
      <c r="IRQ45" s="30"/>
      <c r="IRR45" s="31"/>
      <c r="IRS45" s="30"/>
      <c r="IRT45" s="31"/>
      <c r="IRU45" s="30"/>
      <c r="IRV45" s="31"/>
      <c r="IRW45" s="30"/>
      <c r="IRX45" s="31"/>
      <c r="IRY45" s="30"/>
      <c r="IRZ45" s="31"/>
      <c r="ISA45" s="30"/>
      <c r="ISB45" s="31"/>
      <c r="ISC45" s="30"/>
      <c r="ISD45" s="31"/>
      <c r="ISE45" s="30"/>
      <c r="ISF45" s="31"/>
      <c r="ISG45" s="30"/>
      <c r="ISH45" s="31"/>
      <c r="ISI45" s="30"/>
      <c r="ISJ45" s="31"/>
      <c r="ISK45" s="30"/>
      <c r="ISL45" s="31"/>
      <c r="ISM45" s="30"/>
      <c r="ISN45" s="31"/>
      <c r="ISO45" s="30"/>
      <c r="ISP45" s="31"/>
      <c r="ISQ45" s="30"/>
      <c r="ISR45" s="31"/>
      <c r="ISS45" s="30"/>
      <c r="IST45" s="31"/>
      <c r="ISU45" s="30"/>
      <c r="ISV45" s="31"/>
      <c r="ISW45" s="30"/>
      <c r="ISX45" s="31"/>
      <c r="ISY45" s="30"/>
      <c r="ISZ45" s="31"/>
      <c r="ITA45" s="30"/>
      <c r="ITB45" s="31"/>
      <c r="ITC45" s="30"/>
      <c r="ITD45" s="31"/>
      <c r="ITE45" s="30"/>
      <c r="ITF45" s="31"/>
      <c r="ITG45" s="30"/>
      <c r="ITH45" s="31"/>
      <c r="ITI45" s="30"/>
      <c r="ITJ45" s="31"/>
      <c r="ITK45" s="30"/>
      <c r="ITL45" s="31"/>
      <c r="ITM45" s="30"/>
      <c r="ITN45" s="31"/>
      <c r="ITO45" s="30"/>
      <c r="ITP45" s="31"/>
      <c r="ITQ45" s="30"/>
      <c r="ITR45" s="31"/>
      <c r="ITS45" s="30"/>
      <c r="ITT45" s="31"/>
      <c r="ITU45" s="30"/>
      <c r="ITV45" s="31"/>
      <c r="ITW45" s="30"/>
      <c r="ITX45" s="31"/>
      <c r="ITY45" s="30"/>
      <c r="ITZ45" s="31"/>
      <c r="IUA45" s="30"/>
      <c r="IUB45" s="31"/>
      <c r="IUC45" s="30"/>
      <c r="IUD45" s="31"/>
      <c r="IUE45" s="30"/>
      <c r="IUF45" s="31"/>
      <c r="IUG45" s="30"/>
      <c r="IUH45" s="31"/>
      <c r="IUI45" s="30"/>
      <c r="IUJ45" s="31"/>
      <c r="IUK45" s="30"/>
      <c r="IUL45" s="31"/>
      <c r="IUM45" s="30"/>
      <c r="IUN45" s="31"/>
      <c r="IUO45" s="30"/>
      <c r="IUP45" s="31"/>
      <c r="IUQ45" s="30"/>
      <c r="IUR45" s="31"/>
      <c r="IUS45" s="30"/>
      <c r="IUT45" s="31"/>
      <c r="IUU45" s="30"/>
      <c r="IUV45" s="31"/>
      <c r="IUW45" s="30"/>
      <c r="IUX45" s="31"/>
      <c r="IUY45" s="30"/>
      <c r="IUZ45" s="31"/>
      <c r="IVA45" s="30"/>
      <c r="IVB45" s="31"/>
      <c r="IVC45" s="30"/>
      <c r="IVD45" s="31"/>
      <c r="IVE45" s="30"/>
      <c r="IVF45" s="31"/>
      <c r="IVG45" s="30"/>
      <c r="IVH45" s="31"/>
      <c r="IVI45" s="30"/>
      <c r="IVJ45" s="31"/>
      <c r="IVK45" s="30"/>
      <c r="IVL45" s="31"/>
      <c r="IVM45" s="30"/>
      <c r="IVN45" s="31"/>
      <c r="IVO45" s="30"/>
      <c r="IVP45" s="31"/>
      <c r="IVQ45" s="30"/>
      <c r="IVR45" s="31"/>
      <c r="IVS45" s="30"/>
      <c r="IVT45" s="31"/>
      <c r="IVU45" s="30"/>
      <c r="IVV45" s="31"/>
      <c r="IVW45" s="30"/>
      <c r="IVX45" s="31"/>
      <c r="IVY45" s="30"/>
      <c r="IVZ45" s="31"/>
      <c r="IWA45" s="30"/>
      <c r="IWB45" s="31"/>
      <c r="IWC45" s="30"/>
      <c r="IWD45" s="31"/>
      <c r="IWE45" s="30"/>
      <c r="IWF45" s="31"/>
      <c r="IWG45" s="30"/>
      <c r="IWH45" s="31"/>
      <c r="IWI45" s="30"/>
      <c r="IWJ45" s="31"/>
      <c r="IWK45" s="30"/>
      <c r="IWL45" s="31"/>
      <c r="IWM45" s="30"/>
      <c r="IWN45" s="31"/>
      <c r="IWO45" s="30"/>
      <c r="IWP45" s="31"/>
      <c r="IWQ45" s="30"/>
      <c r="IWR45" s="31"/>
      <c r="IWS45" s="30"/>
      <c r="IWT45" s="31"/>
      <c r="IWU45" s="30"/>
      <c r="IWV45" s="31"/>
      <c r="IWW45" s="30"/>
      <c r="IWX45" s="31"/>
      <c r="IWY45" s="30"/>
      <c r="IWZ45" s="31"/>
      <c r="IXA45" s="30"/>
      <c r="IXB45" s="31"/>
      <c r="IXC45" s="30"/>
      <c r="IXD45" s="31"/>
      <c r="IXE45" s="30"/>
      <c r="IXF45" s="31"/>
      <c r="IXG45" s="30"/>
      <c r="IXH45" s="31"/>
      <c r="IXI45" s="30"/>
      <c r="IXJ45" s="31"/>
      <c r="IXK45" s="30"/>
      <c r="IXL45" s="31"/>
      <c r="IXM45" s="30"/>
      <c r="IXN45" s="31"/>
      <c r="IXO45" s="30"/>
      <c r="IXP45" s="31"/>
      <c r="IXQ45" s="30"/>
      <c r="IXR45" s="31"/>
      <c r="IXS45" s="30"/>
      <c r="IXT45" s="31"/>
      <c r="IXU45" s="30"/>
      <c r="IXV45" s="31"/>
      <c r="IXW45" s="30"/>
      <c r="IXX45" s="31"/>
      <c r="IXY45" s="30"/>
      <c r="IXZ45" s="31"/>
      <c r="IYA45" s="30"/>
      <c r="IYB45" s="31"/>
      <c r="IYC45" s="30"/>
      <c r="IYD45" s="31"/>
      <c r="IYE45" s="30"/>
      <c r="IYF45" s="31"/>
      <c r="IYG45" s="30"/>
      <c r="IYH45" s="31"/>
      <c r="IYI45" s="30"/>
      <c r="IYJ45" s="31"/>
      <c r="IYK45" s="30"/>
      <c r="IYL45" s="31"/>
      <c r="IYM45" s="30"/>
      <c r="IYN45" s="31"/>
      <c r="IYO45" s="30"/>
      <c r="IYP45" s="31"/>
      <c r="IYQ45" s="30"/>
      <c r="IYR45" s="31"/>
      <c r="IYS45" s="30"/>
      <c r="IYT45" s="31"/>
      <c r="IYU45" s="30"/>
      <c r="IYV45" s="31"/>
      <c r="IYW45" s="30"/>
      <c r="IYX45" s="31"/>
      <c r="IYY45" s="30"/>
      <c r="IYZ45" s="31"/>
      <c r="IZA45" s="30"/>
      <c r="IZB45" s="31"/>
      <c r="IZC45" s="30"/>
      <c r="IZD45" s="31"/>
      <c r="IZE45" s="30"/>
      <c r="IZF45" s="31"/>
      <c r="IZG45" s="30"/>
      <c r="IZH45" s="31"/>
      <c r="IZI45" s="30"/>
      <c r="IZJ45" s="31"/>
      <c r="IZK45" s="30"/>
      <c r="IZL45" s="31"/>
      <c r="IZM45" s="30"/>
      <c r="IZN45" s="31"/>
      <c r="IZO45" s="30"/>
      <c r="IZP45" s="31"/>
      <c r="IZQ45" s="30"/>
      <c r="IZR45" s="31"/>
      <c r="IZS45" s="30"/>
      <c r="IZT45" s="31"/>
      <c r="IZU45" s="30"/>
      <c r="IZV45" s="31"/>
      <c r="IZW45" s="30"/>
      <c r="IZX45" s="31"/>
      <c r="IZY45" s="30"/>
      <c r="IZZ45" s="31"/>
      <c r="JAA45" s="30"/>
      <c r="JAB45" s="31"/>
      <c r="JAC45" s="30"/>
      <c r="JAD45" s="31"/>
      <c r="JAE45" s="30"/>
      <c r="JAF45" s="31"/>
      <c r="JAG45" s="30"/>
      <c r="JAH45" s="31"/>
      <c r="JAI45" s="30"/>
      <c r="JAJ45" s="31"/>
      <c r="JAK45" s="30"/>
      <c r="JAL45" s="31"/>
      <c r="JAM45" s="30"/>
      <c r="JAN45" s="31"/>
      <c r="JAO45" s="30"/>
      <c r="JAP45" s="31"/>
      <c r="JAQ45" s="30"/>
      <c r="JAR45" s="31"/>
      <c r="JAS45" s="30"/>
      <c r="JAT45" s="31"/>
      <c r="JAU45" s="30"/>
      <c r="JAV45" s="31"/>
      <c r="JAW45" s="30"/>
      <c r="JAX45" s="31"/>
      <c r="JAY45" s="30"/>
      <c r="JAZ45" s="31"/>
      <c r="JBA45" s="30"/>
      <c r="JBB45" s="31"/>
      <c r="JBC45" s="30"/>
      <c r="JBD45" s="31"/>
      <c r="JBE45" s="30"/>
      <c r="JBF45" s="31"/>
      <c r="JBG45" s="30"/>
      <c r="JBH45" s="31"/>
      <c r="JBI45" s="30"/>
      <c r="JBJ45" s="31"/>
      <c r="JBK45" s="30"/>
      <c r="JBL45" s="31"/>
      <c r="JBM45" s="30"/>
      <c r="JBN45" s="31"/>
      <c r="JBO45" s="30"/>
      <c r="JBP45" s="31"/>
      <c r="JBQ45" s="30"/>
      <c r="JBR45" s="31"/>
      <c r="JBS45" s="30"/>
      <c r="JBT45" s="31"/>
      <c r="JBU45" s="30"/>
      <c r="JBV45" s="31"/>
      <c r="JBW45" s="30"/>
      <c r="JBX45" s="31"/>
      <c r="JBY45" s="30"/>
      <c r="JBZ45" s="31"/>
      <c r="JCA45" s="30"/>
      <c r="JCB45" s="31"/>
      <c r="JCC45" s="30"/>
      <c r="JCD45" s="31"/>
      <c r="JCE45" s="30"/>
      <c r="JCF45" s="31"/>
      <c r="JCG45" s="30"/>
      <c r="JCH45" s="31"/>
      <c r="JCI45" s="30"/>
      <c r="JCJ45" s="31"/>
      <c r="JCK45" s="30"/>
      <c r="JCL45" s="31"/>
      <c r="JCM45" s="30"/>
      <c r="JCN45" s="31"/>
      <c r="JCO45" s="30"/>
      <c r="JCP45" s="31"/>
      <c r="JCQ45" s="30"/>
      <c r="JCR45" s="31"/>
      <c r="JCS45" s="30"/>
      <c r="JCT45" s="31"/>
      <c r="JCU45" s="30"/>
      <c r="JCV45" s="31"/>
      <c r="JCW45" s="30"/>
      <c r="JCX45" s="31"/>
      <c r="JCY45" s="30"/>
      <c r="JCZ45" s="31"/>
      <c r="JDA45" s="30"/>
      <c r="JDB45" s="31"/>
      <c r="JDC45" s="30"/>
      <c r="JDD45" s="31"/>
      <c r="JDE45" s="30"/>
      <c r="JDF45" s="31"/>
      <c r="JDG45" s="30"/>
      <c r="JDH45" s="31"/>
      <c r="JDI45" s="30"/>
      <c r="JDJ45" s="31"/>
      <c r="JDK45" s="30"/>
      <c r="JDL45" s="31"/>
      <c r="JDM45" s="30"/>
      <c r="JDN45" s="31"/>
      <c r="JDO45" s="30"/>
      <c r="JDP45" s="31"/>
      <c r="JDQ45" s="30"/>
      <c r="JDR45" s="31"/>
      <c r="JDS45" s="30"/>
      <c r="JDT45" s="31"/>
      <c r="JDU45" s="30"/>
      <c r="JDV45" s="31"/>
      <c r="JDW45" s="30"/>
      <c r="JDX45" s="31"/>
      <c r="JDY45" s="30"/>
      <c r="JDZ45" s="31"/>
      <c r="JEA45" s="30"/>
      <c r="JEB45" s="31"/>
      <c r="JEC45" s="30"/>
      <c r="JED45" s="31"/>
      <c r="JEE45" s="30"/>
      <c r="JEF45" s="31"/>
      <c r="JEG45" s="30"/>
      <c r="JEH45" s="31"/>
      <c r="JEI45" s="30"/>
      <c r="JEJ45" s="31"/>
      <c r="JEK45" s="30"/>
      <c r="JEL45" s="31"/>
      <c r="JEM45" s="30"/>
      <c r="JEN45" s="31"/>
      <c r="JEO45" s="30"/>
      <c r="JEP45" s="31"/>
      <c r="JEQ45" s="30"/>
      <c r="JER45" s="31"/>
      <c r="JES45" s="30"/>
      <c r="JET45" s="31"/>
      <c r="JEU45" s="30"/>
      <c r="JEV45" s="31"/>
      <c r="JEW45" s="30"/>
      <c r="JEX45" s="31"/>
      <c r="JEY45" s="30"/>
      <c r="JEZ45" s="31"/>
      <c r="JFA45" s="30"/>
      <c r="JFB45" s="31"/>
      <c r="JFC45" s="30"/>
      <c r="JFD45" s="31"/>
      <c r="JFE45" s="30"/>
      <c r="JFF45" s="31"/>
      <c r="JFG45" s="30"/>
      <c r="JFH45" s="31"/>
      <c r="JFI45" s="30"/>
      <c r="JFJ45" s="31"/>
      <c r="JFK45" s="30"/>
      <c r="JFL45" s="31"/>
      <c r="JFM45" s="30"/>
      <c r="JFN45" s="31"/>
      <c r="JFO45" s="30"/>
      <c r="JFP45" s="31"/>
      <c r="JFQ45" s="30"/>
      <c r="JFR45" s="31"/>
      <c r="JFS45" s="30"/>
      <c r="JFT45" s="31"/>
      <c r="JFU45" s="30"/>
      <c r="JFV45" s="31"/>
      <c r="JFW45" s="30"/>
      <c r="JFX45" s="31"/>
      <c r="JFY45" s="30"/>
      <c r="JFZ45" s="31"/>
      <c r="JGA45" s="30"/>
      <c r="JGB45" s="31"/>
      <c r="JGC45" s="30"/>
      <c r="JGD45" s="31"/>
      <c r="JGE45" s="30"/>
      <c r="JGF45" s="31"/>
      <c r="JGG45" s="30"/>
      <c r="JGH45" s="31"/>
      <c r="JGI45" s="30"/>
      <c r="JGJ45" s="31"/>
      <c r="JGK45" s="30"/>
      <c r="JGL45" s="31"/>
      <c r="JGM45" s="30"/>
      <c r="JGN45" s="31"/>
      <c r="JGO45" s="30"/>
      <c r="JGP45" s="31"/>
      <c r="JGQ45" s="30"/>
      <c r="JGR45" s="31"/>
      <c r="JGS45" s="30"/>
      <c r="JGT45" s="31"/>
      <c r="JGU45" s="30"/>
      <c r="JGV45" s="31"/>
      <c r="JGW45" s="30"/>
      <c r="JGX45" s="31"/>
      <c r="JGY45" s="30"/>
      <c r="JGZ45" s="31"/>
      <c r="JHA45" s="30"/>
      <c r="JHB45" s="31"/>
      <c r="JHC45" s="30"/>
      <c r="JHD45" s="31"/>
      <c r="JHE45" s="30"/>
      <c r="JHF45" s="31"/>
      <c r="JHG45" s="30"/>
      <c r="JHH45" s="31"/>
      <c r="JHI45" s="30"/>
      <c r="JHJ45" s="31"/>
      <c r="JHK45" s="30"/>
      <c r="JHL45" s="31"/>
      <c r="JHM45" s="30"/>
      <c r="JHN45" s="31"/>
      <c r="JHO45" s="30"/>
      <c r="JHP45" s="31"/>
      <c r="JHQ45" s="30"/>
      <c r="JHR45" s="31"/>
      <c r="JHS45" s="30"/>
      <c r="JHT45" s="31"/>
      <c r="JHU45" s="30"/>
      <c r="JHV45" s="31"/>
      <c r="JHW45" s="30"/>
      <c r="JHX45" s="31"/>
      <c r="JHY45" s="30"/>
      <c r="JHZ45" s="31"/>
      <c r="JIA45" s="30"/>
      <c r="JIB45" s="31"/>
      <c r="JIC45" s="30"/>
      <c r="JID45" s="31"/>
      <c r="JIE45" s="30"/>
      <c r="JIF45" s="31"/>
      <c r="JIG45" s="30"/>
      <c r="JIH45" s="31"/>
      <c r="JII45" s="30"/>
      <c r="JIJ45" s="31"/>
      <c r="JIK45" s="30"/>
      <c r="JIL45" s="31"/>
      <c r="JIM45" s="30"/>
      <c r="JIN45" s="31"/>
      <c r="JIO45" s="30"/>
      <c r="JIP45" s="31"/>
      <c r="JIQ45" s="30"/>
      <c r="JIR45" s="31"/>
      <c r="JIS45" s="30"/>
      <c r="JIT45" s="31"/>
      <c r="JIU45" s="30"/>
      <c r="JIV45" s="31"/>
      <c r="JIW45" s="30"/>
      <c r="JIX45" s="31"/>
      <c r="JIY45" s="30"/>
      <c r="JIZ45" s="31"/>
      <c r="JJA45" s="30"/>
      <c r="JJB45" s="31"/>
      <c r="JJC45" s="30"/>
      <c r="JJD45" s="31"/>
      <c r="JJE45" s="30"/>
      <c r="JJF45" s="31"/>
      <c r="JJG45" s="30"/>
      <c r="JJH45" s="31"/>
      <c r="JJI45" s="30"/>
      <c r="JJJ45" s="31"/>
      <c r="JJK45" s="30"/>
      <c r="JJL45" s="31"/>
      <c r="JJM45" s="30"/>
      <c r="JJN45" s="31"/>
      <c r="JJO45" s="30"/>
      <c r="JJP45" s="31"/>
      <c r="JJQ45" s="30"/>
      <c r="JJR45" s="31"/>
      <c r="JJS45" s="30"/>
      <c r="JJT45" s="31"/>
      <c r="JJU45" s="30"/>
      <c r="JJV45" s="31"/>
      <c r="JJW45" s="30"/>
      <c r="JJX45" s="31"/>
      <c r="JJY45" s="30"/>
      <c r="JJZ45" s="31"/>
      <c r="JKA45" s="30"/>
      <c r="JKB45" s="31"/>
      <c r="JKC45" s="30"/>
      <c r="JKD45" s="31"/>
      <c r="JKE45" s="30"/>
      <c r="JKF45" s="31"/>
      <c r="JKG45" s="30"/>
      <c r="JKH45" s="31"/>
      <c r="JKI45" s="30"/>
      <c r="JKJ45" s="31"/>
      <c r="JKK45" s="30"/>
      <c r="JKL45" s="31"/>
      <c r="JKM45" s="30"/>
      <c r="JKN45" s="31"/>
      <c r="JKO45" s="30"/>
      <c r="JKP45" s="31"/>
      <c r="JKQ45" s="30"/>
      <c r="JKR45" s="31"/>
      <c r="JKS45" s="30"/>
      <c r="JKT45" s="31"/>
      <c r="JKU45" s="30"/>
      <c r="JKV45" s="31"/>
      <c r="JKW45" s="30"/>
      <c r="JKX45" s="31"/>
      <c r="JKY45" s="30"/>
      <c r="JKZ45" s="31"/>
      <c r="JLA45" s="30"/>
      <c r="JLB45" s="31"/>
      <c r="JLC45" s="30"/>
      <c r="JLD45" s="31"/>
      <c r="JLE45" s="30"/>
      <c r="JLF45" s="31"/>
      <c r="JLG45" s="30"/>
      <c r="JLH45" s="31"/>
      <c r="JLI45" s="30"/>
      <c r="JLJ45" s="31"/>
      <c r="JLK45" s="30"/>
      <c r="JLL45" s="31"/>
      <c r="JLM45" s="30"/>
      <c r="JLN45" s="31"/>
      <c r="JLO45" s="30"/>
      <c r="JLP45" s="31"/>
      <c r="JLQ45" s="30"/>
      <c r="JLR45" s="31"/>
      <c r="JLS45" s="30"/>
      <c r="JLT45" s="31"/>
      <c r="JLU45" s="30"/>
      <c r="JLV45" s="31"/>
      <c r="JLW45" s="30"/>
      <c r="JLX45" s="31"/>
      <c r="JLY45" s="30"/>
      <c r="JLZ45" s="31"/>
      <c r="JMA45" s="30"/>
      <c r="JMB45" s="31"/>
      <c r="JMC45" s="30"/>
      <c r="JMD45" s="31"/>
      <c r="JME45" s="30"/>
      <c r="JMF45" s="31"/>
      <c r="JMG45" s="30"/>
      <c r="JMH45" s="31"/>
      <c r="JMI45" s="30"/>
      <c r="JMJ45" s="31"/>
      <c r="JMK45" s="30"/>
      <c r="JML45" s="31"/>
      <c r="JMM45" s="30"/>
      <c r="JMN45" s="31"/>
      <c r="JMO45" s="30"/>
      <c r="JMP45" s="31"/>
      <c r="JMQ45" s="30"/>
      <c r="JMR45" s="31"/>
      <c r="JMS45" s="30"/>
      <c r="JMT45" s="31"/>
      <c r="JMU45" s="30"/>
      <c r="JMV45" s="31"/>
      <c r="JMW45" s="30"/>
      <c r="JMX45" s="31"/>
      <c r="JMY45" s="30"/>
      <c r="JMZ45" s="31"/>
      <c r="JNA45" s="30"/>
      <c r="JNB45" s="31"/>
      <c r="JNC45" s="30"/>
      <c r="JND45" s="31"/>
      <c r="JNE45" s="30"/>
      <c r="JNF45" s="31"/>
      <c r="JNG45" s="30"/>
      <c r="JNH45" s="31"/>
      <c r="JNI45" s="30"/>
      <c r="JNJ45" s="31"/>
      <c r="JNK45" s="30"/>
      <c r="JNL45" s="31"/>
      <c r="JNM45" s="30"/>
      <c r="JNN45" s="31"/>
      <c r="JNO45" s="30"/>
      <c r="JNP45" s="31"/>
      <c r="JNQ45" s="30"/>
      <c r="JNR45" s="31"/>
      <c r="JNS45" s="30"/>
      <c r="JNT45" s="31"/>
      <c r="JNU45" s="30"/>
      <c r="JNV45" s="31"/>
      <c r="JNW45" s="30"/>
      <c r="JNX45" s="31"/>
      <c r="JNY45" s="30"/>
      <c r="JNZ45" s="31"/>
      <c r="JOA45" s="30"/>
      <c r="JOB45" s="31"/>
      <c r="JOC45" s="30"/>
      <c r="JOD45" s="31"/>
      <c r="JOE45" s="30"/>
      <c r="JOF45" s="31"/>
      <c r="JOG45" s="30"/>
      <c r="JOH45" s="31"/>
      <c r="JOI45" s="30"/>
      <c r="JOJ45" s="31"/>
      <c r="JOK45" s="30"/>
      <c r="JOL45" s="31"/>
      <c r="JOM45" s="30"/>
      <c r="JON45" s="31"/>
      <c r="JOO45" s="30"/>
      <c r="JOP45" s="31"/>
      <c r="JOQ45" s="30"/>
      <c r="JOR45" s="31"/>
      <c r="JOS45" s="30"/>
      <c r="JOT45" s="31"/>
      <c r="JOU45" s="30"/>
      <c r="JOV45" s="31"/>
      <c r="JOW45" s="30"/>
      <c r="JOX45" s="31"/>
      <c r="JOY45" s="30"/>
      <c r="JOZ45" s="31"/>
      <c r="JPA45" s="30"/>
      <c r="JPB45" s="31"/>
      <c r="JPC45" s="30"/>
      <c r="JPD45" s="31"/>
      <c r="JPE45" s="30"/>
      <c r="JPF45" s="31"/>
      <c r="JPG45" s="30"/>
      <c r="JPH45" s="31"/>
      <c r="JPI45" s="30"/>
      <c r="JPJ45" s="31"/>
      <c r="JPK45" s="30"/>
      <c r="JPL45" s="31"/>
      <c r="JPM45" s="30"/>
      <c r="JPN45" s="31"/>
      <c r="JPO45" s="30"/>
      <c r="JPP45" s="31"/>
      <c r="JPQ45" s="30"/>
      <c r="JPR45" s="31"/>
      <c r="JPS45" s="30"/>
      <c r="JPT45" s="31"/>
      <c r="JPU45" s="30"/>
      <c r="JPV45" s="31"/>
      <c r="JPW45" s="30"/>
      <c r="JPX45" s="31"/>
      <c r="JPY45" s="30"/>
      <c r="JPZ45" s="31"/>
      <c r="JQA45" s="30"/>
      <c r="JQB45" s="31"/>
      <c r="JQC45" s="30"/>
      <c r="JQD45" s="31"/>
      <c r="JQE45" s="30"/>
      <c r="JQF45" s="31"/>
      <c r="JQG45" s="30"/>
      <c r="JQH45" s="31"/>
      <c r="JQI45" s="30"/>
      <c r="JQJ45" s="31"/>
      <c r="JQK45" s="30"/>
      <c r="JQL45" s="31"/>
      <c r="JQM45" s="30"/>
      <c r="JQN45" s="31"/>
      <c r="JQO45" s="30"/>
      <c r="JQP45" s="31"/>
      <c r="JQQ45" s="30"/>
      <c r="JQR45" s="31"/>
      <c r="JQS45" s="30"/>
      <c r="JQT45" s="31"/>
      <c r="JQU45" s="30"/>
      <c r="JQV45" s="31"/>
      <c r="JQW45" s="30"/>
      <c r="JQX45" s="31"/>
      <c r="JQY45" s="30"/>
      <c r="JQZ45" s="31"/>
      <c r="JRA45" s="30"/>
      <c r="JRB45" s="31"/>
      <c r="JRC45" s="30"/>
      <c r="JRD45" s="31"/>
      <c r="JRE45" s="30"/>
      <c r="JRF45" s="31"/>
      <c r="JRG45" s="30"/>
      <c r="JRH45" s="31"/>
      <c r="JRI45" s="30"/>
      <c r="JRJ45" s="31"/>
      <c r="JRK45" s="30"/>
      <c r="JRL45" s="31"/>
      <c r="JRM45" s="30"/>
      <c r="JRN45" s="31"/>
      <c r="JRO45" s="30"/>
      <c r="JRP45" s="31"/>
      <c r="JRQ45" s="30"/>
      <c r="JRR45" s="31"/>
      <c r="JRS45" s="30"/>
      <c r="JRT45" s="31"/>
      <c r="JRU45" s="30"/>
      <c r="JRV45" s="31"/>
      <c r="JRW45" s="30"/>
      <c r="JRX45" s="31"/>
      <c r="JRY45" s="30"/>
      <c r="JRZ45" s="31"/>
      <c r="JSA45" s="30"/>
      <c r="JSB45" s="31"/>
      <c r="JSC45" s="30"/>
      <c r="JSD45" s="31"/>
      <c r="JSE45" s="30"/>
      <c r="JSF45" s="31"/>
      <c r="JSG45" s="30"/>
      <c r="JSH45" s="31"/>
      <c r="JSI45" s="30"/>
      <c r="JSJ45" s="31"/>
      <c r="JSK45" s="30"/>
      <c r="JSL45" s="31"/>
      <c r="JSM45" s="30"/>
      <c r="JSN45" s="31"/>
      <c r="JSO45" s="30"/>
      <c r="JSP45" s="31"/>
      <c r="JSQ45" s="30"/>
      <c r="JSR45" s="31"/>
      <c r="JSS45" s="30"/>
      <c r="JST45" s="31"/>
      <c r="JSU45" s="30"/>
      <c r="JSV45" s="31"/>
      <c r="JSW45" s="30"/>
      <c r="JSX45" s="31"/>
      <c r="JSY45" s="30"/>
      <c r="JSZ45" s="31"/>
      <c r="JTA45" s="30"/>
      <c r="JTB45" s="31"/>
      <c r="JTC45" s="30"/>
      <c r="JTD45" s="31"/>
      <c r="JTE45" s="30"/>
      <c r="JTF45" s="31"/>
      <c r="JTG45" s="30"/>
      <c r="JTH45" s="31"/>
      <c r="JTI45" s="30"/>
      <c r="JTJ45" s="31"/>
      <c r="JTK45" s="30"/>
      <c r="JTL45" s="31"/>
      <c r="JTM45" s="30"/>
      <c r="JTN45" s="31"/>
      <c r="JTO45" s="30"/>
      <c r="JTP45" s="31"/>
      <c r="JTQ45" s="30"/>
      <c r="JTR45" s="31"/>
      <c r="JTS45" s="30"/>
      <c r="JTT45" s="31"/>
      <c r="JTU45" s="30"/>
      <c r="JTV45" s="31"/>
      <c r="JTW45" s="30"/>
      <c r="JTX45" s="31"/>
      <c r="JTY45" s="30"/>
      <c r="JTZ45" s="31"/>
      <c r="JUA45" s="30"/>
      <c r="JUB45" s="31"/>
      <c r="JUC45" s="30"/>
      <c r="JUD45" s="31"/>
      <c r="JUE45" s="30"/>
      <c r="JUF45" s="31"/>
      <c r="JUG45" s="30"/>
      <c r="JUH45" s="31"/>
      <c r="JUI45" s="30"/>
      <c r="JUJ45" s="31"/>
      <c r="JUK45" s="30"/>
      <c r="JUL45" s="31"/>
      <c r="JUM45" s="30"/>
      <c r="JUN45" s="31"/>
      <c r="JUO45" s="30"/>
      <c r="JUP45" s="31"/>
      <c r="JUQ45" s="30"/>
      <c r="JUR45" s="31"/>
      <c r="JUS45" s="30"/>
      <c r="JUT45" s="31"/>
      <c r="JUU45" s="30"/>
      <c r="JUV45" s="31"/>
      <c r="JUW45" s="30"/>
      <c r="JUX45" s="31"/>
      <c r="JUY45" s="30"/>
      <c r="JUZ45" s="31"/>
      <c r="JVA45" s="30"/>
      <c r="JVB45" s="31"/>
      <c r="JVC45" s="30"/>
      <c r="JVD45" s="31"/>
      <c r="JVE45" s="30"/>
      <c r="JVF45" s="31"/>
      <c r="JVG45" s="30"/>
      <c r="JVH45" s="31"/>
      <c r="JVI45" s="30"/>
      <c r="JVJ45" s="31"/>
      <c r="JVK45" s="30"/>
      <c r="JVL45" s="31"/>
      <c r="JVM45" s="30"/>
      <c r="JVN45" s="31"/>
      <c r="JVO45" s="30"/>
      <c r="JVP45" s="31"/>
      <c r="JVQ45" s="30"/>
      <c r="JVR45" s="31"/>
      <c r="JVS45" s="30"/>
      <c r="JVT45" s="31"/>
      <c r="JVU45" s="30"/>
      <c r="JVV45" s="31"/>
      <c r="JVW45" s="30"/>
      <c r="JVX45" s="31"/>
      <c r="JVY45" s="30"/>
      <c r="JVZ45" s="31"/>
      <c r="JWA45" s="30"/>
      <c r="JWB45" s="31"/>
      <c r="JWC45" s="30"/>
      <c r="JWD45" s="31"/>
      <c r="JWE45" s="30"/>
      <c r="JWF45" s="31"/>
      <c r="JWG45" s="30"/>
      <c r="JWH45" s="31"/>
      <c r="JWI45" s="30"/>
      <c r="JWJ45" s="31"/>
      <c r="JWK45" s="30"/>
      <c r="JWL45" s="31"/>
      <c r="JWM45" s="30"/>
      <c r="JWN45" s="31"/>
      <c r="JWO45" s="30"/>
      <c r="JWP45" s="31"/>
      <c r="JWQ45" s="30"/>
      <c r="JWR45" s="31"/>
      <c r="JWS45" s="30"/>
      <c r="JWT45" s="31"/>
      <c r="JWU45" s="30"/>
      <c r="JWV45" s="31"/>
      <c r="JWW45" s="30"/>
      <c r="JWX45" s="31"/>
      <c r="JWY45" s="30"/>
      <c r="JWZ45" s="31"/>
      <c r="JXA45" s="30"/>
      <c r="JXB45" s="31"/>
      <c r="JXC45" s="30"/>
      <c r="JXD45" s="31"/>
      <c r="JXE45" s="30"/>
      <c r="JXF45" s="31"/>
      <c r="JXG45" s="30"/>
      <c r="JXH45" s="31"/>
      <c r="JXI45" s="30"/>
      <c r="JXJ45" s="31"/>
      <c r="JXK45" s="30"/>
      <c r="JXL45" s="31"/>
      <c r="JXM45" s="30"/>
      <c r="JXN45" s="31"/>
      <c r="JXO45" s="30"/>
      <c r="JXP45" s="31"/>
      <c r="JXQ45" s="30"/>
      <c r="JXR45" s="31"/>
      <c r="JXS45" s="30"/>
      <c r="JXT45" s="31"/>
      <c r="JXU45" s="30"/>
      <c r="JXV45" s="31"/>
      <c r="JXW45" s="30"/>
      <c r="JXX45" s="31"/>
      <c r="JXY45" s="30"/>
      <c r="JXZ45" s="31"/>
      <c r="JYA45" s="30"/>
      <c r="JYB45" s="31"/>
      <c r="JYC45" s="30"/>
      <c r="JYD45" s="31"/>
      <c r="JYE45" s="30"/>
      <c r="JYF45" s="31"/>
      <c r="JYG45" s="30"/>
      <c r="JYH45" s="31"/>
      <c r="JYI45" s="30"/>
      <c r="JYJ45" s="31"/>
      <c r="JYK45" s="30"/>
      <c r="JYL45" s="31"/>
      <c r="JYM45" s="30"/>
      <c r="JYN45" s="31"/>
      <c r="JYO45" s="30"/>
      <c r="JYP45" s="31"/>
      <c r="JYQ45" s="30"/>
      <c r="JYR45" s="31"/>
      <c r="JYS45" s="30"/>
      <c r="JYT45" s="31"/>
      <c r="JYU45" s="30"/>
      <c r="JYV45" s="31"/>
      <c r="JYW45" s="30"/>
      <c r="JYX45" s="31"/>
      <c r="JYY45" s="30"/>
      <c r="JYZ45" s="31"/>
      <c r="JZA45" s="30"/>
      <c r="JZB45" s="31"/>
      <c r="JZC45" s="30"/>
      <c r="JZD45" s="31"/>
      <c r="JZE45" s="30"/>
      <c r="JZF45" s="31"/>
      <c r="JZG45" s="30"/>
      <c r="JZH45" s="31"/>
      <c r="JZI45" s="30"/>
      <c r="JZJ45" s="31"/>
      <c r="JZK45" s="30"/>
      <c r="JZL45" s="31"/>
      <c r="JZM45" s="30"/>
      <c r="JZN45" s="31"/>
      <c r="JZO45" s="30"/>
      <c r="JZP45" s="31"/>
      <c r="JZQ45" s="30"/>
      <c r="JZR45" s="31"/>
      <c r="JZS45" s="30"/>
      <c r="JZT45" s="31"/>
      <c r="JZU45" s="30"/>
      <c r="JZV45" s="31"/>
      <c r="JZW45" s="30"/>
      <c r="JZX45" s="31"/>
      <c r="JZY45" s="30"/>
      <c r="JZZ45" s="31"/>
      <c r="KAA45" s="30"/>
      <c r="KAB45" s="31"/>
      <c r="KAC45" s="30"/>
      <c r="KAD45" s="31"/>
      <c r="KAE45" s="30"/>
      <c r="KAF45" s="31"/>
      <c r="KAG45" s="30"/>
      <c r="KAH45" s="31"/>
      <c r="KAI45" s="30"/>
      <c r="KAJ45" s="31"/>
      <c r="KAK45" s="30"/>
      <c r="KAL45" s="31"/>
      <c r="KAM45" s="30"/>
      <c r="KAN45" s="31"/>
      <c r="KAO45" s="30"/>
      <c r="KAP45" s="31"/>
      <c r="KAQ45" s="30"/>
      <c r="KAR45" s="31"/>
      <c r="KAS45" s="30"/>
      <c r="KAT45" s="31"/>
      <c r="KAU45" s="30"/>
      <c r="KAV45" s="31"/>
      <c r="KAW45" s="30"/>
      <c r="KAX45" s="31"/>
      <c r="KAY45" s="30"/>
      <c r="KAZ45" s="31"/>
      <c r="KBA45" s="30"/>
      <c r="KBB45" s="31"/>
      <c r="KBC45" s="30"/>
      <c r="KBD45" s="31"/>
      <c r="KBE45" s="30"/>
      <c r="KBF45" s="31"/>
      <c r="KBG45" s="30"/>
      <c r="KBH45" s="31"/>
      <c r="KBI45" s="30"/>
      <c r="KBJ45" s="31"/>
      <c r="KBK45" s="30"/>
      <c r="KBL45" s="31"/>
      <c r="KBM45" s="30"/>
      <c r="KBN45" s="31"/>
      <c r="KBO45" s="30"/>
      <c r="KBP45" s="31"/>
      <c r="KBQ45" s="30"/>
      <c r="KBR45" s="31"/>
      <c r="KBS45" s="30"/>
      <c r="KBT45" s="31"/>
      <c r="KBU45" s="30"/>
      <c r="KBV45" s="31"/>
      <c r="KBW45" s="30"/>
      <c r="KBX45" s="31"/>
      <c r="KBY45" s="30"/>
      <c r="KBZ45" s="31"/>
      <c r="KCA45" s="30"/>
      <c r="KCB45" s="31"/>
      <c r="KCC45" s="30"/>
      <c r="KCD45" s="31"/>
      <c r="KCE45" s="30"/>
      <c r="KCF45" s="31"/>
      <c r="KCG45" s="30"/>
      <c r="KCH45" s="31"/>
      <c r="KCI45" s="30"/>
      <c r="KCJ45" s="31"/>
      <c r="KCK45" s="30"/>
      <c r="KCL45" s="31"/>
      <c r="KCM45" s="30"/>
      <c r="KCN45" s="31"/>
      <c r="KCO45" s="30"/>
      <c r="KCP45" s="31"/>
      <c r="KCQ45" s="30"/>
      <c r="KCR45" s="31"/>
      <c r="KCS45" s="30"/>
      <c r="KCT45" s="31"/>
      <c r="KCU45" s="30"/>
      <c r="KCV45" s="31"/>
      <c r="KCW45" s="30"/>
      <c r="KCX45" s="31"/>
      <c r="KCY45" s="30"/>
      <c r="KCZ45" s="31"/>
      <c r="KDA45" s="30"/>
      <c r="KDB45" s="31"/>
      <c r="KDC45" s="30"/>
      <c r="KDD45" s="31"/>
      <c r="KDE45" s="30"/>
      <c r="KDF45" s="31"/>
      <c r="KDG45" s="30"/>
      <c r="KDH45" s="31"/>
      <c r="KDI45" s="30"/>
      <c r="KDJ45" s="31"/>
      <c r="KDK45" s="30"/>
      <c r="KDL45" s="31"/>
      <c r="KDM45" s="30"/>
      <c r="KDN45" s="31"/>
      <c r="KDO45" s="30"/>
      <c r="KDP45" s="31"/>
      <c r="KDQ45" s="30"/>
      <c r="KDR45" s="31"/>
      <c r="KDS45" s="30"/>
      <c r="KDT45" s="31"/>
      <c r="KDU45" s="30"/>
      <c r="KDV45" s="31"/>
      <c r="KDW45" s="30"/>
      <c r="KDX45" s="31"/>
      <c r="KDY45" s="30"/>
      <c r="KDZ45" s="31"/>
      <c r="KEA45" s="30"/>
      <c r="KEB45" s="31"/>
      <c r="KEC45" s="30"/>
      <c r="KED45" s="31"/>
      <c r="KEE45" s="30"/>
      <c r="KEF45" s="31"/>
      <c r="KEG45" s="30"/>
      <c r="KEH45" s="31"/>
      <c r="KEI45" s="30"/>
      <c r="KEJ45" s="31"/>
      <c r="KEK45" s="30"/>
      <c r="KEL45" s="31"/>
      <c r="KEM45" s="30"/>
      <c r="KEN45" s="31"/>
      <c r="KEO45" s="30"/>
      <c r="KEP45" s="31"/>
      <c r="KEQ45" s="30"/>
      <c r="KER45" s="31"/>
      <c r="KES45" s="30"/>
      <c r="KET45" s="31"/>
      <c r="KEU45" s="30"/>
      <c r="KEV45" s="31"/>
      <c r="KEW45" s="30"/>
      <c r="KEX45" s="31"/>
      <c r="KEY45" s="30"/>
      <c r="KEZ45" s="31"/>
      <c r="KFA45" s="30"/>
      <c r="KFB45" s="31"/>
      <c r="KFC45" s="30"/>
      <c r="KFD45" s="31"/>
      <c r="KFE45" s="30"/>
      <c r="KFF45" s="31"/>
      <c r="KFG45" s="30"/>
      <c r="KFH45" s="31"/>
      <c r="KFI45" s="30"/>
      <c r="KFJ45" s="31"/>
      <c r="KFK45" s="30"/>
      <c r="KFL45" s="31"/>
      <c r="KFM45" s="30"/>
      <c r="KFN45" s="31"/>
      <c r="KFO45" s="30"/>
      <c r="KFP45" s="31"/>
      <c r="KFQ45" s="30"/>
      <c r="KFR45" s="31"/>
      <c r="KFS45" s="30"/>
      <c r="KFT45" s="31"/>
      <c r="KFU45" s="30"/>
      <c r="KFV45" s="31"/>
      <c r="KFW45" s="30"/>
      <c r="KFX45" s="31"/>
      <c r="KFY45" s="30"/>
      <c r="KFZ45" s="31"/>
      <c r="KGA45" s="30"/>
      <c r="KGB45" s="31"/>
      <c r="KGC45" s="30"/>
      <c r="KGD45" s="31"/>
      <c r="KGE45" s="30"/>
      <c r="KGF45" s="31"/>
      <c r="KGG45" s="30"/>
      <c r="KGH45" s="31"/>
      <c r="KGI45" s="30"/>
      <c r="KGJ45" s="31"/>
      <c r="KGK45" s="30"/>
      <c r="KGL45" s="31"/>
      <c r="KGM45" s="30"/>
      <c r="KGN45" s="31"/>
      <c r="KGO45" s="30"/>
      <c r="KGP45" s="31"/>
      <c r="KGQ45" s="30"/>
      <c r="KGR45" s="31"/>
      <c r="KGS45" s="30"/>
      <c r="KGT45" s="31"/>
      <c r="KGU45" s="30"/>
      <c r="KGV45" s="31"/>
      <c r="KGW45" s="30"/>
      <c r="KGX45" s="31"/>
      <c r="KGY45" s="30"/>
      <c r="KGZ45" s="31"/>
      <c r="KHA45" s="30"/>
      <c r="KHB45" s="31"/>
      <c r="KHC45" s="30"/>
      <c r="KHD45" s="31"/>
      <c r="KHE45" s="30"/>
      <c r="KHF45" s="31"/>
      <c r="KHG45" s="30"/>
      <c r="KHH45" s="31"/>
      <c r="KHI45" s="30"/>
      <c r="KHJ45" s="31"/>
      <c r="KHK45" s="30"/>
      <c r="KHL45" s="31"/>
      <c r="KHM45" s="30"/>
      <c r="KHN45" s="31"/>
      <c r="KHO45" s="30"/>
      <c r="KHP45" s="31"/>
      <c r="KHQ45" s="30"/>
      <c r="KHR45" s="31"/>
      <c r="KHS45" s="30"/>
      <c r="KHT45" s="31"/>
      <c r="KHU45" s="30"/>
      <c r="KHV45" s="31"/>
      <c r="KHW45" s="30"/>
      <c r="KHX45" s="31"/>
      <c r="KHY45" s="30"/>
      <c r="KHZ45" s="31"/>
      <c r="KIA45" s="30"/>
      <c r="KIB45" s="31"/>
      <c r="KIC45" s="30"/>
      <c r="KID45" s="31"/>
      <c r="KIE45" s="30"/>
      <c r="KIF45" s="31"/>
      <c r="KIG45" s="30"/>
      <c r="KIH45" s="31"/>
      <c r="KII45" s="30"/>
      <c r="KIJ45" s="31"/>
      <c r="KIK45" s="30"/>
      <c r="KIL45" s="31"/>
      <c r="KIM45" s="30"/>
      <c r="KIN45" s="31"/>
      <c r="KIO45" s="30"/>
      <c r="KIP45" s="31"/>
      <c r="KIQ45" s="30"/>
      <c r="KIR45" s="31"/>
      <c r="KIS45" s="30"/>
      <c r="KIT45" s="31"/>
      <c r="KIU45" s="30"/>
      <c r="KIV45" s="31"/>
      <c r="KIW45" s="30"/>
      <c r="KIX45" s="31"/>
      <c r="KIY45" s="30"/>
      <c r="KIZ45" s="31"/>
      <c r="KJA45" s="30"/>
      <c r="KJB45" s="31"/>
      <c r="KJC45" s="30"/>
      <c r="KJD45" s="31"/>
      <c r="KJE45" s="30"/>
      <c r="KJF45" s="31"/>
      <c r="KJG45" s="30"/>
      <c r="KJH45" s="31"/>
      <c r="KJI45" s="30"/>
      <c r="KJJ45" s="31"/>
      <c r="KJK45" s="30"/>
      <c r="KJL45" s="31"/>
      <c r="KJM45" s="30"/>
      <c r="KJN45" s="31"/>
      <c r="KJO45" s="30"/>
      <c r="KJP45" s="31"/>
      <c r="KJQ45" s="30"/>
      <c r="KJR45" s="31"/>
      <c r="KJS45" s="30"/>
      <c r="KJT45" s="31"/>
      <c r="KJU45" s="30"/>
      <c r="KJV45" s="31"/>
      <c r="KJW45" s="30"/>
      <c r="KJX45" s="31"/>
      <c r="KJY45" s="30"/>
      <c r="KJZ45" s="31"/>
      <c r="KKA45" s="30"/>
      <c r="KKB45" s="31"/>
      <c r="KKC45" s="30"/>
      <c r="KKD45" s="31"/>
      <c r="KKE45" s="30"/>
      <c r="KKF45" s="31"/>
      <c r="KKG45" s="30"/>
      <c r="KKH45" s="31"/>
      <c r="KKI45" s="30"/>
      <c r="KKJ45" s="31"/>
      <c r="KKK45" s="30"/>
      <c r="KKL45" s="31"/>
      <c r="KKM45" s="30"/>
      <c r="KKN45" s="31"/>
      <c r="KKO45" s="30"/>
      <c r="KKP45" s="31"/>
      <c r="KKQ45" s="30"/>
      <c r="KKR45" s="31"/>
      <c r="KKS45" s="30"/>
      <c r="KKT45" s="31"/>
      <c r="KKU45" s="30"/>
      <c r="KKV45" s="31"/>
      <c r="KKW45" s="30"/>
      <c r="KKX45" s="31"/>
      <c r="KKY45" s="30"/>
      <c r="KKZ45" s="31"/>
      <c r="KLA45" s="30"/>
      <c r="KLB45" s="31"/>
      <c r="KLC45" s="30"/>
      <c r="KLD45" s="31"/>
      <c r="KLE45" s="30"/>
      <c r="KLF45" s="31"/>
      <c r="KLG45" s="30"/>
      <c r="KLH45" s="31"/>
      <c r="KLI45" s="30"/>
      <c r="KLJ45" s="31"/>
      <c r="KLK45" s="30"/>
      <c r="KLL45" s="31"/>
      <c r="KLM45" s="30"/>
      <c r="KLN45" s="31"/>
      <c r="KLO45" s="30"/>
      <c r="KLP45" s="31"/>
      <c r="KLQ45" s="30"/>
      <c r="KLR45" s="31"/>
      <c r="KLS45" s="30"/>
      <c r="KLT45" s="31"/>
      <c r="KLU45" s="30"/>
      <c r="KLV45" s="31"/>
      <c r="KLW45" s="30"/>
      <c r="KLX45" s="31"/>
      <c r="KLY45" s="30"/>
      <c r="KLZ45" s="31"/>
      <c r="KMA45" s="30"/>
      <c r="KMB45" s="31"/>
      <c r="KMC45" s="30"/>
      <c r="KMD45" s="31"/>
      <c r="KME45" s="30"/>
      <c r="KMF45" s="31"/>
      <c r="KMG45" s="30"/>
      <c r="KMH45" s="31"/>
      <c r="KMI45" s="30"/>
      <c r="KMJ45" s="31"/>
      <c r="KMK45" s="30"/>
      <c r="KML45" s="31"/>
      <c r="KMM45" s="30"/>
      <c r="KMN45" s="31"/>
      <c r="KMO45" s="30"/>
      <c r="KMP45" s="31"/>
      <c r="KMQ45" s="30"/>
      <c r="KMR45" s="31"/>
      <c r="KMS45" s="30"/>
      <c r="KMT45" s="31"/>
      <c r="KMU45" s="30"/>
      <c r="KMV45" s="31"/>
      <c r="KMW45" s="30"/>
      <c r="KMX45" s="31"/>
      <c r="KMY45" s="30"/>
      <c r="KMZ45" s="31"/>
      <c r="KNA45" s="30"/>
      <c r="KNB45" s="31"/>
      <c r="KNC45" s="30"/>
      <c r="KND45" s="31"/>
      <c r="KNE45" s="30"/>
      <c r="KNF45" s="31"/>
      <c r="KNG45" s="30"/>
      <c r="KNH45" s="31"/>
      <c r="KNI45" s="30"/>
      <c r="KNJ45" s="31"/>
      <c r="KNK45" s="30"/>
      <c r="KNL45" s="31"/>
      <c r="KNM45" s="30"/>
      <c r="KNN45" s="31"/>
      <c r="KNO45" s="30"/>
      <c r="KNP45" s="31"/>
      <c r="KNQ45" s="30"/>
      <c r="KNR45" s="31"/>
      <c r="KNS45" s="30"/>
      <c r="KNT45" s="31"/>
      <c r="KNU45" s="30"/>
      <c r="KNV45" s="31"/>
      <c r="KNW45" s="30"/>
      <c r="KNX45" s="31"/>
      <c r="KNY45" s="30"/>
      <c r="KNZ45" s="31"/>
      <c r="KOA45" s="30"/>
      <c r="KOB45" s="31"/>
      <c r="KOC45" s="30"/>
      <c r="KOD45" s="31"/>
      <c r="KOE45" s="30"/>
      <c r="KOF45" s="31"/>
      <c r="KOG45" s="30"/>
      <c r="KOH45" s="31"/>
      <c r="KOI45" s="30"/>
      <c r="KOJ45" s="31"/>
      <c r="KOK45" s="30"/>
      <c r="KOL45" s="31"/>
      <c r="KOM45" s="30"/>
      <c r="KON45" s="31"/>
      <c r="KOO45" s="30"/>
      <c r="KOP45" s="31"/>
      <c r="KOQ45" s="30"/>
      <c r="KOR45" s="31"/>
      <c r="KOS45" s="30"/>
      <c r="KOT45" s="31"/>
      <c r="KOU45" s="30"/>
      <c r="KOV45" s="31"/>
      <c r="KOW45" s="30"/>
      <c r="KOX45" s="31"/>
      <c r="KOY45" s="30"/>
      <c r="KOZ45" s="31"/>
      <c r="KPA45" s="30"/>
      <c r="KPB45" s="31"/>
      <c r="KPC45" s="30"/>
      <c r="KPD45" s="31"/>
      <c r="KPE45" s="30"/>
      <c r="KPF45" s="31"/>
      <c r="KPG45" s="30"/>
      <c r="KPH45" s="31"/>
      <c r="KPI45" s="30"/>
      <c r="KPJ45" s="31"/>
      <c r="KPK45" s="30"/>
      <c r="KPL45" s="31"/>
      <c r="KPM45" s="30"/>
      <c r="KPN45" s="31"/>
      <c r="KPO45" s="30"/>
      <c r="KPP45" s="31"/>
      <c r="KPQ45" s="30"/>
      <c r="KPR45" s="31"/>
      <c r="KPS45" s="30"/>
      <c r="KPT45" s="31"/>
      <c r="KPU45" s="30"/>
      <c r="KPV45" s="31"/>
      <c r="KPW45" s="30"/>
      <c r="KPX45" s="31"/>
      <c r="KPY45" s="30"/>
      <c r="KPZ45" s="31"/>
      <c r="KQA45" s="30"/>
      <c r="KQB45" s="31"/>
      <c r="KQC45" s="30"/>
      <c r="KQD45" s="31"/>
      <c r="KQE45" s="30"/>
      <c r="KQF45" s="31"/>
      <c r="KQG45" s="30"/>
      <c r="KQH45" s="31"/>
      <c r="KQI45" s="30"/>
      <c r="KQJ45" s="31"/>
      <c r="KQK45" s="30"/>
      <c r="KQL45" s="31"/>
      <c r="KQM45" s="30"/>
      <c r="KQN45" s="31"/>
      <c r="KQO45" s="30"/>
      <c r="KQP45" s="31"/>
      <c r="KQQ45" s="30"/>
      <c r="KQR45" s="31"/>
      <c r="KQS45" s="30"/>
      <c r="KQT45" s="31"/>
      <c r="KQU45" s="30"/>
      <c r="KQV45" s="31"/>
      <c r="KQW45" s="30"/>
      <c r="KQX45" s="31"/>
      <c r="KQY45" s="30"/>
      <c r="KQZ45" s="31"/>
      <c r="KRA45" s="30"/>
      <c r="KRB45" s="31"/>
      <c r="KRC45" s="30"/>
      <c r="KRD45" s="31"/>
      <c r="KRE45" s="30"/>
      <c r="KRF45" s="31"/>
      <c r="KRG45" s="30"/>
      <c r="KRH45" s="31"/>
      <c r="KRI45" s="30"/>
      <c r="KRJ45" s="31"/>
      <c r="KRK45" s="30"/>
      <c r="KRL45" s="31"/>
      <c r="KRM45" s="30"/>
      <c r="KRN45" s="31"/>
      <c r="KRO45" s="30"/>
      <c r="KRP45" s="31"/>
      <c r="KRQ45" s="30"/>
      <c r="KRR45" s="31"/>
      <c r="KRS45" s="30"/>
      <c r="KRT45" s="31"/>
      <c r="KRU45" s="30"/>
      <c r="KRV45" s="31"/>
      <c r="KRW45" s="30"/>
      <c r="KRX45" s="31"/>
      <c r="KRY45" s="30"/>
      <c r="KRZ45" s="31"/>
      <c r="KSA45" s="30"/>
      <c r="KSB45" s="31"/>
      <c r="KSC45" s="30"/>
      <c r="KSD45" s="31"/>
      <c r="KSE45" s="30"/>
      <c r="KSF45" s="31"/>
      <c r="KSG45" s="30"/>
      <c r="KSH45" s="31"/>
      <c r="KSI45" s="30"/>
      <c r="KSJ45" s="31"/>
      <c r="KSK45" s="30"/>
      <c r="KSL45" s="31"/>
      <c r="KSM45" s="30"/>
      <c r="KSN45" s="31"/>
      <c r="KSO45" s="30"/>
      <c r="KSP45" s="31"/>
      <c r="KSQ45" s="30"/>
      <c r="KSR45" s="31"/>
      <c r="KSS45" s="30"/>
      <c r="KST45" s="31"/>
      <c r="KSU45" s="30"/>
      <c r="KSV45" s="31"/>
      <c r="KSW45" s="30"/>
      <c r="KSX45" s="31"/>
      <c r="KSY45" s="30"/>
      <c r="KSZ45" s="31"/>
      <c r="KTA45" s="30"/>
      <c r="KTB45" s="31"/>
      <c r="KTC45" s="30"/>
      <c r="KTD45" s="31"/>
      <c r="KTE45" s="30"/>
      <c r="KTF45" s="31"/>
      <c r="KTG45" s="30"/>
      <c r="KTH45" s="31"/>
      <c r="KTI45" s="30"/>
      <c r="KTJ45" s="31"/>
      <c r="KTK45" s="30"/>
      <c r="KTL45" s="31"/>
      <c r="KTM45" s="30"/>
      <c r="KTN45" s="31"/>
      <c r="KTO45" s="30"/>
      <c r="KTP45" s="31"/>
      <c r="KTQ45" s="30"/>
      <c r="KTR45" s="31"/>
      <c r="KTS45" s="30"/>
      <c r="KTT45" s="31"/>
      <c r="KTU45" s="30"/>
      <c r="KTV45" s="31"/>
      <c r="KTW45" s="30"/>
      <c r="KTX45" s="31"/>
      <c r="KTY45" s="30"/>
      <c r="KTZ45" s="31"/>
      <c r="KUA45" s="30"/>
      <c r="KUB45" s="31"/>
      <c r="KUC45" s="30"/>
      <c r="KUD45" s="31"/>
      <c r="KUE45" s="30"/>
      <c r="KUF45" s="31"/>
      <c r="KUG45" s="30"/>
      <c r="KUH45" s="31"/>
      <c r="KUI45" s="30"/>
      <c r="KUJ45" s="31"/>
      <c r="KUK45" s="30"/>
      <c r="KUL45" s="31"/>
      <c r="KUM45" s="30"/>
      <c r="KUN45" s="31"/>
      <c r="KUO45" s="30"/>
      <c r="KUP45" s="31"/>
      <c r="KUQ45" s="30"/>
      <c r="KUR45" s="31"/>
      <c r="KUS45" s="30"/>
      <c r="KUT45" s="31"/>
      <c r="KUU45" s="30"/>
      <c r="KUV45" s="31"/>
      <c r="KUW45" s="30"/>
      <c r="KUX45" s="31"/>
      <c r="KUY45" s="30"/>
      <c r="KUZ45" s="31"/>
      <c r="KVA45" s="30"/>
      <c r="KVB45" s="31"/>
      <c r="KVC45" s="30"/>
      <c r="KVD45" s="31"/>
      <c r="KVE45" s="30"/>
      <c r="KVF45" s="31"/>
      <c r="KVG45" s="30"/>
      <c r="KVH45" s="31"/>
      <c r="KVI45" s="30"/>
      <c r="KVJ45" s="31"/>
      <c r="KVK45" s="30"/>
      <c r="KVL45" s="31"/>
      <c r="KVM45" s="30"/>
      <c r="KVN45" s="31"/>
      <c r="KVO45" s="30"/>
      <c r="KVP45" s="31"/>
      <c r="KVQ45" s="30"/>
      <c r="KVR45" s="31"/>
      <c r="KVS45" s="30"/>
      <c r="KVT45" s="31"/>
      <c r="KVU45" s="30"/>
      <c r="KVV45" s="31"/>
      <c r="KVW45" s="30"/>
      <c r="KVX45" s="31"/>
      <c r="KVY45" s="30"/>
      <c r="KVZ45" s="31"/>
      <c r="KWA45" s="30"/>
      <c r="KWB45" s="31"/>
      <c r="KWC45" s="30"/>
      <c r="KWD45" s="31"/>
      <c r="KWE45" s="30"/>
      <c r="KWF45" s="31"/>
      <c r="KWG45" s="30"/>
      <c r="KWH45" s="31"/>
      <c r="KWI45" s="30"/>
      <c r="KWJ45" s="31"/>
      <c r="KWK45" s="30"/>
      <c r="KWL45" s="31"/>
      <c r="KWM45" s="30"/>
      <c r="KWN45" s="31"/>
      <c r="KWO45" s="30"/>
      <c r="KWP45" s="31"/>
      <c r="KWQ45" s="30"/>
      <c r="KWR45" s="31"/>
      <c r="KWS45" s="30"/>
      <c r="KWT45" s="31"/>
      <c r="KWU45" s="30"/>
      <c r="KWV45" s="31"/>
      <c r="KWW45" s="30"/>
      <c r="KWX45" s="31"/>
      <c r="KWY45" s="30"/>
      <c r="KWZ45" s="31"/>
      <c r="KXA45" s="30"/>
      <c r="KXB45" s="31"/>
      <c r="KXC45" s="30"/>
      <c r="KXD45" s="31"/>
      <c r="KXE45" s="30"/>
      <c r="KXF45" s="31"/>
      <c r="KXG45" s="30"/>
      <c r="KXH45" s="31"/>
      <c r="KXI45" s="30"/>
      <c r="KXJ45" s="31"/>
      <c r="KXK45" s="30"/>
      <c r="KXL45" s="31"/>
      <c r="KXM45" s="30"/>
      <c r="KXN45" s="31"/>
      <c r="KXO45" s="30"/>
      <c r="KXP45" s="31"/>
      <c r="KXQ45" s="30"/>
      <c r="KXR45" s="31"/>
      <c r="KXS45" s="30"/>
      <c r="KXT45" s="31"/>
      <c r="KXU45" s="30"/>
      <c r="KXV45" s="31"/>
      <c r="KXW45" s="30"/>
      <c r="KXX45" s="31"/>
      <c r="KXY45" s="30"/>
      <c r="KXZ45" s="31"/>
      <c r="KYA45" s="30"/>
      <c r="KYB45" s="31"/>
      <c r="KYC45" s="30"/>
      <c r="KYD45" s="31"/>
      <c r="KYE45" s="30"/>
      <c r="KYF45" s="31"/>
      <c r="KYG45" s="30"/>
      <c r="KYH45" s="31"/>
      <c r="KYI45" s="30"/>
      <c r="KYJ45" s="31"/>
      <c r="KYK45" s="30"/>
      <c r="KYL45" s="31"/>
      <c r="KYM45" s="30"/>
      <c r="KYN45" s="31"/>
      <c r="KYO45" s="30"/>
      <c r="KYP45" s="31"/>
      <c r="KYQ45" s="30"/>
      <c r="KYR45" s="31"/>
      <c r="KYS45" s="30"/>
      <c r="KYT45" s="31"/>
      <c r="KYU45" s="30"/>
      <c r="KYV45" s="31"/>
      <c r="KYW45" s="30"/>
      <c r="KYX45" s="31"/>
      <c r="KYY45" s="30"/>
      <c r="KYZ45" s="31"/>
      <c r="KZA45" s="30"/>
      <c r="KZB45" s="31"/>
      <c r="KZC45" s="30"/>
      <c r="KZD45" s="31"/>
      <c r="KZE45" s="30"/>
      <c r="KZF45" s="31"/>
      <c r="KZG45" s="30"/>
      <c r="KZH45" s="31"/>
      <c r="KZI45" s="30"/>
      <c r="KZJ45" s="31"/>
      <c r="KZK45" s="30"/>
      <c r="KZL45" s="31"/>
      <c r="KZM45" s="30"/>
      <c r="KZN45" s="31"/>
      <c r="KZO45" s="30"/>
      <c r="KZP45" s="31"/>
      <c r="KZQ45" s="30"/>
      <c r="KZR45" s="31"/>
      <c r="KZS45" s="30"/>
      <c r="KZT45" s="31"/>
      <c r="KZU45" s="30"/>
      <c r="KZV45" s="31"/>
      <c r="KZW45" s="30"/>
      <c r="KZX45" s="31"/>
      <c r="KZY45" s="30"/>
      <c r="KZZ45" s="31"/>
      <c r="LAA45" s="30"/>
      <c r="LAB45" s="31"/>
      <c r="LAC45" s="30"/>
      <c r="LAD45" s="31"/>
      <c r="LAE45" s="30"/>
      <c r="LAF45" s="31"/>
      <c r="LAG45" s="30"/>
      <c r="LAH45" s="31"/>
      <c r="LAI45" s="30"/>
      <c r="LAJ45" s="31"/>
      <c r="LAK45" s="30"/>
      <c r="LAL45" s="31"/>
      <c r="LAM45" s="30"/>
      <c r="LAN45" s="31"/>
      <c r="LAO45" s="30"/>
      <c r="LAP45" s="31"/>
      <c r="LAQ45" s="30"/>
      <c r="LAR45" s="31"/>
      <c r="LAS45" s="30"/>
      <c r="LAT45" s="31"/>
      <c r="LAU45" s="30"/>
      <c r="LAV45" s="31"/>
      <c r="LAW45" s="30"/>
      <c r="LAX45" s="31"/>
      <c r="LAY45" s="30"/>
      <c r="LAZ45" s="31"/>
      <c r="LBA45" s="30"/>
      <c r="LBB45" s="31"/>
      <c r="LBC45" s="30"/>
      <c r="LBD45" s="31"/>
      <c r="LBE45" s="30"/>
      <c r="LBF45" s="31"/>
      <c r="LBG45" s="30"/>
      <c r="LBH45" s="31"/>
      <c r="LBI45" s="30"/>
      <c r="LBJ45" s="31"/>
      <c r="LBK45" s="30"/>
      <c r="LBL45" s="31"/>
      <c r="LBM45" s="30"/>
      <c r="LBN45" s="31"/>
      <c r="LBO45" s="30"/>
      <c r="LBP45" s="31"/>
      <c r="LBQ45" s="30"/>
      <c r="LBR45" s="31"/>
      <c r="LBS45" s="30"/>
      <c r="LBT45" s="31"/>
      <c r="LBU45" s="30"/>
      <c r="LBV45" s="31"/>
      <c r="LBW45" s="30"/>
      <c r="LBX45" s="31"/>
      <c r="LBY45" s="30"/>
      <c r="LBZ45" s="31"/>
      <c r="LCA45" s="30"/>
      <c r="LCB45" s="31"/>
      <c r="LCC45" s="30"/>
      <c r="LCD45" s="31"/>
      <c r="LCE45" s="30"/>
      <c r="LCF45" s="31"/>
      <c r="LCG45" s="30"/>
      <c r="LCH45" s="31"/>
      <c r="LCI45" s="30"/>
      <c r="LCJ45" s="31"/>
      <c r="LCK45" s="30"/>
      <c r="LCL45" s="31"/>
      <c r="LCM45" s="30"/>
      <c r="LCN45" s="31"/>
      <c r="LCO45" s="30"/>
      <c r="LCP45" s="31"/>
      <c r="LCQ45" s="30"/>
      <c r="LCR45" s="31"/>
      <c r="LCS45" s="30"/>
      <c r="LCT45" s="31"/>
      <c r="LCU45" s="30"/>
      <c r="LCV45" s="31"/>
      <c r="LCW45" s="30"/>
      <c r="LCX45" s="31"/>
      <c r="LCY45" s="30"/>
      <c r="LCZ45" s="31"/>
      <c r="LDA45" s="30"/>
      <c r="LDB45" s="31"/>
      <c r="LDC45" s="30"/>
      <c r="LDD45" s="31"/>
      <c r="LDE45" s="30"/>
      <c r="LDF45" s="31"/>
      <c r="LDG45" s="30"/>
      <c r="LDH45" s="31"/>
      <c r="LDI45" s="30"/>
      <c r="LDJ45" s="31"/>
      <c r="LDK45" s="30"/>
      <c r="LDL45" s="31"/>
      <c r="LDM45" s="30"/>
      <c r="LDN45" s="31"/>
      <c r="LDO45" s="30"/>
      <c r="LDP45" s="31"/>
      <c r="LDQ45" s="30"/>
      <c r="LDR45" s="31"/>
      <c r="LDS45" s="30"/>
      <c r="LDT45" s="31"/>
      <c r="LDU45" s="30"/>
      <c r="LDV45" s="31"/>
      <c r="LDW45" s="30"/>
      <c r="LDX45" s="31"/>
      <c r="LDY45" s="30"/>
      <c r="LDZ45" s="31"/>
      <c r="LEA45" s="30"/>
      <c r="LEB45" s="31"/>
      <c r="LEC45" s="30"/>
      <c r="LED45" s="31"/>
      <c r="LEE45" s="30"/>
      <c r="LEF45" s="31"/>
      <c r="LEG45" s="30"/>
      <c r="LEH45" s="31"/>
      <c r="LEI45" s="30"/>
      <c r="LEJ45" s="31"/>
      <c r="LEK45" s="30"/>
      <c r="LEL45" s="31"/>
      <c r="LEM45" s="30"/>
      <c r="LEN45" s="31"/>
      <c r="LEO45" s="30"/>
      <c r="LEP45" s="31"/>
      <c r="LEQ45" s="30"/>
      <c r="LER45" s="31"/>
      <c r="LES45" s="30"/>
      <c r="LET45" s="31"/>
      <c r="LEU45" s="30"/>
      <c r="LEV45" s="31"/>
      <c r="LEW45" s="30"/>
      <c r="LEX45" s="31"/>
      <c r="LEY45" s="30"/>
      <c r="LEZ45" s="31"/>
      <c r="LFA45" s="30"/>
      <c r="LFB45" s="31"/>
      <c r="LFC45" s="30"/>
      <c r="LFD45" s="31"/>
      <c r="LFE45" s="30"/>
      <c r="LFF45" s="31"/>
      <c r="LFG45" s="30"/>
      <c r="LFH45" s="31"/>
      <c r="LFI45" s="30"/>
      <c r="LFJ45" s="31"/>
      <c r="LFK45" s="30"/>
      <c r="LFL45" s="31"/>
      <c r="LFM45" s="30"/>
      <c r="LFN45" s="31"/>
      <c r="LFO45" s="30"/>
      <c r="LFP45" s="31"/>
      <c r="LFQ45" s="30"/>
      <c r="LFR45" s="31"/>
      <c r="LFS45" s="30"/>
      <c r="LFT45" s="31"/>
      <c r="LFU45" s="30"/>
      <c r="LFV45" s="31"/>
      <c r="LFW45" s="30"/>
      <c r="LFX45" s="31"/>
      <c r="LFY45" s="30"/>
      <c r="LFZ45" s="31"/>
      <c r="LGA45" s="30"/>
      <c r="LGB45" s="31"/>
      <c r="LGC45" s="30"/>
      <c r="LGD45" s="31"/>
      <c r="LGE45" s="30"/>
      <c r="LGF45" s="31"/>
      <c r="LGG45" s="30"/>
      <c r="LGH45" s="31"/>
      <c r="LGI45" s="30"/>
      <c r="LGJ45" s="31"/>
      <c r="LGK45" s="30"/>
      <c r="LGL45" s="31"/>
      <c r="LGM45" s="30"/>
      <c r="LGN45" s="31"/>
      <c r="LGO45" s="30"/>
      <c r="LGP45" s="31"/>
      <c r="LGQ45" s="30"/>
      <c r="LGR45" s="31"/>
      <c r="LGS45" s="30"/>
      <c r="LGT45" s="31"/>
      <c r="LGU45" s="30"/>
      <c r="LGV45" s="31"/>
      <c r="LGW45" s="30"/>
      <c r="LGX45" s="31"/>
      <c r="LGY45" s="30"/>
      <c r="LGZ45" s="31"/>
      <c r="LHA45" s="30"/>
      <c r="LHB45" s="31"/>
      <c r="LHC45" s="30"/>
      <c r="LHD45" s="31"/>
      <c r="LHE45" s="30"/>
      <c r="LHF45" s="31"/>
      <c r="LHG45" s="30"/>
      <c r="LHH45" s="31"/>
      <c r="LHI45" s="30"/>
      <c r="LHJ45" s="31"/>
      <c r="LHK45" s="30"/>
      <c r="LHL45" s="31"/>
      <c r="LHM45" s="30"/>
      <c r="LHN45" s="31"/>
      <c r="LHO45" s="30"/>
      <c r="LHP45" s="31"/>
      <c r="LHQ45" s="30"/>
      <c r="LHR45" s="31"/>
      <c r="LHS45" s="30"/>
      <c r="LHT45" s="31"/>
      <c r="LHU45" s="30"/>
      <c r="LHV45" s="31"/>
      <c r="LHW45" s="30"/>
      <c r="LHX45" s="31"/>
      <c r="LHY45" s="30"/>
      <c r="LHZ45" s="31"/>
      <c r="LIA45" s="30"/>
      <c r="LIB45" s="31"/>
      <c r="LIC45" s="30"/>
      <c r="LID45" s="31"/>
      <c r="LIE45" s="30"/>
      <c r="LIF45" s="31"/>
      <c r="LIG45" s="30"/>
      <c r="LIH45" s="31"/>
      <c r="LII45" s="30"/>
      <c r="LIJ45" s="31"/>
      <c r="LIK45" s="30"/>
      <c r="LIL45" s="31"/>
      <c r="LIM45" s="30"/>
      <c r="LIN45" s="31"/>
      <c r="LIO45" s="30"/>
      <c r="LIP45" s="31"/>
      <c r="LIQ45" s="30"/>
      <c r="LIR45" s="31"/>
      <c r="LIS45" s="30"/>
      <c r="LIT45" s="31"/>
      <c r="LIU45" s="30"/>
      <c r="LIV45" s="31"/>
      <c r="LIW45" s="30"/>
      <c r="LIX45" s="31"/>
      <c r="LIY45" s="30"/>
      <c r="LIZ45" s="31"/>
      <c r="LJA45" s="30"/>
      <c r="LJB45" s="31"/>
      <c r="LJC45" s="30"/>
      <c r="LJD45" s="31"/>
      <c r="LJE45" s="30"/>
      <c r="LJF45" s="31"/>
      <c r="LJG45" s="30"/>
      <c r="LJH45" s="31"/>
      <c r="LJI45" s="30"/>
      <c r="LJJ45" s="31"/>
      <c r="LJK45" s="30"/>
      <c r="LJL45" s="31"/>
      <c r="LJM45" s="30"/>
      <c r="LJN45" s="31"/>
      <c r="LJO45" s="30"/>
      <c r="LJP45" s="31"/>
      <c r="LJQ45" s="30"/>
      <c r="LJR45" s="31"/>
      <c r="LJS45" s="30"/>
      <c r="LJT45" s="31"/>
      <c r="LJU45" s="30"/>
      <c r="LJV45" s="31"/>
      <c r="LJW45" s="30"/>
      <c r="LJX45" s="31"/>
      <c r="LJY45" s="30"/>
      <c r="LJZ45" s="31"/>
      <c r="LKA45" s="30"/>
      <c r="LKB45" s="31"/>
      <c r="LKC45" s="30"/>
      <c r="LKD45" s="31"/>
      <c r="LKE45" s="30"/>
      <c r="LKF45" s="31"/>
      <c r="LKG45" s="30"/>
      <c r="LKH45" s="31"/>
      <c r="LKI45" s="30"/>
      <c r="LKJ45" s="31"/>
      <c r="LKK45" s="30"/>
      <c r="LKL45" s="31"/>
      <c r="LKM45" s="30"/>
      <c r="LKN45" s="31"/>
      <c r="LKO45" s="30"/>
      <c r="LKP45" s="31"/>
      <c r="LKQ45" s="30"/>
      <c r="LKR45" s="31"/>
      <c r="LKS45" s="30"/>
      <c r="LKT45" s="31"/>
      <c r="LKU45" s="30"/>
      <c r="LKV45" s="31"/>
      <c r="LKW45" s="30"/>
      <c r="LKX45" s="31"/>
      <c r="LKY45" s="30"/>
      <c r="LKZ45" s="31"/>
      <c r="LLA45" s="30"/>
      <c r="LLB45" s="31"/>
      <c r="LLC45" s="30"/>
      <c r="LLD45" s="31"/>
      <c r="LLE45" s="30"/>
      <c r="LLF45" s="31"/>
      <c r="LLG45" s="30"/>
      <c r="LLH45" s="31"/>
      <c r="LLI45" s="30"/>
      <c r="LLJ45" s="31"/>
      <c r="LLK45" s="30"/>
      <c r="LLL45" s="31"/>
      <c r="LLM45" s="30"/>
      <c r="LLN45" s="31"/>
      <c r="LLO45" s="30"/>
      <c r="LLP45" s="31"/>
      <c r="LLQ45" s="30"/>
      <c r="LLR45" s="31"/>
      <c r="LLS45" s="30"/>
      <c r="LLT45" s="31"/>
      <c r="LLU45" s="30"/>
      <c r="LLV45" s="31"/>
      <c r="LLW45" s="30"/>
      <c r="LLX45" s="31"/>
      <c r="LLY45" s="30"/>
      <c r="LLZ45" s="31"/>
      <c r="LMA45" s="30"/>
      <c r="LMB45" s="31"/>
      <c r="LMC45" s="30"/>
      <c r="LMD45" s="31"/>
      <c r="LME45" s="30"/>
      <c r="LMF45" s="31"/>
      <c r="LMG45" s="30"/>
      <c r="LMH45" s="31"/>
      <c r="LMI45" s="30"/>
      <c r="LMJ45" s="31"/>
      <c r="LMK45" s="30"/>
      <c r="LML45" s="31"/>
      <c r="LMM45" s="30"/>
      <c r="LMN45" s="31"/>
      <c r="LMO45" s="30"/>
      <c r="LMP45" s="31"/>
      <c r="LMQ45" s="30"/>
      <c r="LMR45" s="31"/>
      <c r="LMS45" s="30"/>
      <c r="LMT45" s="31"/>
      <c r="LMU45" s="30"/>
      <c r="LMV45" s="31"/>
      <c r="LMW45" s="30"/>
      <c r="LMX45" s="31"/>
      <c r="LMY45" s="30"/>
      <c r="LMZ45" s="31"/>
      <c r="LNA45" s="30"/>
      <c r="LNB45" s="31"/>
      <c r="LNC45" s="30"/>
      <c r="LND45" s="31"/>
      <c r="LNE45" s="30"/>
      <c r="LNF45" s="31"/>
      <c r="LNG45" s="30"/>
      <c r="LNH45" s="31"/>
      <c r="LNI45" s="30"/>
      <c r="LNJ45" s="31"/>
      <c r="LNK45" s="30"/>
      <c r="LNL45" s="31"/>
      <c r="LNM45" s="30"/>
      <c r="LNN45" s="31"/>
      <c r="LNO45" s="30"/>
      <c r="LNP45" s="31"/>
      <c r="LNQ45" s="30"/>
      <c r="LNR45" s="31"/>
      <c r="LNS45" s="30"/>
      <c r="LNT45" s="31"/>
      <c r="LNU45" s="30"/>
      <c r="LNV45" s="31"/>
      <c r="LNW45" s="30"/>
      <c r="LNX45" s="31"/>
      <c r="LNY45" s="30"/>
      <c r="LNZ45" s="31"/>
      <c r="LOA45" s="30"/>
      <c r="LOB45" s="31"/>
      <c r="LOC45" s="30"/>
      <c r="LOD45" s="31"/>
      <c r="LOE45" s="30"/>
      <c r="LOF45" s="31"/>
      <c r="LOG45" s="30"/>
      <c r="LOH45" s="31"/>
      <c r="LOI45" s="30"/>
      <c r="LOJ45" s="31"/>
      <c r="LOK45" s="30"/>
      <c r="LOL45" s="31"/>
      <c r="LOM45" s="30"/>
      <c r="LON45" s="31"/>
      <c r="LOO45" s="30"/>
      <c r="LOP45" s="31"/>
      <c r="LOQ45" s="30"/>
      <c r="LOR45" s="31"/>
      <c r="LOS45" s="30"/>
      <c r="LOT45" s="31"/>
      <c r="LOU45" s="30"/>
      <c r="LOV45" s="31"/>
      <c r="LOW45" s="30"/>
      <c r="LOX45" s="31"/>
      <c r="LOY45" s="30"/>
      <c r="LOZ45" s="31"/>
      <c r="LPA45" s="30"/>
      <c r="LPB45" s="31"/>
      <c r="LPC45" s="30"/>
      <c r="LPD45" s="31"/>
      <c r="LPE45" s="30"/>
      <c r="LPF45" s="31"/>
      <c r="LPG45" s="30"/>
      <c r="LPH45" s="31"/>
      <c r="LPI45" s="30"/>
      <c r="LPJ45" s="31"/>
      <c r="LPK45" s="30"/>
      <c r="LPL45" s="31"/>
      <c r="LPM45" s="30"/>
      <c r="LPN45" s="31"/>
      <c r="LPO45" s="30"/>
      <c r="LPP45" s="31"/>
      <c r="LPQ45" s="30"/>
      <c r="LPR45" s="31"/>
      <c r="LPS45" s="30"/>
      <c r="LPT45" s="31"/>
      <c r="LPU45" s="30"/>
      <c r="LPV45" s="31"/>
      <c r="LPW45" s="30"/>
      <c r="LPX45" s="31"/>
      <c r="LPY45" s="30"/>
      <c r="LPZ45" s="31"/>
      <c r="LQA45" s="30"/>
      <c r="LQB45" s="31"/>
      <c r="LQC45" s="30"/>
      <c r="LQD45" s="31"/>
      <c r="LQE45" s="30"/>
      <c r="LQF45" s="31"/>
      <c r="LQG45" s="30"/>
      <c r="LQH45" s="31"/>
      <c r="LQI45" s="30"/>
      <c r="LQJ45" s="31"/>
      <c r="LQK45" s="30"/>
      <c r="LQL45" s="31"/>
      <c r="LQM45" s="30"/>
      <c r="LQN45" s="31"/>
      <c r="LQO45" s="30"/>
      <c r="LQP45" s="31"/>
      <c r="LQQ45" s="30"/>
      <c r="LQR45" s="31"/>
      <c r="LQS45" s="30"/>
      <c r="LQT45" s="31"/>
      <c r="LQU45" s="30"/>
      <c r="LQV45" s="31"/>
      <c r="LQW45" s="30"/>
      <c r="LQX45" s="31"/>
      <c r="LQY45" s="30"/>
      <c r="LQZ45" s="31"/>
      <c r="LRA45" s="30"/>
      <c r="LRB45" s="31"/>
      <c r="LRC45" s="30"/>
      <c r="LRD45" s="31"/>
      <c r="LRE45" s="30"/>
      <c r="LRF45" s="31"/>
      <c r="LRG45" s="30"/>
      <c r="LRH45" s="31"/>
      <c r="LRI45" s="30"/>
      <c r="LRJ45" s="31"/>
      <c r="LRK45" s="30"/>
      <c r="LRL45" s="31"/>
      <c r="LRM45" s="30"/>
      <c r="LRN45" s="31"/>
      <c r="LRO45" s="30"/>
      <c r="LRP45" s="31"/>
      <c r="LRQ45" s="30"/>
      <c r="LRR45" s="31"/>
      <c r="LRS45" s="30"/>
      <c r="LRT45" s="31"/>
      <c r="LRU45" s="30"/>
      <c r="LRV45" s="31"/>
      <c r="LRW45" s="30"/>
      <c r="LRX45" s="31"/>
      <c r="LRY45" s="30"/>
      <c r="LRZ45" s="31"/>
      <c r="LSA45" s="30"/>
      <c r="LSB45" s="31"/>
      <c r="LSC45" s="30"/>
      <c r="LSD45" s="31"/>
      <c r="LSE45" s="30"/>
      <c r="LSF45" s="31"/>
      <c r="LSG45" s="30"/>
      <c r="LSH45" s="31"/>
      <c r="LSI45" s="30"/>
      <c r="LSJ45" s="31"/>
      <c r="LSK45" s="30"/>
      <c r="LSL45" s="31"/>
      <c r="LSM45" s="30"/>
      <c r="LSN45" s="31"/>
      <c r="LSO45" s="30"/>
      <c r="LSP45" s="31"/>
      <c r="LSQ45" s="30"/>
      <c r="LSR45" s="31"/>
      <c r="LSS45" s="30"/>
      <c r="LST45" s="31"/>
      <c r="LSU45" s="30"/>
      <c r="LSV45" s="31"/>
      <c r="LSW45" s="30"/>
      <c r="LSX45" s="31"/>
      <c r="LSY45" s="30"/>
      <c r="LSZ45" s="31"/>
      <c r="LTA45" s="30"/>
      <c r="LTB45" s="31"/>
      <c r="LTC45" s="30"/>
      <c r="LTD45" s="31"/>
      <c r="LTE45" s="30"/>
      <c r="LTF45" s="31"/>
      <c r="LTG45" s="30"/>
      <c r="LTH45" s="31"/>
      <c r="LTI45" s="30"/>
      <c r="LTJ45" s="31"/>
      <c r="LTK45" s="30"/>
      <c r="LTL45" s="31"/>
      <c r="LTM45" s="30"/>
      <c r="LTN45" s="31"/>
      <c r="LTO45" s="30"/>
      <c r="LTP45" s="31"/>
      <c r="LTQ45" s="30"/>
      <c r="LTR45" s="31"/>
      <c r="LTS45" s="30"/>
      <c r="LTT45" s="31"/>
      <c r="LTU45" s="30"/>
      <c r="LTV45" s="31"/>
      <c r="LTW45" s="30"/>
      <c r="LTX45" s="31"/>
      <c r="LTY45" s="30"/>
      <c r="LTZ45" s="31"/>
      <c r="LUA45" s="30"/>
      <c r="LUB45" s="31"/>
      <c r="LUC45" s="30"/>
      <c r="LUD45" s="31"/>
      <c r="LUE45" s="30"/>
      <c r="LUF45" s="31"/>
      <c r="LUG45" s="30"/>
      <c r="LUH45" s="31"/>
      <c r="LUI45" s="30"/>
      <c r="LUJ45" s="31"/>
      <c r="LUK45" s="30"/>
      <c r="LUL45" s="31"/>
      <c r="LUM45" s="30"/>
      <c r="LUN45" s="31"/>
      <c r="LUO45" s="30"/>
      <c r="LUP45" s="31"/>
      <c r="LUQ45" s="30"/>
      <c r="LUR45" s="31"/>
      <c r="LUS45" s="30"/>
      <c r="LUT45" s="31"/>
      <c r="LUU45" s="30"/>
      <c r="LUV45" s="31"/>
      <c r="LUW45" s="30"/>
      <c r="LUX45" s="31"/>
      <c r="LUY45" s="30"/>
      <c r="LUZ45" s="31"/>
      <c r="LVA45" s="30"/>
      <c r="LVB45" s="31"/>
      <c r="LVC45" s="30"/>
      <c r="LVD45" s="31"/>
      <c r="LVE45" s="30"/>
      <c r="LVF45" s="31"/>
      <c r="LVG45" s="30"/>
      <c r="LVH45" s="31"/>
      <c r="LVI45" s="30"/>
      <c r="LVJ45" s="31"/>
      <c r="LVK45" s="30"/>
      <c r="LVL45" s="31"/>
      <c r="LVM45" s="30"/>
      <c r="LVN45" s="31"/>
      <c r="LVO45" s="30"/>
      <c r="LVP45" s="31"/>
      <c r="LVQ45" s="30"/>
      <c r="LVR45" s="31"/>
      <c r="LVS45" s="30"/>
      <c r="LVT45" s="31"/>
      <c r="LVU45" s="30"/>
      <c r="LVV45" s="31"/>
      <c r="LVW45" s="30"/>
      <c r="LVX45" s="31"/>
      <c r="LVY45" s="30"/>
      <c r="LVZ45" s="31"/>
      <c r="LWA45" s="30"/>
      <c r="LWB45" s="31"/>
      <c r="LWC45" s="30"/>
      <c r="LWD45" s="31"/>
      <c r="LWE45" s="30"/>
      <c r="LWF45" s="31"/>
      <c r="LWG45" s="30"/>
      <c r="LWH45" s="31"/>
      <c r="LWI45" s="30"/>
      <c r="LWJ45" s="31"/>
      <c r="LWK45" s="30"/>
      <c r="LWL45" s="31"/>
      <c r="LWM45" s="30"/>
      <c r="LWN45" s="31"/>
      <c r="LWO45" s="30"/>
      <c r="LWP45" s="31"/>
      <c r="LWQ45" s="30"/>
      <c r="LWR45" s="31"/>
      <c r="LWS45" s="30"/>
      <c r="LWT45" s="31"/>
      <c r="LWU45" s="30"/>
      <c r="LWV45" s="31"/>
      <c r="LWW45" s="30"/>
      <c r="LWX45" s="31"/>
      <c r="LWY45" s="30"/>
      <c r="LWZ45" s="31"/>
      <c r="LXA45" s="30"/>
      <c r="LXB45" s="31"/>
      <c r="LXC45" s="30"/>
      <c r="LXD45" s="31"/>
      <c r="LXE45" s="30"/>
      <c r="LXF45" s="31"/>
      <c r="LXG45" s="30"/>
      <c r="LXH45" s="31"/>
      <c r="LXI45" s="30"/>
      <c r="LXJ45" s="31"/>
      <c r="LXK45" s="30"/>
      <c r="LXL45" s="31"/>
      <c r="LXM45" s="30"/>
      <c r="LXN45" s="31"/>
      <c r="LXO45" s="30"/>
      <c r="LXP45" s="31"/>
      <c r="LXQ45" s="30"/>
      <c r="LXR45" s="31"/>
      <c r="LXS45" s="30"/>
      <c r="LXT45" s="31"/>
      <c r="LXU45" s="30"/>
      <c r="LXV45" s="31"/>
      <c r="LXW45" s="30"/>
      <c r="LXX45" s="31"/>
      <c r="LXY45" s="30"/>
      <c r="LXZ45" s="31"/>
      <c r="LYA45" s="30"/>
      <c r="LYB45" s="31"/>
      <c r="LYC45" s="30"/>
      <c r="LYD45" s="31"/>
      <c r="LYE45" s="30"/>
      <c r="LYF45" s="31"/>
      <c r="LYG45" s="30"/>
      <c r="LYH45" s="31"/>
      <c r="LYI45" s="30"/>
      <c r="LYJ45" s="31"/>
      <c r="LYK45" s="30"/>
      <c r="LYL45" s="31"/>
      <c r="LYM45" s="30"/>
      <c r="LYN45" s="31"/>
      <c r="LYO45" s="30"/>
      <c r="LYP45" s="31"/>
      <c r="LYQ45" s="30"/>
      <c r="LYR45" s="31"/>
      <c r="LYS45" s="30"/>
      <c r="LYT45" s="31"/>
      <c r="LYU45" s="30"/>
      <c r="LYV45" s="31"/>
      <c r="LYW45" s="30"/>
      <c r="LYX45" s="31"/>
      <c r="LYY45" s="30"/>
      <c r="LYZ45" s="31"/>
      <c r="LZA45" s="30"/>
      <c r="LZB45" s="31"/>
      <c r="LZC45" s="30"/>
      <c r="LZD45" s="31"/>
      <c r="LZE45" s="30"/>
      <c r="LZF45" s="31"/>
      <c r="LZG45" s="30"/>
      <c r="LZH45" s="31"/>
      <c r="LZI45" s="30"/>
      <c r="LZJ45" s="31"/>
      <c r="LZK45" s="30"/>
      <c r="LZL45" s="31"/>
      <c r="LZM45" s="30"/>
      <c r="LZN45" s="31"/>
      <c r="LZO45" s="30"/>
      <c r="LZP45" s="31"/>
      <c r="LZQ45" s="30"/>
      <c r="LZR45" s="31"/>
      <c r="LZS45" s="30"/>
      <c r="LZT45" s="31"/>
      <c r="LZU45" s="30"/>
      <c r="LZV45" s="31"/>
      <c r="LZW45" s="30"/>
      <c r="LZX45" s="31"/>
      <c r="LZY45" s="30"/>
      <c r="LZZ45" s="31"/>
      <c r="MAA45" s="30"/>
      <c r="MAB45" s="31"/>
      <c r="MAC45" s="30"/>
      <c r="MAD45" s="31"/>
      <c r="MAE45" s="30"/>
      <c r="MAF45" s="31"/>
      <c r="MAG45" s="30"/>
      <c r="MAH45" s="31"/>
      <c r="MAI45" s="30"/>
      <c r="MAJ45" s="31"/>
      <c r="MAK45" s="30"/>
      <c r="MAL45" s="31"/>
      <c r="MAM45" s="30"/>
      <c r="MAN45" s="31"/>
      <c r="MAO45" s="30"/>
      <c r="MAP45" s="31"/>
      <c r="MAQ45" s="30"/>
      <c r="MAR45" s="31"/>
      <c r="MAS45" s="30"/>
      <c r="MAT45" s="31"/>
      <c r="MAU45" s="30"/>
      <c r="MAV45" s="31"/>
      <c r="MAW45" s="30"/>
      <c r="MAX45" s="31"/>
      <c r="MAY45" s="30"/>
      <c r="MAZ45" s="31"/>
      <c r="MBA45" s="30"/>
      <c r="MBB45" s="31"/>
      <c r="MBC45" s="30"/>
      <c r="MBD45" s="31"/>
      <c r="MBE45" s="30"/>
      <c r="MBF45" s="31"/>
      <c r="MBG45" s="30"/>
      <c r="MBH45" s="31"/>
      <c r="MBI45" s="30"/>
      <c r="MBJ45" s="31"/>
      <c r="MBK45" s="30"/>
      <c r="MBL45" s="31"/>
      <c r="MBM45" s="30"/>
      <c r="MBN45" s="31"/>
      <c r="MBO45" s="30"/>
      <c r="MBP45" s="31"/>
      <c r="MBQ45" s="30"/>
      <c r="MBR45" s="31"/>
      <c r="MBS45" s="30"/>
      <c r="MBT45" s="31"/>
      <c r="MBU45" s="30"/>
      <c r="MBV45" s="31"/>
      <c r="MBW45" s="30"/>
      <c r="MBX45" s="31"/>
      <c r="MBY45" s="30"/>
      <c r="MBZ45" s="31"/>
      <c r="MCA45" s="30"/>
      <c r="MCB45" s="31"/>
      <c r="MCC45" s="30"/>
      <c r="MCD45" s="31"/>
      <c r="MCE45" s="30"/>
      <c r="MCF45" s="31"/>
      <c r="MCG45" s="30"/>
      <c r="MCH45" s="31"/>
      <c r="MCI45" s="30"/>
      <c r="MCJ45" s="31"/>
      <c r="MCK45" s="30"/>
      <c r="MCL45" s="31"/>
      <c r="MCM45" s="30"/>
      <c r="MCN45" s="31"/>
      <c r="MCO45" s="30"/>
      <c r="MCP45" s="31"/>
      <c r="MCQ45" s="30"/>
      <c r="MCR45" s="31"/>
      <c r="MCS45" s="30"/>
      <c r="MCT45" s="31"/>
      <c r="MCU45" s="30"/>
      <c r="MCV45" s="31"/>
      <c r="MCW45" s="30"/>
      <c r="MCX45" s="31"/>
      <c r="MCY45" s="30"/>
      <c r="MCZ45" s="31"/>
      <c r="MDA45" s="30"/>
      <c r="MDB45" s="31"/>
      <c r="MDC45" s="30"/>
      <c r="MDD45" s="31"/>
      <c r="MDE45" s="30"/>
      <c r="MDF45" s="31"/>
      <c r="MDG45" s="30"/>
      <c r="MDH45" s="31"/>
      <c r="MDI45" s="30"/>
      <c r="MDJ45" s="31"/>
      <c r="MDK45" s="30"/>
      <c r="MDL45" s="31"/>
      <c r="MDM45" s="30"/>
      <c r="MDN45" s="31"/>
      <c r="MDO45" s="30"/>
      <c r="MDP45" s="31"/>
      <c r="MDQ45" s="30"/>
      <c r="MDR45" s="31"/>
      <c r="MDS45" s="30"/>
      <c r="MDT45" s="31"/>
      <c r="MDU45" s="30"/>
      <c r="MDV45" s="31"/>
      <c r="MDW45" s="30"/>
      <c r="MDX45" s="31"/>
      <c r="MDY45" s="30"/>
      <c r="MDZ45" s="31"/>
      <c r="MEA45" s="30"/>
      <c r="MEB45" s="31"/>
      <c r="MEC45" s="30"/>
      <c r="MED45" s="31"/>
      <c r="MEE45" s="30"/>
      <c r="MEF45" s="31"/>
      <c r="MEG45" s="30"/>
      <c r="MEH45" s="31"/>
      <c r="MEI45" s="30"/>
      <c r="MEJ45" s="31"/>
      <c r="MEK45" s="30"/>
      <c r="MEL45" s="31"/>
      <c r="MEM45" s="30"/>
      <c r="MEN45" s="31"/>
      <c r="MEO45" s="30"/>
      <c r="MEP45" s="31"/>
      <c r="MEQ45" s="30"/>
      <c r="MER45" s="31"/>
      <c r="MES45" s="30"/>
      <c r="MET45" s="31"/>
      <c r="MEU45" s="30"/>
      <c r="MEV45" s="31"/>
      <c r="MEW45" s="30"/>
      <c r="MEX45" s="31"/>
      <c r="MEY45" s="30"/>
      <c r="MEZ45" s="31"/>
      <c r="MFA45" s="30"/>
      <c r="MFB45" s="31"/>
      <c r="MFC45" s="30"/>
      <c r="MFD45" s="31"/>
      <c r="MFE45" s="30"/>
      <c r="MFF45" s="31"/>
      <c r="MFG45" s="30"/>
      <c r="MFH45" s="31"/>
      <c r="MFI45" s="30"/>
      <c r="MFJ45" s="31"/>
      <c r="MFK45" s="30"/>
      <c r="MFL45" s="31"/>
      <c r="MFM45" s="30"/>
      <c r="MFN45" s="31"/>
      <c r="MFO45" s="30"/>
      <c r="MFP45" s="31"/>
      <c r="MFQ45" s="30"/>
      <c r="MFR45" s="31"/>
      <c r="MFS45" s="30"/>
      <c r="MFT45" s="31"/>
      <c r="MFU45" s="30"/>
      <c r="MFV45" s="31"/>
      <c r="MFW45" s="30"/>
      <c r="MFX45" s="31"/>
      <c r="MFY45" s="30"/>
      <c r="MFZ45" s="31"/>
      <c r="MGA45" s="30"/>
      <c r="MGB45" s="31"/>
      <c r="MGC45" s="30"/>
      <c r="MGD45" s="31"/>
      <c r="MGE45" s="30"/>
      <c r="MGF45" s="31"/>
      <c r="MGG45" s="30"/>
      <c r="MGH45" s="31"/>
      <c r="MGI45" s="30"/>
      <c r="MGJ45" s="31"/>
      <c r="MGK45" s="30"/>
      <c r="MGL45" s="31"/>
      <c r="MGM45" s="30"/>
      <c r="MGN45" s="31"/>
      <c r="MGO45" s="30"/>
      <c r="MGP45" s="31"/>
      <c r="MGQ45" s="30"/>
      <c r="MGR45" s="31"/>
      <c r="MGS45" s="30"/>
      <c r="MGT45" s="31"/>
      <c r="MGU45" s="30"/>
      <c r="MGV45" s="31"/>
      <c r="MGW45" s="30"/>
      <c r="MGX45" s="31"/>
      <c r="MGY45" s="30"/>
      <c r="MGZ45" s="31"/>
      <c r="MHA45" s="30"/>
      <c r="MHB45" s="31"/>
      <c r="MHC45" s="30"/>
      <c r="MHD45" s="31"/>
      <c r="MHE45" s="30"/>
      <c r="MHF45" s="31"/>
      <c r="MHG45" s="30"/>
      <c r="MHH45" s="31"/>
      <c r="MHI45" s="30"/>
      <c r="MHJ45" s="31"/>
      <c r="MHK45" s="30"/>
      <c r="MHL45" s="31"/>
      <c r="MHM45" s="30"/>
      <c r="MHN45" s="31"/>
      <c r="MHO45" s="30"/>
      <c r="MHP45" s="31"/>
      <c r="MHQ45" s="30"/>
      <c r="MHR45" s="31"/>
      <c r="MHS45" s="30"/>
      <c r="MHT45" s="31"/>
      <c r="MHU45" s="30"/>
      <c r="MHV45" s="31"/>
      <c r="MHW45" s="30"/>
      <c r="MHX45" s="31"/>
      <c r="MHY45" s="30"/>
      <c r="MHZ45" s="31"/>
      <c r="MIA45" s="30"/>
      <c r="MIB45" s="31"/>
      <c r="MIC45" s="30"/>
      <c r="MID45" s="31"/>
      <c r="MIE45" s="30"/>
      <c r="MIF45" s="31"/>
      <c r="MIG45" s="30"/>
      <c r="MIH45" s="31"/>
      <c r="MII45" s="30"/>
      <c r="MIJ45" s="31"/>
      <c r="MIK45" s="30"/>
      <c r="MIL45" s="31"/>
      <c r="MIM45" s="30"/>
      <c r="MIN45" s="31"/>
      <c r="MIO45" s="30"/>
      <c r="MIP45" s="31"/>
      <c r="MIQ45" s="30"/>
      <c r="MIR45" s="31"/>
      <c r="MIS45" s="30"/>
      <c r="MIT45" s="31"/>
      <c r="MIU45" s="30"/>
      <c r="MIV45" s="31"/>
      <c r="MIW45" s="30"/>
      <c r="MIX45" s="31"/>
      <c r="MIY45" s="30"/>
      <c r="MIZ45" s="31"/>
      <c r="MJA45" s="30"/>
      <c r="MJB45" s="31"/>
      <c r="MJC45" s="30"/>
      <c r="MJD45" s="31"/>
      <c r="MJE45" s="30"/>
      <c r="MJF45" s="31"/>
      <c r="MJG45" s="30"/>
      <c r="MJH45" s="31"/>
      <c r="MJI45" s="30"/>
      <c r="MJJ45" s="31"/>
      <c r="MJK45" s="30"/>
      <c r="MJL45" s="31"/>
      <c r="MJM45" s="30"/>
      <c r="MJN45" s="31"/>
      <c r="MJO45" s="30"/>
      <c r="MJP45" s="31"/>
      <c r="MJQ45" s="30"/>
      <c r="MJR45" s="31"/>
      <c r="MJS45" s="30"/>
      <c r="MJT45" s="31"/>
      <c r="MJU45" s="30"/>
      <c r="MJV45" s="31"/>
      <c r="MJW45" s="30"/>
      <c r="MJX45" s="31"/>
      <c r="MJY45" s="30"/>
      <c r="MJZ45" s="31"/>
      <c r="MKA45" s="30"/>
      <c r="MKB45" s="31"/>
      <c r="MKC45" s="30"/>
      <c r="MKD45" s="31"/>
      <c r="MKE45" s="30"/>
      <c r="MKF45" s="31"/>
      <c r="MKG45" s="30"/>
      <c r="MKH45" s="31"/>
      <c r="MKI45" s="30"/>
      <c r="MKJ45" s="31"/>
      <c r="MKK45" s="30"/>
      <c r="MKL45" s="31"/>
      <c r="MKM45" s="30"/>
      <c r="MKN45" s="31"/>
      <c r="MKO45" s="30"/>
      <c r="MKP45" s="31"/>
      <c r="MKQ45" s="30"/>
      <c r="MKR45" s="31"/>
      <c r="MKS45" s="30"/>
      <c r="MKT45" s="31"/>
      <c r="MKU45" s="30"/>
      <c r="MKV45" s="31"/>
      <c r="MKW45" s="30"/>
      <c r="MKX45" s="31"/>
      <c r="MKY45" s="30"/>
      <c r="MKZ45" s="31"/>
      <c r="MLA45" s="30"/>
      <c r="MLB45" s="31"/>
      <c r="MLC45" s="30"/>
      <c r="MLD45" s="31"/>
      <c r="MLE45" s="30"/>
      <c r="MLF45" s="31"/>
      <c r="MLG45" s="30"/>
      <c r="MLH45" s="31"/>
      <c r="MLI45" s="30"/>
      <c r="MLJ45" s="31"/>
      <c r="MLK45" s="30"/>
      <c r="MLL45" s="31"/>
      <c r="MLM45" s="30"/>
      <c r="MLN45" s="31"/>
      <c r="MLO45" s="30"/>
      <c r="MLP45" s="31"/>
      <c r="MLQ45" s="30"/>
      <c r="MLR45" s="31"/>
      <c r="MLS45" s="30"/>
      <c r="MLT45" s="31"/>
      <c r="MLU45" s="30"/>
      <c r="MLV45" s="31"/>
      <c r="MLW45" s="30"/>
      <c r="MLX45" s="31"/>
      <c r="MLY45" s="30"/>
      <c r="MLZ45" s="31"/>
      <c r="MMA45" s="30"/>
      <c r="MMB45" s="31"/>
      <c r="MMC45" s="30"/>
      <c r="MMD45" s="31"/>
      <c r="MME45" s="30"/>
      <c r="MMF45" s="31"/>
      <c r="MMG45" s="30"/>
      <c r="MMH45" s="31"/>
      <c r="MMI45" s="30"/>
      <c r="MMJ45" s="31"/>
      <c r="MMK45" s="30"/>
      <c r="MML45" s="31"/>
      <c r="MMM45" s="30"/>
      <c r="MMN45" s="31"/>
      <c r="MMO45" s="30"/>
      <c r="MMP45" s="31"/>
      <c r="MMQ45" s="30"/>
      <c r="MMR45" s="31"/>
      <c r="MMS45" s="30"/>
      <c r="MMT45" s="31"/>
      <c r="MMU45" s="30"/>
      <c r="MMV45" s="31"/>
      <c r="MMW45" s="30"/>
      <c r="MMX45" s="31"/>
      <c r="MMY45" s="30"/>
      <c r="MMZ45" s="31"/>
      <c r="MNA45" s="30"/>
      <c r="MNB45" s="31"/>
      <c r="MNC45" s="30"/>
      <c r="MND45" s="31"/>
      <c r="MNE45" s="30"/>
      <c r="MNF45" s="31"/>
      <c r="MNG45" s="30"/>
      <c r="MNH45" s="31"/>
      <c r="MNI45" s="30"/>
      <c r="MNJ45" s="31"/>
      <c r="MNK45" s="30"/>
      <c r="MNL45" s="31"/>
      <c r="MNM45" s="30"/>
      <c r="MNN45" s="31"/>
      <c r="MNO45" s="30"/>
      <c r="MNP45" s="31"/>
      <c r="MNQ45" s="30"/>
      <c r="MNR45" s="31"/>
      <c r="MNS45" s="30"/>
      <c r="MNT45" s="31"/>
      <c r="MNU45" s="30"/>
      <c r="MNV45" s="31"/>
      <c r="MNW45" s="30"/>
      <c r="MNX45" s="31"/>
      <c r="MNY45" s="30"/>
      <c r="MNZ45" s="31"/>
      <c r="MOA45" s="30"/>
      <c r="MOB45" s="31"/>
      <c r="MOC45" s="30"/>
      <c r="MOD45" s="31"/>
      <c r="MOE45" s="30"/>
      <c r="MOF45" s="31"/>
      <c r="MOG45" s="30"/>
      <c r="MOH45" s="31"/>
      <c r="MOI45" s="30"/>
      <c r="MOJ45" s="31"/>
      <c r="MOK45" s="30"/>
      <c r="MOL45" s="31"/>
      <c r="MOM45" s="30"/>
      <c r="MON45" s="31"/>
      <c r="MOO45" s="30"/>
      <c r="MOP45" s="31"/>
      <c r="MOQ45" s="30"/>
      <c r="MOR45" s="31"/>
      <c r="MOS45" s="30"/>
      <c r="MOT45" s="31"/>
      <c r="MOU45" s="30"/>
      <c r="MOV45" s="31"/>
      <c r="MOW45" s="30"/>
      <c r="MOX45" s="31"/>
      <c r="MOY45" s="30"/>
      <c r="MOZ45" s="31"/>
      <c r="MPA45" s="30"/>
      <c r="MPB45" s="31"/>
      <c r="MPC45" s="30"/>
      <c r="MPD45" s="31"/>
      <c r="MPE45" s="30"/>
      <c r="MPF45" s="31"/>
      <c r="MPG45" s="30"/>
      <c r="MPH45" s="31"/>
      <c r="MPI45" s="30"/>
      <c r="MPJ45" s="31"/>
      <c r="MPK45" s="30"/>
      <c r="MPL45" s="31"/>
      <c r="MPM45" s="30"/>
      <c r="MPN45" s="31"/>
      <c r="MPO45" s="30"/>
      <c r="MPP45" s="31"/>
      <c r="MPQ45" s="30"/>
      <c r="MPR45" s="31"/>
      <c r="MPS45" s="30"/>
      <c r="MPT45" s="31"/>
      <c r="MPU45" s="30"/>
      <c r="MPV45" s="31"/>
      <c r="MPW45" s="30"/>
      <c r="MPX45" s="31"/>
      <c r="MPY45" s="30"/>
      <c r="MPZ45" s="31"/>
      <c r="MQA45" s="30"/>
      <c r="MQB45" s="31"/>
      <c r="MQC45" s="30"/>
      <c r="MQD45" s="31"/>
      <c r="MQE45" s="30"/>
      <c r="MQF45" s="31"/>
      <c r="MQG45" s="30"/>
      <c r="MQH45" s="31"/>
      <c r="MQI45" s="30"/>
      <c r="MQJ45" s="31"/>
      <c r="MQK45" s="30"/>
      <c r="MQL45" s="31"/>
      <c r="MQM45" s="30"/>
      <c r="MQN45" s="31"/>
      <c r="MQO45" s="30"/>
      <c r="MQP45" s="31"/>
      <c r="MQQ45" s="30"/>
      <c r="MQR45" s="31"/>
      <c r="MQS45" s="30"/>
      <c r="MQT45" s="31"/>
      <c r="MQU45" s="30"/>
      <c r="MQV45" s="31"/>
      <c r="MQW45" s="30"/>
      <c r="MQX45" s="31"/>
      <c r="MQY45" s="30"/>
      <c r="MQZ45" s="31"/>
      <c r="MRA45" s="30"/>
      <c r="MRB45" s="31"/>
      <c r="MRC45" s="30"/>
      <c r="MRD45" s="31"/>
      <c r="MRE45" s="30"/>
      <c r="MRF45" s="31"/>
      <c r="MRG45" s="30"/>
      <c r="MRH45" s="31"/>
      <c r="MRI45" s="30"/>
      <c r="MRJ45" s="31"/>
      <c r="MRK45" s="30"/>
      <c r="MRL45" s="31"/>
      <c r="MRM45" s="30"/>
      <c r="MRN45" s="31"/>
      <c r="MRO45" s="30"/>
      <c r="MRP45" s="31"/>
      <c r="MRQ45" s="30"/>
      <c r="MRR45" s="31"/>
      <c r="MRS45" s="30"/>
      <c r="MRT45" s="31"/>
      <c r="MRU45" s="30"/>
      <c r="MRV45" s="31"/>
      <c r="MRW45" s="30"/>
      <c r="MRX45" s="31"/>
      <c r="MRY45" s="30"/>
      <c r="MRZ45" s="31"/>
      <c r="MSA45" s="30"/>
      <c r="MSB45" s="31"/>
      <c r="MSC45" s="30"/>
      <c r="MSD45" s="31"/>
      <c r="MSE45" s="30"/>
      <c r="MSF45" s="31"/>
      <c r="MSG45" s="30"/>
      <c r="MSH45" s="31"/>
      <c r="MSI45" s="30"/>
      <c r="MSJ45" s="31"/>
      <c r="MSK45" s="30"/>
      <c r="MSL45" s="31"/>
      <c r="MSM45" s="30"/>
      <c r="MSN45" s="31"/>
      <c r="MSO45" s="30"/>
      <c r="MSP45" s="31"/>
      <c r="MSQ45" s="30"/>
      <c r="MSR45" s="31"/>
      <c r="MSS45" s="30"/>
      <c r="MST45" s="31"/>
      <c r="MSU45" s="30"/>
      <c r="MSV45" s="31"/>
      <c r="MSW45" s="30"/>
      <c r="MSX45" s="31"/>
      <c r="MSY45" s="30"/>
      <c r="MSZ45" s="31"/>
      <c r="MTA45" s="30"/>
      <c r="MTB45" s="31"/>
      <c r="MTC45" s="30"/>
      <c r="MTD45" s="31"/>
      <c r="MTE45" s="30"/>
      <c r="MTF45" s="31"/>
      <c r="MTG45" s="30"/>
      <c r="MTH45" s="31"/>
      <c r="MTI45" s="30"/>
      <c r="MTJ45" s="31"/>
      <c r="MTK45" s="30"/>
      <c r="MTL45" s="31"/>
      <c r="MTM45" s="30"/>
      <c r="MTN45" s="31"/>
      <c r="MTO45" s="30"/>
      <c r="MTP45" s="31"/>
      <c r="MTQ45" s="30"/>
      <c r="MTR45" s="31"/>
      <c r="MTS45" s="30"/>
      <c r="MTT45" s="31"/>
      <c r="MTU45" s="30"/>
      <c r="MTV45" s="31"/>
      <c r="MTW45" s="30"/>
      <c r="MTX45" s="31"/>
      <c r="MTY45" s="30"/>
      <c r="MTZ45" s="31"/>
      <c r="MUA45" s="30"/>
      <c r="MUB45" s="31"/>
      <c r="MUC45" s="30"/>
      <c r="MUD45" s="31"/>
      <c r="MUE45" s="30"/>
      <c r="MUF45" s="31"/>
      <c r="MUG45" s="30"/>
      <c r="MUH45" s="31"/>
      <c r="MUI45" s="30"/>
      <c r="MUJ45" s="31"/>
      <c r="MUK45" s="30"/>
      <c r="MUL45" s="31"/>
      <c r="MUM45" s="30"/>
      <c r="MUN45" s="31"/>
      <c r="MUO45" s="30"/>
      <c r="MUP45" s="31"/>
      <c r="MUQ45" s="30"/>
      <c r="MUR45" s="31"/>
      <c r="MUS45" s="30"/>
      <c r="MUT45" s="31"/>
      <c r="MUU45" s="30"/>
      <c r="MUV45" s="31"/>
      <c r="MUW45" s="30"/>
      <c r="MUX45" s="31"/>
      <c r="MUY45" s="30"/>
      <c r="MUZ45" s="31"/>
      <c r="MVA45" s="30"/>
      <c r="MVB45" s="31"/>
      <c r="MVC45" s="30"/>
      <c r="MVD45" s="31"/>
      <c r="MVE45" s="30"/>
      <c r="MVF45" s="31"/>
      <c r="MVG45" s="30"/>
      <c r="MVH45" s="31"/>
      <c r="MVI45" s="30"/>
      <c r="MVJ45" s="31"/>
      <c r="MVK45" s="30"/>
      <c r="MVL45" s="31"/>
      <c r="MVM45" s="30"/>
      <c r="MVN45" s="31"/>
      <c r="MVO45" s="30"/>
      <c r="MVP45" s="31"/>
      <c r="MVQ45" s="30"/>
      <c r="MVR45" s="31"/>
      <c r="MVS45" s="30"/>
      <c r="MVT45" s="31"/>
      <c r="MVU45" s="30"/>
      <c r="MVV45" s="31"/>
      <c r="MVW45" s="30"/>
      <c r="MVX45" s="31"/>
      <c r="MVY45" s="30"/>
      <c r="MVZ45" s="31"/>
      <c r="MWA45" s="30"/>
      <c r="MWB45" s="31"/>
      <c r="MWC45" s="30"/>
      <c r="MWD45" s="31"/>
      <c r="MWE45" s="30"/>
      <c r="MWF45" s="31"/>
      <c r="MWG45" s="30"/>
      <c r="MWH45" s="31"/>
      <c r="MWI45" s="30"/>
      <c r="MWJ45" s="31"/>
      <c r="MWK45" s="30"/>
      <c r="MWL45" s="31"/>
      <c r="MWM45" s="30"/>
      <c r="MWN45" s="31"/>
      <c r="MWO45" s="30"/>
      <c r="MWP45" s="31"/>
      <c r="MWQ45" s="30"/>
      <c r="MWR45" s="31"/>
      <c r="MWS45" s="30"/>
      <c r="MWT45" s="31"/>
      <c r="MWU45" s="30"/>
      <c r="MWV45" s="31"/>
      <c r="MWW45" s="30"/>
      <c r="MWX45" s="31"/>
      <c r="MWY45" s="30"/>
      <c r="MWZ45" s="31"/>
      <c r="MXA45" s="30"/>
      <c r="MXB45" s="31"/>
      <c r="MXC45" s="30"/>
      <c r="MXD45" s="31"/>
      <c r="MXE45" s="30"/>
      <c r="MXF45" s="31"/>
      <c r="MXG45" s="30"/>
      <c r="MXH45" s="31"/>
      <c r="MXI45" s="30"/>
      <c r="MXJ45" s="31"/>
      <c r="MXK45" s="30"/>
      <c r="MXL45" s="31"/>
      <c r="MXM45" s="30"/>
      <c r="MXN45" s="31"/>
      <c r="MXO45" s="30"/>
      <c r="MXP45" s="31"/>
      <c r="MXQ45" s="30"/>
      <c r="MXR45" s="31"/>
      <c r="MXS45" s="30"/>
      <c r="MXT45" s="31"/>
      <c r="MXU45" s="30"/>
      <c r="MXV45" s="31"/>
      <c r="MXW45" s="30"/>
      <c r="MXX45" s="31"/>
      <c r="MXY45" s="30"/>
      <c r="MXZ45" s="31"/>
      <c r="MYA45" s="30"/>
      <c r="MYB45" s="31"/>
      <c r="MYC45" s="30"/>
      <c r="MYD45" s="31"/>
      <c r="MYE45" s="30"/>
      <c r="MYF45" s="31"/>
      <c r="MYG45" s="30"/>
      <c r="MYH45" s="31"/>
      <c r="MYI45" s="30"/>
      <c r="MYJ45" s="31"/>
      <c r="MYK45" s="30"/>
      <c r="MYL45" s="31"/>
      <c r="MYM45" s="30"/>
      <c r="MYN45" s="31"/>
      <c r="MYO45" s="30"/>
      <c r="MYP45" s="31"/>
      <c r="MYQ45" s="30"/>
      <c r="MYR45" s="31"/>
      <c r="MYS45" s="30"/>
      <c r="MYT45" s="31"/>
      <c r="MYU45" s="30"/>
      <c r="MYV45" s="31"/>
      <c r="MYW45" s="30"/>
      <c r="MYX45" s="31"/>
      <c r="MYY45" s="30"/>
      <c r="MYZ45" s="31"/>
      <c r="MZA45" s="30"/>
      <c r="MZB45" s="31"/>
      <c r="MZC45" s="30"/>
      <c r="MZD45" s="31"/>
      <c r="MZE45" s="30"/>
      <c r="MZF45" s="31"/>
      <c r="MZG45" s="30"/>
      <c r="MZH45" s="31"/>
      <c r="MZI45" s="30"/>
      <c r="MZJ45" s="31"/>
      <c r="MZK45" s="30"/>
      <c r="MZL45" s="31"/>
      <c r="MZM45" s="30"/>
      <c r="MZN45" s="31"/>
      <c r="MZO45" s="30"/>
      <c r="MZP45" s="31"/>
      <c r="MZQ45" s="30"/>
      <c r="MZR45" s="31"/>
      <c r="MZS45" s="30"/>
      <c r="MZT45" s="31"/>
      <c r="MZU45" s="30"/>
      <c r="MZV45" s="31"/>
      <c r="MZW45" s="30"/>
      <c r="MZX45" s="31"/>
      <c r="MZY45" s="30"/>
      <c r="MZZ45" s="31"/>
      <c r="NAA45" s="30"/>
      <c r="NAB45" s="31"/>
      <c r="NAC45" s="30"/>
      <c r="NAD45" s="31"/>
      <c r="NAE45" s="30"/>
      <c r="NAF45" s="31"/>
      <c r="NAG45" s="30"/>
      <c r="NAH45" s="31"/>
      <c r="NAI45" s="30"/>
      <c r="NAJ45" s="31"/>
      <c r="NAK45" s="30"/>
      <c r="NAL45" s="31"/>
      <c r="NAM45" s="30"/>
      <c r="NAN45" s="31"/>
      <c r="NAO45" s="30"/>
      <c r="NAP45" s="31"/>
      <c r="NAQ45" s="30"/>
      <c r="NAR45" s="31"/>
      <c r="NAS45" s="30"/>
      <c r="NAT45" s="31"/>
      <c r="NAU45" s="30"/>
      <c r="NAV45" s="31"/>
      <c r="NAW45" s="30"/>
      <c r="NAX45" s="31"/>
      <c r="NAY45" s="30"/>
      <c r="NAZ45" s="31"/>
      <c r="NBA45" s="30"/>
      <c r="NBB45" s="31"/>
      <c r="NBC45" s="30"/>
      <c r="NBD45" s="31"/>
      <c r="NBE45" s="30"/>
      <c r="NBF45" s="31"/>
      <c r="NBG45" s="30"/>
      <c r="NBH45" s="31"/>
      <c r="NBI45" s="30"/>
      <c r="NBJ45" s="31"/>
      <c r="NBK45" s="30"/>
      <c r="NBL45" s="31"/>
      <c r="NBM45" s="30"/>
      <c r="NBN45" s="31"/>
      <c r="NBO45" s="30"/>
      <c r="NBP45" s="31"/>
      <c r="NBQ45" s="30"/>
      <c r="NBR45" s="31"/>
      <c r="NBS45" s="30"/>
      <c r="NBT45" s="31"/>
      <c r="NBU45" s="30"/>
      <c r="NBV45" s="31"/>
      <c r="NBW45" s="30"/>
      <c r="NBX45" s="31"/>
      <c r="NBY45" s="30"/>
      <c r="NBZ45" s="31"/>
      <c r="NCA45" s="30"/>
      <c r="NCB45" s="31"/>
      <c r="NCC45" s="30"/>
      <c r="NCD45" s="31"/>
      <c r="NCE45" s="30"/>
      <c r="NCF45" s="31"/>
      <c r="NCG45" s="30"/>
      <c r="NCH45" s="31"/>
      <c r="NCI45" s="30"/>
      <c r="NCJ45" s="31"/>
      <c r="NCK45" s="30"/>
      <c r="NCL45" s="31"/>
      <c r="NCM45" s="30"/>
      <c r="NCN45" s="31"/>
      <c r="NCO45" s="30"/>
      <c r="NCP45" s="31"/>
      <c r="NCQ45" s="30"/>
      <c r="NCR45" s="31"/>
      <c r="NCS45" s="30"/>
      <c r="NCT45" s="31"/>
      <c r="NCU45" s="30"/>
      <c r="NCV45" s="31"/>
      <c r="NCW45" s="30"/>
      <c r="NCX45" s="31"/>
      <c r="NCY45" s="30"/>
      <c r="NCZ45" s="31"/>
      <c r="NDA45" s="30"/>
      <c r="NDB45" s="31"/>
      <c r="NDC45" s="30"/>
      <c r="NDD45" s="31"/>
      <c r="NDE45" s="30"/>
      <c r="NDF45" s="31"/>
      <c r="NDG45" s="30"/>
      <c r="NDH45" s="31"/>
      <c r="NDI45" s="30"/>
      <c r="NDJ45" s="31"/>
      <c r="NDK45" s="30"/>
      <c r="NDL45" s="31"/>
      <c r="NDM45" s="30"/>
      <c r="NDN45" s="31"/>
      <c r="NDO45" s="30"/>
      <c r="NDP45" s="31"/>
      <c r="NDQ45" s="30"/>
      <c r="NDR45" s="31"/>
      <c r="NDS45" s="30"/>
      <c r="NDT45" s="31"/>
      <c r="NDU45" s="30"/>
      <c r="NDV45" s="31"/>
      <c r="NDW45" s="30"/>
      <c r="NDX45" s="31"/>
      <c r="NDY45" s="30"/>
      <c r="NDZ45" s="31"/>
      <c r="NEA45" s="30"/>
      <c r="NEB45" s="31"/>
      <c r="NEC45" s="30"/>
      <c r="NED45" s="31"/>
      <c r="NEE45" s="30"/>
      <c r="NEF45" s="31"/>
      <c r="NEG45" s="30"/>
      <c r="NEH45" s="31"/>
      <c r="NEI45" s="30"/>
      <c r="NEJ45" s="31"/>
      <c r="NEK45" s="30"/>
      <c r="NEL45" s="31"/>
      <c r="NEM45" s="30"/>
      <c r="NEN45" s="31"/>
      <c r="NEO45" s="30"/>
      <c r="NEP45" s="31"/>
      <c r="NEQ45" s="30"/>
      <c r="NER45" s="31"/>
      <c r="NES45" s="30"/>
      <c r="NET45" s="31"/>
      <c r="NEU45" s="30"/>
      <c r="NEV45" s="31"/>
      <c r="NEW45" s="30"/>
      <c r="NEX45" s="31"/>
      <c r="NEY45" s="30"/>
      <c r="NEZ45" s="31"/>
      <c r="NFA45" s="30"/>
      <c r="NFB45" s="31"/>
      <c r="NFC45" s="30"/>
      <c r="NFD45" s="31"/>
      <c r="NFE45" s="30"/>
      <c r="NFF45" s="31"/>
      <c r="NFG45" s="30"/>
      <c r="NFH45" s="31"/>
      <c r="NFI45" s="30"/>
      <c r="NFJ45" s="31"/>
      <c r="NFK45" s="30"/>
      <c r="NFL45" s="31"/>
      <c r="NFM45" s="30"/>
      <c r="NFN45" s="31"/>
      <c r="NFO45" s="30"/>
      <c r="NFP45" s="31"/>
      <c r="NFQ45" s="30"/>
      <c r="NFR45" s="31"/>
      <c r="NFS45" s="30"/>
      <c r="NFT45" s="31"/>
      <c r="NFU45" s="30"/>
      <c r="NFV45" s="31"/>
      <c r="NFW45" s="30"/>
      <c r="NFX45" s="31"/>
      <c r="NFY45" s="30"/>
      <c r="NFZ45" s="31"/>
      <c r="NGA45" s="30"/>
      <c r="NGB45" s="31"/>
      <c r="NGC45" s="30"/>
      <c r="NGD45" s="31"/>
      <c r="NGE45" s="30"/>
      <c r="NGF45" s="31"/>
      <c r="NGG45" s="30"/>
      <c r="NGH45" s="31"/>
      <c r="NGI45" s="30"/>
      <c r="NGJ45" s="31"/>
      <c r="NGK45" s="30"/>
      <c r="NGL45" s="31"/>
      <c r="NGM45" s="30"/>
      <c r="NGN45" s="31"/>
      <c r="NGO45" s="30"/>
      <c r="NGP45" s="31"/>
      <c r="NGQ45" s="30"/>
      <c r="NGR45" s="31"/>
      <c r="NGS45" s="30"/>
      <c r="NGT45" s="31"/>
      <c r="NGU45" s="30"/>
      <c r="NGV45" s="31"/>
      <c r="NGW45" s="30"/>
      <c r="NGX45" s="31"/>
      <c r="NGY45" s="30"/>
      <c r="NGZ45" s="31"/>
      <c r="NHA45" s="30"/>
      <c r="NHB45" s="31"/>
      <c r="NHC45" s="30"/>
      <c r="NHD45" s="31"/>
      <c r="NHE45" s="30"/>
      <c r="NHF45" s="31"/>
      <c r="NHG45" s="30"/>
      <c r="NHH45" s="31"/>
      <c r="NHI45" s="30"/>
      <c r="NHJ45" s="31"/>
      <c r="NHK45" s="30"/>
      <c r="NHL45" s="31"/>
      <c r="NHM45" s="30"/>
      <c r="NHN45" s="31"/>
      <c r="NHO45" s="30"/>
      <c r="NHP45" s="31"/>
      <c r="NHQ45" s="30"/>
      <c r="NHR45" s="31"/>
      <c r="NHS45" s="30"/>
      <c r="NHT45" s="31"/>
      <c r="NHU45" s="30"/>
      <c r="NHV45" s="31"/>
      <c r="NHW45" s="30"/>
      <c r="NHX45" s="31"/>
      <c r="NHY45" s="30"/>
      <c r="NHZ45" s="31"/>
      <c r="NIA45" s="30"/>
      <c r="NIB45" s="31"/>
      <c r="NIC45" s="30"/>
      <c r="NID45" s="31"/>
      <c r="NIE45" s="30"/>
      <c r="NIF45" s="31"/>
      <c r="NIG45" s="30"/>
      <c r="NIH45" s="31"/>
      <c r="NII45" s="30"/>
      <c r="NIJ45" s="31"/>
      <c r="NIK45" s="30"/>
      <c r="NIL45" s="31"/>
      <c r="NIM45" s="30"/>
      <c r="NIN45" s="31"/>
      <c r="NIO45" s="30"/>
      <c r="NIP45" s="31"/>
      <c r="NIQ45" s="30"/>
      <c r="NIR45" s="31"/>
      <c r="NIS45" s="30"/>
      <c r="NIT45" s="31"/>
      <c r="NIU45" s="30"/>
      <c r="NIV45" s="31"/>
      <c r="NIW45" s="30"/>
      <c r="NIX45" s="31"/>
      <c r="NIY45" s="30"/>
      <c r="NIZ45" s="31"/>
      <c r="NJA45" s="30"/>
      <c r="NJB45" s="31"/>
      <c r="NJC45" s="30"/>
      <c r="NJD45" s="31"/>
      <c r="NJE45" s="30"/>
      <c r="NJF45" s="31"/>
      <c r="NJG45" s="30"/>
      <c r="NJH45" s="31"/>
      <c r="NJI45" s="30"/>
      <c r="NJJ45" s="31"/>
      <c r="NJK45" s="30"/>
      <c r="NJL45" s="31"/>
      <c r="NJM45" s="30"/>
      <c r="NJN45" s="31"/>
      <c r="NJO45" s="30"/>
      <c r="NJP45" s="31"/>
      <c r="NJQ45" s="30"/>
      <c r="NJR45" s="31"/>
      <c r="NJS45" s="30"/>
      <c r="NJT45" s="31"/>
      <c r="NJU45" s="30"/>
      <c r="NJV45" s="31"/>
      <c r="NJW45" s="30"/>
      <c r="NJX45" s="31"/>
      <c r="NJY45" s="30"/>
      <c r="NJZ45" s="31"/>
      <c r="NKA45" s="30"/>
      <c r="NKB45" s="31"/>
      <c r="NKC45" s="30"/>
      <c r="NKD45" s="31"/>
      <c r="NKE45" s="30"/>
      <c r="NKF45" s="31"/>
      <c r="NKG45" s="30"/>
      <c r="NKH45" s="31"/>
      <c r="NKI45" s="30"/>
      <c r="NKJ45" s="31"/>
      <c r="NKK45" s="30"/>
      <c r="NKL45" s="31"/>
      <c r="NKM45" s="30"/>
      <c r="NKN45" s="31"/>
      <c r="NKO45" s="30"/>
      <c r="NKP45" s="31"/>
      <c r="NKQ45" s="30"/>
      <c r="NKR45" s="31"/>
      <c r="NKS45" s="30"/>
      <c r="NKT45" s="31"/>
      <c r="NKU45" s="30"/>
      <c r="NKV45" s="31"/>
      <c r="NKW45" s="30"/>
      <c r="NKX45" s="31"/>
      <c r="NKY45" s="30"/>
      <c r="NKZ45" s="31"/>
      <c r="NLA45" s="30"/>
      <c r="NLB45" s="31"/>
      <c r="NLC45" s="30"/>
      <c r="NLD45" s="31"/>
      <c r="NLE45" s="30"/>
      <c r="NLF45" s="31"/>
      <c r="NLG45" s="30"/>
      <c r="NLH45" s="31"/>
      <c r="NLI45" s="30"/>
      <c r="NLJ45" s="31"/>
      <c r="NLK45" s="30"/>
      <c r="NLL45" s="31"/>
      <c r="NLM45" s="30"/>
      <c r="NLN45" s="31"/>
      <c r="NLO45" s="30"/>
      <c r="NLP45" s="31"/>
      <c r="NLQ45" s="30"/>
      <c r="NLR45" s="31"/>
      <c r="NLS45" s="30"/>
      <c r="NLT45" s="31"/>
      <c r="NLU45" s="30"/>
      <c r="NLV45" s="31"/>
      <c r="NLW45" s="30"/>
      <c r="NLX45" s="31"/>
      <c r="NLY45" s="30"/>
      <c r="NLZ45" s="31"/>
      <c r="NMA45" s="30"/>
      <c r="NMB45" s="31"/>
      <c r="NMC45" s="30"/>
      <c r="NMD45" s="31"/>
      <c r="NME45" s="30"/>
      <c r="NMF45" s="31"/>
      <c r="NMG45" s="30"/>
      <c r="NMH45" s="31"/>
      <c r="NMI45" s="30"/>
      <c r="NMJ45" s="31"/>
      <c r="NMK45" s="30"/>
      <c r="NML45" s="31"/>
      <c r="NMM45" s="30"/>
      <c r="NMN45" s="31"/>
      <c r="NMO45" s="30"/>
      <c r="NMP45" s="31"/>
      <c r="NMQ45" s="30"/>
      <c r="NMR45" s="31"/>
      <c r="NMS45" s="30"/>
      <c r="NMT45" s="31"/>
      <c r="NMU45" s="30"/>
      <c r="NMV45" s="31"/>
      <c r="NMW45" s="30"/>
      <c r="NMX45" s="31"/>
      <c r="NMY45" s="30"/>
      <c r="NMZ45" s="31"/>
      <c r="NNA45" s="30"/>
      <c r="NNB45" s="31"/>
      <c r="NNC45" s="30"/>
      <c r="NND45" s="31"/>
      <c r="NNE45" s="30"/>
      <c r="NNF45" s="31"/>
      <c r="NNG45" s="30"/>
      <c r="NNH45" s="31"/>
      <c r="NNI45" s="30"/>
      <c r="NNJ45" s="31"/>
      <c r="NNK45" s="30"/>
      <c r="NNL45" s="31"/>
      <c r="NNM45" s="30"/>
      <c r="NNN45" s="31"/>
      <c r="NNO45" s="30"/>
      <c r="NNP45" s="31"/>
      <c r="NNQ45" s="30"/>
      <c r="NNR45" s="31"/>
      <c r="NNS45" s="30"/>
      <c r="NNT45" s="31"/>
      <c r="NNU45" s="30"/>
      <c r="NNV45" s="31"/>
      <c r="NNW45" s="30"/>
      <c r="NNX45" s="31"/>
      <c r="NNY45" s="30"/>
      <c r="NNZ45" s="31"/>
      <c r="NOA45" s="30"/>
      <c r="NOB45" s="31"/>
      <c r="NOC45" s="30"/>
      <c r="NOD45" s="31"/>
      <c r="NOE45" s="30"/>
      <c r="NOF45" s="31"/>
      <c r="NOG45" s="30"/>
      <c r="NOH45" s="31"/>
      <c r="NOI45" s="30"/>
      <c r="NOJ45" s="31"/>
      <c r="NOK45" s="30"/>
      <c r="NOL45" s="31"/>
      <c r="NOM45" s="30"/>
      <c r="NON45" s="31"/>
      <c r="NOO45" s="30"/>
      <c r="NOP45" s="31"/>
      <c r="NOQ45" s="30"/>
      <c r="NOR45" s="31"/>
      <c r="NOS45" s="30"/>
      <c r="NOT45" s="31"/>
      <c r="NOU45" s="30"/>
      <c r="NOV45" s="31"/>
      <c r="NOW45" s="30"/>
      <c r="NOX45" s="31"/>
      <c r="NOY45" s="30"/>
      <c r="NOZ45" s="31"/>
      <c r="NPA45" s="30"/>
      <c r="NPB45" s="31"/>
      <c r="NPC45" s="30"/>
      <c r="NPD45" s="31"/>
      <c r="NPE45" s="30"/>
      <c r="NPF45" s="31"/>
      <c r="NPG45" s="30"/>
      <c r="NPH45" s="31"/>
      <c r="NPI45" s="30"/>
      <c r="NPJ45" s="31"/>
      <c r="NPK45" s="30"/>
      <c r="NPL45" s="31"/>
      <c r="NPM45" s="30"/>
      <c r="NPN45" s="31"/>
      <c r="NPO45" s="30"/>
      <c r="NPP45" s="31"/>
      <c r="NPQ45" s="30"/>
      <c r="NPR45" s="31"/>
      <c r="NPS45" s="30"/>
      <c r="NPT45" s="31"/>
      <c r="NPU45" s="30"/>
      <c r="NPV45" s="31"/>
      <c r="NPW45" s="30"/>
      <c r="NPX45" s="31"/>
      <c r="NPY45" s="30"/>
      <c r="NPZ45" s="31"/>
      <c r="NQA45" s="30"/>
      <c r="NQB45" s="31"/>
      <c r="NQC45" s="30"/>
      <c r="NQD45" s="31"/>
      <c r="NQE45" s="30"/>
      <c r="NQF45" s="31"/>
      <c r="NQG45" s="30"/>
      <c r="NQH45" s="31"/>
      <c r="NQI45" s="30"/>
      <c r="NQJ45" s="31"/>
      <c r="NQK45" s="30"/>
      <c r="NQL45" s="31"/>
      <c r="NQM45" s="30"/>
      <c r="NQN45" s="31"/>
      <c r="NQO45" s="30"/>
      <c r="NQP45" s="31"/>
      <c r="NQQ45" s="30"/>
      <c r="NQR45" s="31"/>
      <c r="NQS45" s="30"/>
      <c r="NQT45" s="31"/>
      <c r="NQU45" s="30"/>
      <c r="NQV45" s="31"/>
      <c r="NQW45" s="30"/>
      <c r="NQX45" s="31"/>
      <c r="NQY45" s="30"/>
      <c r="NQZ45" s="31"/>
      <c r="NRA45" s="30"/>
      <c r="NRB45" s="31"/>
      <c r="NRC45" s="30"/>
      <c r="NRD45" s="31"/>
      <c r="NRE45" s="30"/>
      <c r="NRF45" s="31"/>
      <c r="NRG45" s="30"/>
      <c r="NRH45" s="31"/>
      <c r="NRI45" s="30"/>
      <c r="NRJ45" s="31"/>
      <c r="NRK45" s="30"/>
      <c r="NRL45" s="31"/>
      <c r="NRM45" s="30"/>
      <c r="NRN45" s="31"/>
      <c r="NRO45" s="30"/>
      <c r="NRP45" s="31"/>
      <c r="NRQ45" s="30"/>
      <c r="NRR45" s="31"/>
      <c r="NRS45" s="30"/>
      <c r="NRT45" s="31"/>
      <c r="NRU45" s="30"/>
      <c r="NRV45" s="31"/>
      <c r="NRW45" s="30"/>
      <c r="NRX45" s="31"/>
      <c r="NRY45" s="30"/>
      <c r="NRZ45" s="31"/>
      <c r="NSA45" s="30"/>
      <c r="NSB45" s="31"/>
      <c r="NSC45" s="30"/>
      <c r="NSD45" s="31"/>
      <c r="NSE45" s="30"/>
      <c r="NSF45" s="31"/>
      <c r="NSG45" s="30"/>
      <c r="NSH45" s="31"/>
      <c r="NSI45" s="30"/>
      <c r="NSJ45" s="31"/>
      <c r="NSK45" s="30"/>
      <c r="NSL45" s="31"/>
      <c r="NSM45" s="30"/>
      <c r="NSN45" s="31"/>
      <c r="NSO45" s="30"/>
      <c r="NSP45" s="31"/>
      <c r="NSQ45" s="30"/>
      <c r="NSR45" s="31"/>
      <c r="NSS45" s="30"/>
      <c r="NST45" s="31"/>
      <c r="NSU45" s="30"/>
      <c r="NSV45" s="31"/>
      <c r="NSW45" s="30"/>
      <c r="NSX45" s="31"/>
      <c r="NSY45" s="30"/>
      <c r="NSZ45" s="31"/>
      <c r="NTA45" s="30"/>
      <c r="NTB45" s="31"/>
      <c r="NTC45" s="30"/>
      <c r="NTD45" s="31"/>
      <c r="NTE45" s="30"/>
      <c r="NTF45" s="31"/>
      <c r="NTG45" s="30"/>
      <c r="NTH45" s="31"/>
      <c r="NTI45" s="30"/>
      <c r="NTJ45" s="31"/>
      <c r="NTK45" s="30"/>
      <c r="NTL45" s="31"/>
      <c r="NTM45" s="30"/>
      <c r="NTN45" s="31"/>
      <c r="NTO45" s="30"/>
      <c r="NTP45" s="31"/>
      <c r="NTQ45" s="30"/>
      <c r="NTR45" s="31"/>
      <c r="NTS45" s="30"/>
      <c r="NTT45" s="31"/>
      <c r="NTU45" s="30"/>
      <c r="NTV45" s="31"/>
      <c r="NTW45" s="30"/>
      <c r="NTX45" s="31"/>
      <c r="NTY45" s="30"/>
      <c r="NTZ45" s="31"/>
      <c r="NUA45" s="30"/>
      <c r="NUB45" s="31"/>
      <c r="NUC45" s="30"/>
      <c r="NUD45" s="31"/>
      <c r="NUE45" s="30"/>
      <c r="NUF45" s="31"/>
      <c r="NUG45" s="30"/>
      <c r="NUH45" s="31"/>
      <c r="NUI45" s="30"/>
      <c r="NUJ45" s="31"/>
      <c r="NUK45" s="30"/>
      <c r="NUL45" s="31"/>
      <c r="NUM45" s="30"/>
      <c r="NUN45" s="31"/>
      <c r="NUO45" s="30"/>
      <c r="NUP45" s="31"/>
      <c r="NUQ45" s="30"/>
      <c r="NUR45" s="31"/>
      <c r="NUS45" s="30"/>
      <c r="NUT45" s="31"/>
      <c r="NUU45" s="30"/>
      <c r="NUV45" s="31"/>
      <c r="NUW45" s="30"/>
      <c r="NUX45" s="31"/>
      <c r="NUY45" s="30"/>
      <c r="NUZ45" s="31"/>
      <c r="NVA45" s="30"/>
      <c r="NVB45" s="31"/>
      <c r="NVC45" s="30"/>
      <c r="NVD45" s="31"/>
      <c r="NVE45" s="30"/>
      <c r="NVF45" s="31"/>
      <c r="NVG45" s="30"/>
      <c r="NVH45" s="31"/>
      <c r="NVI45" s="30"/>
      <c r="NVJ45" s="31"/>
      <c r="NVK45" s="30"/>
      <c r="NVL45" s="31"/>
      <c r="NVM45" s="30"/>
      <c r="NVN45" s="31"/>
      <c r="NVO45" s="30"/>
      <c r="NVP45" s="31"/>
      <c r="NVQ45" s="30"/>
      <c r="NVR45" s="31"/>
      <c r="NVS45" s="30"/>
      <c r="NVT45" s="31"/>
      <c r="NVU45" s="30"/>
      <c r="NVV45" s="31"/>
      <c r="NVW45" s="30"/>
      <c r="NVX45" s="31"/>
      <c r="NVY45" s="30"/>
      <c r="NVZ45" s="31"/>
      <c r="NWA45" s="30"/>
      <c r="NWB45" s="31"/>
      <c r="NWC45" s="30"/>
      <c r="NWD45" s="31"/>
      <c r="NWE45" s="30"/>
      <c r="NWF45" s="31"/>
      <c r="NWG45" s="30"/>
      <c r="NWH45" s="31"/>
      <c r="NWI45" s="30"/>
      <c r="NWJ45" s="31"/>
      <c r="NWK45" s="30"/>
      <c r="NWL45" s="31"/>
      <c r="NWM45" s="30"/>
      <c r="NWN45" s="31"/>
      <c r="NWO45" s="30"/>
      <c r="NWP45" s="31"/>
      <c r="NWQ45" s="30"/>
      <c r="NWR45" s="31"/>
      <c r="NWS45" s="30"/>
      <c r="NWT45" s="31"/>
      <c r="NWU45" s="30"/>
      <c r="NWV45" s="31"/>
      <c r="NWW45" s="30"/>
      <c r="NWX45" s="31"/>
      <c r="NWY45" s="30"/>
      <c r="NWZ45" s="31"/>
      <c r="NXA45" s="30"/>
      <c r="NXB45" s="31"/>
      <c r="NXC45" s="30"/>
      <c r="NXD45" s="31"/>
      <c r="NXE45" s="30"/>
      <c r="NXF45" s="31"/>
      <c r="NXG45" s="30"/>
      <c r="NXH45" s="31"/>
      <c r="NXI45" s="30"/>
      <c r="NXJ45" s="31"/>
      <c r="NXK45" s="30"/>
      <c r="NXL45" s="31"/>
      <c r="NXM45" s="30"/>
      <c r="NXN45" s="31"/>
      <c r="NXO45" s="30"/>
      <c r="NXP45" s="31"/>
      <c r="NXQ45" s="30"/>
      <c r="NXR45" s="31"/>
      <c r="NXS45" s="30"/>
      <c r="NXT45" s="31"/>
      <c r="NXU45" s="30"/>
      <c r="NXV45" s="31"/>
      <c r="NXW45" s="30"/>
      <c r="NXX45" s="31"/>
      <c r="NXY45" s="30"/>
      <c r="NXZ45" s="31"/>
      <c r="NYA45" s="30"/>
      <c r="NYB45" s="31"/>
      <c r="NYC45" s="30"/>
      <c r="NYD45" s="31"/>
      <c r="NYE45" s="30"/>
      <c r="NYF45" s="31"/>
      <c r="NYG45" s="30"/>
      <c r="NYH45" s="31"/>
      <c r="NYI45" s="30"/>
      <c r="NYJ45" s="31"/>
      <c r="NYK45" s="30"/>
      <c r="NYL45" s="31"/>
      <c r="NYM45" s="30"/>
      <c r="NYN45" s="31"/>
      <c r="NYO45" s="30"/>
      <c r="NYP45" s="31"/>
      <c r="NYQ45" s="30"/>
      <c r="NYR45" s="31"/>
      <c r="NYS45" s="30"/>
      <c r="NYT45" s="31"/>
      <c r="NYU45" s="30"/>
      <c r="NYV45" s="31"/>
      <c r="NYW45" s="30"/>
      <c r="NYX45" s="31"/>
      <c r="NYY45" s="30"/>
      <c r="NYZ45" s="31"/>
      <c r="NZA45" s="30"/>
      <c r="NZB45" s="31"/>
      <c r="NZC45" s="30"/>
      <c r="NZD45" s="31"/>
      <c r="NZE45" s="30"/>
      <c r="NZF45" s="31"/>
      <c r="NZG45" s="30"/>
      <c r="NZH45" s="31"/>
      <c r="NZI45" s="30"/>
      <c r="NZJ45" s="31"/>
      <c r="NZK45" s="30"/>
      <c r="NZL45" s="31"/>
      <c r="NZM45" s="30"/>
      <c r="NZN45" s="31"/>
      <c r="NZO45" s="30"/>
      <c r="NZP45" s="31"/>
      <c r="NZQ45" s="30"/>
      <c r="NZR45" s="31"/>
      <c r="NZS45" s="30"/>
      <c r="NZT45" s="31"/>
      <c r="NZU45" s="30"/>
      <c r="NZV45" s="31"/>
      <c r="NZW45" s="30"/>
      <c r="NZX45" s="31"/>
      <c r="NZY45" s="30"/>
      <c r="NZZ45" s="31"/>
      <c r="OAA45" s="30"/>
      <c r="OAB45" s="31"/>
      <c r="OAC45" s="30"/>
      <c r="OAD45" s="31"/>
      <c r="OAE45" s="30"/>
      <c r="OAF45" s="31"/>
      <c r="OAG45" s="30"/>
      <c r="OAH45" s="31"/>
      <c r="OAI45" s="30"/>
      <c r="OAJ45" s="31"/>
      <c r="OAK45" s="30"/>
      <c r="OAL45" s="31"/>
      <c r="OAM45" s="30"/>
      <c r="OAN45" s="31"/>
      <c r="OAO45" s="30"/>
      <c r="OAP45" s="31"/>
      <c r="OAQ45" s="30"/>
      <c r="OAR45" s="31"/>
      <c r="OAS45" s="30"/>
      <c r="OAT45" s="31"/>
      <c r="OAU45" s="30"/>
      <c r="OAV45" s="31"/>
      <c r="OAW45" s="30"/>
      <c r="OAX45" s="31"/>
      <c r="OAY45" s="30"/>
      <c r="OAZ45" s="31"/>
      <c r="OBA45" s="30"/>
      <c r="OBB45" s="31"/>
      <c r="OBC45" s="30"/>
      <c r="OBD45" s="31"/>
      <c r="OBE45" s="30"/>
      <c r="OBF45" s="31"/>
      <c r="OBG45" s="30"/>
      <c r="OBH45" s="31"/>
      <c r="OBI45" s="30"/>
      <c r="OBJ45" s="31"/>
      <c r="OBK45" s="30"/>
      <c r="OBL45" s="31"/>
      <c r="OBM45" s="30"/>
      <c r="OBN45" s="31"/>
      <c r="OBO45" s="30"/>
      <c r="OBP45" s="31"/>
      <c r="OBQ45" s="30"/>
      <c r="OBR45" s="31"/>
      <c r="OBS45" s="30"/>
      <c r="OBT45" s="31"/>
      <c r="OBU45" s="30"/>
      <c r="OBV45" s="31"/>
      <c r="OBW45" s="30"/>
      <c r="OBX45" s="31"/>
      <c r="OBY45" s="30"/>
      <c r="OBZ45" s="31"/>
      <c r="OCA45" s="30"/>
      <c r="OCB45" s="31"/>
      <c r="OCC45" s="30"/>
      <c r="OCD45" s="31"/>
      <c r="OCE45" s="30"/>
      <c r="OCF45" s="31"/>
      <c r="OCG45" s="30"/>
      <c r="OCH45" s="31"/>
      <c r="OCI45" s="30"/>
      <c r="OCJ45" s="31"/>
      <c r="OCK45" s="30"/>
      <c r="OCL45" s="31"/>
      <c r="OCM45" s="30"/>
      <c r="OCN45" s="31"/>
      <c r="OCO45" s="30"/>
      <c r="OCP45" s="31"/>
      <c r="OCQ45" s="30"/>
      <c r="OCR45" s="31"/>
      <c r="OCS45" s="30"/>
      <c r="OCT45" s="31"/>
      <c r="OCU45" s="30"/>
      <c r="OCV45" s="31"/>
      <c r="OCW45" s="30"/>
      <c r="OCX45" s="31"/>
      <c r="OCY45" s="30"/>
      <c r="OCZ45" s="31"/>
      <c r="ODA45" s="30"/>
      <c r="ODB45" s="31"/>
      <c r="ODC45" s="30"/>
      <c r="ODD45" s="31"/>
      <c r="ODE45" s="30"/>
      <c r="ODF45" s="31"/>
      <c r="ODG45" s="30"/>
      <c r="ODH45" s="31"/>
      <c r="ODI45" s="30"/>
      <c r="ODJ45" s="31"/>
      <c r="ODK45" s="30"/>
      <c r="ODL45" s="31"/>
      <c r="ODM45" s="30"/>
      <c r="ODN45" s="31"/>
      <c r="ODO45" s="30"/>
      <c r="ODP45" s="31"/>
      <c r="ODQ45" s="30"/>
      <c r="ODR45" s="31"/>
      <c r="ODS45" s="30"/>
      <c r="ODT45" s="31"/>
      <c r="ODU45" s="30"/>
      <c r="ODV45" s="31"/>
      <c r="ODW45" s="30"/>
      <c r="ODX45" s="31"/>
      <c r="ODY45" s="30"/>
      <c r="ODZ45" s="31"/>
      <c r="OEA45" s="30"/>
      <c r="OEB45" s="31"/>
      <c r="OEC45" s="30"/>
      <c r="OED45" s="31"/>
      <c r="OEE45" s="30"/>
      <c r="OEF45" s="31"/>
      <c r="OEG45" s="30"/>
      <c r="OEH45" s="31"/>
      <c r="OEI45" s="30"/>
      <c r="OEJ45" s="31"/>
      <c r="OEK45" s="30"/>
      <c r="OEL45" s="31"/>
      <c r="OEM45" s="30"/>
      <c r="OEN45" s="31"/>
      <c r="OEO45" s="30"/>
      <c r="OEP45" s="31"/>
      <c r="OEQ45" s="30"/>
      <c r="OER45" s="31"/>
      <c r="OES45" s="30"/>
      <c r="OET45" s="31"/>
      <c r="OEU45" s="30"/>
      <c r="OEV45" s="31"/>
      <c r="OEW45" s="30"/>
      <c r="OEX45" s="31"/>
      <c r="OEY45" s="30"/>
      <c r="OEZ45" s="31"/>
      <c r="OFA45" s="30"/>
      <c r="OFB45" s="31"/>
      <c r="OFC45" s="30"/>
      <c r="OFD45" s="31"/>
      <c r="OFE45" s="30"/>
      <c r="OFF45" s="31"/>
      <c r="OFG45" s="30"/>
      <c r="OFH45" s="31"/>
      <c r="OFI45" s="30"/>
      <c r="OFJ45" s="31"/>
      <c r="OFK45" s="30"/>
      <c r="OFL45" s="31"/>
      <c r="OFM45" s="30"/>
      <c r="OFN45" s="31"/>
      <c r="OFO45" s="30"/>
      <c r="OFP45" s="31"/>
      <c r="OFQ45" s="30"/>
      <c r="OFR45" s="31"/>
      <c r="OFS45" s="30"/>
      <c r="OFT45" s="31"/>
      <c r="OFU45" s="30"/>
      <c r="OFV45" s="31"/>
      <c r="OFW45" s="30"/>
      <c r="OFX45" s="31"/>
      <c r="OFY45" s="30"/>
      <c r="OFZ45" s="31"/>
      <c r="OGA45" s="30"/>
      <c r="OGB45" s="31"/>
      <c r="OGC45" s="30"/>
      <c r="OGD45" s="31"/>
      <c r="OGE45" s="30"/>
      <c r="OGF45" s="31"/>
      <c r="OGG45" s="30"/>
      <c r="OGH45" s="31"/>
      <c r="OGI45" s="30"/>
      <c r="OGJ45" s="31"/>
      <c r="OGK45" s="30"/>
      <c r="OGL45" s="31"/>
      <c r="OGM45" s="30"/>
      <c r="OGN45" s="31"/>
      <c r="OGO45" s="30"/>
      <c r="OGP45" s="31"/>
      <c r="OGQ45" s="30"/>
      <c r="OGR45" s="31"/>
      <c r="OGS45" s="30"/>
      <c r="OGT45" s="31"/>
      <c r="OGU45" s="30"/>
      <c r="OGV45" s="31"/>
      <c r="OGW45" s="30"/>
      <c r="OGX45" s="31"/>
      <c r="OGY45" s="30"/>
      <c r="OGZ45" s="31"/>
      <c r="OHA45" s="30"/>
      <c r="OHB45" s="31"/>
      <c r="OHC45" s="30"/>
      <c r="OHD45" s="31"/>
      <c r="OHE45" s="30"/>
      <c r="OHF45" s="31"/>
      <c r="OHG45" s="30"/>
      <c r="OHH45" s="31"/>
      <c r="OHI45" s="30"/>
      <c r="OHJ45" s="31"/>
      <c r="OHK45" s="30"/>
      <c r="OHL45" s="31"/>
      <c r="OHM45" s="30"/>
      <c r="OHN45" s="31"/>
      <c r="OHO45" s="30"/>
      <c r="OHP45" s="31"/>
      <c r="OHQ45" s="30"/>
      <c r="OHR45" s="31"/>
      <c r="OHS45" s="30"/>
      <c r="OHT45" s="31"/>
      <c r="OHU45" s="30"/>
      <c r="OHV45" s="31"/>
      <c r="OHW45" s="30"/>
      <c r="OHX45" s="31"/>
      <c r="OHY45" s="30"/>
      <c r="OHZ45" s="31"/>
      <c r="OIA45" s="30"/>
      <c r="OIB45" s="31"/>
      <c r="OIC45" s="30"/>
      <c r="OID45" s="31"/>
      <c r="OIE45" s="30"/>
      <c r="OIF45" s="31"/>
      <c r="OIG45" s="30"/>
      <c r="OIH45" s="31"/>
      <c r="OII45" s="30"/>
      <c r="OIJ45" s="31"/>
      <c r="OIK45" s="30"/>
      <c r="OIL45" s="31"/>
      <c r="OIM45" s="30"/>
      <c r="OIN45" s="31"/>
      <c r="OIO45" s="30"/>
      <c r="OIP45" s="31"/>
      <c r="OIQ45" s="30"/>
      <c r="OIR45" s="31"/>
      <c r="OIS45" s="30"/>
      <c r="OIT45" s="31"/>
      <c r="OIU45" s="30"/>
      <c r="OIV45" s="31"/>
      <c r="OIW45" s="30"/>
      <c r="OIX45" s="31"/>
      <c r="OIY45" s="30"/>
      <c r="OIZ45" s="31"/>
      <c r="OJA45" s="30"/>
      <c r="OJB45" s="31"/>
      <c r="OJC45" s="30"/>
      <c r="OJD45" s="31"/>
      <c r="OJE45" s="30"/>
      <c r="OJF45" s="31"/>
      <c r="OJG45" s="30"/>
      <c r="OJH45" s="31"/>
      <c r="OJI45" s="30"/>
      <c r="OJJ45" s="31"/>
      <c r="OJK45" s="30"/>
      <c r="OJL45" s="31"/>
      <c r="OJM45" s="30"/>
      <c r="OJN45" s="31"/>
      <c r="OJO45" s="30"/>
      <c r="OJP45" s="31"/>
      <c r="OJQ45" s="30"/>
      <c r="OJR45" s="31"/>
      <c r="OJS45" s="30"/>
      <c r="OJT45" s="31"/>
      <c r="OJU45" s="30"/>
      <c r="OJV45" s="31"/>
      <c r="OJW45" s="30"/>
      <c r="OJX45" s="31"/>
      <c r="OJY45" s="30"/>
      <c r="OJZ45" s="31"/>
      <c r="OKA45" s="30"/>
      <c r="OKB45" s="31"/>
      <c r="OKC45" s="30"/>
      <c r="OKD45" s="31"/>
      <c r="OKE45" s="30"/>
      <c r="OKF45" s="31"/>
      <c r="OKG45" s="30"/>
      <c r="OKH45" s="31"/>
      <c r="OKI45" s="30"/>
      <c r="OKJ45" s="31"/>
      <c r="OKK45" s="30"/>
      <c r="OKL45" s="31"/>
      <c r="OKM45" s="30"/>
      <c r="OKN45" s="31"/>
      <c r="OKO45" s="30"/>
      <c r="OKP45" s="31"/>
      <c r="OKQ45" s="30"/>
      <c r="OKR45" s="31"/>
      <c r="OKS45" s="30"/>
      <c r="OKT45" s="31"/>
      <c r="OKU45" s="30"/>
      <c r="OKV45" s="31"/>
      <c r="OKW45" s="30"/>
      <c r="OKX45" s="31"/>
      <c r="OKY45" s="30"/>
      <c r="OKZ45" s="31"/>
      <c r="OLA45" s="30"/>
      <c r="OLB45" s="31"/>
      <c r="OLC45" s="30"/>
      <c r="OLD45" s="31"/>
      <c r="OLE45" s="30"/>
      <c r="OLF45" s="31"/>
      <c r="OLG45" s="30"/>
      <c r="OLH45" s="31"/>
      <c r="OLI45" s="30"/>
      <c r="OLJ45" s="31"/>
      <c r="OLK45" s="30"/>
      <c r="OLL45" s="31"/>
      <c r="OLM45" s="30"/>
      <c r="OLN45" s="31"/>
      <c r="OLO45" s="30"/>
      <c r="OLP45" s="31"/>
      <c r="OLQ45" s="30"/>
      <c r="OLR45" s="31"/>
      <c r="OLS45" s="30"/>
      <c r="OLT45" s="31"/>
      <c r="OLU45" s="30"/>
      <c r="OLV45" s="31"/>
      <c r="OLW45" s="30"/>
      <c r="OLX45" s="31"/>
      <c r="OLY45" s="30"/>
      <c r="OLZ45" s="31"/>
      <c r="OMA45" s="30"/>
      <c r="OMB45" s="31"/>
      <c r="OMC45" s="30"/>
      <c r="OMD45" s="31"/>
      <c r="OME45" s="30"/>
      <c r="OMF45" s="31"/>
      <c r="OMG45" s="30"/>
      <c r="OMH45" s="31"/>
      <c r="OMI45" s="30"/>
      <c r="OMJ45" s="31"/>
      <c r="OMK45" s="30"/>
      <c r="OML45" s="31"/>
      <c r="OMM45" s="30"/>
      <c r="OMN45" s="31"/>
      <c r="OMO45" s="30"/>
      <c r="OMP45" s="31"/>
      <c r="OMQ45" s="30"/>
      <c r="OMR45" s="31"/>
      <c r="OMS45" s="30"/>
      <c r="OMT45" s="31"/>
      <c r="OMU45" s="30"/>
      <c r="OMV45" s="31"/>
      <c r="OMW45" s="30"/>
      <c r="OMX45" s="31"/>
      <c r="OMY45" s="30"/>
      <c r="OMZ45" s="31"/>
      <c r="ONA45" s="30"/>
      <c r="ONB45" s="31"/>
      <c r="ONC45" s="30"/>
      <c r="OND45" s="31"/>
      <c r="ONE45" s="30"/>
      <c r="ONF45" s="31"/>
      <c r="ONG45" s="30"/>
      <c r="ONH45" s="31"/>
      <c r="ONI45" s="30"/>
      <c r="ONJ45" s="31"/>
      <c r="ONK45" s="30"/>
      <c r="ONL45" s="31"/>
      <c r="ONM45" s="30"/>
      <c r="ONN45" s="31"/>
      <c r="ONO45" s="30"/>
      <c r="ONP45" s="31"/>
      <c r="ONQ45" s="30"/>
      <c r="ONR45" s="31"/>
      <c r="ONS45" s="30"/>
      <c r="ONT45" s="31"/>
      <c r="ONU45" s="30"/>
      <c r="ONV45" s="31"/>
      <c r="ONW45" s="30"/>
      <c r="ONX45" s="31"/>
      <c r="ONY45" s="30"/>
      <c r="ONZ45" s="31"/>
      <c r="OOA45" s="30"/>
      <c r="OOB45" s="31"/>
      <c r="OOC45" s="30"/>
      <c r="OOD45" s="31"/>
      <c r="OOE45" s="30"/>
      <c r="OOF45" s="31"/>
      <c r="OOG45" s="30"/>
      <c r="OOH45" s="31"/>
      <c r="OOI45" s="30"/>
      <c r="OOJ45" s="31"/>
      <c r="OOK45" s="30"/>
      <c r="OOL45" s="31"/>
      <c r="OOM45" s="30"/>
      <c r="OON45" s="31"/>
      <c r="OOO45" s="30"/>
      <c r="OOP45" s="31"/>
      <c r="OOQ45" s="30"/>
      <c r="OOR45" s="31"/>
      <c r="OOS45" s="30"/>
      <c r="OOT45" s="31"/>
      <c r="OOU45" s="30"/>
      <c r="OOV45" s="31"/>
      <c r="OOW45" s="30"/>
      <c r="OOX45" s="31"/>
      <c r="OOY45" s="30"/>
      <c r="OOZ45" s="31"/>
      <c r="OPA45" s="30"/>
      <c r="OPB45" s="31"/>
      <c r="OPC45" s="30"/>
      <c r="OPD45" s="31"/>
      <c r="OPE45" s="30"/>
      <c r="OPF45" s="31"/>
      <c r="OPG45" s="30"/>
      <c r="OPH45" s="31"/>
      <c r="OPI45" s="30"/>
      <c r="OPJ45" s="31"/>
      <c r="OPK45" s="30"/>
      <c r="OPL45" s="31"/>
      <c r="OPM45" s="30"/>
      <c r="OPN45" s="31"/>
      <c r="OPO45" s="30"/>
      <c r="OPP45" s="31"/>
      <c r="OPQ45" s="30"/>
      <c r="OPR45" s="31"/>
      <c r="OPS45" s="30"/>
      <c r="OPT45" s="31"/>
      <c r="OPU45" s="30"/>
      <c r="OPV45" s="31"/>
      <c r="OPW45" s="30"/>
      <c r="OPX45" s="31"/>
      <c r="OPY45" s="30"/>
      <c r="OPZ45" s="31"/>
      <c r="OQA45" s="30"/>
      <c r="OQB45" s="31"/>
      <c r="OQC45" s="30"/>
      <c r="OQD45" s="31"/>
      <c r="OQE45" s="30"/>
      <c r="OQF45" s="31"/>
      <c r="OQG45" s="30"/>
      <c r="OQH45" s="31"/>
      <c r="OQI45" s="30"/>
      <c r="OQJ45" s="31"/>
      <c r="OQK45" s="30"/>
      <c r="OQL45" s="31"/>
      <c r="OQM45" s="30"/>
      <c r="OQN45" s="31"/>
      <c r="OQO45" s="30"/>
      <c r="OQP45" s="31"/>
      <c r="OQQ45" s="30"/>
      <c r="OQR45" s="31"/>
      <c r="OQS45" s="30"/>
      <c r="OQT45" s="31"/>
      <c r="OQU45" s="30"/>
      <c r="OQV45" s="31"/>
      <c r="OQW45" s="30"/>
      <c r="OQX45" s="31"/>
      <c r="OQY45" s="30"/>
      <c r="OQZ45" s="31"/>
      <c r="ORA45" s="30"/>
      <c r="ORB45" s="31"/>
      <c r="ORC45" s="30"/>
      <c r="ORD45" s="31"/>
      <c r="ORE45" s="30"/>
      <c r="ORF45" s="31"/>
      <c r="ORG45" s="30"/>
      <c r="ORH45" s="31"/>
      <c r="ORI45" s="30"/>
      <c r="ORJ45" s="31"/>
      <c r="ORK45" s="30"/>
      <c r="ORL45" s="31"/>
      <c r="ORM45" s="30"/>
      <c r="ORN45" s="31"/>
      <c r="ORO45" s="30"/>
      <c r="ORP45" s="31"/>
      <c r="ORQ45" s="30"/>
      <c r="ORR45" s="31"/>
      <c r="ORS45" s="30"/>
      <c r="ORT45" s="31"/>
      <c r="ORU45" s="30"/>
      <c r="ORV45" s="31"/>
      <c r="ORW45" s="30"/>
      <c r="ORX45" s="31"/>
      <c r="ORY45" s="30"/>
      <c r="ORZ45" s="31"/>
      <c r="OSA45" s="30"/>
      <c r="OSB45" s="31"/>
      <c r="OSC45" s="30"/>
      <c r="OSD45" s="31"/>
      <c r="OSE45" s="30"/>
      <c r="OSF45" s="31"/>
      <c r="OSG45" s="30"/>
      <c r="OSH45" s="31"/>
      <c r="OSI45" s="30"/>
      <c r="OSJ45" s="31"/>
      <c r="OSK45" s="30"/>
      <c r="OSL45" s="31"/>
      <c r="OSM45" s="30"/>
      <c r="OSN45" s="31"/>
      <c r="OSO45" s="30"/>
      <c r="OSP45" s="31"/>
      <c r="OSQ45" s="30"/>
      <c r="OSR45" s="31"/>
      <c r="OSS45" s="30"/>
      <c r="OST45" s="31"/>
      <c r="OSU45" s="30"/>
      <c r="OSV45" s="31"/>
      <c r="OSW45" s="30"/>
      <c r="OSX45" s="31"/>
      <c r="OSY45" s="30"/>
      <c r="OSZ45" s="31"/>
      <c r="OTA45" s="30"/>
      <c r="OTB45" s="31"/>
      <c r="OTC45" s="30"/>
      <c r="OTD45" s="31"/>
      <c r="OTE45" s="30"/>
      <c r="OTF45" s="31"/>
      <c r="OTG45" s="30"/>
      <c r="OTH45" s="31"/>
      <c r="OTI45" s="30"/>
      <c r="OTJ45" s="31"/>
      <c r="OTK45" s="30"/>
      <c r="OTL45" s="31"/>
      <c r="OTM45" s="30"/>
      <c r="OTN45" s="31"/>
      <c r="OTO45" s="30"/>
      <c r="OTP45" s="31"/>
      <c r="OTQ45" s="30"/>
      <c r="OTR45" s="31"/>
      <c r="OTS45" s="30"/>
      <c r="OTT45" s="31"/>
      <c r="OTU45" s="30"/>
      <c r="OTV45" s="31"/>
      <c r="OTW45" s="30"/>
      <c r="OTX45" s="31"/>
      <c r="OTY45" s="30"/>
      <c r="OTZ45" s="31"/>
      <c r="OUA45" s="30"/>
      <c r="OUB45" s="31"/>
      <c r="OUC45" s="30"/>
      <c r="OUD45" s="31"/>
      <c r="OUE45" s="30"/>
      <c r="OUF45" s="31"/>
      <c r="OUG45" s="30"/>
      <c r="OUH45" s="31"/>
      <c r="OUI45" s="30"/>
      <c r="OUJ45" s="31"/>
      <c r="OUK45" s="30"/>
      <c r="OUL45" s="31"/>
      <c r="OUM45" s="30"/>
      <c r="OUN45" s="31"/>
      <c r="OUO45" s="30"/>
      <c r="OUP45" s="31"/>
      <c r="OUQ45" s="30"/>
      <c r="OUR45" s="31"/>
      <c r="OUS45" s="30"/>
      <c r="OUT45" s="31"/>
      <c r="OUU45" s="30"/>
      <c r="OUV45" s="31"/>
      <c r="OUW45" s="30"/>
      <c r="OUX45" s="31"/>
      <c r="OUY45" s="30"/>
      <c r="OUZ45" s="31"/>
      <c r="OVA45" s="30"/>
      <c r="OVB45" s="31"/>
      <c r="OVC45" s="30"/>
      <c r="OVD45" s="31"/>
      <c r="OVE45" s="30"/>
      <c r="OVF45" s="31"/>
      <c r="OVG45" s="30"/>
      <c r="OVH45" s="31"/>
      <c r="OVI45" s="30"/>
      <c r="OVJ45" s="31"/>
      <c r="OVK45" s="30"/>
      <c r="OVL45" s="31"/>
      <c r="OVM45" s="30"/>
      <c r="OVN45" s="31"/>
      <c r="OVO45" s="30"/>
      <c r="OVP45" s="31"/>
      <c r="OVQ45" s="30"/>
      <c r="OVR45" s="31"/>
      <c r="OVS45" s="30"/>
      <c r="OVT45" s="31"/>
      <c r="OVU45" s="30"/>
      <c r="OVV45" s="31"/>
      <c r="OVW45" s="30"/>
      <c r="OVX45" s="31"/>
      <c r="OVY45" s="30"/>
      <c r="OVZ45" s="31"/>
      <c r="OWA45" s="30"/>
      <c r="OWB45" s="31"/>
      <c r="OWC45" s="30"/>
      <c r="OWD45" s="31"/>
      <c r="OWE45" s="30"/>
      <c r="OWF45" s="31"/>
      <c r="OWG45" s="30"/>
      <c r="OWH45" s="31"/>
      <c r="OWI45" s="30"/>
      <c r="OWJ45" s="31"/>
      <c r="OWK45" s="30"/>
      <c r="OWL45" s="31"/>
      <c r="OWM45" s="30"/>
      <c r="OWN45" s="31"/>
      <c r="OWO45" s="30"/>
      <c r="OWP45" s="31"/>
      <c r="OWQ45" s="30"/>
      <c r="OWR45" s="31"/>
      <c r="OWS45" s="30"/>
      <c r="OWT45" s="31"/>
      <c r="OWU45" s="30"/>
      <c r="OWV45" s="31"/>
      <c r="OWW45" s="30"/>
      <c r="OWX45" s="31"/>
      <c r="OWY45" s="30"/>
      <c r="OWZ45" s="31"/>
      <c r="OXA45" s="30"/>
      <c r="OXB45" s="31"/>
      <c r="OXC45" s="30"/>
      <c r="OXD45" s="31"/>
      <c r="OXE45" s="30"/>
      <c r="OXF45" s="31"/>
      <c r="OXG45" s="30"/>
      <c r="OXH45" s="31"/>
      <c r="OXI45" s="30"/>
      <c r="OXJ45" s="31"/>
      <c r="OXK45" s="30"/>
      <c r="OXL45" s="31"/>
      <c r="OXM45" s="30"/>
      <c r="OXN45" s="31"/>
      <c r="OXO45" s="30"/>
      <c r="OXP45" s="31"/>
      <c r="OXQ45" s="30"/>
      <c r="OXR45" s="31"/>
      <c r="OXS45" s="30"/>
      <c r="OXT45" s="31"/>
      <c r="OXU45" s="30"/>
      <c r="OXV45" s="31"/>
      <c r="OXW45" s="30"/>
      <c r="OXX45" s="31"/>
      <c r="OXY45" s="30"/>
      <c r="OXZ45" s="31"/>
      <c r="OYA45" s="30"/>
      <c r="OYB45" s="31"/>
      <c r="OYC45" s="30"/>
      <c r="OYD45" s="31"/>
      <c r="OYE45" s="30"/>
      <c r="OYF45" s="31"/>
      <c r="OYG45" s="30"/>
      <c r="OYH45" s="31"/>
      <c r="OYI45" s="30"/>
      <c r="OYJ45" s="31"/>
      <c r="OYK45" s="30"/>
      <c r="OYL45" s="31"/>
      <c r="OYM45" s="30"/>
      <c r="OYN45" s="31"/>
      <c r="OYO45" s="30"/>
      <c r="OYP45" s="31"/>
      <c r="OYQ45" s="30"/>
      <c r="OYR45" s="31"/>
      <c r="OYS45" s="30"/>
      <c r="OYT45" s="31"/>
      <c r="OYU45" s="30"/>
      <c r="OYV45" s="31"/>
      <c r="OYW45" s="30"/>
      <c r="OYX45" s="31"/>
      <c r="OYY45" s="30"/>
      <c r="OYZ45" s="31"/>
      <c r="OZA45" s="30"/>
      <c r="OZB45" s="31"/>
      <c r="OZC45" s="30"/>
      <c r="OZD45" s="31"/>
      <c r="OZE45" s="30"/>
      <c r="OZF45" s="31"/>
      <c r="OZG45" s="30"/>
      <c r="OZH45" s="31"/>
      <c r="OZI45" s="30"/>
      <c r="OZJ45" s="31"/>
      <c r="OZK45" s="30"/>
      <c r="OZL45" s="31"/>
      <c r="OZM45" s="30"/>
      <c r="OZN45" s="31"/>
      <c r="OZO45" s="30"/>
      <c r="OZP45" s="31"/>
      <c r="OZQ45" s="30"/>
      <c r="OZR45" s="31"/>
      <c r="OZS45" s="30"/>
      <c r="OZT45" s="31"/>
      <c r="OZU45" s="30"/>
      <c r="OZV45" s="31"/>
      <c r="OZW45" s="30"/>
      <c r="OZX45" s="31"/>
      <c r="OZY45" s="30"/>
      <c r="OZZ45" s="31"/>
      <c r="PAA45" s="30"/>
      <c r="PAB45" s="31"/>
      <c r="PAC45" s="30"/>
      <c r="PAD45" s="31"/>
      <c r="PAE45" s="30"/>
      <c r="PAF45" s="31"/>
      <c r="PAG45" s="30"/>
      <c r="PAH45" s="31"/>
      <c r="PAI45" s="30"/>
      <c r="PAJ45" s="31"/>
      <c r="PAK45" s="30"/>
      <c r="PAL45" s="31"/>
      <c r="PAM45" s="30"/>
      <c r="PAN45" s="31"/>
      <c r="PAO45" s="30"/>
      <c r="PAP45" s="31"/>
      <c r="PAQ45" s="30"/>
      <c r="PAR45" s="31"/>
      <c r="PAS45" s="30"/>
      <c r="PAT45" s="31"/>
      <c r="PAU45" s="30"/>
      <c r="PAV45" s="31"/>
      <c r="PAW45" s="30"/>
      <c r="PAX45" s="31"/>
      <c r="PAY45" s="30"/>
      <c r="PAZ45" s="31"/>
      <c r="PBA45" s="30"/>
      <c r="PBB45" s="31"/>
      <c r="PBC45" s="30"/>
      <c r="PBD45" s="31"/>
      <c r="PBE45" s="30"/>
      <c r="PBF45" s="31"/>
      <c r="PBG45" s="30"/>
      <c r="PBH45" s="31"/>
      <c r="PBI45" s="30"/>
      <c r="PBJ45" s="31"/>
      <c r="PBK45" s="30"/>
      <c r="PBL45" s="31"/>
      <c r="PBM45" s="30"/>
      <c r="PBN45" s="31"/>
      <c r="PBO45" s="30"/>
      <c r="PBP45" s="31"/>
      <c r="PBQ45" s="30"/>
      <c r="PBR45" s="31"/>
      <c r="PBS45" s="30"/>
      <c r="PBT45" s="31"/>
      <c r="PBU45" s="30"/>
      <c r="PBV45" s="31"/>
      <c r="PBW45" s="30"/>
      <c r="PBX45" s="31"/>
      <c r="PBY45" s="30"/>
      <c r="PBZ45" s="31"/>
      <c r="PCA45" s="30"/>
      <c r="PCB45" s="31"/>
      <c r="PCC45" s="30"/>
      <c r="PCD45" s="31"/>
      <c r="PCE45" s="30"/>
      <c r="PCF45" s="31"/>
      <c r="PCG45" s="30"/>
      <c r="PCH45" s="31"/>
      <c r="PCI45" s="30"/>
      <c r="PCJ45" s="31"/>
      <c r="PCK45" s="30"/>
      <c r="PCL45" s="31"/>
      <c r="PCM45" s="30"/>
      <c r="PCN45" s="31"/>
      <c r="PCO45" s="30"/>
      <c r="PCP45" s="31"/>
      <c r="PCQ45" s="30"/>
      <c r="PCR45" s="31"/>
      <c r="PCS45" s="30"/>
      <c r="PCT45" s="31"/>
      <c r="PCU45" s="30"/>
      <c r="PCV45" s="31"/>
      <c r="PCW45" s="30"/>
      <c r="PCX45" s="31"/>
      <c r="PCY45" s="30"/>
      <c r="PCZ45" s="31"/>
      <c r="PDA45" s="30"/>
      <c r="PDB45" s="31"/>
      <c r="PDC45" s="30"/>
      <c r="PDD45" s="31"/>
      <c r="PDE45" s="30"/>
      <c r="PDF45" s="31"/>
      <c r="PDG45" s="30"/>
      <c r="PDH45" s="31"/>
      <c r="PDI45" s="30"/>
      <c r="PDJ45" s="31"/>
      <c r="PDK45" s="30"/>
      <c r="PDL45" s="31"/>
      <c r="PDM45" s="30"/>
      <c r="PDN45" s="31"/>
      <c r="PDO45" s="30"/>
      <c r="PDP45" s="31"/>
      <c r="PDQ45" s="30"/>
      <c r="PDR45" s="31"/>
      <c r="PDS45" s="30"/>
      <c r="PDT45" s="31"/>
      <c r="PDU45" s="30"/>
      <c r="PDV45" s="31"/>
      <c r="PDW45" s="30"/>
      <c r="PDX45" s="31"/>
      <c r="PDY45" s="30"/>
      <c r="PDZ45" s="31"/>
      <c r="PEA45" s="30"/>
      <c r="PEB45" s="31"/>
      <c r="PEC45" s="30"/>
      <c r="PED45" s="31"/>
      <c r="PEE45" s="30"/>
      <c r="PEF45" s="31"/>
      <c r="PEG45" s="30"/>
      <c r="PEH45" s="31"/>
      <c r="PEI45" s="30"/>
      <c r="PEJ45" s="31"/>
      <c r="PEK45" s="30"/>
      <c r="PEL45" s="31"/>
      <c r="PEM45" s="30"/>
      <c r="PEN45" s="31"/>
      <c r="PEO45" s="30"/>
      <c r="PEP45" s="31"/>
      <c r="PEQ45" s="30"/>
      <c r="PER45" s="31"/>
      <c r="PES45" s="30"/>
      <c r="PET45" s="31"/>
      <c r="PEU45" s="30"/>
      <c r="PEV45" s="31"/>
      <c r="PEW45" s="30"/>
      <c r="PEX45" s="31"/>
      <c r="PEY45" s="30"/>
      <c r="PEZ45" s="31"/>
      <c r="PFA45" s="30"/>
      <c r="PFB45" s="31"/>
      <c r="PFC45" s="30"/>
      <c r="PFD45" s="31"/>
      <c r="PFE45" s="30"/>
      <c r="PFF45" s="31"/>
      <c r="PFG45" s="30"/>
      <c r="PFH45" s="31"/>
      <c r="PFI45" s="30"/>
      <c r="PFJ45" s="31"/>
      <c r="PFK45" s="30"/>
      <c r="PFL45" s="31"/>
      <c r="PFM45" s="30"/>
      <c r="PFN45" s="31"/>
      <c r="PFO45" s="30"/>
      <c r="PFP45" s="31"/>
      <c r="PFQ45" s="30"/>
      <c r="PFR45" s="31"/>
      <c r="PFS45" s="30"/>
      <c r="PFT45" s="31"/>
      <c r="PFU45" s="30"/>
      <c r="PFV45" s="31"/>
      <c r="PFW45" s="30"/>
      <c r="PFX45" s="31"/>
      <c r="PFY45" s="30"/>
      <c r="PFZ45" s="31"/>
      <c r="PGA45" s="30"/>
      <c r="PGB45" s="31"/>
      <c r="PGC45" s="30"/>
      <c r="PGD45" s="31"/>
      <c r="PGE45" s="30"/>
      <c r="PGF45" s="31"/>
      <c r="PGG45" s="30"/>
      <c r="PGH45" s="31"/>
      <c r="PGI45" s="30"/>
      <c r="PGJ45" s="31"/>
      <c r="PGK45" s="30"/>
      <c r="PGL45" s="31"/>
      <c r="PGM45" s="30"/>
      <c r="PGN45" s="31"/>
      <c r="PGO45" s="30"/>
      <c r="PGP45" s="31"/>
      <c r="PGQ45" s="30"/>
      <c r="PGR45" s="31"/>
      <c r="PGS45" s="30"/>
      <c r="PGT45" s="31"/>
      <c r="PGU45" s="30"/>
      <c r="PGV45" s="31"/>
      <c r="PGW45" s="30"/>
      <c r="PGX45" s="31"/>
      <c r="PGY45" s="30"/>
      <c r="PGZ45" s="31"/>
      <c r="PHA45" s="30"/>
      <c r="PHB45" s="31"/>
      <c r="PHC45" s="30"/>
      <c r="PHD45" s="31"/>
      <c r="PHE45" s="30"/>
      <c r="PHF45" s="31"/>
      <c r="PHG45" s="30"/>
      <c r="PHH45" s="31"/>
      <c r="PHI45" s="30"/>
      <c r="PHJ45" s="31"/>
      <c r="PHK45" s="30"/>
      <c r="PHL45" s="31"/>
      <c r="PHM45" s="30"/>
      <c r="PHN45" s="31"/>
      <c r="PHO45" s="30"/>
      <c r="PHP45" s="31"/>
      <c r="PHQ45" s="30"/>
      <c r="PHR45" s="31"/>
      <c r="PHS45" s="30"/>
      <c r="PHT45" s="31"/>
      <c r="PHU45" s="30"/>
      <c r="PHV45" s="31"/>
      <c r="PHW45" s="30"/>
      <c r="PHX45" s="31"/>
      <c r="PHY45" s="30"/>
      <c r="PHZ45" s="31"/>
      <c r="PIA45" s="30"/>
      <c r="PIB45" s="31"/>
      <c r="PIC45" s="30"/>
      <c r="PID45" s="31"/>
      <c r="PIE45" s="30"/>
      <c r="PIF45" s="31"/>
      <c r="PIG45" s="30"/>
      <c r="PIH45" s="31"/>
      <c r="PII45" s="30"/>
      <c r="PIJ45" s="31"/>
      <c r="PIK45" s="30"/>
      <c r="PIL45" s="31"/>
      <c r="PIM45" s="30"/>
      <c r="PIN45" s="31"/>
      <c r="PIO45" s="30"/>
      <c r="PIP45" s="31"/>
      <c r="PIQ45" s="30"/>
      <c r="PIR45" s="31"/>
      <c r="PIS45" s="30"/>
      <c r="PIT45" s="31"/>
      <c r="PIU45" s="30"/>
      <c r="PIV45" s="31"/>
      <c r="PIW45" s="30"/>
      <c r="PIX45" s="31"/>
      <c r="PIY45" s="30"/>
      <c r="PIZ45" s="31"/>
      <c r="PJA45" s="30"/>
      <c r="PJB45" s="31"/>
      <c r="PJC45" s="30"/>
      <c r="PJD45" s="31"/>
      <c r="PJE45" s="30"/>
      <c r="PJF45" s="31"/>
      <c r="PJG45" s="30"/>
      <c r="PJH45" s="31"/>
      <c r="PJI45" s="30"/>
      <c r="PJJ45" s="31"/>
      <c r="PJK45" s="30"/>
      <c r="PJL45" s="31"/>
      <c r="PJM45" s="30"/>
      <c r="PJN45" s="31"/>
      <c r="PJO45" s="30"/>
      <c r="PJP45" s="31"/>
      <c r="PJQ45" s="30"/>
      <c r="PJR45" s="31"/>
      <c r="PJS45" s="30"/>
      <c r="PJT45" s="31"/>
      <c r="PJU45" s="30"/>
      <c r="PJV45" s="31"/>
      <c r="PJW45" s="30"/>
      <c r="PJX45" s="31"/>
      <c r="PJY45" s="30"/>
      <c r="PJZ45" s="31"/>
      <c r="PKA45" s="30"/>
      <c r="PKB45" s="31"/>
      <c r="PKC45" s="30"/>
      <c r="PKD45" s="31"/>
      <c r="PKE45" s="30"/>
      <c r="PKF45" s="31"/>
      <c r="PKG45" s="30"/>
      <c r="PKH45" s="31"/>
      <c r="PKI45" s="30"/>
      <c r="PKJ45" s="31"/>
      <c r="PKK45" s="30"/>
      <c r="PKL45" s="31"/>
      <c r="PKM45" s="30"/>
      <c r="PKN45" s="31"/>
      <c r="PKO45" s="30"/>
      <c r="PKP45" s="31"/>
      <c r="PKQ45" s="30"/>
      <c r="PKR45" s="31"/>
      <c r="PKS45" s="30"/>
      <c r="PKT45" s="31"/>
      <c r="PKU45" s="30"/>
      <c r="PKV45" s="31"/>
      <c r="PKW45" s="30"/>
      <c r="PKX45" s="31"/>
      <c r="PKY45" s="30"/>
      <c r="PKZ45" s="31"/>
      <c r="PLA45" s="30"/>
      <c r="PLB45" s="31"/>
      <c r="PLC45" s="30"/>
      <c r="PLD45" s="31"/>
      <c r="PLE45" s="30"/>
      <c r="PLF45" s="31"/>
      <c r="PLG45" s="30"/>
      <c r="PLH45" s="31"/>
      <c r="PLI45" s="30"/>
      <c r="PLJ45" s="31"/>
      <c r="PLK45" s="30"/>
      <c r="PLL45" s="31"/>
      <c r="PLM45" s="30"/>
      <c r="PLN45" s="31"/>
      <c r="PLO45" s="30"/>
      <c r="PLP45" s="31"/>
      <c r="PLQ45" s="30"/>
      <c r="PLR45" s="31"/>
      <c r="PLS45" s="30"/>
      <c r="PLT45" s="31"/>
      <c r="PLU45" s="30"/>
      <c r="PLV45" s="31"/>
      <c r="PLW45" s="30"/>
      <c r="PLX45" s="31"/>
      <c r="PLY45" s="30"/>
      <c r="PLZ45" s="31"/>
      <c r="PMA45" s="30"/>
      <c r="PMB45" s="31"/>
      <c r="PMC45" s="30"/>
      <c r="PMD45" s="31"/>
      <c r="PME45" s="30"/>
      <c r="PMF45" s="31"/>
      <c r="PMG45" s="30"/>
      <c r="PMH45" s="31"/>
      <c r="PMI45" s="30"/>
      <c r="PMJ45" s="31"/>
      <c r="PMK45" s="30"/>
      <c r="PML45" s="31"/>
      <c r="PMM45" s="30"/>
      <c r="PMN45" s="31"/>
      <c r="PMO45" s="30"/>
      <c r="PMP45" s="31"/>
      <c r="PMQ45" s="30"/>
      <c r="PMR45" s="31"/>
      <c r="PMS45" s="30"/>
      <c r="PMT45" s="31"/>
      <c r="PMU45" s="30"/>
      <c r="PMV45" s="31"/>
      <c r="PMW45" s="30"/>
      <c r="PMX45" s="31"/>
      <c r="PMY45" s="30"/>
      <c r="PMZ45" s="31"/>
      <c r="PNA45" s="30"/>
      <c r="PNB45" s="31"/>
      <c r="PNC45" s="30"/>
      <c r="PND45" s="31"/>
      <c r="PNE45" s="30"/>
      <c r="PNF45" s="31"/>
      <c r="PNG45" s="30"/>
      <c r="PNH45" s="31"/>
      <c r="PNI45" s="30"/>
      <c r="PNJ45" s="31"/>
      <c r="PNK45" s="30"/>
      <c r="PNL45" s="31"/>
      <c r="PNM45" s="30"/>
      <c r="PNN45" s="31"/>
      <c r="PNO45" s="30"/>
      <c r="PNP45" s="31"/>
      <c r="PNQ45" s="30"/>
      <c r="PNR45" s="31"/>
      <c r="PNS45" s="30"/>
      <c r="PNT45" s="31"/>
      <c r="PNU45" s="30"/>
      <c r="PNV45" s="31"/>
      <c r="PNW45" s="30"/>
      <c r="PNX45" s="31"/>
      <c r="PNY45" s="30"/>
      <c r="PNZ45" s="31"/>
      <c r="POA45" s="30"/>
      <c r="POB45" s="31"/>
      <c r="POC45" s="30"/>
      <c r="POD45" s="31"/>
      <c r="POE45" s="30"/>
      <c r="POF45" s="31"/>
      <c r="POG45" s="30"/>
      <c r="POH45" s="31"/>
      <c r="POI45" s="30"/>
      <c r="POJ45" s="31"/>
      <c r="POK45" s="30"/>
      <c r="POL45" s="31"/>
      <c r="POM45" s="30"/>
      <c r="PON45" s="31"/>
      <c r="POO45" s="30"/>
      <c r="POP45" s="31"/>
      <c r="POQ45" s="30"/>
      <c r="POR45" s="31"/>
      <c r="POS45" s="30"/>
      <c r="POT45" s="31"/>
      <c r="POU45" s="30"/>
      <c r="POV45" s="31"/>
      <c r="POW45" s="30"/>
      <c r="POX45" s="31"/>
      <c r="POY45" s="30"/>
      <c r="POZ45" s="31"/>
      <c r="PPA45" s="30"/>
      <c r="PPB45" s="31"/>
      <c r="PPC45" s="30"/>
      <c r="PPD45" s="31"/>
      <c r="PPE45" s="30"/>
      <c r="PPF45" s="31"/>
      <c r="PPG45" s="30"/>
      <c r="PPH45" s="31"/>
      <c r="PPI45" s="30"/>
      <c r="PPJ45" s="31"/>
      <c r="PPK45" s="30"/>
      <c r="PPL45" s="31"/>
      <c r="PPM45" s="30"/>
      <c r="PPN45" s="31"/>
      <c r="PPO45" s="30"/>
      <c r="PPP45" s="31"/>
      <c r="PPQ45" s="30"/>
      <c r="PPR45" s="31"/>
      <c r="PPS45" s="30"/>
      <c r="PPT45" s="31"/>
      <c r="PPU45" s="30"/>
      <c r="PPV45" s="31"/>
      <c r="PPW45" s="30"/>
      <c r="PPX45" s="31"/>
      <c r="PPY45" s="30"/>
      <c r="PPZ45" s="31"/>
      <c r="PQA45" s="30"/>
      <c r="PQB45" s="31"/>
      <c r="PQC45" s="30"/>
      <c r="PQD45" s="31"/>
      <c r="PQE45" s="30"/>
      <c r="PQF45" s="31"/>
      <c r="PQG45" s="30"/>
      <c r="PQH45" s="31"/>
      <c r="PQI45" s="30"/>
      <c r="PQJ45" s="31"/>
      <c r="PQK45" s="30"/>
      <c r="PQL45" s="31"/>
      <c r="PQM45" s="30"/>
      <c r="PQN45" s="31"/>
      <c r="PQO45" s="30"/>
      <c r="PQP45" s="31"/>
      <c r="PQQ45" s="30"/>
      <c r="PQR45" s="31"/>
      <c r="PQS45" s="30"/>
      <c r="PQT45" s="31"/>
      <c r="PQU45" s="30"/>
      <c r="PQV45" s="31"/>
      <c r="PQW45" s="30"/>
      <c r="PQX45" s="31"/>
      <c r="PQY45" s="30"/>
      <c r="PQZ45" s="31"/>
      <c r="PRA45" s="30"/>
      <c r="PRB45" s="31"/>
      <c r="PRC45" s="30"/>
      <c r="PRD45" s="31"/>
      <c r="PRE45" s="30"/>
      <c r="PRF45" s="31"/>
      <c r="PRG45" s="30"/>
      <c r="PRH45" s="31"/>
      <c r="PRI45" s="30"/>
      <c r="PRJ45" s="31"/>
      <c r="PRK45" s="30"/>
      <c r="PRL45" s="31"/>
      <c r="PRM45" s="30"/>
      <c r="PRN45" s="31"/>
      <c r="PRO45" s="30"/>
      <c r="PRP45" s="31"/>
      <c r="PRQ45" s="30"/>
      <c r="PRR45" s="31"/>
      <c r="PRS45" s="30"/>
      <c r="PRT45" s="31"/>
      <c r="PRU45" s="30"/>
      <c r="PRV45" s="31"/>
      <c r="PRW45" s="30"/>
      <c r="PRX45" s="31"/>
      <c r="PRY45" s="30"/>
      <c r="PRZ45" s="31"/>
      <c r="PSA45" s="30"/>
      <c r="PSB45" s="31"/>
      <c r="PSC45" s="30"/>
      <c r="PSD45" s="31"/>
      <c r="PSE45" s="30"/>
      <c r="PSF45" s="31"/>
      <c r="PSG45" s="30"/>
      <c r="PSH45" s="31"/>
      <c r="PSI45" s="30"/>
      <c r="PSJ45" s="31"/>
      <c r="PSK45" s="30"/>
      <c r="PSL45" s="31"/>
      <c r="PSM45" s="30"/>
      <c r="PSN45" s="31"/>
      <c r="PSO45" s="30"/>
      <c r="PSP45" s="31"/>
      <c r="PSQ45" s="30"/>
      <c r="PSR45" s="31"/>
      <c r="PSS45" s="30"/>
      <c r="PST45" s="31"/>
      <c r="PSU45" s="30"/>
      <c r="PSV45" s="31"/>
      <c r="PSW45" s="30"/>
      <c r="PSX45" s="31"/>
      <c r="PSY45" s="30"/>
      <c r="PSZ45" s="31"/>
      <c r="PTA45" s="30"/>
      <c r="PTB45" s="31"/>
      <c r="PTC45" s="30"/>
      <c r="PTD45" s="31"/>
      <c r="PTE45" s="30"/>
      <c r="PTF45" s="31"/>
      <c r="PTG45" s="30"/>
      <c r="PTH45" s="31"/>
      <c r="PTI45" s="30"/>
      <c r="PTJ45" s="31"/>
      <c r="PTK45" s="30"/>
      <c r="PTL45" s="31"/>
      <c r="PTM45" s="30"/>
      <c r="PTN45" s="31"/>
      <c r="PTO45" s="30"/>
      <c r="PTP45" s="31"/>
      <c r="PTQ45" s="30"/>
      <c r="PTR45" s="31"/>
      <c r="PTS45" s="30"/>
      <c r="PTT45" s="31"/>
      <c r="PTU45" s="30"/>
      <c r="PTV45" s="31"/>
      <c r="PTW45" s="30"/>
      <c r="PTX45" s="31"/>
      <c r="PTY45" s="30"/>
      <c r="PTZ45" s="31"/>
      <c r="PUA45" s="30"/>
      <c r="PUB45" s="31"/>
      <c r="PUC45" s="30"/>
      <c r="PUD45" s="31"/>
      <c r="PUE45" s="30"/>
      <c r="PUF45" s="31"/>
      <c r="PUG45" s="30"/>
      <c r="PUH45" s="31"/>
      <c r="PUI45" s="30"/>
      <c r="PUJ45" s="31"/>
      <c r="PUK45" s="30"/>
      <c r="PUL45" s="31"/>
      <c r="PUM45" s="30"/>
      <c r="PUN45" s="31"/>
      <c r="PUO45" s="30"/>
      <c r="PUP45" s="31"/>
      <c r="PUQ45" s="30"/>
      <c r="PUR45" s="31"/>
      <c r="PUS45" s="30"/>
      <c r="PUT45" s="31"/>
      <c r="PUU45" s="30"/>
      <c r="PUV45" s="31"/>
      <c r="PUW45" s="30"/>
      <c r="PUX45" s="31"/>
      <c r="PUY45" s="30"/>
      <c r="PUZ45" s="31"/>
      <c r="PVA45" s="30"/>
      <c r="PVB45" s="31"/>
      <c r="PVC45" s="30"/>
      <c r="PVD45" s="31"/>
      <c r="PVE45" s="30"/>
      <c r="PVF45" s="31"/>
      <c r="PVG45" s="30"/>
      <c r="PVH45" s="31"/>
      <c r="PVI45" s="30"/>
      <c r="PVJ45" s="31"/>
      <c r="PVK45" s="30"/>
      <c r="PVL45" s="31"/>
      <c r="PVM45" s="30"/>
      <c r="PVN45" s="31"/>
      <c r="PVO45" s="30"/>
      <c r="PVP45" s="31"/>
      <c r="PVQ45" s="30"/>
      <c r="PVR45" s="31"/>
      <c r="PVS45" s="30"/>
      <c r="PVT45" s="31"/>
      <c r="PVU45" s="30"/>
      <c r="PVV45" s="31"/>
      <c r="PVW45" s="30"/>
      <c r="PVX45" s="31"/>
      <c r="PVY45" s="30"/>
      <c r="PVZ45" s="31"/>
      <c r="PWA45" s="30"/>
      <c r="PWB45" s="31"/>
      <c r="PWC45" s="30"/>
      <c r="PWD45" s="31"/>
      <c r="PWE45" s="30"/>
      <c r="PWF45" s="31"/>
      <c r="PWG45" s="30"/>
      <c r="PWH45" s="31"/>
      <c r="PWI45" s="30"/>
      <c r="PWJ45" s="31"/>
      <c r="PWK45" s="30"/>
      <c r="PWL45" s="31"/>
      <c r="PWM45" s="30"/>
      <c r="PWN45" s="31"/>
      <c r="PWO45" s="30"/>
      <c r="PWP45" s="31"/>
      <c r="PWQ45" s="30"/>
      <c r="PWR45" s="31"/>
      <c r="PWS45" s="30"/>
      <c r="PWT45" s="31"/>
      <c r="PWU45" s="30"/>
      <c r="PWV45" s="31"/>
      <c r="PWW45" s="30"/>
      <c r="PWX45" s="31"/>
      <c r="PWY45" s="30"/>
      <c r="PWZ45" s="31"/>
      <c r="PXA45" s="30"/>
      <c r="PXB45" s="31"/>
      <c r="PXC45" s="30"/>
      <c r="PXD45" s="31"/>
      <c r="PXE45" s="30"/>
      <c r="PXF45" s="31"/>
      <c r="PXG45" s="30"/>
      <c r="PXH45" s="31"/>
      <c r="PXI45" s="30"/>
      <c r="PXJ45" s="31"/>
      <c r="PXK45" s="30"/>
      <c r="PXL45" s="31"/>
      <c r="PXM45" s="30"/>
      <c r="PXN45" s="31"/>
      <c r="PXO45" s="30"/>
      <c r="PXP45" s="31"/>
      <c r="PXQ45" s="30"/>
      <c r="PXR45" s="31"/>
      <c r="PXS45" s="30"/>
      <c r="PXT45" s="31"/>
      <c r="PXU45" s="30"/>
      <c r="PXV45" s="31"/>
      <c r="PXW45" s="30"/>
      <c r="PXX45" s="31"/>
      <c r="PXY45" s="30"/>
      <c r="PXZ45" s="31"/>
      <c r="PYA45" s="30"/>
      <c r="PYB45" s="31"/>
      <c r="PYC45" s="30"/>
      <c r="PYD45" s="31"/>
      <c r="PYE45" s="30"/>
      <c r="PYF45" s="31"/>
      <c r="PYG45" s="30"/>
      <c r="PYH45" s="31"/>
      <c r="PYI45" s="30"/>
      <c r="PYJ45" s="31"/>
      <c r="PYK45" s="30"/>
      <c r="PYL45" s="31"/>
      <c r="PYM45" s="30"/>
      <c r="PYN45" s="31"/>
      <c r="PYO45" s="30"/>
      <c r="PYP45" s="31"/>
      <c r="PYQ45" s="30"/>
      <c r="PYR45" s="31"/>
      <c r="PYS45" s="30"/>
      <c r="PYT45" s="31"/>
      <c r="PYU45" s="30"/>
      <c r="PYV45" s="31"/>
      <c r="PYW45" s="30"/>
      <c r="PYX45" s="31"/>
      <c r="PYY45" s="30"/>
      <c r="PYZ45" s="31"/>
      <c r="PZA45" s="30"/>
      <c r="PZB45" s="31"/>
      <c r="PZC45" s="30"/>
      <c r="PZD45" s="31"/>
      <c r="PZE45" s="30"/>
      <c r="PZF45" s="31"/>
      <c r="PZG45" s="30"/>
      <c r="PZH45" s="31"/>
      <c r="PZI45" s="30"/>
      <c r="PZJ45" s="31"/>
      <c r="PZK45" s="30"/>
      <c r="PZL45" s="31"/>
      <c r="PZM45" s="30"/>
      <c r="PZN45" s="31"/>
      <c r="PZO45" s="30"/>
      <c r="PZP45" s="31"/>
      <c r="PZQ45" s="30"/>
      <c r="PZR45" s="31"/>
      <c r="PZS45" s="30"/>
      <c r="PZT45" s="31"/>
      <c r="PZU45" s="30"/>
      <c r="PZV45" s="31"/>
      <c r="PZW45" s="30"/>
      <c r="PZX45" s="31"/>
      <c r="PZY45" s="30"/>
      <c r="PZZ45" s="31"/>
      <c r="QAA45" s="30"/>
      <c r="QAB45" s="31"/>
      <c r="QAC45" s="30"/>
      <c r="QAD45" s="31"/>
      <c r="QAE45" s="30"/>
      <c r="QAF45" s="31"/>
      <c r="QAG45" s="30"/>
      <c r="QAH45" s="31"/>
      <c r="QAI45" s="30"/>
      <c r="QAJ45" s="31"/>
      <c r="QAK45" s="30"/>
      <c r="QAL45" s="31"/>
      <c r="QAM45" s="30"/>
      <c r="QAN45" s="31"/>
      <c r="QAO45" s="30"/>
      <c r="QAP45" s="31"/>
      <c r="QAQ45" s="30"/>
      <c r="QAR45" s="31"/>
      <c r="QAS45" s="30"/>
      <c r="QAT45" s="31"/>
      <c r="QAU45" s="30"/>
      <c r="QAV45" s="31"/>
      <c r="QAW45" s="30"/>
      <c r="QAX45" s="31"/>
      <c r="QAY45" s="30"/>
      <c r="QAZ45" s="31"/>
      <c r="QBA45" s="30"/>
      <c r="QBB45" s="31"/>
      <c r="QBC45" s="30"/>
      <c r="QBD45" s="31"/>
      <c r="QBE45" s="30"/>
      <c r="QBF45" s="31"/>
      <c r="QBG45" s="30"/>
      <c r="QBH45" s="31"/>
      <c r="QBI45" s="30"/>
      <c r="QBJ45" s="31"/>
      <c r="QBK45" s="30"/>
      <c r="QBL45" s="31"/>
      <c r="QBM45" s="30"/>
      <c r="QBN45" s="31"/>
      <c r="QBO45" s="30"/>
      <c r="QBP45" s="31"/>
      <c r="QBQ45" s="30"/>
      <c r="QBR45" s="31"/>
      <c r="QBS45" s="30"/>
      <c r="QBT45" s="31"/>
      <c r="QBU45" s="30"/>
      <c r="QBV45" s="31"/>
      <c r="QBW45" s="30"/>
      <c r="QBX45" s="31"/>
      <c r="QBY45" s="30"/>
      <c r="QBZ45" s="31"/>
      <c r="QCA45" s="30"/>
      <c r="QCB45" s="31"/>
      <c r="QCC45" s="30"/>
      <c r="QCD45" s="31"/>
      <c r="QCE45" s="30"/>
      <c r="QCF45" s="31"/>
      <c r="QCG45" s="30"/>
      <c r="QCH45" s="31"/>
      <c r="QCI45" s="30"/>
      <c r="QCJ45" s="31"/>
      <c r="QCK45" s="30"/>
      <c r="QCL45" s="31"/>
      <c r="QCM45" s="30"/>
      <c r="QCN45" s="31"/>
      <c r="QCO45" s="30"/>
      <c r="QCP45" s="31"/>
      <c r="QCQ45" s="30"/>
      <c r="QCR45" s="31"/>
      <c r="QCS45" s="30"/>
      <c r="QCT45" s="31"/>
      <c r="QCU45" s="30"/>
      <c r="QCV45" s="31"/>
      <c r="QCW45" s="30"/>
      <c r="QCX45" s="31"/>
      <c r="QCY45" s="30"/>
      <c r="QCZ45" s="31"/>
      <c r="QDA45" s="30"/>
      <c r="QDB45" s="31"/>
      <c r="QDC45" s="30"/>
      <c r="QDD45" s="31"/>
      <c r="QDE45" s="30"/>
      <c r="QDF45" s="31"/>
      <c r="QDG45" s="30"/>
      <c r="QDH45" s="31"/>
      <c r="QDI45" s="30"/>
      <c r="QDJ45" s="31"/>
      <c r="QDK45" s="30"/>
      <c r="QDL45" s="31"/>
      <c r="QDM45" s="30"/>
      <c r="QDN45" s="31"/>
      <c r="QDO45" s="30"/>
      <c r="QDP45" s="31"/>
      <c r="QDQ45" s="30"/>
      <c r="QDR45" s="31"/>
      <c r="QDS45" s="30"/>
      <c r="QDT45" s="31"/>
      <c r="QDU45" s="30"/>
      <c r="QDV45" s="31"/>
      <c r="QDW45" s="30"/>
      <c r="QDX45" s="31"/>
      <c r="QDY45" s="30"/>
      <c r="QDZ45" s="31"/>
      <c r="QEA45" s="30"/>
      <c r="QEB45" s="31"/>
      <c r="QEC45" s="30"/>
      <c r="QED45" s="31"/>
      <c r="QEE45" s="30"/>
      <c r="QEF45" s="31"/>
      <c r="QEG45" s="30"/>
      <c r="QEH45" s="31"/>
      <c r="QEI45" s="30"/>
      <c r="QEJ45" s="31"/>
      <c r="QEK45" s="30"/>
      <c r="QEL45" s="31"/>
      <c r="QEM45" s="30"/>
      <c r="QEN45" s="31"/>
      <c r="QEO45" s="30"/>
      <c r="QEP45" s="31"/>
      <c r="QEQ45" s="30"/>
      <c r="QER45" s="31"/>
      <c r="QES45" s="30"/>
      <c r="QET45" s="31"/>
      <c r="QEU45" s="30"/>
      <c r="QEV45" s="31"/>
      <c r="QEW45" s="30"/>
      <c r="QEX45" s="31"/>
      <c r="QEY45" s="30"/>
      <c r="QEZ45" s="31"/>
      <c r="QFA45" s="30"/>
      <c r="QFB45" s="31"/>
      <c r="QFC45" s="30"/>
      <c r="QFD45" s="31"/>
      <c r="QFE45" s="30"/>
      <c r="QFF45" s="31"/>
      <c r="QFG45" s="30"/>
      <c r="QFH45" s="31"/>
      <c r="QFI45" s="30"/>
      <c r="QFJ45" s="31"/>
      <c r="QFK45" s="30"/>
      <c r="QFL45" s="31"/>
      <c r="QFM45" s="30"/>
      <c r="QFN45" s="31"/>
      <c r="QFO45" s="30"/>
      <c r="QFP45" s="31"/>
      <c r="QFQ45" s="30"/>
      <c r="QFR45" s="31"/>
      <c r="QFS45" s="30"/>
      <c r="QFT45" s="31"/>
      <c r="QFU45" s="30"/>
      <c r="QFV45" s="31"/>
      <c r="QFW45" s="30"/>
      <c r="QFX45" s="31"/>
      <c r="QFY45" s="30"/>
      <c r="QFZ45" s="31"/>
      <c r="QGA45" s="30"/>
      <c r="QGB45" s="31"/>
      <c r="QGC45" s="30"/>
      <c r="QGD45" s="31"/>
      <c r="QGE45" s="30"/>
      <c r="QGF45" s="31"/>
      <c r="QGG45" s="30"/>
      <c r="QGH45" s="31"/>
      <c r="QGI45" s="30"/>
      <c r="QGJ45" s="31"/>
      <c r="QGK45" s="30"/>
      <c r="QGL45" s="31"/>
      <c r="QGM45" s="30"/>
      <c r="QGN45" s="31"/>
      <c r="QGO45" s="30"/>
      <c r="QGP45" s="31"/>
      <c r="QGQ45" s="30"/>
      <c r="QGR45" s="31"/>
      <c r="QGS45" s="30"/>
      <c r="QGT45" s="31"/>
      <c r="QGU45" s="30"/>
      <c r="QGV45" s="31"/>
      <c r="QGW45" s="30"/>
      <c r="QGX45" s="31"/>
      <c r="QGY45" s="30"/>
      <c r="QGZ45" s="31"/>
      <c r="QHA45" s="30"/>
      <c r="QHB45" s="31"/>
      <c r="QHC45" s="30"/>
      <c r="QHD45" s="31"/>
      <c r="QHE45" s="30"/>
      <c r="QHF45" s="31"/>
      <c r="QHG45" s="30"/>
      <c r="QHH45" s="31"/>
      <c r="QHI45" s="30"/>
      <c r="QHJ45" s="31"/>
      <c r="QHK45" s="30"/>
      <c r="QHL45" s="31"/>
      <c r="QHM45" s="30"/>
      <c r="QHN45" s="31"/>
      <c r="QHO45" s="30"/>
      <c r="QHP45" s="31"/>
      <c r="QHQ45" s="30"/>
      <c r="QHR45" s="31"/>
      <c r="QHS45" s="30"/>
      <c r="QHT45" s="31"/>
      <c r="QHU45" s="30"/>
      <c r="QHV45" s="31"/>
      <c r="QHW45" s="30"/>
      <c r="QHX45" s="31"/>
      <c r="QHY45" s="30"/>
      <c r="QHZ45" s="31"/>
      <c r="QIA45" s="30"/>
      <c r="QIB45" s="31"/>
      <c r="QIC45" s="30"/>
      <c r="QID45" s="31"/>
      <c r="QIE45" s="30"/>
      <c r="QIF45" s="31"/>
      <c r="QIG45" s="30"/>
      <c r="QIH45" s="31"/>
      <c r="QII45" s="30"/>
      <c r="QIJ45" s="31"/>
      <c r="QIK45" s="30"/>
      <c r="QIL45" s="31"/>
      <c r="QIM45" s="30"/>
      <c r="QIN45" s="31"/>
      <c r="QIO45" s="30"/>
      <c r="QIP45" s="31"/>
      <c r="QIQ45" s="30"/>
      <c r="QIR45" s="31"/>
      <c r="QIS45" s="30"/>
      <c r="QIT45" s="31"/>
      <c r="QIU45" s="30"/>
      <c r="QIV45" s="31"/>
      <c r="QIW45" s="30"/>
      <c r="QIX45" s="31"/>
      <c r="QIY45" s="30"/>
      <c r="QIZ45" s="31"/>
      <c r="QJA45" s="30"/>
      <c r="QJB45" s="31"/>
      <c r="QJC45" s="30"/>
      <c r="QJD45" s="31"/>
      <c r="QJE45" s="30"/>
      <c r="QJF45" s="31"/>
      <c r="QJG45" s="30"/>
      <c r="QJH45" s="31"/>
      <c r="QJI45" s="30"/>
      <c r="QJJ45" s="31"/>
      <c r="QJK45" s="30"/>
      <c r="QJL45" s="31"/>
      <c r="QJM45" s="30"/>
      <c r="QJN45" s="31"/>
      <c r="QJO45" s="30"/>
      <c r="QJP45" s="31"/>
      <c r="QJQ45" s="30"/>
      <c r="QJR45" s="31"/>
      <c r="QJS45" s="30"/>
      <c r="QJT45" s="31"/>
      <c r="QJU45" s="30"/>
      <c r="QJV45" s="31"/>
      <c r="QJW45" s="30"/>
      <c r="QJX45" s="31"/>
      <c r="QJY45" s="30"/>
      <c r="QJZ45" s="31"/>
      <c r="QKA45" s="30"/>
      <c r="QKB45" s="31"/>
      <c r="QKC45" s="30"/>
      <c r="QKD45" s="31"/>
      <c r="QKE45" s="30"/>
      <c r="QKF45" s="31"/>
      <c r="QKG45" s="30"/>
      <c r="QKH45" s="31"/>
      <c r="QKI45" s="30"/>
      <c r="QKJ45" s="31"/>
      <c r="QKK45" s="30"/>
      <c r="QKL45" s="31"/>
      <c r="QKM45" s="30"/>
      <c r="QKN45" s="31"/>
      <c r="QKO45" s="30"/>
      <c r="QKP45" s="31"/>
      <c r="QKQ45" s="30"/>
      <c r="QKR45" s="31"/>
      <c r="QKS45" s="30"/>
      <c r="QKT45" s="31"/>
      <c r="QKU45" s="30"/>
      <c r="QKV45" s="31"/>
      <c r="QKW45" s="30"/>
      <c r="QKX45" s="31"/>
      <c r="QKY45" s="30"/>
      <c r="QKZ45" s="31"/>
      <c r="QLA45" s="30"/>
      <c r="QLB45" s="31"/>
      <c r="QLC45" s="30"/>
      <c r="QLD45" s="31"/>
      <c r="QLE45" s="30"/>
      <c r="QLF45" s="31"/>
      <c r="QLG45" s="30"/>
      <c r="QLH45" s="31"/>
      <c r="QLI45" s="30"/>
      <c r="QLJ45" s="31"/>
      <c r="QLK45" s="30"/>
      <c r="QLL45" s="31"/>
      <c r="QLM45" s="30"/>
      <c r="QLN45" s="31"/>
      <c r="QLO45" s="30"/>
      <c r="QLP45" s="31"/>
      <c r="QLQ45" s="30"/>
      <c r="QLR45" s="31"/>
      <c r="QLS45" s="30"/>
      <c r="QLT45" s="31"/>
      <c r="QLU45" s="30"/>
      <c r="QLV45" s="31"/>
      <c r="QLW45" s="30"/>
      <c r="QLX45" s="31"/>
      <c r="QLY45" s="30"/>
      <c r="QLZ45" s="31"/>
      <c r="QMA45" s="30"/>
      <c r="QMB45" s="31"/>
      <c r="QMC45" s="30"/>
      <c r="QMD45" s="31"/>
      <c r="QME45" s="30"/>
      <c r="QMF45" s="31"/>
      <c r="QMG45" s="30"/>
      <c r="QMH45" s="31"/>
      <c r="QMI45" s="30"/>
      <c r="QMJ45" s="31"/>
      <c r="QMK45" s="30"/>
      <c r="QML45" s="31"/>
      <c r="QMM45" s="30"/>
      <c r="QMN45" s="31"/>
      <c r="QMO45" s="30"/>
      <c r="QMP45" s="31"/>
      <c r="QMQ45" s="30"/>
      <c r="QMR45" s="31"/>
      <c r="QMS45" s="30"/>
      <c r="QMT45" s="31"/>
      <c r="QMU45" s="30"/>
      <c r="QMV45" s="31"/>
      <c r="QMW45" s="30"/>
      <c r="QMX45" s="31"/>
      <c r="QMY45" s="30"/>
      <c r="QMZ45" s="31"/>
      <c r="QNA45" s="30"/>
      <c r="QNB45" s="31"/>
      <c r="QNC45" s="30"/>
      <c r="QND45" s="31"/>
      <c r="QNE45" s="30"/>
      <c r="QNF45" s="31"/>
      <c r="QNG45" s="30"/>
      <c r="QNH45" s="31"/>
      <c r="QNI45" s="30"/>
      <c r="QNJ45" s="31"/>
      <c r="QNK45" s="30"/>
      <c r="QNL45" s="31"/>
      <c r="QNM45" s="30"/>
      <c r="QNN45" s="31"/>
      <c r="QNO45" s="30"/>
      <c r="QNP45" s="31"/>
      <c r="QNQ45" s="30"/>
      <c r="QNR45" s="31"/>
      <c r="QNS45" s="30"/>
      <c r="QNT45" s="31"/>
      <c r="QNU45" s="30"/>
      <c r="QNV45" s="31"/>
      <c r="QNW45" s="30"/>
      <c r="QNX45" s="31"/>
      <c r="QNY45" s="30"/>
      <c r="QNZ45" s="31"/>
      <c r="QOA45" s="30"/>
      <c r="QOB45" s="31"/>
      <c r="QOC45" s="30"/>
      <c r="QOD45" s="31"/>
      <c r="QOE45" s="30"/>
      <c r="QOF45" s="31"/>
      <c r="QOG45" s="30"/>
      <c r="QOH45" s="31"/>
      <c r="QOI45" s="30"/>
      <c r="QOJ45" s="31"/>
      <c r="QOK45" s="30"/>
      <c r="QOL45" s="31"/>
      <c r="QOM45" s="30"/>
      <c r="QON45" s="31"/>
      <c r="QOO45" s="30"/>
      <c r="QOP45" s="31"/>
      <c r="QOQ45" s="30"/>
      <c r="QOR45" s="31"/>
      <c r="QOS45" s="30"/>
      <c r="QOT45" s="31"/>
      <c r="QOU45" s="30"/>
      <c r="QOV45" s="31"/>
      <c r="QOW45" s="30"/>
      <c r="QOX45" s="31"/>
      <c r="QOY45" s="30"/>
      <c r="QOZ45" s="31"/>
      <c r="QPA45" s="30"/>
      <c r="QPB45" s="31"/>
      <c r="QPC45" s="30"/>
      <c r="QPD45" s="31"/>
      <c r="QPE45" s="30"/>
      <c r="QPF45" s="31"/>
      <c r="QPG45" s="30"/>
      <c r="QPH45" s="31"/>
      <c r="QPI45" s="30"/>
      <c r="QPJ45" s="31"/>
      <c r="QPK45" s="30"/>
      <c r="QPL45" s="31"/>
      <c r="QPM45" s="30"/>
      <c r="QPN45" s="31"/>
      <c r="QPO45" s="30"/>
      <c r="QPP45" s="31"/>
      <c r="QPQ45" s="30"/>
      <c r="QPR45" s="31"/>
      <c r="QPS45" s="30"/>
      <c r="QPT45" s="31"/>
      <c r="QPU45" s="30"/>
      <c r="QPV45" s="31"/>
      <c r="QPW45" s="30"/>
      <c r="QPX45" s="31"/>
      <c r="QPY45" s="30"/>
      <c r="QPZ45" s="31"/>
      <c r="QQA45" s="30"/>
      <c r="QQB45" s="31"/>
      <c r="QQC45" s="30"/>
      <c r="QQD45" s="31"/>
      <c r="QQE45" s="30"/>
      <c r="QQF45" s="31"/>
      <c r="QQG45" s="30"/>
      <c r="QQH45" s="31"/>
      <c r="QQI45" s="30"/>
      <c r="QQJ45" s="31"/>
      <c r="QQK45" s="30"/>
      <c r="QQL45" s="31"/>
      <c r="QQM45" s="30"/>
      <c r="QQN45" s="31"/>
      <c r="QQO45" s="30"/>
      <c r="QQP45" s="31"/>
      <c r="QQQ45" s="30"/>
      <c r="QQR45" s="31"/>
      <c r="QQS45" s="30"/>
      <c r="QQT45" s="31"/>
      <c r="QQU45" s="30"/>
      <c r="QQV45" s="31"/>
      <c r="QQW45" s="30"/>
      <c r="QQX45" s="31"/>
      <c r="QQY45" s="30"/>
      <c r="QQZ45" s="31"/>
      <c r="QRA45" s="30"/>
      <c r="QRB45" s="31"/>
      <c r="QRC45" s="30"/>
      <c r="QRD45" s="31"/>
      <c r="QRE45" s="30"/>
      <c r="QRF45" s="31"/>
      <c r="QRG45" s="30"/>
      <c r="QRH45" s="31"/>
      <c r="QRI45" s="30"/>
      <c r="QRJ45" s="31"/>
      <c r="QRK45" s="30"/>
      <c r="QRL45" s="31"/>
      <c r="QRM45" s="30"/>
      <c r="QRN45" s="31"/>
      <c r="QRO45" s="30"/>
      <c r="QRP45" s="31"/>
      <c r="QRQ45" s="30"/>
      <c r="QRR45" s="31"/>
      <c r="QRS45" s="30"/>
      <c r="QRT45" s="31"/>
      <c r="QRU45" s="30"/>
      <c r="QRV45" s="31"/>
      <c r="QRW45" s="30"/>
      <c r="QRX45" s="31"/>
      <c r="QRY45" s="30"/>
      <c r="QRZ45" s="31"/>
      <c r="QSA45" s="30"/>
      <c r="QSB45" s="31"/>
      <c r="QSC45" s="30"/>
      <c r="QSD45" s="31"/>
      <c r="QSE45" s="30"/>
      <c r="QSF45" s="31"/>
      <c r="QSG45" s="30"/>
      <c r="QSH45" s="31"/>
      <c r="QSI45" s="30"/>
      <c r="QSJ45" s="31"/>
      <c r="QSK45" s="30"/>
      <c r="QSL45" s="31"/>
      <c r="QSM45" s="30"/>
      <c r="QSN45" s="31"/>
      <c r="QSO45" s="30"/>
      <c r="QSP45" s="31"/>
      <c r="QSQ45" s="30"/>
      <c r="QSR45" s="31"/>
      <c r="QSS45" s="30"/>
      <c r="QST45" s="31"/>
      <c r="QSU45" s="30"/>
      <c r="QSV45" s="31"/>
      <c r="QSW45" s="30"/>
      <c r="QSX45" s="31"/>
      <c r="QSY45" s="30"/>
      <c r="QSZ45" s="31"/>
      <c r="QTA45" s="30"/>
      <c r="QTB45" s="31"/>
      <c r="QTC45" s="30"/>
      <c r="QTD45" s="31"/>
      <c r="QTE45" s="30"/>
      <c r="QTF45" s="31"/>
      <c r="QTG45" s="30"/>
      <c r="QTH45" s="31"/>
      <c r="QTI45" s="30"/>
      <c r="QTJ45" s="31"/>
      <c r="QTK45" s="30"/>
      <c r="QTL45" s="31"/>
      <c r="QTM45" s="30"/>
      <c r="QTN45" s="31"/>
      <c r="QTO45" s="30"/>
      <c r="QTP45" s="31"/>
      <c r="QTQ45" s="30"/>
      <c r="QTR45" s="31"/>
      <c r="QTS45" s="30"/>
      <c r="QTT45" s="31"/>
      <c r="QTU45" s="30"/>
      <c r="QTV45" s="31"/>
      <c r="QTW45" s="30"/>
      <c r="QTX45" s="31"/>
      <c r="QTY45" s="30"/>
      <c r="QTZ45" s="31"/>
      <c r="QUA45" s="30"/>
      <c r="QUB45" s="31"/>
      <c r="QUC45" s="30"/>
      <c r="QUD45" s="31"/>
      <c r="QUE45" s="30"/>
      <c r="QUF45" s="31"/>
      <c r="QUG45" s="30"/>
      <c r="QUH45" s="31"/>
      <c r="QUI45" s="30"/>
      <c r="QUJ45" s="31"/>
      <c r="QUK45" s="30"/>
      <c r="QUL45" s="31"/>
      <c r="QUM45" s="30"/>
      <c r="QUN45" s="31"/>
      <c r="QUO45" s="30"/>
      <c r="QUP45" s="31"/>
      <c r="QUQ45" s="30"/>
      <c r="QUR45" s="31"/>
      <c r="QUS45" s="30"/>
      <c r="QUT45" s="31"/>
      <c r="QUU45" s="30"/>
      <c r="QUV45" s="31"/>
      <c r="QUW45" s="30"/>
      <c r="QUX45" s="31"/>
      <c r="QUY45" s="30"/>
      <c r="QUZ45" s="31"/>
      <c r="QVA45" s="30"/>
      <c r="QVB45" s="31"/>
      <c r="QVC45" s="30"/>
      <c r="QVD45" s="31"/>
      <c r="QVE45" s="30"/>
      <c r="QVF45" s="31"/>
      <c r="QVG45" s="30"/>
      <c r="QVH45" s="31"/>
      <c r="QVI45" s="30"/>
      <c r="QVJ45" s="31"/>
      <c r="QVK45" s="30"/>
      <c r="QVL45" s="31"/>
      <c r="QVM45" s="30"/>
      <c r="QVN45" s="31"/>
      <c r="QVO45" s="30"/>
      <c r="QVP45" s="31"/>
      <c r="QVQ45" s="30"/>
      <c r="QVR45" s="31"/>
      <c r="QVS45" s="30"/>
      <c r="QVT45" s="31"/>
      <c r="QVU45" s="30"/>
      <c r="QVV45" s="31"/>
      <c r="QVW45" s="30"/>
      <c r="QVX45" s="31"/>
      <c r="QVY45" s="30"/>
      <c r="QVZ45" s="31"/>
      <c r="QWA45" s="30"/>
      <c r="QWB45" s="31"/>
      <c r="QWC45" s="30"/>
      <c r="QWD45" s="31"/>
      <c r="QWE45" s="30"/>
      <c r="QWF45" s="31"/>
      <c r="QWG45" s="30"/>
      <c r="QWH45" s="31"/>
      <c r="QWI45" s="30"/>
      <c r="QWJ45" s="31"/>
      <c r="QWK45" s="30"/>
      <c r="QWL45" s="31"/>
      <c r="QWM45" s="30"/>
      <c r="QWN45" s="31"/>
      <c r="QWO45" s="30"/>
      <c r="QWP45" s="31"/>
      <c r="QWQ45" s="30"/>
      <c r="QWR45" s="31"/>
      <c r="QWS45" s="30"/>
      <c r="QWT45" s="31"/>
      <c r="QWU45" s="30"/>
      <c r="QWV45" s="31"/>
      <c r="QWW45" s="30"/>
      <c r="QWX45" s="31"/>
      <c r="QWY45" s="30"/>
      <c r="QWZ45" s="31"/>
      <c r="QXA45" s="30"/>
      <c r="QXB45" s="31"/>
      <c r="QXC45" s="30"/>
      <c r="QXD45" s="31"/>
      <c r="QXE45" s="30"/>
      <c r="QXF45" s="31"/>
      <c r="QXG45" s="30"/>
      <c r="QXH45" s="31"/>
      <c r="QXI45" s="30"/>
      <c r="QXJ45" s="31"/>
      <c r="QXK45" s="30"/>
      <c r="QXL45" s="31"/>
      <c r="QXM45" s="30"/>
      <c r="QXN45" s="31"/>
      <c r="QXO45" s="30"/>
      <c r="QXP45" s="31"/>
      <c r="QXQ45" s="30"/>
      <c r="QXR45" s="31"/>
      <c r="QXS45" s="30"/>
      <c r="QXT45" s="31"/>
      <c r="QXU45" s="30"/>
      <c r="QXV45" s="31"/>
      <c r="QXW45" s="30"/>
      <c r="QXX45" s="31"/>
      <c r="QXY45" s="30"/>
      <c r="QXZ45" s="31"/>
      <c r="QYA45" s="30"/>
      <c r="QYB45" s="31"/>
      <c r="QYC45" s="30"/>
      <c r="QYD45" s="31"/>
      <c r="QYE45" s="30"/>
      <c r="QYF45" s="31"/>
      <c r="QYG45" s="30"/>
      <c r="QYH45" s="31"/>
      <c r="QYI45" s="30"/>
      <c r="QYJ45" s="31"/>
      <c r="QYK45" s="30"/>
      <c r="QYL45" s="31"/>
      <c r="QYM45" s="30"/>
      <c r="QYN45" s="31"/>
      <c r="QYO45" s="30"/>
      <c r="QYP45" s="31"/>
      <c r="QYQ45" s="30"/>
      <c r="QYR45" s="31"/>
      <c r="QYS45" s="30"/>
      <c r="QYT45" s="31"/>
      <c r="QYU45" s="30"/>
      <c r="QYV45" s="31"/>
      <c r="QYW45" s="30"/>
      <c r="QYX45" s="31"/>
      <c r="QYY45" s="30"/>
      <c r="QYZ45" s="31"/>
      <c r="QZA45" s="30"/>
      <c r="QZB45" s="31"/>
      <c r="QZC45" s="30"/>
      <c r="QZD45" s="31"/>
      <c r="QZE45" s="30"/>
      <c r="QZF45" s="31"/>
      <c r="QZG45" s="30"/>
      <c r="QZH45" s="31"/>
      <c r="QZI45" s="30"/>
      <c r="QZJ45" s="31"/>
      <c r="QZK45" s="30"/>
      <c r="QZL45" s="31"/>
      <c r="QZM45" s="30"/>
      <c r="QZN45" s="31"/>
      <c r="QZO45" s="30"/>
      <c r="QZP45" s="31"/>
      <c r="QZQ45" s="30"/>
      <c r="QZR45" s="31"/>
      <c r="QZS45" s="30"/>
      <c r="QZT45" s="31"/>
      <c r="QZU45" s="30"/>
      <c r="QZV45" s="31"/>
      <c r="QZW45" s="30"/>
      <c r="QZX45" s="31"/>
      <c r="QZY45" s="30"/>
      <c r="QZZ45" s="31"/>
      <c r="RAA45" s="30"/>
      <c r="RAB45" s="31"/>
      <c r="RAC45" s="30"/>
      <c r="RAD45" s="31"/>
      <c r="RAE45" s="30"/>
      <c r="RAF45" s="31"/>
      <c r="RAG45" s="30"/>
      <c r="RAH45" s="31"/>
      <c r="RAI45" s="30"/>
      <c r="RAJ45" s="31"/>
      <c r="RAK45" s="30"/>
      <c r="RAL45" s="31"/>
      <c r="RAM45" s="30"/>
      <c r="RAN45" s="31"/>
      <c r="RAO45" s="30"/>
      <c r="RAP45" s="31"/>
      <c r="RAQ45" s="30"/>
      <c r="RAR45" s="31"/>
      <c r="RAS45" s="30"/>
      <c r="RAT45" s="31"/>
      <c r="RAU45" s="30"/>
      <c r="RAV45" s="31"/>
      <c r="RAW45" s="30"/>
      <c r="RAX45" s="31"/>
      <c r="RAY45" s="30"/>
      <c r="RAZ45" s="31"/>
      <c r="RBA45" s="30"/>
      <c r="RBB45" s="31"/>
      <c r="RBC45" s="30"/>
      <c r="RBD45" s="31"/>
      <c r="RBE45" s="30"/>
      <c r="RBF45" s="31"/>
      <c r="RBG45" s="30"/>
      <c r="RBH45" s="31"/>
      <c r="RBI45" s="30"/>
      <c r="RBJ45" s="31"/>
      <c r="RBK45" s="30"/>
      <c r="RBL45" s="31"/>
      <c r="RBM45" s="30"/>
      <c r="RBN45" s="31"/>
      <c r="RBO45" s="30"/>
      <c r="RBP45" s="31"/>
      <c r="RBQ45" s="30"/>
      <c r="RBR45" s="31"/>
      <c r="RBS45" s="30"/>
      <c r="RBT45" s="31"/>
      <c r="RBU45" s="30"/>
      <c r="RBV45" s="31"/>
      <c r="RBW45" s="30"/>
      <c r="RBX45" s="31"/>
      <c r="RBY45" s="30"/>
      <c r="RBZ45" s="31"/>
      <c r="RCA45" s="30"/>
      <c r="RCB45" s="31"/>
      <c r="RCC45" s="30"/>
      <c r="RCD45" s="31"/>
      <c r="RCE45" s="30"/>
      <c r="RCF45" s="31"/>
      <c r="RCG45" s="30"/>
      <c r="RCH45" s="31"/>
      <c r="RCI45" s="30"/>
      <c r="RCJ45" s="31"/>
      <c r="RCK45" s="30"/>
      <c r="RCL45" s="31"/>
      <c r="RCM45" s="30"/>
      <c r="RCN45" s="31"/>
      <c r="RCO45" s="30"/>
      <c r="RCP45" s="31"/>
      <c r="RCQ45" s="30"/>
      <c r="RCR45" s="31"/>
      <c r="RCS45" s="30"/>
      <c r="RCT45" s="31"/>
      <c r="RCU45" s="30"/>
      <c r="RCV45" s="31"/>
      <c r="RCW45" s="30"/>
      <c r="RCX45" s="31"/>
      <c r="RCY45" s="30"/>
      <c r="RCZ45" s="31"/>
      <c r="RDA45" s="30"/>
      <c r="RDB45" s="31"/>
      <c r="RDC45" s="30"/>
      <c r="RDD45" s="31"/>
      <c r="RDE45" s="30"/>
      <c r="RDF45" s="31"/>
      <c r="RDG45" s="30"/>
      <c r="RDH45" s="31"/>
      <c r="RDI45" s="30"/>
      <c r="RDJ45" s="31"/>
      <c r="RDK45" s="30"/>
      <c r="RDL45" s="31"/>
      <c r="RDM45" s="30"/>
      <c r="RDN45" s="31"/>
      <c r="RDO45" s="30"/>
      <c r="RDP45" s="31"/>
      <c r="RDQ45" s="30"/>
      <c r="RDR45" s="31"/>
      <c r="RDS45" s="30"/>
      <c r="RDT45" s="31"/>
      <c r="RDU45" s="30"/>
      <c r="RDV45" s="31"/>
      <c r="RDW45" s="30"/>
      <c r="RDX45" s="31"/>
      <c r="RDY45" s="30"/>
      <c r="RDZ45" s="31"/>
      <c r="REA45" s="30"/>
      <c r="REB45" s="31"/>
      <c r="REC45" s="30"/>
      <c r="RED45" s="31"/>
      <c r="REE45" s="30"/>
      <c r="REF45" s="31"/>
      <c r="REG45" s="30"/>
      <c r="REH45" s="31"/>
      <c r="REI45" s="30"/>
      <c r="REJ45" s="31"/>
      <c r="REK45" s="30"/>
      <c r="REL45" s="31"/>
      <c r="REM45" s="30"/>
      <c r="REN45" s="31"/>
      <c r="REO45" s="30"/>
      <c r="REP45" s="31"/>
      <c r="REQ45" s="30"/>
      <c r="RER45" s="31"/>
      <c r="RES45" s="30"/>
      <c r="RET45" s="31"/>
      <c r="REU45" s="30"/>
      <c r="REV45" s="31"/>
      <c r="REW45" s="30"/>
      <c r="REX45" s="31"/>
      <c r="REY45" s="30"/>
      <c r="REZ45" s="31"/>
      <c r="RFA45" s="30"/>
      <c r="RFB45" s="31"/>
      <c r="RFC45" s="30"/>
      <c r="RFD45" s="31"/>
      <c r="RFE45" s="30"/>
      <c r="RFF45" s="31"/>
      <c r="RFG45" s="30"/>
      <c r="RFH45" s="31"/>
      <c r="RFI45" s="30"/>
      <c r="RFJ45" s="31"/>
      <c r="RFK45" s="30"/>
      <c r="RFL45" s="31"/>
      <c r="RFM45" s="30"/>
      <c r="RFN45" s="31"/>
      <c r="RFO45" s="30"/>
      <c r="RFP45" s="31"/>
      <c r="RFQ45" s="30"/>
      <c r="RFR45" s="31"/>
      <c r="RFS45" s="30"/>
      <c r="RFT45" s="31"/>
      <c r="RFU45" s="30"/>
      <c r="RFV45" s="31"/>
      <c r="RFW45" s="30"/>
      <c r="RFX45" s="31"/>
      <c r="RFY45" s="30"/>
      <c r="RFZ45" s="31"/>
      <c r="RGA45" s="30"/>
      <c r="RGB45" s="31"/>
      <c r="RGC45" s="30"/>
      <c r="RGD45" s="31"/>
      <c r="RGE45" s="30"/>
      <c r="RGF45" s="31"/>
      <c r="RGG45" s="30"/>
      <c r="RGH45" s="31"/>
      <c r="RGI45" s="30"/>
      <c r="RGJ45" s="31"/>
      <c r="RGK45" s="30"/>
      <c r="RGL45" s="31"/>
      <c r="RGM45" s="30"/>
      <c r="RGN45" s="31"/>
      <c r="RGO45" s="30"/>
      <c r="RGP45" s="31"/>
      <c r="RGQ45" s="30"/>
      <c r="RGR45" s="31"/>
      <c r="RGS45" s="30"/>
      <c r="RGT45" s="31"/>
      <c r="RGU45" s="30"/>
      <c r="RGV45" s="31"/>
      <c r="RGW45" s="30"/>
      <c r="RGX45" s="31"/>
      <c r="RGY45" s="30"/>
      <c r="RGZ45" s="31"/>
      <c r="RHA45" s="30"/>
      <c r="RHB45" s="31"/>
      <c r="RHC45" s="30"/>
      <c r="RHD45" s="31"/>
      <c r="RHE45" s="30"/>
      <c r="RHF45" s="31"/>
      <c r="RHG45" s="30"/>
      <c r="RHH45" s="31"/>
      <c r="RHI45" s="30"/>
      <c r="RHJ45" s="31"/>
      <c r="RHK45" s="30"/>
      <c r="RHL45" s="31"/>
      <c r="RHM45" s="30"/>
      <c r="RHN45" s="31"/>
      <c r="RHO45" s="30"/>
      <c r="RHP45" s="31"/>
      <c r="RHQ45" s="30"/>
      <c r="RHR45" s="31"/>
      <c r="RHS45" s="30"/>
      <c r="RHT45" s="31"/>
      <c r="RHU45" s="30"/>
      <c r="RHV45" s="31"/>
      <c r="RHW45" s="30"/>
      <c r="RHX45" s="31"/>
      <c r="RHY45" s="30"/>
      <c r="RHZ45" s="31"/>
      <c r="RIA45" s="30"/>
      <c r="RIB45" s="31"/>
      <c r="RIC45" s="30"/>
      <c r="RID45" s="31"/>
      <c r="RIE45" s="30"/>
      <c r="RIF45" s="31"/>
      <c r="RIG45" s="30"/>
      <c r="RIH45" s="31"/>
      <c r="RII45" s="30"/>
      <c r="RIJ45" s="31"/>
      <c r="RIK45" s="30"/>
      <c r="RIL45" s="31"/>
      <c r="RIM45" s="30"/>
      <c r="RIN45" s="31"/>
      <c r="RIO45" s="30"/>
      <c r="RIP45" s="31"/>
      <c r="RIQ45" s="30"/>
      <c r="RIR45" s="31"/>
      <c r="RIS45" s="30"/>
      <c r="RIT45" s="31"/>
      <c r="RIU45" s="30"/>
      <c r="RIV45" s="31"/>
      <c r="RIW45" s="30"/>
      <c r="RIX45" s="31"/>
      <c r="RIY45" s="30"/>
      <c r="RIZ45" s="31"/>
      <c r="RJA45" s="30"/>
      <c r="RJB45" s="31"/>
      <c r="RJC45" s="30"/>
      <c r="RJD45" s="31"/>
      <c r="RJE45" s="30"/>
      <c r="RJF45" s="31"/>
      <c r="RJG45" s="30"/>
      <c r="RJH45" s="31"/>
      <c r="RJI45" s="30"/>
      <c r="RJJ45" s="31"/>
      <c r="RJK45" s="30"/>
      <c r="RJL45" s="31"/>
      <c r="RJM45" s="30"/>
      <c r="RJN45" s="31"/>
      <c r="RJO45" s="30"/>
      <c r="RJP45" s="31"/>
      <c r="RJQ45" s="30"/>
      <c r="RJR45" s="31"/>
      <c r="RJS45" s="30"/>
      <c r="RJT45" s="31"/>
      <c r="RJU45" s="30"/>
      <c r="RJV45" s="31"/>
      <c r="RJW45" s="30"/>
      <c r="RJX45" s="31"/>
      <c r="RJY45" s="30"/>
      <c r="RJZ45" s="31"/>
      <c r="RKA45" s="30"/>
      <c r="RKB45" s="31"/>
      <c r="RKC45" s="30"/>
      <c r="RKD45" s="31"/>
      <c r="RKE45" s="30"/>
      <c r="RKF45" s="31"/>
      <c r="RKG45" s="30"/>
      <c r="RKH45" s="31"/>
      <c r="RKI45" s="30"/>
      <c r="RKJ45" s="31"/>
      <c r="RKK45" s="30"/>
      <c r="RKL45" s="31"/>
      <c r="RKM45" s="30"/>
      <c r="RKN45" s="31"/>
      <c r="RKO45" s="30"/>
      <c r="RKP45" s="31"/>
      <c r="RKQ45" s="30"/>
      <c r="RKR45" s="31"/>
      <c r="RKS45" s="30"/>
      <c r="RKT45" s="31"/>
      <c r="RKU45" s="30"/>
      <c r="RKV45" s="31"/>
      <c r="RKW45" s="30"/>
      <c r="RKX45" s="31"/>
      <c r="RKY45" s="30"/>
      <c r="RKZ45" s="31"/>
      <c r="RLA45" s="30"/>
      <c r="RLB45" s="31"/>
      <c r="RLC45" s="30"/>
      <c r="RLD45" s="31"/>
      <c r="RLE45" s="30"/>
      <c r="RLF45" s="31"/>
      <c r="RLG45" s="30"/>
      <c r="RLH45" s="31"/>
      <c r="RLI45" s="30"/>
      <c r="RLJ45" s="31"/>
      <c r="RLK45" s="30"/>
      <c r="RLL45" s="31"/>
      <c r="RLM45" s="30"/>
      <c r="RLN45" s="31"/>
      <c r="RLO45" s="30"/>
      <c r="RLP45" s="31"/>
      <c r="RLQ45" s="30"/>
      <c r="RLR45" s="31"/>
      <c r="RLS45" s="30"/>
      <c r="RLT45" s="31"/>
      <c r="RLU45" s="30"/>
      <c r="RLV45" s="31"/>
      <c r="RLW45" s="30"/>
      <c r="RLX45" s="31"/>
      <c r="RLY45" s="30"/>
      <c r="RLZ45" s="31"/>
      <c r="RMA45" s="30"/>
      <c r="RMB45" s="31"/>
      <c r="RMC45" s="30"/>
      <c r="RMD45" s="31"/>
      <c r="RME45" s="30"/>
      <c r="RMF45" s="31"/>
      <c r="RMG45" s="30"/>
      <c r="RMH45" s="31"/>
      <c r="RMI45" s="30"/>
      <c r="RMJ45" s="31"/>
      <c r="RMK45" s="30"/>
      <c r="RML45" s="31"/>
      <c r="RMM45" s="30"/>
      <c r="RMN45" s="31"/>
      <c r="RMO45" s="30"/>
      <c r="RMP45" s="31"/>
      <c r="RMQ45" s="30"/>
      <c r="RMR45" s="31"/>
      <c r="RMS45" s="30"/>
      <c r="RMT45" s="31"/>
      <c r="RMU45" s="30"/>
      <c r="RMV45" s="31"/>
      <c r="RMW45" s="30"/>
      <c r="RMX45" s="31"/>
      <c r="RMY45" s="30"/>
      <c r="RMZ45" s="31"/>
      <c r="RNA45" s="30"/>
      <c r="RNB45" s="31"/>
      <c r="RNC45" s="30"/>
      <c r="RND45" s="31"/>
      <c r="RNE45" s="30"/>
      <c r="RNF45" s="31"/>
      <c r="RNG45" s="30"/>
      <c r="RNH45" s="31"/>
      <c r="RNI45" s="30"/>
      <c r="RNJ45" s="31"/>
      <c r="RNK45" s="30"/>
      <c r="RNL45" s="31"/>
      <c r="RNM45" s="30"/>
      <c r="RNN45" s="31"/>
      <c r="RNO45" s="30"/>
      <c r="RNP45" s="31"/>
      <c r="RNQ45" s="30"/>
      <c r="RNR45" s="31"/>
      <c r="RNS45" s="30"/>
      <c r="RNT45" s="31"/>
      <c r="RNU45" s="30"/>
      <c r="RNV45" s="31"/>
      <c r="RNW45" s="30"/>
      <c r="RNX45" s="31"/>
      <c r="RNY45" s="30"/>
      <c r="RNZ45" s="31"/>
      <c r="ROA45" s="30"/>
      <c r="ROB45" s="31"/>
      <c r="ROC45" s="30"/>
      <c r="ROD45" s="31"/>
      <c r="ROE45" s="30"/>
      <c r="ROF45" s="31"/>
      <c r="ROG45" s="30"/>
      <c r="ROH45" s="31"/>
      <c r="ROI45" s="30"/>
      <c r="ROJ45" s="31"/>
      <c r="ROK45" s="30"/>
      <c r="ROL45" s="31"/>
      <c r="ROM45" s="30"/>
      <c r="RON45" s="31"/>
      <c r="ROO45" s="30"/>
      <c r="ROP45" s="31"/>
      <c r="ROQ45" s="30"/>
      <c r="ROR45" s="31"/>
      <c r="ROS45" s="30"/>
      <c r="ROT45" s="31"/>
      <c r="ROU45" s="30"/>
      <c r="ROV45" s="31"/>
      <c r="ROW45" s="30"/>
      <c r="ROX45" s="31"/>
      <c r="ROY45" s="30"/>
      <c r="ROZ45" s="31"/>
      <c r="RPA45" s="30"/>
      <c r="RPB45" s="31"/>
      <c r="RPC45" s="30"/>
      <c r="RPD45" s="31"/>
      <c r="RPE45" s="30"/>
      <c r="RPF45" s="31"/>
      <c r="RPG45" s="30"/>
      <c r="RPH45" s="31"/>
      <c r="RPI45" s="30"/>
      <c r="RPJ45" s="31"/>
      <c r="RPK45" s="30"/>
      <c r="RPL45" s="31"/>
      <c r="RPM45" s="30"/>
      <c r="RPN45" s="31"/>
      <c r="RPO45" s="30"/>
      <c r="RPP45" s="31"/>
      <c r="RPQ45" s="30"/>
      <c r="RPR45" s="31"/>
      <c r="RPS45" s="30"/>
      <c r="RPT45" s="31"/>
      <c r="RPU45" s="30"/>
      <c r="RPV45" s="31"/>
      <c r="RPW45" s="30"/>
      <c r="RPX45" s="31"/>
      <c r="RPY45" s="30"/>
      <c r="RPZ45" s="31"/>
      <c r="RQA45" s="30"/>
      <c r="RQB45" s="31"/>
      <c r="RQC45" s="30"/>
      <c r="RQD45" s="31"/>
      <c r="RQE45" s="30"/>
      <c r="RQF45" s="31"/>
      <c r="RQG45" s="30"/>
      <c r="RQH45" s="31"/>
      <c r="RQI45" s="30"/>
      <c r="RQJ45" s="31"/>
      <c r="RQK45" s="30"/>
      <c r="RQL45" s="31"/>
      <c r="RQM45" s="30"/>
      <c r="RQN45" s="31"/>
      <c r="RQO45" s="30"/>
      <c r="RQP45" s="31"/>
      <c r="RQQ45" s="30"/>
      <c r="RQR45" s="31"/>
      <c r="RQS45" s="30"/>
      <c r="RQT45" s="31"/>
      <c r="RQU45" s="30"/>
      <c r="RQV45" s="31"/>
      <c r="RQW45" s="30"/>
      <c r="RQX45" s="31"/>
      <c r="RQY45" s="30"/>
      <c r="RQZ45" s="31"/>
      <c r="RRA45" s="30"/>
      <c r="RRB45" s="31"/>
      <c r="RRC45" s="30"/>
      <c r="RRD45" s="31"/>
      <c r="RRE45" s="30"/>
      <c r="RRF45" s="31"/>
      <c r="RRG45" s="30"/>
      <c r="RRH45" s="31"/>
      <c r="RRI45" s="30"/>
      <c r="RRJ45" s="31"/>
      <c r="RRK45" s="30"/>
      <c r="RRL45" s="31"/>
      <c r="RRM45" s="30"/>
      <c r="RRN45" s="31"/>
      <c r="RRO45" s="30"/>
      <c r="RRP45" s="31"/>
      <c r="RRQ45" s="30"/>
      <c r="RRR45" s="31"/>
      <c r="RRS45" s="30"/>
      <c r="RRT45" s="31"/>
      <c r="RRU45" s="30"/>
      <c r="RRV45" s="31"/>
      <c r="RRW45" s="30"/>
      <c r="RRX45" s="31"/>
      <c r="RRY45" s="30"/>
      <c r="RRZ45" s="31"/>
      <c r="RSA45" s="30"/>
      <c r="RSB45" s="31"/>
      <c r="RSC45" s="30"/>
      <c r="RSD45" s="31"/>
      <c r="RSE45" s="30"/>
      <c r="RSF45" s="31"/>
      <c r="RSG45" s="30"/>
      <c r="RSH45" s="31"/>
      <c r="RSI45" s="30"/>
      <c r="RSJ45" s="31"/>
      <c r="RSK45" s="30"/>
      <c r="RSL45" s="31"/>
      <c r="RSM45" s="30"/>
      <c r="RSN45" s="31"/>
      <c r="RSO45" s="30"/>
      <c r="RSP45" s="31"/>
      <c r="RSQ45" s="30"/>
      <c r="RSR45" s="31"/>
      <c r="RSS45" s="30"/>
      <c r="RST45" s="31"/>
      <c r="RSU45" s="30"/>
      <c r="RSV45" s="31"/>
      <c r="RSW45" s="30"/>
      <c r="RSX45" s="31"/>
      <c r="RSY45" s="30"/>
      <c r="RSZ45" s="31"/>
      <c r="RTA45" s="30"/>
      <c r="RTB45" s="31"/>
      <c r="RTC45" s="30"/>
      <c r="RTD45" s="31"/>
      <c r="RTE45" s="30"/>
      <c r="RTF45" s="31"/>
      <c r="RTG45" s="30"/>
      <c r="RTH45" s="31"/>
      <c r="RTI45" s="30"/>
      <c r="RTJ45" s="31"/>
      <c r="RTK45" s="30"/>
      <c r="RTL45" s="31"/>
      <c r="RTM45" s="30"/>
      <c r="RTN45" s="31"/>
      <c r="RTO45" s="30"/>
      <c r="RTP45" s="31"/>
      <c r="RTQ45" s="30"/>
      <c r="RTR45" s="31"/>
      <c r="RTS45" s="30"/>
      <c r="RTT45" s="31"/>
      <c r="RTU45" s="30"/>
      <c r="RTV45" s="31"/>
      <c r="RTW45" s="30"/>
      <c r="RTX45" s="31"/>
      <c r="RTY45" s="30"/>
      <c r="RTZ45" s="31"/>
      <c r="RUA45" s="30"/>
      <c r="RUB45" s="31"/>
      <c r="RUC45" s="30"/>
      <c r="RUD45" s="31"/>
      <c r="RUE45" s="30"/>
      <c r="RUF45" s="31"/>
      <c r="RUG45" s="30"/>
      <c r="RUH45" s="31"/>
      <c r="RUI45" s="30"/>
      <c r="RUJ45" s="31"/>
      <c r="RUK45" s="30"/>
      <c r="RUL45" s="31"/>
      <c r="RUM45" s="30"/>
      <c r="RUN45" s="31"/>
      <c r="RUO45" s="30"/>
      <c r="RUP45" s="31"/>
      <c r="RUQ45" s="30"/>
      <c r="RUR45" s="31"/>
      <c r="RUS45" s="30"/>
      <c r="RUT45" s="31"/>
      <c r="RUU45" s="30"/>
      <c r="RUV45" s="31"/>
      <c r="RUW45" s="30"/>
      <c r="RUX45" s="31"/>
      <c r="RUY45" s="30"/>
      <c r="RUZ45" s="31"/>
      <c r="RVA45" s="30"/>
      <c r="RVB45" s="31"/>
      <c r="RVC45" s="30"/>
      <c r="RVD45" s="31"/>
      <c r="RVE45" s="30"/>
      <c r="RVF45" s="31"/>
      <c r="RVG45" s="30"/>
      <c r="RVH45" s="31"/>
      <c r="RVI45" s="30"/>
      <c r="RVJ45" s="31"/>
      <c r="RVK45" s="30"/>
      <c r="RVL45" s="31"/>
      <c r="RVM45" s="30"/>
      <c r="RVN45" s="31"/>
      <c r="RVO45" s="30"/>
      <c r="RVP45" s="31"/>
      <c r="RVQ45" s="30"/>
      <c r="RVR45" s="31"/>
      <c r="RVS45" s="30"/>
      <c r="RVT45" s="31"/>
      <c r="RVU45" s="30"/>
      <c r="RVV45" s="31"/>
      <c r="RVW45" s="30"/>
      <c r="RVX45" s="31"/>
      <c r="RVY45" s="30"/>
      <c r="RVZ45" s="31"/>
      <c r="RWA45" s="30"/>
      <c r="RWB45" s="31"/>
      <c r="RWC45" s="30"/>
      <c r="RWD45" s="31"/>
      <c r="RWE45" s="30"/>
      <c r="RWF45" s="31"/>
      <c r="RWG45" s="30"/>
      <c r="RWH45" s="31"/>
      <c r="RWI45" s="30"/>
      <c r="RWJ45" s="31"/>
      <c r="RWK45" s="30"/>
      <c r="RWL45" s="31"/>
      <c r="RWM45" s="30"/>
      <c r="RWN45" s="31"/>
      <c r="RWO45" s="30"/>
      <c r="RWP45" s="31"/>
      <c r="RWQ45" s="30"/>
      <c r="RWR45" s="31"/>
      <c r="RWS45" s="30"/>
      <c r="RWT45" s="31"/>
      <c r="RWU45" s="30"/>
      <c r="RWV45" s="31"/>
      <c r="RWW45" s="30"/>
      <c r="RWX45" s="31"/>
      <c r="RWY45" s="30"/>
      <c r="RWZ45" s="31"/>
      <c r="RXA45" s="30"/>
      <c r="RXB45" s="31"/>
      <c r="RXC45" s="30"/>
      <c r="RXD45" s="31"/>
      <c r="RXE45" s="30"/>
      <c r="RXF45" s="31"/>
      <c r="RXG45" s="30"/>
      <c r="RXH45" s="31"/>
      <c r="RXI45" s="30"/>
      <c r="RXJ45" s="31"/>
      <c r="RXK45" s="30"/>
      <c r="RXL45" s="31"/>
      <c r="RXM45" s="30"/>
      <c r="RXN45" s="31"/>
      <c r="RXO45" s="30"/>
      <c r="RXP45" s="31"/>
      <c r="RXQ45" s="30"/>
      <c r="RXR45" s="31"/>
      <c r="RXS45" s="30"/>
      <c r="RXT45" s="31"/>
      <c r="RXU45" s="30"/>
      <c r="RXV45" s="31"/>
      <c r="RXW45" s="30"/>
      <c r="RXX45" s="31"/>
      <c r="RXY45" s="30"/>
      <c r="RXZ45" s="31"/>
      <c r="RYA45" s="30"/>
      <c r="RYB45" s="31"/>
      <c r="RYC45" s="30"/>
      <c r="RYD45" s="31"/>
      <c r="RYE45" s="30"/>
      <c r="RYF45" s="31"/>
      <c r="RYG45" s="30"/>
      <c r="RYH45" s="31"/>
      <c r="RYI45" s="30"/>
      <c r="RYJ45" s="31"/>
      <c r="RYK45" s="30"/>
      <c r="RYL45" s="31"/>
      <c r="RYM45" s="30"/>
      <c r="RYN45" s="31"/>
      <c r="RYO45" s="30"/>
      <c r="RYP45" s="31"/>
      <c r="RYQ45" s="30"/>
      <c r="RYR45" s="31"/>
      <c r="RYS45" s="30"/>
      <c r="RYT45" s="31"/>
      <c r="RYU45" s="30"/>
      <c r="RYV45" s="31"/>
      <c r="RYW45" s="30"/>
      <c r="RYX45" s="31"/>
      <c r="RYY45" s="30"/>
      <c r="RYZ45" s="31"/>
      <c r="RZA45" s="30"/>
      <c r="RZB45" s="31"/>
      <c r="RZC45" s="30"/>
      <c r="RZD45" s="31"/>
      <c r="RZE45" s="30"/>
      <c r="RZF45" s="31"/>
      <c r="RZG45" s="30"/>
      <c r="RZH45" s="31"/>
      <c r="RZI45" s="30"/>
      <c r="RZJ45" s="31"/>
      <c r="RZK45" s="30"/>
      <c r="RZL45" s="31"/>
      <c r="RZM45" s="30"/>
      <c r="RZN45" s="31"/>
      <c r="RZO45" s="30"/>
      <c r="RZP45" s="31"/>
      <c r="RZQ45" s="30"/>
      <c r="RZR45" s="31"/>
      <c r="RZS45" s="30"/>
      <c r="RZT45" s="31"/>
      <c r="RZU45" s="30"/>
      <c r="RZV45" s="31"/>
      <c r="RZW45" s="30"/>
      <c r="RZX45" s="31"/>
      <c r="RZY45" s="30"/>
      <c r="RZZ45" s="31"/>
      <c r="SAA45" s="30"/>
      <c r="SAB45" s="31"/>
      <c r="SAC45" s="30"/>
      <c r="SAD45" s="31"/>
      <c r="SAE45" s="30"/>
      <c r="SAF45" s="31"/>
      <c r="SAG45" s="30"/>
      <c r="SAH45" s="31"/>
      <c r="SAI45" s="30"/>
      <c r="SAJ45" s="31"/>
      <c r="SAK45" s="30"/>
      <c r="SAL45" s="31"/>
      <c r="SAM45" s="30"/>
      <c r="SAN45" s="31"/>
      <c r="SAO45" s="30"/>
      <c r="SAP45" s="31"/>
      <c r="SAQ45" s="30"/>
      <c r="SAR45" s="31"/>
      <c r="SAS45" s="30"/>
      <c r="SAT45" s="31"/>
      <c r="SAU45" s="30"/>
      <c r="SAV45" s="31"/>
      <c r="SAW45" s="30"/>
      <c r="SAX45" s="31"/>
      <c r="SAY45" s="30"/>
      <c r="SAZ45" s="31"/>
      <c r="SBA45" s="30"/>
      <c r="SBB45" s="31"/>
      <c r="SBC45" s="30"/>
      <c r="SBD45" s="31"/>
      <c r="SBE45" s="30"/>
      <c r="SBF45" s="31"/>
      <c r="SBG45" s="30"/>
      <c r="SBH45" s="31"/>
      <c r="SBI45" s="30"/>
      <c r="SBJ45" s="31"/>
      <c r="SBK45" s="30"/>
      <c r="SBL45" s="31"/>
      <c r="SBM45" s="30"/>
      <c r="SBN45" s="31"/>
      <c r="SBO45" s="30"/>
      <c r="SBP45" s="31"/>
      <c r="SBQ45" s="30"/>
      <c r="SBR45" s="31"/>
      <c r="SBS45" s="30"/>
      <c r="SBT45" s="31"/>
      <c r="SBU45" s="30"/>
      <c r="SBV45" s="31"/>
      <c r="SBW45" s="30"/>
      <c r="SBX45" s="31"/>
      <c r="SBY45" s="30"/>
      <c r="SBZ45" s="31"/>
      <c r="SCA45" s="30"/>
      <c r="SCB45" s="31"/>
      <c r="SCC45" s="30"/>
      <c r="SCD45" s="31"/>
      <c r="SCE45" s="30"/>
      <c r="SCF45" s="31"/>
      <c r="SCG45" s="30"/>
      <c r="SCH45" s="31"/>
      <c r="SCI45" s="30"/>
      <c r="SCJ45" s="31"/>
      <c r="SCK45" s="30"/>
      <c r="SCL45" s="31"/>
      <c r="SCM45" s="30"/>
      <c r="SCN45" s="31"/>
      <c r="SCO45" s="30"/>
      <c r="SCP45" s="31"/>
      <c r="SCQ45" s="30"/>
      <c r="SCR45" s="31"/>
      <c r="SCS45" s="30"/>
      <c r="SCT45" s="31"/>
      <c r="SCU45" s="30"/>
      <c r="SCV45" s="31"/>
      <c r="SCW45" s="30"/>
      <c r="SCX45" s="31"/>
      <c r="SCY45" s="30"/>
      <c r="SCZ45" s="31"/>
      <c r="SDA45" s="30"/>
      <c r="SDB45" s="31"/>
      <c r="SDC45" s="30"/>
      <c r="SDD45" s="31"/>
      <c r="SDE45" s="30"/>
      <c r="SDF45" s="31"/>
      <c r="SDG45" s="30"/>
      <c r="SDH45" s="31"/>
      <c r="SDI45" s="30"/>
      <c r="SDJ45" s="31"/>
      <c r="SDK45" s="30"/>
      <c r="SDL45" s="31"/>
      <c r="SDM45" s="30"/>
      <c r="SDN45" s="31"/>
      <c r="SDO45" s="30"/>
      <c r="SDP45" s="31"/>
      <c r="SDQ45" s="30"/>
      <c r="SDR45" s="31"/>
      <c r="SDS45" s="30"/>
      <c r="SDT45" s="31"/>
      <c r="SDU45" s="30"/>
      <c r="SDV45" s="31"/>
      <c r="SDW45" s="30"/>
      <c r="SDX45" s="31"/>
      <c r="SDY45" s="30"/>
      <c r="SDZ45" s="31"/>
      <c r="SEA45" s="30"/>
      <c r="SEB45" s="31"/>
      <c r="SEC45" s="30"/>
      <c r="SED45" s="31"/>
      <c r="SEE45" s="30"/>
      <c r="SEF45" s="31"/>
      <c r="SEG45" s="30"/>
      <c r="SEH45" s="31"/>
      <c r="SEI45" s="30"/>
      <c r="SEJ45" s="31"/>
      <c r="SEK45" s="30"/>
      <c r="SEL45" s="31"/>
      <c r="SEM45" s="30"/>
      <c r="SEN45" s="31"/>
      <c r="SEO45" s="30"/>
      <c r="SEP45" s="31"/>
      <c r="SEQ45" s="30"/>
      <c r="SER45" s="31"/>
      <c r="SES45" s="30"/>
      <c r="SET45" s="31"/>
      <c r="SEU45" s="30"/>
      <c r="SEV45" s="31"/>
      <c r="SEW45" s="30"/>
      <c r="SEX45" s="31"/>
      <c r="SEY45" s="30"/>
      <c r="SEZ45" s="31"/>
      <c r="SFA45" s="30"/>
      <c r="SFB45" s="31"/>
      <c r="SFC45" s="30"/>
      <c r="SFD45" s="31"/>
      <c r="SFE45" s="30"/>
      <c r="SFF45" s="31"/>
      <c r="SFG45" s="30"/>
      <c r="SFH45" s="31"/>
      <c r="SFI45" s="30"/>
      <c r="SFJ45" s="31"/>
      <c r="SFK45" s="30"/>
      <c r="SFL45" s="31"/>
      <c r="SFM45" s="30"/>
      <c r="SFN45" s="31"/>
      <c r="SFO45" s="30"/>
      <c r="SFP45" s="31"/>
      <c r="SFQ45" s="30"/>
      <c r="SFR45" s="31"/>
      <c r="SFS45" s="30"/>
      <c r="SFT45" s="31"/>
      <c r="SFU45" s="30"/>
      <c r="SFV45" s="31"/>
      <c r="SFW45" s="30"/>
      <c r="SFX45" s="31"/>
      <c r="SFY45" s="30"/>
      <c r="SFZ45" s="31"/>
      <c r="SGA45" s="30"/>
      <c r="SGB45" s="31"/>
      <c r="SGC45" s="30"/>
      <c r="SGD45" s="31"/>
      <c r="SGE45" s="30"/>
      <c r="SGF45" s="31"/>
      <c r="SGG45" s="30"/>
      <c r="SGH45" s="31"/>
      <c r="SGI45" s="30"/>
      <c r="SGJ45" s="31"/>
      <c r="SGK45" s="30"/>
      <c r="SGL45" s="31"/>
      <c r="SGM45" s="30"/>
      <c r="SGN45" s="31"/>
      <c r="SGO45" s="30"/>
      <c r="SGP45" s="31"/>
      <c r="SGQ45" s="30"/>
      <c r="SGR45" s="31"/>
      <c r="SGS45" s="30"/>
      <c r="SGT45" s="31"/>
      <c r="SGU45" s="30"/>
      <c r="SGV45" s="31"/>
      <c r="SGW45" s="30"/>
      <c r="SGX45" s="31"/>
      <c r="SGY45" s="30"/>
      <c r="SGZ45" s="31"/>
      <c r="SHA45" s="30"/>
      <c r="SHB45" s="31"/>
      <c r="SHC45" s="30"/>
      <c r="SHD45" s="31"/>
      <c r="SHE45" s="30"/>
      <c r="SHF45" s="31"/>
      <c r="SHG45" s="30"/>
      <c r="SHH45" s="31"/>
      <c r="SHI45" s="30"/>
      <c r="SHJ45" s="31"/>
      <c r="SHK45" s="30"/>
      <c r="SHL45" s="31"/>
      <c r="SHM45" s="30"/>
      <c r="SHN45" s="31"/>
      <c r="SHO45" s="30"/>
      <c r="SHP45" s="31"/>
      <c r="SHQ45" s="30"/>
      <c r="SHR45" s="31"/>
      <c r="SHS45" s="30"/>
      <c r="SHT45" s="31"/>
      <c r="SHU45" s="30"/>
      <c r="SHV45" s="31"/>
      <c r="SHW45" s="30"/>
      <c r="SHX45" s="31"/>
      <c r="SHY45" s="30"/>
      <c r="SHZ45" s="31"/>
      <c r="SIA45" s="30"/>
      <c r="SIB45" s="31"/>
      <c r="SIC45" s="30"/>
      <c r="SID45" s="31"/>
      <c r="SIE45" s="30"/>
      <c r="SIF45" s="31"/>
      <c r="SIG45" s="30"/>
      <c r="SIH45" s="31"/>
      <c r="SII45" s="30"/>
      <c r="SIJ45" s="31"/>
      <c r="SIK45" s="30"/>
      <c r="SIL45" s="31"/>
      <c r="SIM45" s="30"/>
      <c r="SIN45" s="31"/>
      <c r="SIO45" s="30"/>
      <c r="SIP45" s="31"/>
      <c r="SIQ45" s="30"/>
      <c r="SIR45" s="31"/>
      <c r="SIS45" s="30"/>
      <c r="SIT45" s="31"/>
      <c r="SIU45" s="30"/>
      <c r="SIV45" s="31"/>
      <c r="SIW45" s="30"/>
      <c r="SIX45" s="31"/>
      <c r="SIY45" s="30"/>
      <c r="SIZ45" s="31"/>
      <c r="SJA45" s="30"/>
      <c r="SJB45" s="31"/>
      <c r="SJC45" s="30"/>
      <c r="SJD45" s="31"/>
      <c r="SJE45" s="30"/>
      <c r="SJF45" s="31"/>
      <c r="SJG45" s="30"/>
      <c r="SJH45" s="31"/>
      <c r="SJI45" s="30"/>
      <c r="SJJ45" s="31"/>
      <c r="SJK45" s="30"/>
      <c r="SJL45" s="31"/>
      <c r="SJM45" s="30"/>
      <c r="SJN45" s="31"/>
      <c r="SJO45" s="30"/>
      <c r="SJP45" s="31"/>
      <c r="SJQ45" s="30"/>
      <c r="SJR45" s="31"/>
      <c r="SJS45" s="30"/>
      <c r="SJT45" s="31"/>
      <c r="SJU45" s="30"/>
      <c r="SJV45" s="31"/>
      <c r="SJW45" s="30"/>
      <c r="SJX45" s="31"/>
      <c r="SJY45" s="30"/>
      <c r="SJZ45" s="31"/>
      <c r="SKA45" s="30"/>
      <c r="SKB45" s="31"/>
      <c r="SKC45" s="30"/>
      <c r="SKD45" s="31"/>
      <c r="SKE45" s="30"/>
      <c r="SKF45" s="31"/>
      <c r="SKG45" s="30"/>
      <c r="SKH45" s="31"/>
      <c r="SKI45" s="30"/>
      <c r="SKJ45" s="31"/>
      <c r="SKK45" s="30"/>
      <c r="SKL45" s="31"/>
      <c r="SKM45" s="30"/>
      <c r="SKN45" s="31"/>
      <c r="SKO45" s="30"/>
      <c r="SKP45" s="31"/>
      <c r="SKQ45" s="30"/>
      <c r="SKR45" s="31"/>
      <c r="SKS45" s="30"/>
      <c r="SKT45" s="31"/>
      <c r="SKU45" s="30"/>
      <c r="SKV45" s="31"/>
      <c r="SKW45" s="30"/>
      <c r="SKX45" s="31"/>
      <c r="SKY45" s="30"/>
      <c r="SKZ45" s="31"/>
      <c r="SLA45" s="30"/>
      <c r="SLB45" s="31"/>
      <c r="SLC45" s="30"/>
      <c r="SLD45" s="31"/>
      <c r="SLE45" s="30"/>
      <c r="SLF45" s="31"/>
      <c r="SLG45" s="30"/>
      <c r="SLH45" s="31"/>
      <c r="SLI45" s="30"/>
      <c r="SLJ45" s="31"/>
      <c r="SLK45" s="30"/>
      <c r="SLL45" s="31"/>
      <c r="SLM45" s="30"/>
      <c r="SLN45" s="31"/>
      <c r="SLO45" s="30"/>
      <c r="SLP45" s="31"/>
      <c r="SLQ45" s="30"/>
      <c r="SLR45" s="31"/>
      <c r="SLS45" s="30"/>
      <c r="SLT45" s="31"/>
      <c r="SLU45" s="30"/>
      <c r="SLV45" s="31"/>
      <c r="SLW45" s="30"/>
      <c r="SLX45" s="31"/>
      <c r="SLY45" s="30"/>
      <c r="SLZ45" s="31"/>
      <c r="SMA45" s="30"/>
      <c r="SMB45" s="31"/>
      <c r="SMC45" s="30"/>
      <c r="SMD45" s="31"/>
      <c r="SME45" s="30"/>
      <c r="SMF45" s="31"/>
      <c r="SMG45" s="30"/>
      <c r="SMH45" s="31"/>
      <c r="SMI45" s="30"/>
      <c r="SMJ45" s="31"/>
      <c r="SMK45" s="30"/>
      <c r="SML45" s="31"/>
      <c r="SMM45" s="30"/>
      <c r="SMN45" s="31"/>
      <c r="SMO45" s="30"/>
      <c r="SMP45" s="31"/>
      <c r="SMQ45" s="30"/>
      <c r="SMR45" s="31"/>
      <c r="SMS45" s="30"/>
      <c r="SMT45" s="31"/>
      <c r="SMU45" s="30"/>
      <c r="SMV45" s="31"/>
      <c r="SMW45" s="30"/>
      <c r="SMX45" s="31"/>
      <c r="SMY45" s="30"/>
      <c r="SMZ45" s="31"/>
      <c r="SNA45" s="30"/>
      <c r="SNB45" s="31"/>
      <c r="SNC45" s="30"/>
      <c r="SND45" s="31"/>
      <c r="SNE45" s="30"/>
      <c r="SNF45" s="31"/>
      <c r="SNG45" s="30"/>
      <c r="SNH45" s="31"/>
      <c r="SNI45" s="30"/>
      <c r="SNJ45" s="31"/>
      <c r="SNK45" s="30"/>
      <c r="SNL45" s="31"/>
      <c r="SNM45" s="30"/>
      <c r="SNN45" s="31"/>
      <c r="SNO45" s="30"/>
      <c r="SNP45" s="31"/>
      <c r="SNQ45" s="30"/>
      <c r="SNR45" s="31"/>
      <c r="SNS45" s="30"/>
      <c r="SNT45" s="31"/>
      <c r="SNU45" s="30"/>
      <c r="SNV45" s="31"/>
      <c r="SNW45" s="30"/>
      <c r="SNX45" s="31"/>
      <c r="SNY45" s="30"/>
      <c r="SNZ45" s="31"/>
      <c r="SOA45" s="30"/>
      <c r="SOB45" s="31"/>
      <c r="SOC45" s="30"/>
      <c r="SOD45" s="31"/>
      <c r="SOE45" s="30"/>
      <c r="SOF45" s="31"/>
      <c r="SOG45" s="30"/>
      <c r="SOH45" s="31"/>
      <c r="SOI45" s="30"/>
      <c r="SOJ45" s="31"/>
      <c r="SOK45" s="30"/>
      <c r="SOL45" s="31"/>
      <c r="SOM45" s="30"/>
      <c r="SON45" s="31"/>
      <c r="SOO45" s="30"/>
      <c r="SOP45" s="31"/>
      <c r="SOQ45" s="30"/>
      <c r="SOR45" s="31"/>
      <c r="SOS45" s="30"/>
      <c r="SOT45" s="31"/>
      <c r="SOU45" s="30"/>
      <c r="SOV45" s="31"/>
      <c r="SOW45" s="30"/>
      <c r="SOX45" s="31"/>
      <c r="SOY45" s="30"/>
      <c r="SOZ45" s="31"/>
      <c r="SPA45" s="30"/>
      <c r="SPB45" s="31"/>
      <c r="SPC45" s="30"/>
      <c r="SPD45" s="31"/>
      <c r="SPE45" s="30"/>
      <c r="SPF45" s="31"/>
      <c r="SPG45" s="30"/>
      <c r="SPH45" s="31"/>
      <c r="SPI45" s="30"/>
      <c r="SPJ45" s="31"/>
      <c r="SPK45" s="30"/>
      <c r="SPL45" s="31"/>
      <c r="SPM45" s="30"/>
      <c r="SPN45" s="31"/>
      <c r="SPO45" s="30"/>
      <c r="SPP45" s="31"/>
      <c r="SPQ45" s="30"/>
      <c r="SPR45" s="31"/>
      <c r="SPS45" s="30"/>
      <c r="SPT45" s="31"/>
      <c r="SPU45" s="30"/>
      <c r="SPV45" s="31"/>
      <c r="SPW45" s="30"/>
      <c r="SPX45" s="31"/>
      <c r="SPY45" s="30"/>
      <c r="SPZ45" s="31"/>
      <c r="SQA45" s="30"/>
      <c r="SQB45" s="31"/>
      <c r="SQC45" s="30"/>
      <c r="SQD45" s="31"/>
      <c r="SQE45" s="30"/>
      <c r="SQF45" s="31"/>
      <c r="SQG45" s="30"/>
      <c r="SQH45" s="31"/>
      <c r="SQI45" s="30"/>
      <c r="SQJ45" s="31"/>
      <c r="SQK45" s="30"/>
      <c r="SQL45" s="31"/>
      <c r="SQM45" s="30"/>
      <c r="SQN45" s="31"/>
      <c r="SQO45" s="30"/>
      <c r="SQP45" s="31"/>
      <c r="SQQ45" s="30"/>
      <c r="SQR45" s="31"/>
      <c r="SQS45" s="30"/>
      <c r="SQT45" s="31"/>
      <c r="SQU45" s="30"/>
      <c r="SQV45" s="31"/>
      <c r="SQW45" s="30"/>
      <c r="SQX45" s="31"/>
      <c r="SQY45" s="30"/>
      <c r="SQZ45" s="31"/>
      <c r="SRA45" s="30"/>
      <c r="SRB45" s="31"/>
      <c r="SRC45" s="30"/>
      <c r="SRD45" s="31"/>
      <c r="SRE45" s="30"/>
      <c r="SRF45" s="31"/>
      <c r="SRG45" s="30"/>
      <c r="SRH45" s="31"/>
      <c r="SRI45" s="30"/>
      <c r="SRJ45" s="31"/>
      <c r="SRK45" s="30"/>
      <c r="SRL45" s="31"/>
      <c r="SRM45" s="30"/>
      <c r="SRN45" s="31"/>
      <c r="SRO45" s="30"/>
      <c r="SRP45" s="31"/>
      <c r="SRQ45" s="30"/>
      <c r="SRR45" s="31"/>
      <c r="SRS45" s="30"/>
      <c r="SRT45" s="31"/>
      <c r="SRU45" s="30"/>
      <c r="SRV45" s="31"/>
      <c r="SRW45" s="30"/>
      <c r="SRX45" s="31"/>
      <c r="SRY45" s="30"/>
      <c r="SRZ45" s="31"/>
      <c r="SSA45" s="30"/>
      <c r="SSB45" s="31"/>
      <c r="SSC45" s="30"/>
      <c r="SSD45" s="31"/>
      <c r="SSE45" s="30"/>
      <c r="SSF45" s="31"/>
      <c r="SSG45" s="30"/>
      <c r="SSH45" s="31"/>
      <c r="SSI45" s="30"/>
      <c r="SSJ45" s="31"/>
      <c r="SSK45" s="30"/>
      <c r="SSL45" s="31"/>
      <c r="SSM45" s="30"/>
      <c r="SSN45" s="31"/>
      <c r="SSO45" s="30"/>
      <c r="SSP45" s="31"/>
      <c r="SSQ45" s="30"/>
      <c r="SSR45" s="31"/>
      <c r="SSS45" s="30"/>
      <c r="SST45" s="31"/>
      <c r="SSU45" s="30"/>
      <c r="SSV45" s="31"/>
      <c r="SSW45" s="30"/>
      <c r="SSX45" s="31"/>
      <c r="SSY45" s="30"/>
      <c r="SSZ45" s="31"/>
      <c r="STA45" s="30"/>
      <c r="STB45" s="31"/>
      <c r="STC45" s="30"/>
      <c r="STD45" s="31"/>
      <c r="STE45" s="30"/>
      <c r="STF45" s="31"/>
      <c r="STG45" s="30"/>
      <c r="STH45" s="31"/>
      <c r="STI45" s="30"/>
      <c r="STJ45" s="31"/>
      <c r="STK45" s="30"/>
      <c r="STL45" s="31"/>
      <c r="STM45" s="30"/>
      <c r="STN45" s="31"/>
      <c r="STO45" s="30"/>
      <c r="STP45" s="31"/>
      <c r="STQ45" s="30"/>
      <c r="STR45" s="31"/>
      <c r="STS45" s="30"/>
      <c r="STT45" s="31"/>
      <c r="STU45" s="30"/>
      <c r="STV45" s="31"/>
      <c r="STW45" s="30"/>
      <c r="STX45" s="31"/>
      <c r="STY45" s="30"/>
      <c r="STZ45" s="31"/>
      <c r="SUA45" s="30"/>
      <c r="SUB45" s="31"/>
      <c r="SUC45" s="30"/>
      <c r="SUD45" s="31"/>
      <c r="SUE45" s="30"/>
      <c r="SUF45" s="31"/>
      <c r="SUG45" s="30"/>
      <c r="SUH45" s="31"/>
      <c r="SUI45" s="30"/>
      <c r="SUJ45" s="31"/>
      <c r="SUK45" s="30"/>
      <c r="SUL45" s="31"/>
      <c r="SUM45" s="30"/>
      <c r="SUN45" s="31"/>
      <c r="SUO45" s="30"/>
      <c r="SUP45" s="31"/>
      <c r="SUQ45" s="30"/>
      <c r="SUR45" s="31"/>
      <c r="SUS45" s="30"/>
      <c r="SUT45" s="31"/>
      <c r="SUU45" s="30"/>
      <c r="SUV45" s="31"/>
      <c r="SUW45" s="30"/>
      <c r="SUX45" s="31"/>
      <c r="SUY45" s="30"/>
      <c r="SUZ45" s="31"/>
      <c r="SVA45" s="30"/>
      <c r="SVB45" s="31"/>
      <c r="SVC45" s="30"/>
      <c r="SVD45" s="31"/>
      <c r="SVE45" s="30"/>
      <c r="SVF45" s="31"/>
      <c r="SVG45" s="30"/>
      <c r="SVH45" s="31"/>
      <c r="SVI45" s="30"/>
      <c r="SVJ45" s="31"/>
      <c r="SVK45" s="30"/>
      <c r="SVL45" s="31"/>
      <c r="SVM45" s="30"/>
      <c r="SVN45" s="31"/>
      <c r="SVO45" s="30"/>
      <c r="SVP45" s="31"/>
      <c r="SVQ45" s="30"/>
      <c r="SVR45" s="31"/>
      <c r="SVS45" s="30"/>
      <c r="SVT45" s="31"/>
      <c r="SVU45" s="30"/>
      <c r="SVV45" s="31"/>
      <c r="SVW45" s="30"/>
      <c r="SVX45" s="31"/>
      <c r="SVY45" s="30"/>
      <c r="SVZ45" s="31"/>
      <c r="SWA45" s="30"/>
      <c r="SWB45" s="31"/>
      <c r="SWC45" s="30"/>
      <c r="SWD45" s="31"/>
      <c r="SWE45" s="30"/>
      <c r="SWF45" s="31"/>
      <c r="SWG45" s="30"/>
      <c r="SWH45" s="31"/>
      <c r="SWI45" s="30"/>
      <c r="SWJ45" s="31"/>
      <c r="SWK45" s="30"/>
      <c r="SWL45" s="31"/>
      <c r="SWM45" s="30"/>
      <c r="SWN45" s="31"/>
      <c r="SWO45" s="30"/>
      <c r="SWP45" s="31"/>
      <c r="SWQ45" s="30"/>
      <c r="SWR45" s="31"/>
      <c r="SWS45" s="30"/>
      <c r="SWT45" s="31"/>
      <c r="SWU45" s="30"/>
      <c r="SWV45" s="31"/>
      <c r="SWW45" s="30"/>
      <c r="SWX45" s="31"/>
      <c r="SWY45" s="30"/>
      <c r="SWZ45" s="31"/>
      <c r="SXA45" s="30"/>
      <c r="SXB45" s="31"/>
      <c r="SXC45" s="30"/>
      <c r="SXD45" s="31"/>
      <c r="SXE45" s="30"/>
      <c r="SXF45" s="31"/>
      <c r="SXG45" s="30"/>
      <c r="SXH45" s="31"/>
      <c r="SXI45" s="30"/>
      <c r="SXJ45" s="31"/>
      <c r="SXK45" s="30"/>
      <c r="SXL45" s="31"/>
      <c r="SXM45" s="30"/>
      <c r="SXN45" s="31"/>
      <c r="SXO45" s="30"/>
      <c r="SXP45" s="31"/>
      <c r="SXQ45" s="30"/>
      <c r="SXR45" s="31"/>
      <c r="SXS45" s="30"/>
      <c r="SXT45" s="31"/>
      <c r="SXU45" s="30"/>
      <c r="SXV45" s="31"/>
      <c r="SXW45" s="30"/>
      <c r="SXX45" s="31"/>
      <c r="SXY45" s="30"/>
      <c r="SXZ45" s="31"/>
      <c r="SYA45" s="30"/>
      <c r="SYB45" s="31"/>
      <c r="SYC45" s="30"/>
      <c r="SYD45" s="31"/>
      <c r="SYE45" s="30"/>
      <c r="SYF45" s="31"/>
      <c r="SYG45" s="30"/>
      <c r="SYH45" s="31"/>
      <c r="SYI45" s="30"/>
      <c r="SYJ45" s="31"/>
      <c r="SYK45" s="30"/>
      <c r="SYL45" s="31"/>
      <c r="SYM45" s="30"/>
      <c r="SYN45" s="31"/>
      <c r="SYO45" s="30"/>
      <c r="SYP45" s="31"/>
      <c r="SYQ45" s="30"/>
      <c r="SYR45" s="31"/>
      <c r="SYS45" s="30"/>
      <c r="SYT45" s="31"/>
      <c r="SYU45" s="30"/>
      <c r="SYV45" s="31"/>
      <c r="SYW45" s="30"/>
      <c r="SYX45" s="31"/>
      <c r="SYY45" s="30"/>
      <c r="SYZ45" s="31"/>
      <c r="SZA45" s="30"/>
      <c r="SZB45" s="31"/>
      <c r="SZC45" s="30"/>
      <c r="SZD45" s="31"/>
      <c r="SZE45" s="30"/>
      <c r="SZF45" s="31"/>
      <c r="SZG45" s="30"/>
      <c r="SZH45" s="31"/>
      <c r="SZI45" s="30"/>
      <c r="SZJ45" s="31"/>
      <c r="SZK45" s="30"/>
      <c r="SZL45" s="31"/>
      <c r="SZM45" s="30"/>
      <c r="SZN45" s="31"/>
      <c r="SZO45" s="30"/>
      <c r="SZP45" s="31"/>
      <c r="SZQ45" s="30"/>
      <c r="SZR45" s="31"/>
      <c r="SZS45" s="30"/>
      <c r="SZT45" s="31"/>
      <c r="SZU45" s="30"/>
      <c r="SZV45" s="31"/>
      <c r="SZW45" s="30"/>
      <c r="SZX45" s="31"/>
      <c r="SZY45" s="30"/>
      <c r="SZZ45" s="31"/>
      <c r="TAA45" s="30"/>
      <c r="TAB45" s="31"/>
      <c r="TAC45" s="30"/>
      <c r="TAD45" s="31"/>
      <c r="TAE45" s="30"/>
      <c r="TAF45" s="31"/>
      <c r="TAG45" s="30"/>
      <c r="TAH45" s="31"/>
      <c r="TAI45" s="30"/>
      <c r="TAJ45" s="31"/>
      <c r="TAK45" s="30"/>
      <c r="TAL45" s="31"/>
      <c r="TAM45" s="30"/>
      <c r="TAN45" s="31"/>
      <c r="TAO45" s="30"/>
      <c r="TAP45" s="31"/>
      <c r="TAQ45" s="30"/>
      <c r="TAR45" s="31"/>
      <c r="TAS45" s="30"/>
      <c r="TAT45" s="31"/>
      <c r="TAU45" s="30"/>
      <c r="TAV45" s="31"/>
      <c r="TAW45" s="30"/>
      <c r="TAX45" s="31"/>
      <c r="TAY45" s="30"/>
      <c r="TAZ45" s="31"/>
      <c r="TBA45" s="30"/>
      <c r="TBB45" s="31"/>
      <c r="TBC45" s="30"/>
      <c r="TBD45" s="31"/>
      <c r="TBE45" s="30"/>
      <c r="TBF45" s="31"/>
      <c r="TBG45" s="30"/>
      <c r="TBH45" s="31"/>
      <c r="TBI45" s="30"/>
      <c r="TBJ45" s="31"/>
      <c r="TBK45" s="30"/>
      <c r="TBL45" s="31"/>
      <c r="TBM45" s="30"/>
      <c r="TBN45" s="31"/>
      <c r="TBO45" s="30"/>
      <c r="TBP45" s="31"/>
      <c r="TBQ45" s="30"/>
      <c r="TBR45" s="31"/>
      <c r="TBS45" s="30"/>
      <c r="TBT45" s="31"/>
      <c r="TBU45" s="30"/>
      <c r="TBV45" s="31"/>
      <c r="TBW45" s="30"/>
      <c r="TBX45" s="31"/>
      <c r="TBY45" s="30"/>
      <c r="TBZ45" s="31"/>
      <c r="TCA45" s="30"/>
      <c r="TCB45" s="31"/>
      <c r="TCC45" s="30"/>
      <c r="TCD45" s="31"/>
      <c r="TCE45" s="30"/>
      <c r="TCF45" s="31"/>
      <c r="TCG45" s="30"/>
      <c r="TCH45" s="31"/>
      <c r="TCI45" s="30"/>
      <c r="TCJ45" s="31"/>
      <c r="TCK45" s="30"/>
      <c r="TCL45" s="31"/>
      <c r="TCM45" s="30"/>
      <c r="TCN45" s="31"/>
      <c r="TCO45" s="30"/>
      <c r="TCP45" s="31"/>
      <c r="TCQ45" s="30"/>
      <c r="TCR45" s="31"/>
      <c r="TCS45" s="30"/>
      <c r="TCT45" s="31"/>
      <c r="TCU45" s="30"/>
      <c r="TCV45" s="31"/>
      <c r="TCW45" s="30"/>
      <c r="TCX45" s="31"/>
      <c r="TCY45" s="30"/>
      <c r="TCZ45" s="31"/>
      <c r="TDA45" s="30"/>
      <c r="TDB45" s="31"/>
      <c r="TDC45" s="30"/>
      <c r="TDD45" s="31"/>
      <c r="TDE45" s="30"/>
      <c r="TDF45" s="31"/>
      <c r="TDG45" s="30"/>
      <c r="TDH45" s="31"/>
      <c r="TDI45" s="30"/>
      <c r="TDJ45" s="31"/>
      <c r="TDK45" s="30"/>
      <c r="TDL45" s="31"/>
      <c r="TDM45" s="30"/>
      <c r="TDN45" s="31"/>
      <c r="TDO45" s="30"/>
      <c r="TDP45" s="31"/>
      <c r="TDQ45" s="30"/>
      <c r="TDR45" s="31"/>
      <c r="TDS45" s="30"/>
      <c r="TDT45" s="31"/>
      <c r="TDU45" s="30"/>
      <c r="TDV45" s="31"/>
      <c r="TDW45" s="30"/>
      <c r="TDX45" s="31"/>
      <c r="TDY45" s="30"/>
      <c r="TDZ45" s="31"/>
      <c r="TEA45" s="30"/>
      <c r="TEB45" s="31"/>
      <c r="TEC45" s="30"/>
      <c r="TED45" s="31"/>
      <c r="TEE45" s="30"/>
      <c r="TEF45" s="31"/>
      <c r="TEG45" s="30"/>
      <c r="TEH45" s="31"/>
      <c r="TEI45" s="30"/>
      <c r="TEJ45" s="31"/>
      <c r="TEK45" s="30"/>
      <c r="TEL45" s="31"/>
      <c r="TEM45" s="30"/>
      <c r="TEN45" s="31"/>
      <c r="TEO45" s="30"/>
      <c r="TEP45" s="31"/>
      <c r="TEQ45" s="30"/>
      <c r="TER45" s="31"/>
      <c r="TES45" s="30"/>
      <c r="TET45" s="31"/>
      <c r="TEU45" s="30"/>
      <c r="TEV45" s="31"/>
      <c r="TEW45" s="30"/>
      <c r="TEX45" s="31"/>
      <c r="TEY45" s="30"/>
      <c r="TEZ45" s="31"/>
      <c r="TFA45" s="30"/>
      <c r="TFB45" s="31"/>
      <c r="TFC45" s="30"/>
      <c r="TFD45" s="31"/>
      <c r="TFE45" s="30"/>
      <c r="TFF45" s="31"/>
      <c r="TFG45" s="30"/>
      <c r="TFH45" s="31"/>
      <c r="TFI45" s="30"/>
      <c r="TFJ45" s="31"/>
      <c r="TFK45" s="30"/>
      <c r="TFL45" s="31"/>
      <c r="TFM45" s="30"/>
      <c r="TFN45" s="31"/>
      <c r="TFO45" s="30"/>
      <c r="TFP45" s="31"/>
      <c r="TFQ45" s="30"/>
      <c r="TFR45" s="31"/>
      <c r="TFS45" s="30"/>
      <c r="TFT45" s="31"/>
      <c r="TFU45" s="30"/>
      <c r="TFV45" s="31"/>
      <c r="TFW45" s="30"/>
      <c r="TFX45" s="31"/>
      <c r="TFY45" s="30"/>
      <c r="TFZ45" s="31"/>
      <c r="TGA45" s="30"/>
      <c r="TGB45" s="31"/>
      <c r="TGC45" s="30"/>
      <c r="TGD45" s="31"/>
      <c r="TGE45" s="30"/>
      <c r="TGF45" s="31"/>
      <c r="TGG45" s="30"/>
      <c r="TGH45" s="31"/>
      <c r="TGI45" s="30"/>
      <c r="TGJ45" s="31"/>
      <c r="TGK45" s="30"/>
      <c r="TGL45" s="31"/>
      <c r="TGM45" s="30"/>
      <c r="TGN45" s="31"/>
      <c r="TGO45" s="30"/>
      <c r="TGP45" s="31"/>
      <c r="TGQ45" s="30"/>
      <c r="TGR45" s="31"/>
      <c r="TGS45" s="30"/>
      <c r="TGT45" s="31"/>
      <c r="TGU45" s="30"/>
      <c r="TGV45" s="31"/>
      <c r="TGW45" s="30"/>
      <c r="TGX45" s="31"/>
      <c r="TGY45" s="30"/>
      <c r="TGZ45" s="31"/>
      <c r="THA45" s="30"/>
      <c r="THB45" s="31"/>
      <c r="THC45" s="30"/>
      <c r="THD45" s="31"/>
      <c r="THE45" s="30"/>
      <c r="THF45" s="31"/>
      <c r="THG45" s="30"/>
      <c r="THH45" s="31"/>
      <c r="THI45" s="30"/>
      <c r="THJ45" s="31"/>
      <c r="THK45" s="30"/>
      <c r="THL45" s="31"/>
      <c r="THM45" s="30"/>
      <c r="THN45" s="31"/>
      <c r="THO45" s="30"/>
      <c r="THP45" s="31"/>
      <c r="THQ45" s="30"/>
      <c r="THR45" s="31"/>
      <c r="THS45" s="30"/>
      <c r="THT45" s="31"/>
      <c r="THU45" s="30"/>
      <c r="THV45" s="31"/>
      <c r="THW45" s="30"/>
      <c r="THX45" s="31"/>
      <c r="THY45" s="30"/>
      <c r="THZ45" s="31"/>
      <c r="TIA45" s="30"/>
      <c r="TIB45" s="31"/>
      <c r="TIC45" s="30"/>
      <c r="TID45" s="31"/>
      <c r="TIE45" s="30"/>
      <c r="TIF45" s="31"/>
      <c r="TIG45" s="30"/>
      <c r="TIH45" s="31"/>
      <c r="TII45" s="30"/>
      <c r="TIJ45" s="31"/>
      <c r="TIK45" s="30"/>
      <c r="TIL45" s="31"/>
      <c r="TIM45" s="30"/>
      <c r="TIN45" s="31"/>
      <c r="TIO45" s="30"/>
      <c r="TIP45" s="31"/>
      <c r="TIQ45" s="30"/>
      <c r="TIR45" s="31"/>
      <c r="TIS45" s="30"/>
      <c r="TIT45" s="31"/>
      <c r="TIU45" s="30"/>
      <c r="TIV45" s="31"/>
      <c r="TIW45" s="30"/>
      <c r="TIX45" s="31"/>
      <c r="TIY45" s="30"/>
      <c r="TIZ45" s="31"/>
      <c r="TJA45" s="30"/>
      <c r="TJB45" s="31"/>
      <c r="TJC45" s="30"/>
      <c r="TJD45" s="31"/>
      <c r="TJE45" s="30"/>
      <c r="TJF45" s="31"/>
      <c r="TJG45" s="30"/>
      <c r="TJH45" s="31"/>
      <c r="TJI45" s="30"/>
      <c r="TJJ45" s="31"/>
      <c r="TJK45" s="30"/>
      <c r="TJL45" s="31"/>
      <c r="TJM45" s="30"/>
      <c r="TJN45" s="31"/>
      <c r="TJO45" s="30"/>
      <c r="TJP45" s="31"/>
      <c r="TJQ45" s="30"/>
      <c r="TJR45" s="31"/>
      <c r="TJS45" s="30"/>
      <c r="TJT45" s="31"/>
      <c r="TJU45" s="30"/>
      <c r="TJV45" s="31"/>
      <c r="TJW45" s="30"/>
      <c r="TJX45" s="31"/>
      <c r="TJY45" s="30"/>
      <c r="TJZ45" s="31"/>
      <c r="TKA45" s="30"/>
      <c r="TKB45" s="31"/>
      <c r="TKC45" s="30"/>
      <c r="TKD45" s="31"/>
      <c r="TKE45" s="30"/>
      <c r="TKF45" s="31"/>
      <c r="TKG45" s="30"/>
      <c r="TKH45" s="31"/>
      <c r="TKI45" s="30"/>
      <c r="TKJ45" s="31"/>
      <c r="TKK45" s="30"/>
      <c r="TKL45" s="31"/>
      <c r="TKM45" s="30"/>
      <c r="TKN45" s="31"/>
      <c r="TKO45" s="30"/>
      <c r="TKP45" s="31"/>
      <c r="TKQ45" s="30"/>
      <c r="TKR45" s="31"/>
      <c r="TKS45" s="30"/>
      <c r="TKT45" s="31"/>
      <c r="TKU45" s="30"/>
      <c r="TKV45" s="31"/>
      <c r="TKW45" s="30"/>
      <c r="TKX45" s="31"/>
      <c r="TKY45" s="30"/>
      <c r="TKZ45" s="31"/>
      <c r="TLA45" s="30"/>
      <c r="TLB45" s="31"/>
      <c r="TLC45" s="30"/>
      <c r="TLD45" s="31"/>
      <c r="TLE45" s="30"/>
      <c r="TLF45" s="31"/>
      <c r="TLG45" s="30"/>
      <c r="TLH45" s="31"/>
      <c r="TLI45" s="30"/>
      <c r="TLJ45" s="31"/>
      <c r="TLK45" s="30"/>
      <c r="TLL45" s="31"/>
      <c r="TLM45" s="30"/>
      <c r="TLN45" s="31"/>
      <c r="TLO45" s="30"/>
      <c r="TLP45" s="31"/>
      <c r="TLQ45" s="30"/>
      <c r="TLR45" s="31"/>
      <c r="TLS45" s="30"/>
      <c r="TLT45" s="31"/>
      <c r="TLU45" s="30"/>
      <c r="TLV45" s="31"/>
      <c r="TLW45" s="30"/>
      <c r="TLX45" s="31"/>
      <c r="TLY45" s="30"/>
      <c r="TLZ45" s="31"/>
      <c r="TMA45" s="30"/>
      <c r="TMB45" s="31"/>
      <c r="TMC45" s="30"/>
      <c r="TMD45" s="31"/>
      <c r="TME45" s="30"/>
      <c r="TMF45" s="31"/>
      <c r="TMG45" s="30"/>
      <c r="TMH45" s="31"/>
      <c r="TMI45" s="30"/>
      <c r="TMJ45" s="31"/>
      <c r="TMK45" s="30"/>
      <c r="TML45" s="31"/>
      <c r="TMM45" s="30"/>
      <c r="TMN45" s="31"/>
      <c r="TMO45" s="30"/>
      <c r="TMP45" s="31"/>
      <c r="TMQ45" s="30"/>
      <c r="TMR45" s="31"/>
      <c r="TMS45" s="30"/>
      <c r="TMT45" s="31"/>
      <c r="TMU45" s="30"/>
      <c r="TMV45" s="31"/>
      <c r="TMW45" s="30"/>
      <c r="TMX45" s="31"/>
      <c r="TMY45" s="30"/>
      <c r="TMZ45" s="31"/>
      <c r="TNA45" s="30"/>
      <c r="TNB45" s="31"/>
      <c r="TNC45" s="30"/>
      <c r="TND45" s="31"/>
      <c r="TNE45" s="30"/>
      <c r="TNF45" s="31"/>
      <c r="TNG45" s="30"/>
      <c r="TNH45" s="31"/>
      <c r="TNI45" s="30"/>
      <c r="TNJ45" s="31"/>
      <c r="TNK45" s="30"/>
      <c r="TNL45" s="31"/>
      <c r="TNM45" s="30"/>
      <c r="TNN45" s="31"/>
      <c r="TNO45" s="30"/>
      <c r="TNP45" s="31"/>
      <c r="TNQ45" s="30"/>
      <c r="TNR45" s="31"/>
      <c r="TNS45" s="30"/>
      <c r="TNT45" s="31"/>
      <c r="TNU45" s="30"/>
      <c r="TNV45" s="31"/>
      <c r="TNW45" s="30"/>
      <c r="TNX45" s="31"/>
      <c r="TNY45" s="30"/>
      <c r="TNZ45" s="31"/>
      <c r="TOA45" s="30"/>
      <c r="TOB45" s="31"/>
      <c r="TOC45" s="30"/>
      <c r="TOD45" s="31"/>
      <c r="TOE45" s="30"/>
      <c r="TOF45" s="31"/>
      <c r="TOG45" s="30"/>
      <c r="TOH45" s="31"/>
      <c r="TOI45" s="30"/>
      <c r="TOJ45" s="31"/>
      <c r="TOK45" s="30"/>
      <c r="TOL45" s="31"/>
      <c r="TOM45" s="30"/>
      <c r="TON45" s="31"/>
      <c r="TOO45" s="30"/>
      <c r="TOP45" s="31"/>
      <c r="TOQ45" s="30"/>
      <c r="TOR45" s="31"/>
      <c r="TOS45" s="30"/>
      <c r="TOT45" s="31"/>
      <c r="TOU45" s="30"/>
      <c r="TOV45" s="31"/>
      <c r="TOW45" s="30"/>
      <c r="TOX45" s="31"/>
      <c r="TOY45" s="30"/>
      <c r="TOZ45" s="31"/>
      <c r="TPA45" s="30"/>
      <c r="TPB45" s="31"/>
      <c r="TPC45" s="30"/>
      <c r="TPD45" s="31"/>
      <c r="TPE45" s="30"/>
      <c r="TPF45" s="31"/>
      <c r="TPG45" s="30"/>
      <c r="TPH45" s="31"/>
      <c r="TPI45" s="30"/>
      <c r="TPJ45" s="31"/>
      <c r="TPK45" s="30"/>
      <c r="TPL45" s="31"/>
      <c r="TPM45" s="30"/>
      <c r="TPN45" s="31"/>
      <c r="TPO45" s="30"/>
      <c r="TPP45" s="31"/>
      <c r="TPQ45" s="30"/>
      <c r="TPR45" s="31"/>
      <c r="TPS45" s="30"/>
      <c r="TPT45" s="31"/>
      <c r="TPU45" s="30"/>
      <c r="TPV45" s="31"/>
      <c r="TPW45" s="30"/>
      <c r="TPX45" s="31"/>
      <c r="TPY45" s="30"/>
      <c r="TPZ45" s="31"/>
      <c r="TQA45" s="30"/>
      <c r="TQB45" s="31"/>
      <c r="TQC45" s="30"/>
      <c r="TQD45" s="31"/>
      <c r="TQE45" s="30"/>
      <c r="TQF45" s="31"/>
      <c r="TQG45" s="30"/>
      <c r="TQH45" s="31"/>
      <c r="TQI45" s="30"/>
      <c r="TQJ45" s="31"/>
      <c r="TQK45" s="30"/>
      <c r="TQL45" s="31"/>
      <c r="TQM45" s="30"/>
      <c r="TQN45" s="31"/>
      <c r="TQO45" s="30"/>
      <c r="TQP45" s="31"/>
      <c r="TQQ45" s="30"/>
      <c r="TQR45" s="31"/>
      <c r="TQS45" s="30"/>
      <c r="TQT45" s="31"/>
      <c r="TQU45" s="30"/>
      <c r="TQV45" s="31"/>
      <c r="TQW45" s="30"/>
      <c r="TQX45" s="31"/>
      <c r="TQY45" s="30"/>
      <c r="TQZ45" s="31"/>
      <c r="TRA45" s="30"/>
      <c r="TRB45" s="31"/>
      <c r="TRC45" s="30"/>
      <c r="TRD45" s="31"/>
      <c r="TRE45" s="30"/>
      <c r="TRF45" s="31"/>
      <c r="TRG45" s="30"/>
      <c r="TRH45" s="31"/>
      <c r="TRI45" s="30"/>
      <c r="TRJ45" s="31"/>
      <c r="TRK45" s="30"/>
      <c r="TRL45" s="31"/>
      <c r="TRM45" s="30"/>
      <c r="TRN45" s="31"/>
      <c r="TRO45" s="30"/>
      <c r="TRP45" s="31"/>
      <c r="TRQ45" s="30"/>
      <c r="TRR45" s="31"/>
      <c r="TRS45" s="30"/>
      <c r="TRT45" s="31"/>
      <c r="TRU45" s="30"/>
      <c r="TRV45" s="31"/>
      <c r="TRW45" s="30"/>
      <c r="TRX45" s="31"/>
      <c r="TRY45" s="30"/>
      <c r="TRZ45" s="31"/>
      <c r="TSA45" s="30"/>
      <c r="TSB45" s="31"/>
      <c r="TSC45" s="30"/>
      <c r="TSD45" s="31"/>
      <c r="TSE45" s="30"/>
      <c r="TSF45" s="31"/>
      <c r="TSG45" s="30"/>
      <c r="TSH45" s="31"/>
      <c r="TSI45" s="30"/>
      <c r="TSJ45" s="31"/>
      <c r="TSK45" s="30"/>
      <c r="TSL45" s="31"/>
      <c r="TSM45" s="30"/>
      <c r="TSN45" s="31"/>
      <c r="TSO45" s="30"/>
      <c r="TSP45" s="31"/>
      <c r="TSQ45" s="30"/>
      <c r="TSR45" s="31"/>
      <c r="TSS45" s="30"/>
      <c r="TST45" s="31"/>
      <c r="TSU45" s="30"/>
      <c r="TSV45" s="31"/>
      <c r="TSW45" s="30"/>
      <c r="TSX45" s="31"/>
      <c r="TSY45" s="30"/>
      <c r="TSZ45" s="31"/>
      <c r="TTA45" s="30"/>
      <c r="TTB45" s="31"/>
      <c r="TTC45" s="30"/>
      <c r="TTD45" s="31"/>
      <c r="TTE45" s="30"/>
      <c r="TTF45" s="31"/>
      <c r="TTG45" s="30"/>
      <c r="TTH45" s="31"/>
      <c r="TTI45" s="30"/>
      <c r="TTJ45" s="31"/>
      <c r="TTK45" s="30"/>
      <c r="TTL45" s="31"/>
      <c r="TTM45" s="30"/>
      <c r="TTN45" s="31"/>
      <c r="TTO45" s="30"/>
      <c r="TTP45" s="31"/>
      <c r="TTQ45" s="30"/>
      <c r="TTR45" s="31"/>
      <c r="TTS45" s="30"/>
      <c r="TTT45" s="31"/>
      <c r="TTU45" s="30"/>
      <c r="TTV45" s="31"/>
      <c r="TTW45" s="30"/>
      <c r="TTX45" s="31"/>
      <c r="TTY45" s="30"/>
      <c r="TTZ45" s="31"/>
      <c r="TUA45" s="30"/>
      <c r="TUB45" s="31"/>
      <c r="TUC45" s="30"/>
      <c r="TUD45" s="31"/>
      <c r="TUE45" s="30"/>
      <c r="TUF45" s="31"/>
      <c r="TUG45" s="30"/>
      <c r="TUH45" s="31"/>
      <c r="TUI45" s="30"/>
      <c r="TUJ45" s="31"/>
      <c r="TUK45" s="30"/>
      <c r="TUL45" s="31"/>
      <c r="TUM45" s="30"/>
      <c r="TUN45" s="31"/>
      <c r="TUO45" s="30"/>
      <c r="TUP45" s="31"/>
      <c r="TUQ45" s="30"/>
      <c r="TUR45" s="31"/>
      <c r="TUS45" s="30"/>
      <c r="TUT45" s="31"/>
      <c r="TUU45" s="30"/>
      <c r="TUV45" s="31"/>
      <c r="TUW45" s="30"/>
      <c r="TUX45" s="31"/>
      <c r="TUY45" s="30"/>
      <c r="TUZ45" s="31"/>
      <c r="TVA45" s="30"/>
      <c r="TVB45" s="31"/>
      <c r="TVC45" s="30"/>
      <c r="TVD45" s="31"/>
      <c r="TVE45" s="30"/>
      <c r="TVF45" s="31"/>
      <c r="TVG45" s="30"/>
      <c r="TVH45" s="31"/>
      <c r="TVI45" s="30"/>
      <c r="TVJ45" s="31"/>
      <c r="TVK45" s="30"/>
      <c r="TVL45" s="31"/>
      <c r="TVM45" s="30"/>
      <c r="TVN45" s="31"/>
      <c r="TVO45" s="30"/>
      <c r="TVP45" s="31"/>
      <c r="TVQ45" s="30"/>
      <c r="TVR45" s="31"/>
      <c r="TVS45" s="30"/>
      <c r="TVT45" s="31"/>
      <c r="TVU45" s="30"/>
      <c r="TVV45" s="31"/>
      <c r="TVW45" s="30"/>
      <c r="TVX45" s="31"/>
      <c r="TVY45" s="30"/>
      <c r="TVZ45" s="31"/>
      <c r="TWA45" s="30"/>
      <c r="TWB45" s="31"/>
      <c r="TWC45" s="30"/>
      <c r="TWD45" s="31"/>
      <c r="TWE45" s="30"/>
      <c r="TWF45" s="31"/>
      <c r="TWG45" s="30"/>
      <c r="TWH45" s="31"/>
      <c r="TWI45" s="30"/>
      <c r="TWJ45" s="31"/>
      <c r="TWK45" s="30"/>
      <c r="TWL45" s="31"/>
      <c r="TWM45" s="30"/>
      <c r="TWN45" s="31"/>
      <c r="TWO45" s="30"/>
      <c r="TWP45" s="31"/>
      <c r="TWQ45" s="30"/>
      <c r="TWR45" s="31"/>
      <c r="TWS45" s="30"/>
      <c r="TWT45" s="31"/>
      <c r="TWU45" s="30"/>
      <c r="TWV45" s="31"/>
      <c r="TWW45" s="30"/>
      <c r="TWX45" s="31"/>
      <c r="TWY45" s="30"/>
      <c r="TWZ45" s="31"/>
      <c r="TXA45" s="30"/>
      <c r="TXB45" s="31"/>
      <c r="TXC45" s="30"/>
      <c r="TXD45" s="31"/>
      <c r="TXE45" s="30"/>
      <c r="TXF45" s="31"/>
      <c r="TXG45" s="30"/>
      <c r="TXH45" s="31"/>
      <c r="TXI45" s="30"/>
      <c r="TXJ45" s="31"/>
      <c r="TXK45" s="30"/>
      <c r="TXL45" s="31"/>
      <c r="TXM45" s="30"/>
      <c r="TXN45" s="31"/>
      <c r="TXO45" s="30"/>
      <c r="TXP45" s="31"/>
      <c r="TXQ45" s="30"/>
      <c r="TXR45" s="31"/>
      <c r="TXS45" s="30"/>
      <c r="TXT45" s="31"/>
      <c r="TXU45" s="30"/>
      <c r="TXV45" s="31"/>
      <c r="TXW45" s="30"/>
      <c r="TXX45" s="31"/>
      <c r="TXY45" s="30"/>
      <c r="TXZ45" s="31"/>
      <c r="TYA45" s="30"/>
      <c r="TYB45" s="31"/>
      <c r="TYC45" s="30"/>
      <c r="TYD45" s="31"/>
      <c r="TYE45" s="30"/>
      <c r="TYF45" s="31"/>
      <c r="TYG45" s="30"/>
      <c r="TYH45" s="31"/>
      <c r="TYI45" s="30"/>
      <c r="TYJ45" s="31"/>
      <c r="TYK45" s="30"/>
      <c r="TYL45" s="31"/>
      <c r="TYM45" s="30"/>
      <c r="TYN45" s="31"/>
      <c r="TYO45" s="30"/>
      <c r="TYP45" s="31"/>
      <c r="TYQ45" s="30"/>
      <c r="TYR45" s="31"/>
      <c r="TYS45" s="30"/>
      <c r="TYT45" s="31"/>
      <c r="TYU45" s="30"/>
      <c r="TYV45" s="31"/>
      <c r="TYW45" s="30"/>
      <c r="TYX45" s="31"/>
      <c r="TYY45" s="30"/>
      <c r="TYZ45" s="31"/>
      <c r="TZA45" s="30"/>
      <c r="TZB45" s="31"/>
      <c r="TZC45" s="30"/>
      <c r="TZD45" s="31"/>
      <c r="TZE45" s="30"/>
      <c r="TZF45" s="31"/>
      <c r="TZG45" s="30"/>
      <c r="TZH45" s="31"/>
      <c r="TZI45" s="30"/>
      <c r="TZJ45" s="31"/>
      <c r="TZK45" s="30"/>
      <c r="TZL45" s="31"/>
      <c r="TZM45" s="30"/>
      <c r="TZN45" s="31"/>
      <c r="TZO45" s="30"/>
      <c r="TZP45" s="31"/>
      <c r="TZQ45" s="30"/>
      <c r="TZR45" s="31"/>
      <c r="TZS45" s="30"/>
      <c r="TZT45" s="31"/>
      <c r="TZU45" s="30"/>
      <c r="TZV45" s="31"/>
      <c r="TZW45" s="30"/>
      <c r="TZX45" s="31"/>
      <c r="TZY45" s="30"/>
      <c r="TZZ45" s="31"/>
      <c r="UAA45" s="30"/>
      <c r="UAB45" s="31"/>
      <c r="UAC45" s="30"/>
      <c r="UAD45" s="31"/>
      <c r="UAE45" s="30"/>
      <c r="UAF45" s="31"/>
      <c r="UAG45" s="30"/>
      <c r="UAH45" s="31"/>
      <c r="UAI45" s="30"/>
      <c r="UAJ45" s="31"/>
      <c r="UAK45" s="30"/>
      <c r="UAL45" s="31"/>
      <c r="UAM45" s="30"/>
      <c r="UAN45" s="31"/>
      <c r="UAO45" s="30"/>
      <c r="UAP45" s="31"/>
      <c r="UAQ45" s="30"/>
      <c r="UAR45" s="31"/>
      <c r="UAS45" s="30"/>
      <c r="UAT45" s="31"/>
      <c r="UAU45" s="30"/>
      <c r="UAV45" s="31"/>
      <c r="UAW45" s="30"/>
      <c r="UAX45" s="31"/>
      <c r="UAY45" s="30"/>
      <c r="UAZ45" s="31"/>
      <c r="UBA45" s="30"/>
      <c r="UBB45" s="31"/>
      <c r="UBC45" s="30"/>
      <c r="UBD45" s="31"/>
      <c r="UBE45" s="30"/>
      <c r="UBF45" s="31"/>
      <c r="UBG45" s="30"/>
      <c r="UBH45" s="31"/>
      <c r="UBI45" s="30"/>
      <c r="UBJ45" s="31"/>
      <c r="UBK45" s="30"/>
      <c r="UBL45" s="31"/>
      <c r="UBM45" s="30"/>
      <c r="UBN45" s="31"/>
      <c r="UBO45" s="30"/>
      <c r="UBP45" s="31"/>
      <c r="UBQ45" s="30"/>
      <c r="UBR45" s="31"/>
      <c r="UBS45" s="30"/>
      <c r="UBT45" s="31"/>
      <c r="UBU45" s="30"/>
      <c r="UBV45" s="31"/>
      <c r="UBW45" s="30"/>
      <c r="UBX45" s="31"/>
      <c r="UBY45" s="30"/>
      <c r="UBZ45" s="31"/>
      <c r="UCA45" s="30"/>
      <c r="UCB45" s="31"/>
      <c r="UCC45" s="30"/>
      <c r="UCD45" s="31"/>
      <c r="UCE45" s="30"/>
      <c r="UCF45" s="31"/>
      <c r="UCG45" s="30"/>
      <c r="UCH45" s="31"/>
      <c r="UCI45" s="30"/>
      <c r="UCJ45" s="31"/>
      <c r="UCK45" s="30"/>
      <c r="UCL45" s="31"/>
      <c r="UCM45" s="30"/>
      <c r="UCN45" s="31"/>
      <c r="UCO45" s="30"/>
      <c r="UCP45" s="31"/>
      <c r="UCQ45" s="30"/>
      <c r="UCR45" s="31"/>
      <c r="UCS45" s="30"/>
      <c r="UCT45" s="31"/>
      <c r="UCU45" s="30"/>
      <c r="UCV45" s="31"/>
      <c r="UCW45" s="30"/>
      <c r="UCX45" s="31"/>
      <c r="UCY45" s="30"/>
      <c r="UCZ45" s="31"/>
      <c r="UDA45" s="30"/>
      <c r="UDB45" s="31"/>
      <c r="UDC45" s="30"/>
      <c r="UDD45" s="31"/>
      <c r="UDE45" s="30"/>
      <c r="UDF45" s="31"/>
      <c r="UDG45" s="30"/>
      <c r="UDH45" s="31"/>
      <c r="UDI45" s="30"/>
      <c r="UDJ45" s="31"/>
      <c r="UDK45" s="30"/>
      <c r="UDL45" s="31"/>
      <c r="UDM45" s="30"/>
      <c r="UDN45" s="31"/>
      <c r="UDO45" s="30"/>
      <c r="UDP45" s="31"/>
      <c r="UDQ45" s="30"/>
      <c r="UDR45" s="31"/>
      <c r="UDS45" s="30"/>
      <c r="UDT45" s="31"/>
      <c r="UDU45" s="30"/>
      <c r="UDV45" s="31"/>
      <c r="UDW45" s="30"/>
      <c r="UDX45" s="31"/>
      <c r="UDY45" s="30"/>
      <c r="UDZ45" s="31"/>
      <c r="UEA45" s="30"/>
      <c r="UEB45" s="31"/>
      <c r="UEC45" s="30"/>
      <c r="UED45" s="31"/>
      <c r="UEE45" s="30"/>
      <c r="UEF45" s="31"/>
      <c r="UEG45" s="30"/>
      <c r="UEH45" s="31"/>
      <c r="UEI45" s="30"/>
      <c r="UEJ45" s="31"/>
      <c r="UEK45" s="30"/>
      <c r="UEL45" s="31"/>
      <c r="UEM45" s="30"/>
      <c r="UEN45" s="31"/>
      <c r="UEO45" s="30"/>
      <c r="UEP45" s="31"/>
      <c r="UEQ45" s="30"/>
      <c r="UER45" s="31"/>
      <c r="UES45" s="30"/>
      <c r="UET45" s="31"/>
      <c r="UEU45" s="30"/>
      <c r="UEV45" s="31"/>
      <c r="UEW45" s="30"/>
      <c r="UEX45" s="31"/>
      <c r="UEY45" s="30"/>
      <c r="UEZ45" s="31"/>
      <c r="UFA45" s="30"/>
      <c r="UFB45" s="31"/>
      <c r="UFC45" s="30"/>
      <c r="UFD45" s="31"/>
      <c r="UFE45" s="30"/>
      <c r="UFF45" s="31"/>
      <c r="UFG45" s="30"/>
      <c r="UFH45" s="31"/>
      <c r="UFI45" s="30"/>
      <c r="UFJ45" s="31"/>
      <c r="UFK45" s="30"/>
      <c r="UFL45" s="31"/>
      <c r="UFM45" s="30"/>
      <c r="UFN45" s="31"/>
      <c r="UFO45" s="30"/>
      <c r="UFP45" s="31"/>
      <c r="UFQ45" s="30"/>
      <c r="UFR45" s="31"/>
      <c r="UFS45" s="30"/>
      <c r="UFT45" s="31"/>
      <c r="UFU45" s="30"/>
      <c r="UFV45" s="31"/>
      <c r="UFW45" s="30"/>
      <c r="UFX45" s="31"/>
      <c r="UFY45" s="30"/>
      <c r="UFZ45" s="31"/>
      <c r="UGA45" s="30"/>
      <c r="UGB45" s="31"/>
      <c r="UGC45" s="30"/>
      <c r="UGD45" s="31"/>
      <c r="UGE45" s="30"/>
      <c r="UGF45" s="31"/>
      <c r="UGG45" s="30"/>
      <c r="UGH45" s="31"/>
      <c r="UGI45" s="30"/>
      <c r="UGJ45" s="31"/>
      <c r="UGK45" s="30"/>
      <c r="UGL45" s="31"/>
      <c r="UGM45" s="30"/>
      <c r="UGN45" s="31"/>
      <c r="UGO45" s="30"/>
      <c r="UGP45" s="31"/>
      <c r="UGQ45" s="30"/>
      <c r="UGR45" s="31"/>
      <c r="UGS45" s="30"/>
      <c r="UGT45" s="31"/>
      <c r="UGU45" s="30"/>
      <c r="UGV45" s="31"/>
      <c r="UGW45" s="30"/>
      <c r="UGX45" s="31"/>
      <c r="UGY45" s="30"/>
      <c r="UGZ45" s="31"/>
      <c r="UHA45" s="30"/>
      <c r="UHB45" s="31"/>
      <c r="UHC45" s="30"/>
      <c r="UHD45" s="31"/>
      <c r="UHE45" s="30"/>
      <c r="UHF45" s="31"/>
      <c r="UHG45" s="30"/>
      <c r="UHH45" s="31"/>
      <c r="UHI45" s="30"/>
      <c r="UHJ45" s="31"/>
      <c r="UHK45" s="30"/>
      <c r="UHL45" s="31"/>
      <c r="UHM45" s="30"/>
      <c r="UHN45" s="31"/>
      <c r="UHO45" s="30"/>
      <c r="UHP45" s="31"/>
      <c r="UHQ45" s="30"/>
      <c r="UHR45" s="31"/>
      <c r="UHS45" s="30"/>
      <c r="UHT45" s="31"/>
      <c r="UHU45" s="30"/>
      <c r="UHV45" s="31"/>
      <c r="UHW45" s="30"/>
      <c r="UHX45" s="31"/>
      <c r="UHY45" s="30"/>
      <c r="UHZ45" s="31"/>
      <c r="UIA45" s="30"/>
      <c r="UIB45" s="31"/>
      <c r="UIC45" s="30"/>
      <c r="UID45" s="31"/>
      <c r="UIE45" s="30"/>
      <c r="UIF45" s="31"/>
      <c r="UIG45" s="30"/>
      <c r="UIH45" s="31"/>
      <c r="UII45" s="30"/>
      <c r="UIJ45" s="31"/>
      <c r="UIK45" s="30"/>
      <c r="UIL45" s="31"/>
      <c r="UIM45" s="30"/>
      <c r="UIN45" s="31"/>
      <c r="UIO45" s="30"/>
      <c r="UIP45" s="31"/>
      <c r="UIQ45" s="30"/>
      <c r="UIR45" s="31"/>
      <c r="UIS45" s="30"/>
      <c r="UIT45" s="31"/>
      <c r="UIU45" s="30"/>
      <c r="UIV45" s="31"/>
      <c r="UIW45" s="30"/>
      <c r="UIX45" s="31"/>
      <c r="UIY45" s="30"/>
      <c r="UIZ45" s="31"/>
      <c r="UJA45" s="30"/>
      <c r="UJB45" s="31"/>
      <c r="UJC45" s="30"/>
      <c r="UJD45" s="31"/>
      <c r="UJE45" s="30"/>
      <c r="UJF45" s="31"/>
      <c r="UJG45" s="30"/>
      <c r="UJH45" s="31"/>
      <c r="UJI45" s="30"/>
      <c r="UJJ45" s="31"/>
      <c r="UJK45" s="30"/>
      <c r="UJL45" s="31"/>
      <c r="UJM45" s="30"/>
      <c r="UJN45" s="31"/>
      <c r="UJO45" s="30"/>
      <c r="UJP45" s="31"/>
      <c r="UJQ45" s="30"/>
      <c r="UJR45" s="31"/>
      <c r="UJS45" s="30"/>
      <c r="UJT45" s="31"/>
      <c r="UJU45" s="30"/>
      <c r="UJV45" s="31"/>
      <c r="UJW45" s="30"/>
      <c r="UJX45" s="31"/>
      <c r="UJY45" s="30"/>
      <c r="UJZ45" s="31"/>
      <c r="UKA45" s="30"/>
      <c r="UKB45" s="31"/>
      <c r="UKC45" s="30"/>
      <c r="UKD45" s="31"/>
      <c r="UKE45" s="30"/>
      <c r="UKF45" s="31"/>
      <c r="UKG45" s="30"/>
      <c r="UKH45" s="31"/>
      <c r="UKI45" s="30"/>
      <c r="UKJ45" s="31"/>
      <c r="UKK45" s="30"/>
      <c r="UKL45" s="31"/>
      <c r="UKM45" s="30"/>
      <c r="UKN45" s="31"/>
      <c r="UKO45" s="30"/>
      <c r="UKP45" s="31"/>
      <c r="UKQ45" s="30"/>
      <c r="UKR45" s="31"/>
      <c r="UKS45" s="30"/>
      <c r="UKT45" s="31"/>
      <c r="UKU45" s="30"/>
      <c r="UKV45" s="31"/>
      <c r="UKW45" s="30"/>
      <c r="UKX45" s="31"/>
      <c r="UKY45" s="30"/>
      <c r="UKZ45" s="31"/>
      <c r="ULA45" s="30"/>
      <c r="ULB45" s="31"/>
      <c r="ULC45" s="30"/>
      <c r="ULD45" s="31"/>
      <c r="ULE45" s="30"/>
      <c r="ULF45" s="31"/>
      <c r="ULG45" s="30"/>
      <c r="ULH45" s="31"/>
      <c r="ULI45" s="30"/>
      <c r="ULJ45" s="31"/>
      <c r="ULK45" s="30"/>
      <c r="ULL45" s="31"/>
      <c r="ULM45" s="30"/>
      <c r="ULN45" s="31"/>
      <c r="ULO45" s="30"/>
      <c r="ULP45" s="31"/>
      <c r="ULQ45" s="30"/>
      <c r="ULR45" s="31"/>
      <c r="ULS45" s="30"/>
      <c r="ULT45" s="31"/>
      <c r="ULU45" s="30"/>
      <c r="ULV45" s="31"/>
      <c r="ULW45" s="30"/>
      <c r="ULX45" s="31"/>
      <c r="ULY45" s="30"/>
      <c r="ULZ45" s="31"/>
      <c r="UMA45" s="30"/>
      <c r="UMB45" s="31"/>
      <c r="UMC45" s="30"/>
      <c r="UMD45" s="31"/>
      <c r="UME45" s="30"/>
      <c r="UMF45" s="31"/>
      <c r="UMG45" s="30"/>
      <c r="UMH45" s="31"/>
      <c r="UMI45" s="30"/>
      <c r="UMJ45" s="31"/>
      <c r="UMK45" s="30"/>
      <c r="UML45" s="31"/>
      <c r="UMM45" s="30"/>
      <c r="UMN45" s="31"/>
      <c r="UMO45" s="30"/>
      <c r="UMP45" s="31"/>
      <c r="UMQ45" s="30"/>
      <c r="UMR45" s="31"/>
      <c r="UMS45" s="30"/>
      <c r="UMT45" s="31"/>
      <c r="UMU45" s="30"/>
      <c r="UMV45" s="31"/>
      <c r="UMW45" s="30"/>
      <c r="UMX45" s="31"/>
      <c r="UMY45" s="30"/>
      <c r="UMZ45" s="31"/>
      <c r="UNA45" s="30"/>
      <c r="UNB45" s="31"/>
      <c r="UNC45" s="30"/>
      <c r="UND45" s="31"/>
      <c r="UNE45" s="30"/>
      <c r="UNF45" s="31"/>
      <c r="UNG45" s="30"/>
      <c r="UNH45" s="31"/>
      <c r="UNI45" s="30"/>
      <c r="UNJ45" s="31"/>
      <c r="UNK45" s="30"/>
      <c r="UNL45" s="31"/>
      <c r="UNM45" s="30"/>
      <c r="UNN45" s="31"/>
      <c r="UNO45" s="30"/>
      <c r="UNP45" s="31"/>
      <c r="UNQ45" s="30"/>
      <c r="UNR45" s="31"/>
      <c r="UNS45" s="30"/>
      <c r="UNT45" s="31"/>
      <c r="UNU45" s="30"/>
      <c r="UNV45" s="31"/>
      <c r="UNW45" s="30"/>
      <c r="UNX45" s="31"/>
      <c r="UNY45" s="30"/>
      <c r="UNZ45" s="31"/>
      <c r="UOA45" s="30"/>
      <c r="UOB45" s="31"/>
      <c r="UOC45" s="30"/>
      <c r="UOD45" s="31"/>
      <c r="UOE45" s="30"/>
      <c r="UOF45" s="31"/>
      <c r="UOG45" s="30"/>
      <c r="UOH45" s="31"/>
      <c r="UOI45" s="30"/>
      <c r="UOJ45" s="31"/>
      <c r="UOK45" s="30"/>
      <c r="UOL45" s="31"/>
      <c r="UOM45" s="30"/>
      <c r="UON45" s="31"/>
      <c r="UOO45" s="30"/>
      <c r="UOP45" s="31"/>
      <c r="UOQ45" s="30"/>
      <c r="UOR45" s="31"/>
      <c r="UOS45" s="30"/>
      <c r="UOT45" s="31"/>
      <c r="UOU45" s="30"/>
      <c r="UOV45" s="31"/>
      <c r="UOW45" s="30"/>
      <c r="UOX45" s="31"/>
      <c r="UOY45" s="30"/>
      <c r="UOZ45" s="31"/>
      <c r="UPA45" s="30"/>
      <c r="UPB45" s="31"/>
      <c r="UPC45" s="30"/>
      <c r="UPD45" s="31"/>
      <c r="UPE45" s="30"/>
      <c r="UPF45" s="31"/>
      <c r="UPG45" s="30"/>
      <c r="UPH45" s="31"/>
      <c r="UPI45" s="30"/>
      <c r="UPJ45" s="31"/>
      <c r="UPK45" s="30"/>
      <c r="UPL45" s="31"/>
      <c r="UPM45" s="30"/>
      <c r="UPN45" s="31"/>
      <c r="UPO45" s="30"/>
      <c r="UPP45" s="31"/>
      <c r="UPQ45" s="30"/>
      <c r="UPR45" s="31"/>
      <c r="UPS45" s="30"/>
      <c r="UPT45" s="31"/>
      <c r="UPU45" s="30"/>
      <c r="UPV45" s="31"/>
      <c r="UPW45" s="30"/>
      <c r="UPX45" s="31"/>
      <c r="UPY45" s="30"/>
      <c r="UPZ45" s="31"/>
      <c r="UQA45" s="30"/>
      <c r="UQB45" s="31"/>
      <c r="UQC45" s="30"/>
      <c r="UQD45" s="31"/>
      <c r="UQE45" s="30"/>
      <c r="UQF45" s="31"/>
      <c r="UQG45" s="30"/>
      <c r="UQH45" s="31"/>
      <c r="UQI45" s="30"/>
      <c r="UQJ45" s="31"/>
      <c r="UQK45" s="30"/>
      <c r="UQL45" s="31"/>
      <c r="UQM45" s="30"/>
      <c r="UQN45" s="31"/>
      <c r="UQO45" s="30"/>
      <c r="UQP45" s="31"/>
      <c r="UQQ45" s="30"/>
      <c r="UQR45" s="31"/>
      <c r="UQS45" s="30"/>
      <c r="UQT45" s="31"/>
      <c r="UQU45" s="30"/>
      <c r="UQV45" s="31"/>
      <c r="UQW45" s="30"/>
      <c r="UQX45" s="31"/>
      <c r="UQY45" s="30"/>
      <c r="UQZ45" s="31"/>
      <c r="URA45" s="30"/>
      <c r="URB45" s="31"/>
      <c r="URC45" s="30"/>
      <c r="URD45" s="31"/>
      <c r="URE45" s="30"/>
      <c r="URF45" s="31"/>
      <c r="URG45" s="30"/>
      <c r="URH45" s="31"/>
      <c r="URI45" s="30"/>
      <c r="URJ45" s="31"/>
      <c r="URK45" s="30"/>
      <c r="URL45" s="31"/>
      <c r="URM45" s="30"/>
      <c r="URN45" s="31"/>
      <c r="URO45" s="30"/>
      <c r="URP45" s="31"/>
      <c r="URQ45" s="30"/>
      <c r="URR45" s="31"/>
      <c r="URS45" s="30"/>
      <c r="URT45" s="31"/>
      <c r="URU45" s="30"/>
      <c r="URV45" s="31"/>
      <c r="URW45" s="30"/>
      <c r="URX45" s="31"/>
      <c r="URY45" s="30"/>
      <c r="URZ45" s="31"/>
      <c r="USA45" s="30"/>
      <c r="USB45" s="31"/>
      <c r="USC45" s="30"/>
      <c r="USD45" s="31"/>
      <c r="USE45" s="30"/>
      <c r="USF45" s="31"/>
      <c r="USG45" s="30"/>
      <c r="USH45" s="31"/>
      <c r="USI45" s="30"/>
      <c r="USJ45" s="31"/>
      <c r="USK45" s="30"/>
      <c r="USL45" s="31"/>
      <c r="USM45" s="30"/>
      <c r="USN45" s="31"/>
      <c r="USO45" s="30"/>
      <c r="USP45" s="31"/>
      <c r="USQ45" s="30"/>
      <c r="USR45" s="31"/>
      <c r="USS45" s="30"/>
      <c r="UST45" s="31"/>
      <c r="USU45" s="30"/>
      <c r="USV45" s="31"/>
      <c r="USW45" s="30"/>
      <c r="USX45" s="31"/>
      <c r="USY45" s="30"/>
      <c r="USZ45" s="31"/>
      <c r="UTA45" s="30"/>
      <c r="UTB45" s="31"/>
      <c r="UTC45" s="30"/>
      <c r="UTD45" s="31"/>
      <c r="UTE45" s="30"/>
      <c r="UTF45" s="31"/>
      <c r="UTG45" s="30"/>
      <c r="UTH45" s="31"/>
      <c r="UTI45" s="30"/>
      <c r="UTJ45" s="31"/>
      <c r="UTK45" s="30"/>
      <c r="UTL45" s="31"/>
      <c r="UTM45" s="30"/>
      <c r="UTN45" s="31"/>
      <c r="UTO45" s="30"/>
      <c r="UTP45" s="31"/>
      <c r="UTQ45" s="30"/>
      <c r="UTR45" s="31"/>
      <c r="UTS45" s="30"/>
      <c r="UTT45" s="31"/>
      <c r="UTU45" s="30"/>
      <c r="UTV45" s="31"/>
      <c r="UTW45" s="30"/>
      <c r="UTX45" s="31"/>
      <c r="UTY45" s="30"/>
      <c r="UTZ45" s="31"/>
      <c r="UUA45" s="30"/>
      <c r="UUB45" s="31"/>
      <c r="UUC45" s="30"/>
      <c r="UUD45" s="31"/>
      <c r="UUE45" s="30"/>
      <c r="UUF45" s="31"/>
      <c r="UUG45" s="30"/>
      <c r="UUH45" s="31"/>
      <c r="UUI45" s="30"/>
      <c r="UUJ45" s="31"/>
      <c r="UUK45" s="30"/>
      <c r="UUL45" s="31"/>
      <c r="UUM45" s="30"/>
      <c r="UUN45" s="31"/>
      <c r="UUO45" s="30"/>
      <c r="UUP45" s="31"/>
      <c r="UUQ45" s="30"/>
      <c r="UUR45" s="31"/>
      <c r="UUS45" s="30"/>
      <c r="UUT45" s="31"/>
      <c r="UUU45" s="30"/>
      <c r="UUV45" s="31"/>
      <c r="UUW45" s="30"/>
      <c r="UUX45" s="31"/>
      <c r="UUY45" s="30"/>
      <c r="UUZ45" s="31"/>
      <c r="UVA45" s="30"/>
      <c r="UVB45" s="31"/>
      <c r="UVC45" s="30"/>
      <c r="UVD45" s="31"/>
      <c r="UVE45" s="30"/>
      <c r="UVF45" s="31"/>
      <c r="UVG45" s="30"/>
      <c r="UVH45" s="31"/>
      <c r="UVI45" s="30"/>
      <c r="UVJ45" s="31"/>
      <c r="UVK45" s="30"/>
      <c r="UVL45" s="31"/>
      <c r="UVM45" s="30"/>
      <c r="UVN45" s="31"/>
      <c r="UVO45" s="30"/>
      <c r="UVP45" s="31"/>
      <c r="UVQ45" s="30"/>
      <c r="UVR45" s="31"/>
      <c r="UVS45" s="30"/>
      <c r="UVT45" s="31"/>
      <c r="UVU45" s="30"/>
      <c r="UVV45" s="31"/>
      <c r="UVW45" s="30"/>
      <c r="UVX45" s="31"/>
      <c r="UVY45" s="30"/>
      <c r="UVZ45" s="31"/>
      <c r="UWA45" s="30"/>
      <c r="UWB45" s="31"/>
      <c r="UWC45" s="30"/>
      <c r="UWD45" s="31"/>
      <c r="UWE45" s="30"/>
      <c r="UWF45" s="31"/>
      <c r="UWG45" s="30"/>
      <c r="UWH45" s="31"/>
      <c r="UWI45" s="30"/>
      <c r="UWJ45" s="31"/>
      <c r="UWK45" s="30"/>
      <c r="UWL45" s="31"/>
      <c r="UWM45" s="30"/>
      <c r="UWN45" s="31"/>
      <c r="UWO45" s="30"/>
      <c r="UWP45" s="31"/>
      <c r="UWQ45" s="30"/>
      <c r="UWR45" s="31"/>
      <c r="UWS45" s="30"/>
      <c r="UWT45" s="31"/>
      <c r="UWU45" s="30"/>
      <c r="UWV45" s="31"/>
      <c r="UWW45" s="30"/>
      <c r="UWX45" s="31"/>
      <c r="UWY45" s="30"/>
      <c r="UWZ45" s="31"/>
      <c r="UXA45" s="30"/>
      <c r="UXB45" s="31"/>
      <c r="UXC45" s="30"/>
      <c r="UXD45" s="31"/>
      <c r="UXE45" s="30"/>
      <c r="UXF45" s="31"/>
      <c r="UXG45" s="30"/>
      <c r="UXH45" s="31"/>
      <c r="UXI45" s="30"/>
      <c r="UXJ45" s="31"/>
      <c r="UXK45" s="30"/>
      <c r="UXL45" s="31"/>
      <c r="UXM45" s="30"/>
      <c r="UXN45" s="31"/>
      <c r="UXO45" s="30"/>
      <c r="UXP45" s="31"/>
      <c r="UXQ45" s="30"/>
      <c r="UXR45" s="31"/>
      <c r="UXS45" s="30"/>
      <c r="UXT45" s="31"/>
      <c r="UXU45" s="30"/>
      <c r="UXV45" s="31"/>
      <c r="UXW45" s="30"/>
      <c r="UXX45" s="31"/>
      <c r="UXY45" s="30"/>
      <c r="UXZ45" s="31"/>
      <c r="UYA45" s="30"/>
      <c r="UYB45" s="31"/>
      <c r="UYC45" s="30"/>
      <c r="UYD45" s="31"/>
      <c r="UYE45" s="30"/>
      <c r="UYF45" s="31"/>
      <c r="UYG45" s="30"/>
      <c r="UYH45" s="31"/>
      <c r="UYI45" s="30"/>
      <c r="UYJ45" s="31"/>
      <c r="UYK45" s="30"/>
      <c r="UYL45" s="31"/>
      <c r="UYM45" s="30"/>
      <c r="UYN45" s="31"/>
      <c r="UYO45" s="30"/>
      <c r="UYP45" s="31"/>
      <c r="UYQ45" s="30"/>
      <c r="UYR45" s="31"/>
      <c r="UYS45" s="30"/>
      <c r="UYT45" s="31"/>
      <c r="UYU45" s="30"/>
      <c r="UYV45" s="31"/>
      <c r="UYW45" s="30"/>
      <c r="UYX45" s="31"/>
      <c r="UYY45" s="30"/>
      <c r="UYZ45" s="31"/>
      <c r="UZA45" s="30"/>
      <c r="UZB45" s="31"/>
      <c r="UZC45" s="30"/>
      <c r="UZD45" s="31"/>
      <c r="UZE45" s="30"/>
      <c r="UZF45" s="31"/>
      <c r="UZG45" s="30"/>
      <c r="UZH45" s="31"/>
      <c r="UZI45" s="30"/>
      <c r="UZJ45" s="31"/>
      <c r="UZK45" s="30"/>
      <c r="UZL45" s="31"/>
      <c r="UZM45" s="30"/>
      <c r="UZN45" s="31"/>
      <c r="UZO45" s="30"/>
      <c r="UZP45" s="31"/>
      <c r="UZQ45" s="30"/>
      <c r="UZR45" s="31"/>
      <c r="UZS45" s="30"/>
      <c r="UZT45" s="31"/>
      <c r="UZU45" s="30"/>
      <c r="UZV45" s="31"/>
      <c r="UZW45" s="30"/>
      <c r="UZX45" s="31"/>
      <c r="UZY45" s="30"/>
      <c r="UZZ45" s="31"/>
      <c r="VAA45" s="30"/>
      <c r="VAB45" s="31"/>
      <c r="VAC45" s="30"/>
      <c r="VAD45" s="31"/>
      <c r="VAE45" s="30"/>
      <c r="VAF45" s="31"/>
      <c r="VAG45" s="30"/>
      <c r="VAH45" s="31"/>
      <c r="VAI45" s="30"/>
      <c r="VAJ45" s="31"/>
      <c r="VAK45" s="30"/>
      <c r="VAL45" s="31"/>
      <c r="VAM45" s="30"/>
      <c r="VAN45" s="31"/>
      <c r="VAO45" s="30"/>
      <c r="VAP45" s="31"/>
      <c r="VAQ45" s="30"/>
      <c r="VAR45" s="31"/>
      <c r="VAS45" s="30"/>
      <c r="VAT45" s="31"/>
      <c r="VAU45" s="30"/>
      <c r="VAV45" s="31"/>
      <c r="VAW45" s="30"/>
      <c r="VAX45" s="31"/>
      <c r="VAY45" s="30"/>
      <c r="VAZ45" s="31"/>
      <c r="VBA45" s="30"/>
      <c r="VBB45" s="31"/>
      <c r="VBC45" s="30"/>
      <c r="VBD45" s="31"/>
      <c r="VBE45" s="30"/>
      <c r="VBF45" s="31"/>
      <c r="VBG45" s="30"/>
      <c r="VBH45" s="31"/>
      <c r="VBI45" s="30"/>
      <c r="VBJ45" s="31"/>
      <c r="VBK45" s="30"/>
      <c r="VBL45" s="31"/>
      <c r="VBM45" s="30"/>
      <c r="VBN45" s="31"/>
      <c r="VBO45" s="30"/>
      <c r="VBP45" s="31"/>
      <c r="VBQ45" s="30"/>
      <c r="VBR45" s="31"/>
      <c r="VBS45" s="30"/>
      <c r="VBT45" s="31"/>
      <c r="VBU45" s="30"/>
      <c r="VBV45" s="31"/>
      <c r="VBW45" s="30"/>
      <c r="VBX45" s="31"/>
      <c r="VBY45" s="30"/>
      <c r="VBZ45" s="31"/>
      <c r="VCA45" s="30"/>
      <c r="VCB45" s="31"/>
      <c r="VCC45" s="30"/>
      <c r="VCD45" s="31"/>
      <c r="VCE45" s="30"/>
      <c r="VCF45" s="31"/>
      <c r="VCG45" s="30"/>
      <c r="VCH45" s="31"/>
      <c r="VCI45" s="30"/>
      <c r="VCJ45" s="31"/>
      <c r="VCK45" s="30"/>
      <c r="VCL45" s="31"/>
      <c r="VCM45" s="30"/>
      <c r="VCN45" s="31"/>
      <c r="VCO45" s="30"/>
      <c r="VCP45" s="31"/>
      <c r="VCQ45" s="30"/>
      <c r="VCR45" s="31"/>
      <c r="VCS45" s="30"/>
      <c r="VCT45" s="31"/>
      <c r="VCU45" s="30"/>
      <c r="VCV45" s="31"/>
      <c r="VCW45" s="30"/>
      <c r="VCX45" s="31"/>
      <c r="VCY45" s="30"/>
      <c r="VCZ45" s="31"/>
      <c r="VDA45" s="30"/>
      <c r="VDB45" s="31"/>
      <c r="VDC45" s="30"/>
      <c r="VDD45" s="31"/>
      <c r="VDE45" s="30"/>
      <c r="VDF45" s="31"/>
      <c r="VDG45" s="30"/>
      <c r="VDH45" s="31"/>
      <c r="VDI45" s="30"/>
      <c r="VDJ45" s="31"/>
      <c r="VDK45" s="30"/>
      <c r="VDL45" s="31"/>
      <c r="VDM45" s="30"/>
      <c r="VDN45" s="31"/>
      <c r="VDO45" s="30"/>
      <c r="VDP45" s="31"/>
      <c r="VDQ45" s="30"/>
      <c r="VDR45" s="31"/>
      <c r="VDS45" s="30"/>
      <c r="VDT45" s="31"/>
      <c r="VDU45" s="30"/>
      <c r="VDV45" s="31"/>
      <c r="VDW45" s="30"/>
      <c r="VDX45" s="31"/>
      <c r="VDY45" s="30"/>
      <c r="VDZ45" s="31"/>
      <c r="VEA45" s="30"/>
      <c r="VEB45" s="31"/>
      <c r="VEC45" s="30"/>
      <c r="VED45" s="31"/>
      <c r="VEE45" s="30"/>
      <c r="VEF45" s="31"/>
      <c r="VEG45" s="30"/>
      <c r="VEH45" s="31"/>
      <c r="VEI45" s="30"/>
      <c r="VEJ45" s="31"/>
      <c r="VEK45" s="30"/>
      <c r="VEL45" s="31"/>
      <c r="VEM45" s="30"/>
      <c r="VEN45" s="31"/>
      <c r="VEO45" s="30"/>
      <c r="VEP45" s="31"/>
      <c r="VEQ45" s="30"/>
      <c r="VER45" s="31"/>
      <c r="VES45" s="30"/>
      <c r="VET45" s="31"/>
      <c r="VEU45" s="30"/>
      <c r="VEV45" s="31"/>
      <c r="VEW45" s="30"/>
      <c r="VEX45" s="31"/>
      <c r="VEY45" s="30"/>
      <c r="VEZ45" s="31"/>
      <c r="VFA45" s="30"/>
      <c r="VFB45" s="31"/>
      <c r="VFC45" s="30"/>
      <c r="VFD45" s="31"/>
      <c r="VFE45" s="30"/>
      <c r="VFF45" s="31"/>
      <c r="VFG45" s="30"/>
      <c r="VFH45" s="31"/>
      <c r="VFI45" s="30"/>
      <c r="VFJ45" s="31"/>
      <c r="VFK45" s="30"/>
      <c r="VFL45" s="31"/>
      <c r="VFM45" s="30"/>
      <c r="VFN45" s="31"/>
      <c r="VFO45" s="30"/>
      <c r="VFP45" s="31"/>
      <c r="VFQ45" s="30"/>
      <c r="VFR45" s="31"/>
      <c r="VFS45" s="30"/>
      <c r="VFT45" s="31"/>
      <c r="VFU45" s="30"/>
      <c r="VFV45" s="31"/>
      <c r="VFW45" s="30"/>
      <c r="VFX45" s="31"/>
      <c r="VFY45" s="30"/>
      <c r="VFZ45" s="31"/>
      <c r="VGA45" s="30"/>
      <c r="VGB45" s="31"/>
      <c r="VGC45" s="30"/>
      <c r="VGD45" s="31"/>
      <c r="VGE45" s="30"/>
      <c r="VGF45" s="31"/>
      <c r="VGG45" s="30"/>
      <c r="VGH45" s="31"/>
      <c r="VGI45" s="30"/>
      <c r="VGJ45" s="31"/>
      <c r="VGK45" s="30"/>
      <c r="VGL45" s="31"/>
      <c r="VGM45" s="30"/>
      <c r="VGN45" s="31"/>
      <c r="VGO45" s="30"/>
      <c r="VGP45" s="31"/>
      <c r="VGQ45" s="30"/>
      <c r="VGR45" s="31"/>
      <c r="VGS45" s="30"/>
      <c r="VGT45" s="31"/>
      <c r="VGU45" s="30"/>
      <c r="VGV45" s="31"/>
      <c r="VGW45" s="30"/>
      <c r="VGX45" s="31"/>
      <c r="VGY45" s="30"/>
      <c r="VGZ45" s="31"/>
      <c r="VHA45" s="30"/>
      <c r="VHB45" s="31"/>
      <c r="VHC45" s="30"/>
      <c r="VHD45" s="31"/>
      <c r="VHE45" s="30"/>
      <c r="VHF45" s="31"/>
      <c r="VHG45" s="30"/>
      <c r="VHH45" s="31"/>
      <c r="VHI45" s="30"/>
      <c r="VHJ45" s="31"/>
      <c r="VHK45" s="30"/>
      <c r="VHL45" s="31"/>
      <c r="VHM45" s="30"/>
      <c r="VHN45" s="31"/>
      <c r="VHO45" s="30"/>
      <c r="VHP45" s="31"/>
      <c r="VHQ45" s="30"/>
      <c r="VHR45" s="31"/>
      <c r="VHS45" s="30"/>
      <c r="VHT45" s="31"/>
      <c r="VHU45" s="30"/>
      <c r="VHV45" s="31"/>
      <c r="VHW45" s="30"/>
      <c r="VHX45" s="31"/>
      <c r="VHY45" s="30"/>
      <c r="VHZ45" s="31"/>
      <c r="VIA45" s="30"/>
      <c r="VIB45" s="31"/>
      <c r="VIC45" s="30"/>
      <c r="VID45" s="31"/>
      <c r="VIE45" s="30"/>
      <c r="VIF45" s="31"/>
      <c r="VIG45" s="30"/>
      <c r="VIH45" s="31"/>
      <c r="VII45" s="30"/>
      <c r="VIJ45" s="31"/>
      <c r="VIK45" s="30"/>
      <c r="VIL45" s="31"/>
      <c r="VIM45" s="30"/>
      <c r="VIN45" s="31"/>
      <c r="VIO45" s="30"/>
      <c r="VIP45" s="31"/>
      <c r="VIQ45" s="30"/>
      <c r="VIR45" s="31"/>
      <c r="VIS45" s="30"/>
      <c r="VIT45" s="31"/>
      <c r="VIU45" s="30"/>
      <c r="VIV45" s="31"/>
      <c r="VIW45" s="30"/>
      <c r="VIX45" s="31"/>
      <c r="VIY45" s="30"/>
      <c r="VIZ45" s="31"/>
      <c r="VJA45" s="30"/>
      <c r="VJB45" s="31"/>
      <c r="VJC45" s="30"/>
      <c r="VJD45" s="31"/>
      <c r="VJE45" s="30"/>
      <c r="VJF45" s="31"/>
      <c r="VJG45" s="30"/>
      <c r="VJH45" s="31"/>
      <c r="VJI45" s="30"/>
      <c r="VJJ45" s="31"/>
      <c r="VJK45" s="30"/>
      <c r="VJL45" s="31"/>
      <c r="VJM45" s="30"/>
      <c r="VJN45" s="31"/>
      <c r="VJO45" s="30"/>
      <c r="VJP45" s="31"/>
      <c r="VJQ45" s="30"/>
      <c r="VJR45" s="31"/>
      <c r="VJS45" s="30"/>
      <c r="VJT45" s="31"/>
      <c r="VJU45" s="30"/>
      <c r="VJV45" s="31"/>
      <c r="VJW45" s="30"/>
      <c r="VJX45" s="31"/>
      <c r="VJY45" s="30"/>
      <c r="VJZ45" s="31"/>
      <c r="VKA45" s="30"/>
      <c r="VKB45" s="31"/>
      <c r="VKC45" s="30"/>
      <c r="VKD45" s="31"/>
      <c r="VKE45" s="30"/>
      <c r="VKF45" s="31"/>
      <c r="VKG45" s="30"/>
      <c r="VKH45" s="31"/>
      <c r="VKI45" s="30"/>
      <c r="VKJ45" s="31"/>
      <c r="VKK45" s="30"/>
      <c r="VKL45" s="31"/>
      <c r="VKM45" s="30"/>
      <c r="VKN45" s="31"/>
      <c r="VKO45" s="30"/>
      <c r="VKP45" s="31"/>
      <c r="VKQ45" s="30"/>
      <c r="VKR45" s="31"/>
      <c r="VKS45" s="30"/>
      <c r="VKT45" s="31"/>
      <c r="VKU45" s="30"/>
      <c r="VKV45" s="31"/>
      <c r="VKW45" s="30"/>
      <c r="VKX45" s="31"/>
      <c r="VKY45" s="30"/>
      <c r="VKZ45" s="31"/>
      <c r="VLA45" s="30"/>
      <c r="VLB45" s="31"/>
      <c r="VLC45" s="30"/>
      <c r="VLD45" s="31"/>
      <c r="VLE45" s="30"/>
      <c r="VLF45" s="31"/>
      <c r="VLG45" s="30"/>
      <c r="VLH45" s="31"/>
      <c r="VLI45" s="30"/>
      <c r="VLJ45" s="31"/>
      <c r="VLK45" s="30"/>
      <c r="VLL45" s="31"/>
      <c r="VLM45" s="30"/>
      <c r="VLN45" s="31"/>
      <c r="VLO45" s="30"/>
      <c r="VLP45" s="31"/>
      <c r="VLQ45" s="30"/>
      <c r="VLR45" s="31"/>
      <c r="VLS45" s="30"/>
      <c r="VLT45" s="31"/>
      <c r="VLU45" s="30"/>
      <c r="VLV45" s="31"/>
      <c r="VLW45" s="30"/>
      <c r="VLX45" s="31"/>
      <c r="VLY45" s="30"/>
      <c r="VLZ45" s="31"/>
      <c r="VMA45" s="30"/>
      <c r="VMB45" s="31"/>
      <c r="VMC45" s="30"/>
      <c r="VMD45" s="31"/>
      <c r="VME45" s="30"/>
      <c r="VMF45" s="31"/>
      <c r="VMG45" s="30"/>
      <c r="VMH45" s="31"/>
      <c r="VMI45" s="30"/>
      <c r="VMJ45" s="31"/>
      <c r="VMK45" s="30"/>
      <c r="VML45" s="31"/>
      <c r="VMM45" s="30"/>
      <c r="VMN45" s="31"/>
      <c r="VMO45" s="30"/>
      <c r="VMP45" s="31"/>
      <c r="VMQ45" s="30"/>
      <c r="VMR45" s="31"/>
      <c r="VMS45" s="30"/>
      <c r="VMT45" s="31"/>
      <c r="VMU45" s="30"/>
      <c r="VMV45" s="31"/>
      <c r="VMW45" s="30"/>
      <c r="VMX45" s="31"/>
      <c r="VMY45" s="30"/>
      <c r="VMZ45" s="31"/>
      <c r="VNA45" s="30"/>
      <c r="VNB45" s="31"/>
      <c r="VNC45" s="30"/>
      <c r="VND45" s="31"/>
      <c r="VNE45" s="30"/>
      <c r="VNF45" s="31"/>
      <c r="VNG45" s="30"/>
      <c r="VNH45" s="31"/>
      <c r="VNI45" s="30"/>
      <c r="VNJ45" s="31"/>
      <c r="VNK45" s="30"/>
      <c r="VNL45" s="31"/>
      <c r="VNM45" s="30"/>
      <c r="VNN45" s="31"/>
      <c r="VNO45" s="30"/>
      <c r="VNP45" s="31"/>
      <c r="VNQ45" s="30"/>
      <c r="VNR45" s="31"/>
      <c r="VNS45" s="30"/>
      <c r="VNT45" s="31"/>
      <c r="VNU45" s="30"/>
      <c r="VNV45" s="31"/>
      <c r="VNW45" s="30"/>
      <c r="VNX45" s="31"/>
      <c r="VNY45" s="30"/>
      <c r="VNZ45" s="31"/>
      <c r="VOA45" s="30"/>
      <c r="VOB45" s="31"/>
      <c r="VOC45" s="30"/>
      <c r="VOD45" s="31"/>
      <c r="VOE45" s="30"/>
      <c r="VOF45" s="31"/>
      <c r="VOG45" s="30"/>
      <c r="VOH45" s="31"/>
      <c r="VOI45" s="30"/>
      <c r="VOJ45" s="31"/>
      <c r="VOK45" s="30"/>
      <c r="VOL45" s="31"/>
      <c r="VOM45" s="30"/>
      <c r="VON45" s="31"/>
      <c r="VOO45" s="30"/>
      <c r="VOP45" s="31"/>
      <c r="VOQ45" s="30"/>
      <c r="VOR45" s="31"/>
      <c r="VOS45" s="30"/>
      <c r="VOT45" s="31"/>
      <c r="VOU45" s="30"/>
      <c r="VOV45" s="31"/>
      <c r="VOW45" s="30"/>
      <c r="VOX45" s="31"/>
      <c r="VOY45" s="30"/>
      <c r="VOZ45" s="31"/>
      <c r="VPA45" s="30"/>
      <c r="VPB45" s="31"/>
      <c r="VPC45" s="30"/>
      <c r="VPD45" s="31"/>
      <c r="VPE45" s="30"/>
      <c r="VPF45" s="31"/>
      <c r="VPG45" s="30"/>
      <c r="VPH45" s="31"/>
      <c r="VPI45" s="30"/>
      <c r="VPJ45" s="31"/>
      <c r="VPK45" s="30"/>
      <c r="VPL45" s="31"/>
      <c r="VPM45" s="30"/>
      <c r="VPN45" s="31"/>
      <c r="VPO45" s="30"/>
      <c r="VPP45" s="31"/>
      <c r="VPQ45" s="30"/>
      <c r="VPR45" s="31"/>
      <c r="VPS45" s="30"/>
      <c r="VPT45" s="31"/>
      <c r="VPU45" s="30"/>
      <c r="VPV45" s="31"/>
      <c r="VPW45" s="30"/>
      <c r="VPX45" s="31"/>
      <c r="VPY45" s="30"/>
      <c r="VPZ45" s="31"/>
      <c r="VQA45" s="30"/>
      <c r="VQB45" s="31"/>
      <c r="VQC45" s="30"/>
      <c r="VQD45" s="31"/>
      <c r="VQE45" s="30"/>
      <c r="VQF45" s="31"/>
      <c r="VQG45" s="30"/>
      <c r="VQH45" s="31"/>
      <c r="VQI45" s="30"/>
      <c r="VQJ45" s="31"/>
      <c r="VQK45" s="30"/>
      <c r="VQL45" s="31"/>
      <c r="VQM45" s="30"/>
      <c r="VQN45" s="31"/>
      <c r="VQO45" s="30"/>
      <c r="VQP45" s="31"/>
      <c r="VQQ45" s="30"/>
      <c r="VQR45" s="31"/>
      <c r="VQS45" s="30"/>
      <c r="VQT45" s="31"/>
      <c r="VQU45" s="30"/>
      <c r="VQV45" s="31"/>
      <c r="VQW45" s="30"/>
      <c r="VQX45" s="31"/>
      <c r="VQY45" s="30"/>
      <c r="VQZ45" s="31"/>
      <c r="VRA45" s="30"/>
      <c r="VRB45" s="31"/>
      <c r="VRC45" s="30"/>
      <c r="VRD45" s="31"/>
      <c r="VRE45" s="30"/>
      <c r="VRF45" s="31"/>
      <c r="VRG45" s="30"/>
      <c r="VRH45" s="31"/>
      <c r="VRI45" s="30"/>
      <c r="VRJ45" s="31"/>
      <c r="VRK45" s="30"/>
      <c r="VRL45" s="31"/>
      <c r="VRM45" s="30"/>
      <c r="VRN45" s="31"/>
      <c r="VRO45" s="30"/>
      <c r="VRP45" s="31"/>
      <c r="VRQ45" s="30"/>
      <c r="VRR45" s="31"/>
      <c r="VRS45" s="30"/>
      <c r="VRT45" s="31"/>
      <c r="VRU45" s="30"/>
      <c r="VRV45" s="31"/>
      <c r="VRW45" s="30"/>
      <c r="VRX45" s="31"/>
      <c r="VRY45" s="30"/>
      <c r="VRZ45" s="31"/>
      <c r="VSA45" s="30"/>
      <c r="VSB45" s="31"/>
      <c r="VSC45" s="30"/>
      <c r="VSD45" s="31"/>
      <c r="VSE45" s="30"/>
      <c r="VSF45" s="31"/>
      <c r="VSG45" s="30"/>
      <c r="VSH45" s="31"/>
      <c r="VSI45" s="30"/>
      <c r="VSJ45" s="31"/>
      <c r="VSK45" s="30"/>
      <c r="VSL45" s="31"/>
      <c r="VSM45" s="30"/>
      <c r="VSN45" s="31"/>
      <c r="VSO45" s="30"/>
      <c r="VSP45" s="31"/>
      <c r="VSQ45" s="30"/>
      <c r="VSR45" s="31"/>
      <c r="VSS45" s="30"/>
      <c r="VST45" s="31"/>
      <c r="VSU45" s="30"/>
      <c r="VSV45" s="31"/>
      <c r="VSW45" s="30"/>
      <c r="VSX45" s="31"/>
      <c r="VSY45" s="30"/>
      <c r="VSZ45" s="31"/>
      <c r="VTA45" s="30"/>
      <c r="VTB45" s="31"/>
      <c r="VTC45" s="30"/>
      <c r="VTD45" s="31"/>
      <c r="VTE45" s="30"/>
      <c r="VTF45" s="31"/>
      <c r="VTG45" s="30"/>
      <c r="VTH45" s="31"/>
      <c r="VTI45" s="30"/>
      <c r="VTJ45" s="31"/>
      <c r="VTK45" s="30"/>
      <c r="VTL45" s="31"/>
      <c r="VTM45" s="30"/>
      <c r="VTN45" s="31"/>
      <c r="VTO45" s="30"/>
      <c r="VTP45" s="31"/>
      <c r="VTQ45" s="30"/>
      <c r="VTR45" s="31"/>
      <c r="VTS45" s="30"/>
      <c r="VTT45" s="31"/>
      <c r="VTU45" s="30"/>
      <c r="VTV45" s="31"/>
      <c r="VTW45" s="30"/>
      <c r="VTX45" s="31"/>
      <c r="VTY45" s="30"/>
      <c r="VTZ45" s="31"/>
      <c r="VUA45" s="30"/>
      <c r="VUB45" s="31"/>
      <c r="VUC45" s="30"/>
      <c r="VUD45" s="31"/>
      <c r="VUE45" s="30"/>
      <c r="VUF45" s="31"/>
      <c r="VUG45" s="30"/>
      <c r="VUH45" s="31"/>
      <c r="VUI45" s="30"/>
      <c r="VUJ45" s="31"/>
      <c r="VUK45" s="30"/>
      <c r="VUL45" s="31"/>
      <c r="VUM45" s="30"/>
      <c r="VUN45" s="31"/>
      <c r="VUO45" s="30"/>
      <c r="VUP45" s="31"/>
      <c r="VUQ45" s="30"/>
      <c r="VUR45" s="31"/>
      <c r="VUS45" s="30"/>
      <c r="VUT45" s="31"/>
      <c r="VUU45" s="30"/>
      <c r="VUV45" s="31"/>
      <c r="VUW45" s="30"/>
      <c r="VUX45" s="31"/>
      <c r="VUY45" s="30"/>
      <c r="VUZ45" s="31"/>
      <c r="VVA45" s="30"/>
      <c r="VVB45" s="31"/>
      <c r="VVC45" s="30"/>
      <c r="VVD45" s="31"/>
      <c r="VVE45" s="30"/>
      <c r="VVF45" s="31"/>
      <c r="VVG45" s="30"/>
      <c r="VVH45" s="31"/>
      <c r="VVI45" s="30"/>
      <c r="VVJ45" s="31"/>
      <c r="VVK45" s="30"/>
      <c r="VVL45" s="31"/>
      <c r="VVM45" s="30"/>
      <c r="VVN45" s="31"/>
      <c r="VVO45" s="30"/>
      <c r="VVP45" s="31"/>
      <c r="VVQ45" s="30"/>
      <c r="VVR45" s="31"/>
      <c r="VVS45" s="30"/>
      <c r="VVT45" s="31"/>
      <c r="VVU45" s="30"/>
      <c r="VVV45" s="31"/>
      <c r="VVW45" s="30"/>
      <c r="VVX45" s="31"/>
      <c r="VVY45" s="30"/>
      <c r="VVZ45" s="31"/>
      <c r="VWA45" s="30"/>
      <c r="VWB45" s="31"/>
      <c r="VWC45" s="30"/>
      <c r="VWD45" s="31"/>
      <c r="VWE45" s="30"/>
      <c r="VWF45" s="31"/>
      <c r="VWG45" s="30"/>
      <c r="VWH45" s="31"/>
      <c r="VWI45" s="30"/>
      <c r="VWJ45" s="31"/>
      <c r="VWK45" s="30"/>
      <c r="VWL45" s="31"/>
      <c r="VWM45" s="30"/>
      <c r="VWN45" s="31"/>
      <c r="VWO45" s="30"/>
      <c r="VWP45" s="31"/>
      <c r="VWQ45" s="30"/>
      <c r="VWR45" s="31"/>
      <c r="VWS45" s="30"/>
      <c r="VWT45" s="31"/>
      <c r="VWU45" s="30"/>
      <c r="VWV45" s="31"/>
      <c r="VWW45" s="30"/>
      <c r="VWX45" s="31"/>
      <c r="VWY45" s="30"/>
      <c r="VWZ45" s="31"/>
      <c r="VXA45" s="30"/>
      <c r="VXB45" s="31"/>
      <c r="VXC45" s="30"/>
      <c r="VXD45" s="31"/>
      <c r="VXE45" s="30"/>
      <c r="VXF45" s="31"/>
      <c r="VXG45" s="30"/>
      <c r="VXH45" s="31"/>
      <c r="VXI45" s="30"/>
      <c r="VXJ45" s="31"/>
      <c r="VXK45" s="30"/>
      <c r="VXL45" s="31"/>
      <c r="VXM45" s="30"/>
      <c r="VXN45" s="31"/>
      <c r="VXO45" s="30"/>
      <c r="VXP45" s="31"/>
      <c r="VXQ45" s="30"/>
      <c r="VXR45" s="31"/>
      <c r="VXS45" s="30"/>
      <c r="VXT45" s="31"/>
      <c r="VXU45" s="30"/>
      <c r="VXV45" s="31"/>
      <c r="VXW45" s="30"/>
      <c r="VXX45" s="31"/>
      <c r="VXY45" s="30"/>
      <c r="VXZ45" s="31"/>
      <c r="VYA45" s="30"/>
      <c r="VYB45" s="31"/>
      <c r="VYC45" s="30"/>
      <c r="VYD45" s="31"/>
      <c r="VYE45" s="30"/>
      <c r="VYF45" s="31"/>
      <c r="VYG45" s="30"/>
      <c r="VYH45" s="31"/>
      <c r="VYI45" s="30"/>
      <c r="VYJ45" s="31"/>
      <c r="VYK45" s="30"/>
      <c r="VYL45" s="31"/>
      <c r="VYM45" s="30"/>
      <c r="VYN45" s="31"/>
      <c r="VYO45" s="30"/>
      <c r="VYP45" s="31"/>
      <c r="VYQ45" s="30"/>
      <c r="VYR45" s="31"/>
      <c r="VYS45" s="30"/>
      <c r="VYT45" s="31"/>
      <c r="VYU45" s="30"/>
      <c r="VYV45" s="31"/>
      <c r="VYW45" s="30"/>
      <c r="VYX45" s="31"/>
      <c r="VYY45" s="30"/>
      <c r="VYZ45" s="31"/>
      <c r="VZA45" s="30"/>
      <c r="VZB45" s="31"/>
      <c r="VZC45" s="30"/>
      <c r="VZD45" s="31"/>
      <c r="VZE45" s="30"/>
      <c r="VZF45" s="31"/>
      <c r="VZG45" s="30"/>
      <c r="VZH45" s="31"/>
      <c r="VZI45" s="30"/>
      <c r="VZJ45" s="31"/>
      <c r="VZK45" s="30"/>
      <c r="VZL45" s="31"/>
      <c r="VZM45" s="30"/>
      <c r="VZN45" s="31"/>
      <c r="VZO45" s="30"/>
      <c r="VZP45" s="31"/>
      <c r="VZQ45" s="30"/>
      <c r="VZR45" s="31"/>
      <c r="VZS45" s="30"/>
      <c r="VZT45" s="31"/>
      <c r="VZU45" s="30"/>
      <c r="VZV45" s="31"/>
      <c r="VZW45" s="30"/>
      <c r="VZX45" s="31"/>
      <c r="VZY45" s="30"/>
      <c r="VZZ45" s="31"/>
      <c r="WAA45" s="30"/>
      <c r="WAB45" s="31"/>
      <c r="WAC45" s="30"/>
      <c r="WAD45" s="31"/>
      <c r="WAE45" s="30"/>
      <c r="WAF45" s="31"/>
      <c r="WAG45" s="30"/>
      <c r="WAH45" s="31"/>
      <c r="WAI45" s="30"/>
      <c r="WAJ45" s="31"/>
      <c r="WAK45" s="30"/>
      <c r="WAL45" s="31"/>
      <c r="WAM45" s="30"/>
      <c r="WAN45" s="31"/>
      <c r="WAO45" s="30"/>
      <c r="WAP45" s="31"/>
      <c r="WAQ45" s="30"/>
      <c r="WAR45" s="31"/>
      <c r="WAS45" s="30"/>
      <c r="WAT45" s="31"/>
      <c r="WAU45" s="30"/>
      <c r="WAV45" s="31"/>
      <c r="WAW45" s="30"/>
      <c r="WAX45" s="31"/>
      <c r="WAY45" s="30"/>
      <c r="WAZ45" s="31"/>
      <c r="WBA45" s="30"/>
      <c r="WBB45" s="31"/>
      <c r="WBC45" s="30"/>
      <c r="WBD45" s="31"/>
      <c r="WBE45" s="30"/>
      <c r="WBF45" s="31"/>
      <c r="WBG45" s="30"/>
      <c r="WBH45" s="31"/>
      <c r="WBI45" s="30"/>
      <c r="WBJ45" s="31"/>
      <c r="WBK45" s="30"/>
      <c r="WBL45" s="31"/>
      <c r="WBM45" s="30"/>
      <c r="WBN45" s="31"/>
      <c r="WBO45" s="30"/>
      <c r="WBP45" s="31"/>
      <c r="WBQ45" s="30"/>
      <c r="WBR45" s="31"/>
      <c r="WBS45" s="30"/>
      <c r="WBT45" s="31"/>
      <c r="WBU45" s="30"/>
      <c r="WBV45" s="31"/>
      <c r="WBW45" s="30"/>
      <c r="WBX45" s="31"/>
      <c r="WBY45" s="30"/>
      <c r="WBZ45" s="31"/>
      <c r="WCA45" s="30"/>
      <c r="WCB45" s="31"/>
      <c r="WCC45" s="30"/>
      <c r="WCD45" s="31"/>
      <c r="WCE45" s="30"/>
      <c r="WCF45" s="31"/>
      <c r="WCG45" s="30"/>
      <c r="WCH45" s="31"/>
      <c r="WCI45" s="30"/>
      <c r="WCJ45" s="31"/>
      <c r="WCK45" s="30"/>
      <c r="WCL45" s="31"/>
      <c r="WCM45" s="30"/>
      <c r="WCN45" s="31"/>
      <c r="WCO45" s="30"/>
      <c r="WCP45" s="31"/>
      <c r="WCQ45" s="30"/>
      <c r="WCR45" s="31"/>
      <c r="WCS45" s="30"/>
      <c r="WCT45" s="31"/>
      <c r="WCU45" s="30"/>
      <c r="WCV45" s="31"/>
      <c r="WCW45" s="30"/>
      <c r="WCX45" s="31"/>
      <c r="WCY45" s="30"/>
      <c r="WCZ45" s="31"/>
      <c r="WDA45" s="30"/>
      <c r="WDB45" s="31"/>
      <c r="WDC45" s="30"/>
      <c r="WDD45" s="31"/>
      <c r="WDE45" s="30"/>
      <c r="WDF45" s="31"/>
      <c r="WDG45" s="30"/>
      <c r="WDH45" s="31"/>
      <c r="WDI45" s="30"/>
      <c r="WDJ45" s="31"/>
      <c r="WDK45" s="30"/>
      <c r="WDL45" s="31"/>
      <c r="WDM45" s="30"/>
      <c r="WDN45" s="31"/>
      <c r="WDO45" s="30"/>
      <c r="WDP45" s="31"/>
      <c r="WDQ45" s="30"/>
      <c r="WDR45" s="31"/>
      <c r="WDS45" s="30"/>
      <c r="WDT45" s="31"/>
      <c r="WDU45" s="30"/>
      <c r="WDV45" s="31"/>
      <c r="WDW45" s="30"/>
      <c r="WDX45" s="31"/>
      <c r="WDY45" s="30"/>
      <c r="WDZ45" s="31"/>
      <c r="WEA45" s="30"/>
      <c r="WEB45" s="31"/>
      <c r="WEC45" s="30"/>
      <c r="WED45" s="31"/>
      <c r="WEE45" s="30"/>
      <c r="WEF45" s="31"/>
      <c r="WEG45" s="30"/>
      <c r="WEH45" s="31"/>
      <c r="WEI45" s="30"/>
      <c r="WEJ45" s="31"/>
      <c r="WEK45" s="30"/>
      <c r="WEL45" s="31"/>
      <c r="WEM45" s="30"/>
      <c r="WEN45" s="31"/>
      <c r="WEO45" s="30"/>
      <c r="WEP45" s="31"/>
      <c r="WEQ45" s="30"/>
      <c r="WER45" s="31"/>
      <c r="WES45" s="30"/>
      <c r="WET45" s="31"/>
      <c r="WEU45" s="30"/>
      <c r="WEV45" s="31"/>
      <c r="WEW45" s="30"/>
      <c r="WEX45" s="31"/>
      <c r="WEY45" s="30"/>
      <c r="WEZ45" s="31"/>
      <c r="WFA45" s="30"/>
      <c r="WFB45" s="31"/>
      <c r="WFC45" s="30"/>
      <c r="WFD45" s="31"/>
      <c r="WFE45" s="30"/>
      <c r="WFF45" s="31"/>
      <c r="WFG45" s="30"/>
      <c r="WFH45" s="31"/>
      <c r="WFI45" s="30"/>
      <c r="WFJ45" s="31"/>
      <c r="WFK45" s="30"/>
      <c r="WFL45" s="31"/>
      <c r="WFM45" s="30"/>
      <c r="WFN45" s="31"/>
      <c r="WFO45" s="30"/>
      <c r="WFP45" s="31"/>
      <c r="WFQ45" s="30"/>
      <c r="WFR45" s="31"/>
      <c r="WFS45" s="30"/>
      <c r="WFT45" s="31"/>
      <c r="WFU45" s="30"/>
      <c r="WFV45" s="31"/>
      <c r="WFW45" s="30"/>
      <c r="WFX45" s="31"/>
      <c r="WFY45" s="30"/>
      <c r="WFZ45" s="31"/>
      <c r="WGA45" s="30"/>
      <c r="WGB45" s="31"/>
      <c r="WGC45" s="30"/>
      <c r="WGD45" s="31"/>
      <c r="WGE45" s="30"/>
      <c r="WGF45" s="31"/>
      <c r="WGG45" s="30"/>
      <c r="WGH45" s="31"/>
      <c r="WGI45" s="30"/>
      <c r="WGJ45" s="31"/>
      <c r="WGK45" s="30"/>
      <c r="WGL45" s="31"/>
      <c r="WGM45" s="30"/>
      <c r="WGN45" s="31"/>
      <c r="WGO45" s="30"/>
      <c r="WGP45" s="31"/>
      <c r="WGQ45" s="30"/>
      <c r="WGR45" s="31"/>
      <c r="WGS45" s="30"/>
      <c r="WGT45" s="31"/>
      <c r="WGU45" s="30"/>
      <c r="WGV45" s="31"/>
      <c r="WGW45" s="30"/>
      <c r="WGX45" s="31"/>
      <c r="WGY45" s="30"/>
      <c r="WGZ45" s="31"/>
      <c r="WHA45" s="30"/>
      <c r="WHB45" s="31"/>
      <c r="WHC45" s="30"/>
      <c r="WHD45" s="31"/>
      <c r="WHE45" s="30"/>
      <c r="WHF45" s="31"/>
      <c r="WHG45" s="30"/>
      <c r="WHH45" s="31"/>
      <c r="WHI45" s="30"/>
      <c r="WHJ45" s="31"/>
      <c r="WHK45" s="30"/>
      <c r="WHL45" s="31"/>
      <c r="WHM45" s="30"/>
      <c r="WHN45" s="31"/>
      <c r="WHO45" s="30"/>
      <c r="WHP45" s="31"/>
      <c r="WHQ45" s="30"/>
      <c r="WHR45" s="31"/>
      <c r="WHS45" s="30"/>
      <c r="WHT45" s="31"/>
      <c r="WHU45" s="30"/>
      <c r="WHV45" s="31"/>
      <c r="WHW45" s="30"/>
      <c r="WHX45" s="31"/>
      <c r="WHY45" s="30"/>
      <c r="WHZ45" s="31"/>
      <c r="WIA45" s="30"/>
      <c r="WIB45" s="31"/>
      <c r="WIC45" s="30"/>
      <c r="WID45" s="31"/>
      <c r="WIE45" s="30"/>
      <c r="WIF45" s="31"/>
      <c r="WIG45" s="30"/>
      <c r="WIH45" s="31"/>
      <c r="WII45" s="30"/>
      <c r="WIJ45" s="31"/>
      <c r="WIK45" s="30"/>
      <c r="WIL45" s="31"/>
      <c r="WIM45" s="30"/>
      <c r="WIN45" s="31"/>
      <c r="WIO45" s="30"/>
      <c r="WIP45" s="31"/>
      <c r="WIQ45" s="30"/>
      <c r="WIR45" s="31"/>
      <c r="WIS45" s="30"/>
      <c r="WIT45" s="31"/>
      <c r="WIU45" s="30"/>
      <c r="WIV45" s="31"/>
      <c r="WIW45" s="30"/>
      <c r="WIX45" s="31"/>
      <c r="WIY45" s="30"/>
      <c r="WIZ45" s="31"/>
      <c r="WJA45" s="30"/>
      <c r="WJB45" s="31"/>
      <c r="WJC45" s="30"/>
      <c r="WJD45" s="31"/>
      <c r="WJE45" s="30"/>
      <c r="WJF45" s="31"/>
      <c r="WJG45" s="30"/>
      <c r="WJH45" s="31"/>
      <c r="WJI45" s="30"/>
      <c r="WJJ45" s="31"/>
      <c r="WJK45" s="30"/>
      <c r="WJL45" s="31"/>
      <c r="WJM45" s="30"/>
      <c r="WJN45" s="31"/>
      <c r="WJO45" s="30"/>
      <c r="WJP45" s="31"/>
      <c r="WJQ45" s="30"/>
      <c r="WJR45" s="31"/>
      <c r="WJS45" s="30"/>
      <c r="WJT45" s="31"/>
      <c r="WJU45" s="30"/>
      <c r="WJV45" s="31"/>
      <c r="WJW45" s="30"/>
      <c r="WJX45" s="31"/>
      <c r="WJY45" s="30"/>
      <c r="WJZ45" s="31"/>
      <c r="WKA45" s="30"/>
      <c r="WKB45" s="31"/>
      <c r="WKC45" s="30"/>
      <c r="WKD45" s="31"/>
      <c r="WKE45" s="30"/>
      <c r="WKF45" s="31"/>
      <c r="WKG45" s="30"/>
      <c r="WKH45" s="31"/>
      <c r="WKI45" s="30"/>
      <c r="WKJ45" s="31"/>
      <c r="WKK45" s="30"/>
      <c r="WKL45" s="31"/>
      <c r="WKM45" s="30"/>
      <c r="WKN45" s="31"/>
      <c r="WKO45" s="30"/>
      <c r="WKP45" s="31"/>
      <c r="WKQ45" s="30"/>
      <c r="WKR45" s="31"/>
      <c r="WKS45" s="30"/>
      <c r="WKT45" s="31"/>
      <c r="WKU45" s="30"/>
      <c r="WKV45" s="31"/>
      <c r="WKW45" s="30"/>
      <c r="WKX45" s="31"/>
      <c r="WKY45" s="30"/>
      <c r="WKZ45" s="31"/>
      <c r="WLA45" s="30"/>
      <c r="WLB45" s="31"/>
      <c r="WLC45" s="30"/>
      <c r="WLD45" s="31"/>
      <c r="WLE45" s="30"/>
      <c r="WLF45" s="31"/>
      <c r="WLG45" s="30"/>
      <c r="WLH45" s="31"/>
      <c r="WLI45" s="30"/>
      <c r="WLJ45" s="31"/>
      <c r="WLK45" s="30"/>
      <c r="WLL45" s="31"/>
      <c r="WLM45" s="30"/>
      <c r="WLN45" s="31"/>
      <c r="WLO45" s="30"/>
      <c r="WLP45" s="31"/>
      <c r="WLQ45" s="30"/>
      <c r="WLR45" s="31"/>
      <c r="WLS45" s="30"/>
      <c r="WLT45" s="31"/>
      <c r="WLU45" s="30"/>
      <c r="WLV45" s="31"/>
      <c r="WLW45" s="30"/>
      <c r="WLX45" s="31"/>
      <c r="WLY45" s="30"/>
      <c r="WLZ45" s="31"/>
      <c r="WMA45" s="30"/>
      <c r="WMB45" s="31"/>
      <c r="WMC45" s="30"/>
      <c r="WMD45" s="31"/>
      <c r="WME45" s="30"/>
      <c r="WMF45" s="31"/>
      <c r="WMG45" s="30"/>
      <c r="WMH45" s="31"/>
      <c r="WMI45" s="30"/>
      <c r="WMJ45" s="31"/>
      <c r="WMK45" s="30"/>
      <c r="WML45" s="31"/>
      <c r="WMM45" s="30"/>
      <c r="WMN45" s="31"/>
      <c r="WMO45" s="30"/>
      <c r="WMP45" s="31"/>
      <c r="WMQ45" s="30"/>
      <c r="WMR45" s="31"/>
      <c r="WMS45" s="30"/>
      <c r="WMT45" s="31"/>
      <c r="WMU45" s="30"/>
      <c r="WMV45" s="31"/>
      <c r="WMW45" s="30"/>
      <c r="WMX45" s="31"/>
      <c r="WMY45" s="30"/>
      <c r="WMZ45" s="31"/>
      <c r="WNA45" s="30"/>
      <c r="WNB45" s="31"/>
      <c r="WNC45" s="30"/>
      <c r="WND45" s="31"/>
      <c r="WNE45" s="30"/>
      <c r="WNF45" s="31"/>
      <c r="WNG45" s="30"/>
      <c r="WNH45" s="31"/>
      <c r="WNI45" s="30"/>
      <c r="WNJ45" s="31"/>
      <c r="WNK45" s="30"/>
      <c r="WNL45" s="31"/>
      <c r="WNM45" s="30"/>
      <c r="WNN45" s="31"/>
      <c r="WNO45" s="30"/>
      <c r="WNP45" s="31"/>
      <c r="WNQ45" s="30"/>
      <c r="WNR45" s="31"/>
      <c r="WNS45" s="30"/>
      <c r="WNT45" s="31"/>
      <c r="WNU45" s="30"/>
      <c r="WNV45" s="31"/>
      <c r="WNW45" s="30"/>
      <c r="WNX45" s="31"/>
      <c r="WNY45" s="30"/>
      <c r="WNZ45" s="31"/>
      <c r="WOA45" s="30"/>
      <c r="WOB45" s="31"/>
      <c r="WOC45" s="30"/>
      <c r="WOD45" s="31"/>
      <c r="WOE45" s="30"/>
      <c r="WOF45" s="31"/>
      <c r="WOG45" s="30"/>
      <c r="WOH45" s="31"/>
      <c r="WOI45" s="30"/>
      <c r="WOJ45" s="31"/>
      <c r="WOK45" s="30"/>
      <c r="WOL45" s="31"/>
      <c r="WOM45" s="30"/>
      <c r="WON45" s="31"/>
      <c r="WOO45" s="30"/>
      <c r="WOP45" s="31"/>
      <c r="WOQ45" s="30"/>
      <c r="WOR45" s="31"/>
      <c r="WOS45" s="30"/>
      <c r="WOT45" s="31"/>
      <c r="WOU45" s="30"/>
      <c r="WOV45" s="31"/>
      <c r="WOW45" s="30"/>
      <c r="WOX45" s="31"/>
      <c r="WOY45" s="30"/>
      <c r="WOZ45" s="31"/>
      <c r="WPA45" s="30"/>
      <c r="WPB45" s="31"/>
      <c r="WPC45" s="30"/>
      <c r="WPD45" s="31"/>
      <c r="WPE45" s="30"/>
      <c r="WPF45" s="31"/>
      <c r="WPG45" s="30"/>
      <c r="WPH45" s="31"/>
      <c r="WPI45" s="30"/>
      <c r="WPJ45" s="31"/>
      <c r="WPK45" s="30"/>
      <c r="WPL45" s="31"/>
      <c r="WPM45" s="30"/>
      <c r="WPN45" s="31"/>
      <c r="WPO45" s="30"/>
      <c r="WPP45" s="31"/>
      <c r="WPQ45" s="30"/>
      <c r="WPR45" s="31"/>
      <c r="WPS45" s="30"/>
      <c r="WPT45" s="31"/>
      <c r="WPU45" s="30"/>
      <c r="WPV45" s="31"/>
      <c r="WPW45" s="30"/>
      <c r="WPX45" s="31"/>
      <c r="WPY45" s="30"/>
      <c r="WPZ45" s="31"/>
      <c r="WQA45" s="30"/>
      <c r="WQB45" s="31"/>
      <c r="WQC45" s="30"/>
      <c r="WQD45" s="31"/>
      <c r="WQE45" s="30"/>
      <c r="WQF45" s="31"/>
      <c r="WQG45" s="30"/>
      <c r="WQH45" s="31"/>
      <c r="WQI45" s="30"/>
      <c r="WQJ45" s="31"/>
      <c r="WQK45" s="30"/>
      <c r="WQL45" s="31"/>
      <c r="WQM45" s="30"/>
      <c r="WQN45" s="31"/>
      <c r="WQO45" s="30"/>
      <c r="WQP45" s="31"/>
      <c r="WQQ45" s="30"/>
      <c r="WQR45" s="31"/>
      <c r="WQS45" s="30"/>
      <c r="WQT45" s="31"/>
      <c r="WQU45" s="30"/>
      <c r="WQV45" s="31"/>
      <c r="WQW45" s="30"/>
      <c r="WQX45" s="31"/>
      <c r="WQY45" s="30"/>
      <c r="WQZ45" s="31"/>
      <c r="WRA45" s="30"/>
      <c r="WRB45" s="31"/>
      <c r="WRC45" s="30"/>
      <c r="WRD45" s="31"/>
      <c r="WRE45" s="30"/>
      <c r="WRF45" s="31"/>
      <c r="WRG45" s="30"/>
      <c r="WRH45" s="31"/>
      <c r="WRI45" s="30"/>
      <c r="WRJ45" s="31"/>
      <c r="WRK45" s="30"/>
      <c r="WRL45" s="31"/>
      <c r="WRM45" s="30"/>
      <c r="WRN45" s="31"/>
      <c r="WRO45" s="30"/>
      <c r="WRP45" s="31"/>
      <c r="WRQ45" s="30"/>
      <c r="WRR45" s="31"/>
      <c r="WRS45" s="30"/>
      <c r="WRT45" s="31"/>
      <c r="WRU45" s="30"/>
      <c r="WRV45" s="31"/>
      <c r="WRW45" s="30"/>
      <c r="WRX45" s="31"/>
      <c r="WRY45" s="30"/>
      <c r="WRZ45" s="31"/>
      <c r="WSA45" s="30"/>
      <c r="WSB45" s="31"/>
      <c r="WSC45" s="30"/>
      <c r="WSD45" s="31"/>
      <c r="WSE45" s="30"/>
      <c r="WSF45" s="31"/>
      <c r="WSG45" s="30"/>
      <c r="WSH45" s="31"/>
      <c r="WSI45" s="30"/>
      <c r="WSJ45" s="31"/>
      <c r="WSK45" s="30"/>
      <c r="WSL45" s="31"/>
      <c r="WSM45" s="30"/>
      <c r="WSN45" s="31"/>
      <c r="WSO45" s="30"/>
      <c r="WSP45" s="31"/>
      <c r="WSQ45" s="30"/>
      <c r="WSR45" s="31"/>
      <c r="WSS45" s="30"/>
      <c r="WST45" s="31"/>
      <c r="WSU45" s="30"/>
      <c r="WSV45" s="31"/>
      <c r="WSW45" s="30"/>
      <c r="WSX45" s="31"/>
      <c r="WSY45" s="30"/>
      <c r="WSZ45" s="31"/>
      <c r="WTA45" s="30"/>
      <c r="WTB45" s="31"/>
      <c r="WTC45" s="30"/>
      <c r="WTD45" s="31"/>
      <c r="WTE45" s="30"/>
      <c r="WTF45" s="31"/>
      <c r="WTG45" s="30"/>
      <c r="WTH45" s="31"/>
      <c r="WTI45" s="30"/>
      <c r="WTJ45" s="31"/>
      <c r="WTK45" s="30"/>
      <c r="WTL45" s="31"/>
      <c r="WTM45" s="30"/>
      <c r="WTN45" s="31"/>
      <c r="WTO45" s="30"/>
      <c r="WTP45" s="31"/>
      <c r="WTQ45" s="30"/>
      <c r="WTR45" s="31"/>
      <c r="WTS45" s="30"/>
      <c r="WTT45" s="31"/>
      <c r="WTU45" s="30"/>
      <c r="WTV45" s="31"/>
      <c r="WTW45" s="30"/>
      <c r="WTX45" s="31"/>
      <c r="WTY45" s="30"/>
      <c r="WTZ45" s="31"/>
      <c r="WUA45" s="30"/>
      <c r="WUB45" s="31"/>
      <c r="WUC45" s="30"/>
      <c r="WUD45" s="31"/>
      <c r="WUE45" s="30"/>
      <c r="WUF45" s="31"/>
      <c r="WUG45" s="30"/>
      <c r="WUH45" s="31"/>
      <c r="WUI45" s="30"/>
      <c r="WUJ45" s="31"/>
      <c r="WUK45" s="30"/>
      <c r="WUL45" s="31"/>
      <c r="WUM45" s="30"/>
      <c r="WUN45" s="31"/>
      <c r="WUO45" s="30"/>
      <c r="WUP45" s="31"/>
      <c r="WUQ45" s="30"/>
      <c r="WUR45" s="31"/>
      <c r="WUS45" s="30"/>
      <c r="WUT45" s="31"/>
      <c r="WUU45" s="30"/>
      <c r="WUV45" s="31"/>
      <c r="WUW45" s="30"/>
      <c r="WUX45" s="31"/>
      <c r="WUY45" s="30"/>
      <c r="WUZ45" s="31"/>
      <c r="WVA45" s="30"/>
      <c r="WVB45" s="31"/>
      <c r="WVC45" s="30"/>
      <c r="WVD45" s="31"/>
      <c r="WVE45" s="30"/>
      <c r="WVF45" s="31"/>
      <c r="WVG45" s="30"/>
      <c r="WVH45" s="31"/>
      <c r="WVI45" s="30"/>
      <c r="WVJ45" s="31"/>
      <c r="WVK45" s="30"/>
      <c r="WVL45" s="31"/>
      <c r="WVM45" s="30"/>
      <c r="WVN45" s="31"/>
      <c r="WVO45" s="30"/>
      <c r="WVP45" s="31"/>
      <c r="WVQ45" s="30"/>
      <c r="WVR45" s="31"/>
      <c r="WVS45" s="30"/>
      <c r="WVT45" s="31"/>
      <c r="WVU45" s="30"/>
      <c r="WVV45" s="31"/>
      <c r="WVW45" s="30"/>
      <c r="WVX45" s="31"/>
      <c r="WVY45" s="30"/>
      <c r="WVZ45" s="31"/>
      <c r="WWA45" s="30"/>
      <c r="WWB45" s="31"/>
      <c r="WWC45" s="30"/>
      <c r="WWD45" s="31"/>
      <c r="WWE45" s="30"/>
      <c r="WWF45" s="31"/>
      <c r="WWG45" s="30"/>
      <c r="WWH45" s="31"/>
      <c r="WWI45" s="30"/>
      <c r="WWJ45" s="31"/>
      <c r="WWK45" s="30"/>
      <c r="WWL45" s="31"/>
      <c r="WWM45" s="30"/>
      <c r="WWN45" s="31"/>
      <c r="WWO45" s="30"/>
      <c r="WWP45" s="31"/>
      <c r="WWQ45" s="30"/>
      <c r="WWR45" s="31"/>
      <c r="WWS45" s="30"/>
      <c r="WWT45" s="31"/>
      <c r="WWU45" s="30"/>
      <c r="WWV45" s="31"/>
      <c r="WWW45" s="30"/>
      <c r="WWX45" s="31"/>
      <c r="WWY45" s="30"/>
      <c r="WWZ45" s="31"/>
      <c r="WXA45" s="30"/>
      <c r="WXB45" s="31"/>
      <c r="WXC45" s="30"/>
      <c r="WXD45" s="31"/>
      <c r="WXE45" s="30"/>
      <c r="WXF45" s="31"/>
      <c r="WXG45" s="30"/>
      <c r="WXH45" s="31"/>
      <c r="WXI45" s="30"/>
      <c r="WXJ45" s="31"/>
      <c r="WXK45" s="30"/>
      <c r="WXL45" s="31"/>
      <c r="WXM45" s="30"/>
      <c r="WXN45" s="31"/>
      <c r="WXO45" s="30"/>
      <c r="WXP45" s="31"/>
      <c r="WXQ45" s="30"/>
      <c r="WXR45" s="31"/>
      <c r="WXS45" s="30"/>
      <c r="WXT45" s="31"/>
      <c r="WXU45" s="30"/>
      <c r="WXV45" s="31"/>
      <c r="WXW45" s="30"/>
      <c r="WXX45" s="31"/>
      <c r="WXY45" s="30"/>
      <c r="WXZ45" s="31"/>
      <c r="WYA45" s="30"/>
      <c r="WYB45" s="31"/>
      <c r="WYC45" s="30"/>
      <c r="WYD45" s="31"/>
      <c r="WYE45" s="30"/>
      <c r="WYF45" s="31"/>
      <c r="WYG45" s="30"/>
      <c r="WYH45" s="31"/>
      <c r="WYI45" s="30"/>
      <c r="WYJ45" s="31"/>
      <c r="WYK45" s="30"/>
      <c r="WYL45" s="31"/>
      <c r="WYM45" s="30"/>
      <c r="WYN45" s="31"/>
      <c r="WYO45" s="30"/>
      <c r="WYP45" s="31"/>
      <c r="WYQ45" s="30"/>
      <c r="WYR45" s="31"/>
      <c r="WYS45" s="30"/>
      <c r="WYT45" s="31"/>
      <c r="WYU45" s="30"/>
      <c r="WYV45" s="31"/>
      <c r="WYW45" s="30"/>
      <c r="WYX45" s="31"/>
      <c r="WYY45" s="30"/>
      <c r="WYZ45" s="31"/>
      <c r="WZA45" s="30"/>
      <c r="WZB45" s="31"/>
      <c r="WZC45" s="30"/>
      <c r="WZD45" s="31"/>
      <c r="WZE45" s="30"/>
      <c r="WZF45" s="31"/>
      <c r="WZG45" s="30"/>
      <c r="WZH45" s="31"/>
      <c r="WZI45" s="30"/>
      <c r="WZJ45" s="31"/>
      <c r="WZK45" s="30"/>
      <c r="WZL45" s="31"/>
      <c r="WZM45" s="30"/>
      <c r="WZN45" s="31"/>
      <c r="WZO45" s="30"/>
      <c r="WZP45" s="31"/>
      <c r="WZQ45" s="30"/>
      <c r="WZR45" s="31"/>
      <c r="WZS45" s="30"/>
      <c r="WZT45" s="31"/>
      <c r="WZU45" s="30"/>
      <c r="WZV45" s="31"/>
      <c r="WZW45" s="30"/>
      <c r="WZX45" s="31"/>
      <c r="WZY45" s="30"/>
      <c r="WZZ45" s="31"/>
      <c r="XAA45" s="30"/>
      <c r="XAB45" s="31"/>
      <c r="XAC45" s="30"/>
      <c r="XAD45" s="31"/>
      <c r="XAE45" s="30"/>
      <c r="XAF45" s="31"/>
      <c r="XAG45" s="30"/>
      <c r="XAH45" s="31"/>
      <c r="XAI45" s="30"/>
      <c r="XAJ45" s="31"/>
      <c r="XAK45" s="30"/>
      <c r="XAL45" s="31"/>
      <c r="XAM45" s="30"/>
      <c r="XAN45" s="31"/>
      <c r="XAO45" s="30"/>
      <c r="XAP45" s="31"/>
      <c r="XAQ45" s="30"/>
      <c r="XAR45" s="31"/>
      <c r="XAS45" s="30"/>
      <c r="XAT45" s="31"/>
      <c r="XAU45" s="30"/>
      <c r="XAV45" s="31"/>
      <c r="XAW45" s="30"/>
      <c r="XAX45" s="31"/>
      <c r="XAY45" s="30"/>
      <c r="XAZ45" s="31"/>
      <c r="XBA45" s="30"/>
      <c r="XBB45" s="31"/>
      <c r="XBC45" s="30"/>
      <c r="XBD45" s="31"/>
      <c r="XBE45" s="30"/>
      <c r="XBF45" s="31"/>
      <c r="XBG45" s="30"/>
      <c r="XBH45" s="31"/>
      <c r="XBI45" s="30"/>
      <c r="XBJ45" s="31"/>
      <c r="XBK45" s="30"/>
      <c r="XBL45" s="31"/>
      <c r="XBM45" s="30"/>
      <c r="XBN45" s="31"/>
      <c r="XBO45" s="30"/>
      <c r="XBP45" s="31"/>
      <c r="XBQ45" s="30"/>
      <c r="XBR45" s="31"/>
      <c r="XBS45" s="30"/>
      <c r="XBT45" s="31"/>
      <c r="XBU45" s="30"/>
      <c r="XBV45" s="31"/>
      <c r="XBW45" s="30"/>
      <c r="XBX45" s="31"/>
      <c r="XBY45" s="30"/>
      <c r="XBZ45" s="31"/>
      <c r="XCA45" s="30"/>
      <c r="XCB45" s="31"/>
      <c r="XCC45" s="30"/>
      <c r="XCD45" s="31"/>
      <c r="XCE45" s="30"/>
      <c r="XCF45" s="31"/>
      <c r="XCG45" s="30"/>
      <c r="XCH45" s="31"/>
      <c r="XCI45" s="30"/>
      <c r="XCJ45" s="31"/>
      <c r="XCK45" s="30"/>
      <c r="XCL45" s="31"/>
      <c r="XCM45" s="30"/>
      <c r="XCN45" s="31"/>
      <c r="XCO45" s="30"/>
      <c r="XCP45" s="31"/>
      <c r="XCQ45" s="30"/>
      <c r="XCR45" s="31"/>
      <c r="XCS45" s="30"/>
      <c r="XCT45" s="31"/>
      <c r="XCU45" s="30"/>
      <c r="XCV45" s="31"/>
      <c r="XCW45" s="30"/>
      <c r="XCX45" s="31"/>
      <c r="XCY45" s="30"/>
      <c r="XCZ45" s="31"/>
      <c r="XDA45" s="30"/>
      <c r="XDB45" s="31"/>
      <c r="XDC45" s="30"/>
      <c r="XDD45" s="31"/>
      <c r="XDE45" s="30"/>
      <c r="XDF45" s="31"/>
      <c r="XDG45" s="30"/>
      <c r="XDH45" s="31"/>
      <c r="XDI45" s="30"/>
      <c r="XDJ45" s="31"/>
      <c r="XDK45" s="30"/>
      <c r="XDL45" s="31"/>
      <c r="XDM45" s="30"/>
      <c r="XDN45" s="31"/>
      <c r="XDO45" s="30"/>
      <c r="XDP45" s="31"/>
      <c r="XDQ45" s="30"/>
      <c r="XDR45" s="31"/>
      <c r="XDS45" s="30"/>
      <c r="XDT45" s="31"/>
      <c r="XDU45" s="30"/>
      <c r="XDV45" s="31"/>
      <c r="XDW45" s="30"/>
      <c r="XDX45" s="31"/>
      <c r="XDY45" s="30"/>
      <c r="XDZ45" s="31"/>
      <c r="XEA45" s="30"/>
      <c r="XEB45" s="31"/>
      <c r="XEC45" s="30"/>
      <c r="XED45" s="31"/>
      <c r="XEE45" s="30"/>
      <c r="XEF45" s="31"/>
      <c r="XEG45" s="30"/>
      <c r="XEH45" s="31"/>
      <c r="XEI45" s="30"/>
      <c r="XEJ45" s="31"/>
      <c r="XEK45" s="30"/>
      <c r="XEL45" s="31"/>
      <c r="XEM45" s="30"/>
      <c r="XEN45" s="31"/>
      <c r="XEO45" s="30"/>
      <c r="XEP45" s="31"/>
      <c r="XEQ45" s="30"/>
      <c r="XER45" s="31"/>
      <c r="XES45" s="30"/>
      <c r="XET45" s="31"/>
      <c r="XEU45" s="30"/>
    </row>
    <row r="46" spans="2:16375" s="28" customFormat="1" ht="17" thickBot="1">
      <c r="B46" s="235"/>
      <c r="C46" s="34" t="s">
        <v>1</v>
      </c>
      <c r="D46" s="240">
        <f>LN(D45/参数实验室!$E$58)/参数实验室!$E$59</f>
        <v>-0.20872250589034727</v>
      </c>
      <c r="E46" s="241" t="s">
        <v>19</v>
      </c>
      <c r="F46" s="34"/>
      <c r="G46" s="34"/>
      <c r="H46" s="34"/>
      <c r="I46" s="236"/>
      <c r="J46" s="31"/>
      <c r="K46" s="250"/>
      <c r="L46" s="227" t="s">
        <v>186</v>
      </c>
      <c r="M46" s="228" t="s">
        <v>187</v>
      </c>
      <c r="N46" s="228" t="s">
        <v>188</v>
      </c>
      <c r="O46" s="228" t="s">
        <v>189</v>
      </c>
      <c r="P46" s="228" t="s">
        <v>184</v>
      </c>
      <c r="Q46" s="228" t="s">
        <v>185</v>
      </c>
      <c r="R46" s="228" t="s">
        <v>190</v>
      </c>
      <c r="S46" s="228" t="s">
        <v>191</v>
      </c>
      <c r="T46" s="228" t="s">
        <v>192</v>
      </c>
      <c r="U46" s="228" t="s">
        <v>198</v>
      </c>
      <c r="V46" s="228" t="s">
        <v>199</v>
      </c>
      <c r="W46" s="228" t="s">
        <v>193</v>
      </c>
      <c r="X46" s="229" t="s">
        <v>194</v>
      </c>
      <c r="Y46" s="250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31"/>
      <c r="FY46" s="31"/>
      <c r="FZ46" s="31"/>
      <c r="GA46" s="31"/>
      <c r="GB46" s="31"/>
      <c r="GC46" s="31"/>
      <c r="GD46" s="31"/>
      <c r="GE46" s="31"/>
      <c r="GF46" s="31"/>
      <c r="GG46" s="31"/>
      <c r="GH46" s="31"/>
      <c r="GI46" s="31"/>
      <c r="GJ46" s="31"/>
      <c r="GK46" s="31"/>
      <c r="GL46" s="31"/>
      <c r="GM46" s="31"/>
      <c r="GN46" s="31"/>
      <c r="GO46" s="31"/>
      <c r="GP46" s="31"/>
      <c r="GQ46" s="31"/>
      <c r="GR46" s="31"/>
      <c r="GS46" s="31"/>
      <c r="GT46" s="31"/>
      <c r="GU46" s="31"/>
      <c r="GV46" s="31"/>
      <c r="GW46" s="31"/>
      <c r="GX46" s="31"/>
      <c r="GY46" s="31"/>
      <c r="GZ46" s="31"/>
      <c r="HA46" s="31"/>
      <c r="HB46" s="31"/>
      <c r="HC46" s="31"/>
      <c r="HD46" s="31"/>
      <c r="HE46" s="31"/>
      <c r="HF46" s="31"/>
      <c r="HG46" s="31"/>
      <c r="HH46" s="31"/>
      <c r="HI46" s="31"/>
      <c r="HJ46" s="31"/>
      <c r="HK46" s="31"/>
      <c r="HL46" s="31"/>
      <c r="HM46" s="31"/>
      <c r="HN46" s="31"/>
      <c r="HO46" s="31"/>
      <c r="HP46" s="31"/>
      <c r="HQ46" s="31"/>
      <c r="HR46" s="31"/>
      <c r="HS46" s="31"/>
      <c r="HT46" s="31"/>
      <c r="HU46" s="31"/>
      <c r="HV46" s="31"/>
      <c r="HW46" s="31"/>
      <c r="HX46" s="31"/>
      <c r="HY46" s="31"/>
      <c r="HZ46" s="31"/>
      <c r="IA46" s="31"/>
      <c r="IB46" s="31"/>
      <c r="IC46" s="31"/>
      <c r="ID46" s="31"/>
      <c r="IE46" s="31"/>
      <c r="IF46" s="31"/>
      <c r="IG46" s="31"/>
      <c r="IH46" s="31"/>
      <c r="II46" s="31"/>
      <c r="IJ46" s="31"/>
      <c r="IK46" s="31"/>
      <c r="IL46" s="31"/>
      <c r="IM46" s="31"/>
      <c r="IN46" s="31"/>
      <c r="IO46" s="31"/>
      <c r="IP46" s="31"/>
      <c r="IQ46" s="31"/>
      <c r="IR46" s="31"/>
      <c r="IS46" s="31"/>
      <c r="IT46" s="31"/>
      <c r="IU46" s="31"/>
      <c r="IV46" s="31"/>
      <c r="IW46" s="31"/>
      <c r="IX46" s="31"/>
      <c r="IY46" s="31"/>
      <c r="IZ46" s="31"/>
      <c r="JA46" s="31"/>
      <c r="JB46" s="31"/>
      <c r="JC46" s="31"/>
      <c r="JD46" s="31"/>
      <c r="JE46" s="31"/>
      <c r="JF46" s="31"/>
      <c r="JG46" s="31"/>
      <c r="JH46" s="31"/>
      <c r="JI46" s="31"/>
      <c r="JJ46" s="31"/>
      <c r="JK46" s="31"/>
      <c r="JL46" s="31"/>
      <c r="JM46" s="31"/>
      <c r="JN46" s="31"/>
      <c r="JO46" s="31"/>
      <c r="JP46" s="31"/>
      <c r="JQ46" s="31"/>
      <c r="JR46" s="31"/>
      <c r="JS46" s="31"/>
      <c r="JT46" s="31"/>
      <c r="JU46" s="31"/>
      <c r="JV46" s="31"/>
      <c r="JW46" s="31"/>
      <c r="JX46" s="31"/>
      <c r="JY46" s="31"/>
      <c r="JZ46" s="31"/>
      <c r="KA46" s="31"/>
      <c r="KB46" s="31"/>
      <c r="KC46" s="31"/>
      <c r="KD46" s="31"/>
      <c r="KE46" s="31"/>
      <c r="KF46" s="31"/>
      <c r="KG46" s="31"/>
      <c r="KH46" s="31"/>
      <c r="KI46" s="31"/>
      <c r="KJ46" s="31"/>
      <c r="KK46" s="31"/>
      <c r="KL46" s="31"/>
      <c r="KM46" s="31"/>
      <c r="KN46" s="31"/>
      <c r="KO46" s="31"/>
      <c r="KP46" s="31"/>
      <c r="KQ46" s="31"/>
      <c r="KR46" s="31"/>
      <c r="KS46" s="31"/>
      <c r="KT46" s="31"/>
      <c r="KU46" s="31"/>
      <c r="KV46" s="31"/>
      <c r="KW46" s="31"/>
      <c r="KX46" s="31"/>
      <c r="KY46" s="31"/>
      <c r="KZ46" s="31"/>
      <c r="LA46" s="31"/>
      <c r="LB46" s="31"/>
      <c r="LC46" s="31"/>
      <c r="LD46" s="31"/>
      <c r="LE46" s="31"/>
      <c r="LF46" s="31"/>
      <c r="LG46" s="31"/>
      <c r="LH46" s="31"/>
      <c r="LI46" s="31"/>
      <c r="LJ46" s="31"/>
      <c r="LK46" s="31"/>
      <c r="LL46" s="31"/>
      <c r="LM46" s="31"/>
      <c r="LN46" s="31"/>
      <c r="LO46" s="31"/>
      <c r="LP46" s="31"/>
      <c r="LQ46" s="31"/>
      <c r="LR46" s="31"/>
      <c r="LS46" s="31"/>
      <c r="LT46" s="31"/>
      <c r="LU46" s="31"/>
      <c r="LV46" s="31"/>
      <c r="LW46" s="31"/>
      <c r="LX46" s="31"/>
      <c r="LY46" s="31"/>
      <c r="LZ46" s="31"/>
      <c r="MA46" s="31"/>
      <c r="MB46" s="31"/>
      <c r="MC46" s="31"/>
      <c r="MD46" s="31"/>
      <c r="ME46" s="31"/>
      <c r="MF46" s="31"/>
      <c r="MG46" s="31"/>
      <c r="MH46" s="31"/>
      <c r="MI46" s="31"/>
      <c r="MJ46" s="31"/>
      <c r="MK46" s="31"/>
      <c r="ML46" s="31"/>
      <c r="MM46" s="31"/>
      <c r="MN46" s="31"/>
      <c r="MO46" s="31"/>
      <c r="MP46" s="31"/>
      <c r="MQ46" s="31"/>
      <c r="MR46" s="31"/>
      <c r="MS46" s="31"/>
      <c r="MT46" s="31"/>
      <c r="MU46" s="31"/>
      <c r="MV46" s="31"/>
      <c r="MW46" s="31"/>
      <c r="MX46" s="31"/>
      <c r="MY46" s="31"/>
      <c r="MZ46" s="31"/>
      <c r="NA46" s="31"/>
      <c r="NB46" s="31"/>
      <c r="NC46" s="31"/>
      <c r="ND46" s="31"/>
      <c r="NE46" s="31"/>
      <c r="NF46" s="31"/>
      <c r="NG46" s="31"/>
      <c r="NH46" s="31"/>
      <c r="NI46" s="31"/>
      <c r="NJ46" s="31"/>
      <c r="NK46" s="31"/>
      <c r="NL46" s="31"/>
      <c r="NM46" s="31"/>
      <c r="NN46" s="31"/>
      <c r="NO46" s="31"/>
      <c r="NP46" s="31"/>
      <c r="NQ46" s="31"/>
      <c r="NR46" s="31"/>
      <c r="NS46" s="31"/>
      <c r="NT46" s="31"/>
      <c r="NU46" s="31"/>
      <c r="NV46" s="31"/>
      <c r="NW46" s="31"/>
      <c r="NX46" s="31"/>
      <c r="NY46" s="31"/>
      <c r="NZ46" s="31"/>
      <c r="OA46" s="31"/>
      <c r="OB46" s="31"/>
      <c r="OC46" s="31"/>
      <c r="OD46" s="31"/>
      <c r="OE46" s="31"/>
      <c r="OF46" s="31"/>
      <c r="OG46" s="31"/>
      <c r="OH46" s="31"/>
      <c r="OI46" s="31"/>
      <c r="OJ46" s="31"/>
      <c r="OK46" s="31"/>
      <c r="OL46" s="31"/>
      <c r="OM46" s="31"/>
      <c r="ON46" s="31"/>
      <c r="OO46" s="31"/>
      <c r="OP46" s="31"/>
      <c r="OQ46" s="31"/>
      <c r="OR46" s="31"/>
      <c r="OS46" s="31"/>
      <c r="OT46" s="31"/>
      <c r="OU46" s="31"/>
      <c r="OV46" s="31"/>
      <c r="OW46" s="31"/>
      <c r="OX46" s="31"/>
      <c r="OY46" s="31"/>
      <c r="OZ46" s="31"/>
      <c r="PA46" s="31"/>
      <c r="PB46" s="31"/>
      <c r="PC46" s="31"/>
      <c r="PD46" s="31"/>
      <c r="PE46" s="31"/>
      <c r="PF46" s="31"/>
      <c r="PG46" s="31"/>
      <c r="PH46" s="31"/>
      <c r="PI46" s="31"/>
      <c r="PJ46" s="31"/>
      <c r="PK46" s="31"/>
      <c r="PL46" s="31"/>
      <c r="PM46" s="31"/>
      <c r="PN46" s="31"/>
      <c r="PO46" s="31"/>
      <c r="PP46" s="31"/>
      <c r="PQ46" s="31"/>
      <c r="PR46" s="31"/>
      <c r="PS46" s="31"/>
      <c r="PT46" s="31"/>
      <c r="PU46" s="31"/>
      <c r="PV46" s="31"/>
      <c r="PW46" s="31"/>
      <c r="PX46" s="31"/>
      <c r="PY46" s="31"/>
      <c r="PZ46" s="31"/>
      <c r="QA46" s="31"/>
      <c r="QB46" s="31"/>
      <c r="QC46" s="31"/>
      <c r="QD46" s="31"/>
      <c r="QE46" s="31"/>
      <c r="QF46" s="31"/>
      <c r="QG46" s="31"/>
      <c r="QH46" s="31"/>
      <c r="QI46" s="31"/>
      <c r="QJ46" s="31"/>
      <c r="QK46" s="31"/>
      <c r="QL46" s="31"/>
      <c r="QM46" s="31"/>
      <c r="QN46" s="31"/>
      <c r="QO46" s="31"/>
      <c r="QP46" s="31"/>
      <c r="QQ46" s="31"/>
      <c r="QR46" s="31"/>
      <c r="QS46" s="31"/>
      <c r="QT46" s="31"/>
      <c r="QU46" s="31"/>
      <c r="QV46" s="31"/>
      <c r="QW46" s="31"/>
      <c r="QX46" s="31"/>
      <c r="QY46" s="31"/>
      <c r="QZ46" s="31"/>
      <c r="RA46" s="31"/>
      <c r="RB46" s="31"/>
      <c r="RC46" s="31"/>
      <c r="RD46" s="31"/>
      <c r="RE46" s="31"/>
      <c r="RF46" s="31"/>
      <c r="RG46" s="31"/>
      <c r="RH46" s="31"/>
      <c r="RI46" s="31"/>
      <c r="RJ46" s="31"/>
      <c r="RK46" s="31"/>
      <c r="RL46" s="31"/>
      <c r="RM46" s="31"/>
      <c r="RN46" s="31"/>
      <c r="RO46" s="31"/>
      <c r="RP46" s="31"/>
      <c r="RQ46" s="31"/>
      <c r="RR46" s="31"/>
      <c r="RS46" s="31"/>
      <c r="RT46" s="31"/>
      <c r="RU46" s="31"/>
      <c r="RV46" s="31"/>
      <c r="RW46" s="31"/>
      <c r="RX46" s="31"/>
      <c r="RY46" s="31"/>
      <c r="RZ46" s="31"/>
      <c r="SA46" s="31"/>
      <c r="SB46" s="31"/>
      <c r="SC46" s="31"/>
      <c r="SD46" s="31"/>
      <c r="SE46" s="31"/>
      <c r="SF46" s="31"/>
      <c r="SG46" s="31"/>
      <c r="SH46" s="31"/>
      <c r="SI46" s="31"/>
      <c r="SJ46" s="31"/>
      <c r="SK46" s="31"/>
      <c r="SL46" s="31"/>
      <c r="SM46" s="31"/>
      <c r="SN46" s="31"/>
      <c r="SO46" s="31"/>
      <c r="SP46" s="31"/>
      <c r="SQ46" s="31"/>
      <c r="SR46" s="31"/>
      <c r="SS46" s="31"/>
      <c r="ST46" s="31"/>
      <c r="SU46" s="31"/>
      <c r="SV46" s="31"/>
      <c r="SW46" s="31"/>
      <c r="SX46" s="31"/>
      <c r="SY46" s="31"/>
      <c r="SZ46" s="31"/>
      <c r="TA46" s="31"/>
      <c r="TB46" s="31"/>
      <c r="TC46" s="31"/>
      <c r="TD46" s="31"/>
      <c r="TE46" s="31"/>
      <c r="TF46" s="31"/>
      <c r="TG46" s="31"/>
      <c r="TH46" s="31"/>
      <c r="TI46" s="31"/>
      <c r="TJ46" s="31"/>
      <c r="TK46" s="31"/>
      <c r="TL46" s="31"/>
      <c r="TM46" s="31"/>
      <c r="TN46" s="31"/>
      <c r="TO46" s="31"/>
      <c r="TP46" s="31"/>
      <c r="TQ46" s="31"/>
      <c r="TR46" s="31"/>
      <c r="TS46" s="31"/>
      <c r="TT46" s="31"/>
      <c r="TU46" s="31"/>
      <c r="TV46" s="31"/>
      <c r="TW46" s="31"/>
      <c r="TX46" s="31"/>
      <c r="TY46" s="31"/>
      <c r="TZ46" s="31"/>
      <c r="UA46" s="31"/>
      <c r="UB46" s="31"/>
      <c r="UC46" s="31"/>
      <c r="UD46" s="31"/>
      <c r="UE46" s="31"/>
      <c r="UF46" s="31"/>
      <c r="UG46" s="31"/>
      <c r="UH46" s="31"/>
      <c r="UI46" s="31"/>
      <c r="UJ46" s="31"/>
      <c r="UK46" s="31"/>
      <c r="UL46" s="31"/>
      <c r="UM46" s="31"/>
      <c r="UN46" s="31"/>
      <c r="UO46" s="31"/>
      <c r="UP46" s="31"/>
      <c r="UQ46" s="31"/>
      <c r="UR46" s="31"/>
      <c r="US46" s="31"/>
      <c r="UT46" s="31"/>
      <c r="UU46" s="31"/>
      <c r="UV46" s="31"/>
      <c r="UW46" s="31"/>
      <c r="UX46" s="31"/>
      <c r="UY46" s="31"/>
      <c r="UZ46" s="31"/>
      <c r="VA46" s="31"/>
      <c r="VB46" s="31"/>
      <c r="VC46" s="31"/>
      <c r="VD46" s="31"/>
      <c r="VE46" s="31"/>
      <c r="VF46" s="31"/>
      <c r="VG46" s="31"/>
      <c r="VH46" s="31"/>
      <c r="VI46" s="31"/>
      <c r="VJ46" s="31"/>
      <c r="VK46" s="31"/>
      <c r="VL46" s="31"/>
      <c r="VM46" s="31"/>
      <c r="VN46" s="31"/>
      <c r="VO46" s="31"/>
      <c r="VP46" s="31"/>
      <c r="VQ46" s="31"/>
      <c r="VR46" s="31"/>
      <c r="VS46" s="31"/>
      <c r="VT46" s="31"/>
      <c r="VU46" s="31"/>
      <c r="VV46" s="31"/>
      <c r="VW46" s="31"/>
      <c r="VX46" s="31"/>
      <c r="VY46" s="31"/>
      <c r="VZ46" s="31"/>
      <c r="WA46" s="31"/>
      <c r="WB46" s="31"/>
      <c r="WC46" s="31"/>
      <c r="WD46" s="31"/>
      <c r="WE46" s="31"/>
      <c r="WF46" s="31"/>
      <c r="WG46" s="31"/>
      <c r="WH46" s="31"/>
      <c r="WI46" s="31"/>
      <c r="WJ46" s="31"/>
      <c r="WK46" s="31"/>
      <c r="WL46" s="31"/>
      <c r="WM46" s="31"/>
      <c r="WN46" s="31"/>
      <c r="WO46" s="31"/>
      <c r="WP46" s="31"/>
      <c r="WQ46" s="31"/>
      <c r="WR46" s="31"/>
      <c r="WS46" s="31"/>
      <c r="WT46" s="31"/>
      <c r="WU46" s="31"/>
      <c r="WV46" s="31"/>
      <c r="WW46" s="31"/>
      <c r="WX46" s="31"/>
      <c r="WY46" s="31"/>
      <c r="WZ46" s="31"/>
      <c r="XA46" s="31"/>
      <c r="XB46" s="31"/>
      <c r="XC46" s="31"/>
      <c r="XD46" s="31"/>
      <c r="XE46" s="31"/>
      <c r="XF46" s="31"/>
      <c r="XG46" s="31"/>
      <c r="XH46" s="31"/>
      <c r="XI46" s="31"/>
      <c r="XJ46" s="31"/>
      <c r="XK46" s="31"/>
      <c r="XL46" s="31"/>
      <c r="XM46" s="31"/>
      <c r="XN46" s="31"/>
      <c r="XO46" s="31"/>
      <c r="XP46" s="31"/>
      <c r="XQ46" s="31"/>
      <c r="XR46" s="31"/>
      <c r="XS46" s="31"/>
      <c r="XT46" s="31"/>
      <c r="XU46" s="31"/>
      <c r="XV46" s="31"/>
      <c r="XW46" s="31"/>
      <c r="XX46" s="31"/>
      <c r="XY46" s="31"/>
      <c r="XZ46" s="31"/>
      <c r="YA46" s="31"/>
      <c r="YB46" s="31"/>
      <c r="YC46" s="31"/>
      <c r="YD46" s="31"/>
      <c r="YE46" s="31"/>
      <c r="YF46" s="31"/>
      <c r="YG46" s="31"/>
      <c r="YH46" s="31"/>
      <c r="YI46" s="31"/>
      <c r="YJ46" s="31"/>
      <c r="YK46" s="31"/>
      <c r="YL46" s="31"/>
      <c r="YM46" s="31"/>
      <c r="YN46" s="31"/>
      <c r="YO46" s="31"/>
      <c r="YP46" s="31"/>
      <c r="YQ46" s="31"/>
      <c r="YR46" s="31"/>
      <c r="YS46" s="31"/>
      <c r="YT46" s="31"/>
      <c r="YU46" s="31"/>
      <c r="YV46" s="31"/>
      <c r="YW46" s="31"/>
      <c r="YX46" s="31"/>
      <c r="YY46" s="31"/>
      <c r="YZ46" s="31"/>
      <c r="ZA46" s="31"/>
      <c r="ZB46" s="31"/>
      <c r="ZC46" s="31"/>
      <c r="ZD46" s="31"/>
      <c r="ZE46" s="31"/>
      <c r="ZF46" s="31"/>
      <c r="ZG46" s="31"/>
      <c r="ZH46" s="31"/>
      <c r="ZI46" s="31"/>
      <c r="ZJ46" s="31"/>
      <c r="ZK46" s="31"/>
      <c r="ZL46" s="31"/>
      <c r="ZM46" s="31"/>
      <c r="ZN46" s="31"/>
      <c r="ZO46" s="31"/>
      <c r="ZP46" s="31"/>
      <c r="ZQ46" s="31"/>
      <c r="ZR46" s="31"/>
      <c r="ZS46" s="31"/>
      <c r="ZT46" s="31"/>
      <c r="ZU46" s="31"/>
      <c r="ZV46" s="31"/>
      <c r="ZW46" s="31"/>
      <c r="ZX46" s="31"/>
      <c r="ZY46" s="31"/>
      <c r="ZZ46" s="31"/>
      <c r="AAA46" s="31"/>
      <c r="AAB46" s="31"/>
      <c r="AAC46" s="31"/>
      <c r="AAD46" s="31"/>
      <c r="AAE46" s="31"/>
      <c r="AAF46" s="31"/>
      <c r="AAG46" s="31"/>
      <c r="AAH46" s="31"/>
      <c r="AAI46" s="31"/>
      <c r="AAJ46" s="31"/>
      <c r="AAK46" s="31"/>
      <c r="AAL46" s="31"/>
      <c r="AAM46" s="31"/>
      <c r="AAN46" s="31"/>
      <c r="AAO46" s="31"/>
      <c r="AAP46" s="31"/>
      <c r="AAQ46" s="31"/>
      <c r="AAR46" s="31"/>
      <c r="AAS46" s="31"/>
      <c r="AAT46" s="31"/>
      <c r="AAU46" s="31"/>
      <c r="AAV46" s="31"/>
      <c r="AAW46" s="31"/>
      <c r="AAX46" s="31"/>
      <c r="AAY46" s="31"/>
      <c r="AAZ46" s="31"/>
      <c r="ABA46" s="31"/>
      <c r="ABB46" s="31"/>
      <c r="ABC46" s="31"/>
      <c r="ABD46" s="31"/>
      <c r="ABE46" s="31"/>
      <c r="ABF46" s="31"/>
      <c r="ABG46" s="31"/>
      <c r="ABH46" s="31"/>
      <c r="ABI46" s="31"/>
      <c r="ABJ46" s="31"/>
      <c r="ABK46" s="31"/>
      <c r="ABL46" s="31"/>
      <c r="ABM46" s="31"/>
      <c r="ABN46" s="31"/>
      <c r="ABO46" s="31"/>
      <c r="ABP46" s="31"/>
      <c r="ABQ46" s="31"/>
      <c r="ABR46" s="31"/>
      <c r="ABS46" s="31"/>
      <c r="ABT46" s="31"/>
      <c r="ABU46" s="31"/>
      <c r="ABV46" s="31"/>
      <c r="ABW46" s="31"/>
      <c r="ABX46" s="31"/>
      <c r="ABY46" s="31"/>
      <c r="ABZ46" s="31"/>
      <c r="ACA46" s="31"/>
      <c r="ACB46" s="31"/>
      <c r="ACC46" s="31"/>
      <c r="ACD46" s="31"/>
      <c r="ACE46" s="31"/>
      <c r="ACF46" s="31"/>
      <c r="ACG46" s="31"/>
      <c r="ACH46" s="31"/>
      <c r="ACI46" s="31"/>
      <c r="ACJ46" s="31"/>
      <c r="ACK46" s="31"/>
      <c r="ACL46" s="31"/>
      <c r="ACM46" s="31"/>
      <c r="ACN46" s="31"/>
      <c r="ACO46" s="31"/>
      <c r="ACP46" s="31"/>
      <c r="ACQ46" s="31"/>
      <c r="ACR46" s="31"/>
      <c r="ACS46" s="31"/>
      <c r="ACT46" s="31"/>
      <c r="ACU46" s="31"/>
      <c r="ACV46" s="31"/>
      <c r="ACW46" s="31"/>
      <c r="ACX46" s="31"/>
      <c r="ACY46" s="31"/>
      <c r="ACZ46" s="31"/>
      <c r="ADA46" s="31"/>
      <c r="ADB46" s="31"/>
      <c r="ADC46" s="31"/>
      <c r="ADD46" s="31"/>
      <c r="ADE46" s="31"/>
      <c r="ADF46" s="31"/>
      <c r="ADG46" s="31"/>
      <c r="ADH46" s="31"/>
      <c r="ADI46" s="31"/>
      <c r="ADJ46" s="31"/>
      <c r="ADK46" s="31"/>
      <c r="ADL46" s="31"/>
      <c r="ADM46" s="31"/>
      <c r="ADN46" s="31"/>
      <c r="ADO46" s="31"/>
      <c r="ADP46" s="31"/>
      <c r="ADQ46" s="31"/>
      <c r="ADR46" s="31"/>
      <c r="ADS46" s="31"/>
      <c r="ADT46" s="31"/>
      <c r="ADU46" s="31"/>
      <c r="ADV46" s="31"/>
      <c r="ADW46" s="31"/>
      <c r="ADX46" s="31"/>
      <c r="ADY46" s="31"/>
      <c r="ADZ46" s="31"/>
      <c r="AEA46" s="31"/>
      <c r="AEB46" s="31"/>
      <c r="AEC46" s="31"/>
      <c r="AED46" s="31"/>
      <c r="AEE46" s="31"/>
      <c r="AEF46" s="31"/>
      <c r="AEG46" s="31"/>
      <c r="AEH46" s="31"/>
      <c r="AEI46" s="31"/>
      <c r="AEJ46" s="31"/>
      <c r="AEK46" s="31"/>
      <c r="AEL46" s="31"/>
      <c r="AEM46" s="31"/>
      <c r="AEN46" s="31"/>
      <c r="AEO46" s="31"/>
      <c r="AEP46" s="31"/>
      <c r="AEQ46" s="31"/>
      <c r="AER46" s="31"/>
      <c r="AES46" s="31"/>
      <c r="AET46" s="31"/>
      <c r="AEU46" s="31"/>
      <c r="AEV46" s="31"/>
      <c r="AEW46" s="31"/>
      <c r="AEX46" s="31"/>
      <c r="AEY46" s="31"/>
      <c r="AEZ46" s="31"/>
      <c r="AFA46" s="31"/>
      <c r="AFB46" s="31"/>
      <c r="AFC46" s="31"/>
      <c r="AFD46" s="31"/>
      <c r="AFE46" s="31"/>
      <c r="AFF46" s="31"/>
      <c r="AFG46" s="31"/>
      <c r="AFH46" s="31"/>
      <c r="AFI46" s="31"/>
      <c r="AFJ46" s="31"/>
      <c r="AFK46" s="31"/>
      <c r="AFL46" s="31"/>
      <c r="AFM46" s="31"/>
      <c r="AFN46" s="31"/>
      <c r="AFO46" s="31"/>
      <c r="AFP46" s="31"/>
      <c r="AFQ46" s="31"/>
      <c r="AFR46" s="31"/>
      <c r="AFS46" s="31"/>
      <c r="AFT46" s="31"/>
      <c r="AFU46" s="31"/>
      <c r="AFV46" s="31"/>
      <c r="AFW46" s="31"/>
      <c r="AFX46" s="31"/>
      <c r="AFY46" s="31"/>
      <c r="AFZ46" s="31"/>
      <c r="AGA46" s="31"/>
      <c r="AGB46" s="31"/>
      <c r="AGC46" s="31"/>
      <c r="AGD46" s="31"/>
      <c r="AGE46" s="31"/>
      <c r="AGF46" s="31"/>
      <c r="AGG46" s="31"/>
      <c r="AGH46" s="31"/>
      <c r="AGI46" s="31"/>
      <c r="AGJ46" s="31"/>
      <c r="AGK46" s="31"/>
      <c r="AGL46" s="31"/>
      <c r="AGM46" s="31"/>
      <c r="AGN46" s="31"/>
      <c r="AGO46" s="31"/>
      <c r="AGP46" s="31"/>
      <c r="AGQ46" s="31"/>
      <c r="AGR46" s="31"/>
      <c r="AGS46" s="31"/>
      <c r="AGT46" s="31"/>
      <c r="AGU46" s="31"/>
      <c r="AGV46" s="31"/>
      <c r="AGW46" s="31"/>
      <c r="AGX46" s="31"/>
      <c r="AGY46" s="31"/>
      <c r="AGZ46" s="31"/>
      <c r="AHA46" s="31"/>
      <c r="AHB46" s="31"/>
      <c r="AHC46" s="31"/>
      <c r="AHD46" s="31"/>
      <c r="AHE46" s="31"/>
      <c r="AHF46" s="31"/>
      <c r="AHG46" s="31"/>
      <c r="AHH46" s="31"/>
      <c r="AHI46" s="31"/>
      <c r="AHJ46" s="31"/>
      <c r="AHK46" s="31"/>
      <c r="AHL46" s="31"/>
      <c r="AHM46" s="31"/>
      <c r="AHN46" s="31"/>
      <c r="AHO46" s="31"/>
      <c r="AHP46" s="31"/>
      <c r="AHQ46" s="31"/>
      <c r="AHR46" s="31"/>
      <c r="AHS46" s="31"/>
      <c r="AHT46" s="31"/>
      <c r="AHU46" s="31"/>
      <c r="AHV46" s="31"/>
      <c r="AHW46" s="31"/>
      <c r="AHX46" s="31"/>
      <c r="AHY46" s="31"/>
      <c r="AHZ46" s="31"/>
      <c r="AIA46" s="31"/>
      <c r="AIB46" s="31"/>
      <c r="AIC46" s="31"/>
      <c r="AID46" s="31"/>
      <c r="AIE46" s="31"/>
      <c r="AIF46" s="31"/>
      <c r="AIG46" s="31"/>
      <c r="AIH46" s="31"/>
      <c r="AII46" s="31"/>
      <c r="AIJ46" s="31"/>
      <c r="AIK46" s="31"/>
      <c r="AIL46" s="31"/>
      <c r="AIM46" s="31"/>
      <c r="AIN46" s="31"/>
      <c r="AIO46" s="31"/>
      <c r="AIP46" s="31"/>
      <c r="AIQ46" s="31"/>
      <c r="AIR46" s="31"/>
      <c r="AIS46" s="31"/>
      <c r="AIT46" s="31"/>
      <c r="AIU46" s="31"/>
      <c r="AIV46" s="31"/>
      <c r="AIW46" s="31"/>
      <c r="AIX46" s="31"/>
      <c r="AIY46" s="31"/>
      <c r="AIZ46" s="31"/>
      <c r="AJA46" s="31"/>
      <c r="AJB46" s="31"/>
      <c r="AJC46" s="31"/>
      <c r="AJD46" s="31"/>
      <c r="AJE46" s="31"/>
      <c r="AJF46" s="31"/>
      <c r="AJG46" s="31"/>
      <c r="AJH46" s="31"/>
      <c r="AJI46" s="31"/>
      <c r="AJJ46" s="31"/>
      <c r="AJK46" s="31"/>
      <c r="AJL46" s="31"/>
      <c r="AJM46" s="31"/>
      <c r="AJN46" s="31"/>
      <c r="AJO46" s="31"/>
      <c r="AJP46" s="31"/>
      <c r="AJQ46" s="31"/>
      <c r="AJR46" s="31"/>
      <c r="AJS46" s="31"/>
      <c r="AJT46" s="31"/>
      <c r="AJU46" s="31"/>
      <c r="AJV46" s="31"/>
      <c r="AJW46" s="31"/>
      <c r="AJX46" s="31"/>
      <c r="AJY46" s="31"/>
      <c r="AJZ46" s="31"/>
      <c r="AKA46" s="31"/>
      <c r="AKB46" s="31"/>
      <c r="AKC46" s="31"/>
      <c r="AKD46" s="31"/>
      <c r="AKE46" s="31"/>
      <c r="AKF46" s="31"/>
      <c r="AKG46" s="31"/>
      <c r="AKH46" s="31"/>
      <c r="AKI46" s="31"/>
      <c r="AKJ46" s="31"/>
      <c r="AKK46" s="31"/>
      <c r="AKL46" s="31"/>
      <c r="AKM46" s="31"/>
      <c r="AKN46" s="31"/>
      <c r="AKO46" s="31"/>
      <c r="AKP46" s="31"/>
      <c r="AKQ46" s="31"/>
      <c r="AKR46" s="31"/>
      <c r="AKS46" s="31"/>
      <c r="AKT46" s="31"/>
      <c r="AKU46" s="31"/>
      <c r="AKV46" s="31"/>
      <c r="AKW46" s="31"/>
      <c r="AKX46" s="31"/>
      <c r="AKY46" s="31"/>
      <c r="AKZ46" s="31"/>
      <c r="ALA46" s="31"/>
      <c r="ALB46" s="31"/>
      <c r="ALC46" s="31"/>
      <c r="ALD46" s="31"/>
      <c r="ALE46" s="31"/>
      <c r="ALF46" s="31"/>
      <c r="ALG46" s="31"/>
      <c r="ALH46" s="31"/>
      <c r="ALI46" s="31"/>
      <c r="ALJ46" s="31"/>
      <c r="ALK46" s="31"/>
      <c r="ALL46" s="31"/>
      <c r="ALM46" s="31"/>
      <c r="ALN46" s="31"/>
      <c r="ALO46" s="31"/>
      <c r="ALP46" s="31"/>
      <c r="ALQ46" s="31"/>
      <c r="ALR46" s="31"/>
      <c r="ALS46" s="31"/>
      <c r="ALT46" s="31"/>
      <c r="ALU46" s="31"/>
      <c r="ALV46" s="31"/>
      <c r="ALW46" s="31"/>
      <c r="ALX46" s="31"/>
      <c r="ALY46" s="31"/>
      <c r="ALZ46" s="31"/>
      <c r="AMA46" s="31"/>
      <c r="AMB46" s="31"/>
      <c r="AMC46" s="31"/>
      <c r="AMD46" s="31"/>
      <c r="AME46" s="31"/>
      <c r="AMF46" s="31"/>
      <c r="AMG46" s="31"/>
      <c r="AMH46" s="31"/>
      <c r="AMI46" s="31"/>
      <c r="AMJ46" s="31"/>
      <c r="AMK46" s="31"/>
      <c r="AML46" s="31"/>
      <c r="AMM46" s="31"/>
      <c r="AMN46" s="31"/>
      <c r="AMO46" s="31"/>
      <c r="AMP46" s="31"/>
      <c r="AMQ46" s="31"/>
      <c r="AMR46" s="31"/>
      <c r="AMS46" s="31"/>
      <c r="AMT46" s="31"/>
      <c r="AMU46" s="31"/>
      <c r="AMV46" s="31"/>
      <c r="AMW46" s="31"/>
      <c r="AMX46" s="31"/>
      <c r="AMY46" s="31"/>
      <c r="AMZ46" s="31"/>
      <c r="ANA46" s="31"/>
      <c r="ANB46" s="31"/>
      <c r="ANC46" s="31"/>
      <c r="AND46" s="31"/>
      <c r="ANE46" s="31"/>
      <c r="ANF46" s="31"/>
      <c r="ANG46" s="31"/>
      <c r="ANH46" s="31"/>
      <c r="ANI46" s="31"/>
      <c r="ANJ46" s="31"/>
      <c r="ANK46" s="31"/>
      <c r="ANL46" s="31"/>
      <c r="ANM46" s="31"/>
      <c r="ANN46" s="31"/>
      <c r="ANO46" s="31"/>
      <c r="ANP46" s="31"/>
      <c r="ANQ46" s="31"/>
      <c r="ANR46" s="31"/>
      <c r="ANS46" s="31"/>
      <c r="ANT46" s="31"/>
      <c r="ANU46" s="31"/>
      <c r="ANV46" s="31"/>
      <c r="ANW46" s="31"/>
      <c r="ANX46" s="31"/>
      <c r="ANY46" s="31"/>
      <c r="ANZ46" s="31"/>
      <c r="AOA46" s="31"/>
      <c r="AOB46" s="31"/>
      <c r="AOC46" s="31"/>
      <c r="AOD46" s="31"/>
      <c r="AOE46" s="31"/>
      <c r="AOF46" s="31"/>
      <c r="AOG46" s="31"/>
      <c r="AOH46" s="31"/>
      <c r="AOI46" s="31"/>
      <c r="AOJ46" s="31"/>
      <c r="AOK46" s="31"/>
      <c r="AOL46" s="31"/>
      <c r="AOM46" s="31"/>
      <c r="AON46" s="31"/>
      <c r="AOO46" s="31"/>
      <c r="AOP46" s="31"/>
      <c r="AOQ46" s="31"/>
      <c r="AOR46" s="31"/>
      <c r="AOS46" s="31"/>
      <c r="AOT46" s="31"/>
      <c r="AOU46" s="31"/>
      <c r="AOV46" s="31"/>
      <c r="AOW46" s="31"/>
      <c r="AOX46" s="31"/>
      <c r="AOY46" s="31"/>
      <c r="AOZ46" s="31"/>
      <c r="APA46" s="31"/>
      <c r="APB46" s="31"/>
      <c r="APC46" s="31"/>
      <c r="APD46" s="31"/>
      <c r="APE46" s="31"/>
      <c r="APF46" s="31"/>
      <c r="APG46" s="31"/>
      <c r="APH46" s="31"/>
      <c r="API46" s="31"/>
      <c r="APJ46" s="31"/>
      <c r="APK46" s="31"/>
      <c r="APL46" s="31"/>
      <c r="APM46" s="31"/>
      <c r="APN46" s="31"/>
      <c r="APO46" s="31"/>
      <c r="APP46" s="31"/>
      <c r="APQ46" s="31"/>
      <c r="APR46" s="31"/>
      <c r="APS46" s="31"/>
      <c r="APT46" s="31"/>
      <c r="APU46" s="31"/>
      <c r="APV46" s="31"/>
      <c r="APW46" s="31"/>
      <c r="APX46" s="31"/>
      <c r="APY46" s="31"/>
      <c r="APZ46" s="31"/>
      <c r="AQA46" s="31"/>
      <c r="AQB46" s="31"/>
      <c r="AQC46" s="31"/>
      <c r="AQD46" s="31"/>
      <c r="AQE46" s="31"/>
      <c r="AQF46" s="31"/>
      <c r="AQG46" s="31"/>
      <c r="AQH46" s="31"/>
      <c r="AQI46" s="31"/>
      <c r="AQJ46" s="31"/>
      <c r="AQK46" s="31"/>
      <c r="AQL46" s="31"/>
      <c r="AQM46" s="31"/>
      <c r="AQN46" s="31"/>
      <c r="AQO46" s="31"/>
      <c r="AQP46" s="31"/>
      <c r="AQQ46" s="31"/>
      <c r="AQR46" s="31"/>
      <c r="AQS46" s="31"/>
      <c r="AQT46" s="31"/>
      <c r="AQU46" s="31"/>
      <c r="AQV46" s="31"/>
      <c r="AQW46" s="31"/>
      <c r="AQX46" s="31"/>
      <c r="AQY46" s="31"/>
      <c r="AQZ46" s="31"/>
      <c r="ARA46" s="31"/>
      <c r="ARB46" s="31"/>
      <c r="ARC46" s="31"/>
      <c r="ARD46" s="31"/>
      <c r="ARE46" s="31"/>
      <c r="ARF46" s="31"/>
      <c r="ARG46" s="31"/>
      <c r="ARH46" s="31"/>
      <c r="ARI46" s="31"/>
      <c r="ARJ46" s="31"/>
      <c r="ARK46" s="31"/>
      <c r="ARL46" s="31"/>
      <c r="ARM46" s="31"/>
      <c r="ARN46" s="31"/>
      <c r="ARO46" s="31"/>
      <c r="ARP46" s="31"/>
      <c r="ARQ46" s="31"/>
      <c r="ARR46" s="31"/>
      <c r="ARS46" s="31"/>
      <c r="ART46" s="31"/>
      <c r="ARU46" s="31"/>
      <c r="ARV46" s="31"/>
      <c r="ARW46" s="31"/>
      <c r="ARX46" s="31"/>
      <c r="ARY46" s="31"/>
      <c r="ARZ46" s="31"/>
      <c r="ASA46" s="31"/>
      <c r="ASB46" s="31"/>
      <c r="ASC46" s="31"/>
      <c r="ASD46" s="31"/>
      <c r="ASE46" s="31"/>
      <c r="ASF46" s="31"/>
      <c r="ASG46" s="31"/>
      <c r="ASH46" s="31"/>
      <c r="ASI46" s="31"/>
      <c r="ASJ46" s="31"/>
      <c r="ASK46" s="31"/>
      <c r="ASL46" s="31"/>
      <c r="ASM46" s="31"/>
      <c r="ASN46" s="31"/>
      <c r="ASO46" s="31"/>
      <c r="ASP46" s="31"/>
      <c r="ASQ46" s="31"/>
      <c r="ASR46" s="31"/>
      <c r="ASS46" s="31"/>
      <c r="AST46" s="31"/>
      <c r="ASU46" s="31"/>
      <c r="ASV46" s="31"/>
      <c r="ASW46" s="31"/>
      <c r="ASX46" s="31"/>
      <c r="ASY46" s="31"/>
      <c r="ASZ46" s="31"/>
      <c r="ATA46" s="31"/>
      <c r="ATB46" s="31"/>
      <c r="ATC46" s="31"/>
      <c r="ATD46" s="31"/>
      <c r="ATE46" s="31"/>
      <c r="ATF46" s="31"/>
      <c r="ATG46" s="31"/>
      <c r="ATH46" s="31"/>
      <c r="ATI46" s="31"/>
      <c r="ATJ46" s="31"/>
      <c r="ATK46" s="31"/>
      <c r="ATL46" s="31"/>
      <c r="ATM46" s="31"/>
      <c r="ATN46" s="31"/>
      <c r="ATO46" s="31"/>
      <c r="ATP46" s="31"/>
      <c r="ATQ46" s="31"/>
      <c r="ATR46" s="31"/>
      <c r="ATS46" s="31"/>
      <c r="ATT46" s="31"/>
      <c r="ATU46" s="31"/>
      <c r="ATV46" s="31"/>
      <c r="ATW46" s="31"/>
      <c r="ATX46" s="31"/>
      <c r="ATY46" s="31"/>
      <c r="ATZ46" s="31"/>
      <c r="AUA46" s="31"/>
      <c r="AUB46" s="31"/>
      <c r="AUC46" s="31"/>
      <c r="AUD46" s="31"/>
      <c r="AUE46" s="31"/>
      <c r="AUF46" s="31"/>
      <c r="AUG46" s="31"/>
      <c r="AUH46" s="31"/>
      <c r="AUI46" s="31"/>
      <c r="AUJ46" s="31"/>
      <c r="AUK46" s="31"/>
      <c r="AUL46" s="31"/>
      <c r="AUM46" s="31"/>
      <c r="AUN46" s="31"/>
      <c r="AUO46" s="31"/>
      <c r="AUP46" s="31"/>
      <c r="AUQ46" s="31"/>
      <c r="AUR46" s="31"/>
      <c r="AUS46" s="31"/>
      <c r="AUT46" s="31"/>
      <c r="AUU46" s="31"/>
      <c r="AUV46" s="31"/>
      <c r="AUW46" s="31"/>
      <c r="AUX46" s="31"/>
      <c r="AUY46" s="31"/>
      <c r="AUZ46" s="31"/>
      <c r="AVA46" s="31"/>
      <c r="AVB46" s="31"/>
      <c r="AVC46" s="31"/>
      <c r="AVD46" s="31"/>
      <c r="AVE46" s="31"/>
      <c r="AVF46" s="31"/>
      <c r="AVG46" s="31"/>
      <c r="AVH46" s="31"/>
      <c r="AVI46" s="31"/>
      <c r="AVJ46" s="31"/>
      <c r="AVK46" s="31"/>
      <c r="AVL46" s="31"/>
      <c r="AVM46" s="31"/>
      <c r="AVN46" s="31"/>
      <c r="AVO46" s="31"/>
      <c r="AVP46" s="31"/>
      <c r="AVQ46" s="31"/>
      <c r="AVR46" s="31"/>
      <c r="AVS46" s="31"/>
      <c r="AVT46" s="31"/>
      <c r="AVU46" s="31"/>
      <c r="AVV46" s="31"/>
      <c r="AVW46" s="31"/>
      <c r="AVX46" s="31"/>
      <c r="AVY46" s="31"/>
      <c r="AVZ46" s="31"/>
      <c r="AWA46" s="31"/>
      <c r="AWB46" s="31"/>
      <c r="AWC46" s="31"/>
      <c r="AWD46" s="31"/>
      <c r="AWE46" s="31"/>
      <c r="AWF46" s="31"/>
      <c r="AWG46" s="31"/>
      <c r="AWH46" s="31"/>
      <c r="AWI46" s="31"/>
      <c r="AWJ46" s="31"/>
      <c r="AWK46" s="31"/>
      <c r="AWL46" s="31"/>
      <c r="AWM46" s="31"/>
      <c r="AWN46" s="31"/>
      <c r="AWO46" s="31"/>
      <c r="AWP46" s="31"/>
      <c r="AWQ46" s="31"/>
      <c r="AWR46" s="31"/>
      <c r="AWS46" s="31"/>
      <c r="AWT46" s="31"/>
      <c r="AWU46" s="31"/>
      <c r="AWV46" s="31"/>
      <c r="AWW46" s="31"/>
      <c r="AWX46" s="31"/>
      <c r="AWY46" s="31"/>
      <c r="AWZ46" s="31"/>
      <c r="AXA46" s="31"/>
      <c r="AXB46" s="31"/>
      <c r="AXC46" s="31"/>
      <c r="AXD46" s="31"/>
      <c r="AXE46" s="31"/>
      <c r="AXF46" s="31"/>
      <c r="AXG46" s="31"/>
      <c r="AXH46" s="31"/>
      <c r="AXI46" s="31"/>
      <c r="AXJ46" s="31"/>
      <c r="AXK46" s="31"/>
      <c r="AXL46" s="31"/>
      <c r="AXM46" s="31"/>
      <c r="AXN46" s="31"/>
      <c r="AXO46" s="31"/>
      <c r="AXP46" s="31"/>
      <c r="AXQ46" s="31"/>
      <c r="AXR46" s="31"/>
      <c r="AXS46" s="31"/>
      <c r="AXT46" s="31"/>
      <c r="AXU46" s="31"/>
      <c r="AXV46" s="31"/>
      <c r="AXW46" s="31"/>
      <c r="AXX46" s="31"/>
      <c r="AXY46" s="31"/>
      <c r="AXZ46" s="31"/>
      <c r="AYA46" s="31"/>
      <c r="AYB46" s="31"/>
      <c r="AYC46" s="31"/>
      <c r="AYD46" s="31"/>
      <c r="AYE46" s="31"/>
      <c r="AYF46" s="31"/>
      <c r="AYG46" s="31"/>
      <c r="AYH46" s="31"/>
      <c r="AYI46" s="31"/>
      <c r="AYJ46" s="31"/>
      <c r="AYK46" s="31"/>
      <c r="AYL46" s="31"/>
      <c r="AYM46" s="31"/>
      <c r="AYN46" s="31"/>
      <c r="AYO46" s="31"/>
      <c r="AYP46" s="31"/>
      <c r="AYQ46" s="31"/>
      <c r="AYR46" s="31"/>
      <c r="AYS46" s="31"/>
      <c r="AYT46" s="31"/>
      <c r="AYU46" s="31"/>
      <c r="AYV46" s="31"/>
      <c r="AYW46" s="31"/>
      <c r="AYX46" s="31"/>
      <c r="AYY46" s="31"/>
      <c r="AYZ46" s="31"/>
      <c r="AZA46" s="31"/>
      <c r="AZB46" s="31"/>
      <c r="AZC46" s="31"/>
      <c r="AZD46" s="31"/>
      <c r="AZE46" s="31"/>
      <c r="AZF46" s="31"/>
      <c r="AZG46" s="31"/>
      <c r="AZH46" s="31"/>
      <c r="AZI46" s="31"/>
      <c r="AZJ46" s="31"/>
      <c r="AZK46" s="31"/>
      <c r="AZL46" s="31"/>
      <c r="AZM46" s="31"/>
      <c r="AZN46" s="31"/>
      <c r="AZO46" s="31"/>
      <c r="AZP46" s="31"/>
      <c r="AZQ46" s="31"/>
      <c r="AZR46" s="31"/>
      <c r="AZS46" s="31"/>
      <c r="AZT46" s="31"/>
      <c r="AZU46" s="31"/>
      <c r="AZV46" s="31"/>
      <c r="AZW46" s="31"/>
      <c r="AZX46" s="31"/>
      <c r="AZY46" s="31"/>
      <c r="AZZ46" s="31"/>
      <c r="BAA46" s="31"/>
      <c r="BAB46" s="31"/>
      <c r="BAC46" s="31"/>
      <c r="BAD46" s="31"/>
      <c r="BAE46" s="31"/>
      <c r="BAF46" s="31"/>
      <c r="BAG46" s="31"/>
      <c r="BAH46" s="31"/>
      <c r="BAI46" s="31"/>
      <c r="BAJ46" s="31"/>
      <c r="BAK46" s="31"/>
      <c r="BAL46" s="31"/>
      <c r="BAM46" s="31"/>
      <c r="BAN46" s="31"/>
      <c r="BAO46" s="31"/>
      <c r="BAP46" s="31"/>
      <c r="BAQ46" s="31"/>
      <c r="BAR46" s="31"/>
      <c r="BAS46" s="31"/>
      <c r="BAT46" s="31"/>
      <c r="BAU46" s="31"/>
      <c r="BAV46" s="31"/>
      <c r="BAW46" s="31"/>
      <c r="BAX46" s="31"/>
      <c r="BAY46" s="31"/>
      <c r="BAZ46" s="31"/>
      <c r="BBA46" s="31"/>
      <c r="BBB46" s="31"/>
      <c r="BBC46" s="31"/>
      <c r="BBD46" s="31"/>
      <c r="BBE46" s="31"/>
      <c r="BBF46" s="31"/>
      <c r="BBG46" s="31"/>
      <c r="BBH46" s="31"/>
      <c r="BBI46" s="31"/>
      <c r="BBJ46" s="31"/>
      <c r="BBK46" s="31"/>
      <c r="BBL46" s="31"/>
      <c r="BBM46" s="31"/>
      <c r="BBN46" s="31"/>
      <c r="BBO46" s="31"/>
      <c r="BBP46" s="31"/>
      <c r="BBQ46" s="31"/>
      <c r="BBR46" s="31"/>
      <c r="BBS46" s="31"/>
      <c r="BBT46" s="31"/>
      <c r="BBU46" s="31"/>
      <c r="BBV46" s="31"/>
      <c r="BBW46" s="31"/>
      <c r="BBX46" s="31"/>
      <c r="BBY46" s="31"/>
      <c r="BBZ46" s="31"/>
      <c r="BCA46" s="31"/>
      <c r="BCB46" s="31"/>
      <c r="BCC46" s="31"/>
      <c r="BCD46" s="31"/>
      <c r="BCE46" s="31"/>
      <c r="BCF46" s="31"/>
      <c r="BCG46" s="31"/>
      <c r="BCH46" s="31"/>
      <c r="BCI46" s="31"/>
      <c r="BCJ46" s="31"/>
      <c r="BCK46" s="31"/>
      <c r="BCL46" s="31"/>
      <c r="BCM46" s="31"/>
      <c r="BCN46" s="31"/>
      <c r="BCO46" s="31"/>
      <c r="BCP46" s="31"/>
      <c r="BCQ46" s="31"/>
      <c r="BCR46" s="31"/>
      <c r="BCS46" s="31"/>
      <c r="BCT46" s="31"/>
      <c r="BCU46" s="31"/>
      <c r="BCV46" s="31"/>
      <c r="BCW46" s="31"/>
      <c r="BCX46" s="31"/>
      <c r="BCY46" s="31"/>
      <c r="BCZ46" s="31"/>
      <c r="BDA46" s="31"/>
      <c r="BDB46" s="31"/>
      <c r="BDC46" s="31"/>
      <c r="BDD46" s="31"/>
      <c r="BDE46" s="31"/>
      <c r="BDF46" s="31"/>
      <c r="BDG46" s="31"/>
      <c r="BDH46" s="31"/>
      <c r="BDI46" s="31"/>
      <c r="BDJ46" s="31"/>
      <c r="BDK46" s="31"/>
      <c r="BDL46" s="31"/>
      <c r="BDM46" s="31"/>
      <c r="BDN46" s="31"/>
      <c r="BDO46" s="31"/>
      <c r="BDP46" s="31"/>
      <c r="BDQ46" s="31"/>
      <c r="BDR46" s="31"/>
      <c r="BDS46" s="31"/>
      <c r="BDT46" s="31"/>
      <c r="BDU46" s="31"/>
      <c r="BDV46" s="31"/>
      <c r="BDW46" s="31"/>
      <c r="BDX46" s="31"/>
      <c r="BDY46" s="31"/>
      <c r="BDZ46" s="31"/>
      <c r="BEA46" s="31"/>
      <c r="BEB46" s="31"/>
      <c r="BEC46" s="31"/>
      <c r="BED46" s="31"/>
      <c r="BEE46" s="31"/>
      <c r="BEF46" s="31"/>
      <c r="BEG46" s="31"/>
      <c r="BEH46" s="31"/>
      <c r="BEI46" s="31"/>
      <c r="BEJ46" s="31"/>
      <c r="BEK46" s="31"/>
      <c r="BEL46" s="31"/>
      <c r="BEM46" s="31"/>
      <c r="BEN46" s="31"/>
      <c r="BEO46" s="31"/>
      <c r="BEP46" s="31"/>
      <c r="BEQ46" s="31"/>
      <c r="BER46" s="31"/>
      <c r="BES46" s="31"/>
      <c r="BET46" s="31"/>
      <c r="BEU46" s="31"/>
      <c r="BEV46" s="31"/>
      <c r="BEW46" s="31"/>
      <c r="BEX46" s="31"/>
      <c r="BEY46" s="31"/>
      <c r="BEZ46" s="31"/>
      <c r="BFA46" s="31"/>
      <c r="BFB46" s="31"/>
      <c r="BFC46" s="31"/>
      <c r="BFD46" s="31"/>
      <c r="BFE46" s="31"/>
      <c r="BFF46" s="31"/>
      <c r="BFG46" s="31"/>
      <c r="BFH46" s="31"/>
      <c r="BFI46" s="31"/>
      <c r="BFJ46" s="31"/>
      <c r="BFK46" s="31"/>
      <c r="BFL46" s="31"/>
      <c r="BFM46" s="31"/>
      <c r="BFN46" s="31"/>
      <c r="BFO46" s="31"/>
      <c r="BFP46" s="31"/>
      <c r="BFQ46" s="31"/>
      <c r="BFR46" s="31"/>
      <c r="BFS46" s="31"/>
      <c r="BFT46" s="31"/>
      <c r="BFU46" s="31"/>
      <c r="BFV46" s="31"/>
      <c r="BFW46" s="31"/>
      <c r="BFX46" s="31"/>
      <c r="BFY46" s="31"/>
      <c r="BFZ46" s="31"/>
      <c r="BGA46" s="31"/>
      <c r="BGB46" s="31"/>
      <c r="BGC46" s="31"/>
      <c r="BGD46" s="31"/>
      <c r="BGE46" s="31"/>
      <c r="BGF46" s="31"/>
      <c r="BGG46" s="31"/>
      <c r="BGH46" s="31"/>
      <c r="BGI46" s="31"/>
      <c r="BGJ46" s="31"/>
      <c r="BGK46" s="31"/>
      <c r="BGL46" s="31"/>
      <c r="BGM46" s="31"/>
      <c r="BGN46" s="31"/>
      <c r="BGO46" s="31"/>
      <c r="BGP46" s="31"/>
      <c r="BGQ46" s="31"/>
      <c r="BGR46" s="31"/>
      <c r="BGS46" s="31"/>
      <c r="BGT46" s="31"/>
      <c r="BGU46" s="31"/>
      <c r="BGV46" s="31"/>
      <c r="BGW46" s="31"/>
      <c r="BGX46" s="31"/>
      <c r="BGY46" s="31"/>
      <c r="BGZ46" s="31"/>
      <c r="BHA46" s="31"/>
      <c r="BHB46" s="31"/>
      <c r="BHC46" s="31"/>
      <c r="BHD46" s="31"/>
      <c r="BHE46" s="31"/>
      <c r="BHF46" s="31"/>
      <c r="BHG46" s="31"/>
      <c r="BHH46" s="31"/>
      <c r="BHI46" s="31"/>
      <c r="BHJ46" s="31"/>
      <c r="BHK46" s="31"/>
      <c r="BHL46" s="31"/>
      <c r="BHM46" s="31"/>
      <c r="BHN46" s="31"/>
      <c r="BHO46" s="31"/>
      <c r="BHP46" s="31"/>
      <c r="BHQ46" s="31"/>
      <c r="BHR46" s="31"/>
      <c r="BHS46" s="31"/>
      <c r="BHT46" s="31"/>
      <c r="BHU46" s="31"/>
      <c r="BHV46" s="31"/>
      <c r="BHW46" s="31"/>
      <c r="BHX46" s="31"/>
      <c r="BHY46" s="31"/>
      <c r="BHZ46" s="31"/>
      <c r="BIA46" s="31"/>
      <c r="BIB46" s="31"/>
      <c r="BIC46" s="31"/>
      <c r="BID46" s="31"/>
      <c r="BIE46" s="31"/>
      <c r="BIF46" s="31"/>
      <c r="BIG46" s="31"/>
      <c r="BIH46" s="31"/>
      <c r="BII46" s="31"/>
      <c r="BIJ46" s="31"/>
      <c r="BIK46" s="31"/>
      <c r="BIL46" s="31"/>
      <c r="BIM46" s="31"/>
      <c r="BIN46" s="31"/>
      <c r="BIO46" s="31"/>
      <c r="BIP46" s="31"/>
      <c r="BIQ46" s="31"/>
      <c r="BIR46" s="31"/>
      <c r="BIS46" s="31"/>
      <c r="BIT46" s="31"/>
      <c r="BIU46" s="31"/>
      <c r="BIV46" s="31"/>
      <c r="BIW46" s="31"/>
      <c r="BIX46" s="31"/>
      <c r="BIY46" s="31"/>
      <c r="BIZ46" s="31"/>
      <c r="BJA46" s="31"/>
      <c r="BJB46" s="31"/>
      <c r="BJC46" s="31"/>
      <c r="BJD46" s="31"/>
      <c r="BJE46" s="31"/>
      <c r="BJF46" s="31"/>
      <c r="BJG46" s="31"/>
      <c r="BJH46" s="31"/>
      <c r="BJI46" s="31"/>
      <c r="BJJ46" s="31"/>
      <c r="BJK46" s="31"/>
      <c r="BJL46" s="31"/>
      <c r="BJM46" s="31"/>
      <c r="BJN46" s="31"/>
      <c r="BJO46" s="31"/>
      <c r="BJP46" s="31"/>
      <c r="BJQ46" s="31"/>
      <c r="BJR46" s="31"/>
      <c r="BJS46" s="31"/>
      <c r="BJT46" s="31"/>
      <c r="BJU46" s="31"/>
      <c r="BJV46" s="31"/>
      <c r="BJW46" s="31"/>
      <c r="BJX46" s="31"/>
      <c r="BJY46" s="31"/>
      <c r="BJZ46" s="31"/>
      <c r="BKA46" s="31"/>
      <c r="BKB46" s="31"/>
      <c r="BKC46" s="31"/>
      <c r="BKD46" s="31"/>
      <c r="BKE46" s="31"/>
      <c r="BKF46" s="31"/>
      <c r="BKG46" s="31"/>
      <c r="BKH46" s="31"/>
      <c r="BKI46" s="31"/>
      <c r="BKJ46" s="31"/>
      <c r="BKK46" s="31"/>
      <c r="BKL46" s="31"/>
      <c r="BKM46" s="31"/>
      <c r="BKN46" s="31"/>
      <c r="BKO46" s="31"/>
      <c r="BKP46" s="31"/>
      <c r="BKQ46" s="31"/>
      <c r="BKR46" s="31"/>
      <c r="BKS46" s="31"/>
      <c r="BKT46" s="31"/>
      <c r="BKU46" s="31"/>
      <c r="BKV46" s="31"/>
      <c r="BKW46" s="31"/>
      <c r="BKX46" s="31"/>
      <c r="BKY46" s="31"/>
      <c r="BKZ46" s="31"/>
      <c r="BLA46" s="31"/>
      <c r="BLB46" s="31"/>
      <c r="BLC46" s="31"/>
      <c r="BLD46" s="31"/>
      <c r="BLE46" s="31"/>
      <c r="BLF46" s="31"/>
      <c r="BLG46" s="31"/>
      <c r="BLH46" s="31"/>
      <c r="BLI46" s="31"/>
      <c r="BLJ46" s="31"/>
      <c r="BLK46" s="31"/>
      <c r="BLL46" s="31"/>
      <c r="BLM46" s="31"/>
      <c r="BLN46" s="31"/>
      <c r="BLO46" s="31"/>
      <c r="BLP46" s="31"/>
      <c r="BLQ46" s="31"/>
      <c r="BLR46" s="31"/>
      <c r="BLS46" s="31"/>
      <c r="BLT46" s="31"/>
      <c r="BLU46" s="31"/>
      <c r="BLV46" s="31"/>
      <c r="BLW46" s="31"/>
      <c r="BLX46" s="31"/>
      <c r="BLY46" s="31"/>
      <c r="BLZ46" s="31"/>
      <c r="BMA46" s="31"/>
      <c r="BMB46" s="31"/>
      <c r="BMC46" s="31"/>
      <c r="BMD46" s="31"/>
      <c r="BME46" s="31"/>
      <c r="BMF46" s="31"/>
      <c r="BMG46" s="31"/>
      <c r="BMH46" s="31"/>
      <c r="BMI46" s="31"/>
      <c r="BMJ46" s="31"/>
      <c r="BMK46" s="31"/>
      <c r="BML46" s="31"/>
      <c r="BMM46" s="31"/>
      <c r="BMN46" s="31"/>
      <c r="BMO46" s="31"/>
      <c r="BMP46" s="31"/>
      <c r="BMQ46" s="31"/>
      <c r="BMR46" s="31"/>
      <c r="BMS46" s="31"/>
      <c r="BMT46" s="31"/>
      <c r="BMU46" s="31"/>
      <c r="BMV46" s="31"/>
      <c r="BMW46" s="31"/>
      <c r="BMX46" s="31"/>
      <c r="BMY46" s="31"/>
      <c r="BMZ46" s="31"/>
      <c r="BNA46" s="31"/>
      <c r="BNB46" s="31"/>
      <c r="BNC46" s="31"/>
      <c r="BND46" s="31"/>
      <c r="BNE46" s="31"/>
      <c r="BNF46" s="31"/>
      <c r="BNG46" s="31"/>
      <c r="BNH46" s="31"/>
      <c r="BNI46" s="31"/>
      <c r="BNJ46" s="31"/>
      <c r="BNK46" s="31"/>
      <c r="BNL46" s="31"/>
      <c r="BNM46" s="31"/>
      <c r="BNN46" s="31"/>
      <c r="BNO46" s="31"/>
      <c r="BNP46" s="31"/>
      <c r="BNQ46" s="31"/>
      <c r="BNR46" s="31"/>
      <c r="BNS46" s="31"/>
      <c r="BNT46" s="31"/>
      <c r="BNU46" s="31"/>
      <c r="BNV46" s="31"/>
      <c r="BNW46" s="31"/>
      <c r="BNX46" s="31"/>
      <c r="BNY46" s="31"/>
      <c r="BNZ46" s="31"/>
      <c r="BOA46" s="31"/>
      <c r="BOB46" s="31"/>
      <c r="BOC46" s="31"/>
      <c r="BOD46" s="31"/>
      <c r="BOE46" s="31"/>
      <c r="BOF46" s="31"/>
      <c r="BOG46" s="31"/>
      <c r="BOH46" s="31"/>
      <c r="BOI46" s="31"/>
      <c r="BOJ46" s="31"/>
      <c r="BOK46" s="31"/>
      <c r="BOL46" s="31"/>
      <c r="BOM46" s="31"/>
      <c r="BON46" s="31"/>
      <c r="BOO46" s="31"/>
      <c r="BOP46" s="31"/>
      <c r="BOQ46" s="31"/>
      <c r="BOR46" s="31"/>
      <c r="BOS46" s="31"/>
      <c r="BOT46" s="31"/>
      <c r="BOU46" s="31"/>
      <c r="BOV46" s="31"/>
      <c r="BOW46" s="31"/>
      <c r="BOX46" s="31"/>
      <c r="BOY46" s="31"/>
      <c r="BOZ46" s="31"/>
      <c r="BPA46" s="31"/>
      <c r="BPB46" s="31"/>
      <c r="BPC46" s="31"/>
      <c r="BPD46" s="31"/>
      <c r="BPE46" s="31"/>
      <c r="BPF46" s="31"/>
      <c r="BPG46" s="31"/>
      <c r="BPH46" s="31"/>
      <c r="BPI46" s="31"/>
      <c r="BPJ46" s="31"/>
      <c r="BPK46" s="31"/>
      <c r="BPL46" s="31"/>
      <c r="BPM46" s="31"/>
      <c r="BPN46" s="31"/>
      <c r="BPO46" s="31"/>
      <c r="BPP46" s="31"/>
      <c r="BPQ46" s="31"/>
      <c r="BPR46" s="31"/>
      <c r="BPS46" s="31"/>
      <c r="BPT46" s="31"/>
      <c r="BPU46" s="31"/>
      <c r="BPV46" s="31"/>
      <c r="BPW46" s="31"/>
      <c r="BPX46" s="31"/>
      <c r="BPY46" s="31"/>
      <c r="BPZ46" s="31"/>
      <c r="BQA46" s="31"/>
      <c r="BQB46" s="31"/>
      <c r="BQC46" s="31"/>
      <c r="BQD46" s="31"/>
      <c r="BQE46" s="31"/>
      <c r="BQF46" s="31"/>
      <c r="BQG46" s="31"/>
      <c r="BQH46" s="31"/>
      <c r="BQI46" s="31"/>
      <c r="BQJ46" s="31"/>
      <c r="BQK46" s="31"/>
      <c r="BQL46" s="31"/>
      <c r="BQM46" s="31"/>
      <c r="BQN46" s="31"/>
      <c r="BQO46" s="31"/>
      <c r="BQP46" s="31"/>
      <c r="BQQ46" s="31"/>
      <c r="BQR46" s="31"/>
      <c r="BQS46" s="31"/>
      <c r="BQT46" s="31"/>
      <c r="BQU46" s="31"/>
      <c r="BQV46" s="31"/>
      <c r="BQW46" s="31"/>
      <c r="BQX46" s="31"/>
      <c r="BQY46" s="31"/>
      <c r="BQZ46" s="31"/>
      <c r="BRA46" s="31"/>
      <c r="BRB46" s="31"/>
      <c r="BRC46" s="31"/>
      <c r="BRD46" s="31"/>
      <c r="BRE46" s="31"/>
      <c r="BRF46" s="31"/>
      <c r="BRG46" s="31"/>
      <c r="BRH46" s="31"/>
      <c r="BRI46" s="31"/>
      <c r="BRJ46" s="31"/>
      <c r="BRK46" s="31"/>
      <c r="BRL46" s="31"/>
      <c r="BRM46" s="31"/>
      <c r="BRN46" s="31"/>
      <c r="BRO46" s="31"/>
      <c r="BRP46" s="31"/>
      <c r="BRQ46" s="31"/>
      <c r="BRR46" s="31"/>
      <c r="BRS46" s="31"/>
      <c r="BRT46" s="31"/>
      <c r="BRU46" s="31"/>
      <c r="BRV46" s="31"/>
      <c r="BRW46" s="31"/>
      <c r="BRX46" s="31"/>
      <c r="BRY46" s="31"/>
      <c r="BRZ46" s="31"/>
      <c r="BSA46" s="31"/>
      <c r="BSB46" s="31"/>
      <c r="BSC46" s="31"/>
      <c r="BSD46" s="31"/>
      <c r="BSE46" s="31"/>
      <c r="BSF46" s="31"/>
      <c r="BSG46" s="31"/>
      <c r="BSH46" s="31"/>
      <c r="BSI46" s="31"/>
      <c r="BSJ46" s="31"/>
      <c r="BSK46" s="31"/>
      <c r="BSL46" s="31"/>
      <c r="BSM46" s="31"/>
      <c r="BSN46" s="31"/>
      <c r="BSO46" s="31"/>
      <c r="BSP46" s="31"/>
      <c r="BSQ46" s="31"/>
      <c r="BSR46" s="31"/>
      <c r="BSS46" s="31"/>
      <c r="BST46" s="31"/>
      <c r="BSU46" s="31"/>
      <c r="BSV46" s="31"/>
      <c r="BSW46" s="31"/>
      <c r="BSX46" s="31"/>
      <c r="BSY46" s="31"/>
      <c r="BSZ46" s="31"/>
      <c r="BTA46" s="31"/>
      <c r="BTB46" s="31"/>
      <c r="BTC46" s="31"/>
      <c r="BTD46" s="31"/>
      <c r="BTE46" s="31"/>
      <c r="BTF46" s="31"/>
      <c r="BTG46" s="31"/>
      <c r="BTH46" s="31"/>
      <c r="BTI46" s="31"/>
      <c r="BTJ46" s="31"/>
      <c r="BTK46" s="31"/>
      <c r="BTL46" s="31"/>
      <c r="BTM46" s="31"/>
      <c r="BTN46" s="31"/>
      <c r="BTO46" s="31"/>
      <c r="BTP46" s="31"/>
      <c r="BTQ46" s="31"/>
      <c r="BTR46" s="31"/>
      <c r="BTS46" s="31"/>
      <c r="BTT46" s="31"/>
      <c r="BTU46" s="31"/>
      <c r="BTV46" s="31"/>
      <c r="BTW46" s="31"/>
      <c r="BTX46" s="31"/>
      <c r="BTY46" s="31"/>
      <c r="BTZ46" s="31"/>
      <c r="BUA46" s="31"/>
      <c r="BUB46" s="31"/>
      <c r="BUC46" s="31"/>
      <c r="BUD46" s="31"/>
      <c r="BUE46" s="31"/>
      <c r="BUF46" s="31"/>
      <c r="BUG46" s="31"/>
      <c r="BUH46" s="31"/>
      <c r="BUI46" s="31"/>
      <c r="BUJ46" s="31"/>
      <c r="BUK46" s="31"/>
      <c r="BUL46" s="31"/>
      <c r="BUM46" s="31"/>
      <c r="BUN46" s="31"/>
      <c r="BUO46" s="31"/>
      <c r="BUP46" s="31"/>
      <c r="BUQ46" s="31"/>
      <c r="BUR46" s="31"/>
      <c r="BUS46" s="31"/>
      <c r="BUT46" s="31"/>
      <c r="BUU46" s="31"/>
      <c r="BUV46" s="31"/>
      <c r="BUW46" s="31"/>
      <c r="BUX46" s="31"/>
      <c r="BUY46" s="31"/>
      <c r="BUZ46" s="31"/>
      <c r="BVA46" s="31"/>
      <c r="BVB46" s="31"/>
      <c r="BVC46" s="31"/>
      <c r="BVD46" s="31"/>
      <c r="BVE46" s="31"/>
      <c r="BVF46" s="31"/>
      <c r="BVG46" s="31"/>
      <c r="BVH46" s="31"/>
      <c r="BVI46" s="31"/>
      <c r="BVJ46" s="31"/>
      <c r="BVK46" s="31"/>
      <c r="BVL46" s="31"/>
      <c r="BVM46" s="31"/>
      <c r="BVN46" s="31"/>
      <c r="BVO46" s="31"/>
      <c r="BVP46" s="31"/>
      <c r="BVQ46" s="31"/>
      <c r="BVR46" s="31"/>
      <c r="BVS46" s="31"/>
      <c r="BVT46" s="31"/>
      <c r="BVU46" s="31"/>
      <c r="BVV46" s="31"/>
      <c r="BVW46" s="31"/>
      <c r="BVX46" s="31"/>
      <c r="BVY46" s="31"/>
      <c r="BVZ46" s="31"/>
      <c r="BWA46" s="31"/>
      <c r="BWB46" s="31"/>
      <c r="BWC46" s="31"/>
      <c r="BWD46" s="31"/>
      <c r="BWE46" s="31"/>
      <c r="BWF46" s="31"/>
      <c r="BWG46" s="31"/>
      <c r="BWH46" s="31"/>
      <c r="BWI46" s="31"/>
      <c r="BWJ46" s="31"/>
      <c r="BWK46" s="31"/>
      <c r="BWL46" s="31"/>
      <c r="BWM46" s="31"/>
      <c r="BWN46" s="31"/>
      <c r="BWO46" s="31"/>
      <c r="BWP46" s="31"/>
      <c r="BWQ46" s="31"/>
      <c r="BWR46" s="31"/>
      <c r="BWS46" s="31"/>
      <c r="BWT46" s="31"/>
      <c r="BWU46" s="31"/>
      <c r="BWV46" s="31"/>
      <c r="BWW46" s="31"/>
      <c r="BWX46" s="31"/>
      <c r="BWY46" s="31"/>
      <c r="BWZ46" s="31"/>
      <c r="BXA46" s="31"/>
      <c r="BXB46" s="31"/>
      <c r="BXC46" s="31"/>
      <c r="BXD46" s="31"/>
      <c r="BXE46" s="31"/>
      <c r="BXF46" s="31"/>
      <c r="BXG46" s="31"/>
      <c r="BXH46" s="31"/>
      <c r="BXI46" s="31"/>
      <c r="BXJ46" s="31"/>
      <c r="BXK46" s="31"/>
      <c r="BXL46" s="31"/>
      <c r="BXM46" s="31"/>
      <c r="BXN46" s="31"/>
      <c r="BXO46" s="31"/>
      <c r="BXP46" s="31"/>
      <c r="BXQ46" s="31"/>
      <c r="BXR46" s="31"/>
      <c r="BXS46" s="31"/>
      <c r="BXT46" s="31"/>
      <c r="BXU46" s="31"/>
      <c r="BXV46" s="31"/>
      <c r="BXW46" s="31"/>
      <c r="BXX46" s="31"/>
      <c r="BXY46" s="31"/>
      <c r="BXZ46" s="31"/>
      <c r="BYA46" s="31"/>
      <c r="BYB46" s="31"/>
      <c r="BYC46" s="31"/>
      <c r="BYD46" s="31"/>
      <c r="BYE46" s="31"/>
      <c r="BYF46" s="31"/>
      <c r="BYG46" s="31"/>
      <c r="BYH46" s="31"/>
      <c r="BYI46" s="31"/>
      <c r="BYJ46" s="31"/>
      <c r="BYK46" s="31"/>
      <c r="BYL46" s="31"/>
      <c r="BYM46" s="31"/>
      <c r="BYN46" s="31"/>
      <c r="BYO46" s="31"/>
      <c r="BYP46" s="31"/>
      <c r="BYQ46" s="31"/>
      <c r="BYR46" s="31"/>
      <c r="BYS46" s="31"/>
      <c r="BYT46" s="31"/>
      <c r="BYU46" s="31"/>
      <c r="BYV46" s="31"/>
      <c r="BYW46" s="31"/>
      <c r="BYX46" s="31"/>
      <c r="BYY46" s="31"/>
      <c r="BYZ46" s="31"/>
      <c r="BZA46" s="31"/>
      <c r="BZB46" s="31"/>
      <c r="BZC46" s="31"/>
      <c r="BZD46" s="31"/>
      <c r="BZE46" s="31"/>
      <c r="BZF46" s="31"/>
      <c r="BZG46" s="31"/>
      <c r="BZH46" s="31"/>
      <c r="BZI46" s="31"/>
      <c r="BZJ46" s="31"/>
      <c r="BZK46" s="31"/>
      <c r="BZL46" s="31"/>
      <c r="BZM46" s="31"/>
      <c r="BZN46" s="31"/>
      <c r="BZO46" s="31"/>
      <c r="BZP46" s="31"/>
      <c r="BZQ46" s="31"/>
      <c r="BZR46" s="31"/>
      <c r="BZS46" s="31"/>
      <c r="BZT46" s="31"/>
      <c r="BZU46" s="31"/>
      <c r="BZV46" s="31"/>
      <c r="BZW46" s="31"/>
      <c r="BZX46" s="31"/>
      <c r="BZY46" s="31"/>
      <c r="BZZ46" s="31"/>
      <c r="CAA46" s="31"/>
      <c r="CAB46" s="31"/>
      <c r="CAC46" s="31"/>
      <c r="CAD46" s="31"/>
      <c r="CAE46" s="31"/>
      <c r="CAF46" s="31"/>
      <c r="CAG46" s="31"/>
      <c r="CAH46" s="31"/>
      <c r="CAI46" s="31"/>
      <c r="CAJ46" s="31"/>
      <c r="CAK46" s="31"/>
      <c r="CAL46" s="31"/>
      <c r="CAM46" s="31"/>
      <c r="CAN46" s="31"/>
      <c r="CAO46" s="31"/>
      <c r="CAP46" s="31"/>
      <c r="CAQ46" s="31"/>
      <c r="CAR46" s="31"/>
      <c r="CAS46" s="31"/>
      <c r="CAT46" s="31"/>
      <c r="CAU46" s="31"/>
      <c r="CAV46" s="31"/>
      <c r="CAW46" s="31"/>
      <c r="CAX46" s="31"/>
      <c r="CAY46" s="31"/>
      <c r="CAZ46" s="31"/>
      <c r="CBA46" s="31"/>
      <c r="CBB46" s="31"/>
      <c r="CBC46" s="31"/>
      <c r="CBD46" s="31"/>
      <c r="CBE46" s="31"/>
      <c r="CBF46" s="31"/>
      <c r="CBG46" s="31"/>
      <c r="CBH46" s="31"/>
      <c r="CBI46" s="31"/>
      <c r="CBJ46" s="31"/>
      <c r="CBK46" s="31"/>
      <c r="CBL46" s="31"/>
      <c r="CBM46" s="31"/>
      <c r="CBN46" s="31"/>
      <c r="CBO46" s="31"/>
      <c r="CBP46" s="31"/>
      <c r="CBQ46" s="31"/>
      <c r="CBR46" s="31"/>
      <c r="CBS46" s="31"/>
      <c r="CBT46" s="31"/>
      <c r="CBU46" s="31"/>
      <c r="CBV46" s="31"/>
      <c r="CBW46" s="31"/>
      <c r="CBX46" s="31"/>
      <c r="CBY46" s="31"/>
      <c r="CBZ46" s="31"/>
      <c r="CCA46" s="31"/>
      <c r="CCB46" s="31"/>
      <c r="CCC46" s="31"/>
      <c r="CCD46" s="31"/>
      <c r="CCE46" s="31"/>
      <c r="CCF46" s="31"/>
      <c r="CCG46" s="31"/>
      <c r="CCH46" s="31"/>
      <c r="CCI46" s="31"/>
      <c r="CCJ46" s="31"/>
      <c r="CCK46" s="31"/>
      <c r="CCL46" s="31"/>
      <c r="CCM46" s="31"/>
      <c r="CCN46" s="31"/>
      <c r="CCO46" s="31"/>
      <c r="CCP46" s="31"/>
      <c r="CCQ46" s="31"/>
      <c r="CCR46" s="31"/>
      <c r="CCS46" s="31"/>
      <c r="CCT46" s="31"/>
      <c r="CCU46" s="31"/>
      <c r="CCV46" s="31"/>
      <c r="CCW46" s="31"/>
      <c r="CCX46" s="31"/>
      <c r="CCY46" s="31"/>
      <c r="CCZ46" s="31"/>
      <c r="CDA46" s="31"/>
      <c r="CDB46" s="31"/>
      <c r="CDC46" s="31"/>
      <c r="CDD46" s="31"/>
      <c r="CDE46" s="31"/>
      <c r="CDF46" s="31"/>
      <c r="CDG46" s="31"/>
      <c r="CDH46" s="31"/>
      <c r="CDI46" s="31"/>
      <c r="CDJ46" s="31"/>
      <c r="CDK46" s="31"/>
      <c r="CDL46" s="31"/>
      <c r="CDM46" s="31"/>
      <c r="CDN46" s="31"/>
      <c r="CDO46" s="31"/>
      <c r="CDP46" s="31"/>
      <c r="CDQ46" s="31"/>
      <c r="CDR46" s="31"/>
      <c r="CDS46" s="31"/>
      <c r="CDT46" s="31"/>
      <c r="CDU46" s="31"/>
      <c r="CDV46" s="31"/>
      <c r="CDW46" s="31"/>
      <c r="CDX46" s="31"/>
      <c r="CDY46" s="31"/>
      <c r="CDZ46" s="31"/>
      <c r="CEA46" s="31"/>
      <c r="CEB46" s="31"/>
      <c r="CEC46" s="31"/>
      <c r="CED46" s="31"/>
      <c r="CEE46" s="31"/>
      <c r="CEF46" s="31"/>
      <c r="CEG46" s="31"/>
      <c r="CEH46" s="31"/>
      <c r="CEI46" s="31"/>
      <c r="CEJ46" s="31"/>
      <c r="CEK46" s="31"/>
      <c r="CEL46" s="31"/>
      <c r="CEM46" s="31"/>
      <c r="CEN46" s="31"/>
      <c r="CEO46" s="31"/>
      <c r="CEP46" s="31"/>
      <c r="CEQ46" s="31"/>
      <c r="CER46" s="31"/>
      <c r="CES46" s="31"/>
      <c r="CET46" s="31"/>
      <c r="CEU46" s="31"/>
      <c r="CEV46" s="31"/>
      <c r="CEW46" s="31"/>
      <c r="CEX46" s="31"/>
      <c r="CEY46" s="31"/>
      <c r="CEZ46" s="31"/>
      <c r="CFA46" s="31"/>
      <c r="CFB46" s="31"/>
      <c r="CFC46" s="31"/>
      <c r="CFD46" s="31"/>
      <c r="CFE46" s="31"/>
      <c r="CFF46" s="31"/>
      <c r="CFG46" s="31"/>
      <c r="CFH46" s="31"/>
      <c r="CFI46" s="31"/>
      <c r="CFJ46" s="31"/>
      <c r="CFK46" s="31"/>
      <c r="CFL46" s="31"/>
      <c r="CFM46" s="31"/>
      <c r="CFN46" s="31"/>
      <c r="CFO46" s="31"/>
      <c r="CFP46" s="31"/>
      <c r="CFQ46" s="31"/>
      <c r="CFR46" s="31"/>
      <c r="CFS46" s="31"/>
      <c r="CFT46" s="31"/>
      <c r="CFU46" s="31"/>
      <c r="CFV46" s="31"/>
      <c r="CFW46" s="31"/>
      <c r="CFX46" s="31"/>
      <c r="CFY46" s="31"/>
      <c r="CFZ46" s="31"/>
      <c r="CGA46" s="31"/>
      <c r="CGB46" s="31"/>
      <c r="CGC46" s="31"/>
      <c r="CGD46" s="31"/>
      <c r="CGE46" s="31"/>
      <c r="CGF46" s="31"/>
      <c r="CGG46" s="31"/>
      <c r="CGH46" s="31"/>
      <c r="CGI46" s="31"/>
      <c r="CGJ46" s="31"/>
      <c r="CGK46" s="31"/>
      <c r="CGL46" s="31"/>
      <c r="CGM46" s="31"/>
      <c r="CGN46" s="31"/>
      <c r="CGO46" s="31"/>
      <c r="CGP46" s="31"/>
      <c r="CGQ46" s="31"/>
      <c r="CGR46" s="31"/>
      <c r="CGS46" s="31"/>
      <c r="CGT46" s="31"/>
      <c r="CGU46" s="31"/>
      <c r="CGV46" s="31"/>
      <c r="CGW46" s="31"/>
      <c r="CGX46" s="31"/>
      <c r="CGY46" s="31"/>
      <c r="CGZ46" s="31"/>
      <c r="CHA46" s="31"/>
      <c r="CHB46" s="31"/>
      <c r="CHC46" s="31"/>
      <c r="CHD46" s="31"/>
      <c r="CHE46" s="31"/>
      <c r="CHF46" s="31"/>
      <c r="CHG46" s="31"/>
      <c r="CHH46" s="31"/>
      <c r="CHI46" s="31"/>
      <c r="CHJ46" s="31"/>
      <c r="CHK46" s="31"/>
      <c r="CHL46" s="31"/>
      <c r="CHM46" s="31"/>
      <c r="CHN46" s="31"/>
      <c r="CHO46" s="31"/>
      <c r="CHP46" s="31"/>
      <c r="CHQ46" s="31"/>
      <c r="CHR46" s="31"/>
      <c r="CHS46" s="31"/>
      <c r="CHT46" s="31"/>
      <c r="CHU46" s="31"/>
      <c r="CHV46" s="31"/>
      <c r="CHW46" s="31"/>
      <c r="CHX46" s="31"/>
      <c r="CHY46" s="31"/>
      <c r="CHZ46" s="31"/>
      <c r="CIA46" s="31"/>
      <c r="CIB46" s="31"/>
      <c r="CIC46" s="31"/>
      <c r="CID46" s="31"/>
      <c r="CIE46" s="31"/>
      <c r="CIF46" s="31"/>
      <c r="CIG46" s="31"/>
      <c r="CIH46" s="31"/>
      <c r="CII46" s="31"/>
      <c r="CIJ46" s="31"/>
      <c r="CIK46" s="31"/>
      <c r="CIL46" s="31"/>
      <c r="CIM46" s="31"/>
      <c r="CIN46" s="31"/>
      <c r="CIO46" s="31"/>
      <c r="CIP46" s="31"/>
      <c r="CIQ46" s="31"/>
      <c r="CIR46" s="31"/>
      <c r="CIS46" s="31"/>
      <c r="CIT46" s="31"/>
      <c r="CIU46" s="31"/>
      <c r="CIV46" s="31"/>
      <c r="CIW46" s="31"/>
      <c r="CIX46" s="31"/>
      <c r="CIY46" s="31"/>
      <c r="CIZ46" s="31"/>
      <c r="CJA46" s="31"/>
      <c r="CJB46" s="31"/>
      <c r="CJC46" s="31"/>
      <c r="CJD46" s="31"/>
      <c r="CJE46" s="31"/>
      <c r="CJF46" s="31"/>
      <c r="CJG46" s="31"/>
      <c r="CJH46" s="31"/>
      <c r="CJI46" s="31"/>
      <c r="CJJ46" s="31"/>
      <c r="CJK46" s="31"/>
      <c r="CJL46" s="31"/>
      <c r="CJM46" s="31"/>
      <c r="CJN46" s="31"/>
      <c r="CJO46" s="31"/>
      <c r="CJP46" s="31"/>
      <c r="CJQ46" s="31"/>
      <c r="CJR46" s="31"/>
      <c r="CJS46" s="31"/>
      <c r="CJT46" s="31"/>
      <c r="CJU46" s="31"/>
      <c r="CJV46" s="31"/>
      <c r="CJW46" s="31"/>
      <c r="CJX46" s="31"/>
      <c r="CJY46" s="31"/>
      <c r="CJZ46" s="31"/>
      <c r="CKA46" s="31"/>
      <c r="CKB46" s="31"/>
      <c r="CKC46" s="31"/>
      <c r="CKD46" s="31"/>
      <c r="CKE46" s="31"/>
      <c r="CKF46" s="31"/>
      <c r="CKG46" s="31"/>
      <c r="CKH46" s="31"/>
      <c r="CKI46" s="31"/>
      <c r="CKJ46" s="31"/>
      <c r="CKK46" s="31"/>
      <c r="CKL46" s="31"/>
      <c r="CKM46" s="31"/>
      <c r="CKN46" s="31"/>
      <c r="CKO46" s="31"/>
      <c r="CKP46" s="31"/>
      <c r="CKQ46" s="31"/>
      <c r="CKR46" s="31"/>
      <c r="CKS46" s="31"/>
      <c r="CKT46" s="31"/>
      <c r="CKU46" s="31"/>
      <c r="CKV46" s="31"/>
      <c r="CKW46" s="31"/>
      <c r="CKX46" s="31"/>
      <c r="CKY46" s="31"/>
      <c r="CKZ46" s="31"/>
      <c r="CLA46" s="31"/>
      <c r="CLB46" s="31"/>
      <c r="CLC46" s="31"/>
      <c r="CLD46" s="31"/>
      <c r="CLE46" s="31"/>
      <c r="CLF46" s="31"/>
      <c r="CLG46" s="31"/>
      <c r="CLH46" s="31"/>
      <c r="CLI46" s="31"/>
      <c r="CLJ46" s="31"/>
      <c r="CLK46" s="31"/>
      <c r="CLL46" s="31"/>
      <c r="CLM46" s="31"/>
      <c r="CLN46" s="31"/>
      <c r="CLO46" s="31"/>
      <c r="CLP46" s="31"/>
      <c r="CLQ46" s="31"/>
      <c r="CLR46" s="31"/>
      <c r="CLS46" s="31"/>
      <c r="CLT46" s="31"/>
      <c r="CLU46" s="31"/>
      <c r="CLV46" s="31"/>
      <c r="CLW46" s="31"/>
      <c r="CLX46" s="31"/>
      <c r="CLY46" s="31"/>
      <c r="CLZ46" s="31"/>
      <c r="CMA46" s="31"/>
      <c r="CMB46" s="31"/>
      <c r="CMC46" s="31"/>
      <c r="CMD46" s="31"/>
      <c r="CME46" s="31"/>
      <c r="CMF46" s="31"/>
      <c r="CMG46" s="31"/>
      <c r="CMH46" s="31"/>
      <c r="CMI46" s="31"/>
      <c r="CMJ46" s="31"/>
      <c r="CMK46" s="31"/>
      <c r="CML46" s="31"/>
      <c r="CMM46" s="31"/>
      <c r="CMN46" s="31"/>
      <c r="CMO46" s="31"/>
      <c r="CMP46" s="31"/>
      <c r="CMQ46" s="31"/>
      <c r="CMR46" s="31"/>
      <c r="CMS46" s="31"/>
      <c r="CMT46" s="31"/>
      <c r="CMU46" s="31"/>
      <c r="CMV46" s="31"/>
      <c r="CMW46" s="31"/>
      <c r="CMX46" s="31"/>
      <c r="CMY46" s="31"/>
      <c r="CMZ46" s="31"/>
      <c r="CNA46" s="31"/>
      <c r="CNB46" s="31"/>
      <c r="CNC46" s="31"/>
      <c r="CND46" s="31"/>
      <c r="CNE46" s="31"/>
      <c r="CNF46" s="31"/>
      <c r="CNG46" s="31"/>
      <c r="CNH46" s="31"/>
      <c r="CNI46" s="31"/>
      <c r="CNJ46" s="31"/>
      <c r="CNK46" s="31"/>
      <c r="CNL46" s="31"/>
      <c r="CNM46" s="31"/>
      <c r="CNN46" s="31"/>
      <c r="CNO46" s="31"/>
      <c r="CNP46" s="31"/>
      <c r="CNQ46" s="31"/>
      <c r="CNR46" s="31"/>
      <c r="CNS46" s="31"/>
      <c r="CNT46" s="31"/>
      <c r="CNU46" s="31"/>
      <c r="CNV46" s="31"/>
      <c r="CNW46" s="31"/>
      <c r="CNX46" s="31"/>
      <c r="CNY46" s="31"/>
      <c r="CNZ46" s="31"/>
      <c r="COA46" s="31"/>
      <c r="COB46" s="31"/>
      <c r="COC46" s="31"/>
      <c r="COD46" s="31"/>
      <c r="COE46" s="31"/>
      <c r="COF46" s="31"/>
      <c r="COG46" s="31"/>
      <c r="COH46" s="31"/>
      <c r="COI46" s="31"/>
      <c r="COJ46" s="31"/>
      <c r="COK46" s="31"/>
      <c r="COL46" s="31"/>
      <c r="COM46" s="31"/>
      <c r="CON46" s="31"/>
      <c r="COO46" s="31"/>
      <c r="COP46" s="31"/>
      <c r="COQ46" s="31"/>
      <c r="COR46" s="31"/>
      <c r="COS46" s="31"/>
      <c r="COT46" s="31"/>
      <c r="COU46" s="31"/>
      <c r="COV46" s="31"/>
      <c r="COW46" s="31"/>
      <c r="COX46" s="31"/>
      <c r="COY46" s="31"/>
      <c r="COZ46" s="31"/>
      <c r="CPA46" s="31"/>
      <c r="CPB46" s="31"/>
      <c r="CPC46" s="31"/>
      <c r="CPD46" s="31"/>
      <c r="CPE46" s="31"/>
      <c r="CPF46" s="31"/>
      <c r="CPG46" s="31"/>
      <c r="CPH46" s="31"/>
      <c r="CPI46" s="31"/>
      <c r="CPJ46" s="31"/>
      <c r="CPK46" s="31"/>
      <c r="CPL46" s="31"/>
      <c r="CPM46" s="31"/>
      <c r="CPN46" s="31"/>
      <c r="CPO46" s="31"/>
      <c r="CPP46" s="31"/>
      <c r="CPQ46" s="31"/>
      <c r="CPR46" s="31"/>
      <c r="CPS46" s="31"/>
      <c r="CPT46" s="31"/>
      <c r="CPU46" s="31"/>
      <c r="CPV46" s="31"/>
      <c r="CPW46" s="31"/>
      <c r="CPX46" s="31"/>
      <c r="CPY46" s="31"/>
      <c r="CPZ46" s="31"/>
      <c r="CQA46" s="31"/>
      <c r="CQB46" s="31"/>
      <c r="CQC46" s="31"/>
      <c r="CQD46" s="31"/>
      <c r="CQE46" s="31"/>
      <c r="CQF46" s="31"/>
      <c r="CQG46" s="31"/>
      <c r="CQH46" s="31"/>
      <c r="CQI46" s="31"/>
      <c r="CQJ46" s="31"/>
      <c r="CQK46" s="31"/>
      <c r="CQL46" s="31"/>
      <c r="CQM46" s="31"/>
      <c r="CQN46" s="31"/>
      <c r="CQO46" s="31"/>
      <c r="CQP46" s="31"/>
      <c r="CQQ46" s="31"/>
      <c r="CQR46" s="31"/>
      <c r="CQS46" s="31"/>
      <c r="CQT46" s="31"/>
      <c r="CQU46" s="31"/>
      <c r="CQV46" s="31"/>
      <c r="CQW46" s="31"/>
      <c r="CQX46" s="31"/>
      <c r="CQY46" s="31"/>
      <c r="CQZ46" s="31"/>
      <c r="CRA46" s="31"/>
      <c r="CRB46" s="31"/>
      <c r="CRC46" s="31"/>
      <c r="CRD46" s="31"/>
      <c r="CRE46" s="31"/>
      <c r="CRF46" s="31"/>
      <c r="CRG46" s="31"/>
      <c r="CRH46" s="31"/>
      <c r="CRI46" s="31"/>
      <c r="CRJ46" s="31"/>
      <c r="CRK46" s="31"/>
      <c r="CRL46" s="31"/>
      <c r="CRM46" s="31"/>
      <c r="CRN46" s="31"/>
      <c r="CRO46" s="31"/>
      <c r="CRP46" s="31"/>
      <c r="CRQ46" s="31"/>
      <c r="CRR46" s="31"/>
      <c r="CRS46" s="31"/>
      <c r="CRT46" s="31"/>
      <c r="CRU46" s="31"/>
      <c r="CRV46" s="31"/>
      <c r="CRW46" s="31"/>
      <c r="CRX46" s="31"/>
      <c r="CRY46" s="31"/>
      <c r="CRZ46" s="31"/>
      <c r="CSA46" s="31"/>
      <c r="CSB46" s="31"/>
      <c r="CSC46" s="31"/>
      <c r="CSD46" s="31"/>
      <c r="CSE46" s="31"/>
      <c r="CSF46" s="31"/>
      <c r="CSG46" s="31"/>
      <c r="CSH46" s="31"/>
      <c r="CSI46" s="31"/>
      <c r="CSJ46" s="31"/>
      <c r="CSK46" s="31"/>
      <c r="CSL46" s="31"/>
      <c r="CSM46" s="31"/>
      <c r="CSN46" s="31"/>
      <c r="CSO46" s="31"/>
      <c r="CSP46" s="31"/>
      <c r="CSQ46" s="31"/>
      <c r="CSR46" s="31"/>
      <c r="CSS46" s="31"/>
      <c r="CST46" s="31"/>
      <c r="CSU46" s="31"/>
      <c r="CSV46" s="31"/>
      <c r="CSW46" s="31"/>
      <c r="CSX46" s="31"/>
      <c r="CSY46" s="31"/>
      <c r="CSZ46" s="31"/>
      <c r="CTA46" s="31"/>
      <c r="CTB46" s="31"/>
      <c r="CTC46" s="31"/>
      <c r="CTD46" s="31"/>
      <c r="CTE46" s="31"/>
      <c r="CTF46" s="31"/>
      <c r="CTG46" s="31"/>
      <c r="CTH46" s="31"/>
      <c r="CTI46" s="31"/>
      <c r="CTJ46" s="31"/>
      <c r="CTK46" s="31"/>
      <c r="CTL46" s="31"/>
      <c r="CTM46" s="31"/>
      <c r="CTN46" s="31"/>
      <c r="CTO46" s="31"/>
      <c r="CTP46" s="31"/>
      <c r="CTQ46" s="31"/>
      <c r="CTR46" s="31"/>
      <c r="CTS46" s="31"/>
      <c r="CTT46" s="31"/>
      <c r="CTU46" s="31"/>
      <c r="CTV46" s="31"/>
      <c r="CTW46" s="31"/>
      <c r="CTX46" s="31"/>
      <c r="CTY46" s="31"/>
      <c r="CTZ46" s="31"/>
      <c r="CUA46" s="31"/>
      <c r="CUB46" s="31"/>
      <c r="CUC46" s="31"/>
      <c r="CUD46" s="31"/>
      <c r="CUE46" s="31"/>
      <c r="CUF46" s="31"/>
      <c r="CUG46" s="31"/>
      <c r="CUH46" s="31"/>
      <c r="CUI46" s="31"/>
      <c r="CUJ46" s="31"/>
      <c r="CUK46" s="31"/>
      <c r="CUL46" s="31"/>
      <c r="CUM46" s="31"/>
      <c r="CUN46" s="31"/>
      <c r="CUO46" s="31"/>
      <c r="CUP46" s="31"/>
      <c r="CUQ46" s="31"/>
      <c r="CUR46" s="31"/>
      <c r="CUS46" s="31"/>
      <c r="CUT46" s="31"/>
      <c r="CUU46" s="31"/>
      <c r="CUV46" s="31"/>
      <c r="CUW46" s="31"/>
      <c r="CUX46" s="31"/>
      <c r="CUY46" s="31"/>
      <c r="CUZ46" s="31"/>
      <c r="CVA46" s="31"/>
      <c r="CVB46" s="31"/>
      <c r="CVC46" s="31"/>
      <c r="CVD46" s="31"/>
      <c r="CVE46" s="31"/>
      <c r="CVF46" s="31"/>
      <c r="CVG46" s="31"/>
      <c r="CVH46" s="31"/>
      <c r="CVI46" s="31"/>
      <c r="CVJ46" s="31"/>
      <c r="CVK46" s="31"/>
      <c r="CVL46" s="31"/>
      <c r="CVM46" s="31"/>
      <c r="CVN46" s="31"/>
      <c r="CVO46" s="31"/>
      <c r="CVP46" s="31"/>
      <c r="CVQ46" s="31"/>
      <c r="CVR46" s="31"/>
      <c r="CVS46" s="31"/>
      <c r="CVT46" s="31"/>
      <c r="CVU46" s="31"/>
      <c r="CVV46" s="31"/>
      <c r="CVW46" s="31"/>
      <c r="CVX46" s="31"/>
      <c r="CVY46" s="31"/>
      <c r="CVZ46" s="31"/>
      <c r="CWA46" s="31"/>
      <c r="CWB46" s="31"/>
      <c r="CWC46" s="31"/>
      <c r="CWD46" s="31"/>
      <c r="CWE46" s="31"/>
      <c r="CWF46" s="31"/>
      <c r="CWG46" s="31"/>
      <c r="CWH46" s="31"/>
      <c r="CWI46" s="31"/>
      <c r="CWJ46" s="31"/>
      <c r="CWK46" s="31"/>
      <c r="CWL46" s="31"/>
      <c r="CWM46" s="31"/>
      <c r="CWN46" s="31"/>
      <c r="CWO46" s="31"/>
      <c r="CWP46" s="31"/>
      <c r="CWQ46" s="31"/>
      <c r="CWR46" s="31"/>
      <c r="CWS46" s="31"/>
      <c r="CWT46" s="31"/>
      <c r="CWU46" s="31"/>
      <c r="CWV46" s="31"/>
      <c r="CWW46" s="31"/>
      <c r="CWX46" s="31"/>
      <c r="CWY46" s="31"/>
      <c r="CWZ46" s="31"/>
      <c r="CXA46" s="31"/>
      <c r="CXB46" s="31"/>
      <c r="CXC46" s="31"/>
      <c r="CXD46" s="31"/>
      <c r="CXE46" s="31"/>
      <c r="CXF46" s="31"/>
      <c r="CXG46" s="31"/>
      <c r="CXH46" s="31"/>
      <c r="CXI46" s="31"/>
      <c r="CXJ46" s="31"/>
      <c r="CXK46" s="31"/>
      <c r="CXL46" s="31"/>
      <c r="CXM46" s="31"/>
      <c r="CXN46" s="31"/>
      <c r="CXO46" s="31"/>
      <c r="CXP46" s="31"/>
      <c r="CXQ46" s="31"/>
      <c r="CXR46" s="31"/>
      <c r="CXS46" s="31"/>
      <c r="CXT46" s="31"/>
      <c r="CXU46" s="31"/>
      <c r="CXV46" s="31"/>
      <c r="CXW46" s="31"/>
      <c r="CXX46" s="31"/>
      <c r="CXY46" s="31"/>
      <c r="CXZ46" s="31"/>
      <c r="CYA46" s="31"/>
      <c r="CYB46" s="31"/>
      <c r="CYC46" s="31"/>
      <c r="CYD46" s="31"/>
      <c r="CYE46" s="31"/>
      <c r="CYF46" s="31"/>
      <c r="CYG46" s="31"/>
      <c r="CYH46" s="31"/>
      <c r="CYI46" s="31"/>
      <c r="CYJ46" s="31"/>
      <c r="CYK46" s="31"/>
      <c r="CYL46" s="31"/>
      <c r="CYM46" s="31"/>
      <c r="CYN46" s="31"/>
      <c r="CYO46" s="31"/>
      <c r="CYP46" s="31"/>
      <c r="CYQ46" s="31"/>
      <c r="CYR46" s="31"/>
      <c r="CYS46" s="31"/>
      <c r="CYT46" s="31"/>
      <c r="CYU46" s="31"/>
      <c r="CYV46" s="31"/>
      <c r="CYW46" s="31"/>
      <c r="CYX46" s="31"/>
      <c r="CYY46" s="31"/>
      <c r="CYZ46" s="31"/>
      <c r="CZA46" s="31"/>
      <c r="CZB46" s="31"/>
      <c r="CZC46" s="31"/>
      <c r="CZD46" s="31"/>
      <c r="CZE46" s="31"/>
      <c r="CZF46" s="31"/>
      <c r="CZG46" s="31"/>
      <c r="CZH46" s="31"/>
      <c r="CZI46" s="31"/>
      <c r="CZJ46" s="31"/>
      <c r="CZK46" s="31"/>
      <c r="CZL46" s="31"/>
      <c r="CZM46" s="31"/>
      <c r="CZN46" s="31"/>
      <c r="CZO46" s="31"/>
      <c r="CZP46" s="31"/>
      <c r="CZQ46" s="31"/>
      <c r="CZR46" s="31"/>
      <c r="CZS46" s="31"/>
      <c r="CZT46" s="31"/>
      <c r="CZU46" s="31"/>
      <c r="CZV46" s="31"/>
      <c r="CZW46" s="31"/>
      <c r="CZX46" s="31"/>
      <c r="CZY46" s="31"/>
      <c r="CZZ46" s="31"/>
      <c r="DAA46" s="31"/>
      <c r="DAB46" s="31"/>
      <c r="DAC46" s="31"/>
      <c r="DAD46" s="31"/>
      <c r="DAE46" s="31"/>
      <c r="DAF46" s="31"/>
      <c r="DAG46" s="31"/>
      <c r="DAH46" s="31"/>
      <c r="DAI46" s="31"/>
      <c r="DAJ46" s="31"/>
      <c r="DAK46" s="31"/>
      <c r="DAL46" s="31"/>
      <c r="DAM46" s="31"/>
      <c r="DAN46" s="31"/>
      <c r="DAO46" s="31"/>
      <c r="DAP46" s="31"/>
      <c r="DAQ46" s="31"/>
      <c r="DAR46" s="31"/>
      <c r="DAS46" s="31"/>
      <c r="DAT46" s="31"/>
      <c r="DAU46" s="31"/>
      <c r="DAV46" s="31"/>
      <c r="DAW46" s="31"/>
      <c r="DAX46" s="31"/>
      <c r="DAY46" s="31"/>
      <c r="DAZ46" s="31"/>
      <c r="DBA46" s="31"/>
      <c r="DBB46" s="31"/>
      <c r="DBC46" s="31"/>
      <c r="DBD46" s="31"/>
      <c r="DBE46" s="31"/>
      <c r="DBF46" s="31"/>
      <c r="DBG46" s="31"/>
      <c r="DBH46" s="31"/>
      <c r="DBI46" s="31"/>
      <c r="DBJ46" s="31"/>
      <c r="DBK46" s="31"/>
      <c r="DBL46" s="31"/>
      <c r="DBM46" s="31"/>
      <c r="DBN46" s="31"/>
      <c r="DBO46" s="31"/>
      <c r="DBP46" s="31"/>
      <c r="DBQ46" s="31"/>
      <c r="DBR46" s="31"/>
      <c r="DBS46" s="31"/>
      <c r="DBT46" s="31"/>
      <c r="DBU46" s="31"/>
      <c r="DBV46" s="31"/>
      <c r="DBW46" s="31"/>
      <c r="DBX46" s="31"/>
      <c r="DBY46" s="31"/>
      <c r="DBZ46" s="31"/>
      <c r="DCA46" s="31"/>
      <c r="DCB46" s="31"/>
      <c r="DCC46" s="31"/>
      <c r="DCD46" s="31"/>
      <c r="DCE46" s="31"/>
      <c r="DCF46" s="31"/>
      <c r="DCG46" s="31"/>
      <c r="DCH46" s="31"/>
      <c r="DCI46" s="31"/>
      <c r="DCJ46" s="31"/>
      <c r="DCK46" s="31"/>
      <c r="DCL46" s="31"/>
      <c r="DCM46" s="31"/>
      <c r="DCN46" s="31"/>
      <c r="DCO46" s="31"/>
      <c r="DCP46" s="31"/>
      <c r="DCQ46" s="31"/>
      <c r="DCR46" s="31"/>
      <c r="DCS46" s="31"/>
      <c r="DCT46" s="31"/>
      <c r="DCU46" s="31"/>
      <c r="DCV46" s="31"/>
      <c r="DCW46" s="31"/>
      <c r="DCX46" s="31"/>
      <c r="DCY46" s="31"/>
      <c r="DCZ46" s="31"/>
      <c r="DDA46" s="31"/>
      <c r="DDB46" s="31"/>
      <c r="DDC46" s="31"/>
      <c r="DDD46" s="31"/>
      <c r="DDE46" s="31"/>
      <c r="DDF46" s="31"/>
      <c r="DDG46" s="31"/>
      <c r="DDH46" s="31"/>
      <c r="DDI46" s="31"/>
      <c r="DDJ46" s="31"/>
      <c r="DDK46" s="31"/>
      <c r="DDL46" s="31"/>
      <c r="DDM46" s="31"/>
      <c r="DDN46" s="31"/>
      <c r="DDO46" s="31"/>
      <c r="DDP46" s="31"/>
      <c r="DDQ46" s="31"/>
      <c r="DDR46" s="31"/>
      <c r="DDS46" s="31"/>
      <c r="DDT46" s="31"/>
      <c r="DDU46" s="31"/>
      <c r="DDV46" s="31"/>
      <c r="DDW46" s="31"/>
      <c r="DDX46" s="31"/>
      <c r="DDY46" s="31"/>
      <c r="DDZ46" s="31"/>
      <c r="DEA46" s="31"/>
      <c r="DEB46" s="31"/>
      <c r="DEC46" s="31"/>
      <c r="DED46" s="31"/>
      <c r="DEE46" s="31"/>
      <c r="DEF46" s="31"/>
      <c r="DEG46" s="31"/>
      <c r="DEH46" s="31"/>
      <c r="DEI46" s="31"/>
      <c r="DEJ46" s="31"/>
      <c r="DEK46" s="31"/>
      <c r="DEL46" s="31"/>
      <c r="DEM46" s="31"/>
      <c r="DEN46" s="31"/>
      <c r="DEO46" s="31"/>
      <c r="DEP46" s="31"/>
      <c r="DEQ46" s="31"/>
      <c r="DER46" s="31"/>
      <c r="DES46" s="31"/>
      <c r="DET46" s="31"/>
      <c r="DEU46" s="31"/>
      <c r="DEV46" s="31"/>
      <c r="DEW46" s="31"/>
      <c r="DEX46" s="31"/>
      <c r="DEY46" s="31"/>
      <c r="DEZ46" s="31"/>
      <c r="DFA46" s="31"/>
      <c r="DFB46" s="31"/>
      <c r="DFC46" s="31"/>
      <c r="DFD46" s="31"/>
      <c r="DFE46" s="31"/>
      <c r="DFF46" s="31"/>
      <c r="DFG46" s="31"/>
      <c r="DFH46" s="31"/>
      <c r="DFI46" s="31"/>
      <c r="DFJ46" s="31"/>
      <c r="DFK46" s="31"/>
      <c r="DFL46" s="31"/>
      <c r="DFM46" s="31"/>
      <c r="DFN46" s="31"/>
      <c r="DFO46" s="31"/>
      <c r="DFP46" s="31"/>
      <c r="DFQ46" s="31"/>
      <c r="DFR46" s="31"/>
      <c r="DFS46" s="31"/>
      <c r="DFT46" s="31"/>
      <c r="DFU46" s="31"/>
      <c r="DFV46" s="31"/>
      <c r="DFW46" s="31"/>
      <c r="DFX46" s="31"/>
      <c r="DFY46" s="31"/>
      <c r="DFZ46" s="31"/>
      <c r="DGA46" s="31"/>
      <c r="DGB46" s="31"/>
      <c r="DGC46" s="31"/>
      <c r="DGD46" s="31"/>
      <c r="DGE46" s="31"/>
      <c r="DGF46" s="31"/>
      <c r="DGG46" s="31"/>
      <c r="DGH46" s="31"/>
      <c r="DGI46" s="31"/>
      <c r="DGJ46" s="31"/>
      <c r="DGK46" s="31"/>
      <c r="DGL46" s="31"/>
      <c r="DGM46" s="31"/>
      <c r="DGN46" s="31"/>
      <c r="DGO46" s="31"/>
      <c r="DGP46" s="31"/>
      <c r="DGQ46" s="31"/>
      <c r="DGR46" s="31"/>
      <c r="DGS46" s="31"/>
      <c r="DGT46" s="31"/>
      <c r="DGU46" s="31"/>
      <c r="DGV46" s="31"/>
      <c r="DGW46" s="31"/>
      <c r="DGX46" s="31"/>
      <c r="DGY46" s="31"/>
      <c r="DGZ46" s="31"/>
      <c r="DHA46" s="31"/>
      <c r="DHB46" s="31"/>
      <c r="DHC46" s="31"/>
      <c r="DHD46" s="31"/>
      <c r="DHE46" s="31"/>
      <c r="DHF46" s="31"/>
      <c r="DHG46" s="31"/>
      <c r="DHH46" s="31"/>
      <c r="DHI46" s="31"/>
      <c r="DHJ46" s="31"/>
      <c r="DHK46" s="31"/>
      <c r="DHL46" s="31"/>
      <c r="DHM46" s="31"/>
      <c r="DHN46" s="31"/>
      <c r="DHO46" s="31"/>
      <c r="DHP46" s="31"/>
      <c r="DHQ46" s="31"/>
      <c r="DHR46" s="31"/>
      <c r="DHS46" s="31"/>
      <c r="DHT46" s="31"/>
      <c r="DHU46" s="31"/>
      <c r="DHV46" s="31"/>
      <c r="DHW46" s="31"/>
      <c r="DHX46" s="31"/>
      <c r="DHY46" s="31"/>
      <c r="DHZ46" s="31"/>
      <c r="DIA46" s="31"/>
      <c r="DIB46" s="31"/>
      <c r="DIC46" s="31"/>
      <c r="DID46" s="31"/>
      <c r="DIE46" s="31"/>
      <c r="DIF46" s="31"/>
      <c r="DIG46" s="31"/>
      <c r="DIH46" s="31"/>
      <c r="DII46" s="31"/>
      <c r="DIJ46" s="31"/>
      <c r="DIK46" s="31"/>
      <c r="DIL46" s="31"/>
      <c r="DIM46" s="31"/>
      <c r="DIN46" s="31"/>
      <c r="DIO46" s="31"/>
      <c r="DIP46" s="31"/>
      <c r="DIQ46" s="31"/>
      <c r="DIR46" s="31"/>
      <c r="DIS46" s="31"/>
      <c r="DIT46" s="31"/>
      <c r="DIU46" s="31"/>
      <c r="DIV46" s="31"/>
      <c r="DIW46" s="31"/>
      <c r="DIX46" s="31"/>
      <c r="DIY46" s="31"/>
      <c r="DIZ46" s="31"/>
      <c r="DJA46" s="31"/>
      <c r="DJB46" s="31"/>
      <c r="DJC46" s="31"/>
      <c r="DJD46" s="31"/>
      <c r="DJE46" s="31"/>
      <c r="DJF46" s="31"/>
      <c r="DJG46" s="31"/>
      <c r="DJH46" s="31"/>
      <c r="DJI46" s="31"/>
      <c r="DJJ46" s="31"/>
      <c r="DJK46" s="31"/>
      <c r="DJL46" s="31"/>
      <c r="DJM46" s="31"/>
      <c r="DJN46" s="31"/>
      <c r="DJO46" s="31"/>
      <c r="DJP46" s="31"/>
      <c r="DJQ46" s="31"/>
      <c r="DJR46" s="31"/>
      <c r="DJS46" s="31"/>
      <c r="DJT46" s="31"/>
      <c r="DJU46" s="31"/>
      <c r="DJV46" s="31"/>
      <c r="DJW46" s="31"/>
      <c r="DJX46" s="31"/>
      <c r="DJY46" s="31"/>
      <c r="DJZ46" s="31"/>
      <c r="DKA46" s="31"/>
      <c r="DKB46" s="31"/>
      <c r="DKC46" s="31"/>
      <c r="DKD46" s="31"/>
      <c r="DKE46" s="31"/>
      <c r="DKF46" s="31"/>
      <c r="DKG46" s="31"/>
      <c r="DKH46" s="31"/>
      <c r="DKI46" s="31"/>
      <c r="DKJ46" s="31"/>
      <c r="DKK46" s="31"/>
      <c r="DKL46" s="31"/>
      <c r="DKM46" s="31"/>
      <c r="DKN46" s="31"/>
      <c r="DKO46" s="31"/>
      <c r="DKP46" s="31"/>
      <c r="DKQ46" s="31"/>
      <c r="DKR46" s="31"/>
      <c r="DKS46" s="31"/>
      <c r="DKT46" s="31"/>
      <c r="DKU46" s="31"/>
      <c r="DKV46" s="31"/>
      <c r="DKW46" s="31"/>
      <c r="DKX46" s="31"/>
      <c r="DKY46" s="31"/>
      <c r="DKZ46" s="31"/>
      <c r="DLA46" s="31"/>
      <c r="DLB46" s="31"/>
      <c r="DLC46" s="31"/>
      <c r="DLD46" s="31"/>
      <c r="DLE46" s="31"/>
      <c r="DLF46" s="31"/>
      <c r="DLG46" s="31"/>
      <c r="DLH46" s="31"/>
      <c r="DLI46" s="31"/>
      <c r="DLJ46" s="31"/>
      <c r="DLK46" s="31"/>
      <c r="DLL46" s="31"/>
      <c r="DLM46" s="31"/>
      <c r="DLN46" s="31"/>
      <c r="DLO46" s="31"/>
      <c r="DLP46" s="31"/>
      <c r="DLQ46" s="31"/>
      <c r="DLR46" s="31"/>
      <c r="DLS46" s="31"/>
      <c r="DLT46" s="31"/>
      <c r="DLU46" s="31"/>
      <c r="DLV46" s="31"/>
      <c r="DLW46" s="31"/>
      <c r="DLX46" s="31"/>
      <c r="DLY46" s="31"/>
      <c r="DLZ46" s="31"/>
      <c r="DMA46" s="31"/>
      <c r="DMB46" s="31"/>
      <c r="DMC46" s="31"/>
      <c r="DMD46" s="31"/>
      <c r="DME46" s="31"/>
      <c r="DMF46" s="31"/>
      <c r="DMG46" s="31"/>
      <c r="DMH46" s="31"/>
      <c r="DMI46" s="31"/>
      <c r="DMJ46" s="31"/>
      <c r="DMK46" s="31"/>
      <c r="DML46" s="31"/>
      <c r="DMM46" s="31"/>
      <c r="DMN46" s="31"/>
      <c r="DMO46" s="31"/>
      <c r="DMP46" s="31"/>
      <c r="DMQ46" s="31"/>
      <c r="DMR46" s="31"/>
      <c r="DMS46" s="31"/>
      <c r="DMT46" s="31"/>
      <c r="DMU46" s="31"/>
      <c r="DMV46" s="31"/>
      <c r="DMW46" s="31"/>
      <c r="DMX46" s="31"/>
      <c r="DMY46" s="31"/>
      <c r="DMZ46" s="31"/>
      <c r="DNA46" s="31"/>
      <c r="DNB46" s="31"/>
      <c r="DNC46" s="31"/>
      <c r="DND46" s="31"/>
      <c r="DNE46" s="31"/>
      <c r="DNF46" s="31"/>
      <c r="DNG46" s="31"/>
      <c r="DNH46" s="31"/>
      <c r="DNI46" s="31"/>
      <c r="DNJ46" s="31"/>
      <c r="DNK46" s="31"/>
      <c r="DNL46" s="31"/>
      <c r="DNM46" s="31"/>
      <c r="DNN46" s="31"/>
      <c r="DNO46" s="31"/>
      <c r="DNP46" s="31"/>
      <c r="DNQ46" s="31"/>
      <c r="DNR46" s="31"/>
      <c r="DNS46" s="31"/>
      <c r="DNT46" s="31"/>
      <c r="DNU46" s="31"/>
      <c r="DNV46" s="31"/>
      <c r="DNW46" s="31"/>
      <c r="DNX46" s="31"/>
      <c r="DNY46" s="31"/>
      <c r="DNZ46" s="31"/>
      <c r="DOA46" s="31"/>
      <c r="DOB46" s="31"/>
      <c r="DOC46" s="31"/>
      <c r="DOD46" s="31"/>
      <c r="DOE46" s="31"/>
      <c r="DOF46" s="31"/>
      <c r="DOG46" s="31"/>
      <c r="DOH46" s="31"/>
      <c r="DOI46" s="31"/>
      <c r="DOJ46" s="31"/>
      <c r="DOK46" s="31"/>
      <c r="DOL46" s="31"/>
      <c r="DOM46" s="31"/>
      <c r="DON46" s="31"/>
      <c r="DOO46" s="31"/>
      <c r="DOP46" s="31"/>
      <c r="DOQ46" s="31"/>
      <c r="DOR46" s="31"/>
      <c r="DOS46" s="31"/>
      <c r="DOT46" s="31"/>
      <c r="DOU46" s="31"/>
      <c r="DOV46" s="31"/>
      <c r="DOW46" s="31"/>
      <c r="DOX46" s="31"/>
      <c r="DOY46" s="31"/>
      <c r="DOZ46" s="31"/>
      <c r="DPA46" s="31"/>
      <c r="DPB46" s="31"/>
      <c r="DPC46" s="31"/>
      <c r="DPD46" s="31"/>
      <c r="DPE46" s="31"/>
      <c r="DPF46" s="31"/>
      <c r="DPG46" s="31"/>
      <c r="DPH46" s="31"/>
      <c r="DPI46" s="31"/>
      <c r="DPJ46" s="31"/>
      <c r="DPK46" s="31"/>
      <c r="DPL46" s="31"/>
      <c r="DPM46" s="31"/>
      <c r="DPN46" s="31"/>
      <c r="DPO46" s="31"/>
      <c r="DPP46" s="31"/>
      <c r="DPQ46" s="31"/>
      <c r="DPR46" s="31"/>
      <c r="DPS46" s="31"/>
      <c r="DPT46" s="31"/>
      <c r="DPU46" s="31"/>
      <c r="DPV46" s="31"/>
      <c r="DPW46" s="31"/>
      <c r="DPX46" s="31"/>
      <c r="DPY46" s="31"/>
      <c r="DPZ46" s="31"/>
      <c r="DQA46" s="31"/>
      <c r="DQB46" s="31"/>
      <c r="DQC46" s="31"/>
      <c r="DQD46" s="31"/>
      <c r="DQE46" s="31"/>
      <c r="DQF46" s="31"/>
      <c r="DQG46" s="31"/>
      <c r="DQH46" s="31"/>
      <c r="DQI46" s="31"/>
      <c r="DQJ46" s="31"/>
      <c r="DQK46" s="31"/>
      <c r="DQL46" s="31"/>
      <c r="DQM46" s="31"/>
      <c r="DQN46" s="31"/>
      <c r="DQO46" s="31"/>
      <c r="DQP46" s="31"/>
      <c r="DQQ46" s="31"/>
      <c r="DQR46" s="31"/>
      <c r="DQS46" s="31"/>
      <c r="DQT46" s="31"/>
      <c r="DQU46" s="31"/>
      <c r="DQV46" s="31"/>
      <c r="DQW46" s="31"/>
      <c r="DQX46" s="31"/>
      <c r="DQY46" s="31"/>
      <c r="DQZ46" s="31"/>
      <c r="DRA46" s="31"/>
      <c r="DRB46" s="31"/>
      <c r="DRC46" s="31"/>
      <c r="DRD46" s="31"/>
      <c r="DRE46" s="31"/>
      <c r="DRF46" s="31"/>
      <c r="DRG46" s="31"/>
      <c r="DRH46" s="31"/>
      <c r="DRI46" s="31"/>
      <c r="DRJ46" s="31"/>
      <c r="DRK46" s="31"/>
      <c r="DRL46" s="31"/>
      <c r="DRM46" s="31"/>
      <c r="DRN46" s="31"/>
      <c r="DRO46" s="31"/>
      <c r="DRP46" s="31"/>
      <c r="DRQ46" s="31"/>
      <c r="DRR46" s="31"/>
      <c r="DRS46" s="31"/>
      <c r="DRT46" s="31"/>
      <c r="DRU46" s="31"/>
      <c r="DRV46" s="31"/>
      <c r="DRW46" s="31"/>
      <c r="DRX46" s="31"/>
      <c r="DRY46" s="31"/>
      <c r="DRZ46" s="31"/>
      <c r="DSA46" s="31"/>
      <c r="DSB46" s="31"/>
      <c r="DSC46" s="31"/>
      <c r="DSD46" s="31"/>
      <c r="DSE46" s="31"/>
      <c r="DSF46" s="31"/>
      <c r="DSG46" s="31"/>
      <c r="DSH46" s="31"/>
      <c r="DSI46" s="31"/>
      <c r="DSJ46" s="31"/>
      <c r="DSK46" s="31"/>
      <c r="DSL46" s="31"/>
      <c r="DSM46" s="31"/>
      <c r="DSN46" s="31"/>
      <c r="DSO46" s="31"/>
      <c r="DSP46" s="31"/>
      <c r="DSQ46" s="31"/>
      <c r="DSR46" s="31"/>
      <c r="DSS46" s="31"/>
      <c r="DST46" s="31"/>
      <c r="DSU46" s="31"/>
      <c r="DSV46" s="31"/>
      <c r="DSW46" s="31"/>
      <c r="DSX46" s="31"/>
      <c r="DSY46" s="31"/>
      <c r="DSZ46" s="31"/>
      <c r="DTA46" s="31"/>
      <c r="DTB46" s="31"/>
      <c r="DTC46" s="31"/>
      <c r="DTD46" s="31"/>
      <c r="DTE46" s="31"/>
      <c r="DTF46" s="31"/>
      <c r="DTG46" s="31"/>
      <c r="DTH46" s="31"/>
      <c r="DTI46" s="31"/>
      <c r="DTJ46" s="31"/>
      <c r="DTK46" s="31"/>
      <c r="DTL46" s="31"/>
      <c r="DTM46" s="31"/>
      <c r="DTN46" s="31"/>
      <c r="DTO46" s="31"/>
      <c r="DTP46" s="31"/>
      <c r="DTQ46" s="31"/>
      <c r="DTR46" s="31"/>
      <c r="DTS46" s="31"/>
      <c r="DTT46" s="31"/>
      <c r="DTU46" s="31"/>
      <c r="DTV46" s="31"/>
      <c r="DTW46" s="31"/>
      <c r="DTX46" s="31"/>
      <c r="DTY46" s="31"/>
      <c r="DTZ46" s="31"/>
      <c r="DUA46" s="31"/>
      <c r="DUB46" s="31"/>
      <c r="DUC46" s="31"/>
      <c r="DUD46" s="31"/>
      <c r="DUE46" s="31"/>
      <c r="DUF46" s="31"/>
      <c r="DUG46" s="31"/>
      <c r="DUH46" s="31"/>
      <c r="DUI46" s="31"/>
      <c r="DUJ46" s="31"/>
      <c r="DUK46" s="31"/>
      <c r="DUL46" s="31"/>
      <c r="DUM46" s="31"/>
      <c r="DUN46" s="31"/>
      <c r="DUO46" s="31"/>
      <c r="DUP46" s="31"/>
      <c r="DUQ46" s="31"/>
      <c r="DUR46" s="31"/>
      <c r="DUS46" s="31"/>
      <c r="DUT46" s="31"/>
      <c r="DUU46" s="31"/>
      <c r="DUV46" s="31"/>
      <c r="DUW46" s="31"/>
      <c r="DUX46" s="31"/>
      <c r="DUY46" s="31"/>
      <c r="DUZ46" s="31"/>
      <c r="DVA46" s="31"/>
      <c r="DVB46" s="31"/>
      <c r="DVC46" s="31"/>
      <c r="DVD46" s="31"/>
      <c r="DVE46" s="31"/>
      <c r="DVF46" s="31"/>
      <c r="DVG46" s="31"/>
      <c r="DVH46" s="31"/>
      <c r="DVI46" s="31"/>
      <c r="DVJ46" s="31"/>
      <c r="DVK46" s="31"/>
      <c r="DVL46" s="31"/>
      <c r="DVM46" s="31"/>
      <c r="DVN46" s="31"/>
      <c r="DVO46" s="31"/>
      <c r="DVP46" s="31"/>
      <c r="DVQ46" s="31"/>
      <c r="DVR46" s="31"/>
      <c r="DVS46" s="31"/>
      <c r="DVT46" s="31"/>
      <c r="DVU46" s="31"/>
      <c r="DVV46" s="31"/>
      <c r="DVW46" s="31"/>
      <c r="DVX46" s="31"/>
      <c r="DVY46" s="31"/>
      <c r="DVZ46" s="31"/>
      <c r="DWA46" s="31"/>
      <c r="DWB46" s="31"/>
      <c r="DWC46" s="31"/>
      <c r="DWD46" s="31"/>
      <c r="DWE46" s="31"/>
      <c r="DWF46" s="31"/>
      <c r="DWG46" s="31"/>
      <c r="DWH46" s="31"/>
      <c r="DWI46" s="31"/>
      <c r="DWJ46" s="31"/>
      <c r="DWK46" s="31"/>
      <c r="DWL46" s="31"/>
      <c r="DWM46" s="31"/>
      <c r="DWN46" s="31"/>
      <c r="DWO46" s="31"/>
      <c r="DWP46" s="31"/>
      <c r="DWQ46" s="31"/>
      <c r="DWR46" s="31"/>
      <c r="DWS46" s="31"/>
      <c r="DWT46" s="31"/>
      <c r="DWU46" s="31"/>
      <c r="DWV46" s="31"/>
      <c r="DWW46" s="31"/>
      <c r="DWX46" s="31"/>
      <c r="DWY46" s="31"/>
      <c r="DWZ46" s="31"/>
      <c r="DXA46" s="31"/>
      <c r="DXB46" s="31"/>
      <c r="DXC46" s="31"/>
      <c r="DXD46" s="31"/>
      <c r="DXE46" s="31"/>
      <c r="DXF46" s="31"/>
      <c r="DXG46" s="31"/>
      <c r="DXH46" s="31"/>
      <c r="DXI46" s="31"/>
      <c r="DXJ46" s="31"/>
      <c r="DXK46" s="31"/>
      <c r="DXL46" s="31"/>
      <c r="DXM46" s="31"/>
      <c r="DXN46" s="31"/>
      <c r="DXO46" s="31"/>
      <c r="DXP46" s="31"/>
      <c r="DXQ46" s="31"/>
      <c r="DXR46" s="31"/>
      <c r="DXS46" s="31"/>
      <c r="DXT46" s="31"/>
      <c r="DXU46" s="31"/>
      <c r="DXV46" s="31"/>
      <c r="DXW46" s="31"/>
      <c r="DXX46" s="31"/>
      <c r="DXY46" s="31"/>
      <c r="DXZ46" s="31"/>
      <c r="DYA46" s="31"/>
      <c r="DYB46" s="31"/>
      <c r="DYC46" s="31"/>
      <c r="DYD46" s="31"/>
      <c r="DYE46" s="31"/>
      <c r="DYF46" s="31"/>
      <c r="DYG46" s="31"/>
      <c r="DYH46" s="31"/>
      <c r="DYI46" s="31"/>
      <c r="DYJ46" s="31"/>
      <c r="DYK46" s="31"/>
      <c r="DYL46" s="31"/>
      <c r="DYM46" s="31"/>
      <c r="DYN46" s="31"/>
      <c r="DYO46" s="31"/>
      <c r="DYP46" s="31"/>
      <c r="DYQ46" s="31"/>
      <c r="DYR46" s="31"/>
      <c r="DYS46" s="31"/>
      <c r="DYT46" s="31"/>
      <c r="DYU46" s="31"/>
      <c r="DYV46" s="31"/>
      <c r="DYW46" s="31"/>
      <c r="DYX46" s="31"/>
      <c r="DYY46" s="31"/>
      <c r="DYZ46" s="31"/>
      <c r="DZA46" s="31"/>
      <c r="DZB46" s="31"/>
      <c r="DZC46" s="31"/>
      <c r="DZD46" s="31"/>
      <c r="DZE46" s="31"/>
      <c r="DZF46" s="31"/>
      <c r="DZG46" s="31"/>
      <c r="DZH46" s="31"/>
      <c r="DZI46" s="31"/>
      <c r="DZJ46" s="31"/>
      <c r="DZK46" s="31"/>
      <c r="DZL46" s="31"/>
      <c r="DZM46" s="31"/>
      <c r="DZN46" s="31"/>
      <c r="DZO46" s="31"/>
      <c r="DZP46" s="31"/>
      <c r="DZQ46" s="31"/>
      <c r="DZR46" s="31"/>
      <c r="DZS46" s="31"/>
      <c r="DZT46" s="31"/>
      <c r="DZU46" s="31"/>
      <c r="DZV46" s="31"/>
      <c r="DZW46" s="31"/>
      <c r="DZX46" s="31"/>
      <c r="DZY46" s="31"/>
      <c r="DZZ46" s="31"/>
      <c r="EAA46" s="31"/>
      <c r="EAB46" s="31"/>
      <c r="EAC46" s="31"/>
      <c r="EAD46" s="31"/>
      <c r="EAE46" s="31"/>
      <c r="EAF46" s="31"/>
      <c r="EAG46" s="31"/>
      <c r="EAH46" s="31"/>
      <c r="EAI46" s="31"/>
      <c r="EAJ46" s="31"/>
      <c r="EAK46" s="31"/>
      <c r="EAL46" s="31"/>
      <c r="EAM46" s="31"/>
      <c r="EAN46" s="31"/>
      <c r="EAO46" s="31"/>
      <c r="EAP46" s="31"/>
      <c r="EAQ46" s="31"/>
      <c r="EAR46" s="31"/>
      <c r="EAS46" s="31"/>
      <c r="EAT46" s="31"/>
      <c r="EAU46" s="31"/>
      <c r="EAV46" s="31"/>
      <c r="EAW46" s="31"/>
      <c r="EAX46" s="31"/>
      <c r="EAY46" s="31"/>
      <c r="EAZ46" s="31"/>
      <c r="EBA46" s="31"/>
      <c r="EBB46" s="31"/>
      <c r="EBC46" s="31"/>
      <c r="EBD46" s="31"/>
      <c r="EBE46" s="31"/>
      <c r="EBF46" s="31"/>
      <c r="EBG46" s="31"/>
      <c r="EBH46" s="31"/>
      <c r="EBI46" s="31"/>
      <c r="EBJ46" s="31"/>
      <c r="EBK46" s="31"/>
      <c r="EBL46" s="31"/>
      <c r="EBM46" s="31"/>
      <c r="EBN46" s="31"/>
      <c r="EBO46" s="31"/>
      <c r="EBP46" s="31"/>
      <c r="EBQ46" s="31"/>
      <c r="EBR46" s="31"/>
      <c r="EBS46" s="31"/>
      <c r="EBT46" s="31"/>
      <c r="EBU46" s="31"/>
      <c r="EBV46" s="31"/>
      <c r="EBW46" s="31"/>
      <c r="EBX46" s="31"/>
      <c r="EBY46" s="31"/>
      <c r="EBZ46" s="31"/>
      <c r="ECA46" s="31"/>
      <c r="ECB46" s="31"/>
      <c r="ECC46" s="31"/>
      <c r="ECD46" s="31"/>
      <c r="ECE46" s="31"/>
      <c r="ECF46" s="31"/>
      <c r="ECG46" s="31"/>
      <c r="ECH46" s="31"/>
      <c r="ECI46" s="31"/>
      <c r="ECJ46" s="31"/>
      <c r="ECK46" s="31"/>
      <c r="ECL46" s="31"/>
      <c r="ECM46" s="31"/>
      <c r="ECN46" s="31"/>
      <c r="ECO46" s="31"/>
      <c r="ECP46" s="31"/>
      <c r="ECQ46" s="31"/>
      <c r="ECR46" s="31"/>
      <c r="ECS46" s="31"/>
      <c r="ECT46" s="31"/>
      <c r="ECU46" s="31"/>
      <c r="ECV46" s="31"/>
      <c r="ECW46" s="31"/>
      <c r="ECX46" s="31"/>
      <c r="ECY46" s="31"/>
      <c r="ECZ46" s="31"/>
      <c r="EDA46" s="31"/>
      <c r="EDB46" s="31"/>
      <c r="EDC46" s="31"/>
      <c r="EDD46" s="31"/>
      <c r="EDE46" s="31"/>
      <c r="EDF46" s="31"/>
      <c r="EDG46" s="31"/>
      <c r="EDH46" s="31"/>
      <c r="EDI46" s="31"/>
      <c r="EDJ46" s="31"/>
      <c r="EDK46" s="31"/>
      <c r="EDL46" s="31"/>
      <c r="EDM46" s="31"/>
      <c r="EDN46" s="31"/>
      <c r="EDO46" s="31"/>
      <c r="EDP46" s="31"/>
      <c r="EDQ46" s="31"/>
      <c r="EDR46" s="31"/>
      <c r="EDS46" s="31"/>
      <c r="EDT46" s="31"/>
      <c r="EDU46" s="31"/>
      <c r="EDV46" s="31"/>
      <c r="EDW46" s="31"/>
      <c r="EDX46" s="31"/>
      <c r="EDY46" s="31"/>
      <c r="EDZ46" s="31"/>
      <c r="EEA46" s="31"/>
      <c r="EEB46" s="31"/>
      <c r="EEC46" s="31"/>
      <c r="EED46" s="31"/>
      <c r="EEE46" s="31"/>
      <c r="EEF46" s="31"/>
      <c r="EEG46" s="31"/>
      <c r="EEH46" s="31"/>
      <c r="EEI46" s="31"/>
      <c r="EEJ46" s="31"/>
      <c r="EEK46" s="31"/>
      <c r="EEL46" s="31"/>
      <c r="EEM46" s="31"/>
      <c r="EEN46" s="31"/>
      <c r="EEO46" s="31"/>
      <c r="EEP46" s="31"/>
      <c r="EEQ46" s="31"/>
      <c r="EER46" s="31"/>
      <c r="EES46" s="31"/>
      <c r="EET46" s="31"/>
      <c r="EEU46" s="31"/>
      <c r="EEV46" s="31"/>
      <c r="EEW46" s="31"/>
      <c r="EEX46" s="31"/>
      <c r="EEY46" s="31"/>
      <c r="EEZ46" s="31"/>
      <c r="EFA46" s="31"/>
      <c r="EFB46" s="31"/>
      <c r="EFC46" s="31"/>
      <c r="EFD46" s="31"/>
      <c r="EFE46" s="31"/>
      <c r="EFF46" s="31"/>
      <c r="EFG46" s="31"/>
      <c r="EFH46" s="31"/>
      <c r="EFI46" s="31"/>
      <c r="EFJ46" s="31"/>
      <c r="EFK46" s="31"/>
      <c r="EFL46" s="31"/>
      <c r="EFM46" s="31"/>
      <c r="EFN46" s="31"/>
      <c r="EFO46" s="31"/>
      <c r="EFP46" s="31"/>
      <c r="EFQ46" s="31"/>
      <c r="EFR46" s="31"/>
      <c r="EFS46" s="31"/>
      <c r="EFT46" s="31"/>
      <c r="EFU46" s="31"/>
      <c r="EFV46" s="31"/>
      <c r="EFW46" s="31"/>
      <c r="EFX46" s="31"/>
      <c r="EFY46" s="31"/>
      <c r="EFZ46" s="31"/>
      <c r="EGA46" s="31"/>
      <c r="EGB46" s="31"/>
      <c r="EGC46" s="31"/>
      <c r="EGD46" s="31"/>
      <c r="EGE46" s="31"/>
      <c r="EGF46" s="31"/>
      <c r="EGG46" s="31"/>
      <c r="EGH46" s="31"/>
      <c r="EGI46" s="31"/>
      <c r="EGJ46" s="31"/>
      <c r="EGK46" s="31"/>
      <c r="EGL46" s="31"/>
      <c r="EGM46" s="31"/>
      <c r="EGN46" s="31"/>
      <c r="EGO46" s="31"/>
      <c r="EGP46" s="31"/>
      <c r="EGQ46" s="31"/>
      <c r="EGR46" s="31"/>
      <c r="EGS46" s="31"/>
      <c r="EGT46" s="31"/>
      <c r="EGU46" s="31"/>
      <c r="EGV46" s="31"/>
      <c r="EGW46" s="31"/>
      <c r="EGX46" s="31"/>
      <c r="EGY46" s="31"/>
      <c r="EGZ46" s="31"/>
      <c r="EHA46" s="31"/>
      <c r="EHB46" s="31"/>
      <c r="EHC46" s="31"/>
      <c r="EHD46" s="31"/>
      <c r="EHE46" s="31"/>
      <c r="EHF46" s="31"/>
      <c r="EHG46" s="31"/>
      <c r="EHH46" s="31"/>
      <c r="EHI46" s="31"/>
      <c r="EHJ46" s="31"/>
      <c r="EHK46" s="31"/>
      <c r="EHL46" s="31"/>
      <c r="EHM46" s="31"/>
      <c r="EHN46" s="31"/>
      <c r="EHO46" s="31"/>
      <c r="EHP46" s="31"/>
      <c r="EHQ46" s="31"/>
      <c r="EHR46" s="31"/>
      <c r="EHS46" s="31"/>
      <c r="EHT46" s="31"/>
      <c r="EHU46" s="31"/>
      <c r="EHV46" s="31"/>
      <c r="EHW46" s="31"/>
      <c r="EHX46" s="31"/>
      <c r="EHY46" s="31"/>
      <c r="EHZ46" s="31"/>
      <c r="EIA46" s="31"/>
      <c r="EIB46" s="31"/>
      <c r="EIC46" s="31"/>
      <c r="EID46" s="31"/>
      <c r="EIE46" s="31"/>
      <c r="EIF46" s="31"/>
      <c r="EIG46" s="31"/>
      <c r="EIH46" s="31"/>
      <c r="EII46" s="31"/>
      <c r="EIJ46" s="31"/>
      <c r="EIK46" s="31"/>
      <c r="EIL46" s="31"/>
      <c r="EIM46" s="31"/>
      <c r="EIN46" s="31"/>
      <c r="EIO46" s="31"/>
      <c r="EIP46" s="31"/>
      <c r="EIQ46" s="31"/>
      <c r="EIR46" s="31"/>
      <c r="EIS46" s="31"/>
      <c r="EIT46" s="31"/>
      <c r="EIU46" s="31"/>
      <c r="EIV46" s="31"/>
      <c r="EIW46" s="31"/>
      <c r="EIX46" s="31"/>
      <c r="EIY46" s="31"/>
      <c r="EIZ46" s="31"/>
      <c r="EJA46" s="31"/>
      <c r="EJB46" s="31"/>
      <c r="EJC46" s="31"/>
      <c r="EJD46" s="31"/>
      <c r="EJE46" s="31"/>
      <c r="EJF46" s="31"/>
      <c r="EJG46" s="31"/>
      <c r="EJH46" s="31"/>
      <c r="EJI46" s="31"/>
      <c r="EJJ46" s="31"/>
      <c r="EJK46" s="31"/>
      <c r="EJL46" s="31"/>
      <c r="EJM46" s="31"/>
      <c r="EJN46" s="31"/>
      <c r="EJO46" s="31"/>
      <c r="EJP46" s="31"/>
      <c r="EJQ46" s="31"/>
      <c r="EJR46" s="31"/>
      <c r="EJS46" s="31"/>
      <c r="EJT46" s="31"/>
      <c r="EJU46" s="31"/>
      <c r="EJV46" s="31"/>
      <c r="EJW46" s="31"/>
      <c r="EJX46" s="31"/>
      <c r="EJY46" s="31"/>
      <c r="EJZ46" s="31"/>
      <c r="EKA46" s="31"/>
      <c r="EKB46" s="31"/>
      <c r="EKC46" s="31"/>
      <c r="EKD46" s="31"/>
      <c r="EKE46" s="31"/>
      <c r="EKF46" s="31"/>
      <c r="EKG46" s="31"/>
      <c r="EKH46" s="31"/>
      <c r="EKI46" s="31"/>
      <c r="EKJ46" s="31"/>
      <c r="EKK46" s="31"/>
      <c r="EKL46" s="31"/>
      <c r="EKM46" s="31"/>
      <c r="EKN46" s="31"/>
      <c r="EKO46" s="31"/>
      <c r="EKP46" s="31"/>
      <c r="EKQ46" s="31"/>
      <c r="EKR46" s="31"/>
      <c r="EKS46" s="31"/>
      <c r="EKT46" s="31"/>
      <c r="EKU46" s="31"/>
      <c r="EKV46" s="31"/>
      <c r="EKW46" s="31"/>
      <c r="EKX46" s="31"/>
      <c r="EKY46" s="31"/>
      <c r="EKZ46" s="31"/>
      <c r="ELA46" s="31"/>
      <c r="ELB46" s="31"/>
      <c r="ELC46" s="31"/>
      <c r="ELD46" s="31"/>
      <c r="ELE46" s="31"/>
      <c r="ELF46" s="31"/>
      <c r="ELG46" s="31"/>
      <c r="ELH46" s="31"/>
      <c r="ELI46" s="31"/>
      <c r="ELJ46" s="31"/>
      <c r="ELK46" s="31"/>
      <c r="ELL46" s="31"/>
      <c r="ELM46" s="31"/>
      <c r="ELN46" s="31"/>
      <c r="ELO46" s="31"/>
      <c r="ELP46" s="31"/>
      <c r="ELQ46" s="31"/>
      <c r="ELR46" s="31"/>
      <c r="ELS46" s="31"/>
      <c r="ELT46" s="31"/>
      <c r="ELU46" s="31"/>
      <c r="ELV46" s="31"/>
      <c r="ELW46" s="31"/>
      <c r="ELX46" s="31"/>
      <c r="ELY46" s="31"/>
      <c r="ELZ46" s="31"/>
      <c r="EMA46" s="31"/>
      <c r="EMB46" s="31"/>
      <c r="EMC46" s="31"/>
      <c r="EMD46" s="31"/>
      <c r="EME46" s="31"/>
      <c r="EMF46" s="31"/>
      <c r="EMG46" s="31"/>
      <c r="EMH46" s="31"/>
      <c r="EMI46" s="31"/>
      <c r="EMJ46" s="31"/>
      <c r="EMK46" s="31"/>
      <c r="EML46" s="31"/>
      <c r="EMM46" s="31"/>
      <c r="EMN46" s="31"/>
      <c r="EMO46" s="31"/>
      <c r="EMP46" s="31"/>
      <c r="EMQ46" s="31"/>
      <c r="EMR46" s="31"/>
      <c r="EMS46" s="31"/>
      <c r="EMT46" s="31"/>
      <c r="EMU46" s="31"/>
      <c r="EMV46" s="31"/>
      <c r="EMW46" s="31"/>
      <c r="EMX46" s="31"/>
      <c r="EMY46" s="31"/>
      <c r="EMZ46" s="31"/>
      <c r="ENA46" s="31"/>
      <c r="ENB46" s="31"/>
      <c r="ENC46" s="31"/>
      <c r="END46" s="31"/>
      <c r="ENE46" s="31"/>
      <c r="ENF46" s="31"/>
      <c r="ENG46" s="31"/>
      <c r="ENH46" s="31"/>
      <c r="ENI46" s="31"/>
      <c r="ENJ46" s="31"/>
      <c r="ENK46" s="31"/>
      <c r="ENL46" s="31"/>
      <c r="ENM46" s="31"/>
      <c r="ENN46" s="31"/>
      <c r="ENO46" s="31"/>
      <c r="ENP46" s="31"/>
      <c r="ENQ46" s="31"/>
      <c r="ENR46" s="31"/>
      <c r="ENS46" s="31"/>
      <c r="ENT46" s="31"/>
      <c r="ENU46" s="31"/>
      <c r="ENV46" s="31"/>
      <c r="ENW46" s="31"/>
      <c r="ENX46" s="31"/>
      <c r="ENY46" s="31"/>
      <c r="ENZ46" s="31"/>
      <c r="EOA46" s="31"/>
      <c r="EOB46" s="31"/>
      <c r="EOC46" s="31"/>
      <c r="EOD46" s="31"/>
      <c r="EOE46" s="31"/>
      <c r="EOF46" s="31"/>
      <c r="EOG46" s="31"/>
      <c r="EOH46" s="31"/>
      <c r="EOI46" s="31"/>
      <c r="EOJ46" s="31"/>
      <c r="EOK46" s="31"/>
      <c r="EOL46" s="31"/>
      <c r="EOM46" s="31"/>
      <c r="EON46" s="31"/>
      <c r="EOO46" s="31"/>
      <c r="EOP46" s="31"/>
      <c r="EOQ46" s="31"/>
      <c r="EOR46" s="31"/>
      <c r="EOS46" s="31"/>
      <c r="EOT46" s="31"/>
      <c r="EOU46" s="31"/>
      <c r="EOV46" s="31"/>
      <c r="EOW46" s="31"/>
      <c r="EOX46" s="31"/>
      <c r="EOY46" s="31"/>
      <c r="EOZ46" s="31"/>
      <c r="EPA46" s="31"/>
      <c r="EPB46" s="31"/>
      <c r="EPC46" s="31"/>
      <c r="EPD46" s="31"/>
      <c r="EPE46" s="31"/>
      <c r="EPF46" s="31"/>
      <c r="EPG46" s="31"/>
      <c r="EPH46" s="31"/>
      <c r="EPI46" s="31"/>
      <c r="EPJ46" s="31"/>
      <c r="EPK46" s="31"/>
      <c r="EPL46" s="31"/>
      <c r="EPM46" s="31"/>
      <c r="EPN46" s="31"/>
      <c r="EPO46" s="31"/>
      <c r="EPP46" s="31"/>
      <c r="EPQ46" s="31"/>
      <c r="EPR46" s="31"/>
      <c r="EPS46" s="31"/>
      <c r="EPT46" s="31"/>
      <c r="EPU46" s="31"/>
      <c r="EPV46" s="31"/>
      <c r="EPW46" s="31"/>
      <c r="EPX46" s="31"/>
      <c r="EPY46" s="31"/>
      <c r="EPZ46" s="31"/>
      <c r="EQA46" s="31"/>
      <c r="EQB46" s="31"/>
      <c r="EQC46" s="31"/>
      <c r="EQD46" s="31"/>
      <c r="EQE46" s="31"/>
      <c r="EQF46" s="31"/>
      <c r="EQG46" s="31"/>
      <c r="EQH46" s="31"/>
      <c r="EQI46" s="31"/>
      <c r="EQJ46" s="31"/>
      <c r="EQK46" s="31"/>
      <c r="EQL46" s="31"/>
      <c r="EQM46" s="31"/>
      <c r="EQN46" s="31"/>
      <c r="EQO46" s="31"/>
      <c r="EQP46" s="31"/>
      <c r="EQQ46" s="31"/>
      <c r="EQR46" s="31"/>
      <c r="EQS46" s="31"/>
      <c r="EQT46" s="31"/>
      <c r="EQU46" s="31"/>
      <c r="EQV46" s="31"/>
      <c r="EQW46" s="31"/>
      <c r="EQX46" s="31"/>
      <c r="EQY46" s="31"/>
      <c r="EQZ46" s="31"/>
      <c r="ERA46" s="31"/>
      <c r="ERB46" s="31"/>
      <c r="ERC46" s="31"/>
      <c r="ERD46" s="31"/>
      <c r="ERE46" s="31"/>
      <c r="ERF46" s="31"/>
      <c r="ERG46" s="31"/>
      <c r="ERH46" s="31"/>
      <c r="ERI46" s="31"/>
      <c r="ERJ46" s="31"/>
      <c r="ERK46" s="31"/>
      <c r="ERL46" s="31"/>
      <c r="ERM46" s="31"/>
      <c r="ERN46" s="31"/>
      <c r="ERO46" s="31"/>
      <c r="ERP46" s="31"/>
      <c r="ERQ46" s="31"/>
      <c r="ERR46" s="31"/>
      <c r="ERS46" s="31"/>
      <c r="ERT46" s="31"/>
      <c r="ERU46" s="31"/>
      <c r="ERV46" s="31"/>
      <c r="ERW46" s="31"/>
      <c r="ERX46" s="31"/>
      <c r="ERY46" s="31"/>
      <c r="ERZ46" s="31"/>
      <c r="ESA46" s="31"/>
      <c r="ESB46" s="31"/>
      <c r="ESC46" s="31"/>
      <c r="ESD46" s="31"/>
      <c r="ESE46" s="31"/>
      <c r="ESF46" s="31"/>
      <c r="ESG46" s="31"/>
      <c r="ESH46" s="31"/>
      <c r="ESI46" s="31"/>
      <c r="ESJ46" s="31"/>
      <c r="ESK46" s="31"/>
      <c r="ESL46" s="31"/>
      <c r="ESM46" s="31"/>
      <c r="ESN46" s="31"/>
      <c r="ESO46" s="31"/>
      <c r="ESP46" s="31"/>
      <c r="ESQ46" s="31"/>
      <c r="ESR46" s="31"/>
      <c r="ESS46" s="31"/>
      <c r="EST46" s="31"/>
      <c r="ESU46" s="31"/>
      <c r="ESV46" s="31"/>
      <c r="ESW46" s="31"/>
      <c r="ESX46" s="31"/>
      <c r="ESY46" s="31"/>
      <c r="ESZ46" s="31"/>
      <c r="ETA46" s="31"/>
      <c r="ETB46" s="31"/>
      <c r="ETC46" s="31"/>
      <c r="ETD46" s="31"/>
      <c r="ETE46" s="31"/>
      <c r="ETF46" s="31"/>
      <c r="ETG46" s="31"/>
      <c r="ETH46" s="31"/>
      <c r="ETI46" s="31"/>
      <c r="ETJ46" s="31"/>
      <c r="ETK46" s="31"/>
      <c r="ETL46" s="31"/>
      <c r="ETM46" s="31"/>
      <c r="ETN46" s="31"/>
      <c r="ETO46" s="31"/>
      <c r="ETP46" s="31"/>
      <c r="ETQ46" s="31"/>
      <c r="ETR46" s="31"/>
      <c r="ETS46" s="31"/>
      <c r="ETT46" s="31"/>
      <c r="ETU46" s="31"/>
      <c r="ETV46" s="31"/>
      <c r="ETW46" s="31"/>
      <c r="ETX46" s="31"/>
      <c r="ETY46" s="31"/>
      <c r="ETZ46" s="31"/>
      <c r="EUA46" s="31"/>
      <c r="EUB46" s="31"/>
      <c r="EUC46" s="31"/>
      <c r="EUD46" s="31"/>
      <c r="EUE46" s="31"/>
      <c r="EUF46" s="31"/>
      <c r="EUG46" s="31"/>
      <c r="EUH46" s="31"/>
      <c r="EUI46" s="31"/>
      <c r="EUJ46" s="31"/>
      <c r="EUK46" s="31"/>
      <c r="EUL46" s="31"/>
      <c r="EUM46" s="31"/>
      <c r="EUN46" s="31"/>
      <c r="EUO46" s="31"/>
      <c r="EUP46" s="31"/>
      <c r="EUQ46" s="31"/>
      <c r="EUR46" s="31"/>
      <c r="EUS46" s="31"/>
      <c r="EUT46" s="31"/>
      <c r="EUU46" s="31"/>
      <c r="EUV46" s="31"/>
      <c r="EUW46" s="31"/>
      <c r="EUX46" s="31"/>
      <c r="EUY46" s="31"/>
      <c r="EUZ46" s="31"/>
      <c r="EVA46" s="31"/>
      <c r="EVB46" s="31"/>
      <c r="EVC46" s="31"/>
      <c r="EVD46" s="31"/>
      <c r="EVE46" s="31"/>
      <c r="EVF46" s="31"/>
      <c r="EVG46" s="31"/>
      <c r="EVH46" s="31"/>
      <c r="EVI46" s="31"/>
      <c r="EVJ46" s="31"/>
      <c r="EVK46" s="31"/>
      <c r="EVL46" s="31"/>
      <c r="EVM46" s="31"/>
      <c r="EVN46" s="31"/>
      <c r="EVO46" s="31"/>
      <c r="EVP46" s="31"/>
      <c r="EVQ46" s="31"/>
      <c r="EVR46" s="31"/>
      <c r="EVS46" s="31"/>
      <c r="EVT46" s="31"/>
      <c r="EVU46" s="31"/>
      <c r="EVV46" s="31"/>
      <c r="EVW46" s="31"/>
      <c r="EVX46" s="31"/>
      <c r="EVY46" s="31"/>
      <c r="EVZ46" s="31"/>
      <c r="EWA46" s="31"/>
      <c r="EWB46" s="31"/>
      <c r="EWC46" s="31"/>
      <c r="EWD46" s="31"/>
      <c r="EWE46" s="31"/>
      <c r="EWF46" s="31"/>
      <c r="EWG46" s="31"/>
      <c r="EWH46" s="31"/>
      <c r="EWI46" s="31"/>
      <c r="EWJ46" s="31"/>
      <c r="EWK46" s="31"/>
      <c r="EWL46" s="31"/>
      <c r="EWM46" s="31"/>
      <c r="EWN46" s="31"/>
      <c r="EWO46" s="31"/>
      <c r="EWP46" s="31"/>
      <c r="EWQ46" s="31"/>
      <c r="EWR46" s="31"/>
      <c r="EWS46" s="31"/>
      <c r="EWT46" s="31"/>
      <c r="EWU46" s="31"/>
      <c r="EWV46" s="31"/>
      <c r="EWW46" s="31"/>
      <c r="EWX46" s="31"/>
      <c r="EWY46" s="31"/>
      <c r="EWZ46" s="31"/>
      <c r="EXA46" s="31"/>
      <c r="EXB46" s="31"/>
      <c r="EXC46" s="31"/>
      <c r="EXD46" s="31"/>
      <c r="EXE46" s="31"/>
      <c r="EXF46" s="31"/>
      <c r="EXG46" s="31"/>
      <c r="EXH46" s="31"/>
      <c r="EXI46" s="31"/>
      <c r="EXJ46" s="31"/>
      <c r="EXK46" s="31"/>
      <c r="EXL46" s="31"/>
      <c r="EXM46" s="31"/>
      <c r="EXN46" s="31"/>
      <c r="EXO46" s="31"/>
      <c r="EXP46" s="31"/>
      <c r="EXQ46" s="31"/>
      <c r="EXR46" s="31"/>
      <c r="EXS46" s="31"/>
      <c r="EXT46" s="31"/>
      <c r="EXU46" s="31"/>
      <c r="EXV46" s="31"/>
      <c r="EXW46" s="31"/>
      <c r="EXX46" s="31"/>
      <c r="EXY46" s="31"/>
      <c r="EXZ46" s="31"/>
      <c r="EYA46" s="31"/>
      <c r="EYB46" s="31"/>
      <c r="EYC46" s="31"/>
      <c r="EYD46" s="31"/>
      <c r="EYE46" s="31"/>
      <c r="EYF46" s="31"/>
      <c r="EYG46" s="31"/>
      <c r="EYH46" s="31"/>
      <c r="EYI46" s="31"/>
      <c r="EYJ46" s="31"/>
      <c r="EYK46" s="31"/>
      <c r="EYL46" s="31"/>
      <c r="EYM46" s="31"/>
      <c r="EYN46" s="31"/>
      <c r="EYO46" s="31"/>
      <c r="EYP46" s="31"/>
      <c r="EYQ46" s="31"/>
      <c r="EYR46" s="31"/>
      <c r="EYS46" s="31"/>
      <c r="EYT46" s="31"/>
      <c r="EYU46" s="31"/>
      <c r="EYV46" s="31"/>
      <c r="EYW46" s="31"/>
      <c r="EYX46" s="31"/>
      <c r="EYY46" s="31"/>
      <c r="EYZ46" s="31"/>
      <c r="EZA46" s="31"/>
      <c r="EZB46" s="31"/>
      <c r="EZC46" s="31"/>
      <c r="EZD46" s="31"/>
      <c r="EZE46" s="31"/>
      <c r="EZF46" s="31"/>
      <c r="EZG46" s="31"/>
      <c r="EZH46" s="31"/>
      <c r="EZI46" s="31"/>
      <c r="EZJ46" s="31"/>
      <c r="EZK46" s="31"/>
      <c r="EZL46" s="31"/>
      <c r="EZM46" s="31"/>
      <c r="EZN46" s="31"/>
      <c r="EZO46" s="31"/>
      <c r="EZP46" s="31"/>
      <c r="EZQ46" s="31"/>
      <c r="EZR46" s="31"/>
      <c r="EZS46" s="31"/>
      <c r="EZT46" s="31"/>
      <c r="EZU46" s="31"/>
      <c r="EZV46" s="31"/>
      <c r="EZW46" s="31"/>
      <c r="EZX46" s="31"/>
      <c r="EZY46" s="31"/>
      <c r="EZZ46" s="31"/>
      <c r="FAA46" s="31"/>
      <c r="FAB46" s="31"/>
      <c r="FAC46" s="31"/>
      <c r="FAD46" s="31"/>
      <c r="FAE46" s="31"/>
      <c r="FAF46" s="31"/>
      <c r="FAG46" s="31"/>
      <c r="FAH46" s="31"/>
      <c r="FAI46" s="31"/>
      <c r="FAJ46" s="31"/>
      <c r="FAK46" s="31"/>
      <c r="FAL46" s="31"/>
      <c r="FAM46" s="31"/>
      <c r="FAN46" s="31"/>
      <c r="FAO46" s="31"/>
      <c r="FAP46" s="31"/>
      <c r="FAQ46" s="31"/>
      <c r="FAR46" s="31"/>
      <c r="FAS46" s="31"/>
      <c r="FAT46" s="31"/>
      <c r="FAU46" s="31"/>
      <c r="FAV46" s="31"/>
      <c r="FAW46" s="31"/>
      <c r="FAX46" s="31"/>
      <c r="FAY46" s="31"/>
      <c r="FAZ46" s="31"/>
      <c r="FBA46" s="31"/>
      <c r="FBB46" s="31"/>
      <c r="FBC46" s="31"/>
      <c r="FBD46" s="31"/>
      <c r="FBE46" s="31"/>
      <c r="FBF46" s="31"/>
      <c r="FBG46" s="31"/>
      <c r="FBH46" s="31"/>
      <c r="FBI46" s="31"/>
      <c r="FBJ46" s="31"/>
      <c r="FBK46" s="31"/>
      <c r="FBL46" s="31"/>
      <c r="FBM46" s="31"/>
      <c r="FBN46" s="31"/>
      <c r="FBO46" s="31"/>
      <c r="FBP46" s="31"/>
      <c r="FBQ46" s="31"/>
      <c r="FBR46" s="31"/>
      <c r="FBS46" s="31"/>
      <c r="FBT46" s="31"/>
      <c r="FBU46" s="31"/>
      <c r="FBV46" s="31"/>
      <c r="FBW46" s="31"/>
      <c r="FBX46" s="31"/>
      <c r="FBY46" s="31"/>
      <c r="FBZ46" s="31"/>
      <c r="FCA46" s="31"/>
      <c r="FCB46" s="31"/>
      <c r="FCC46" s="31"/>
      <c r="FCD46" s="31"/>
      <c r="FCE46" s="31"/>
      <c r="FCF46" s="31"/>
      <c r="FCG46" s="31"/>
      <c r="FCH46" s="31"/>
      <c r="FCI46" s="31"/>
      <c r="FCJ46" s="31"/>
      <c r="FCK46" s="31"/>
      <c r="FCL46" s="31"/>
      <c r="FCM46" s="31"/>
      <c r="FCN46" s="31"/>
      <c r="FCO46" s="31"/>
      <c r="FCP46" s="31"/>
      <c r="FCQ46" s="31"/>
      <c r="FCR46" s="31"/>
      <c r="FCS46" s="31"/>
      <c r="FCT46" s="31"/>
      <c r="FCU46" s="31"/>
      <c r="FCV46" s="31"/>
      <c r="FCW46" s="31"/>
      <c r="FCX46" s="31"/>
      <c r="FCY46" s="31"/>
      <c r="FCZ46" s="31"/>
      <c r="FDA46" s="31"/>
      <c r="FDB46" s="31"/>
      <c r="FDC46" s="31"/>
      <c r="FDD46" s="31"/>
      <c r="FDE46" s="31"/>
      <c r="FDF46" s="31"/>
      <c r="FDG46" s="31"/>
      <c r="FDH46" s="31"/>
      <c r="FDI46" s="31"/>
      <c r="FDJ46" s="31"/>
      <c r="FDK46" s="31"/>
      <c r="FDL46" s="31"/>
      <c r="FDM46" s="31"/>
      <c r="FDN46" s="31"/>
      <c r="FDO46" s="31"/>
      <c r="FDP46" s="31"/>
      <c r="FDQ46" s="31"/>
      <c r="FDR46" s="31"/>
      <c r="FDS46" s="31"/>
      <c r="FDT46" s="31"/>
      <c r="FDU46" s="31"/>
      <c r="FDV46" s="31"/>
      <c r="FDW46" s="31"/>
      <c r="FDX46" s="31"/>
      <c r="FDY46" s="31"/>
      <c r="FDZ46" s="31"/>
      <c r="FEA46" s="31"/>
      <c r="FEB46" s="31"/>
      <c r="FEC46" s="31"/>
      <c r="FED46" s="31"/>
      <c r="FEE46" s="31"/>
      <c r="FEF46" s="31"/>
      <c r="FEG46" s="31"/>
      <c r="FEH46" s="31"/>
      <c r="FEI46" s="31"/>
      <c r="FEJ46" s="31"/>
      <c r="FEK46" s="31"/>
      <c r="FEL46" s="31"/>
      <c r="FEM46" s="31"/>
      <c r="FEN46" s="31"/>
      <c r="FEO46" s="31"/>
      <c r="FEP46" s="31"/>
      <c r="FEQ46" s="31"/>
      <c r="FER46" s="31"/>
      <c r="FES46" s="31"/>
      <c r="FET46" s="31"/>
      <c r="FEU46" s="31"/>
      <c r="FEV46" s="31"/>
      <c r="FEW46" s="31"/>
      <c r="FEX46" s="31"/>
      <c r="FEY46" s="31"/>
      <c r="FEZ46" s="31"/>
      <c r="FFA46" s="31"/>
      <c r="FFB46" s="31"/>
      <c r="FFC46" s="31"/>
      <c r="FFD46" s="31"/>
      <c r="FFE46" s="31"/>
      <c r="FFF46" s="31"/>
      <c r="FFG46" s="31"/>
      <c r="FFH46" s="31"/>
      <c r="FFI46" s="31"/>
      <c r="FFJ46" s="31"/>
      <c r="FFK46" s="31"/>
      <c r="FFL46" s="31"/>
      <c r="FFM46" s="31"/>
      <c r="FFN46" s="31"/>
      <c r="FFO46" s="31"/>
      <c r="FFP46" s="31"/>
      <c r="FFQ46" s="31"/>
      <c r="FFR46" s="31"/>
      <c r="FFS46" s="31"/>
      <c r="FFT46" s="31"/>
      <c r="FFU46" s="31"/>
      <c r="FFV46" s="31"/>
      <c r="FFW46" s="31"/>
      <c r="FFX46" s="31"/>
      <c r="FFY46" s="31"/>
      <c r="FFZ46" s="31"/>
      <c r="FGA46" s="31"/>
      <c r="FGB46" s="31"/>
      <c r="FGC46" s="31"/>
      <c r="FGD46" s="31"/>
      <c r="FGE46" s="31"/>
      <c r="FGF46" s="31"/>
      <c r="FGG46" s="31"/>
      <c r="FGH46" s="31"/>
      <c r="FGI46" s="31"/>
      <c r="FGJ46" s="31"/>
      <c r="FGK46" s="31"/>
      <c r="FGL46" s="31"/>
      <c r="FGM46" s="31"/>
      <c r="FGN46" s="31"/>
      <c r="FGO46" s="31"/>
      <c r="FGP46" s="31"/>
      <c r="FGQ46" s="31"/>
      <c r="FGR46" s="31"/>
      <c r="FGS46" s="31"/>
      <c r="FGT46" s="31"/>
      <c r="FGU46" s="31"/>
      <c r="FGV46" s="31"/>
      <c r="FGW46" s="31"/>
      <c r="FGX46" s="31"/>
      <c r="FGY46" s="31"/>
      <c r="FGZ46" s="31"/>
      <c r="FHA46" s="31"/>
      <c r="FHB46" s="31"/>
      <c r="FHC46" s="31"/>
      <c r="FHD46" s="31"/>
      <c r="FHE46" s="31"/>
      <c r="FHF46" s="31"/>
      <c r="FHG46" s="31"/>
      <c r="FHH46" s="31"/>
      <c r="FHI46" s="31"/>
      <c r="FHJ46" s="31"/>
      <c r="FHK46" s="31"/>
      <c r="FHL46" s="31"/>
      <c r="FHM46" s="31"/>
      <c r="FHN46" s="31"/>
      <c r="FHO46" s="31"/>
      <c r="FHP46" s="31"/>
      <c r="FHQ46" s="31"/>
      <c r="FHR46" s="31"/>
      <c r="FHS46" s="31"/>
      <c r="FHT46" s="31"/>
      <c r="FHU46" s="31"/>
      <c r="FHV46" s="31"/>
      <c r="FHW46" s="31"/>
      <c r="FHX46" s="31"/>
      <c r="FHY46" s="31"/>
      <c r="FHZ46" s="31"/>
      <c r="FIA46" s="31"/>
      <c r="FIB46" s="31"/>
      <c r="FIC46" s="31"/>
      <c r="FID46" s="31"/>
      <c r="FIE46" s="31"/>
      <c r="FIF46" s="31"/>
      <c r="FIG46" s="31"/>
      <c r="FIH46" s="31"/>
      <c r="FII46" s="31"/>
      <c r="FIJ46" s="31"/>
      <c r="FIK46" s="31"/>
      <c r="FIL46" s="31"/>
      <c r="FIM46" s="31"/>
      <c r="FIN46" s="31"/>
      <c r="FIO46" s="31"/>
      <c r="FIP46" s="31"/>
      <c r="FIQ46" s="31"/>
      <c r="FIR46" s="31"/>
      <c r="FIS46" s="31"/>
      <c r="FIT46" s="31"/>
      <c r="FIU46" s="31"/>
      <c r="FIV46" s="31"/>
      <c r="FIW46" s="31"/>
      <c r="FIX46" s="31"/>
      <c r="FIY46" s="31"/>
      <c r="FIZ46" s="31"/>
      <c r="FJA46" s="31"/>
      <c r="FJB46" s="31"/>
      <c r="FJC46" s="31"/>
      <c r="FJD46" s="31"/>
      <c r="FJE46" s="31"/>
      <c r="FJF46" s="31"/>
      <c r="FJG46" s="31"/>
      <c r="FJH46" s="31"/>
      <c r="FJI46" s="31"/>
      <c r="FJJ46" s="31"/>
      <c r="FJK46" s="31"/>
      <c r="FJL46" s="31"/>
      <c r="FJM46" s="31"/>
      <c r="FJN46" s="31"/>
      <c r="FJO46" s="31"/>
      <c r="FJP46" s="31"/>
      <c r="FJQ46" s="31"/>
      <c r="FJR46" s="31"/>
      <c r="FJS46" s="31"/>
      <c r="FJT46" s="31"/>
      <c r="FJU46" s="31"/>
      <c r="FJV46" s="31"/>
      <c r="FJW46" s="31"/>
      <c r="FJX46" s="31"/>
      <c r="FJY46" s="31"/>
      <c r="FJZ46" s="31"/>
      <c r="FKA46" s="31"/>
      <c r="FKB46" s="31"/>
      <c r="FKC46" s="31"/>
      <c r="FKD46" s="31"/>
      <c r="FKE46" s="31"/>
      <c r="FKF46" s="31"/>
      <c r="FKG46" s="31"/>
      <c r="FKH46" s="31"/>
      <c r="FKI46" s="31"/>
      <c r="FKJ46" s="31"/>
      <c r="FKK46" s="31"/>
      <c r="FKL46" s="31"/>
      <c r="FKM46" s="31"/>
      <c r="FKN46" s="31"/>
      <c r="FKO46" s="31"/>
      <c r="FKP46" s="31"/>
      <c r="FKQ46" s="31"/>
      <c r="FKR46" s="31"/>
      <c r="FKS46" s="31"/>
      <c r="FKT46" s="31"/>
      <c r="FKU46" s="31"/>
      <c r="FKV46" s="31"/>
      <c r="FKW46" s="31"/>
      <c r="FKX46" s="31"/>
      <c r="FKY46" s="31"/>
      <c r="FKZ46" s="31"/>
      <c r="FLA46" s="31"/>
      <c r="FLB46" s="31"/>
      <c r="FLC46" s="31"/>
      <c r="FLD46" s="31"/>
      <c r="FLE46" s="31"/>
      <c r="FLF46" s="31"/>
      <c r="FLG46" s="31"/>
      <c r="FLH46" s="31"/>
      <c r="FLI46" s="31"/>
      <c r="FLJ46" s="31"/>
      <c r="FLK46" s="31"/>
      <c r="FLL46" s="31"/>
      <c r="FLM46" s="31"/>
      <c r="FLN46" s="31"/>
      <c r="FLO46" s="31"/>
      <c r="FLP46" s="31"/>
      <c r="FLQ46" s="31"/>
      <c r="FLR46" s="31"/>
      <c r="FLS46" s="31"/>
      <c r="FLT46" s="31"/>
      <c r="FLU46" s="31"/>
      <c r="FLV46" s="31"/>
      <c r="FLW46" s="31"/>
      <c r="FLX46" s="31"/>
      <c r="FLY46" s="31"/>
      <c r="FLZ46" s="31"/>
      <c r="FMA46" s="31"/>
      <c r="FMB46" s="31"/>
      <c r="FMC46" s="31"/>
      <c r="FMD46" s="31"/>
      <c r="FME46" s="31"/>
      <c r="FMF46" s="31"/>
      <c r="FMG46" s="31"/>
      <c r="FMH46" s="31"/>
      <c r="FMI46" s="31"/>
      <c r="FMJ46" s="31"/>
      <c r="FMK46" s="31"/>
      <c r="FML46" s="31"/>
      <c r="FMM46" s="31"/>
      <c r="FMN46" s="31"/>
      <c r="FMO46" s="31"/>
      <c r="FMP46" s="31"/>
      <c r="FMQ46" s="31"/>
      <c r="FMR46" s="31"/>
      <c r="FMS46" s="31"/>
      <c r="FMT46" s="31"/>
      <c r="FMU46" s="31"/>
      <c r="FMV46" s="31"/>
      <c r="FMW46" s="31"/>
      <c r="FMX46" s="31"/>
      <c r="FMY46" s="31"/>
      <c r="FMZ46" s="31"/>
      <c r="FNA46" s="31"/>
      <c r="FNB46" s="31"/>
      <c r="FNC46" s="31"/>
      <c r="FND46" s="31"/>
      <c r="FNE46" s="31"/>
      <c r="FNF46" s="31"/>
      <c r="FNG46" s="31"/>
      <c r="FNH46" s="31"/>
      <c r="FNI46" s="31"/>
      <c r="FNJ46" s="31"/>
      <c r="FNK46" s="31"/>
      <c r="FNL46" s="31"/>
      <c r="FNM46" s="31"/>
      <c r="FNN46" s="31"/>
      <c r="FNO46" s="31"/>
      <c r="FNP46" s="31"/>
      <c r="FNQ46" s="31"/>
      <c r="FNR46" s="31"/>
      <c r="FNS46" s="31"/>
      <c r="FNT46" s="31"/>
      <c r="FNU46" s="31"/>
      <c r="FNV46" s="31"/>
      <c r="FNW46" s="31"/>
      <c r="FNX46" s="31"/>
      <c r="FNY46" s="31"/>
      <c r="FNZ46" s="31"/>
      <c r="FOA46" s="31"/>
      <c r="FOB46" s="31"/>
      <c r="FOC46" s="31"/>
      <c r="FOD46" s="31"/>
      <c r="FOE46" s="31"/>
      <c r="FOF46" s="31"/>
      <c r="FOG46" s="31"/>
      <c r="FOH46" s="31"/>
      <c r="FOI46" s="31"/>
      <c r="FOJ46" s="31"/>
      <c r="FOK46" s="31"/>
      <c r="FOL46" s="31"/>
      <c r="FOM46" s="31"/>
      <c r="FON46" s="31"/>
      <c r="FOO46" s="31"/>
      <c r="FOP46" s="31"/>
      <c r="FOQ46" s="31"/>
      <c r="FOR46" s="31"/>
      <c r="FOS46" s="31"/>
      <c r="FOT46" s="31"/>
      <c r="FOU46" s="31"/>
      <c r="FOV46" s="31"/>
      <c r="FOW46" s="31"/>
      <c r="FOX46" s="31"/>
      <c r="FOY46" s="31"/>
      <c r="FOZ46" s="31"/>
      <c r="FPA46" s="31"/>
      <c r="FPB46" s="31"/>
      <c r="FPC46" s="31"/>
      <c r="FPD46" s="31"/>
      <c r="FPE46" s="31"/>
      <c r="FPF46" s="31"/>
      <c r="FPG46" s="31"/>
      <c r="FPH46" s="31"/>
      <c r="FPI46" s="31"/>
      <c r="FPJ46" s="31"/>
      <c r="FPK46" s="31"/>
      <c r="FPL46" s="31"/>
      <c r="FPM46" s="31"/>
      <c r="FPN46" s="31"/>
      <c r="FPO46" s="31"/>
      <c r="FPP46" s="31"/>
      <c r="FPQ46" s="31"/>
      <c r="FPR46" s="31"/>
      <c r="FPS46" s="31"/>
      <c r="FPT46" s="31"/>
      <c r="FPU46" s="31"/>
      <c r="FPV46" s="31"/>
      <c r="FPW46" s="31"/>
      <c r="FPX46" s="31"/>
      <c r="FPY46" s="31"/>
      <c r="FPZ46" s="31"/>
      <c r="FQA46" s="31"/>
      <c r="FQB46" s="31"/>
      <c r="FQC46" s="31"/>
      <c r="FQD46" s="31"/>
      <c r="FQE46" s="31"/>
      <c r="FQF46" s="31"/>
      <c r="FQG46" s="31"/>
      <c r="FQH46" s="31"/>
      <c r="FQI46" s="31"/>
      <c r="FQJ46" s="31"/>
      <c r="FQK46" s="31"/>
      <c r="FQL46" s="31"/>
      <c r="FQM46" s="31"/>
      <c r="FQN46" s="31"/>
      <c r="FQO46" s="31"/>
      <c r="FQP46" s="31"/>
      <c r="FQQ46" s="31"/>
      <c r="FQR46" s="31"/>
      <c r="FQS46" s="31"/>
      <c r="FQT46" s="31"/>
      <c r="FQU46" s="31"/>
      <c r="FQV46" s="31"/>
      <c r="FQW46" s="31"/>
      <c r="FQX46" s="31"/>
      <c r="FQY46" s="31"/>
      <c r="FQZ46" s="31"/>
      <c r="FRA46" s="31"/>
      <c r="FRB46" s="31"/>
      <c r="FRC46" s="31"/>
      <c r="FRD46" s="31"/>
      <c r="FRE46" s="31"/>
      <c r="FRF46" s="31"/>
      <c r="FRG46" s="31"/>
      <c r="FRH46" s="31"/>
      <c r="FRI46" s="31"/>
      <c r="FRJ46" s="31"/>
      <c r="FRK46" s="31"/>
      <c r="FRL46" s="31"/>
      <c r="FRM46" s="31"/>
      <c r="FRN46" s="31"/>
      <c r="FRO46" s="31"/>
      <c r="FRP46" s="31"/>
      <c r="FRQ46" s="31"/>
      <c r="FRR46" s="31"/>
      <c r="FRS46" s="31"/>
      <c r="FRT46" s="31"/>
      <c r="FRU46" s="31"/>
      <c r="FRV46" s="31"/>
      <c r="FRW46" s="31"/>
      <c r="FRX46" s="31"/>
      <c r="FRY46" s="31"/>
      <c r="FRZ46" s="31"/>
      <c r="FSA46" s="31"/>
      <c r="FSB46" s="31"/>
      <c r="FSC46" s="31"/>
      <c r="FSD46" s="31"/>
      <c r="FSE46" s="31"/>
      <c r="FSF46" s="31"/>
      <c r="FSG46" s="31"/>
      <c r="FSH46" s="31"/>
      <c r="FSI46" s="31"/>
      <c r="FSJ46" s="31"/>
      <c r="FSK46" s="31"/>
      <c r="FSL46" s="31"/>
      <c r="FSM46" s="31"/>
      <c r="FSN46" s="31"/>
      <c r="FSO46" s="31"/>
      <c r="FSP46" s="31"/>
      <c r="FSQ46" s="31"/>
      <c r="FSR46" s="31"/>
      <c r="FSS46" s="31"/>
      <c r="FST46" s="31"/>
      <c r="FSU46" s="31"/>
      <c r="FSV46" s="31"/>
      <c r="FSW46" s="31"/>
      <c r="FSX46" s="31"/>
      <c r="FSY46" s="31"/>
      <c r="FSZ46" s="31"/>
      <c r="FTA46" s="31"/>
      <c r="FTB46" s="31"/>
      <c r="FTC46" s="31"/>
      <c r="FTD46" s="31"/>
      <c r="FTE46" s="31"/>
      <c r="FTF46" s="31"/>
      <c r="FTG46" s="31"/>
      <c r="FTH46" s="31"/>
      <c r="FTI46" s="31"/>
      <c r="FTJ46" s="31"/>
      <c r="FTK46" s="31"/>
      <c r="FTL46" s="31"/>
      <c r="FTM46" s="31"/>
      <c r="FTN46" s="31"/>
      <c r="FTO46" s="31"/>
      <c r="FTP46" s="31"/>
      <c r="FTQ46" s="31"/>
      <c r="FTR46" s="31"/>
      <c r="FTS46" s="31"/>
      <c r="FTT46" s="31"/>
      <c r="FTU46" s="31"/>
      <c r="FTV46" s="31"/>
      <c r="FTW46" s="31"/>
      <c r="FTX46" s="31"/>
      <c r="FTY46" s="31"/>
      <c r="FTZ46" s="31"/>
      <c r="FUA46" s="31"/>
      <c r="FUB46" s="31"/>
      <c r="FUC46" s="31"/>
      <c r="FUD46" s="31"/>
      <c r="FUE46" s="31"/>
      <c r="FUF46" s="31"/>
      <c r="FUG46" s="31"/>
      <c r="FUH46" s="31"/>
      <c r="FUI46" s="31"/>
      <c r="FUJ46" s="31"/>
      <c r="FUK46" s="31"/>
      <c r="FUL46" s="31"/>
      <c r="FUM46" s="31"/>
      <c r="FUN46" s="31"/>
      <c r="FUO46" s="31"/>
      <c r="FUP46" s="31"/>
      <c r="FUQ46" s="31"/>
      <c r="FUR46" s="31"/>
      <c r="FUS46" s="31"/>
      <c r="FUT46" s="31"/>
      <c r="FUU46" s="31"/>
      <c r="FUV46" s="31"/>
      <c r="FUW46" s="31"/>
      <c r="FUX46" s="31"/>
      <c r="FUY46" s="31"/>
      <c r="FUZ46" s="31"/>
      <c r="FVA46" s="31"/>
      <c r="FVB46" s="31"/>
      <c r="FVC46" s="31"/>
      <c r="FVD46" s="31"/>
      <c r="FVE46" s="31"/>
      <c r="FVF46" s="31"/>
      <c r="FVG46" s="31"/>
      <c r="FVH46" s="31"/>
      <c r="FVI46" s="31"/>
      <c r="FVJ46" s="31"/>
      <c r="FVK46" s="31"/>
      <c r="FVL46" s="31"/>
      <c r="FVM46" s="31"/>
      <c r="FVN46" s="31"/>
      <c r="FVO46" s="31"/>
      <c r="FVP46" s="31"/>
      <c r="FVQ46" s="31"/>
      <c r="FVR46" s="31"/>
      <c r="FVS46" s="31"/>
      <c r="FVT46" s="31"/>
      <c r="FVU46" s="31"/>
      <c r="FVV46" s="31"/>
      <c r="FVW46" s="31"/>
      <c r="FVX46" s="31"/>
      <c r="FVY46" s="31"/>
      <c r="FVZ46" s="31"/>
      <c r="FWA46" s="31"/>
      <c r="FWB46" s="31"/>
      <c r="FWC46" s="31"/>
      <c r="FWD46" s="31"/>
      <c r="FWE46" s="31"/>
      <c r="FWF46" s="31"/>
      <c r="FWG46" s="31"/>
      <c r="FWH46" s="31"/>
      <c r="FWI46" s="31"/>
      <c r="FWJ46" s="31"/>
      <c r="FWK46" s="31"/>
      <c r="FWL46" s="31"/>
      <c r="FWM46" s="31"/>
      <c r="FWN46" s="31"/>
      <c r="FWO46" s="31"/>
      <c r="FWP46" s="31"/>
      <c r="FWQ46" s="31"/>
      <c r="FWR46" s="31"/>
      <c r="FWS46" s="31"/>
      <c r="FWT46" s="31"/>
      <c r="FWU46" s="31"/>
      <c r="FWV46" s="31"/>
      <c r="FWW46" s="31"/>
      <c r="FWX46" s="31"/>
      <c r="FWY46" s="31"/>
      <c r="FWZ46" s="31"/>
      <c r="FXA46" s="31"/>
      <c r="FXB46" s="31"/>
      <c r="FXC46" s="31"/>
      <c r="FXD46" s="31"/>
      <c r="FXE46" s="31"/>
      <c r="FXF46" s="31"/>
      <c r="FXG46" s="31"/>
      <c r="FXH46" s="31"/>
      <c r="FXI46" s="31"/>
      <c r="FXJ46" s="31"/>
      <c r="FXK46" s="31"/>
      <c r="FXL46" s="31"/>
      <c r="FXM46" s="31"/>
      <c r="FXN46" s="31"/>
      <c r="FXO46" s="31"/>
      <c r="FXP46" s="31"/>
      <c r="FXQ46" s="31"/>
      <c r="FXR46" s="31"/>
      <c r="FXS46" s="31"/>
      <c r="FXT46" s="31"/>
      <c r="FXU46" s="31"/>
      <c r="FXV46" s="31"/>
      <c r="FXW46" s="31"/>
      <c r="FXX46" s="31"/>
      <c r="FXY46" s="31"/>
      <c r="FXZ46" s="31"/>
      <c r="FYA46" s="31"/>
      <c r="FYB46" s="31"/>
      <c r="FYC46" s="31"/>
      <c r="FYD46" s="31"/>
      <c r="FYE46" s="31"/>
      <c r="FYF46" s="31"/>
      <c r="FYG46" s="31"/>
      <c r="FYH46" s="31"/>
      <c r="FYI46" s="31"/>
      <c r="FYJ46" s="31"/>
      <c r="FYK46" s="31"/>
      <c r="FYL46" s="31"/>
      <c r="FYM46" s="31"/>
      <c r="FYN46" s="31"/>
      <c r="FYO46" s="31"/>
      <c r="FYP46" s="31"/>
      <c r="FYQ46" s="31"/>
      <c r="FYR46" s="31"/>
      <c r="FYS46" s="31"/>
      <c r="FYT46" s="31"/>
      <c r="FYU46" s="31"/>
      <c r="FYV46" s="31"/>
      <c r="FYW46" s="31"/>
      <c r="FYX46" s="31"/>
      <c r="FYY46" s="31"/>
      <c r="FYZ46" s="31"/>
      <c r="FZA46" s="31"/>
      <c r="FZB46" s="31"/>
      <c r="FZC46" s="31"/>
      <c r="FZD46" s="31"/>
      <c r="FZE46" s="31"/>
      <c r="FZF46" s="31"/>
      <c r="FZG46" s="31"/>
      <c r="FZH46" s="31"/>
      <c r="FZI46" s="31"/>
      <c r="FZJ46" s="31"/>
      <c r="FZK46" s="31"/>
      <c r="FZL46" s="31"/>
      <c r="FZM46" s="31"/>
      <c r="FZN46" s="31"/>
      <c r="FZO46" s="31"/>
      <c r="FZP46" s="31"/>
      <c r="FZQ46" s="31"/>
      <c r="FZR46" s="31"/>
      <c r="FZS46" s="31"/>
      <c r="FZT46" s="31"/>
      <c r="FZU46" s="31"/>
      <c r="FZV46" s="31"/>
      <c r="FZW46" s="31"/>
      <c r="FZX46" s="31"/>
      <c r="FZY46" s="31"/>
      <c r="FZZ46" s="31"/>
      <c r="GAA46" s="31"/>
      <c r="GAB46" s="31"/>
      <c r="GAC46" s="31"/>
      <c r="GAD46" s="31"/>
      <c r="GAE46" s="31"/>
      <c r="GAF46" s="31"/>
      <c r="GAG46" s="31"/>
      <c r="GAH46" s="31"/>
      <c r="GAI46" s="31"/>
      <c r="GAJ46" s="31"/>
      <c r="GAK46" s="31"/>
      <c r="GAL46" s="31"/>
      <c r="GAM46" s="31"/>
      <c r="GAN46" s="31"/>
      <c r="GAO46" s="31"/>
      <c r="GAP46" s="31"/>
      <c r="GAQ46" s="31"/>
      <c r="GAR46" s="31"/>
      <c r="GAS46" s="31"/>
      <c r="GAT46" s="31"/>
      <c r="GAU46" s="31"/>
      <c r="GAV46" s="31"/>
      <c r="GAW46" s="31"/>
      <c r="GAX46" s="31"/>
      <c r="GAY46" s="31"/>
      <c r="GAZ46" s="31"/>
      <c r="GBA46" s="31"/>
      <c r="GBB46" s="31"/>
      <c r="GBC46" s="31"/>
      <c r="GBD46" s="31"/>
      <c r="GBE46" s="31"/>
      <c r="GBF46" s="31"/>
      <c r="GBG46" s="31"/>
      <c r="GBH46" s="31"/>
      <c r="GBI46" s="31"/>
      <c r="GBJ46" s="31"/>
      <c r="GBK46" s="31"/>
      <c r="GBL46" s="31"/>
      <c r="GBM46" s="31"/>
      <c r="GBN46" s="31"/>
      <c r="GBO46" s="31"/>
      <c r="GBP46" s="31"/>
      <c r="GBQ46" s="31"/>
      <c r="GBR46" s="31"/>
      <c r="GBS46" s="31"/>
      <c r="GBT46" s="31"/>
      <c r="GBU46" s="31"/>
      <c r="GBV46" s="31"/>
      <c r="GBW46" s="31"/>
      <c r="GBX46" s="31"/>
      <c r="GBY46" s="31"/>
      <c r="GBZ46" s="31"/>
      <c r="GCA46" s="31"/>
      <c r="GCB46" s="31"/>
      <c r="GCC46" s="31"/>
      <c r="GCD46" s="31"/>
      <c r="GCE46" s="31"/>
      <c r="GCF46" s="31"/>
      <c r="GCG46" s="31"/>
      <c r="GCH46" s="31"/>
      <c r="GCI46" s="31"/>
      <c r="GCJ46" s="31"/>
      <c r="GCK46" s="31"/>
      <c r="GCL46" s="31"/>
      <c r="GCM46" s="31"/>
      <c r="GCN46" s="31"/>
      <c r="GCO46" s="31"/>
      <c r="GCP46" s="31"/>
      <c r="GCQ46" s="31"/>
      <c r="GCR46" s="31"/>
      <c r="GCS46" s="31"/>
      <c r="GCT46" s="31"/>
      <c r="GCU46" s="31"/>
      <c r="GCV46" s="31"/>
      <c r="GCW46" s="31"/>
      <c r="GCX46" s="31"/>
      <c r="GCY46" s="31"/>
      <c r="GCZ46" s="31"/>
      <c r="GDA46" s="31"/>
      <c r="GDB46" s="31"/>
      <c r="GDC46" s="31"/>
      <c r="GDD46" s="31"/>
      <c r="GDE46" s="31"/>
      <c r="GDF46" s="31"/>
      <c r="GDG46" s="31"/>
      <c r="GDH46" s="31"/>
      <c r="GDI46" s="31"/>
      <c r="GDJ46" s="31"/>
      <c r="GDK46" s="31"/>
      <c r="GDL46" s="31"/>
      <c r="GDM46" s="31"/>
      <c r="GDN46" s="31"/>
      <c r="GDO46" s="31"/>
      <c r="GDP46" s="31"/>
      <c r="GDQ46" s="31"/>
      <c r="GDR46" s="31"/>
      <c r="GDS46" s="31"/>
      <c r="GDT46" s="31"/>
      <c r="GDU46" s="31"/>
      <c r="GDV46" s="31"/>
      <c r="GDW46" s="31"/>
      <c r="GDX46" s="31"/>
      <c r="GDY46" s="31"/>
      <c r="GDZ46" s="31"/>
      <c r="GEA46" s="31"/>
      <c r="GEB46" s="31"/>
      <c r="GEC46" s="31"/>
      <c r="GED46" s="31"/>
      <c r="GEE46" s="31"/>
      <c r="GEF46" s="31"/>
      <c r="GEG46" s="31"/>
      <c r="GEH46" s="31"/>
      <c r="GEI46" s="31"/>
      <c r="GEJ46" s="31"/>
      <c r="GEK46" s="31"/>
      <c r="GEL46" s="31"/>
      <c r="GEM46" s="31"/>
      <c r="GEN46" s="31"/>
      <c r="GEO46" s="31"/>
      <c r="GEP46" s="31"/>
      <c r="GEQ46" s="31"/>
      <c r="GER46" s="31"/>
      <c r="GES46" s="31"/>
      <c r="GET46" s="31"/>
      <c r="GEU46" s="31"/>
      <c r="GEV46" s="31"/>
      <c r="GEW46" s="31"/>
      <c r="GEX46" s="31"/>
      <c r="GEY46" s="31"/>
      <c r="GEZ46" s="31"/>
      <c r="GFA46" s="31"/>
      <c r="GFB46" s="31"/>
      <c r="GFC46" s="31"/>
      <c r="GFD46" s="31"/>
      <c r="GFE46" s="31"/>
      <c r="GFF46" s="31"/>
      <c r="GFG46" s="31"/>
      <c r="GFH46" s="31"/>
      <c r="GFI46" s="31"/>
      <c r="GFJ46" s="31"/>
      <c r="GFK46" s="31"/>
      <c r="GFL46" s="31"/>
      <c r="GFM46" s="31"/>
      <c r="GFN46" s="31"/>
      <c r="GFO46" s="31"/>
      <c r="GFP46" s="31"/>
      <c r="GFQ46" s="31"/>
      <c r="GFR46" s="31"/>
      <c r="GFS46" s="31"/>
      <c r="GFT46" s="31"/>
      <c r="GFU46" s="31"/>
      <c r="GFV46" s="31"/>
      <c r="GFW46" s="31"/>
      <c r="GFX46" s="31"/>
      <c r="GFY46" s="31"/>
      <c r="GFZ46" s="31"/>
      <c r="GGA46" s="31"/>
      <c r="GGB46" s="31"/>
      <c r="GGC46" s="31"/>
      <c r="GGD46" s="31"/>
      <c r="GGE46" s="31"/>
      <c r="GGF46" s="31"/>
      <c r="GGG46" s="31"/>
      <c r="GGH46" s="31"/>
      <c r="GGI46" s="31"/>
      <c r="GGJ46" s="31"/>
      <c r="GGK46" s="31"/>
      <c r="GGL46" s="31"/>
      <c r="GGM46" s="31"/>
      <c r="GGN46" s="31"/>
      <c r="GGO46" s="31"/>
      <c r="GGP46" s="31"/>
      <c r="GGQ46" s="31"/>
      <c r="GGR46" s="31"/>
      <c r="GGS46" s="31"/>
      <c r="GGT46" s="31"/>
      <c r="GGU46" s="31"/>
      <c r="GGV46" s="31"/>
      <c r="GGW46" s="31"/>
      <c r="GGX46" s="31"/>
      <c r="GGY46" s="31"/>
      <c r="GGZ46" s="31"/>
      <c r="GHA46" s="31"/>
      <c r="GHB46" s="31"/>
      <c r="GHC46" s="31"/>
      <c r="GHD46" s="31"/>
      <c r="GHE46" s="31"/>
      <c r="GHF46" s="31"/>
      <c r="GHG46" s="31"/>
      <c r="GHH46" s="31"/>
      <c r="GHI46" s="31"/>
      <c r="GHJ46" s="31"/>
      <c r="GHK46" s="31"/>
      <c r="GHL46" s="31"/>
      <c r="GHM46" s="31"/>
      <c r="GHN46" s="31"/>
      <c r="GHO46" s="31"/>
      <c r="GHP46" s="31"/>
      <c r="GHQ46" s="31"/>
      <c r="GHR46" s="31"/>
      <c r="GHS46" s="31"/>
      <c r="GHT46" s="31"/>
      <c r="GHU46" s="31"/>
      <c r="GHV46" s="31"/>
      <c r="GHW46" s="31"/>
      <c r="GHX46" s="31"/>
      <c r="GHY46" s="31"/>
      <c r="GHZ46" s="31"/>
      <c r="GIA46" s="31"/>
      <c r="GIB46" s="31"/>
      <c r="GIC46" s="31"/>
      <c r="GID46" s="31"/>
      <c r="GIE46" s="31"/>
      <c r="GIF46" s="31"/>
      <c r="GIG46" s="31"/>
      <c r="GIH46" s="31"/>
      <c r="GII46" s="31"/>
      <c r="GIJ46" s="31"/>
      <c r="GIK46" s="31"/>
      <c r="GIL46" s="31"/>
      <c r="GIM46" s="31"/>
      <c r="GIN46" s="31"/>
      <c r="GIO46" s="31"/>
      <c r="GIP46" s="31"/>
      <c r="GIQ46" s="31"/>
      <c r="GIR46" s="31"/>
      <c r="GIS46" s="31"/>
      <c r="GIT46" s="31"/>
      <c r="GIU46" s="31"/>
      <c r="GIV46" s="31"/>
      <c r="GIW46" s="31"/>
      <c r="GIX46" s="31"/>
      <c r="GIY46" s="31"/>
      <c r="GIZ46" s="31"/>
      <c r="GJA46" s="31"/>
      <c r="GJB46" s="31"/>
      <c r="GJC46" s="31"/>
      <c r="GJD46" s="31"/>
      <c r="GJE46" s="31"/>
      <c r="GJF46" s="31"/>
      <c r="GJG46" s="31"/>
      <c r="GJH46" s="31"/>
      <c r="GJI46" s="31"/>
      <c r="GJJ46" s="31"/>
      <c r="GJK46" s="31"/>
      <c r="GJL46" s="31"/>
      <c r="GJM46" s="31"/>
      <c r="GJN46" s="31"/>
      <c r="GJO46" s="31"/>
      <c r="GJP46" s="31"/>
      <c r="GJQ46" s="31"/>
      <c r="GJR46" s="31"/>
      <c r="GJS46" s="31"/>
      <c r="GJT46" s="31"/>
      <c r="GJU46" s="31"/>
      <c r="GJV46" s="31"/>
      <c r="GJW46" s="31"/>
      <c r="GJX46" s="31"/>
      <c r="GJY46" s="31"/>
      <c r="GJZ46" s="31"/>
      <c r="GKA46" s="31"/>
      <c r="GKB46" s="31"/>
      <c r="GKC46" s="31"/>
      <c r="GKD46" s="31"/>
      <c r="GKE46" s="31"/>
      <c r="GKF46" s="31"/>
      <c r="GKG46" s="31"/>
      <c r="GKH46" s="31"/>
      <c r="GKI46" s="31"/>
      <c r="GKJ46" s="31"/>
      <c r="GKK46" s="31"/>
      <c r="GKL46" s="31"/>
      <c r="GKM46" s="31"/>
      <c r="GKN46" s="31"/>
      <c r="GKO46" s="31"/>
      <c r="GKP46" s="31"/>
      <c r="GKQ46" s="31"/>
      <c r="GKR46" s="31"/>
      <c r="GKS46" s="31"/>
      <c r="GKT46" s="31"/>
      <c r="GKU46" s="31"/>
      <c r="GKV46" s="31"/>
      <c r="GKW46" s="31"/>
      <c r="GKX46" s="31"/>
      <c r="GKY46" s="31"/>
      <c r="GKZ46" s="31"/>
      <c r="GLA46" s="31"/>
      <c r="GLB46" s="31"/>
      <c r="GLC46" s="31"/>
      <c r="GLD46" s="31"/>
      <c r="GLE46" s="31"/>
      <c r="GLF46" s="31"/>
      <c r="GLG46" s="31"/>
      <c r="GLH46" s="31"/>
      <c r="GLI46" s="31"/>
      <c r="GLJ46" s="31"/>
      <c r="GLK46" s="31"/>
      <c r="GLL46" s="31"/>
      <c r="GLM46" s="31"/>
      <c r="GLN46" s="31"/>
      <c r="GLO46" s="31"/>
      <c r="GLP46" s="31"/>
      <c r="GLQ46" s="31"/>
      <c r="GLR46" s="31"/>
      <c r="GLS46" s="31"/>
      <c r="GLT46" s="31"/>
      <c r="GLU46" s="31"/>
      <c r="GLV46" s="31"/>
      <c r="GLW46" s="31"/>
      <c r="GLX46" s="31"/>
      <c r="GLY46" s="31"/>
      <c r="GLZ46" s="31"/>
      <c r="GMA46" s="31"/>
      <c r="GMB46" s="31"/>
      <c r="GMC46" s="31"/>
      <c r="GMD46" s="31"/>
      <c r="GME46" s="31"/>
      <c r="GMF46" s="31"/>
      <c r="GMG46" s="31"/>
      <c r="GMH46" s="31"/>
      <c r="GMI46" s="31"/>
      <c r="GMJ46" s="31"/>
      <c r="GMK46" s="31"/>
      <c r="GML46" s="31"/>
      <c r="GMM46" s="31"/>
      <c r="GMN46" s="31"/>
      <c r="GMO46" s="31"/>
      <c r="GMP46" s="31"/>
      <c r="GMQ46" s="31"/>
      <c r="GMR46" s="31"/>
      <c r="GMS46" s="31"/>
      <c r="GMT46" s="31"/>
      <c r="GMU46" s="31"/>
      <c r="GMV46" s="31"/>
      <c r="GMW46" s="31"/>
      <c r="GMX46" s="31"/>
      <c r="GMY46" s="31"/>
      <c r="GMZ46" s="31"/>
      <c r="GNA46" s="31"/>
      <c r="GNB46" s="31"/>
      <c r="GNC46" s="31"/>
      <c r="GND46" s="31"/>
      <c r="GNE46" s="31"/>
      <c r="GNF46" s="31"/>
      <c r="GNG46" s="31"/>
      <c r="GNH46" s="31"/>
      <c r="GNI46" s="31"/>
      <c r="GNJ46" s="31"/>
      <c r="GNK46" s="31"/>
      <c r="GNL46" s="31"/>
      <c r="GNM46" s="31"/>
      <c r="GNN46" s="31"/>
      <c r="GNO46" s="31"/>
      <c r="GNP46" s="31"/>
      <c r="GNQ46" s="31"/>
      <c r="GNR46" s="31"/>
      <c r="GNS46" s="31"/>
      <c r="GNT46" s="31"/>
      <c r="GNU46" s="31"/>
      <c r="GNV46" s="31"/>
      <c r="GNW46" s="31"/>
      <c r="GNX46" s="31"/>
      <c r="GNY46" s="31"/>
      <c r="GNZ46" s="31"/>
      <c r="GOA46" s="31"/>
      <c r="GOB46" s="31"/>
      <c r="GOC46" s="31"/>
      <c r="GOD46" s="31"/>
      <c r="GOE46" s="31"/>
      <c r="GOF46" s="31"/>
      <c r="GOG46" s="31"/>
      <c r="GOH46" s="31"/>
      <c r="GOI46" s="31"/>
      <c r="GOJ46" s="31"/>
      <c r="GOK46" s="31"/>
      <c r="GOL46" s="31"/>
      <c r="GOM46" s="31"/>
      <c r="GON46" s="31"/>
      <c r="GOO46" s="31"/>
      <c r="GOP46" s="31"/>
      <c r="GOQ46" s="31"/>
      <c r="GOR46" s="31"/>
      <c r="GOS46" s="31"/>
      <c r="GOT46" s="31"/>
      <c r="GOU46" s="31"/>
      <c r="GOV46" s="31"/>
      <c r="GOW46" s="31"/>
      <c r="GOX46" s="31"/>
      <c r="GOY46" s="31"/>
      <c r="GOZ46" s="31"/>
      <c r="GPA46" s="31"/>
      <c r="GPB46" s="31"/>
      <c r="GPC46" s="31"/>
      <c r="GPD46" s="31"/>
      <c r="GPE46" s="31"/>
      <c r="GPF46" s="31"/>
      <c r="GPG46" s="31"/>
      <c r="GPH46" s="31"/>
      <c r="GPI46" s="31"/>
      <c r="GPJ46" s="31"/>
      <c r="GPK46" s="31"/>
      <c r="GPL46" s="31"/>
      <c r="GPM46" s="31"/>
      <c r="GPN46" s="31"/>
      <c r="GPO46" s="31"/>
      <c r="GPP46" s="31"/>
      <c r="GPQ46" s="31"/>
      <c r="GPR46" s="31"/>
      <c r="GPS46" s="31"/>
      <c r="GPT46" s="31"/>
      <c r="GPU46" s="31"/>
      <c r="GPV46" s="31"/>
      <c r="GPW46" s="31"/>
      <c r="GPX46" s="31"/>
      <c r="GPY46" s="31"/>
      <c r="GPZ46" s="31"/>
      <c r="GQA46" s="31"/>
      <c r="GQB46" s="31"/>
      <c r="GQC46" s="31"/>
      <c r="GQD46" s="31"/>
      <c r="GQE46" s="31"/>
      <c r="GQF46" s="31"/>
      <c r="GQG46" s="31"/>
      <c r="GQH46" s="31"/>
      <c r="GQI46" s="31"/>
      <c r="GQJ46" s="31"/>
      <c r="GQK46" s="31"/>
      <c r="GQL46" s="31"/>
      <c r="GQM46" s="31"/>
      <c r="GQN46" s="31"/>
      <c r="GQO46" s="31"/>
      <c r="GQP46" s="31"/>
      <c r="GQQ46" s="31"/>
      <c r="GQR46" s="31"/>
      <c r="GQS46" s="31"/>
      <c r="GQT46" s="31"/>
      <c r="GQU46" s="31"/>
      <c r="GQV46" s="31"/>
      <c r="GQW46" s="31"/>
      <c r="GQX46" s="31"/>
      <c r="GQY46" s="31"/>
      <c r="GQZ46" s="31"/>
      <c r="GRA46" s="31"/>
      <c r="GRB46" s="31"/>
      <c r="GRC46" s="31"/>
      <c r="GRD46" s="31"/>
      <c r="GRE46" s="31"/>
      <c r="GRF46" s="31"/>
      <c r="GRG46" s="31"/>
      <c r="GRH46" s="31"/>
      <c r="GRI46" s="31"/>
      <c r="GRJ46" s="31"/>
      <c r="GRK46" s="31"/>
      <c r="GRL46" s="31"/>
      <c r="GRM46" s="31"/>
      <c r="GRN46" s="31"/>
      <c r="GRO46" s="31"/>
      <c r="GRP46" s="31"/>
      <c r="GRQ46" s="31"/>
      <c r="GRR46" s="31"/>
      <c r="GRS46" s="31"/>
      <c r="GRT46" s="31"/>
      <c r="GRU46" s="31"/>
      <c r="GRV46" s="31"/>
      <c r="GRW46" s="31"/>
      <c r="GRX46" s="31"/>
      <c r="GRY46" s="31"/>
      <c r="GRZ46" s="31"/>
      <c r="GSA46" s="31"/>
      <c r="GSB46" s="31"/>
      <c r="GSC46" s="31"/>
      <c r="GSD46" s="31"/>
      <c r="GSE46" s="31"/>
      <c r="GSF46" s="31"/>
      <c r="GSG46" s="31"/>
      <c r="GSH46" s="31"/>
      <c r="GSI46" s="31"/>
      <c r="GSJ46" s="31"/>
      <c r="GSK46" s="31"/>
      <c r="GSL46" s="31"/>
      <c r="GSM46" s="31"/>
      <c r="GSN46" s="31"/>
      <c r="GSO46" s="31"/>
      <c r="GSP46" s="31"/>
      <c r="GSQ46" s="31"/>
      <c r="GSR46" s="31"/>
      <c r="GSS46" s="31"/>
      <c r="GST46" s="31"/>
      <c r="GSU46" s="31"/>
      <c r="GSV46" s="31"/>
      <c r="GSW46" s="31"/>
      <c r="GSX46" s="31"/>
      <c r="GSY46" s="31"/>
      <c r="GSZ46" s="31"/>
      <c r="GTA46" s="31"/>
      <c r="GTB46" s="31"/>
      <c r="GTC46" s="31"/>
      <c r="GTD46" s="31"/>
      <c r="GTE46" s="31"/>
      <c r="GTF46" s="31"/>
      <c r="GTG46" s="31"/>
      <c r="GTH46" s="31"/>
      <c r="GTI46" s="31"/>
      <c r="GTJ46" s="31"/>
      <c r="GTK46" s="31"/>
      <c r="GTL46" s="31"/>
      <c r="GTM46" s="31"/>
      <c r="GTN46" s="31"/>
      <c r="GTO46" s="31"/>
      <c r="GTP46" s="31"/>
      <c r="GTQ46" s="31"/>
      <c r="GTR46" s="31"/>
      <c r="GTS46" s="31"/>
      <c r="GTT46" s="31"/>
      <c r="GTU46" s="31"/>
      <c r="GTV46" s="31"/>
      <c r="GTW46" s="31"/>
      <c r="GTX46" s="31"/>
      <c r="GTY46" s="31"/>
      <c r="GTZ46" s="31"/>
      <c r="GUA46" s="31"/>
      <c r="GUB46" s="31"/>
      <c r="GUC46" s="31"/>
      <c r="GUD46" s="31"/>
      <c r="GUE46" s="31"/>
      <c r="GUF46" s="31"/>
      <c r="GUG46" s="31"/>
      <c r="GUH46" s="31"/>
      <c r="GUI46" s="31"/>
      <c r="GUJ46" s="31"/>
      <c r="GUK46" s="31"/>
      <c r="GUL46" s="31"/>
      <c r="GUM46" s="31"/>
      <c r="GUN46" s="31"/>
      <c r="GUO46" s="31"/>
      <c r="GUP46" s="31"/>
      <c r="GUQ46" s="31"/>
      <c r="GUR46" s="31"/>
      <c r="GUS46" s="31"/>
      <c r="GUT46" s="31"/>
      <c r="GUU46" s="31"/>
      <c r="GUV46" s="31"/>
      <c r="GUW46" s="31"/>
      <c r="GUX46" s="31"/>
      <c r="GUY46" s="31"/>
      <c r="GUZ46" s="31"/>
      <c r="GVA46" s="31"/>
      <c r="GVB46" s="31"/>
      <c r="GVC46" s="31"/>
      <c r="GVD46" s="31"/>
      <c r="GVE46" s="31"/>
      <c r="GVF46" s="31"/>
      <c r="GVG46" s="31"/>
      <c r="GVH46" s="31"/>
      <c r="GVI46" s="31"/>
      <c r="GVJ46" s="31"/>
      <c r="GVK46" s="31"/>
      <c r="GVL46" s="31"/>
      <c r="GVM46" s="31"/>
      <c r="GVN46" s="31"/>
      <c r="GVO46" s="31"/>
      <c r="GVP46" s="31"/>
      <c r="GVQ46" s="31"/>
      <c r="GVR46" s="31"/>
      <c r="GVS46" s="31"/>
      <c r="GVT46" s="31"/>
      <c r="GVU46" s="31"/>
      <c r="GVV46" s="31"/>
      <c r="GVW46" s="31"/>
      <c r="GVX46" s="31"/>
      <c r="GVY46" s="31"/>
      <c r="GVZ46" s="31"/>
      <c r="GWA46" s="31"/>
      <c r="GWB46" s="31"/>
      <c r="GWC46" s="31"/>
      <c r="GWD46" s="31"/>
      <c r="GWE46" s="31"/>
      <c r="GWF46" s="31"/>
      <c r="GWG46" s="31"/>
      <c r="GWH46" s="31"/>
      <c r="GWI46" s="31"/>
      <c r="GWJ46" s="31"/>
      <c r="GWK46" s="31"/>
      <c r="GWL46" s="31"/>
      <c r="GWM46" s="31"/>
      <c r="GWN46" s="31"/>
      <c r="GWO46" s="31"/>
      <c r="GWP46" s="31"/>
      <c r="GWQ46" s="31"/>
      <c r="GWR46" s="31"/>
      <c r="GWS46" s="31"/>
      <c r="GWT46" s="31"/>
      <c r="GWU46" s="31"/>
      <c r="GWV46" s="31"/>
      <c r="GWW46" s="31"/>
      <c r="GWX46" s="31"/>
      <c r="GWY46" s="31"/>
      <c r="GWZ46" s="31"/>
      <c r="GXA46" s="31"/>
      <c r="GXB46" s="31"/>
      <c r="GXC46" s="31"/>
      <c r="GXD46" s="31"/>
      <c r="GXE46" s="31"/>
      <c r="GXF46" s="31"/>
      <c r="GXG46" s="31"/>
      <c r="GXH46" s="31"/>
      <c r="GXI46" s="31"/>
      <c r="GXJ46" s="31"/>
      <c r="GXK46" s="31"/>
      <c r="GXL46" s="31"/>
      <c r="GXM46" s="31"/>
      <c r="GXN46" s="31"/>
      <c r="GXO46" s="31"/>
      <c r="GXP46" s="31"/>
      <c r="GXQ46" s="31"/>
      <c r="GXR46" s="31"/>
      <c r="GXS46" s="31"/>
      <c r="GXT46" s="31"/>
      <c r="GXU46" s="31"/>
      <c r="GXV46" s="31"/>
      <c r="GXW46" s="31"/>
      <c r="GXX46" s="31"/>
      <c r="GXY46" s="31"/>
      <c r="GXZ46" s="31"/>
      <c r="GYA46" s="31"/>
      <c r="GYB46" s="31"/>
      <c r="GYC46" s="31"/>
      <c r="GYD46" s="31"/>
      <c r="GYE46" s="31"/>
      <c r="GYF46" s="31"/>
      <c r="GYG46" s="31"/>
      <c r="GYH46" s="31"/>
      <c r="GYI46" s="31"/>
      <c r="GYJ46" s="31"/>
      <c r="GYK46" s="31"/>
      <c r="GYL46" s="31"/>
      <c r="GYM46" s="31"/>
      <c r="GYN46" s="31"/>
      <c r="GYO46" s="31"/>
      <c r="GYP46" s="31"/>
      <c r="GYQ46" s="31"/>
      <c r="GYR46" s="31"/>
      <c r="GYS46" s="31"/>
      <c r="GYT46" s="31"/>
      <c r="GYU46" s="31"/>
      <c r="GYV46" s="31"/>
      <c r="GYW46" s="31"/>
      <c r="GYX46" s="31"/>
      <c r="GYY46" s="31"/>
      <c r="GYZ46" s="31"/>
      <c r="GZA46" s="31"/>
      <c r="GZB46" s="31"/>
      <c r="GZC46" s="31"/>
      <c r="GZD46" s="31"/>
      <c r="GZE46" s="31"/>
      <c r="GZF46" s="31"/>
      <c r="GZG46" s="31"/>
      <c r="GZH46" s="31"/>
      <c r="GZI46" s="31"/>
      <c r="GZJ46" s="31"/>
      <c r="GZK46" s="31"/>
      <c r="GZL46" s="31"/>
      <c r="GZM46" s="31"/>
      <c r="GZN46" s="31"/>
      <c r="GZO46" s="31"/>
      <c r="GZP46" s="31"/>
      <c r="GZQ46" s="31"/>
      <c r="GZR46" s="31"/>
      <c r="GZS46" s="31"/>
      <c r="GZT46" s="31"/>
      <c r="GZU46" s="31"/>
      <c r="GZV46" s="31"/>
      <c r="GZW46" s="31"/>
      <c r="GZX46" s="31"/>
      <c r="GZY46" s="31"/>
      <c r="GZZ46" s="31"/>
      <c r="HAA46" s="31"/>
      <c r="HAB46" s="31"/>
      <c r="HAC46" s="31"/>
      <c r="HAD46" s="31"/>
      <c r="HAE46" s="31"/>
      <c r="HAF46" s="31"/>
      <c r="HAG46" s="31"/>
      <c r="HAH46" s="31"/>
      <c r="HAI46" s="31"/>
      <c r="HAJ46" s="31"/>
      <c r="HAK46" s="31"/>
      <c r="HAL46" s="31"/>
      <c r="HAM46" s="31"/>
      <c r="HAN46" s="31"/>
      <c r="HAO46" s="31"/>
      <c r="HAP46" s="31"/>
      <c r="HAQ46" s="31"/>
      <c r="HAR46" s="31"/>
      <c r="HAS46" s="31"/>
      <c r="HAT46" s="31"/>
      <c r="HAU46" s="31"/>
      <c r="HAV46" s="31"/>
      <c r="HAW46" s="31"/>
      <c r="HAX46" s="31"/>
      <c r="HAY46" s="31"/>
      <c r="HAZ46" s="31"/>
      <c r="HBA46" s="31"/>
      <c r="HBB46" s="31"/>
      <c r="HBC46" s="31"/>
      <c r="HBD46" s="31"/>
      <c r="HBE46" s="31"/>
      <c r="HBF46" s="31"/>
      <c r="HBG46" s="31"/>
      <c r="HBH46" s="31"/>
      <c r="HBI46" s="31"/>
      <c r="HBJ46" s="31"/>
      <c r="HBK46" s="31"/>
      <c r="HBL46" s="31"/>
      <c r="HBM46" s="31"/>
      <c r="HBN46" s="31"/>
      <c r="HBO46" s="31"/>
      <c r="HBP46" s="31"/>
      <c r="HBQ46" s="31"/>
      <c r="HBR46" s="31"/>
      <c r="HBS46" s="31"/>
      <c r="HBT46" s="31"/>
      <c r="HBU46" s="31"/>
      <c r="HBV46" s="31"/>
      <c r="HBW46" s="31"/>
      <c r="HBX46" s="31"/>
      <c r="HBY46" s="31"/>
      <c r="HBZ46" s="31"/>
      <c r="HCA46" s="31"/>
      <c r="HCB46" s="31"/>
      <c r="HCC46" s="31"/>
      <c r="HCD46" s="31"/>
      <c r="HCE46" s="31"/>
      <c r="HCF46" s="31"/>
      <c r="HCG46" s="31"/>
      <c r="HCH46" s="31"/>
      <c r="HCI46" s="31"/>
      <c r="HCJ46" s="31"/>
      <c r="HCK46" s="31"/>
      <c r="HCL46" s="31"/>
      <c r="HCM46" s="31"/>
      <c r="HCN46" s="31"/>
      <c r="HCO46" s="31"/>
      <c r="HCP46" s="31"/>
      <c r="HCQ46" s="31"/>
      <c r="HCR46" s="31"/>
      <c r="HCS46" s="31"/>
      <c r="HCT46" s="31"/>
      <c r="HCU46" s="31"/>
      <c r="HCV46" s="31"/>
      <c r="HCW46" s="31"/>
      <c r="HCX46" s="31"/>
      <c r="HCY46" s="31"/>
      <c r="HCZ46" s="31"/>
      <c r="HDA46" s="31"/>
      <c r="HDB46" s="31"/>
      <c r="HDC46" s="31"/>
      <c r="HDD46" s="31"/>
      <c r="HDE46" s="31"/>
      <c r="HDF46" s="31"/>
      <c r="HDG46" s="31"/>
      <c r="HDH46" s="31"/>
      <c r="HDI46" s="31"/>
      <c r="HDJ46" s="31"/>
      <c r="HDK46" s="31"/>
      <c r="HDL46" s="31"/>
      <c r="HDM46" s="31"/>
      <c r="HDN46" s="31"/>
      <c r="HDO46" s="31"/>
      <c r="HDP46" s="31"/>
      <c r="HDQ46" s="31"/>
      <c r="HDR46" s="31"/>
      <c r="HDS46" s="31"/>
      <c r="HDT46" s="31"/>
      <c r="HDU46" s="31"/>
      <c r="HDV46" s="31"/>
      <c r="HDW46" s="31"/>
      <c r="HDX46" s="31"/>
      <c r="HDY46" s="31"/>
      <c r="HDZ46" s="31"/>
      <c r="HEA46" s="31"/>
      <c r="HEB46" s="31"/>
      <c r="HEC46" s="31"/>
      <c r="HED46" s="31"/>
      <c r="HEE46" s="31"/>
      <c r="HEF46" s="31"/>
      <c r="HEG46" s="31"/>
      <c r="HEH46" s="31"/>
      <c r="HEI46" s="31"/>
      <c r="HEJ46" s="31"/>
      <c r="HEK46" s="31"/>
      <c r="HEL46" s="31"/>
      <c r="HEM46" s="31"/>
      <c r="HEN46" s="31"/>
      <c r="HEO46" s="31"/>
      <c r="HEP46" s="31"/>
      <c r="HEQ46" s="31"/>
      <c r="HER46" s="31"/>
      <c r="HES46" s="31"/>
      <c r="HET46" s="31"/>
      <c r="HEU46" s="31"/>
      <c r="HEV46" s="31"/>
      <c r="HEW46" s="31"/>
      <c r="HEX46" s="31"/>
      <c r="HEY46" s="31"/>
      <c r="HEZ46" s="31"/>
      <c r="HFA46" s="31"/>
      <c r="HFB46" s="31"/>
      <c r="HFC46" s="31"/>
      <c r="HFD46" s="31"/>
      <c r="HFE46" s="31"/>
      <c r="HFF46" s="31"/>
      <c r="HFG46" s="31"/>
      <c r="HFH46" s="31"/>
      <c r="HFI46" s="31"/>
      <c r="HFJ46" s="31"/>
      <c r="HFK46" s="31"/>
      <c r="HFL46" s="31"/>
      <c r="HFM46" s="31"/>
      <c r="HFN46" s="31"/>
      <c r="HFO46" s="31"/>
      <c r="HFP46" s="31"/>
      <c r="HFQ46" s="31"/>
      <c r="HFR46" s="31"/>
      <c r="HFS46" s="31"/>
      <c r="HFT46" s="31"/>
      <c r="HFU46" s="31"/>
      <c r="HFV46" s="31"/>
      <c r="HFW46" s="31"/>
      <c r="HFX46" s="31"/>
      <c r="HFY46" s="31"/>
      <c r="HFZ46" s="31"/>
      <c r="HGA46" s="31"/>
      <c r="HGB46" s="31"/>
      <c r="HGC46" s="31"/>
      <c r="HGD46" s="31"/>
      <c r="HGE46" s="31"/>
      <c r="HGF46" s="31"/>
      <c r="HGG46" s="31"/>
      <c r="HGH46" s="31"/>
      <c r="HGI46" s="31"/>
      <c r="HGJ46" s="31"/>
      <c r="HGK46" s="31"/>
      <c r="HGL46" s="31"/>
      <c r="HGM46" s="31"/>
      <c r="HGN46" s="31"/>
      <c r="HGO46" s="31"/>
      <c r="HGP46" s="31"/>
      <c r="HGQ46" s="31"/>
      <c r="HGR46" s="31"/>
      <c r="HGS46" s="31"/>
      <c r="HGT46" s="31"/>
      <c r="HGU46" s="31"/>
      <c r="HGV46" s="31"/>
      <c r="HGW46" s="31"/>
      <c r="HGX46" s="31"/>
      <c r="HGY46" s="31"/>
      <c r="HGZ46" s="31"/>
      <c r="HHA46" s="31"/>
      <c r="HHB46" s="31"/>
      <c r="HHC46" s="31"/>
      <c r="HHD46" s="31"/>
      <c r="HHE46" s="31"/>
      <c r="HHF46" s="31"/>
      <c r="HHG46" s="31"/>
      <c r="HHH46" s="31"/>
      <c r="HHI46" s="31"/>
      <c r="HHJ46" s="31"/>
      <c r="HHK46" s="31"/>
      <c r="HHL46" s="31"/>
      <c r="HHM46" s="31"/>
      <c r="HHN46" s="31"/>
      <c r="HHO46" s="31"/>
      <c r="HHP46" s="31"/>
      <c r="HHQ46" s="31"/>
      <c r="HHR46" s="31"/>
      <c r="HHS46" s="31"/>
      <c r="HHT46" s="31"/>
      <c r="HHU46" s="31"/>
      <c r="HHV46" s="31"/>
      <c r="HHW46" s="31"/>
      <c r="HHX46" s="31"/>
      <c r="HHY46" s="31"/>
      <c r="HHZ46" s="31"/>
      <c r="HIA46" s="31"/>
      <c r="HIB46" s="31"/>
      <c r="HIC46" s="31"/>
      <c r="HID46" s="31"/>
      <c r="HIE46" s="31"/>
      <c r="HIF46" s="31"/>
      <c r="HIG46" s="31"/>
      <c r="HIH46" s="31"/>
      <c r="HII46" s="31"/>
      <c r="HIJ46" s="31"/>
      <c r="HIK46" s="31"/>
      <c r="HIL46" s="31"/>
      <c r="HIM46" s="31"/>
      <c r="HIN46" s="31"/>
      <c r="HIO46" s="31"/>
      <c r="HIP46" s="31"/>
      <c r="HIQ46" s="31"/>
      <c r="HIR46" s="31"/>
      <c r="HIS46" s="31"/>
      <c r="HIT46" s="31"/>
      <c r="HIU46" s="31"/>
      <c r="HIV46" s="31"/>
      <c r="HIW46" s="31"/>
      <c r="HIX46" s="31"/>
      <c r="HIY46" s="31"/>
      <c r="HIZ46" s="31"/>
      <c r="HJA46" s="31"/>
      <c r="HJB46" s="31"/>
      <c r="HJC46" s="31"/>
      <c r="HJD46" s="31"/>
      <c r="HJE46" s="31"/>
      <c r="HJF46" s="31"/>
      <c r="HJG46" s="31"/>
      <c r="HJH46" s="31"/>
      <c r="HJI46" s="31"/>
      <c r="HJJ46" s="31"/>
      <c r="HJK46" s="31"/>
      <c r="HJL46" s="31"/>
      <c r="HJM46" s="31"/>
      <c r="HJN46" s="31"/>
      <c r="HJO46" s="31"/>
      <c r="HJP46" s="31"/>
      <c r="HJQ46" s="31"/>
      <c r="HJR46" s="31"/>
      <c r="HJS46" s="31"/>
      <c r="HJT46" s="31"/>
      <c r="HJU46" s="31"/>
      <c r="HJV46" s="31"/>
      <c r="HJW46" s="31"/>
      <c r="HJX46" s="31"/>
      <c r="HJY46" s="31"/>
      <c r="HJZ46" s="31"/>
      <c r="HKA46" s="31"/>
      <c r="HKB46" s="31"/>
      <c r="HKC46" s="31"/>
      <c r="HKD46" s="31"/>
      <c r="HKE46" s="31"/>
      <c r="HKF46" s="31"/>
      <c r="HKG46" s="31"/>
      <c r="HKH46" s="31"/>
      <c r="HKI46" s="31"/>
      <c r="HKJ46" s="31"/>
      <c r="HKK46" s="31"/>
      <c r="HKL46" s="31"/>
      <c r="HKM46" s="31"/>
      <c r="HKN46" s="31"/>
      <c r="HKO46" s="31"/>
      <c r="HKP46" s="31"/>
      <c r="HKQ46" s="31"/>
      <c r="HKR46" s="31"/>
      <c r="HKS46" s="31"/>
      <c r="HKT46" s="31"/>
      <c r="HKU46" s="31"/>
      <c r="HKV46" s="31"/>
      <c r="HKW46" s="31"/>
      <c r="HKX46" s="31"/>
      <c r="HKY46" s="31"/>
      <c r="HKZ46" s="31"/>
      <c r="HLA46" s="31"/>
      <c r="HLB46" s="31"/>
      <c r="HLC46" s="31"/>
      <c r="HLD46" s="31"/>
      <c r="HLE46" s="31"/>
      <c r="HLF46" s="31"/>
      <c r="HLG46" s="31"/>
      <c r="HLH46" s="31"/>
      <c r="HLI46" s="31"/>
      <c r="HLJ46" s="31"/>
      <c r="HLK46" s="31"/>
      <c r="HLL46" s="31"/>
      <c r="HLM46" s="31"/>
      <c r="HLN46" s="31"/>
      <c r="HLO46" s="31"/>
      <c r="HLP46" s="31"/>
      <c r="HLQ46" s="31"/>
      <c r="HLR46" s="31"/>
      <c r="HLS46" s="31"/>
      <c r="HLT46" s="31"/>
      <c r="HLU46" s="31"/>
      <c r="HLV46" s="31"/>
      <c r="HLW46" s="31"/>
      <c r="HLX46" s="31"/>
      <c r="HLY46" s="31"/>
      <c r="HLZ46" s="31"/>
      <c r="HMA46" s="31"/>
      <c r="HMB46" s="31"/>
      <c r="HMC46" s="31"/>
      <c r="HMD46" s="31"/>
      <c r="HME46" s="31"/>
      <c r="HMF46" s="31"/>
      <c r="HMG46" s="31"/>
      <c r="HMH46" s="31"/>
      <c r="HMI46" s="31"/>
      <c r="HMJ46" s="31"/>
      <c r="HMK46" s="31"/>
      <c r="HML46" s="31"/>
      <c r="HMM46" s="31"/>
      <c r="HMN46" s="31"/>
      <c r="HMO46" s="31"/>
      <c r="HMP46" s="31"/>
      <c r="HMQ46" s="31"/>
      <c r="HMR46" s="31"/>
      <c r="HMS46" s="31"/>
      <c r="HMT46" s="31"/>
      <c r="HMU46" s="31"/>
      <c r="HMV46" s="31"/>
      <c r="HMW46" s="31"/>
      <c r="HMX46" s="31"/>
      <c r="HMY46" s="31"/>
      <c r="HMZ46" s="31"/>
      <c r="HNA46" s="31"/>
      <c r="HNB46" s="31"/>
      <c r="HNC46" s="31"/>
      <c r="HND46" s="31"/>
      <c r="HNE46" s="31"/>
      <c r="HNF46" s="31"/>
      <c r="HNG46" s="31"/>
      <c r="HNH46" s="31"/>
      <c r="HNI46" s="31"/>
      <c r="HNJ46" s="31"/>
      <c r="HNK46" s="31"/>
      <c r="HNL46" s="31"/>
      <c r="HNM46" s="31"/>
      <c r="HNN46" s="31"/>
      <c r="HNO46" s="31"/>
      <c r="HNP46" s="31"/>
      <c r="HNQ46" s="31"/>
      <c r="HNR46" s="31"/>
      <c r="HNS46" s="31"/>
      <c r="HNT46" s="31"/>
      <c r="HNU46" s="31"/>
      <c r="HNV46" s="31"/>
      <c r="HNW46" s="31"/>
      <c r="HNX46" s="31"/>
      <c r="HNY46" s="31"/>
      <c r="HNZ46" s="31"/>
      <c r="HOA46" s="31"/>
      <c r="HOB46" s="31"/>
      <c r="HOC46" s="31"/>
      <c r="HOD46" s="31"/>
      <c r="HOE46" s="31"/>
      <c r="HOF46" s="31"/>
      <c r="HOG46" s="31"/>
      <c r="HOH46" s="31"/>
      <c r="HOI46" s="31"/>
      <c r="HOJ46" s="31"/>
      <c r="HOK46" s="31"/>
      <c r="HOL46" s="31"/>
      <c r="HOM46" s="31"/>
      <c r="HON46" s="31"/>
      <c r="HOO46" s="31"/>
      <c r="HOP46" s="31"/>
      <c r="HOQ46" s="31"/>
      <c r="HOR46" s="31"/>
      <c r="HOS46" s="31"/>
      <c r="HOT46" s="31"/>
      <c r="HOU46" s="31"/>
      <c r="HOV46" s="31"/>
      <c r="HOW46" s="31"/>
      <c r="HOX46" s="31"/>
      <c r="HOY46" s="31"/>
      <c r="HOZ46" s="31"/>
      <c r="HPA46" s="31"/>
      <c r="HPB46" s="31"/>
      <c r="HPC46" s="31"/>
      <c r="HPD46" s="31"/>
      <c r="HPE46" s="31"/>
      <c r="HPF46" s="31"/>
      <c r="HPG46" s="31"/>
      <c r="HPH46" s="31"/>
      <c r="HPI46" s="31"/>
      <c r="HPJ46" s="31"/>
      <c r="HPK46" s="31"/>
      <c r="HPL46" s="31"/>
      <c r="HPM46" s="31"/>
      <c r="HPN46" s="31"/>
      <c r="HPO46" s="31"/>
      <c r="HPP46" s="31"/>
      <c r="HPQ46" s="31"/>
      <c r="HPR46" s="31"/>
      <c r="HPS46" s="31"/>
      <c r="HPT46" s="31"/>
      <c r="HPU46" s="31"/>
      <c r="HPV46" s="31"/>
      <c r="HPW46" s="31"/>
      <c r="HPX46" s="31"/>
      <c r="HPY46" s="31"/>
      <c r="HPZ46" s="31"/>
      <c r="HQA46" s="31"/>
      <c r="HQB46" s="31"/>
      <c r="HQC46" s="31"/>
      <c r="HQD46" s="31"/>
      <c r="HQE46" s="31"/>
      <c r="HQF46" s="31"/>
      <c r="HQG46" s="31"/>
      <c r="HQH46" s="31"/>
      <c r="HQI46" s="31"/>
      <c r="HQJ46" s="31"/>
      <c r="HQK46" s="31"/>
      <c r="HQL46" s="31"/>
      <c r="HQM46" s="31"/>
      <c r="HQN46" s="31"/>
      <c r="HQO46" s="31"/>
      <c r="HQP46" s="31"/>
      <c r="HQQ46" s="31"/>
      <c r="HQR46" s="31"/>
      <c r="HQS46" s="31"/>
      <c r="HQT46" s="31"/>
      <c r="HQU46" s="31"/>
      <c r="HQV46" s="31"/>
      <c r="HQW46" s="31"/>
      <c r="HQX46" s="31"/>
      <c r="HQY46" s="31"/>
      <c r="HQZ46" s="31"/>
      <c r="HRA46" s="31"/>
      <c r="HRB46" s="31"/>
      <c r="HRC46" s="31"/>
      <c r="HRD46" s="31"/>
      <c r="HRE46" s="31"/>
      <c r="HRF46" s="31"/>
      <c r="HRG46" s="31"/>
      <c r="HRH46" s="31"/>
      <c r="HRI46" s="31"/>
      <c r="HRJ46" s="31"/>
      <c r="HRK46" s="31"/>
      <c r="HRL46" s="31"/>
      <c r="HRM46" s="31"/>
      <c r="HRN46" s="31"/>
      <c r="HRO46" s="31"/>
      <c r="HRP46" s="31"/>
      <c r="HRQ46" s="31"/>
      <c r="HRR46" s="31"/>
      <c r="HRS46" s="31"/>
      <c r="HRT46" s="31"/>
      <c r="HRU46" s="31"/>
      <c r="HRV46" s="31"/>
      <c r="HRW46" s="31"/>
      <c r="HRX46" s="31"/>
      <c r="HRY46" s="31"/>
      <c r="HRZ46" s="31"/>
      <c r="HSA46" s="31"/>
      <c r="HSB46" s="31"/>
      <c r="HSC46" s="31"/>
      <c r="HSD46" s="31"/>
      <c r="HSE46" s="31"/>
      <c r="HSF46" s="31"/>
      <c r="HSG46" s="31"/>
      <c r="HSH46" s="31"/>
      <c r="HSI46" s="31"/>
      <c r="HSJ46" s="31"/>
      <c r="HSK46" s="31"/>
      <c r="HSL46" s="31"/>
      <c r="HSM46" s="31"/>
      <c r="HSN46" s="31"/>
      <c r="HSO46" s="31"/>
      <c r="HSP46" s="31"/>
      <c r="HSQ46" s="31"/>
      <c r="HSR46" s="31"/>
      <c r="HSS46" s="31"/>
      <c r="HST46" s="31"/>
      <c r="HSU46" s="31"/>
      <c r="HSV46" s="31"/>
      <c r="HSW46" s="31"/>
      <c r="HSX46" s="31"/>
      <c r="HSY46" s="31"/>
      <c r="HSZ46" s="31"/>
      <c r="HTA46" s="31"/>
      <c r="HTB46" s="31"/>
      <c r="HTC46" s="31"/>
      <c r="HTD46" s="31"/>
      <c r="HTE46" s="31"/>
      <c r="HTF46" s="31"/>
      <c r="HTG46" s="31"/>
      <c r="HTH46" s="31"/>
      <c r="HTI46" s="31"/>
      <c r="HTJ46" s="31"/>
      <c r="HTK46" s="31"/>
      <c r="HTL46" s="31"/>
      <c r="HTM46" s="31"/>
      <c r="HTN46" s="31"/>
      <c r="HTO46" s="31"/>
      <c r="HTP46" s="31"/>
      <c r="HTQ46" s="31"/>
      <c r="HTR46" s="31"/>
      <c r="HTS46" s="31"/>
      <c r="HTT46" s="31"/>
      <c r="HTU46" s="31"/>
      <c r="HTV46" s="31"/>
      <c r="HTW46" s="31"/>
      <c r="HTX46" s="31"/>
      <c r="HTY46" s="31"/>
      <c r="HTZ46" s="31"/>
      <c r="HUA46" s="31"/>
      <c r="HUB46" s="31"/>
      <c r="HUC46" s="31"/>
      <c r="HUD46" s="31"/>
      <c r="HUE46" s="31"/>
      <c r="HUF46" s="31"/>
      <c r="HUG46" s="31"/>
      <c r="HUH46" s="31"/>
      <c r="HUI46" s="31"/>
      <c r="HUJ46" s="31"/>
      <c r="HUK46" s="31"/>
      <c r="HUL46" s="31"/>
      <c r="HUM46" s="31"/>
      <c r="HUN46" s="31"/>
      <c r="HUO46" s="31"/>
      <c r="HUP46" s="31"/>
      <c r="HUQ46" s="31"/>
      <c r="HUR46" s="31"/>
      <c r="HUS46" s="31"/>
      <c r="HUT46" s="31"/>
      <c r="HUU46" s="31"/>
      <c r="HUV46" s="31"/>
      <c r="HUW46" s="31"/>
      <c r="HUX46" s="31"/>
      <c r="HUY46" s="31"/>
      <c r="HUZ46" s="31"/>
      <c r="HVA46" s="31"/>
      <c r="HVB46" s="31"/>
      <c r="HVC46" s="31"/>
      <c r="HVD46" s="31"/>
      <c r="HVE46" s="31"/>
      <c r="HVF46" s="31"/>
      <c r="HVG46" s="31"/>
      <c r="HVH46" s="31"/>
      <c r="HVI46" s="31"/>
      <c r="HVJ46" s="31"/>
      <c r="HVK46" s="31"/>
      <c r="HVL46" s="31"/>
      <c r="HVM46" s="31"/>
      <c r="HVN46" s="31"/>
      <c r="HVO46" s="31"/>
      <c r="HVP46" s="31"/>
      <c r="HVQ46" s="31"/>
      <c r="HVR46" s="31"/>
      <c r="HVS46" s="31"/>
      <c r="HVT46" s="31"/>
      <c r="HVU46" s="31"/>
      <c r="HVV46" s="31"/>
      <c r="HVW46" s="31"/>
      <c r="HVX46" s="31"/>
      <c r="HVY46" s="31"/>
      <c r="HVZ46" s="31"/>
      <c r="HWA46" s="31"/>
      <c r="HWB46" s="31"/>
      <c r="HWC46" s="31"/>
      <c r="HWD46" s="31"/>
      <c r="HWE46" s="31"/>
      <c r="HWF46" s="31"/>
      <c r="HWG46" s="31"/>
      <c r="HWH46" s="31"/>
      <c r="HWI46" s="31"/>
      <c r="HWJ46" s="31"/>
      <c r="HWK46" s="31"/>
      <c r="HWL46" s="31"/>
      <c r="HWM46" s="31"/>
      <c r="HWN46" s="31"/>
      <c r="HWO46" s="31"/>
      <c r="HWP46" s="31"/>
      <c r="HWQ46" s="31"/>
      <c r="HWR46" s="31"/>
      <c r="HWS46" s="31"/>
      <c r="HWT46" s="31"/>
      <c r="HWU46" s="31"/>
      <c r="HWV46" s="31"/>
      <c r="HWW46" s="31"/>
      <c r="HWX46" s="31"/>
      <c r="HWY46" s="31"/>
      <c r="HWZ46" s="31"/>
      <c r="HXA46" s="31"/>
      <c r="HXB46" s="31"/>
      <c r="HXC46" s="31"/>
      <c r="HXD46" s="31"/>
      <c r="HXE46" s="31"/>
      <c r="HXF46" s="31"/>
      <c r="HXG46" s="31"/>
      <c r="HXH46" s="31"/>
      <c r="HXI46" s="31"/>
      <c r="HXJ46" s="31"/>
      <c r="HXK46" s="31"/>
      <c r="HXL46" s="31"/>
      <c r="HXM46" s="31"/>
      <c r="HXN46" s="31"/>
      <c r="HXO46" s="31"/>
      <c r="HXP46" s="31"/>
      <c r="HXQ46" s="31"/>
      <c r="HXR46" s="31"/>
      <c r="HXS46" s="31"/>
      <c r="HXT46" s="31"/>
      <c r="HXU46" s="31"/>
      <c r="HXV46" s="31"/>
      <c r="HXW46" s="31"/>
      <c r="HXX46" s="31"/>
      <c r="HXY46" s="31"/>
      <c r="HXZ46" s="31"/>
      <c r="HYA46" s="31"/>
      <c r="HYB46" s="31"/>
      <c r="HYC46" s="31"/>
      <c r="HYD46" s="31"/>
      <c r="HYE46" s="31"/>
      <c r="HYF46" s="31"/>
      <c r="HYG46" s="31"/>
      <c r="HYH46" s="31"/>
      <c r="HYI46" s="31"/>
      <c r="HYJ46" s="31"/>
      <c r="HYK46" s="31"/>
      <c r="HYL46" s="31"/>
      <c r="HYM46" s="31"/>
      <c r="HYN46" s="31"/>
      <c r="HYO46" s="31"/>
      <c r="HYP46" s="31"/>
      <c r="HYQ46" s="31"/>
      <c r="HYR46" s="31"/>
      <c r="HYS46" s="31"/>
      <c r="HYT46" s="31"/>
      <c r="HYU46" s="31"/>
      <c r="HYV46" s="31"/>
      <c r="HYW46" s="31"/>
      <c r="HYX46" s="31"/>
      <c r="HYY46" s="31"/>
      <c r="HYZ46" s="31"/>
      <c r="HZA46" s="31"/>
      <c r="HZB46" s="31"/>
      <c r="HZC46" s="31"/>
      <c r="HZD46" s="31"/>
      <c r="HZE46" s="31"/>
      <c r="HZF46" s="31"/>
      <c r="HZG46" s="31"/>
      <c r="HZH46" s="31"/>
      <c r="HZI46" s="31"/>
      <c r="HZJ46" s="31"/>
      <c r="HZK46" s="31"/>
      <c r="HZL46" s="31"/>
      <c r="HZM46" s="31"/>
      <c r="HZN46" s="31"/>
      <c r="HZO46" s="31"/>
      <c r="HZP46" s="31"/>
      <c r="HZQ46" s="31"/>
      <c r="HZR46" s="31"/>
      <c r="HZS46" s="31"/>
      <c r="HZT46" s="31"/>
      <c r="HZU46" s="31"/>
      <c r="HZV46" s="31"/>
      <c r="HZW46" s="31"/>
      <c r="HZX46" s="31"/>
      <c r="HZY46" s="31"/>
      <c r="HZZ46" s="31"/>
      <c r="IAA46" s="31"/>
      <c r="IAB46" s="31"/>
      <c r="IAC46" s="31"/>
      <c r="IAD46" s="31"/>
      <c r="IAE46" s="31"/>
      <c r="IAF46" s="31"/>
      <c r="IAG46" s="31"/>
      <c r="IAH46" s="31"/>
      <c r="IAI46" s="31"/>
      <c r="IAJ46" s="31"/>
      <c r="IAK46" s="31"/>
      <c r="IAL46" s="31"/>
      <c r="IAM46" s="31"/>
      <c r="IAN46" s="31"/>
      <c r="IAO46" s="31"/>
      <c r="IAP46" s="31"/>
      <c r="IAQ46" s="31"/>
      <c r="IAR46" s="31"/>
      <c r="IAS46" s="31"/>
      <c r="IAT46" s="31"/>
      <c r="IAU46" s="31"/>
      <c r="IAV46" s="31"/>
      <c r="IAW46" s="31"/>
      <c r="IAX46" s="31"/>
      <c r="IAY46" s="31"/>
      <c r="IAZ46" s="31"/>
      <c r="IBA46" s="31"/>
      <c r="IBB46" s="31"/>
      <c r="IBC46" s="31"/>
      <c r="IBD46" s="31"/>
      <c r="IBE46" s="31"/>
      <c r="IBF46" s="31"/>
      <c r="IBG46" s="31"/>
      <c r="IBH46" s="31"/>
      <c r="IBI46" s="31"/>
      <c r="IBJ46" s="31"/>
      <c r="IBK46" s="31"/>
      <c r="IBL46" s="31"/>
      <c r="IBM46" s="31"/>
      <c r="IBN46" s="31"/>
      <c r="IBO46" s="31"/>
      <c r="IBP46" s="31"/>
      <c r="IBQ46" s="31"/>
      <c r="IBR46" s="31"/>
      <c r="IBS46" s="31"/>
      <c r="IBT46" s="31"/>
      <c r="IBU46" s="31"/>
      <c r="IBV46" s="31"/>
      <c r="IBW46" s="31"/>
      <c r="IBX46" s="31"/>
      <c r="IBY46" s="31"/>
      <c r="IBZ46" s="31"/>
      <c r="ICA46" s="31"/>
      <c r="ICB46" s="31"/>
      <c r="ICC46" s="31"/>
      <c r="ICD46" s="31"/>
      <c r="ICE46" s="31"/>
      <c r="ICF46" s="31"/>
      <c r="ICG46" s="31"/>
      <c r="ICH46" s="31"/>
      <c r="ICI46" s="31"/>
      <c r="ICJ46" s="31"/>
      <c r="ICK46" s="31"/>
      <c r="ICL46" s="31"/>
      <c r="ICM46" s="31"/>
      <c r="ICN46" s="31"/>
      <c r="ICO46" s="31"/>
      <c r="ICP46" s="31"/>
      <c r="ICQ46" s="31"/>
      <c r="ICR46" s="31"/>
      <c r="ICS46" s="31"/>
      <c r="ICT46" s="31"/>
      <c r="ICU46" s="31"/>
      <c r="ICV46" s="31"/>
      <c r="ICW46" s="31"/>
      <c r="ICX46" s="31"/>
      <c r="ICY46" s="31"/>
      <c r="ICZ46" s="31"/>
      <c r="IDA46" s="31"/>
      <c r="IDB46" s="31"/>
      <c r="IDC46" s="31"/>
      <c r="IDD46" s="31"/>
      <c r="IDE46" s="31"/>
      <c r="IDF46" s="31"/>
      <c r="IDG46" s="31"/>
      <c r="IDH46" s="31"/>
      <c r="IDI46" s="31"/>
      <c r="IDJ46" s="31"/>
      <c r="IDK46" s="31"/>
      <c r="IDL46" s="31"/>
      <c r="IDM46" s="31"/>
      <c r="IDN46" s="31"/>
      <c r="IDO46" s="31"/>
      <c r="IDP46" s="31"/>
      <c r="IDQ46" s="31"/>
      <c r="IDR46" s="31"/>
      <c r="IDS46" s="31"/>
      <c r="IDT46" s="31"/>
      <c r="IDU46" s="31"/>
      <c r="IDV46" s="31"/>
      <c r="IDW46" s="31"/>
      <c r="IDX46" s="31"/>
      <c r="IDY46" s="31"/>
      <c r="IDZ46" s="31"/>
      <c r="IEA46" s="31"/>
      <c r="IEB46" s="31"/>
      <c r="IEC46" s="31"/>
      <c r="IED46" s="31"/>
      <c r="IEE46" s="31"/>
      <c r="IEF46" s="31"/>
      <c r="IEG46" s="31"/>
      <c r="IEH46" s="31"/>
      <c r="IEI46" s="31"/>
      <c r="IEJ46" s="31"/>
      <c r="IEK46" s="31"/>
      <c r="IEL46" s="31"/>
      <c r="IEM46" s="31"/>
      <c r="IEN46" s="31"/>
      <c r="IEO46" s="31"/>
      <c r="IEP46" s="31"/>
      <c r="IEQ46" s="31"/>
      <c r="IER46" s="31"/>
      <c r="IES46" s="31"/>
      <c r="IET46" s="31"/>
      <c r="IEU46" s="31"/>
      <c r="IEV46" s="31"/>
      <c r="IEW46" s="31"/>
      <c r="IEX46" s="31"/>
      <c r="IEY46" s="31"/>
      <c r="IEZ46" s="31"/>
      <c r="IFA46" s="31"/>
      <c r="IFB46" s="31"/>
      <c r="IFC46" s="31"/>
      <c r="IFD46" s="31"/>
      <c r="IFE46" s="31"/>
      <c r="IFF46" s="31"/>
      <c r="IFG46" s="31"/>
      <c r="IFH46" s="31"/>
      <c r="IFI46" s="31"/>
      <c r="IFJ46" s="31"/>
      <c r="IFK46" s="31"/>
      <c r="IFL46" s="31"/>
      <c r="IFM46" s="31"/>
      <c r="IFN46" s="31"/>
      <c r="IFO46" s="31"/>
      <c r="IFP46" s="31"/>
      <c r="IFQ46" s="31"/>
      <c r="IFR46" s="31"/>
      <c r="IFS46" s="31"/>
      <c r="IFT46" s="31"/>
      <c r="IFU46" s="31"/>
      <c r="IFV46" s="31"/>
      <c r="IFW46" s="31"/>
      <c r="IFX46" s="31"/>
      <c r="IFY46" s="31"/>
      <c r="IFZ46" s="31"/>
      <c r="IGA46" s="31"/>
      <c r="IGB46" s="31"/>
      <c r="IGC46" s="31"/>
      <c r="IGD46" s="31"/>
      <c r="IGE46" s="31"/>
      <c r="IGF46" s="31"/>
      <c r="IGG46" s="31"/>
      <c r="IGH46" s="31"/>
      <c r="IGI46" s="31"/>
      <c r="IGJ46" s="31"/>
      <c r="IGK46" s="31"/>
      <c r="IGL46" s="31"/>
      <c r="IGM46" s="31"/>
      <c r="IGN46" s="31"/>
      <c r="IGO46" s="31"/>
      <c r="IGP46" s="31"/>
      <c r="IGQ46" s="31"/>
      <c r="IGR46" s="31"/>
      <c r="IGS46" s="31"/>
      <c r="IGT46" s="31"/>
      <c r="IGU46" s="31"/>
      <c r="IGV46" s="31"/>
      <c r="IGW46" s="31"/>
      <c r="IGX46" s="31"/>
      <c r="IGY46" s="31"/>
      <c r="IGZ46" s="31"/>
      <c r="IHA46" s="31"/>
      <c r="IHB46" s="31"/>
      <c r="IHC46" s="31"/>
      <c r="IHD46" s="31"/>
      <c r="IHE46" s="31"/>
      <c r="IHF46" s="31"/>
      <c r="IHG46" s="31"/>
      <c r="IHH46" s="31"/>
      <c r="IHI46" s="31"/>
      <c r="IHJ46" s="31"/>
      <c r="IHK46" s="31"/>
      <c r="IHL46" s="31"/>
      <c r="IHM46" s="31"/>
      <c r="IHN46" s="31"/>
      <c r="IHO46" s="31"/>
      <c r="IHP46" s="31"/>
      <c r="IHQ46" s="31"/>
      <c r="IHR46" s="31"/>
      <c r="IHS46" s="31"/>
      <c r="IHT46" s="31"/>
      <c r="IHU46" s="31"/>
      <c r="IHV46" s="31"/>
      <c r="IHW46" s="31"/>
      <c r="IHX46" s="31"/>
      <c r="IHY46" s="31"/>
      <c r="IHZ46" s="31"/>
      <c r="IIA46" s="31"/>
      <c r="IIB46" s="31"/>
      <c r="IIC46" s="31"/>
      <c r="IID46" s="31"/>
      <c r="IIE46" s="31"/>
      <c r="IIF46" s="31"/>
      <c r="IIG46" s="31"/>
      <c r="IIH46" s="31"/>
      <c r="III46" s="31"/>
      <c r="IIJ46" s="31"/>
      <c r="IIK46" s="31"/>
      <c r="IIL46" s="31"/>
      <c r="IIM46" s="31"/>
      <c r="IIN46" s="31"/>
      <c r="IIO46" s="31"/>
      <c r="IIP46" s="31"/>
      <c r="IIQ46" s="31"/>
      <c r="IIR46" s="31"/>
      <c r="IIS46" s="31"/>
      <c r="IIT46" s="31"/>
      <c r="IIU46" s="31"/>
      <c r="IIV46" s="31"/>
      <c r="IIW46" s="31"/>
      <c r="IIX46" s="31"/>
      <c r="IIY46" s="31"/>
      <c r="IIZ46" s="31"/>
      <c r="IJA46" s="31"/>
      <c r="IJB46" s="31"/>
      <c r="IJC46" s="31"/>
      <c r="IJD46" s="31"/>
      <c r="IJE46" s="31"/>
      <c r="IJF46" s="31"/>
      <c r="IJG46" s="31"/>
      <c r="IJH46" s="31"/>
      <c r="IJI46" s="31"/>
      <c r="IJJ46" s="31"/>
      <c r="IJK46" s="31"/>
      <c r="IJL46" s="31"/>
      <c r="IJM46" s="31"/>
      <c r="IJN46" s="31"/>
      <c r="IJO46" s="31"/>
      <c r="IJP46" s="31"/>
      <c r="IJQ46" s="31"/>
      <c r="IJR46" s="31"/>
      <c r="IJS46" s="31"/>
      <c r="IJT46" s="31"/>
      <c r="IJU46" s="31"/>
      <c r="IJV46" s="31"/>
      <c r="IJW46" s="31"/>
      <c r="IJX46" s="31"/>
      <c r="IJY46" s="31"/>
      <c r="IJZ46" s="31"/>
      <c r="IKA46" s="31"/>
      <c r="IKB46" s="31"/>
      <c r="IKC46" s="31"/>
      <c r="IKD46" s="31"/>
      <c r="IKE46" s="31"/>
      <c r="IKF46" s="31"/>
      <c r="IKG46" s="31"/>
      <c r="IKH46" s="31"/>
      <c r="IKI46" s="31"/>
      <c r="IKJ46" s="31"/>
      <c r="IKK46" s="31"/>
      <c r="IKL46" s="31"/>
      <c r="IKM46" s="31"/>
      <c r="IKN46" s="31"/>
      <c r="IKO46" s="31"/>
      <c r="IKP46" s="31"/>
      <c r="IKQ46" s="31"/>
      <c r="IKR46" s="31"/>
      <c r="IKS46" s="31"/>
      <c r="IKT46" s="31"/>
      <c r="IKU46" s="31"/>
      <c r="IKV46" s="31"/>
      <c r="IKW46" s="31"/>
      <c r="IKX46" s="31"/>
      <c r="IKY46" s="31"/>
      <c r="IKZ46" s="31"/>
      <c r="ILA46" s="31"/>
      <c r="ILB46" s="31"/>
      <c r="ILC46" s="31"/>
      <c r="ILD46" s="31"/>
      <c r="ILE46" s="31"/>
      <c r="ILF46" s="31"/>
      <c r="ILG46" s="31"/>
      <c r="ILH46" s="31"/>
      <c r="ILI46" s="31"/>
      <c r="ILJ46" s="31"/>
      <c r="ILK46" s="31"/>
      <c r="ILL46" s="31"/>
      <c r="ILM46" s="31"/>
      <c r="ILN46" s="31"/>
      <c r="ILO46" s="31"/>
      <c r="ILP46" s="31"/>
      <c r="ILQ46" s="31"/>
      <c r="ILR46" s="31"/>
      <c r="ILS46" s="31"/>
      <c r="ILT46" s="31"/>
      <c r="ILU46" s="31"/>
      <c r="ILV46" s="31"/>
      <c r="ILW46" s="31"/>
      <c r="ILX46" s="31"/>
      <c r="ILY46" s="31"/>
      <c r="ILZ46" s="31"/>
      <c r="IMA46" s="31"/>
      <c r="IMB46" s="31"/>
      <c r="IMC46" s="31"/>
      <c r="IMD46" s="31"/>
      <c r="IME46" s="31"/>
      <c r="IMF46" s="31"/>
      <c r="IMG46" s="31"/>
      <c r="IMH46" s="31"/>
      <c r="IMI46" s="31"/>
      <c r="IMJ46" s="31"/>
      <c r="IMK46" s="31"/>
      <c r="IML46" s="31"/>
      <c r="IMM46" s="31"/>
      <c r="IMN46" s="31"/>
      <c r="IMO46" s="31"/>
      <c r="IMP46" s="31"/>
      <c r="IMQ46" s="31"/>
      <c r="IMR46" s="31"/>
      <c r="IMS46" s="31"/>
      <c r="IMT46" s="31"/>
      <c r="IMU46" s="31"/>
      <c r="IMV46" s="31"/>
      <c r="IMW46" s="31"/>
      <c r="IMX46" s="31"/>
      <c r="IMY46" s="31"/>
      <c r="IMZ46" s="31"/>
      <c r="INA46" s="31"/>
      <c r="INB46" s="31"/>
      <c r="INC46" s="31"/>
      <c r="IND46" s="31"/>
      <c r="INE46" s="31"/>
      <c r="INF46" s="31"/>
      <c r="ING46" s="31"/>
      <c r="INH46" s="31"/>
      <c r="INI46" s="31"/>
      <c r="INJ46" s="31"/>
      <c r="INK46" s="31"/>
      <c r="INL46" s="31"/>
      <c r="INM46" s="31"/>
      <c r="INN46" s="31"/>
      <c r="INO46" s="31"/>
      <c r="INP46" s="31"/>
      <c r="INQ46" s="31"/>
      <c r="INR46" s="31"/>
      <c r="INS46" s="31"/>
      <c r="INT46" s="31"/>
      <c r="INU46" s="31"/>
      <c r="INV46" s="31"/>
      <c r="INW46" s="31"/>
      <c r="INX46" s="31"/>
      <c r="INY46" s="31"/>
      <c r="INZ46" s="31"/>
      <c r="IOA46" s="31"/>
      <c r="IOB46" s="31"/>
      <c r="IOC46" s="31"/>
      <c r="IOD46" s="31"/>
      <c r="IOE46" s="31"/>
      <c r="IOF46" s="31"/>
      <c r="IOG46" s="31"/>
      <c r="IOH46" s="31"/>
      <c r="IOI46" s="31"/>
      <c r="IOJ46" s="31"/>
      <c r="IOK46" s="31"/>
      <c r="IOL46" s="31"/>
      <c r="IOM46" s="31"/>
      <c r="ION46" s="31"/>
      <c r="IOO46" s="31"/>
      <c r="IOP46" s="31"/>
      <c r="IOQ46" s="31"/>
      <c r="IOR46" s="31"/>
      <c r="IOS46" s="31"/>
      <c r="IOT46" s="31"/>
      <c r="IOU46" s="31"/>
      <c r="IOV46" s="31"/>
      <c r="IOW46" s="31"/>
      <c r="IOX46" s="31"/>
      <c r="IOY46" s="31"/>
      <c r="IOZ46" s="31"/>
      <c r="IPA46" s="31"/>
      <c r="IPB46" s="31"/>
      <c r="IPC46" s="31"/>
      <c r="IPD46" s="31"/>
      <c r="IPE46" s="31"/>
      <c r="IPF46" s="31"/>
      <c r="IPG46" s="31"/>
      <c r="IPH46" s="31"/>
      <c r="IPI46" s="31"/>
      <c r="IPJ46" s="31"/>
      <c r="IPK46" s="31"/>
      <c r="IPL46" s="31"/>
      <c r="IPM46" s="31"/>
      <c r="IPN46" s="31"/>
      <c r="IPO46" s="31"/>
      <c r="IPP46" s="31"/>
      <c r="IPQ46" s="31"/>
      <c r="IPR46" s="31"/>
      <c r="IPS46" s="31"/>
      <c r="IPT46" s="31"/>
      <c r="IPU46" s="31"/>
      <c r="IPV46" s="31"/>
      <c r="IPW46" s="31"/>
      <c r="IPX46" s="31"/>
      <c r="IPY46" s="31"/>
      <c r="IPZ46" s="31"/>
      <c r="IQA46" s="31"/>
      <c r="IQB46" s="31"/>
      <c r="IQC46" s="31"/>
      <c r="IQD46" s="31"/>
      <c r="IQE46" s="31"/>
      <c r="IQF46" s="31"/>
      <c r="IQG46" s="31"/>
      <c r="IQH46" s="31"/>
      <c r="IQI46" s="31"/>
      <c r="IQJ46" s="31"/>
      <c r="IQK46" s="31"/>
      <c r="IQL46" s="31"/>
      <c r="IQM46" s="31"/>
      <c r="IQN46" s="31"/>
      <c r="IQO46" s="31"/>
      <c r="IQP46" s="31"/>
      <c r="IQQ46" s="31"/>
      <c r="IQR46" s="31"/>
      <c r="IQS46" s="31"/>
      <c r="IQT46" s="31"/>
      <c r="IQU46" s="31"/>
      <c r="IQV46" s="31"/>
      <c r="IQW46" s="31"/>
      <c r="IQX46" s="31"/>
      <c r="IQY46" s="31"/>
      <c r="IQZ46" s="31"/>
      <c r="IRA46" s="31"/>
      <c r="IRB46" s="31"/>
      <c r="IRC46" s="31"/>
      <c r="IRD46" s="31"/>
      <c r="IRE46" s="31"/>
      <c r="IRF46" s="31"/>
      <c r="IRG46" s="31"/>
      <c r="IRH46" s="31"/>
      <c r="IRI46" s="31"/>
      <c r="IRJ46" s="31"/>
      <c r="IRK46" s="31"/>
      <c r="IRL46" s="31"/>
      <c r="IRM46" s="31"/>
      <c r="IRN46" s="31"/>
      <c r="IRO46" s="31"/>
      <c r="IRP46" s="31"/>
      <c r="IRQ46" s="31"/>
      <c r="IRR46" s="31"/>
      <c r="IRS46" s="31"/>
      <c r="IRT46" s="31"/>
      <c r="IRU46" s="31"/>
      <c r="IRV46" s="31"/>
      <c r="IRW46" s="31"/>
      <c r="IRX46" s="31"/>
      <c r="IRY46" s="31"/>
      <c r="IRZ46" s="31"/>
      <c r="ISA46" s="31"/>
      <c r="ISB46" s="31"/>
      <c r="ISC46" s="31"/>
      <c r="ISD46" s="31"/>
      <c r="ISE46" s="31"/>
      <c r="ISF46" s="31"/>
      <c r="ISG46" s="31"/>
      <c r="ISH46" s="31"/>
      <c r="ISI46" s="31"/>
      <c r="ISJ46" s="31"/>
      <c r="ISK46" s="31"/>
      <c r="ISL46" s="31"/>
      <c r="ISM46" s="31"/>
      <c r="ISN46" s="31"/>
      <c r="ISO46" s="31"/>
      <c r="ISP46" s="31"/>
      <c r="ISQ46" s="31"/>
      <c r="ISR46" s="31"/>
      <c r="ISS46" s="31"/>
      <c r="IST46" s="31"/>
      <c r="ISU46" s="31"/>
      <c r="ISV46" s="31"/>
      <c r="ISW46" s="31"/>
      <c r="ISX46" s="31"/>
      <c r="ISY46" s="31"/>
      <c r="ISZ46" s="31"/>
      <c r="ITA46" s="31"/>
      <c r="ITB46" s="31"/>
      <c r="ITC46" s="31"/>
      <c r="ITD46" s="31"/>
      <c r="ITE46" s="31"/>
      <c r="ITF46" s="31"/>
      <c r="ITG46" s="31"/>
      <c r="ITH46" s="31"/>
      <c r="ITI46" s="31"/>
      <c r="ITJ46" s="31"/>
      <c r="ITK46" s="31"/>
      <c r="ITL46" s="31"/>
      <c r="ITM46" s="31"/>
      <c r="ITN46" s="31"/>
      <c r="ITO46" s="31"/>
      <c r="ITP46" s="31"/>
      <c r="ITQ46" s="31"/>
      <c r="ITR46" s="31"/>
      <c r="ITS46" s="31"/>
      <c r="ITT46" s="31"/>
      <c r="ITU46" s="31"/>
      <c r="ITV46" s="31"/>
      <c r="ITW46" s="31"/>
      <c r="ITX46" s="31"/>
      <c r="ITY46" s="31"/>
      <c r="ITZ46" s="31"/>
      <c r="IUA46" s="31"/>
      <c r="IUB46" s="31"/>
      <c r="IUC46" s="31"/>
      <c r="IUD46" s="31"/>
      <c r="IUE46" s="31"/>
      <c r="IUF46" s="31"/>
      <c r="IUG46" s="31"/>
      <c r="IUH46" s="31"/>
      <c r="IUI46" s="31"/>
      <c r="IUJ46" s="31"/>
      <c r="IUK46" s="31"/>
      <c r="IUL46" s="31"/>
      <c r="IUM46" s="31"/>
      <c r="IUN46" s="31"/>
      <c r="IUO46" s="31"/>
      <c r="IUP46" s="31"/>
      <c r="IUQ46" s="31"/>
      <c r="IUR46" s="31"/>
      <c r="IUS46" s="31"/>
      <c r="IUT46" s="31"/>
      <c r="IUU46" s="31"/>
      <c r="IUV46" s="31"/>
      <c r="IUW46" s="31"/>
      <c r="IUX46" s="31"/>
      <c r="IUY46" s="31"/>
      <c r="IUZ46" s="31"/>
      <c r="IVA46" s="31"/>
      <c r="IVB46" s="31"/>
      <c r="IVC46" s="31"/>
      <c r="IVD46" s="31"/>
      <c r="IVE46" s="31"/>
      <c r="IVF46" s="31"/>
      <c r="IVG46" s="31"/>
      <c r="IVH46" s="31"/>
      <c r="IVI46" s="31"/>
      <c r="IVJ46" s="31"/>
      <c r="IVK46" s="31"/>
      <c r="IVL46" s="31"/>
      <c r="IVM46" s="31"/>
      <c r="IVN46" s="31"/>
      <c r="IVO46" s="31"/>
      <c r="IVP46" s="31"/>
      <c r="IVQ46" s="31"/>
      <c r="IVR46" s="31"/>
      <c r="IVS46" s="31"/>
      <c r="IVT46" s="31"/>
      <c r="IVU46" s="31"/>
      <c r="IVV46" s="31"/>
      <c r="IVW46" s="31"/>
      <c r="IVX46" s="31"/>
      <c r="IVY46" s="31"/>
      <c r="IVZ46" s="31"/>
      <c r="IWA46" s="31"/>
      <c r="IWB46" s="31"/>
      <c r="IWC46" s="31"/>
      <c r="IWD46" s="31"/>
      <c r="IWE46" s="31"/>
      <c r="IWF46" s="31"/>
      <c r="IWG46" s="31"/>
      <c r="IWH46" s="31"/>
      <c r="IWI46" s="31"/>
      <c r="IWJ46" s="31"/>
      <c r="IWK46" s="31"/>
      <c r="IWL46" s="31"/>
      <c r="IWM46" s="31"/>
      <c r="IWN46" s="31"/>
      <c r="IWO46" s="31"/>
      <c r="IWP46" s="31"/>
      <c r="IWQ46" s="31"/>
      <c r="IWR46" s="31"/>
      <c r="IWS46" s="31"/>
      <c r="IWT46" s="31"/>
      <c r="IWU46" s="31"/>
      <c r="IWV46" s="31"/>
      <c r="IWW46" s="31"/>
      <c r="IWX46" s="31"/>
      <c r="IWY46" s="31"/>
      <c r="IWZ46" s="31"/>
      <c r="IXA46" s="31"/>
      <c r="IXB46" s="31"/>
      <c r="IXC46" s="31"/>
      <c r="IXD46" s="31"/>
      <c r="IXE46" s="31"/>
      <c r="IXF46" s="31"/>
      <c r="IXG46" s="31"/>
      <c r="IXH46" s="31"/>
      <c r="IXI46" s="31"/>
      <c r="IXJ46" s="31"/>
      <c r="IXK46" s="31"/>
      <c r="IXL46" s="31"/>
      <c r="IXM46" s="31"/>
      <c r="IXN46" s="31"/>
      <c r="IXO46" s="31"/>
      <c r="IXP46" s="31"/>
      <c r="IXQ46" s="31"/>
      <c r="IXR46" s="31"/>
      <c r="IXS46" s="31"/>
      <c r="IXT46" s="31"/>
      <c r="IXU46" s="31"/>
      <c r="IXV46" s="31"/>
      <c r="IXW46" s="31"/>
      <c r="IXX46" s="31"/>
      <c r="IXY46" s="31"/>
      <c r="IXZ46" s="31"/>
      <c r="IYA46" s="31"/>
      <c r="IYB46" s="31"/>
      <c r="IYC46" s="31"/>
      <c r="IYD46" s="31"/>
      <c r="IYE46" s="31"/>
      <c r="IYF46" s="31"/>
      <c r="IYG46" s="31"/>
      <c r="IYH46" s="31"/>
      <c r="IYI46" s="31"/>
      <c r="IYJ46" s="31"/>
      <c r="IYK46" s="31"/>
      <c r="IYL46" s="31"/>
      <c r="IYM46" s="31"/>
      <c r="IYN46" s="31"/>
      <c r="IYO46" s="31"/>
      <c r="IYP46" s="31"/>
      <c r="IYQ46" s="31"/>
      <c r="IYR46" s="31"/>
      <c r="IYS46" s="31"/>
      <c r="IYT46" s="31"/>
      <c r="IYU46" s="31"/>
      <c r="IYV46" s="31"/>
      <c r="IYW46" s="31"/>
      <c r="IYX46" s="31"/>
      <c r="IYY46" s="31"/>
      <c r="IYZ46" s="31"/>
      <c r="IZA46" s="31"/>
      <c r="IZB46" s="31"/>
      <c r="IZC46" s="31"/>
      <c r="IZD46" s="31"/>
      <c r="IZE46" s="31"/>
      <c r="IZF46" s="31"/>
      <c r="IZG46" s="31"/>
      <c r="IZH46" s="31"/>
      <c r="IZI46" s="31"/>
      <c r="IZJ46" s="31"/>
      <c r="IZK46" s="31"/>
      <c r="IZL46" s="31"/>
      <c r="IZM46" s="31"/>
      <c r="IZN46" s="31"/>
      <c r="IZO46" s="31"/>
      <c r="IZP46" s="31"/>
      <c r="IZQ46" s="31"/>
      <c r="IZR46" s="31"/>
      <c r="IZS46" s="31"/>
      <c r="IZT46" s="31"/>
      <c r="IZU46" s="31"/>
      <c r="IZV46" s="31"/>
      <c r="IZW46" s="31"/>
      <c r="IZX46" s="31"/>
      <c r="IZY46" s="31"/>
      <c r="IZZ46" s="31"/>
      <c r="JAA46" s="31"/>
      <c r="JAB46" s="31"/>
      <c r="JAC46" s="31"/>
      <c r="JAD46" s="31"/>
      <c r="JAE46" s="31"/>
      <c r="JAF46" s="31"/>
      <c r="JAG46" s="31"/>
      <c r="JAH46" s="31"/>
      <c r="JAI46" s="31"/>
      <c r="JAJ46" s="31"/>
      <c r="JAK46" s="31"/>
      <c r="JAL46" s="31"/>
      <c r="JAM46" s="31"/>
      <c r="JAN46" s="31"/>
      <c r="JAO46" s="31"/>
      <c r="JAP46" s="31"/>
      <c r="JAQ46" s="31"/>
      <c r="JAR46" s="31"/>
      <c r="JAS46" s="31"/>
      <c r="JAT46" s="31"/>
      <c r="JAU46" s="31"/>
      <c r="JAV46" s="31"/>
      <c r="JAW46" s="31"/>
      <c r="JAX46" s="31"/>
      <c r="JAY46" s="31"/>
      <c r="JAZ46" s="31"/>
      <c r="JBA46" s="31"/>
      <c r="JBB46" s="31"/>
      <c r="JBC46" s="31"/>
      <c r="JBD46" s="31"/>
      <c r="JBE46" s="31"/>
      <c r="JBF46" s="31"/>
      <c r="JBG46" s="31"/>
      <c r="JBH46" s="31"/>
      <c r="JBI46" s="31"/>
      <c r="JBJ46" s="31"/>
      <c r="JBK46" s="31"/>
      <c r="JBL46" s="31"/>
      <c r="JBM46" s="31"/>
      <c r="JBN46" s="31"/>
      <c r="JBO46" s="31"/>
      <c r="JBP46" s="31"/>
      <c r="JBQ46" s="31"/>
      <c r="JBR46" s="31"/>
      <c r="JBS46" s="31"/>
      <c r="JBT46" s="31"/>
      <c r="JBU46" s="31"/>
      <c r="JBV46" s="31"/>
      <c r="JBW46" s="31"/>
      <c r="JBX46" s="31"/>
      <c r="JBY46" s="31"/>
      <c r="JBZ46" s="31"/>
      <c r="JCA46" s="31"/>
      <c r="JCB46" s="31"/>
      <c r="JCC46" s="31"/>
      <c r="JCD46" s="31"/>
      <c r="JCE46" s="31"/>
      <c r="JCF46" s="31"/>
      <c r="JCG46" s="31"/>
      <c r="JCH46" s="31"/>
      <c r="JCI46" s="31"/>
      <c r="JCJ46" s="31"/>
      <c r="JCK46" s="31"/>
      <c r="JCL46" s="31"/>
      <c r="JCM46" s="31"/>
      <c r="JCN46" s="31"/>
      <c r="JCO46" s="31"/>
      <c r="JCP46" s="31"/>
      <c r="JCQ46" s="31"/>
      <c r="JCR46" s="31"/>
      <c r="JCS46" s="31"/>
      <c r="JCT46" s="31"/>
      <c r="JCU46" s="31"/>
      <c r="JCV46" s="31"/>
      <c r="JCW46" s="31"/>
      <c r="JCX46" s="31"/>
      <c r="JCY46" s="31"/>
      <c r="JCZ46" s="31"/>
      <c r="JDA46" s="31"/>
      <c r="JDB46" s="31"/>
      <c r="JDC46" s="31"/>
      <c r="JDD46" s="31"/>
      <c r="JDE46" s="31"/>
      <c r="JDF46" s="31"/>
      <c r="JDG46" s="31"/>
      <c r="JDH46" s="31"/>
      <c r="JDI46" s="31"/>
      <c r="JDJ46" s="31"/>
      <c r="JDK46" s="31"/>
      <c r="JDL46" s="31"/>
      <c r="JDM46" s="31"/>
      <c r="JDN46" s="31"/>
      <c r="JDO46" s="31"/>
      <c r="JDP46" s="31"/>
      <c r="JDQ46" s="31"/>
      <c r="JDR46" s="31"/>
      <c r="JDS46" s="31"/>
      <c r="JDT46" s="31"/>
      <c r="JDU46" s="31"/>
      <c r="JDV46" s="31"/>
      <c r="JDW46" s="31"/>
      <c r="JDX46" s="31"/>
      <c r="JDY46" s="31"/>
      <c r="JDZ46" s="31"/>
      <c r="JEA46" s="31"/>
      <c r="JEB46" s="31"/>
      <c r="JEC46" s="31"/>
      <c r="JED46" s="31"/>
      <c r="JEE46" s="31"/>
      <c r="JEF46" s="31"/>
      <c r="JEG46" s="31"/>
      <c r="JEH46" s="31"/>
      <c r="JEI46" s="31"/>
      <c r="JEJ46" s="31"/>
      <c r="JEK46" s="31"/>
      <c r="JEL46" s="31"/>
      <c r="JEM46" s="31"/>
      <c r="JEN46" s="31"/>
      <c r="JEO46" s="31"/>
      <c r="JEP46" s="31"/>
      <c r="JEQ46" s="31"/>
      <c r="JER46" s="31"/>
      <c r="JES46" s="31"/>
      <c r="JET46" s="31"/>
      <c r="JEU46" s="31"/>
      <c r="JEV46" s="31"/>
      <c r="JEW46" s="31"/>
      <c r="JEX46" s="31"/>
      <c r="JEY46" s="31"/>
      <c r="JEZ46" s="31"/>
      <c r="JFA46" s="31"/>
      <c r="JFB46" s="31"/>
      <c r="JFC46" s="31"/>
      <c r="JFD46" s="31"/>
      <c r="JFE46" s="31"/>
      <c r="JFF46" s="31"/>
      <c r="JFG46" s="31"/>
      <c r="JFH46" s="31"/>
      <c r="JFI46" s="31"/>
      <c r="JFJ46" s="31"/>
      <c r="JFK46" s="31"/>
      <c r="JFL46" s="31"/>
      <c r="JFM46" s="31"/>
      <c r="JFN46" s="31"/>
      <c r="JFO46" s="31"/>
      <c r="JFP46" s="31"/>
      <c r="JFQ46" s="31"/>
      <c r="JFR46" s="31"/>
      <c r="JFS46" s="31"/>
      <c r="JFT46" s="31"/>
      <c r="JFU46" s="31"/>
      <c r="JFV46" s="31"/>
      <c r="JFW46" s="31"/>
      <c r="JFX46" s="31"/>
      <c r="JFY46" s="31"/>
      <c r="JFZ46" s="31"/>
      <c r="JGA46" s="31"/>
      <c r="JGB46" s="31"/>
      <c r="JGC46" s="31"/>
      <c r="JGD46" s="31"/>
      <c r="JGE46" s="31"/>
      <c r="JGF46" s="31"/>
      <c r="JGG46" s="31"/>
      <c r="JGH46" s="31"/>
      <c r="JGI46" s="31"/>
      <c r="JGJ46" s="31"/>
      <c r="JGK46" s="31"/>
      <c r="JGL46" s="31"/>
      <c r="JGM46" s="31"/>
      <c r="JGN46" s="31"/>
      <c r="JGO46" s="31"/>
      <c r="JGP46" s="31"/>
      <c r="JGQ46" s="31"/>
      <c r="JGR46" s="31"/>
      <c r="JGS46" s="31"/>
      <c r="JGT46" s="31"/>
      <c r="JGU46" s="31"/>
      <c r="JGV46" s="31"/>
      <c r="JGW46" s="31"/>
      <c r="JGX46" s="31"/>
      <c r="JGY46" s="31"/>
      <c r="JGZ46" s="31"/>
      <c r="JHA46" s="31"/>
      <c r="JHB46" s="31"/>
      <c r="JHC46" s="31"/>
      <c r="JHD46" s="31"/>
      <c r="JHE46" s="31"/>
      <c r="JHF46" s="31"/>
      <c r="JHG46" s="31"/>
      <c r="JHH46" s="31"/>
      <c r="JHI46" s="31"/>
      <c r="JHJ46" s="31"/>
      <c r="JHK46" s="31"/>
      <c r="JHL46" s="31"/>
      <c r="JHM46" s="31"/>
      <c r="JHN46" s="31"/>
      <c r="JHO46" s="31"/>
      <c r="JHP46" s="31"/>
      <c r="JHQ46" s="31"/>
      <c r="JHR46" s="31"/>
      <c r="JHS46" s="31"/>
      <c r="JHT46" s="31"/>
      <c r="JHU46" s="31"/>
      <c r="JHV46" s="31"/>
      <c r="JHW46" s="31"/>
      <c r="JHX46" s="31"/>
      <c r="JHY46" s="31"/>
      <c r="JHZ46" s="31"/>
      <c r="JIA46" s="31"/>
      <c r="JIB46" s="31"/>
      <c r="JIC46" s="31"/>
      <c r="JID46" s="31"/>
      <c r="JIE46" s="31"/>
      <c r="JIF46" s="31"/>
      <c r="JIG46" s="31"/>
      <c r="JIH46" s="31"/>
      <c r="JII46" s="31"/>
      <c r="JIJ46" s="31"/>
      <c r="JIK46" s="31"/>
      <c r="JIL46" s="31"/>
      <c r="JIM46" s="31"/>
      <c r="JIN46" s="31"/>
      <c r="JIO46" s="31"/>
      <c r="JIP46" s="31"/>
      <c r="JIQ46" s="31"/>
      <c r="JIR46" s="31"/>
      <c r="JIS46" s="31"/>
      <c r="JIT46" s="31"/>
      <c r="JIU46" s="31"/>
      <c r="JIV46" s="31"/>
      <c r="JIW46" s="31"/>
      <c r="JIX46" s="31"/>
      <c r="JIY46" s="31"/>
      <c r="JIZ46" s="31"/>
      <c r="JJA46" s="31"/>
      <c r="JJB46" s="31"/>
      <c r="JJC46" s="31"/>
      <c r="JJD46" s="31"/>
      <c r="JJE46" s="31"/>
      <c r="JJF46" s="31"/>
      <c r="JJG46" s="31"/>
      <c r="JJH46" s="31"/>
      <c r="JJI46" s="31"/>
      <c r="JJJ46" s="31"/>
      <c r="JJK46" s="31"/>
      <c r="JJL46" s="31"/>
      <c r="JJM46" s="31"/>
      <c r="JJN46" s="31"/>
      <c r="JJO46" s="31"/>
      <c r="JJP46" s="31"/>
      <c r="JJQ46" s="31"/>
      <c r="JJR46" s="31"/>
      <c r="JJS46" s="31"/>
      <c r="JJT46" s="31"/>
      <c r="JJU46" s="31"/>
      <c r="JJV46" s="31"/>
      <c r="JJW46" s="31"/>
      <c r="JJX46" s="31"/>
      <c r="JJY46" s="31"/>
      <c r="JJZ46" s="31"/>
      <c r="JKA46" s="31"/>
      <c r="JKB46" s="31"/>
      <c r="JKC46" s="31"/>
      <c r="JKD46" s="31"/>
      <c r="JKE46" s="31"/>
      <c r="JKF46" s="31"/>
      <c r="JKG46" s="31"/>
      <c r="JKH46" s="31"/>
      <c r="JKI46" s="31"/>
      <c r="JKJ46" s="31"/>
      <c r="JKK46" s="31"/>
      <c r="JKL46" s="31"/>
      <c r="JKM46" s="31"/>
      <c r="JKN46" s="31"/>
      <c r="JKO46" s="31"/>
      <c r="JKP46" s="31"/>
      <c r="JKQ46" s="31"/>
      <c r="JKR46" s="31"/>
      <c r="JKS46" s="31"/>
      <c r="JKT46" s="31"/>
      <c r="JKU46" s="31"/>
      <c r="JKV46" s="31"/>
      <c r="JKW46" s="31"/>
      <c r="JKX46" s="31"/>
      <c r="JKY46" s="31"/>
      <c r="JKZ46" s="31"/>
      <c r="JLA46" s="31"/>
      <c r="JLB46" s="31"/>
      <c r="JLC46" s="31"/>
      <c r="JLD46" s="31"/>
      <c r="JLE46" s="31"/>
      <c r="JLF46" s="31"/>
      <c r="JLG46" s="31"/>
      <c r="JLH46" s="31"/>
      <c r="JLI46" s="31"/>
      <c r="JLJ46" s="31"/>
      <c r="JLK46" s="31"/>
      <c r="JLL46" s="31"/>
      <c r="JLM46" s="31"/>
      <c r="JLN46" s="31"/>
      <c r="JLO46" s="31"/>
      <c r="JLP46" s="31"/>
      <c r="JLQ46" s="31"/>
      <c r="JLR46" s="31"/>
      <c r="JLS46" s="31"/>
      <c r="JLT46" s="31"/>
      <c r="JLU46" s="31"/>
      <c r="JLV46" s="31"/>
      <c r="JLW46" s="31"/>
      <c r="JLX46" s="31"/>
      <c r="JLY46" s="31"/>
      <c r="JLZ46" s="31"/>
      <c r="JMA46" s="31"/>
      <c r="JMB46" s="31"/>
      <c r="JMC46" s="31"/>
      <c r="JMD46" s="31"/>
      <c r="JME46" s="31"/>
      <c r="JMF46" s="31"/>
      <c r="JMG46" s="31"/>
      <c r="JMH46" s="31"/>
      <c r="JMI46" s="31"/>
      <c r="JMJ46" s="31"/>
      <c r="JMK46" s="31"/>
      <c r="JML46" s="31"/>
      <c r="JMM46" s="31"/>
      <c r="JMN46" s="31"/>
      <c r="JMO46" s="31"/>
      <c r="JMP46" s="31"/>
      <c r="JMQ46" s="31"/>
      <c r="JMR46" s="31"/>
      <c r="JMS46" s="31"/>
      <c r="JMT46" s="31"/>
      <c r="JMU46" s="31"/>
      <c r="JMV46" s="31"/>
      <c r="JMW46" s="31"/>
      <c r="JMX46" s="31"/>
      <c r="JMY46" s="31"/>
      <c r="JMZ46" s="31"/>
      <c r="JNA46" s="31"/>
      <c r="JNB46" s="31"/>
      <c r="JNC46" s="31"/>
      <c r="JND46" s="31"/>
      <c r="JNE46" s="31"/>
      <c r="JNF46" s="31"/>
      <c r="JNG46" s="31"/>
      <c r="JNH46" s="31"/>
      <c r="JNI46" s="31"/>
      <c r="JNJ46" s="31"/>
      <c r="JNK46" s="31"/>
      <c r="JNL46" s="31"/>
      <c r="JNM46" s="31"/>
      <c r="JNN46" s="31"/>
      <c r="JNO46" s="31"/>
      <c r="JNP46" s="31"/>
      <c r="JNQ46" s="31"/>
      <c r="JNR46" s="31"/>
      <c r="JNS46" s="31"/>
      <c r="JNT46" s="31"/>
      <c r="JNU46" s="31"/>
      <c r="JNV46" s="31"/>
      <c r="JNW46" s="31"/>
      <c r="JNX46" s="31"/>
      <c r="JNY46" s="31"/>
      <c r="JNZ46" s="31"/>
      <c r="JOA46" s="31"/>
      <c r="JOB46" s="31"/>
      <c r="JOC46" s="31"/>
      <c r="JOD46" s="31"/>
      <c r="JOE46" s="31"/>
      <c r="JOF46" s="31"/>
      <c r="JOG46" s="31"/>
      <c r="JOH46" s="31"/>
      <c r="JOI46" s="31"/>
      <c r="JOJ46" s="31"/>
      <c r="JOK46" s="31"/>
      <c r="JOL46" s="31"/>
      <c r="JOM46" s="31"/>
      <c r="JON46" s="31"/>
      <c r="JOO46" s="31"/>
      <c r="JOP46" s="31"/>
      <c r="JOQ46" s="31"/>
      <c r="JOR46" s="31"/>
      <c r="JOS46" s="31"/>
      <c r="JOT46" s="31"/>
      <c r="JOU46" s="31"/>
      <c r="JOV46" s="31"/>
      <c r="JOW46" s="31"/>
      <c r="JOX46" s="31"/>
      <c r="JOY46" s="31"/>
      <c r="JOZ46" s="31"/>
      <c r="JPA46" s="31"/>
      <c r="JPB46" s="31"/>
      <c r="JPC46" s="31"/>
      <c r="JPD46" s="31"/>
      <c r="JPE46" s="31"/>
      <c r="JPF46" s="31"/>
      <c r="JPG46" s="31"/>
      <c r="JPH46" s="31"/>
      <c r="JPI46" s="31"/>
      <c r="JPJ46" s="31"/>
      <c r="JPK46" s="31"/>
      <c r="JPL46" s="31"/>
      <c r="JPM46" s="31"/>
      <c r="JPN46" s="31"/>
      <c r="JPO46" s="31"/>
      <c r="JPP46" s="31"/>
      <c r="JPQ46" s="31"/>
      <c r="JPR46" s="31"/>
      <c r="JPS46" s="31"/>
      <c r="JPT46" s="31"/>
      <c r="JPU46" s="31"/>
      <c r="JPV46" s="31"/>
      <c r="JPW46" s="31"/>
      <c r="JPX46" s="31"/>
      <c r="JPY46" s="31"/>
      <c r="JPZ46" s="31"/>
      <c r="JQA46" s="31"/>
      <c r="JQB46" s="31"/>
      <c r="JQC46" s="31"/>
      <c r="JQD46" s="31"/>
      <c r="JQE46" s="31"/>
      <c r="JQF46" s="31"/>
      <c r="JQG46" s="31"/>
      <c r="JQH46" s="31"/>
      <c r="JQI46" s="31"/>
      <c r="JQJ46" s="31"/>
      <c r="JQK46" s="31"/>
      <c r="JQL46" s="31"/>
      <c r="JQM46" s="31"/>
      <c r="JQN46" s="31"/>
      <c r="JQO46" s="31"/>
      <c r="JQP46" s="31"/>
      <c r="JQQ46" s="31"/>
      <c r="JQR46" s="31"/>
      <c r="JQS46" s="31"/>
      <c r="JQT46" s="31"/>
      <c r="JQU46" s="31"/>
      <c r="JQV46" s="31"/>
      <c r="JQW46" s="31"/>
      <c r="JQX46" s="31"/>
      <c r="JQY46" s="31"/>
      <c r="JQZ46" s="31"/>
      <c r="JRA46" s="31"/>
      <c r="JRB46" s="31"/>
      <c r="JRC46" s="31"/>
      <c r="JRD46" s="31"/>
      <c r="JRE46" s="31"/>
      <c r="JRF46" s="31"/>
      <c r="JRG46" s="31"/>
      <c r="JRH46" s="31"/>
      <c r="JRI46" s="31"/>
      <c r="JRJ46" s="31"/>
      <c r="JRK46" s="31"/>
      <c r="JRL46" s="31"/>
      <c r="JRM46" s="31"/>
      <c r="JRN46" s="31"/>
      <c r="JRO46" s="31"/>
      <c r="JRP46" s="31"/>
      <c r="JRQ46" s="31"/>
      <c r="JRR46" s="31"/>
      <c r="JRS46" s="31"/>
      <c r="JRT46" s="31"/>
      <c r="JRU46" s="31"/>
      <c r="JRV46" s="31"/>
      <c r="JRW46" s="31"/>
      <c r="JRX46" s="31"/>
      <c r="JRY46" s="31"/>
      <c r="JRZ46" s="31"/>
      <c r="JSA46" s="31"/>
      <c r="JSB46" s="31"/>
      <c r="JSC46" s="31"/>
      <c r="JSD46" s="31"/>
      <c r="JSE46" s="31"/>
      <c r="JSF46" s="31"/>
      <c r="JSG46" s="31"/>
      <c r="JSH46" s="31"/>
      <c r="JSI46" s="31"/>
      <c r="JSJ46" s="31"/>
      <c r="JSK46" s="31"/>
      <c r="JSL46" s="31"/>
      <c r="JSM46" s="31"/>
      <c r="JSN46" s="31"/>
      <c r="JSO46" s="31"/>
      <c r="JSP46" s="31"/>
      <c r="JSQ46" s="31"/>
      <c r="JSR46" s="31"/>
      <c r="JSS46" s="31"/>
      <c r="JST46" s="31"/>
      <c r="JSU46" s="31"/>
      <c r="JSV46" s="31"/>
      <c r="JSW46" s="31"/>
      <c r="JSX46" s="31"/>
      <c r="JSY46" s="31"/>
      <c r="JSZ46" s="31"/>
      <c r="JTA46" s="31"/>
      <c r="JTB46" s="31"/>
      <c r="JTC46" s="31"/>
      <c r="JTD46" s="31"/>
      <c r="JTE46" s="31"/>
      <c r="JTF46" s="31"/>
      <c r="JTG46" s="31"/>
      <c r="JTH46" s="31"/>
      <c r="JTI46" s="31"/>
      <c r="JTJ46" s="31"/>
      <c r="JTK46" s="31"/>
      <c r="JTL46" s="31"/>
      <c r="JTM46" s="31"/>
      <c r="JTN46" s="31"/>
      <c r="JTO46" s="31"/>
      <c r="JTP46" s="31"/>
      <c r="JTQ46" s="31"/>
      <c r="JTR46" s="31"/>
      <c r="JTS46" s="31"/>
      <c r="JTT46" s="31"/>
      <c r="JTU46" s="31"/>
      <c r="JTV46" s="31"/>
      <c r="JTW46" s="31"/>
      <c r="JTX46" s="31"/>
      <c r="JTY46" s="31"/>
      <c r="JTZ46" s="31"/>
      <c r="JUA46" s="31"/>
      <c r="JUB46" s="31"/>
      <c r="JUC46" s="31"/>
      <c r="JUD46" s="31"/>
      <c r="JUE46" s="31"/>
      <c r="JUF46" s="31"/>
      <c r="JUG46" s="31"/>
      <c r="JUH46" s="31"/>
      <c r="JUI46" s="31"/>
      <c r="JUJ46" s="31"/>
      <c r="JUK46" s="31"/>
      <c r="JUL46" s="31"/>
      <c r="JUM46" s="31"/>
      <c r="JUN46" s="31"/>
      <c r="JUO46" s="31"/>
      <c r="JUP46" s="31"/>
      <c r="JUQ46" s="31"/>
      <c r="JUR46" s="31"/>
      <c r="JUS46" s="31"/>
      <c r="JUT46" s="31"/>
      <c r="JUU46" s="31"/>
      <c r="JUV46" s="31"/>
      <c r="JUW46" s="31"/>
      <c r="JUX46" s="31"/>
      <c r="JUY46" s="31"/>
      <c r="JUZ46" s="31"/>
      <c r="JVA46" s="31"/>
      <c r="JVB46" s="31"/>
      <c r="JVC46" s="31"/>
      <c r="JVD46" s="31"/>
      <c r="JVE46" s="31"/>
      <c r="JVF46" s="31"/>
      <c r="JVG46" s="31"/>
      <c r="JVH46" s="31"/>
      <c r="JVI46" s="31"/>
      <c r="JVJ46" s="31"/>
      <c r="JVK46" s="31"/>
      <c r="JVL46" s="31"/>
      <c r="JVM46" s="31"/>
      <c r="JVN46" s="31"/>
      <c r="JVO46" s="31"/>
      <c r="JVP46" s="31"/>
      <c r="JVQ46" s="31"/>
      <c r="JVR46" s="31"/>
      <c r="JVS46" s="31"/>
      <c r="JVT46" s="31"/>
      <c r="JVU46" s="31"/>
      <c r="JVV46" s="31"/>
      <c r="JVW46" s="31"/>
      <c r="JVX46" s="31"/>
      <c r="JVY46" s="31"/>
      <c r="JVZ46" s="31"/>
      <c r="JWA46" s="31"/>
      <c r="JWB46" s="31"/>
      <c r="JWC46" s="31"/>
      <c r="JWD46" s="31"/>
      <c r="JWE46" s="31"/>
      <c r="JWF46" s="31"/>
      <c r="JWG46" s="31"/>
      <c r="JWH46" s="31"/>
      <c r="JWI46" s="31"/>
      <c r="JWJ46" s="31"/>
      <c r="JWK46" s="31"/>
      <c r="JWL46" s="31"/>
      <c r="JWM46" s="31"/>
      <c r="JWN46" s="31"/>
      <c r="JWO46" s="31"/>
      <c r="JWP46" s="31"/>
      <c r="JWQ46" s="31"/>
      <c r="JWR46" s="31"/>
      <c r="JWS46" s="31"/>
      <c r="JWT46" s="31"/>
      <c r="JWU46" s="31"/>
      <c r="JWV46" s="31"/>
      <c r="JWW46" s="31"/>
      <c r="JWX46" s="31"/>
      <c r="JWY46" s="31"/>
      <c r="JWZ46" s="31"/>
      <c r="JXA46" s="31"/>
      <c r="JXB46" s="31"/>
      <c r="JXC46" s="31"/>
      <c r="JXD46" s="31"/>
      <c r="JXE46" s="31"/>
      <c r="JXF46" s="31"/>
      <c r="JXG46" s="31"/>
      <c r="JXH46" s="31"/>
      <c r="JXI46" s="31"/>
      <c r="JXJ46" s="31"/>
      <c r="JXK46" s="31"/>
      <c r="JXL46" s="31"/>
      <c r="JXM46" s="31"/>
      <c r="JXN46" s="31"/>
      <c r="JXO46" s="31"/>
      <c r="JXP46" s="31"/>
      <c r="JXQ46" s="31"/>
      <c r="JXR46" s="31"/>
      <c r="JXS46" s="31"/>
      <c r="JXT46" s="31"/>
      <c r="JXU46" s="31"/>
      <c r="JXV46" s="31"/>
      <c r="JXW46" s="31"/>
      <c r="JXX46" s="31"/>
      <c r="JXY46" s="31"/>
      <c r="JXZ46" s="31"/>
      <c r="JYA46" s="31"/>
      <c r="JYB46" s="31"/>
      <c r="JYC46" s="31"/>
      <c r="JYD46" s="31"/>
      <c r="JYE46" s="31"/>
      <c r="JYF46" s="31"/>
      <c r="JYG46" s="31"/>
      <c r="JYH46" s="31"/>
      <c r="JYI46" s="31"/>
      <c r="JYJ46" s="31"/>
      <c r="JYK46" s="31"/>
      <c r="JYL46" s="31"/>
      <c r="JYM46" s="31"/>
      <c r="JYN46" s="31"/>
      <c r="JYO46" s="31"/>
      <c r="JYP46" s="31"/>
      <c r="JYQ46" s="31"/>
      <c r="JYR46" s="31"/>
      <c r="JYS46" s="31"/>
      <c r="JYT46" s="31"/>
      <c r="JYU46" s="31"/>
      <c r="JYV46" s="31"/>
      <c r="JYW46" s="31"/>
      <c r="JYX46" s="31"/>
      <c r="JYY46" s="31"/>
      <c r="JYZ46" s="31"/>
      <c r="JZA46" s="31"/>
      <c r="JZB46" s="31"/>
      <c r="JZC46" s="31"/>
      <c r="JZD46" s="31"/>
      <c r="JZE46" s="31"/>
      <c r="JZF46" s="31"/>
      <c r="JZG46" s="31"/>
      <c r="JZH46" s="31"/>
      <c r="JZI46" s="31"/>
      <c r="JZJ46" s="31"/>
      <c r="JZK46" s="31"/>
      <c r="JZL46" s="31"/>
      <c r="JZM46" s="31"/>
      <c r="JZN46" s="31"/>
      <c r="JZO46" s="31"/>
      <c r="JZP46" s="31"/>
      <c r="JZQ46" s="31"/>
      <c r="JZR46" s="31"/>
      <c r="JZS46" s="31"/>
      <c r="JZT46" s="31"/>
      <c r="JZU46" s="31"/>
      <c r="JZV46" s="31"/>
      <c r="JZW46" s="31"/>
      <c r="JZX46" s="31"/>
      <c r="JZY46" s="31"/>
      <c r="JZZ46" s="31"/>
      <c r="KAA46" s="31"/>
      <c r="KAB46" s="31"/>
      <c r="KAC46" s="31"/>
      <c r="KAD46" s="31"/>
      <c r="KAE46" s="31"/>
      <c r="KAF46" s="31"/>
      <c r="KAG46" s="31"/>
      <c r="KAH46" s="31"/>
      <c r="KAI46" s="31"/>
      <c r="KAJ46" s="31"/>
      <c r="KAK46" s="31"/>
      <c r="KAL46" s="31"/>
      <c r="KAM46" s="31"/>
      <c r="KAN46" s="31"/>
      <c r="KAO46" s="31"/>
      <c r="KAP46" s="31"/>
      <c r="KAQ46" s="31"/>
      <c r="KAR46" s="31"/>
      <c r="KAS46" s="31"/>
      <c r="KAT46" s="31"/>
      <c r="KAU46" s="31"/>
      <c r="KAV46" s="31"/>
      <c r="KAW46" s="31"/>
      <c r="KAX46" s="31"/>
      <c r="KAY46" s="31"/>
      <c r="KAZ46" s="31"/>
      <c r="KBA46" s="31"/>
      <c r="KBB46" s="31"/>
      <c r="KBC46" s="31"/>
      <c r="KBD46" s="31"/>
      <c r="KBE46" s="31"/>
      <c r="KBF46" s="31"/>
      <c r="KBG46" s="31"/>
      <c r="KBH46" s="31"/>
      <c r="KBI46" s="31"/>
      <c r="KBJ46" s="31"/>
      <c r="KBK46" s="31"/>
      <c r="KBL46" s="31"/>
      <c r="KBM46" s="31"/>
      <c r="KBN46" s="31"/>
      <c r="KBO46" s="31"/>
      <c r="KBP46" s="31"/>
      <c r="KBQ46" s="31"/>
      <c r="KBR46" s="31"/>
      <c r="KBS46" s="31"/>
      <c r="KBT46" s="31"/>
      <c r="KBU46" s="31"/>
      <c r="KBV46" s="31"/>
      <c r="KBW46" s="31"/>
      <c r="KBX46" s="31"/>
      <c r="KBY46" s="31"/>
      <c r="KBZ46" s="31"/>
      <c r="KCA46" s="31"/>
      <c r="KCB46" s="31"/>
      <c r="KCC46" s="31"/>
      <c r="KCD46" s="31"/>
      <c r="KCE46" s="31"/>
      <c r="KCF46" s="31"/>
      <c r="KCG46" s="31"/>
      <c r="KCH46" s="31"/>
      <c r="KCI46" s="31"/>
      <c r="KCJ46" s="31"/>
      <c r="KCK46" s="31"/>
      <c r="KCL46" s="31"/>
      <c r="KCM46" s="31"/>
      <c r="KCN46" s="31"/>
      <c r="KCO46" s="31"/>
      <c r="KCP46" s="31"/>
      <c r="KCQ46" s="31"/>
      <c r="KCR46" s="31"/>
      <c r="KCS46" s="31"/>
      <c r="KCT46" s="31"/>
      <c r="KCU46" s="31"/>
      <c r="KCV46" s="31"/>
      <c r="KCW46" s="31"/>
      <c r="KCX46" s="31"/>
      <c r="KCY46" s="31"/>
      <c r="KCZ46" s="31"/>
      <c r="KDA46" s="31"/>
      <c r="KDB46" s="31"/>
      <c r="KDC46" s="31"/>
      <c r="KDD46" s="31"/>
      <c r="KDE46" s="31"/>
      <c r="KDF46" s="31"/>
      <c r="KDG46" s="31"/>
      <c r="KDH46" s="31"/>
      <c r="KDI46" s="31"/>
      <c r="KDJ46" s="31"/>
      <c r="KDK46" s="31"/>
      <c r="KDL46" s="31"/>
      <c r="KDM46" s="31"/>
      <c r="KDN46" s="31"/>
      <c r="KDO46" s="31"/>
      <c r="KDP46" s="31"/>
      <c r="KDQ46" s="31"/>
      <c r="KDR46" s="31"/>
      <c r="KDS46" s="31"/>
      <c r="KDT46" s="31"/>
      <c r="KDU46" s="31"/>
      <c r="KDV46" s="31"/>
      <c r="KDW46" s="31"/>
      <c r="KDX46" s="31"/>
      <c r="KDY46" s="31"/>
      <c r="KDZ46" s="31"/>
      <c r="KEA46" s="31"/>
      <c r="KEB46" s="31"/>
      <c r="KEC46" s="31"/>
      <c r="KED46" s="31"/>
      <c r="KEE46" s="31"/>
      <c r="KEF46" s="31"/>
      <c r="KEG46" s="31"/>
      <c r="KEH46" s="31"/>
      <c r="KEI46" s="31"/>
      <c r="KEJ46" s="31"/>
      <c r="KEK46" s="31"/>
      <c r="KEL46" s="31"/>
      <c r="KEM46" s="31"/>
      <c r="KEN46" s="31"/>
      <c r="KEO46" s="31"/>
      <c r="KEP46" s="31"/>
      <c r="KEQ46" s="31"/>
      <c r="KER46" s="31"/>
      <c r="KES46" s="31"/>
      <c r="KET46" s="31"/>
      <c r="KEU46" s="31"/>
      <c r="KEV46" s="31"/>
      <c r="KEW46" s="31"/>
      <c r="KEX46" s="31"/>
      <c r="KEY46" s="31"/>
      <c r="KEZ46" s="31"/>
      <c r="KFA46" s="31"/>
      <c r="KFB46" s="31"/>
      <c r="KFC46" s="31"/>
      <c r="KFD46" s="31"/>
      <c r="KFE46" s="31"/>
      <c r="KFF46" s="31"/>
      <c r="KFG46" s="31"/>
      <c r="KFH46" s="31"/>
      <c r="KFI46" s="31"/>
      <c r="KFJ46" s="31"/>
      <c r="KFK46" s="31"/>
      <c r="KFL46" s="31"/>
      <c r="KFM46" s="31"/>
      <c r="KFN46" s="31"/>
      <c r="KFO46" s="31"/>
      <c r="KFP46" s="31"/>
      <c r="KFQ46" s="31"/>
      <c r="KFR46" s="31"/>
      <c r="KFS46" s="31"/>
      <c r="KFT46" s="31"/>
      <c r="KFU46" s="31"/>
      <c r="KFV46" s="31"/>
      <c r="KFW46" s="31"/>
      <c r="KFX46" s="31"/>
      <c r="KFY46" s="31"/>
      <c r="KFZ46" s="31"/>
      <c r="KGA46" s="31"/>
      <c r="KGB46" s="31"/>
      <c r="KGC46" s="31"/>
      <c r="KGD46" s="31"/>
      <c r="KGE46" s="31"/>
      <c r="KGF46" s="31"/>
      <c r="KGG46" s="31"/>
      <c r="KGH46" s="31"/>
      <c r="KGI46" s="31"/>
      <c r="KGJ46" s="31"/>
      <c r="KGK46" s="31"/>
      <c r="KGL46" s="31"/>
      <c r="KGM46" s="31"/>
      <c r="KGN46" s="31"/>
      <c r="KGO46" s="31"/>
      <c r="KGP46" s="31"/>
      <c r="KGQ46" s="31"/>
      <c r="KGR46" s="31"/>
      <c r="KGS46" s="31"/>
      <c r="KGT46" s="31"/>
      <c r="KGU46" s="31"/>
      <c r="KGV46" s="31"/>
      <c r="KGW46" s="31"/>
      <c r="KGX46" s="31"/>
      <c r="KGY46" s="31"/>
      <c r="KGZ46" s="31"/>
      <c r="KHA46" s="31"/>
      <c r="KHB46" s="31"/>
      <c r="KHC46" s="31"/>
      <c r="KHD46" s="31"/>
      <c r="KHE46" s="31"/>
      <c r="KHF46" s="31"/>
      <c r="KHG46" s="31"/>
      <c r="KHH46" s="31"/>
      <c r="KHI46" s="31"/>
      <c r="KHJ46" s="31"/>
      <c r="KHK46" s="31"/>
      <c r="KHL46" s="31"/>
      <c r="KHM46" s="31"/>
      <c r="KHN46" s="31"/>
      <c r="KHO46" s="31"/>
      <c r="KHP46" s="31"/>
      <c r="KHQ46" s="31"/>
      <c r="KHR46" s="31"/>
      <c r="KHS46" s="31"/>
      <c r="KHT46" s="31"/>
      <c r="KHU46" s="31"/>
      <c r="KHV46" s="31"/>
      <c r="KHW46" s="31"/>
      <c r="KHX46" s="31"/>
      <c r="KHY46" s="31"/>
      <c r="KHZ46" s="31"/>
      <c r="KIA46" s="31"/>
      <c r="KIB46" s="31"/>
      <c r="KIC46" s="31"/>
      <c r="KID46" s="31"/>
      <c r="KIE46" s="31"/>
      <c r="KIF46" s="31"/>
      <c r="KIG46" s="31"/>
      <c r="KIH46" s="31"/>
      <c r="KII46" s="31"/>
      <c r="KIJ46" s="31"/>
      <c r="KIK46" s="31"/>
      <c r="KIL46" s="31"/>
      <c r="KIM46" s="31"/>
      <c r="KIN46" s="31"/>
      <c r="KIO46" s="31"/>
      <c r="KIP46" s="31"/>
      <c r="KIQ46" s="31"/>
      <c r="KIR46" s="31"/>
      <c r="KIS46" s="31"/>
      <c r="KIT46" s="31"/>
      <c r="KIU46" s="31"/>
      <c r="KIV46" s="31"/>
      <c r="KIW46" s="31"/>
      <c r="KIX46" s="31"/>
      <c r="KIY46" s="31"/>
      <c r="KIZ46" s="31"/>
      <c r="KJA46" s="31"/>
      <c r="KJB46" s="31"/>
      <c r="KJC46" s="31"/>
      <c r="KJD46" s="31"/>
      <c r="KJE46" s="31"/>
      <c r="KJF46" s="31"/>
      <c r="KJG46" s="31"/>
      <c r="KJH46" s="31"/>
      <c r="KJI46" s="31"/>
      <c r="KJJ46" s="31"/>
      <c r="KJK46" s="31"/>
      <c r="KJL46" s="31"/>
      <c r="KJM46" s="31"/>
      <c r="KJN46" s="31"/>
      <c r="KJO46" s="31"/>
      <c r="KJP46" s="31"/>
      <c r="KJQ46" s="31"/>
      <c r="KJR46" s="31"/>
      <c r="KJS46" s="31"/>
      <c r="KJT46" s="31"/>
      <c r="KJU46" s="31"/>
      <c r="KJV46" s="31"/>
      <c r="KJW46" s="31"/>
      <c r="KJX46" s="31"/>
      <c r="KJY46" s="31"/>
      <c r="KJZ46" s="31"/>
      <c r="KKA46" s="31"/>
      <c r="KKB46" s="31"/>
      <c r="KKC46" s="31"/>
      <c r="KKD46" s="31"/>
      <c r="KKE46" s="31"/>
      <c r="KKF46" s="31"/>
      <c r="KKG46" s="31"/>
      <c r="KKH46" s="31"/>
      <c r="KKI46" s="31"/>
      <c r="KKJ46" s="31"/>
      <c r="KKK46" s="31"/>
      <c r="KKL46" s="31"/>
      <c r="KKM46" s="31"/>
      <c r="KKN46" s="31"/>
      <c r="KKO46" s="31"/>
      <c r="KKP46" s="31"/>
      <c r="KKQ46" s="31"/>
      <c r="KKR46" s="31"/>
      <c r="KKS46" s="31"/>
      <c r="KKT46" s="31"/>
      <c r="KKU46" s="31"/>
      <c r="KKV46" s="31"/>
      <c r="KKW46" s="31"/>
      <c r="KKX46" s="31"/>
      <c r="KKY46" s="31"/>
      <c r="KKZ46" s="31"/>
      <c r="KLA46" s="31"/>
      <c r="KLB46" s="31"/>
      <c r="KLC46" s="31"/>
      <c r="KLD46" s="31"/>
      <c r="KLE46" s="31"/>
      <c r="KLF46" s="31"/>
      <c r="KLG46" s="31"/>
      <c r="KLH46" s="31"/>
      <c r="KLI46" s="31"/>
      <c r="KLJ46" s="31"/>
      <c r="KLK46" s="31"/>
      <c r="KLL46" s="31"/>
      <c r="KLM46" s="31"/>
      <c r="KLN46" s="31"/>
      <c r="KLO46" s="31"/>
      <c r="KLP46" s="31"/>
      <c r="KLQ46" s="31"/>
      <c r="KLR46" s="31"/>
      <c r="KLS46" s="31"/>
      <c r="KLT46" s="31"/>
      <c r="KLU46" s="31"/>
      <c r="KLV46" s="31"/>
      <c r="KLW46" s="31"/>
      <c r="KLX46" s="31"/>
      <c r="KLY46" s="31"/>
      <c r="KLZ46" s="31"/>
      <c r="KMA46" s="31"/>
      <c r="KMB46" s="31"/>
      <c r="KMC46" s="31"/>
      <c r="KMD46" s="31"/>
      <c r="KME46" s="31"/>
      <c r="KMF46" s="31"/>
      <c r="KMG46" s="31"/>
      <c r="KMH46" s="31"/>
      <c r="KMI46" s="31"/>
      <c r="KMJ46" s="31"/>
      <c r="KMK46" s="31"/>
      <c r="KML46" s="31"/>
      <c r="KMM46" s="31"/>
      <c r="KMN46" s="31"/>
      <c r="KMO46" s="31"/>
      <c r="KMP46" s="31"/>
      <c r="KMQ46" s="31"/>
      <c r="KMR46" s="31"/>
      <c r="KMS46" s="31"/>
      <c r="KMT46" s="31"/>
      <c r="KMU46" s="31"/>
      <c r="KMV46" s="31"/>
      <c r="KMW46" s="31"/>
      <c r="KMX46" s="31"/>
      <c r="KMY46" s="31"/>
      <c r="KMZ46" s="31"/>
      <c r="KNA46" s="31"/>
      <c r="KNB46" s="31"/>
      <c r="KNC46" s="31"/>
      <c r="KND46" s="31"/>
      <c r="KNE46" s="31"/>
      <c r="KNF46" s="31"/>
      <c r="KNG46" s="31"/>
      <c r="KNH46" s="31"/>
      <c r="KNI46" s="31"/>
      <c r="KNJ46" s="31"/>
      <c r="KNK46" s="31"/>
      <c r="KNL46" s="31"/>
      <c r="KNM46" s="31"/>
      <c r="KNN46" s="31"/>
      <c r="KNO46" s="31"/>
      <c r="KNP46" s="31"/>
      <c r="KNQ46" s="31"/>
      <c r="KNR46" s="31"/>
      <c r="KNS46" s="31"/>
      <c r="KNT46" s="31"/>
      <c r="KNU46" s="31"/>
      <c r="KNV46" s="31"/>
      <c r="KNW46" s="31"/>
      <c r="KNX46" s="31"/>
      <c r="KNY46" s="31"/>
      <c r="KNZ46" s="31"/>
      <c r="KOA46" s="31"/>
      <c r="KOB46" s="31"/>
      <c r="KOC46" s="31"/>
      <c r="KOD46" s="31"/>
      <c r="KOE46" s="31"/>
      <c r="KOF46" s="31"/>
      <c r="KOG46" s="31"/>
      <c r="KOH46" s="31"/>
      <c r="KOI46" s="31"/>
      <c r="KOJ46" s="31"/>
      <c r="KOK46" s="31"/>
      <c r="KOL46" s="31"/>
      <c r="KOM46" s="31"/>
      <c r="KON46" s="31"/>
      <c r="KOO46" s="31"/>
      <c r="KOP46" s="31"/>
      <c r="KOQ46" s="31"/>
      <c r="KOR46" s="31"/>
      <c r="KOS46" s="31"/>
      <c r="KOT46" s="31"/>
      <c r="KOU46" s="31"/>
      <c r="KOV46" s="31"/>
      <c r="KOW46" s="31"/>
      <c r="KOX46" s="31"/>
      <c r="KOY46" s="31"/>
      <c r="KOZ46" s="31"/>
      <c r="KPA46" s="31"/>
      <c r="KPB46" s="31"/>
      <c r="KPC46" s="31"/>
      <c r="KPD46" s="31"/>
      <c r="KPE46" s="31"/>
      <c r="KPF46" s="31"/>
      <c r="KPG46" s="31"/>
      <c r="KPH46" s="31"/>
      <c r="KPI46" s="31"/>
      <c r="KPJ46" s="31"/>
      <c r="KPK46" s="31"/>
      <c r="KPL46" s="31"/>
      <c r="KPM46" s="31"/>
      <c r="KPN46" s="31"/>
      <c r="KPO46" s="31"/>
      <c r="KPP46" s="31"/>
      <c r="KPQ46" s="31"/>
      <c r="KPR46" s="31"/>
      <c r="KPS46" s="31"/>
      <c r="KPT46" s="31"/>
      <c r="KPU46" s="31"/>
      <c r="KPV46" s="31"/>
      <c r="KPW46" s="31"/>
      <c r="KPX46" s="31"/>
      <c r="KPY46" s="31"/>
      <c r="KPZ46" s="31"/>
      <c r="KQA46" s="31"/>
      <c r="KQB46" s="31"/>
      <c r="KQC46" s="31"/>
      <c r="KQD46" s="31"/>
      <c r="KQE46" s="31"/>
      <c r="KQF46" s="31"/>
      <c r="KQG46" s="31"/>
      <c r="KQH46" s="31"/>
      <c r="KQI46" s="31"/>
      <c r="KQJ46" s="31"/>
      <c r="KQK46" s="31"/>
      <c r="KQL46" s="31"/>
      <c r="KQM46" s="31"/>
      <c r="KQN46" s="31"/>
      <c r="KQO46" s="31"/>
      <c r="KQP46" s="31"/>
      <c r="KQQ46" s="31"/>
      <c r="KQR46" s="31"/>
      <c r="KQS46" s="31"/>
      <c r="KQT46" s="31"/>
      <c r="KQU46" s="31"/>
      <c r="KQV46" s="31"/>
      <c r="KQW46" s="31"/>
      <c r="KQX46" s="31"/>
      <c r="KQY46" s="31"/>
      <c r="KQZ46" s="31"/>
      <c r="KRA46" s="31"/>
      <c r="KRB46" s="31"/>
      <c r="KRC46" s="31"/>
      <c r="KRD46" s="31"/>
      <c r="KRE46" s="31"/>
      <c r="KRF46" s="31"/>
      <c r="KRG46" s="31"/>
      <c r="KRH46" s="31"/>
      <c r="KRI46" s="31"/>
      <c r="KRJ46" s="31"/>
      <c r="KRK46" s="31"/>
      <c r="KRL46" s="31"/>
      <c r="KRM46" s="31"/>
      <c r="KRN46" s="31"/>
      <c r="KRO46" s="31"/>
      <c r="KRP46" s="31"/>
      <c r="KRQ46" s="31"/>
      <c r="KRR46" s="31"/>
      <c r="KRS46" s="31"/>
      <c r="KRT46" s="31"/>
      <c r="KRU46" s="31"/>
      <c r="KRV46" s="31"/>
      <c r="KRW46" s="31"/>
      <c r="KRX46" s="31"/>
      <c r="KRY46" s="31"/>
      <c r="KRZ46" s="31"/>
      <c r="KSA46" s="31"/>
      <c r="KSB46" s="31"/>
      <c r="KSC46" s="31"/>
      <c r="KSD46" s="31"/>
      <c r="KSE46" s="31"/>
      <c r="KSF46" s="31"/>
      <c r="KSG46" s="31"/>
      <c r="KSH46" s="31"/>
      <c r="KSI46" s="31"/>
      <c r="KSJ46" s="31"/>
      <c r="KSK46" s="31"/>
      <c r="KSL46" s="31"/>
      <c r="KSM46" s="31"/>
      <c r="KSN46" s="31"/>
      <c r="KSO46" s="31"/>
      <c r="KSP46" s="31"/>
      <c r="KSQ46" s="31"/>
      <c r="KSR46" s="31"/>
      <c r="KSS46" s="31"/>
      <c r="KST46" s="31"/>
      <c r="KSU46" s="31"/>
      <c r="KSV46" s="31"/>
      <c r="KSW46" s="31"/>
      <c r="KSX46" s="31"/>
      <c r="KSY46" s="31"/>
      <c r="KSZ46" s="31"/>
      <c r="KTA46" s="31"/>
      <c r="KTB46" s="31"/>
      <c r="KTC46" s="31"/>
      <c r="KTD46" s="31"/>
      <c r="KTE46" s="31"/>
      <c r="KTF46" s="31"/>
      <c r="KTG46" s="31"/>
      <c r="KTH46" s="31"/>
      <c r="KTI46" s="31"/>
      <c r="KTJ46" s="31"/>
      <c r="KTK46" s="31"/>
      <c r="KTL46" s="31"/>
      <c r="KTM46" s="31"/>
      <c r="KTN46" s="31"/>
      <c r="KTO46" s="31"/>
      <c r="KTP46" s="31"/>
      <c r="KTQ46" s="31"/>
      <c r="KTR46" s="31"/>
      <c r="KTS46" s="31"/>
      <c r="KTT46" s="31"/>
      <c r="KTU46" s="31"/>
      <c r="KTV46" s="31"/>
      <c r="KTW46" s="31"/>
      <c r="KTX46" s="31"/>
      <c r="KTY46" s="31"/>
      <c r="KTZ46" s="31"/>
      <c r="KUA46" s="31"/>
      <c r="KUB46" s="31"/>
      <c r="KUC46" s="31"/>
      <c r="KUD46" s="31"/>
      <c r="KUE46" s="31"/>
      <c r="KUF46" s="31"/>
      <c r="KUG46" s="31"/>
      <c r="KUH46" s="31"/>
      <c r="KUI46" s="31"/>
      <c r="KUJ46" s="31"/>
      <c r="KUK46" s="31"/>
      <c r="KUL46" s="31"/>
      <c r="KUM46" s="31"/>
      <c r="KUN46" s="31"/>
      <c r="KUO46" s="31"/>
      <c r="KUP46" s="31"/>
      <c r="KUQ46" s="31"/>
      <c r="KUR46" s="31"/>
      <c r="KUS46" s="31"/>
      <c r="KUT46" s="31"/>
      <c r="KUU46" s="31"/>
      <c r="KUV46" s="31"/>
      <c r="KUW46" s="31"/>
      <c r="KUX46" s="31"/>
      <c r="KUY46" s="31"/>
      <c r="KUZ46" s="31"/>
      <c r="KVA46" s="31"/>
      <c r="KVB46" s="31"/>
      <c r="KVC46" s="31"/>
      <c r="KVD46" s="31"/>
      <c r="KVE46" s="31"/>
      <c r="KVF46" s="31"/>
      <c r="KVG46" s="31"/>
      <c r="KVH46" s="31"/>
      <c r="KVI46" s="31"/>
      <c r="KVJ46" s="31"/>
      <c r="KVK46" s="31"/>
      <c r="KVL46" s="31"/>
      <c r="KVM46" s="31"/>
      <c r="KVN46" s="31"/>
      <c r="KVO46" s="31"/>
      <c r="KVP46" s="31"/>
      <c r="KVQ46" s="31"/>
      <c r="KVR46" s="31"/>
      <c r="KVS46" s="31"/>
      <c r="KVT46" s="31"/>
      <c r="KVU46" s="31"/>
      <c r="KVV46" s="31"/>
      <c r="KVW46" s="31"/>
      <c r="KVX46" s="31"/>
      <c r="KVY46" s="31"/>
      <c r="KVZ46" s="31"/>
      <c r="KWA46" s="31"/>
      <c r="KWB46" s="31"/>
      <c r="KWC46" s="31"/>
      <c r="KWD46" s="31"/>
      <c r="KWE46" s="31"/>
      <c r="KWF46" s="31"/>
      <c r="KWG46" s="31"/>
      <c r="KWH46" s="31"/>
      <c r="KWI46" s="31"/>
      <c r="KWJ46" s="31"/>
      <c r="KWK46" s="31"/>
      <c r="KWL46" s="31"/>
      <c r="KWM46" s="31"/>
      <c r="KWN46" s="31"/>
      <c r="KWO46" s="31"/>
      <c r="KWP46" s="31"/>
      <c r="KWQ46" s="31"/>
      <c r="KWR46" s="31"/>
      <c r="KWS46" s="31"/>
      <c r="KWT46" s="31"/>
      <c r="KWU46" s="31"/>
      <c r="KWV46" s="31"/>
      <c r="KWW46" s="31"/>
      <c r="KWX46" s="31"/>
      <c r="KWY46" s="31"/>
      <c r="KWZ46" s="31"/>
      <c r="KXA46" s="31"/>
      <c r="KXB46" s="31"/>
      <c r="KXC46" s="31"/>
      <c r="KXD46" s="31"/>
      <c r="KXE46" s="31"/>
      <c r="KXF46" s="31"/>
      <c r="KXG46" s="31"/>
      <c r="KXH46" s="31"/>
      <c r="KXI46" s="31"/>
      <c r="KXJ46" s="31"/>
      <c r="KXK46" s="31"/>
      <c r="KXL46" s="31"/>
      <c r="KXM46" s="31"/>
      <c r="KXN46" s="31"/>
      <c r="KXO46" s="31"/>
      <c r="KXP46" s="31"/>
      <c r="KXQ46" s="31"/>
      <c r="KXR46" s="31"/>
      <c r="KXS46" s="31"/>
      <c r="KXT46" s="31"/>
      <c r="KXU46" s="31"/>
      <c r="KXV46" s="31"/>
      <c r="KXW46" s="31"/>
      <c r="KXX46" s="31"/>
      <c r="KXY46" s="31"/>
      <c r="KXZ46" s="31"/>
      <c r="KYA46" s="31"/>
      <c r="KYB46" s="31"/>
      <c r="KYC46" s="31"/>
      <c r="KYD46" s="31"/>
      <c r="KYE46" s="31"/>
      <c r="KYF46" s="31"/>
      <c r="KYG46" s="31"/>
      <c r="KYH46" s="31"/>
      <c r="KYI46" s="31"/>
      <c r="KYJ46" s="31"/>
      <c r="KYK46" s="31"/>
      <c r="KYL46" s="31"/>
      <c r="KYM46" s="31"/>
      <c r="KYN46" s="31"/>
      <c r="KYO46" s="31"/>
      <c r="KYP46" s="31"/>
      <c r="KYQ46" s="31"/>
      <c r="KYR46" s="31"/>
      <c r="KYS46" s="31"/>
      <c r="KYT46" s="31"/>
      <c r="KYU46" s="31"/>
      <c r="KYV46" s="31"/>
      <c r="KYW46" s="31"/>
      <c r="KYX46" s="31"/>
      <c r="KYY46" s="31"/>
      <c r="KYZ46" s="31"/>
      <c r="KZA46" s="31"/>
      <c r="KZB46" s="31"/>
      <c r="KZC46" s="31"/>
      <c r="KZD46" s="31"/>
      <c r="KZE46" s="31"/>
      <c r="KZF46" s="31"/>
      <c r="KZG46" s="31"/>
      <c r="KZH46" s="31"/>
      <c r="KZI46" s="31"/>
      <c r="KZJ46" s="31"/>
      <c r="KZK46" s="31"/>
      <c r="KZL46" s="31"/>
      <c r="KZM46" s="31"/>
      <c r="KZN46" s="31"/>
      <c r="KZO46" s="31"/>
      <c r="KZP46" s="31"/>
      <c r="KZQ46" s="31"/>
      <c r="KZR46" s="31"/>
      <c r="KZS46" s="31"/>
      <c r="KZT46" s="31"/>
      <c r="KZU46" s="31"/>
      <c r="KZV46" s="31"/>
      <c r="KZW46" s="31"/>
      <c r="KZX46" s="31"/>
      <c r="KZY46" s="31"/>
      <c r="KZZ46" s="31"/>
      <c r="LAA46" s="31"/>
      <c r="LAB46" s="31"/>
      <c r="LAC46" s="31"/>
      <c r="LAD46" s="31"/>
      <c r="LAE46" s="31"/>
      <c r="LAF46" s="31"/>
      <c r="LAG46" s="31"/>
      <c r="LAH46" s="31"/>
      <c r="LAI46" s="31"/>
      <c r="LAJ46" s="31"/>
      <c r="LAK46" s="31"/>
      <c r="LAL46" s="31"/>
      <c r="LAM46" s="31"/>
      <c r="LAN46" s="31"/>
      <c r="LAO46" s="31"/>
      <c r="LAP46" s="31"/>
      <c r="LAQ46" s="31"/>
      <c r="LAR46" s="31"/>
      <c r="LAS46" s="31"/>
      <c r="LAT46" s="31"/>
      <c r="LAU46" s="31"/>
      <c r="LAV46" s="31"/>
      <c r="LAW46" s="31"/>
      <c r="LAX46" s="31"/>
      <c r="LAY46" s="31"/>
      <c r="LAZ46" s="31"/>
      <c r="LBA46" s="31"/>
      <c r="LBB46" s="31"/>
      <c r="LBC46" s="31"/>
      <c r="LBD46" s="31"/>
      <c r="LBE46" s="31"/>
      <c r="LBF46" s="31"/>
      <c r="LBG46" s="31"/>
      <c r="LBH46" s="31"/>
      <c r="LBI46" s="31"/>
      <c r="LBJ46" s="31"/>
      <c r="LBK46" s="31"/>
      <c r="LBL46" s="31"/>
      <c r="LBM46" s="31"/>
      <c r="LBN46" s="31"/>
      <c r="LBO46" s="31"/>
      <c r="LBP46" s="31"/>
      <c r="LBQ46" s="31"/>
      <c r="LBR46" s="31"/>
      <c r="LBS46" s="31"/>
      <c r="LBT46" s="31"/>
      <c r="LBU46" s="31"/>
      <c r="LBV46" s="31"/>
      <c r="LBW46" s="31"/>
      <c r="LBX46" s="31"/>
      <c r="LBY46" s="31"/>
      <c r="LBZ46" s="31"/>
      <c r="LCA46" s="31"/>
      <c r="LCB46" s="31"/>
      <c r="LCC46" s="31"/>
      <c r="LCD46" s="31"/>
      <c r="LCE46" s="31"/>
      <c r="LCF46" s="31"/>
      <c r="LCG46" s="31"/>
      <c r="LCH46" s="31"/>
      <c r="LCI46" s="31"/>
      <c r="LCJ46" s="31"/>
      <c r="LCK46" s="31"/>
      <c r="LCL46" s="31"/>
      <c r="LCM46" s="31"/>
      <c r="LCN46" s="31"/>
      <c r="LCO46" s="31"/>
      <c r="LCP46" s="31"/>
      <c r="LCQ46" s="31"/>
      <c r="LCR46" s="31"/>
      <c r="LCS46" s="31"/>
      <c r="LCT46" s="31"/>
      <c r="LCU46" s="31"/>
      <c r="LCV46" s="31"/>
      <c r="LCW46" s="31"/>
      <c r="LCX46" s="31"/>
      <c r="LCY46" s="31"/>
      <c r="LCZ46" s="31"/>
      <c r="LDA46" s="31"/>
      <c r="LDB46" s="31"/>
      <c r="LDC46" s="31"/>
      <c r="LDD46" s="31"/>
      <c r="LDE46" s="31"/>
      <c r="LDF46" s="31"/>
      <c r="LDG46" s="31"/>
      <c r="LDH46" s="31"/>
      <c r="LDI46" s="31"/>
      <c r="LDJ46" s="31"/>
      <c r="LDK46" s="31"/>
      <c r="LDL46" s="31"/>
      <c r="LDM46" s="31"/>
      <c r="LDN46" s="31"/>
      <c r="LDO46" s="31"/>
      <c r="LDP46" s="31"/>
      <c r="LDQ46" s="31"/>
      <c r="LDR46" s="31"/>
      <c r="LDS46" s="31"/>
      <c r="LDT46" s="31"/>
      <c r="LDU46" s="31"/>
      <c r="LDV46" s="31"/>
      <c r="LDW46" s="31"/>
      <c r="LDX46" s="31"/>
      <c r="LDY46" s="31"/>
      <c r="LDZ46" s="31"/>
      <c r="LEA46" s="31"/>
      <c r="LEB46" s="31"/>
      <c r="LEC46" s="31"/>
      <c r="LED46" s="31"/>
      <c r="LEE46" s="31"/>
      <c r="LEF46" s="31"/>
      <c r="LEG46" s="31"/>
      <c r="LEH46" s="31"/>
      <c r="LEI46" s="31"/>
      <c r="LEJ46" s="31"/>
      <c r="LEK46" s="31"/>
      <c r="LEL46" s="31"/>
      <c r="LEM46" s="31"/>
      <c r="LEN46" s="31"/>
      <c r="LEO46" s="31"/>
      <c r="LEP46" s="31"/>
      <c r="LEQ46" s="31"/>
      <c r="LER46" s="31"/>
      <c r="LES46" s="31"/>
      <c r="LET46" s="31"/>
      <c r="LEU46" s="31"/>
      <c r="LEV46" s="31"/>
      <c r="LEW46" s="31"/>
      <c r="LEX46" s="31"/>
      <c r="LEY46" s="31"/>
      <c r="LEZ46" s="31"/>
      <c r="LFA46" s="31"/>
      <c r="LFB46" s="31"/>
      <c r="LFC46" s="31"/>
      <c r="LFD46" s="31"/>
      <c r="LFE46" s="31"/>
      <c r="LFF46" s="31"/>
      <c r="LFG46" s="31"/>
      <c r="LFH46" s="31"/>
      <c r="LFI46" s="31"/>
      <c r="LFJ46" s="31"/>
      <c r="LFK46" s="31"/>
      <c r="LFL46" s="31"/>
      <c r="LFM46" s="31"/>
      <c r="LFN46" s="31"/>
      <c r="LFO46" s="31"/>
      <c r="LFP46" s="31"/>
      <c r="LFQ46" s="31"/>
      <c r="LFR46" s="31"/>
      <c r="LFS46" s="31"/>
      <c r="LFT46" s="31"/>
      <c r="LFU46" s="31"/>
      <c r="LFV46" s="31"/>
      <c r="LFW46" s="31"/>
      <c r="LFX46" s="31"/>
      <c r="LFY46" s="31"/>
      <c r="LFZ46" s="31"/>
      <c r="LGA46" s="31"/>
      <c r="LGB46" s="31"/>
      <c r="LGC46" s="31"/>
      <c r="LGD46" s="31"/>
      <c r="LGE46" s="31"/>
      <c r="LGF46" s="31"/>
      <c r="LGG46" s="31"/>
      <c r="LGH46" s="31"/>
      <c r="LGI46" s="31"/>
      <c r="LGJ46" s="31"/>
      <c r="LGK46" s="31"/>
      <c r="LGL46" s="31"/>
      <c r="LGM46" s="31"/>
      <c r="LGN46" s="31"/>
      <c r="LGO46" s="31"/>
      <c r="LGP46" s="31"/>
      <c r="LGQ46" s="31"/>
      <c r="LGR46" s="31"/>
      <c r="LGS46" s="31"/>
      <c r="LGT46" s="31"/>
      <c r="LGU46" s="31"/>
      <c r="LGV46" s="31"/>
      <c r="LGW46" s="31"/>
      <c r="LGX46" s="31"/>
      <c r="LGY46" s="31"/>
      <c r="LGZ46" s="31"/>
      <c r="LHA46" s="31"/>
      <c r="LHB46" s="31"/>
      <c r="LHC46" s="31"/>
      <c r="LHD46" s="31"/>
      <c r="LHE46" s="31"/>
      <c r="LHF46" s="31"/>
      <c r="LHG46" s="31"/>
      <c r="LHH46" s="31"/>
      <c r="LHI46" s="31"/>
      <c r="LHJ46" s="31"/>
      <c r="LHK46" s="31"/>
      <c r="LHL46" s="31"/>
      <c r="LHM46" s="31"/>
      <c r="LHN46" s="31"/>
      <c r="LHO46" s="31"/>
      <c r="LHP46" s="31"/>
      <c r="LHQ46" s="31"/>
      <c r="LHR46" s="31"/>
      <c r="LHS46" s="31"/>
      <c r="LHT46" s="31"/>
      <c r="LHU46" s="31"/>
      <c r="LHV46" s="31"/>
      <c r="LHW46" s="31"/>
      <c r="LHX46" s="31"/>
      <c r="LHY46" s="31"/>
      <c r="LHZ46" s="31"/>
      <c r="LIA46" s="31"/>
      <c r="LIB46" s="31"/>
      <c r="LIC46" s="31"/>
      <c r="LID46" s="31"/>
      <c r="LIE46" s="31"/>
      <c r="LIF46" s="31"/>
      <c r="LIG46" s="31"/>
      <c r="LIH46" s="31"/>
      <c r="LII46" s="31"/>
      <c r="LIJ46" s="31"/>
      <c r="LIK46" s="31"/>
      <c r="LIL46" s="31"/>
      <c r="LIM46" s="31"/>
      <c r="LIN46" s="31"/>
      <c r="LIO46" s="31"/>
      <c r="LIP46" s="31"/>
      <c r="LIQ46" s="31"/>
      <c r="LIR46" s="31"/>
      <c r="LIS46" s="31"/>
      <c r="LIT46" s="31"/>
      <c r="LIU46" s="31"/>
      <c r="LIV46" s="31"/>
      <c r="LIW46" s="31"/>
      <c r="LIX46" s="31"/>
      <c r="LIY46" s="31"/>
      <c r="LIZ46" s="31"/>
      <c r="LJA46" s="31"/>
      <c r="LJB46" s="31"/>
      <c r="LJC46" s="31"/>
      <c r="LJD46" s="31"/>
      <c r="LJE46" s="31"/>
      <c r="LJF46" s="31"/>
      <c r="LJG46" s="31"/>
      <c r="LJH46" s="31"/>
      <c r="LJI46" s="31"/>
      <c r="LJJ46" s="31"/>
      <c r="LJK46" s="31"/>
      <c r="LJL46" s="31"/>
      <c r="LJM46" s="31"/>
      <c r="LJN46" s="31"/>
      <c r="LJO46" s="31"/>
      <c r="LJP46" s="31"/>
      <c r="LJQ46" s="31"/>
      <c r="LJR46" s="31"/>
      <c r="LJS46" s="31"/>
      <c r="LJT46" s="31"/>
      <c r="LJU46" s="31"/>
      <c r="LJV46" s="31"/>
      <c r="LJW46" s="31"/>
      <c r="LJX46" s="31"/>
      <c r="LJY46" s="31"/>
      <c r="LJZ46" s="31"/>
      <c r="LKA46" s="31"/>
      <c r="LKB46" s="31"/>
      <c r="LKC46" s="31"/>
      <c r="LKD46" s="31"/>
      <c r="LKE46" s="31"/>
      <c r="LKF46" s="31"/>
      <c r="LKG46" s="31"/>
      <c r="LKH46" s="31"/>
      <c r="LKI46" s="31"/>
      <c r="LKJ46" s="31"/>
      <c r="LKK46" s="31"/>
      <c r="LKL46" s="31"/>
      <c r="LKM46" s="31"/>
      <c r="LKN46" s="31"/>
      <c r="LKO46" s="31"/>
      <c r="LKP46" s="31"/>
      <c r="LKQ46" s="31"/>
      <c r="LKR46" s="31"/>
      <c r="LKS46" s="31"/>
      <c r="LKT46" s="31"/>
      <c r="LKU46" s="31"/>
      <c r="LKV46" s="31"/>
      <c r="LKW46" s="31"/>
      <c r="LKX46" s="31"/>
      <c r="LKY46" s="31"/>
      <c r="LKZ46" s="31"/>
      <c r="LLA46" s="31"/>
      <c r="LLB46" s="31"/>
      <c r="LLC46" s="31"/>
      <c r="LLD46" s="31"/>
      <c r="LLE46" s="31"/>
      <c r="LLF46" s="31"/>
      <c r="LLG46" s="31"/>
      <c r="LLH46" s="31"/>
      <c r="LLI46" s="31"/>
      <c r="LLJ46" s="31"/>
      <c r="LLK46" s="31"/>
      <c r="LLL46" s="31"/>
      <c r="LLM46" s="31"/>
      <c r="LLN46" s="31"/>
      <c r="LLO46" s="31"/>
      <c r="LLP46" s="31"/>
      <c r="LLQ46" s="31"/>
      <c r="LLR46" s="31"/>
      <c r="LLS46" s="31"/>
      <c r="LLT46" s="31"/>
      <c r="LLU46" s="31"/>
      <c r="LLV46" s="31"/>
      <c r="LLW46" s="31"/>
      <c r="LLX46" s="31"/>
      <c r="LLY46" s="31"/>
      <c r="LLZ46" s="31"/>
      <c r="LMA46" s="31"/>
      <c r="LMB46" s="31"/>
      <c r="LMC46" s="31"/>
      <c r="LMD46" s="31"/>
      <c r="LME46" s="31"/>
      <c r="LMF46" s="31"/>
      <c r="LMG46" s="31"/>
      <c r="LMH46" s="31"/>
      <c r="LMI46" s="31"/>
      <c r="LMJ46" s="31"/>
      <c r="LMK46" s="31"/>
      <c r="LML46" s="31"/>
      <c r="LMM46" s="31"/>
      <c r="LMN46" s="31"/>
      <c r="LMO46" s="31"/>
      <c r="LMP46" s="31"/>
      <c r="LMQ46" s="31"/>
      <c r="LMR46" s="31"/>
      <c r="LMS46" s="31"/>
      <c r="LMT46" s="31"/>
      <c r="LMU46" s="31"/>
      <c r="LMV46" s="31"/>
      <c r="LMW46" s="31"/>
      <c r="LMX46" s="31"/>
      <c r="LMY46" s="31"/>
      <c r="LMZ46" s="31"/>
      <c r="LNA46" s="31"/>
      <c r="LNB46" s="31"/>
      <c r="LNC46" s="31"/>
      <c r="LND46" s="31"/>
      <c r="LNE46" s="31"/>
      <c r="LNF46" s="31"/>
      <c r="LNG46" s="31"/>
      <c r="LNH46" s="31"/>
      <c r="LNI46" s="31"/>
      <c r="LNJ46" s="31"/>
      <c r="LNK46" s="31"/>
      <c r="LNL46" s="31"/>
      <c r="LNM46" s="31"/>
      <c r="LNN46" s="31"/>
      <c r="LNO46" s="31"/>
      <c r="LNP46" s="31"/>
      <c r="LNQ46" s="31"/>
      <c r="LNR46" s="31"/>
      <c r="LNS46" s="31"/>
      <c r="LNT46" s="31"/>
      <c r="LNU46" s="31"/>
      <c r="LNV46" s="31"/>
      <c r="LNW46" s="31"/>
      <c r="LNX46" s="31"/>
      <c r="LNY46" s="31"/>
      <c r="LNZ46" s="31"/>
      <c r="LOA46" s="31"/>
      <c r="LOB46" s="31"/>
      <c r="LOC46" s="31"/>
      <c r="LOD46" s="31"/>
      <c r="LOE46" s="31"/>
      <c r="LOF46" s="31"/>
      <c r="LOG46" s="31"/>
      <c r="LOH46" s="31"/>
      <c r="LOI46" s="31"/>
      <c r="LOJ46" s="31"/>
      <c r="LOK46" s="31"/>
      <c r="LOL46" s="31"/>
      <c r="LOM46" s="31"/>
      <c r="LON46" s="31"/>
      <c r="LOO46" s="31"/>
      <c r="LOP46" s="31"/>
      <c r="LOQ46" s="31"/>
      <c r="LOR46" s="31"/>
      <c r="LOS46" s="31"/>
      <c r="LOT46" s="31"/>
      <c r="LOU46" s="31"/>
      <c r="LOV46" s="31"/>
      <c r="LOW46" s="31"/>
      <c r="LOX46" s="31"/>
      <c r="LOY46" s="31"/>
      <c r="LOZ46" s="31"/>
      <c r="LPA46" s="31"/>
      <c r="LPB46" s="31"/>
      <c r="LPC46" s="31"/>
      <c r="LPD46" s="31"/>
      <c r="LPE46" s="31"/>
      <c r="LPF46" s="31"/>
      <c r="LPG46" s="31"/>
      <c r="LPH46" s="31"/>
      <c r="LPI46" s="31"/>
      <c r="LPJ46" s="31"/>
      <c r="LPK46" s="31"/>
      <c r="LPL46" s="31"/>
      <c r="LPM46" s="31"/>
      <c r="LPN46" s="31"/>
      <c r="LPO46" s="31"/>
      <c r="LPP46" s="31"/>
      <c r="LPQ46" s="31"/>
      <c r="LPR46" s="31"/>
      <c r="LPS46" s="31"/>
      <c r="LPT46" s="31"/>
      <c r="LPU46" s="31"/>
      <c r="LPV46" s="31"/>
      <c r="LPW46" s="31"/>
      <c r="LPX46" s="31"/>
      <c r="LPY46" s="31"/>
      <c r="LPZ46" s="31"/>
      <c r="LQA46" s="31"/>
      <c r="LQB46" s="31"/>
      <c r="LQC46" s="31"/>
      <c r="LQD46" s="31"/>
      <c r="LQE46" s="31"/>
      <c r="LQF46" s="31"/>
      <c r="LQG46" s="31"/>
      <c r="LQH46" s="31"/>
      <c r="LQI46" s="31"/>
      <c r="LQJ46" s="31"/>
      <c r="LQK46" s="31"/>
      <c r="LQL46" s="31"/>
      <c r="LQM46" s="31"/>
      <c r="LQN46" s="31"/>
      <c r="LQO46" s="31"/>
      <c r="LQP46" s="31"/>
      <c r="LQQ46" s="31"/>
      <c r="LQR46" s="31"/>
      <c r="LQS46" s="31"/>
      <c r="LQT46" s="31"/>
      <c r="LQU46" s="31"/>
      <c r="LQV46" s="31"/>
      <c r="LQW46" s="31"/>
      <c r="LQX46" s="31"/>
      <c r="LQY46" s="31"/>
      <c r="LQZ46" s="31"/>
      <c r="LRA46" s="31"/>
      <c r="LRB46" s="31"/>
      <c r="LRC46" s="31"/>
      <c r="LRD46" s="31"/>
      <c r="LRE46" s="31"/>
      <c r="LRF46" s="31"/>
      <c r="LRG46" s="31"/>
      <c r="LRH46" s="31"/>
      <c r="LRI46" s="31"/>
      <c r="LRJ46" s="31"/>
      <c r="LRK46" s="31"/>
      <c r="LRL46" s="31"/>
      <c r="LRM46" s="31"/>
      <c r="LRN46" s="31"/>
      <c r="LRO46" s="31"/>
      <c r="LRP46" s="31"/>
      <c r="LRQ46" s="31"/>
      <c r="LRR46" s="31"/>
      <c r="LRS46" s="31"/>
      <c r="LRT46" s="31"/>
      <c r="LRU46" s="31"/>
      <c r="LRV46" s="31"/>
      <c r="LRW46" s="31"/>
      <c r="LRX46" s="31"/>
      <c r="LRY46" s="31"/>
      <c r="LRZ46" s="31"/>
      <c r="LSA46" s="31"/>
      <c r="LSB46" s="31"/>
      <c r="LSC46" s="31"/>
      <c r="LSD46" s="31"/>
      <c r="LSE46" s="31"/>
      <c r="LSF46" s="31"/>
      <c r="LSG46" s="31"/>
      <c r="LSH46" s="31"/>
      <c r="LSI46" s="31"/>
      <c r="LSJ46" s="31"/>
      <c r="LSK46" s="31"/>
      <c r="LSL46" s="31"/>
      <c r="LSM46" s="31"/>
      <c r="LSN46" s="31"/>
      <c r="LSO46" s="31"/>
      <c r="LSP46" s="31"/>
      <c r="LSQ46" s="31"/>
      <c r="LSR46" s="31"/>
      <c r="LSS46" s="31"/>
      <c r="LST46" s="31"/>
      <c r="LSU46" s="31"/>
      <c r="LSV46" s="31"/>
      <c r="LSW46" s="31"/>
      <c r="LSX46" s="31"/>
      <c r="LSY46" s="31"/>
      <c r="LSZ46" s="31"/>
      <c r="LTA46" s="31"/>
      <c r="LTB46" s="31"/>
      <c r="LTC46" s="31"/>
      <c r="LTD46" s="31"/>
      <c r="LTE46" s="31"/>
      <c r="LTF46" s="31"/>
      <c r="LTG46" s="31"/>
      <c r="LTH46" s="31"/>
      <c r="LTI46" s="31"/>
      <c r="LTJ46" s="31"/>
      <c r="LTK46" s="31"/>
      <c r="LTL46" s="31"/>
      <c r="LTM46" s="31"/>
      <c r="LTN46" s="31"/>
      <c r="LTO46" s="31"/>
      <c r="LTP46" s="31"/>
      <c r="LTQ46" s="31"/>
      <c r="LTR46" s="31"/>
      <c r="LTS46" s="31"/>
      <c r="LTT46" s="31"/>
      <c r="LTU46" s="31"/>
      <c r="LTV46" s="31"/>
      <c r="LTW46" s="31"/>
      <c r="LTX46" s="31"/>
      <c r="LTY46" s="31"/>
      <c r="LTZ46" s="31"/>
      <c r="LUA46" s="31"/>
      <c r="LUB46" s="31"/>
      <c r="LUC46" s="31"/>
      <c r="LUD46" s="31"/>
      <c r="LUE46" s="31"/>
      <c r="LUF46" s="31"/>
      <c r="LUG46" s="31"/>
      <c r="LUH46" s="31"/>
      <c r="LUI46" s="31"/>
      <c r="LUJ46" s="31"/>
      <c r="LUK46" s="31"/>
      <c r="LUL46" s="31"/>
      <c r="LUM46" s="31"/>
      <c r="LUN46" s="31"/>
      <c r="LUO46" s="31"/>
      <c r="LUP46" s="31"/>
      <c r="LUQ46" s="31"/>
      <c r="LUR46" s="31"/>
      <c r="LUS46" s="31"/>
      <c r="LUT46" s="31"/>
      <c r="LUU46" s="31"/>
      <c r="LUV46" s="31"/>
      <c r="LUW46" s="31"/>
      <c r="LUX46" s="31"/>
      <c r="LUY46" s="31"/>
      <c r="LUZ46" s="31"/>
      <c r="LVA46" s="31"/>
      <c r="LVB46" s="31"/>
      <c r="LVC46" s="31"/>
      <c r="LVD46" s="31"/>
      <c r="LVE46" s="31"/>
      <c r="LVF46" s="31"/>
      <c r="LVG46" s="31"/>
      <c r="LVH46" s="31"/>
      <c r="LVI46" s="31"/>
      <c r="LVJ46" s="31"/>
      <c r="LVK46" s="31"/>
      <c r="LVL46" s="31"/>
      <c r="LVM46" s="31"/>
      <c r="LVN46" s="31"/>
      <c r="LVO46" s="31"/>
      <c r="LVP46" s="31"/>
      <c r="LVQ46" s="31"/>
      <c r="LVR46" s="31"/>
      <c r="LVS46" s="31"/>
      <c r="LVT46" s="31"/>
      <c r="LVU46" s="31"/>
      <c r="LVV46" s="31"/>
      <c r="LVW46" s="31"/>
      <c r="LVX46" s="31"/>
      <c r="LVY46" s="31"/>
      <c r="LVZ46" s="31"/>
      <c r="LWA46" s="31"/>
      <c r="LWB46" s="31"/>
      <c r="LWC46" s="31"/>
      <c r="LWD46" s="31"/>
      <c r="LWE46" s="31"/>
      <c r="LWF46" s="31"/>
      <c r="LWG46" s="31"/>
      <c r="LWH46" s="31"/>
      <c r="LWI46" s="31"/>
      <c r="LWJ46" s="31"/>
      <c r="LWK46" s="31"/>
      <c r="LWL46" s="31"/>
      <c r="LWM46" s="31"/>
      <c r="LWN46" s="31"/>
      <c r="LWO46" s="31"/>
      <c r="LWP46" s="31"/>
      <c r="LWQ46" s="31"/>
      <c r="LWR46" s="31"/>
      <c r="LWS46" s="31"/>
      <c r="LWT46" s="31"/>
      <c r="LWU46" s="31"/>
      <c r="LWV46" s="31"/>
      <c r="LWW46" s="31"/>
      <c r="LWX46" s="31"/>
      <c r="LWY46" s="31"/>
      <c r="LWZ46" s="31"/>
      <c r="LXA46" s="31"/>
      <c r="LXB46" s="31"/>
      <c r="LXC46" s="31"/>
      <c r="LXD46" s="31"/>
      <c r="LXE46" s="31"/>
      <c r="LXF46" s="31"/>
      <c r="LXG46" s="31"/>
      <c r="LXH46" s="31"/>
      <c r="LXI46" s="31"/>
      <c r="LXJ46" s="31"/>
      <c r="LXK46" s="31"/>
      <c r="LXL46" s="31"/>
      <c r="LXM46" s="31"/>
      <c r="LXN46" s="31"/>
      <c r="LXO46" s="31"/>
      <c r="LXP46" s="31"/>
      <c r="LXQ46" s="31"/>
      <c r="LXR46" s="31"/>
      <c r="LXS46" s="31"/>
      <c r="LXT46" s="31"/>
      <c r="LXU46" s="31"/>
      <c r="LXV46" s="31"/>
      <c r="LXW46" s="31"/>
      <c r="LXX46" s="31"/>
      <c r="LXY46" s="31"/>
      <c r="LXZ46" s="31"/>
      <c r="LYA46" s="31"/>
      <c r="LYB46" s="31"/>
      <c r="LYC46" s="31"/>
      <c r="LYD46" s="31"/>
      <c r="LYE46" s="31"/>
      <c r="LYF46" s="31"/>
      <c r="LYG46" s="31"/>
      <c r="LYH46" s="31"/>
      <c r="LYI46" s="31"/>
      <c r="LYJ46" s="31"/>
      <c r="LYK46" s="31"/>
      <c r="LYL46" s="31"/>
      <c r="LYM46" s="31"/>
      <c r="LYN46" s="31"/>
      <c r="LYO46" s="31"/>
      <c r="LYP46" s="31"/>
      <c r="LYQ46" s="31"/>
      <c r="LYR46" s="31"/>
      <c r="LYS46" s="31"/>
      <c r="LYT46" s="31"/>
      <c r="LYU46" s="31"/>
      <c r="LYV46" s="31"/>
      <c r="LYW46" s="31"/>
      <c r="LYX46" s="31"/>
      <c r="LYY46" s="31"/>
      <c r="LYZ46" s="31"/>
      <c r="LZA46" s="31"/>
      <c r="LZB46" s="31"/>
      <c r="LZC46" s="31"/>
      <c r="LZD46" s="31"/>
      <c r="LZE46" s="31"/>
      <c r="LZF46" s="31"/>
      <c r="LZG46" s="31"/>
      <c r="LZH46" s="31"/>
      <c r="LZI46" s="31"/>
      <c r="LZJ46" s="31"/>
      <c r="LZK46" s="31"/>
      <c r="LZL46" s="31"/>
      <c r="LZM46" s="31"/>
      <c r="LZN46" s="31"/>
      <c r="LZO46" s="31"/>
      <c r="LZP46" s="31"/>
      <c r="LZQ46" s="31"/>
      <c r="LZR46" s="31"/>
      <c r="LZS46" s="31"/>
      <c r="LZT46" s="31"/>
      <c r="LZU46" s="31"/>
      <c r="LZV46" s="31"/>
      <c r="LZW46" s="31"/>
      <c r="LZX46" s="31"/>
      <c r="LZY46" s="31"/>
      <c r="LZZ46" s="31"/>
      <c r="MAA46" s="31"/>
      <c r="MAB46" s="31"/>
      <c r="MAC46" s="31"/>
      <c r="MAD46" s="31"/>
      <c r="MAE46" s="31"/>
      <c r="MAF46" s="31"/>
      <c r="MAG46" s="31"/>
      <c r="MAH46" s="31"/>
      <c r="MAI46" s="31"/>
      <c r="MAJ46" s="31"/>
      <c r="MAK46" s="31"/>
      <c r="MAL46" s="31"/>
      <c r="MAM46" s="31"/>
      <c r="MAN46" s="31"/>
      <c r="MAO46" s="31"/>
      <c r="MAP46" s="31"/>
      <c r="MAQ46" s="31"/>
      <c r="MAR46" s="31"/>
      <c r="MAS46" s="31"/>
      <c r="MAT46" s="31"/>
      <c r="MAU46" s="31"/>
      <c r="MAV46" s="31"/>
      <c r="MAW46" s="31"/>
      <c r="MAX46" s="31"/>
      <c r="MAY46" s="31"/>
      <c r="MAZ46" s="31"/>
      <c r="MBA46" s="31"/>
      <c r="MBB46" s="31"/>
      <c r="MBC46" s="31"/>
      <c r="MBD46" s="31"/>
      <c r="MBE46" s="31"/>
      <c r="MBF46" s="31"/>
      <c r="MBG46" s="31"/>
      <c r="MBH46" s="31"/>
      <c r="MBI46" s="31"/>
      <c r="MBJ46" s="31"/>
      <c r="MBK46" s="31"/>
      <c r="MBL46" s="31"/>
      <c r="MBM46" s="31"/>
      <c r="MBN46" s="31"/>
      <c r="MBO46" s="31"/>
      <c r="MBP46" s="31"/>
      <c r="MBQ46" s="31"/>
      <c r="MBR46" s="31"/>
      <c r="MBS46" s="31"/>
      <c r="MBT46" s="31"/>
      <c r="MBU46" s="31"/>
      <c r="MBV46" s="31"/>
      <c r="MBW46" s="31"/>
      <c r="MBX46" s="31"/>
      <c r="MBY46" s="31"/>
      <c r="MBZ46" s="31"/>
      <c r="MCA46" s="31"/>
      <c r="MCB46" s="31"/>
      <c r="MCC46" s="31"/>
      <c r="MCD46" s="31"/>
      <c r="MCE46" s="31"/>
      <c r="MCF46" s="31"/>
      <c r="MCG46" s="31"/>
      <c r="MCH46" s="31"/>
      <c r="MCI46" s="31"/>
      <c r="MCJ46" s="31"/>
      <c r="MCK46" s="31"/>
      <c r="MCL46" s="31"/>
      <c r="MCM46" s="31"/>
      <c r="MCN46" s="31"/>
      <c r="MCO46" s="31"/>
      <c r="MCP46" s="31"/>
      <c r="MCQ46" s="31"/>
      <c r="MCR46" s="31"/>
      <c r="MCS46" s="31"/>
      <c r="MCT46" s="31"/>
      <c r="MCU46" s="31"/>
      <c r="MCV46" s="31"/>
      <c r="MCW46" s="31"/>
      <c r="MCX46" s="31"/>
      <c r="MCY46" s="31"/>
      <c r="MCZ46" s="31"/>
      <c r="MDA46" s="31"/>
      <c r="MDB46" s="31"/>
      <c r="MDC46" s="31"/>
      <c r="MDD46" s="31"/>
      <c r="MDE46" s="31"/>
      <c r="MDF46" s="31"/>
      <c r="MDG46" s="31"/>
      <c r="MDH46" s="31"/>
      <c r="MDI46" s="31"/>
      <c r="MDJ46" s="31"/>
      <c r="MDK46" s="31"/>
      <c r="MDL46" s="31"/>
      <c r="MDM46" s="31"/>
      <c r="MDN46" s="31"/>
      <c r="MDO46" s="31"/>
      <c r="MDP46" s="31"/>
      <c r="MDQ46" s="31"/>
      <c r="MDR46" s="31"/>
      <c r="MDS46" s="31"/>
      <c r="MDT46" s="31"/>
      <c r="MDU46" s="31"/>
      <c r="MDV46" s="31"/>
      <c r="MDW46" s="31"/>
      <c r="MDX46" s="31"/>
      <c r="MDY46" s="31"/>
      <c r="MDZ46" s="31"/>
      <c r="MEA46" s="31"/>
      <c r="MEB46" s="31"/>
      <c r="MEC46" s="31"/>
      <c r="MED46" s="31"/>
      <c r="MEE46" s="31"/>
      <c r="MEF46" s="31"/>
      <c r="MEG46" s="31"/>
      <c r="MEH46" s="31"/>
      <c r="MEI46" s="31"/>
      <c r="MEJ46" s="31"/>
      <c r="MEK46" s="31"/>
      <c r="MEL46" s="31"/>
      <c r="MEM46" s="31"/>
      <c r="MEN46" s="31"/>
      <c r="MEO46" s="31"/>
      <c r="MEP46" s="31"/>
      <c r="MEQ46" s="31"/>
      <c r="MER46" s="31"/>
      <c r="MES46" s="31"/>
      <c r="MET46" s="31"/>
      <c r="MEU46" s="31"/>
      <c r="MEV46" s="31"/>
      <c r="MEW46" s="31"/>
      <c r="MEX46" s="31"/>
      <c r="MEY46" s="31"/>
      <c r="MEZ46" s="31"/>
      <c r="MFA46" s="31"/>
      <c r="MFB46" s="31"/>
      <c r="MFC46" s="31"/>
      <c r="MFD46" s="31"/>
      <c r="MFE46" s="31"/>
      <c r="MFF46" s="31"/>
      <c r="MFG46" s="31"/>
      <c r="MFH46" s="31"/>
      <c r="MFI46" s="31"/>
      <c r="MFJ46" s="31"/>
      <c r="MFK46" s="31"/>
      <c r="MFL46" s="31"/>
      <c r="MFM46" s="31"/>
      <c r="MFN46" s="31"/>
      <c r="MFO46" s="31"/>
      <c r="MFP46" s="31"/>
      <c r="MFQ46" s="31"/>
      <c r="MFR46" s="31"/>
      <c r="MFS46" s="31"/>
      <c r="MFT46" s="31"/>
      <c r="MFU46" s="31"/>
      <c r="MFV46" s="31"/>
      <c r="MFW46" s="31"/>
      <c r="MFX46" s="31"/>
      <c r="MFY46" s="31"/>
      <c r="MFZ46" s="31"/>
      <c r="MGA46" s="31"/>
      <c r="MGB46" s="31"/>
      <c r="MGC46" s="31"/>
      <c r="MGD46" s="31"/>
      <c r="MGE46" s="31"/>
      <c r="MGF46" s="31"/>
      <c r="MGG46" s="31"/>
      <c r="MGH46" s="31"/>
      <c r="MGI46" s="31"/>
      <c r="MGJ46" s="31"/>
      <c r="MGK46" s="31"/>
      <c r="MGL46" s="31"/>
      <c r="MGM46" s="31"/>
      <c r="MGN46" s="31"/>
      <c r="MGO46" s="31"/>
      <c r="MGP46" s="31"/>
      <c r="MGQ46" s="31"/>
      <c r="MGR46" s="31"/>
      <c r="MGS46" s="31"/>
      <c r="MGT46" s="31"/>
      <c r="MGU46" s="31"/>
      <c r="MGV46" s="31"/>
      <c r="MGW46" s="31"/>
      <c r="MGX46" s="31"/>
      <c r="MGY46" s="31"/>
      <c r="MGZ46" s="31"/>
      <c r="MHA46" s="31"/>
      <c r="MHB46" s="31"/>
      <c r="MHC46" s="31"/>
      <c r="MHD46" s="31"/>
      <c r="MHE46" s="31"/>
      <c r="MHF46" s="31"/>
      <c r="MHG46" s="31"/>
      <c r="MHH46" s="31"/>
      <c r="MHI46" s="31"/>
      <c r="MHJ46" s="31"/>
      <c r="MHK46" s="31"/>
      <c r="MHL46" s="31"/>
      <c r="MHM46" s="31"/>
      <c r="MHN46" s="31"/>
      <c r="MHO46" s="31"/>
      <c r="MHP46" s="31"/>
      <c r="MHQ46" s="31"/>
      <c r="MHR46" s="31"/>
      <c r="MHS46" s="31"/>
      <c r="MHT46" s="31"/>
      <c r="MHU46" s="31"/>
      <c r="MHV46" s="31"/>
      <c r="MHW46" s="31"/>
      <c r="MHX46" s="31"/>
      <c r="MHY46" s="31"/>
      <c r="MHZ46" s="31"/>
      <c r="MIA46" s="31"/>
      <c r="MIB46" s="31"/>
      <c r="MIC46" s="31"/>
      <c r="MID46" s="31"/>
      <c r="MIE46" s="31"/>
      <c r="MIF46" s="31"/>
      <c r="MIG46" s="31"/>
      <c r="MIH46" s="31"/>
      <c r="MII46" s="31"/>
      <c r="MIJ46" s="31"/>
      <c r="MIK46" s="31"/>
      <c r="MIL46" s="31"/>
      <c r="MIM46" s="31"/>
      <c r="MIN46" s="31"/>
      <c r="MIO46" s="31"/>
      <c r="MIP46" s="31"/>
      <c r="MIQ46" s="31"/>
      <c r="MIR46" s="31"/>
      <c r="MIS46" s="31"/>
      <c r="MIT46" s="31"/>
      <c r="MIU46" s="31"/>
      <c r="MIV46" s="31"/>
      <c r="MIW46" s="31"/>
      <c r="MIX46" s="31"/>
      <c r="MIY46" s="31"/>
      <c r="MIZ46" s="31"/>
      <c r="MJA46" s="31"/>
      <c r="MJB46" s="31"/>
      <c r="MJC46" s="31"/>
      <c r="MJD46" s="31"/>
      <c r="MJE46" s="31"/>
      <c r="MJF46" s="31"/>
      <c r="MJG46" s="31"/>
      <c r="MJH46" s="31"/>
      <c r="MJI46" s="31"/>
      <c r="MJJ46" s="31"/>
      <c r="MJK46" s="31"/>
      <c r="MJL46" s="31"/>
      <c r="MJM46" s="31"/>
      <c r="MJN46" s="31"/>
      <c r="MJO46" s="31"/>
      <c r="MJP46" s="31"/>
      <c r="MJQ46" s="31"/>
      <c r="MJR46" s="31"/>
      <c r="MJS46" s="31"/>
      <c r="MJT46" s="31"/>
      <c r="MJU46" s="31"/>
      <c r="MJV46" s="31"/>
      <c r="MJW46" s="31"/>
      <c r="MJX46" s="31"/>
      <c r="MJY46" s="31"/>
      <c r="MJZ46" s="31"/>
      <c r="MKA46" s="31"/>
      <c r="MKB46" s="31"/>
      <c r="MKC46" s="31"/>
      <c r="MKD46" s="31"/>
      <c r="MKE46" s="31"/>
      <c r="MKF46" s="31"/>
      <c r="MKG46" s="31"/>
      <c r="MKH46" s="31"/>
      <c r="MKI46" s="31"/>
      <c r="MKJ46" s="31"/>
      <c r="MKK46" s="31"/>
      <c r="MKL46" s="31"/>
      <c r="MKM46" s="31"/>
      <c r="MKN46" s="31"/>
      <c r="MKO46" s="31"/>
      <c r="MKP46" s="31"/>
      <c r="MKQ46" s="31"/>
      <c r="MKR46" s="31"/>
      <c r="MKS46" s="31"/>
      <c r="MKT46" s="31"/>
      <c r="MKU46" s="31"/>
      <c r="MKV46" s="31"/>
      <c r="MKW46" s="31"/>
      <c r="MKX46" s="31"/>
      <c r="MKY46" s="31"/>
      <c r="MKZ46" s="31"/>
      <c r="MLA46" s="31"/>
      <c r="MLB46" s="31"/>
      <c r="MLC46" s="31"/>
      <c r="MLD46" s="31"/>
      <c r="MLE46" s="31"/>
      <c r="MLF46" s="31"/>
      <c r="MLG46" s="31"/>
      <c r="MLH46" s="31"/>
      <c r="MLI46" s="31"/>
      <c r="MLJ46" s="31"/>
      <c r="MLK46" s="31"/>
      <c r="MLL46" s="31"/>
      <c r="MLM46" s="31"/>
      <c r="MLN46" s="31"/>
      <c r="MLO46" s="31"/>
      <c r="MLP46" s="31"/>
      <c r="MLQ46" s="31"/>
      <c r="MLR46" s="31"/>
      <c r="MLS46" s="31"/>
      <c r="MLT46" s="31"/>
      <c r="MLU46" s="31"/>
      <c r="MLV46" s="31"/>
      <c r="MLW46" s="31"/>
      <c r="MLX46" s="31"/>
      <c r="MLY46" s="31"/>
      <c r="MLZ46" s="31"/>
      <c r="MMA46" s="31"/>
      <c r="MMB46" s="31"/>
      <c r="MMC46" s="31"/>
      <c r="MMD46" s="31"/>
      <c r="MME46" s="31"/>
      <c r="MMF46" s="31"/>
      <c r="MMG46" s="31"/>
      <c r="MMH46" s="31"/>
      <c r="MMI46" s="31"/>
      <c r="MMJ46" s="31"/>
      <c r="MMK46" s="31"/>
      <c r="MML46" s="31"/>
      <c r="MMM46" s="31"/>
      <c r="MMN46" s="31"/>
      <c r="MMO46" s="31"/>
      <c r="MMP46" s="31"/>
      <c r="MMQ46" s="31"/>
      <c r="MMR46" s="31"/>
      <c r="MMS46" s="31"/>
      <c r="MMT46" s="31"/>
      <c r="MMU46" s="31"/>
      <c r="MMV46" s="31"/>
      <c r="MMW46" s="31"/>
      <c r="MMX46" s="31"/>
      <c r="MMY46" s="31"/>
      <c r="MMZ46" s="31"/>
      <c r="MNA46" s="31"/>
      <c r="MNB46" s="31"/>
      <c r="MNC46" s="31"/>
      <c r="MND46" s="31"/>
      <c r="MNE46" s="31"/>
      <c r="MNF46" s="31"/>
      <c r="MNG46" s="31"/>
      <c r="MNH46" s="31"/>
      <c r="MNI46" s="31"/>
      <c r="MNJ46" s="31"/>
      <c r="MNK46" s="31"/>
      <c r="MNL46" s="31"/>
      <c r="MNM46" s="31"/>
      <c r="MNN46" s="31"/>
      <c r="MNO46" s="31"/>
      <c r="MNP46" s="31"/>
      <c r="MNQ46" s="31"/>
      <c r="MNR46" s="31"/>
      <c r="MNS46" s="31"/>
      <c r="MNT46" s="31"/>
      <c r="MNU46" s="31"/>
      <c r="MNV46" s="31"/>
      <c r="MNW46" s="31"/>
      <c r="MNX46" s="31"/>
      <c r="MNY46" s="31"/>
      <c r="MNZ46" s="31"/>
      <c r="MOA46" s="31"/>
      <c r="MOB46" s="31"/>
      <c r="MOC46" s="31"/>
      <c r="MOD46" s="31"/>
      <c r="MOE46" s="31"/>
      <c r="MOF46" s="31"/>
      <c r="MOG46" s="31"/>
      <c r="MOH46" s="31"/>
      <c r="MOI46" s="31"/>
      <c r="MOJ46" s="31"/>
      <c r="MOK46" s="31"/>
      <c r="MOL46" s="31"/>
      <c r="MOM46" s="31"/>
      <c r="MON46" s="31"/>
      <c r="MOO46" s="31"/>
      <c r="MOP46" s="31"/>
      <c r="MOQ46" s="31"/>
      <c r="MOR46" s="31"/>
      <c r="MOS46" s="31"/>
      <c r="MOT46" s="31"/>
      <c r="MOU46" s="31"/>
      <c r="MOV46" s="31"/>
      <c r="MOW46" s="31"/>
      <c r="MOX46" s="31"/>
      <c r="MOY46" s="31"/>
      <c r="MOZ46" s="31"/>
      <c r="MPA46" s="31"/>
      <c r="MPB46" s="31"/>
      <c r="MPC46" s="31"/>
      <c r="MPD46" s="31"/>
      <c r="MPE46" s="31"/>
      <c r="MPF46" s="31"/>
      <c r="MPG46" s="31"/>
      <c r="MPH46" s="31"/>
      <c r="MPI46" s="31"/>
      <c r="MPJ46" s="31"/>
      <c r="MPK46" s="31"/>
      <c r="MPL46" s="31"/>
      <c r="MPM46" s="31"/>
      <c r="MPN46" s="31"/>
      <c r="MPO46" s="31"/>
      <c r="MPP46" s="31"/>
      <c r="MPQ46" s="31"/>
      <c r="MPR46" s="31"/>
      <c r="MPS46" s="31"/>
      <c r="MPT46" s="31"/>
      <c r="MPU46" s="31"/>
      <c r="MPV46" s="31"/>
      <c r="MPW46" s="31"/>
      <c r="MPX46" s="31"/>
      <c r="MPY46" s="31"/>
      <c r="MPZ46" s="31"/>
      <c r="MQA46" s="31"/>
      <c r="MQB46" s="31"/>
      <c r="MQC46" s="31"/>
      <c r="MQD46" s="31"/>
      <c r="MQE46" s="31"/>
      <c r="MQF46" s="31"/>
      <c r="MQG46" s="31"/>
      <c r="MQH46" s="31"/>
      <c r="MQI46" s="31"/>
      <c r="MQJ46" s="31"/>
      <c r="MQK46" s="31"/>
      <c r="MQL46" s="31"/>
      <c r="MQM46" s="31"/>
      <c r="MQN46" s="31"/>
      <c r="MQO46" s="31"/>
      <c r="MQP46" s="31"/>
      <c r="MQQ46" s="31"/>
      <c r="MQR46" s="31"/>
      <c r="MQS46" s="31"/>
      <c r="MQT46" s="31"/>
      <c r="MQU46" s="31"/>
      <c r="MQV46" s="31"/>
      <c r="MQW46" s="31"/>
      <c r="MQX46" s="31"/>
      <c r="MQY46" s="31"/>
      <c r="MQZ46" s="31"/>
      <c r="MRA46" s="31"/>
      <c r="MRB46" s="31"/>
      <c r="MRC46" s="31"/>
      <c r="MRD46" s="31"/>
      <c r="MRE46" s="31"/>
      <c r="MRF46" s="31"/>
      <c r="MRG46" s="31"/>
      <c r="MRH46" s="31"/>
      <c r="MRI46" s="31"/>
      <c r="MRJ46" s="31"/>
      <c r="MRK46" s="31"/>
      <c r="MRL46" s="31"/>
      <c r="MRM46" s="31"/>
      <c r="MRN46" s="31"/>
      <c r="MRO46" s="31"/>
      <c r="MRP46" s="31"/>
      <c r="MRQ46" s="31"/>
      <c r="MRR46" s="31"/>
      <c r="MRS46" s="31"/>
      <c r="MRT46" s="31"/>
      <c r="MRU46" s="31"/>
      <c r="MRV46" s="31"/>
      <c r="MRW46" s="31"/>
      <c r="MRX46" s="31"/>
      <c r="MRY46" s="31"/>
      <c r="MRZ46" s="31"/>
      <c r="MSA46" s="31"/>
      <c r="MSB46" s="31"/>
      <c r="MSC46" s="31"/>
      <c r="MSD46" s="31"/>
      <c r="MSE46" s="31"/>
      <c r="MSF46" s="31"/>
      <c r="MSG46" s="31"/>
      <c r="MSH46" s="31"/>
      <c r="MSI46" s="31"/>
      <c r="MSJ46" s="31"/>
      <c r="MSK46" s="31"/>
      <c r="MSL46" s="31"/>
      <c r="MSM46" s="31"/>
      <c r="MSN46" s="31"/>
      <c r="MSO46" s="31"/>
      <c r="MSP46" s="31"/>
      <c r="MSQ46" s="31"/>
      <c r="MSR46" s="31"/>
      <c r="MSS46" s="31"/>
      <c r="MST46" s="31"/>
      <c r="MSU46" s="31"/>
      <c r="MSV46" s="31"/>
      <c r="MSW46" s="31"/>
      <c r="MSX46" s="31"/>
      <c r="MSY46" s="31"/>
      <c r="MSZ46" s="31"/>
      <c r="MTA46" s="31"/>
      <c r="MTB46" s="31"/>
      <c r="MTC46" s="31"/>
      <c r="MTD46" s="31"/>
      <c r="MTE46" s="31"/>
      <c r="MTF46" s="31"/>
      <c r="MTG46" s="31"/>
      <c r="MTH46" s="31"/>
      <c r="MTI46" s="31"/>
      <c r="MTJ46" s="31"/>
      <c r="MTK46" s="31"/>
      <c r="MTL46" s="31"/>
      <c r="MTM46" s="31"/>
      <c r="MTN46" s="31"/>
      <c r="MTO46" s="31"/>
      <c r="MTP46" s="31"/>
      <c r="MTQ46" s="31"/>
      <c r="MTR46" s="31"/>
      <c r="MTS46" s="31"/>
      <c r="MTT46" s="31"/>
      <c r="MTU46" s="31"/>
      <c r="MTV46" s="31"/>
      <c r="MTW46" s="31"/>
      <c r="MTX46" s="31"/>
      <c r="MTY46" s="31"/>
      <c r="MTZ46" s="31"/>
      <c r="MUA46" s="31"/>
      <c r="MUB46" s="31"/>
      <c r="MUC46" s="31"/>
      <c r="MUD46" s="31"/>
      <c r="MUE46" s="31"/>
      <c r="MUF46" s="31"/>
      <c r="MUG46" s="31"/>
      <c r="MUH46" s="31"/>
      <c r="MUI46" s="31"/>
      <c r="MUJ46" s="31"/>
      <c r="MUK46" s="31"/>
      <c r="MUL46" s="31"/>
      <c r="MUM46" s="31"/>
      <c r="MUN46" s="31"/>
      <c r="MUO46" s="31"/>
      <c r="MUP46" s="31"/>
      <c r="MUQ46" s="31"/>
      <c r="MUR46" s="31"/>
      <c r="MUS46" s="31"/>
      <c r="MUT46" s="31"/>
      <c r="MUU46" s="31"/>
      <c r="MUV46" s="31"/>
      <c r="MUW46" s="31"/>
      <c r="MUX46" s="31"/>
      <c r="MUY46" s="31"/>
      <c r="MUZ46" s="31"/>
      <c r="MVA46" s="31"/>
      <c r="MVB46" s="31"/>
      <c r="MVC46" s="31"/>
      <c r="MVD46" s="31"/>
      <c r="MVE46" s="31"/>
      <c r="MVF46" s="31"/>
      <c r="MVG46" s="31"/>
      <c r="MVH46" s="31"/>
      <c r="MVI46" s="31"/>
      <c r="MVJ46" s="31"/>
      <c r="MVK46" s="31"/>
      <c r="MVL46" s="31"/>
      <c r="MVM46" s="31"/>
      <c r="MVN46" s="31"/>
      <c r="MVO46" s="31"/>
      <c r="MVP46" s="31"/>
      <c r="MVQ46" s="31"/>
      <c r="MVR46" s="31"/>
      <c r="MVS46" s="31"/>
      <c r="MVT46" s="31"/>
      <c r="MVU46" s="31"/>
      <c r="MVV46" s="31"/>
      <c r="MVW46" s="31"/>
      <c r="MVX46" s="31"/>
      <c r="MVY46" s="31"/>
      <c r="MVZ46" s="31"/>
      <c r="MWA46" s="31"/>
      <c r="MWB46" s="31"/>
      <c r="MWC46" s="31"/>
      <c r="MWD46" s="31"/>
      <c r="MWE46" s="31"/>
      <c r="MWF46" s="31"/>
      <c r="MWG46" s="31"/>
      <c r="MWH46" s="31"/>
      <c r="MWI46" s="31"/>
      <c r="MWJ46" s="31"/>
      <c r="MWK46" s="31"/>
      <c r="MWL46" s="31"/>
      <c r="MWM46" s="31"/>
      <c r="MWN46" s="31"/>
      <c r="MWO46" s="31"/>
      <c r="MWP46" s="31"/>
      <c r="MWQ46" s="31"/>
      <c r="MWR46" s="31"/>
      <c r="MWS46" s="31"/>
      <c r="MWT46" s="31"/>
      <c r="MWU46" s="31"/>
      <c r="MWV46" s="31"/>
      <c r="MWW46" s="31"/>
      <c r="MWX46" s="31"/>
      <c r="MWY46" s="31"/>
      <c r="MWZ46" s="31"/>
      <c r="MXA46" s="31"/>
      <c r="MXB46" s="31"/>
      <c r="MXC46" s="31"/>
      <c r="MXD46" s="31"/>
      <c r="MXE46" s="31"/>
      <c r="MXF46" s="31"/>
      <c r="MXG46" s="31"/>
      <c r="MXH46" s="31"/>
      <c r="MXI46" s="31"/>
      <c r="MXJ46" s="31"/>
      <c r="MXK46" s="31"/>
      <c r="MXL46" s="31"/>
      <c r="MXM46" s="31"/>
      <c r="MXN46" s="31"/>
      <c r="MXO46" s="31"/>
      <c r="MXP46" s="31"/>
      <c r="MXQ46" s="31"/>
      <c r="MXR46" s="31"/>
      <c r="MXS46" s="31"/>
      <c r="MXT46" s="31"/>
      <c r="MXU46" s="31"/>
      <c r="MXV46" s="31"/>
      <c r="MXW46" s="31"/>
      <c r="MXX46" s="31"/>
      <c r="MXY46" s="31"/>
      <c r="MXZ46" s="31"/>
      <c r="MYA46" s="31"/>
      <c r="MYB46" s="31"/>
      <c r="MYC46" s="31"/>
      <c r="MYD46" s="31"/>
      <c r="MYE46" s="31"/>
      <c r="MYF46" s="31"/>
      <c r="MYG46" s="31"/>
      <c r="MYH46" s="31"/>
      <c r="MYI46" s="31"/>
      <c r="MYJ46" s="31"/>
      <c r="MYK46" s="31"/>
      <c r="MYL46" s="31"/>
      <c r="MYM46" s="31"/>
      <c r="MYN46" s="31"/>
      <c r="MYO46" s="31"/>
      <c r="MYP46" s="31"/>
      <c r="MYQ46" s="31"/>
      <c r="MYR46" s="31"/>
      <c r="MYS46" s="31"/>
      <c r="MYT46" s="31"/>
      <c r="MYU46" s="31"/>
      <c r="MYV46" s="31"/>
      <c r="MYW46" s="31"/>
      <c r="MYX46" s="31"/>
      <c r="MYY46" s="31"/>
      <c r="MYZ46" s="31"/>
      <c r="MZA46" s="31"/>
      <c r="MZB46" s="31"/>
      <c r="MZC46" s="31"/>
      <c r="MZD46" s="31"/>
      <c r="MZE46" s="31"/>
      <c r="MZF46" s="31"/>
      <c r="MZG46" s="31"/>
      <c r="MZH46" s="31"/>
      <c r="MZI46" s="31"/>
      <c r="MZJ46" s="31"/>
      <c r="MZK46" s="31"/>
      <c r="MZL46" s="31"/>
      <c r="MZM46" s="31"/>
      <c r="MZN46" s="31"/>
      <c r="MZO46" s="31"/>
      <c r="MZP46" s="31"/>
      <c r="MZQ46" s="31"/>
      <c r="MZR46" s="31"/>
      <c r="MZS46" s="31"/>
      <c r="MZT46" s="31"/>
      <c r="MZU46" s="31"/>
      <c r="MZV46" s="31"/>
      <c r="MZW46" s="31"/>
      <c r="MZX46" s="31"/>
      <c r="MZY46" s="31"/>
      <c r="MZZ46" s="31"/>
      <c r="NAA46" s="31"/>
      <c r="NAB46" s="31"/>
      <c r="NAC46" s="31"/>
      <c r="NAD46" s="31"/>
      <c r="NAE46" s="31"/>
      <c r="NAF46" s="31"/>
      <c r="NAG46" s="31"/>
      <c r="NAH46" s="31"/>
      <c r="NAI46" s="31"/>
      <c r="NAJ46" s="31"/>
      <c r="NAK46" s="31"/>
      <c r="NAL46" s="31"/>
      <c r="NAM46" s="31"/>
      <c r="NAN46" s="31"/>
      <c r="NAO46" s="31"/>
      <c r="NAP46" s="31"/>
      <c r="NAQ46" s="31"/>
      <c r="NAR46" s="31"/>
      <c r="NAS46" s="31"/>
      <c r="NAT46" s="31"/>
      <c r="NAU46" s="31"/>
      <c r="NAV46" s="31"/>
      <c r="NAW46" s="31"/>
      <c r="NAX46" s="31"/>
      <c r="NAY46" s="31"/>
      <c r="NAZ46" s="31"/>
      <c r="NBA46" s="31"/>
      <c r="NBB46" s="31"/>
      <c r="NBC46" s="31"/>
      <c r="NBD46" s="31"/>
      <c r="NBE46" s="31"/>
      <c r="NBF46" s="31"/>
      <c r="NBG46" s="31"/>
      <c r="NBH46" s="31"/>
      <c r="NBI46" s="31"/>
      <c r="NBJ46" s="31"/>
      <c r="NBK46" s="31"/>
      <c r="NBL46" s="31"/>
      <c r="NBM46" s="31"/>
      <c r="NBN46" s="31"/>
      <c r="NBO46" s="31"/>
      <c r="NBP46" s="31"/>
      <c r="NBQ46" s="31"/>
      <c r="NBR46" s="31"/>
      <c r="NBS46" s="31"/>
      <c r="NBT46" s="31"/>
      <c r="NBU46" s="31"/>
      <c r="NBV46" s="31"/>
      <c r="NBW46" s="31"/>
      <c r="NBX46" s="31"/>
      <c r="NBY46" s="31"/>
      <c r="NBZ46" s="31"/>
      <c r="NCA46" s="31"/>
      <c r="NCB46" s="31"/>
      <c r="NCC46" s="31"/>
      <c r="NCD46" s="31"/>
      <c r="NCE46" s="31"/>
      <c r="NCF46" s="31"/>
      <c r="NCG46" s="31"/>
      <c r="NCH46" s="31"/>
      <c r="NCI46" s="31"/>
      <c r="NCJ46" s="31"/>
      <c r="NCK46" s="31"/>
      <c r="NCL46" s="31"/>
      <c r="NCM46" s="31"/>
      <c r="NCN46" s="31"/>
      <c r="NCO46" s="31"/>
      <c r="NCP46" s="31"/>
      <c r="NCQ46" s="31"/>
      <c r="NCR46" s="31"/>
      <c r="NCS46" s="31"/>
      <c r="NCT46" s="31"/>
      <c r="NCU46" s="31"/>
      <c r="NCV46" s="31"/>
      <c r="NCW46" s="31"/>
      <c r="NCX46" s="31"/>
      <c r="NCY46" s="31"/>
      <c r="NCZ46" s="31"/>
      <c r="NDA46" s="31"/>
      <c r="NDB46" s="31"/>
      <c r="NDC46" s="31"/>
      <c r="NDD46" s="31"/>
      <c r="NDE46" s="31"/>
      <c r="NDF46" s="31"/>
      <c r="NDG46" s="31"/>
      <c r="NDH46" s="31"/>
      <c r="NDI46" s="31"/>
      <c r="NDJ46" s="31"/>
      <c r="NDK46" s="31"/>
      <c r="NDL46" s="31"/>
      <c r="NDM46" s="31"/>
      <c r="NDN46" s="31"/>
      <c r="NDO46" s="31"/>
      <c r="NDP46" s="31"/>
      <c r="NDQ46" s="31"/>
      <c r="NDR46" s="31"/>
      <c r="NDS46" s="31"/>
      <c r="NDT46" s="31"/>
      <c r="NDU46" s="31"/>
      <c r="NDV46" s="31"/>
      <c r="NDW46" s="31"/>
      <c r="NDX46" s="31"/>
      <c r="NDY46" s="31"/>
      <c r="NDZ46" s="31"/>
      <c r="NEA46" s="31"/>
      <c r="NEB46" s="31"/>
      <c r="NEC46" s="31"/>
      <c r="NED46" s="31"/>
      <c r="NEE46" s="31"/>
      <c r="NEF46" s="31"/>
      <c r="NEG46" s="31"/>
      <c r="NEH46" s="31"/>
      <c r="NEI46" s="31"/>
      <c r="NEJ46" s="31"/>
      <c r="NEK46" s="31"/>
      <c r="NEL46" s="31"/>
      <c r="NEM46" s="31"/>
      <c r="NEN46" s="31"/>
      <c r="NEO46" s="31"/>
      <c r="NEP46" s="31"/>
      <c r="NEQ46" s="31"/>
      <c r="NER46" s="31"/>
      <c r="NES46" s="31"/>
      <c r="NET46" s="31"/>
      <c r="NEU46" s="31"/>
      <c r="NEV46" s="31"/>
      <c r="NEW46" s="31"/>
      <c r="NEX46" s="31"/>
      <c r="NEY46" s="31"/>
      <c r="NEZ46" s="31"/>
      <c r="NFA46" s="31"/>
      <c r="NFB46" s="31"/>
      <c r="NFC46" s="31"/>
      <c r="NFD46" s="31"/>
      <c r="NFE46" s="31"/>
      <c r="NFF46" s="31"/>
      <c r="NFG46" s="31"/>
      <c r="NFH46" s="31"/>
      <c r="NFI46" s="31"/>
      <c r="NFJ46" s="31"/>
      <c r="NFK46" s="31"/>
      <c r="NFL46" s="31"/>
      <c r="NFM46" s="31"/>
      <c r="NFN46" s="31"/>
      <c r="NFO46" s="31"/>
      <c r="NFP46" s="31"/>
      <c r="NFQ46" s="31"/>
      <c r="NFR46" s="31"/>
      <c r="NFS46" s="31"/>
      <c r="NFT46" s="31"/>
      <c r="NFU46" s="31"/>
      <c r="NFV46" s="31"/>
      <c r="NFW46" s="31"/>
      <c r="NFX46" s="31"/>
      <c r="NFY46" s="31"/>
      <c r="NFZ46" s="31"/>
      <c r="NGA46" s="31"/>
      <c r="NGB46" s="31"/>
      <c r="NGC46" s="31"/>
      <c r="NGD46" s="31"/>
      <c r="NGE46" s="31"/>
      <c r="NGF46" s="31"/>
      <c r="NGG46" s="31"/>
      <c r="NGH46" s="31"/>
      <c r="NGI46" s="31"/>
      <c r="NGJ46" s="31"/>
      <c r="NGK46" s="31"/>
      <c r="NGL46" s="31"/>
      <c r="NGM46" s="31"/>
      <c r="NGN46" s="31"/>
      <c r="NGO46" s="31"/>
      <c r="NGP46" s="31"/>
      <c r="NGQ46" s="31"/>
      <c r="NGR46" s="31"/>
      <c r="NGS46" s="31"/>
      <c r="NGT46" s="31"/>
      <c r="NGU46" s="31"/>
      <c r="NGV46" s="31"/>
      <c r="NGW46" s="31"/>
      <c r="NGX46" s="31"/>
      <c r="NGY46" s="31"/>
      <c r="NGZ46" s="31"/>
      <c r="NHA46" s="31"/>
      <c r="NHB46" s="31"/>
      <c r="NHC46" s="31"/>
      <c r="NHD46" s="31"/>
      <c r="NHE46" s="31"/>
      <c r="NHF46" s="31"/>
      <c r="NHG46" s="31"/>
      <c r="NHH46" s="31"/>
      <c r="NHI46" s="31"/>
      <c r="NHJ46" s="31"/>
      <c r="NHK46" s="31"/>
      <c r="NHL46" s="31"/>
      <c r="NHM46" s="31"/>
      <c r="NHN46" s="31"/>
      <c r="NHO46" s="31"/>
      <c r="NHP46" s="31"/>
      <c r="NHQ46" s="31"/>
      <c r="NHR46" s="31"/>
      <c r="NHS46" s="31"/>
      <c r="NHT46" s="31"/>
      <c r="NHU46" s="31"/>
      <c r="NHV46" s="31"/>
      <c r="NHW46" s="31"/>
      <c r="NHX46" s="31"/>
      <c r="NHY46" s="31"/>
      <c r="NHZ46" s="31"/>
      <c r="NIA46" s="31"/>
      <c r="NIB46" s="31"/>
      <c r="NIC46" s="31"/>
      <c r="NID46" s="31"/>
      <c r="NIE46" s="31"/>
      <c r="NIF46" s="31"/>
      <c r="NIG46" s="31"/>
      <c r="NIH46" s="31"/>
      <c r="NII46" s="31"/>
      <c r="NIJ46" s="31"/>
      <c r="NIK46" s="31"/>
      <c r="NIL46" s="31"/>
      <c r="NIM46" s="31"/>
      <c r="NIN46" s="31"/>
      <c r="NIO46" s="31"/>
      <c r="NIP46" s="31"/>
      <c r="NIQ46" s="31"/>
      <c r="NIR46" s="31"/>
      <c r="NIS46" s="31"/>
      <c r="NIT46" s="31"/>
      <c r="NIU46" s="31"/>
      <c r="NIV46" s="31"/>
      <c r="NIW46" s="31"/>
      <c r="NIX46" s="31"/>
      <c r="NIY46" s="31"/>
      <c r="NIZ46" s="31"/>
      <c r="NJA46" s="31"/>
      <c r="NJB46" s="31"/>
      <c r="NJC46" s="31"/>
      <c r="NJD46" s="31"/>
      <c r="NJE46" s="31"/>
      <c r="NJF46" s="31"/>
      <c r="NJG46" s="31"/>
      <c r="NJH46" s="31"/>
      <c r="NJI46" s="31"/>
      <c r="NJJ46" s="31"/>
      <c r="NJK46" s="31"/>
      <c r="NJL46" s="31"/>
      <c r="NJM46" s="31"/>
      <c r="NJN46" s="31"/>
      <c r="NJO46" s="31"/>
      <c r="NJP46" s="31"/>
      <c r="NJQ46" s="31"/>
      <c r="NJR46" s="31"/>
      <c r="NJS46" s="31"/>
      <c r="NJT46" s="31"/>
      <c r="NJU46" s="31"/>
      <c r="NJV46" s="31"/>
      <c r="NJW46" s="31"/>
      <c r="NJX46" s="31"/>
      <c r="NJY46" s="31"/>
      <c r="NJZ46" s="31"/>
      <c r="NKA46" s="31"/>
      <c r="NKB46" s="31"/>
      <c r="NKC46" s="31"/>
      <c r="NKD46" s="31"/>
      <c r="NKE46" s="31"/>
      <c r="NKF46" s="31"/>
      <c r="NKG46" s="31"/>
      <c r="NKH46" s="31"/>
      <c r="NKI46" s="31"/>
      <c r="NKJ46" s="31"/>
      <c r="NKK46" s="31"/>
      <c r="NKL46" s="31"/>
      <c r="NKM46" s="31"/>
      <c r="NKN46" s="31"/>
      <c r="NKO46" s="31"/>
      <c r="NKP46" s="31"/>
      <c r="NKQ46" s="31"/>
      <c r="NKR46" s="31"/>
      <c r="NKS46" s="31"/>
      <c r="NKT46" s="31"/>
      <c r="NKU46" s="31"/>
      <c r="NKV46" s="31"/>
      <c r="NKW46" s="31"/>
      <c r="NKX46" s="31"/>
      <c r="NKY46" s="31"/>
      <c r="NKZ46" s="31"/>
      <c r="NLA46" s="31"/>
      <c r="NLB46" s="31"/>
      <c r="NLC46" s="31"/>
      <c r="NLD46" s="31"/>
      <c r="NLE46" s="31"/>
      <c r="NLF46" s="31"/>
      <c r="NLG46" s="31"/>
      <c r="NLH46" s="31"/>
      <c r="NLI46" s="31"/>
      <c r="NLJ46" s="31"/>
      <c r="NLK46" s="31"/>
      <c r="NLL46" s="31"/>
      <c r="NLM46" s="31"/>
      <c r="NLN46" s="31"/>
      <c r="NLO46" s="31"/>
      <c r="NLP46" s="31"/>
      <c r="NLQ46" s="31"/>
      <c r="NLR46" s="31"/>
      <c r="NLS46" s="31"/>
      <c r="NLT46" s="31"/>
      <c r="NLU46" s="31"/>
      <c r="NLV46" s="31"/>
      <c r="NLW46" s="31"/>
      <c r="NLX46" s="31"/>
      <c r="NLY46" s="31"/>
      <c r="NLZ46" s="31"/>
      <c r="NMA46" s="31"/>
      <c r="NMB46" s="31"/>
      <c r="NMC46" s="31"/>
      <c r="NMD46" s="31"/>
      <c r="NME46" s="31"/>
      <c r="NMF46" s="31"/>
      <c r="NMG46" s="31"/>
      <c r="NMH46" s="31"/>
      <c r="NMI46" s="31"/>
      <c r="NMJ46" s="31"/>
      <c r="NMK46" s="31"/>
      <c r="NML46" s="31"/>
      <c r="NMM46" s="31"/>
      <c r="NMN46" s="31"/>
      <c r="NMO46" s="31"/>
      <c r="NMP46" s="31"/>
      <c r="NMQ46" s="31"/>
      <c r="NMR46" s="31"/>
      <c r="NMS46" s="31"/>
      <c r="NMT46" s="31"/>
      <c r="NMU46" s="31"/>
      <c r="NMV46" s="31"/>
      <c r="NMW46" s="31"/>
      <c r="NMX46" s="31"/>
      <c r="NMY46" s="31"/>
      <c r="NMZ46" s="31"/>
      <c r="NNA46" s="31"/>
      <c r="NNB46" s="31"/>
      <c r="NNC46" s="31"/>
      <c r="NND46" s="31"/>
      <c r="NNE46" s="31"/>
      <c r="NNF46" s="31"/>
      <c r="NNG46" s="31"/>
      <c r="NNH46" s="31"/>
      <c r="NNI46" s="31"/>
      <c r="NNJ46" s="31"/>
      <c r="NNK46" s="31"/>
      <c r="NNL46" s="31"/>
      <c r="NNM46" s="31"/>
      <c r="NNN46" s="31"/>
      <c r="NNO46" s="31"/>
      <c r="NNP46" s="31"/>
      <c r="NNQ46" s="31"/>
      <c r="NNR46" s="31"/>
      <c r="NNS46" s="31"/>
      <c r="NNT46" s="31"/>
      <c r="NNU46" s="31"/>
      <c r="NNV46" s="31"/>
      <c r="NNW46" s="31"/>
      <c r="NNX46" s="31"/>
      <c r="NNY46" s="31"/>
      <c r="NNZ46" s="31"/>
      <c r="NOA46" s="31"/>
      <c r="NOB46" s="31"/>
      <c r="NOC46" s="31"/>
      <c r="NOD46" s="31"/>
      <c r="NOE46" s="31"/>
      <c r="NOF46" s="31"/>
      <c r="NOG46" s="31"/>
      <c r="NOH46" s="31"/>
      <c r="NOI46" s="31"/>
      <c r="NOJ46" s="31"/>
      <c r="NOK46" s="31"/>
      <c r="NOL46" s="31"/>
      <c r="NOM46" s="31"/>
      <c r="NON46" s="31"/>
      <c r="NOO46" s="31"/>
      <c r="NOP46" s="31"/>
      <c r="NOQ46" s="31"/>
      <c r="NOR46" s="31"/>
      <c r="NOS46" s="31"/>
      <c r="NOT46" s="31"/>
      <c r="NOU46" s="31"/>
      <c r="NOV46" s="31"/>
      <c r="NOW46" s="31"/>
      <c r="NOX46" s="31"/>
      <c r="NOY46" s="31"/>
      <c r="NOZ46" s="31"/>
      <c r="NPA46" s="31"/>
      <c r="NPB46" s="31"/>
      <c r="NPC46" s="31"/>
      <c r="NPD46" s="31"/>
      <c r="NPE46" s="31"/>
      <c r="NPF46" s="31"/>
      <c r="NPG46" s="31"/>
      <c r="NPH46" s="31"/>
      <c r="NPI46" s="31"/>
      <c r="NPJ46" s="31"/>
      <c r="NPK46" s="31"/>
      <c r="NPL46" s="31"/>
      <c r="NPM46" s="31"/>
      <c r="NPN46" s="31"/>
      <c r="NPO46" s="31"/>
      <c r="NPP46" s="31"/>
      <c r="NPQ46" s="31"/>
      <c r="NPR46" s="31"/>
      <c r="NPS46" s="31"/>
      <c r="NPT46" s="31"/>
      <c r="NPU46" s="31"/>
      <c r="NPV46" s="31"/>
      <c r="NPW46" s="31"/>
      <c r="NPX46" s="31"/>
      <c r="NPY46" s="31"/>
      <c r="NPZ46" s="31"/>
      <c r="NQA46" s="31"/>
      <c r="NQB46" s="31"/>
      <c r="NQC46" s="31"/>
      <c r="NQD46" s="31"/>
      <c r="NQE46" s="31"/>
      <c r="NQF46" s="31"/>
      <c r="NQG46" s="31"/>
      <c r="NQH46" s="31"/>
      <c r="NQI46" s="31"/>
      <c r="NQJ46" s="31"/>
      <c r="NQK46" s="31"/>
      <c r="NQL46" s="31"/>
      <c r="NQM46" s="31"/>
      <c r="NQN46" s="31"/>
      <c r="NQO46" s="31"/>
      <c r="NQP46" s="31"/>
      <c r="NQQ46" s="31"/>
      <c r="NQR46" s="31"/>
      <c r="NQS46" s="31"/>
      <c r="NQT46" s="31"/>
      <c r="NQU46" s="31"/>
      <c r="NQV46" s="31"/>
      <c r="NQW46" s="31"/>
      <c r="NQX46" s="31"/>
      <c r="NQY46" s="31"/>
      <c r="NQZ46" s="31"/>
      <c r="NRA46" s="31"/>
      <c r="NRB46" s="31"/>
      <c r="NRC46" s="31"/>
      <c r="NRD46" s="31"/>
      <c r="NRE46" s="31"/>
      <c r="NRF46" s="31"/>
      <c r="NRG46" s="31"/>
      <c r="NRH46" s="31"/>
      <c r="NRI46" s="31"/>
      <c r="NRJ46" s="31"/>
      <c r="NRK46" s="31"/>
      <c r="NRL46" s="31"/>
      <c r="NRM46" s="31"/>
      <c r="NRN46" s="31"/>
      <c r="NRO46" s="31"/>
      <c r="NRP46" s="31"/>
      <c r="NRQ46" s="31"/>
      <c r="NRR46" s="31"/>
      <c r="NRS46" s="31"/>
      <c r="NRT46" s="31"/>
      <c r="NRU46" s="31"/>
      <c r="NRV46" s="31"/>
      <c r="NRW46" s="31"/>
      <c r="NRX46" s="31"/>
      <c r="NRY46" s="31"/>
      <c r="NRZ46" s="31"/>
      <c r="NSA46" s="31"/>
      <c r="NSB46" s="31"/>
      <c r="NSC46" s="31"/>
      <c r="NSD46" s="31"/>
      <c r="NSE46" s="31"/>
      <c r="NSF46" s="31"/>
      <c r="NSG46" s="31"/>
      <c r="NSH46" s="31"/>
      <c r="NSI46" s="31"/>
      <c r="NSJ46" s="31"/>
      <c r="NSK46" s="31"/>
      <c r="NSL46" s="31"/>
      <c r="NSM46" s="31"/>
      <c r="NSN46" s="31"/>
      <c r="NSO46" s="31"/>
      <c r="NSP46" s="31"/>
      <c r="NSQ46" s="31"/>
      <c r="NSR46" s="31"/>
      <c r="NSS46" s="31"/>
      <c r="NST46" s="31"/>
      <c r="NSU46" s="31"/>
      <c r="NSV46" s="31"/>
      <c r="NSW46" s="31"/>
      <c r="NSX46" s="31"/>
      <c r="NSY46" s="31"/>
      <c r="NSZ46" s="31"/>
      <c r="NTA46" s="31"/>
      <c r="NTB46" s="31"/>
      <c r="NTC46" s="31"/>
      <c r="NTD46" s="31"/>
      <c r="NTE46" s="31"/>
      <c r="NTF46" s="31"/>
      <c r="NTG46" s="31"/>
      <c r="NTH46" s="31"/>
      <c r="NTI46" s="31"/>
      <c r="NTJ46" s="31"/>
      <c r="NTK46" s="31"/>
      <c r="NTL46" s="31"/>
      <c r="NTM46" s="31"/>
      <c r="NTN46" s="31"/>
      <c r="NTO46" s="31"/>
      <c r="NTP46" s="31"/>
      <c r="NTQ46" s="31"/>
      <c r="NTR46" s="31"/>
      <c r="NTS46" s="31"/>
      <c r="NTT46" s="31"/>
      <c r="NTU46" s="31"/>
      <c r="NTV46" s="31"/>
      <c r="NTW46" s="31"/>
      <c r="NTX46" s="31"/>
      <c r="NTY46" s="31"/>
      <c r="NTZ46" s="31"/>
      <c r="NUA46" s="31"/>
      <c r="NUB46" s="31"/>
      <c r="NUC46" s="31"/>
      <c r="NUD46" s="31"/>
      <c r="NUE46" s="31"/>
      <c r="NUF46" s="31"/>
      <c r="NUG46" s="31"/>
      <c r="NUH46" s="31"/>
      <c r="NUI46" s="31"/>
      <c r="NUJ46" s="31"/>
      <c r="NUK46" s="31"/>
      <c r="NUL46" s="31"/>
      <c r="NUM46" s="31"/>
      <c r="NUN46" s="31"/>
      <c r="NUO46" s="31"/>
      <c r="NUP46" s="31"/>
      <c r="NUQ46" s="31"/>
      <c r="NUR46" s="31"/>
      <c r="NUS46" s="31"/>
      <c r="NUT46" s="31"/>
      <c r="NUU46" s="31"/>
      <c r="NUV46" s="31"/>
      <c r="NUW46" s="31"/>
      <c r="NUX46" s="31"/>
      <c r="NUY46" s="31"/>
      <c r="NUZ46" s="31"/>
      <c r="NVA46" s="31"/>
      <c r="NVB46" s="31"/>
      <c r="NVC46" s="31"/>
      <c r="NVD46" s="31"/>
      <c r="NVE46" s="31"/>
      <c r="NVF46" s="31"/>
      <c r="NVG46" s="31"/>
      <c r="NVH46" s="31"/>
      <c r="NVI46" s="31"/>
      <c r="NVJ46" s="31"/>
      <c r="NVK46" s="31"/>
      <c r="NVL46" s="31"/>
      <c r="NVM46" s="31"/>
      <c r="NVN46" s="31"/>
      <c r="NVO46" s="31"/>
      <c r="NVP46" s="31"/>
      <c r="NVQ46" s="31"/>
      <c r="NVR46" s="31"/>
      <c r="NVS46" s="31"/>
      <c r="NVT46" s="31"/>
      <c r="NVU46" s="31"/>
      <c r="NVV46" s="31"/>
      <c r="NVW46" s="31"/>
      <c r="NVX46" s="31"/>
      <c r="NVY46" s="31"/>
      <c r="NVZ46" s="31"/>
      <c r="NWA46" s="31"/>
      <c r="NWB46" s="31"/>
      <c r="NWC46" s="31"/>
      <c r="NWD46" s="31"/>
      <c r="NWE46" s="31"/>
      <c r="NWF46" s="31"/>
      <c r="NWG46" s="31"/>
      <c r="NWH46" s="31"/>
      <c r="NWI46" s="31"/>
      <c r="NWJ46" s="31"/>
      <c r="NWK46" s="31"/>
      <c r="NWL46" s="31"/>
      <c r="NWM46" s="31"/>
      <c r="NWN46" s="31"/>
      <c r="NWO46" s="31"/>
      <c r="NWP46" s="31"/>
      <c r="NWQ46" s="31"/>
      <c r="NWR46" s="31"/>
      <c r="NWS46" s="31"/>
      <c r="NWT46" s="31"/>
      <c r="NWU46" s="31"/>
      <c r="NWV46" s="31"/>
      <c r="NWW46" s="31"/>
      <c r="NWX46" s="31"/>
      <c r="NWY46" s="31"/>
      <c r="NWZ46" s="31"/>
      <c r="NXA46" s="31"/>
      <c r="NXB46" s="31"/>
      <c r="NXC46" s="31"/>
      <c r="NXD46" s="31"/>
      <c r="NXE46" s="31"/>
      <c r="NXF46" s="31"/>
      <c r="NXG46" s="31"/>
      <c r="NXH46" s="31"/>
      <c r="NXI46" s="31"/>
      <c r="NXJ46" s="31"/>
      <c r="NXK46" s="31"/>
      <c r="NXL46" s="31"/>
      <c r="NXM46" s="31"/>
      <c r="NXN46" s="31"/>
      <c r="NXO46" s="31"/>
      <c r="NXP46" s="31"/>
      <c r="NXQ46" s="31"/>
      <c r="NXR46" s="31"/>
      <c r="NXS46" s="31"/>
      <c r="NXT46" s="31"/>
      <c r="NXU46" s="31"/>
      <c r="NXV46" s="31"/>
      <c r="NXW46" s="31"/>
      <c r="NXX46" s="31"/>
      <c r="NXY46" s="31"/>
      <c r="NXZ46" s="31"/>
      <c r="NYA46" s="31"/>
      <c r="NYB46" s="31"/>
      <c r="NYC46" s="31"/>
      <c r="NYD46" s="31"/>
      <c r="NYE46" s="31"/>
      <c r="NYF46" s="31"/>
      <c r="NYG46" s="31"/>
      <c r="NYH46" s="31"/>
      <c r="NYI46" s="31"/>
      <c r="NYJ46" s="31"/>
      <c r="NYK46" s="31"/>
      <c r="NYL46" s="31"/>
      <c r="NYM46" s="31"/>
      <c r="NYN46" s="31"/>
      <c r="NYO46" s="31"/>
      <c r="NYP46" s="31"/>
      <c r="NYQ46" s="31"/>
      <c r="NYR46" s="31"/>
      <c r="NYS46" s="31"/>
      <c r="NYT46" s="31"/>
      <c r="NYU46" s="31"/>
      <c r="NYV46" s="31"/>
      <c r="NYW46" s="31"/>
      <c r="NYX46" s="31"/>
      <c r="NYY46" s="31"/>
      <c r="NYZ46" s="31"/>
      <c r="NZA46" s="31"/>
      <c r="NZB46" s="31"/>
      <c r="NZC46" s="31"/>
      <c r="NZD46" s="31"/>
      <c r="NZE46" s="31"/>
      <c r="NZF46" s="31"/>
      <c r="NZG46" s="31"/>
      <c r="NZH46" s="31"/>
      <c r="NZI46" s="31"/>
      <c r="NZJ46" s="31"/>
      <c r="NZK46" s="31"/>
      <c r="NZL46" s="31"/>
      <c r="NZM46" s="31"/>
      <c r="NZN46" s="31"/>
      <c r="NZO46" s="31"/>
      <c r="NZP46" s="31"/>
      <c r="NZQ46" s="31"/>
      <c r="NZR46" s="31"/>
      <c r="NZS46" s="31"/>
      <c r="NZT46" s="31"/>
      <c r="NZU46" s="31"/>
      <c r="NZV46" s="31"/>
      <c r="NZW46" s="31"/>
      <c r="NZX46" s="31"/>
      <c r="NZY46" s="31"/>
      <c r="NZZ46" s="31"/>
      <c r="OAA46" s="31"/>
      <c r="OAB46" s="31"/>
      <c r="OAC46" s="31"/>
      <c r="OAD46" s="31"/>
      <c r="OAE46" s="31"/>
      <c r="OAF46" s="31"/>
      <c r="OAG46" s="31"/>
      <c r="OAH46" s="31"/>
      <c r="OAI46" s="31"/>
      <c r="OAJ46" s="31"/>
      <c r="OAK46" s="31"/>
      <c r="OAL46" s="31"/>
      <c r="OAM46" s="31"/>
      <c r="OAN46" s="31"/>
      <c r="OAO46" s="31"/>
      <c r="OAP46" s="31"/>
      <c r="OAQ46" s="31"/>
      <c r="OAR46" s="31"/>
      <c r="OAS46" s="31"/>
      <c r="OAT46" s="31"/>
      <c r="OAU46" s="31"/>
      <c r="OAV46" s="31"/>
      <c r="OAW46" s="31"/>
      <c r="OAX46" s="31"/>
      <c r="OAY46" s="31"/>
      <c r="OAZ46" s="31"/>
      <c r="OBA46" s="31"/>
      <c r="OBB46" s="31"/>
      <c r="OBC46" s="31"/>
      <c r="OBD46" s="31"/>
      <c r="OBE46" s="31"/>
      <c r="OBF46" s="31"/>
      <c r="OBG46" s="31"/>
      <c r="OBH46" s="31"/>
      <c r="OBI46" s="31"/>
      <c r="OBJ46" s="31"/>
      <c r="OBK46" s="31"/>
      <c r="OBL46" s="31"/>
      <c r="OBM46" s="31"/>
      <c r="OBN46" s="31"/>
      <c r="OBO46" s="31"/>
      <c r="OBP46" s="31"/>
      <c r="OBQ46" s="31"/>
      <c r="OBR46" s="31"/>
      <c r="OBS46" s="31"/>
      <c r="OBT46" s="31"/>
      <c r="OBU46" s="31"/>
      <c r="OBV46" s="31"/>
      <c r="OBW46" s="31"/>
      <c r="OBX46" s="31"/>
      <c r="OBY46" s="31"/>
      <c r="OBZ46" s="31"/>
      <c r="OCA46" s="31"/>
      <c r="OCB46" s="31"/>
      <c r="OCC46" s="31"/>
      <c r="OCD46" s="31"/>
      <c r="OCE46" s="31"/>
      <c r="OCF46" s="31"/>
      <c r="OCG46" s="31"/>
      <c r="OCH46" s="31"/>
      <c r="OCI46" s="31"/>
      <c r="OCJ46" s="31"/>
      <c r="OCK46" s="31"/>
      <c r="OCL46" s="31"/>
      <c r="OCM46" s="31"/>
      <c r="OCN46" s="31"/>
      <c r="OCO46" s="31"/>
      <c r="OCP46" s="31"/>
      <c r="OCQ46" s="31"/>
      <c r="OCR46" s="31"/>
      <c r="OCS46" s="31"/>
      <c r="OCT46" s="31"/>
      <c r="OCU46" s="31"/>
      <c r="OCV46" s="31"/>
      <c r="OCW46" s="31"/>
      <c r="OCX46" s="31"/>
      <c r="OCY46" s="31"/>
      <c r="OCZ46" s="31"/>
      <c r="ODA46" s="31"/>
      <c r="ODB46" s="31"/>
      <c r="ODC46" s="31"/>
      <c r="ODD46" s="31"/>
      <c r="ODE46" s="31"/>
      <c r="ODF46" s="31"/>
      <c r="ODG46" s="31"/>
      <c r="ODH46" s="31"/>
      <c r="ODI46" s="31"/>
      <c r="ODJ46" s="31"/>
      <c r="ODK46" s="31"/>
      <c r="ODL46" s="31"/>
      <c r="ODM46" s="31"/>
      <c r="ODN46" s="31"/>
      <c r="ODO46" s="31"/>
      <c r="ODP46" s="31"/>
      <c r="ODQ46" s="31"/>
      <c r="ODR46" s="31"/>
      <c r="ODS46" s="31"/>
      <c r="ODT46" s="31"/>
      <c r="ODU46" s="31"/>
      <c r="ODV46" s="31"/>
      <c r="ODW46" s="31"/>
      <c r="ODX46" s="31"/>
      <c r="ODY46" s="31"/>
      <c r="ODZ46" s="31"/>
      <c r="OEA46" s="31"/>
      <c r="OEB46" s="31"/>
      <c r="OEC46" s="31"/>
      <c r="OED46" s="31"/>
      <c r="OEE46" s="31"/>
      <c r="OEF46" s="31"/>
      <c r="OEG46" s="31"/>
      <c r="OEH46" s="31"/>
      <c r="OEI46" s="31"/>
      <c r="OEJ46" s="31"/>
      <c r="OEK46" s="31"/>
      <c r="OEL46" s="31"/>
      <c r="OEM46" s="31"/>
      <c r="OEN46" s="31"/>
      <c r="OEO46" s="31"/>
      <c r="OEP46" s="31"/>
      <c r="OEQ46" s="31"/>
      <c r="OER46" s="31"/>
      <c r="OES46" s="31"/>
      <c r="OET46" s="31"/>
      <c r="OEU46" s="31"/>
      <c r="OEV46" s="31"/>
      <c r="OEW46" s="31"/>
      <c r="OEX46" s="31"/>
      <c r="OEY46" s="31"/>
      <c r="OEZ46" s="31"/>
      <c r="OFA46" s="31"/>
      <c r="OFB46" s="31"/>
      <c r="OFC46" s="31"/>
      <c r="OFD46" s="31"/>
      <c r="OFE46" s="31"/>
      <c r="OFF46" s="31"/>
      <c r="OFG46" s="31"/>
      <c r="OFH46" s="31"/>
      <c r="OFI46" s="31"/>
      <c r="OFJ46" s="31"/>
      <c r="OFK46" s="31"/>
      <c r="OFL46" s="31"/>
      <c r="OFM46" s="31"/>
      <c r="OFN46" s="31"/>
      <c r="OFO46" s="31"/>
      <c r="OFP46" s="31"/>
      <c r="OFQ46" s="31"/>
      <c r="OFR46" s="31"/>
      <c r="OFS46" s="31"/>
      <c r="OFT46" s="31"/>
      <c r="OFU46" s="31"/>
      <c r="OFV46" s="31"/>
      <c r="OFW46" s="31"/>
      <c r="OFX46" s="31"/>
      <c r="OFY46" s="31"/>
      <c r="OFZ46" s="31"/>
      <c r="OGA46" s="31"/>
      <c r="OGB46" s="31"/>
      <c r="OGC46" s="31"/>
      <c r="OGD46" s="31"/>
      <c r="OGE46" s="31"/>
      <c r="OGF46" s="31"/>
      <c r="OGG46" s="31"/>
      <c r="OGH46" s="31"/>
      <c r="OGI46" s="31"/>
      <c r="OGJ46" s="31"/>
      <c r="OGK46" s="31"/>
      <c r="OGL46" s="31"/>
      <c r="OGM46" s="31"/>
      <c r="OGN46" s="31"/>
      <c r="OGO46" s="31"/>
      <c r="OGP46" s="31"/>
      <c r="OGQ46" s="31"/>
      <c r="OGR46" s="31"/>
      <c r="OGS46" s="31"/>
      <c r="OGT46" s="31"/>
      <c r="OGU46" s="31"/>
      <c r="OGV46" s="31"/>
      <c r="OGW46" s="31"/>
      <c r="OGX46" s="31"/>
      <c r="OGY46" s="31"/>
      <c r="OGZ46" s="31"/>
      <c r="OHA46" s="31"/>
      <c r="OHB46" s="31"/>
      <c r="OHC46" s="31"/>
      <c r="OHD46" s="31"/>
      <c r="OHE46" s="31"/>
      <c r="OHF46" s="31"/>
      <c r="OHG46" s="31"/>
      <c r="OHH46" s="31"/>
      <c r="OHI46" s="31"/>
      <c r="OHJ46" s="31"/>
      <c r="OHK46" s="31"/>
      <c r="OHL46" s="31"/>
      <c r="OHM46" s="31"/>
      <c r="OHN46" s="31"/>
      <c r="OHO46" s="31"/>
      <c r="OHP46" s="31"/>
      <c r="OHQ46" s="31"/>
      <c r="OHR46" s="31"/>
      <c r="OHS46" s="31"/>
      <c r="OHT46" s="31"/>
      <c r="OHU46" s="31"/>
      <c r="OHV46" s="31"/>
      <c r="OHW46" s="31"/>
      <c r="OHX46" s="31"/>
      <c r="OHY46" s="31"/>
      <c r="OHZ46" s="31"/>
      <c r="OIA46" s="31"/>
      <c r="OIB46" s="31"/>
      <c r="OIC46" s="31"/>
      <c r="OID46" s="31"/>
      <c r="OIE46" s="31"/>
      <c r="OIF46" s="31"/>
      <c r="OIG46" s="31"/>
      <c r="OIH46" s="31"/>
      <c r="OII46" s="31"/>
      <c r="OIJ46" s="31"/>
      <c r="OIK46" s="31"/>
      <c r="OIL46" s="31"/>
      <c r="OIM46" s="31"/>
      <c r="OIN46" s="31"/>
      <c r="OIO46" s="31"/>
      <c r="OIP46" s="31"/>
      <c r="OIQ46" s="31"/>
      <c r="OIR46" s="31"/>
      <c r="OIS46" s="31"/>
      <c r="OIT46" s="31"/>
      <c r="OIU46" s="31"/>
      <c r="OIV46" s="31"/>
      <c r="OIW46" s="31"/>
      <c r="OIX46" s="31"/>
      <c r="OIY46" s="31"/>
      <c r="OIZ46" s="31"/>
      <c r="OJA46" s="31"/>
      <c r="OJB46" s="31"/>
      <c r="OJC46" s="31"/>
      <c r="OJD46" s="31"/>
      <c r="OJE46" s="31"/>
      <c r="OJF46" s="31"/>
      <c r="OJG46" s="31"/>
      <c r="OJH46" s="31"/>
      <c r="OJI46" s="31"/>
      <c r="OJJ46" s="31"/>
      <c r="OJK46" s="31"/>
      <c r="OJL46" s="31"/>
      <c r="OJM46" s="31"/>
      <c r="OJN46" s="31"/>
      <c r="OJO46" s="31"/>
      <c r="OJP46" s="31"/>
      <c r="OJQ46" s="31"/>
      <c r="OJR46" s="31"/>
      <c r="OJS46" s="31"/>
      <c r="OJT46" s="31"/>
      <c r="OJU46" s="31"/>
      <c r="OJV46" s="31"/>
      <c r="OJW46" s="31"/>
      <c r="OJX46" s="31"/>
      <c r="OJY46" s="31"/>
      <c r="OJZ46" s="31"/>
      <c r="OKA46" s="31"/>
      <c r="OKB46" s="31"/>
      <c r="OKC46" s="31"/>
      <c r="OKD46" s="31"/>
      <c r="OKE46" s="31"/>
      <c r="OKF46" s="31"/>
      <c r="OKG46" s="31"/>
      <c r="OKH46" s="31"/>
      <c r="OKI46" s="31"/>
      <c r="OKJ46" s="31"/>
      <c r="OKK46" s="31"/>
      <c r="OKL46" s="31"/>
      <c r="OKM46" s="31"/>
      <c r="OKN46" s="31"/>
      <c r="OKO46" s="31"/>
      <c r="OKP46" s="31"/>
      <c r="OKQ46" s="31"/>
      <c r="OKR46" s="31"/>
      <c r="OKS46" s="31"/>
      <c r="OKT46" s="31"/>
      <c r="OKU46" s="31"/>
      <c r="OKV46" s="31"/>
      <c r="OKW46" s="31"/>
      <c r="OKX46" s="31"/>
      <c r="OKY46" s="31"/>
      <c r="OKZ46" s="31"/>
      <c r="OLA46" s="31"/>
      <c r="OLB46" s="31"/>
      <c r="OLC46" s="31"/>
      <c r="OLD46" s="31"/>
      <c r="OLE46" s="31"/>
      <c r="OLF46" s="31"/>
      <c r="OLG46" s="31"/>
      <c r="OLH46" s="31"/>
      <c r="OLI46" s="31"/>
      <c r="OLJ46" s="31"/>
      <c r="OLK46" s="31"/>
      <c r="OLL46" s="31"/>
      <c r="OLM46" s="31"/>
      <c r="OLN46" s="31"/>
      <c r="OLO46" s="31"/>
      <c r="OLP46" s="31"/>
      <c r="OLQ46" s="31"/>
      <c r="OLR46" s="31"/>
      <c r="OLS46" s="31"/>
      <c r="OLT46" s="31"/>
      <c r="OLU46" s="31"/>
      <c r="OLV46" s="31"/>
      <c r="OLW46" s="31"/>
      <c r="OLX46" s="31"/>
      <c r="OLY46" s="31"/>
      <c r="OLZ46" s="31"/>
      <c r="OMA46" s="31"/>
      <c r="OMB46" s="31"/>
      <c r="OMC46" s="31"/>
      <c r="OMD46" s="31"/>
      <c r="OME46" s="31"/>
      <c r="OMF46" s="31"/>
      <c r="OMG46" s="31"/>
      <c r="OMH46" s="31"/>
      <c r="OMI46" s="31"/>
      <c r="OMJ46" s="31"/>
      <c r="OMK46" s="31"/>
      <c r="OML46" s="31"/>
      <c r="OMM46" s="31"/>
      <c r="OMN46" s="31"/>
      <c r="OMO46" s="31"/>
      <c r="OMP46" s="31"/>
      <c r="OMQ46" s="31"/>
      <c r="OMR46" s="31"/>
      <c r="OMS46" s="31"/>
      <c r="OMT46" s="31"/>
      <c r="OMU46" s="31"/>
      <c r="OMV46" s="31"/>
      <c r="OMW46" s="31"/>
      <c r="OMX46" s="31"/>
      <c r="OMY46" s="31"/>
      <c r="OMZ46" s="31"/>
      <c r="ONA46" s="31"/>
      <c r="ONB46" s="31"/>
      <c r="ONC46" s="31"/>
      <c r="OND46" s="31"/>
      <c r="ONE46" s="31"/>
      <c r="ONF46" s="31"/>
      <c r="ONG46" s="31"/>
      <c r="ONH46" s="31"/>
      <c r="ONI46" s="31"/>
      <c r="ONJ46" s="31"/>
      <c r="ONK46" s="31"/>
      <c r="ONL46" s="31"/>
      <c r="ONM46" s="31"/>
      <c r="ONN46" s="31"/>
      <c r="ONO46" s="31"/>
      <c r="ONP46" s="31"/>
      <c r="ONQ46" s="31"/>
      <c r="ONR46" s="31"/>
      <c r="ONS46" s="31"/>
      <c r="ONT46" s="31"/>
      <c r="ONU46" s="31"/>
      <c r="ONV46" s="31"/>
      <c r="ONW46" s="31"/>
      <c r="ONX46" s="31"/>
      <c r="ONY46" s="31"/>
      <c r="ONZ46" s="31"/>
      <c r="OOA46" s="31"/>
      <c r="OOB46" s="31"/>
      <c r="OOC46" s="31"/>
      <c r="OOD46" s="31"/>
      <c r="OOE46" s="31"/>
      <c r="OOF46" s="31"/>
      <c r="OOG46" s="31"/>
      <c r="OOH46" s="31"/>
      <c r="OOI46" s="31"/>
      <c r="OOJ46" s="31"/>
      <c r="OOK46" s="31"/>
      <c r="OOL46" s="31"/>
      <c r="OOM46" s="31"/>
      <c r="OON46" s="31"/>
      <c r="OOO46" s="31"/>
      <c r="OOP46" s="31"/>
      <c r="OOQ46" s="31"/>
      <c r="OOR46" s="31"/>
      <c r="OOS46" s="31"/>
      <c r="OOT46" s="31"/>
      <c r="OOU46" s="31"/>
      <c r="OOV46" s="31"/>
      <c r="OOW46" s="31"/>
      <c r="OOX46" s="31"/>
      <c r="OOY46" s="31"/>
      <c r="OOZ46" s="31"/>
      <c r="OPA46" s="31"/>
      <c r="OPB46" s="31"/>
      <c r="OPC46" s="31"/>
      <c r="OPD46" s="31"/>
      <c r="OPE46" s="31"/>
      <c r="OPF46" s="31"/>
      <c r="OPG46" s="31"/>
      <c r="OPH46" s="31"/>
      <c r="OPI46" s="31"/>
      <c r="OPJ46" s="31"/>
      <c r="OPK46" s="31"/>
      <c r="OPL46" s="31"/>
      <c r="OPM46" s="31"/>
      <c r="OPN46" s="31"/>
      <c r="OPO46" s="31"/>
      <c r="OPP46" s="31"/>
      <c r="OPQ46" s="31"/>
      <c r="OPR46" s="31"/>
      <c r="OPS46" s="31"/>
      <c r="OPT46" s="31"/>
      <c r="OPU46" s="31"/>
      <c r="OPV46" s="31"/>
      <c r="OPW46" s="31"/>
      <c r="OPX46" s="31"/>
      <c r="OPY46" s="31"/>
      <c r="OPZ46" s="31"/>
      <c r="OQA46" s="31"/>
      <c r="OQB46" s="31"/>
      <c r="OQC46" s="31"/>
      <c r="OQD46" s="31"/>
      <c r="OQE46" s="31"/>
      <c r="OQF46" s="31"/>
      <c r="OQG46" s="31"/>
      <c r="OQH46" s="31"/>
      <c r="OQI46" s="31"/>
      <c r="OQJ46" s="31"/>
      <c r="OQK46" s="31"/>
      <c r="OQL46" s="31"/>
      <c r="OQM46" s="31"/>
      <c r="OQN46" s="31"/>
      <c r="OQO46" s="31"/>
      <c r="OQP46" s="31"/>
      <c r="OQQ46" s="31"/>
      <c r="OQR46" s="31"/>
      <c r="OQS46" s="31"/>
      <c r="OQT46" s="31"/>
      <c r="OQU46" s="31"/>
      <c r="OQV46" s="31"/>
      <c r="OQW46" s="31"/>
      <c r="OQX46" s="31"/>
      <c r="OQY46" s="31"/>
      <c r="OQZ46" s="31"/>
      <c r="ORA46" s="31"/>
      <c r="ORB46" s="31"/>
      <c r="ORC46" s="31"/>
      <c r="ORD46" s="31"/>
      <c r="ORE46" s="31"/>
      <c r="ORF46" s="31"/>
      <c r="ORG46" s="31"/>
      <c r="ORH46" s="31"/>
      <c r="ORI46" s="31"/>
      <c r="ORJ46" s="31"/>
      <c r="ORK46" s="31"/>
      <c r="ORL46" s="31"/>
      <c r="ORM46" s="31"/>
      <c r="ORN46" s="31"/>
      <c r="ORO46" s="31"/>
      <c r="ORP46" s="31"/>
      <c r="ORQ46" s="31"/>
      <c r="ORR46" s="31"/>
      <c r="ORS46" s="31"/>
      <c r="ORT46" s="31"/>
      <c r="ORU46" s="31"/>
      <c r="ORV46" s="31"/>
      <c r="ORW46" s="31"/>
      <c r="ORX46" s="31"/>
      <c r="ORY46" s="31"/>
      <c r="ORZ46" s="31"/>
      <c r="OSA46" s="31"/>
      <c r="OSB46" s="31"/>
      <c r="OSC46" s="31"/>
      <c r="OSD46" s="31"/>
      <c r="OSE46" s="31"/>
      <c r="OSF46" s="31"/>
      <c r="OSG46" s="31"/>
      <c r="OSH46" s="31"/>
      <c r="OSI46" s="31"/>
      <c r="OSJ46" s="31"/>
      <c r="OSK46" s="31"/>
      <c r="OSL46" s="31"/>
      <c r="OSM46" s="31"/>
      <c r="OSN46" s="31"/>
      <c r="OSO46" s="31"/>
      <c r="OSP46" s="31"/>
      <c r="OSQ46" s="31"/>
      <c r="OSR46" s="31"/>
      <c r="OSS46" s="31"/>
      <c r="OST46" s="31"/>
      <c r="OSU46" s="31"/>
      <c r="OSV46" s="31"/>
      <c r="OSW46" s="31"/>
      <c r="OSX46" s="31"/>
      <c r="OSY46" s="31"/>
      <c r="OSZ46" s="31"/>
      <c r="OTA46" s="31"/>
      <c r="OTB46" s="31"/>
      <c r="OTC46" s="31"/>
      <c r="OTD46" s="31"/>
      <c r="OTE46" s="31"/>
      <c r="OTF46" s="31"/>
      <c r="OTG46" s="31"/>
      <c r="OTH46" s="31"/>
      <c r="OTI46" s="31"/>
      <c r="OTJ46" s="31"/>
      <c r="OTK46" s="31"/>
      <c r="OTL46" s="31"/>
      <c r="OTM46" s="31"/>
      <c r="OTN46" s="31"/>
      <c r="OTO46" s="31"/>
      <c r="OTP46" s="31"/>
      <c r="OTQ46" s="31"/>
      <c r="OTR46" s="31"/>
      <c r="OTS46" s="31"/>
      <c r="OTT46" s="31"/>
      <c r="OTU46" s="31"/>
      <c r="OTV46" s="31"/>
      <c r="OTW46" s="31"/>
      <c r="OTX46" s="31"/>
      <c r="OTY46" s="31"/>
      <c r="OTZ46" s="31"/>
      <c r="OUA46" s="31"/>
      <c r="OUB46" s="31"/>
      <c r="OUC46" s="31"/>
      <c r="OUD46" s="31"/>
      <c r="OUE46" s="31"/>
      <c r="OUF46" s="31"/>
      <c r="OUG46" s="31"/>
      <c r="OUH46" s="31"/>
      <c r="OUI46" s="31"/>
      <c r="OUJ46" s="31"/>
      <c r="OUK46" s="31"/>
      <c r="OUL46" s="31"/>
      <c r="OUM46" s="31"/>
      <c r="OUN46" s="31"/>
      <c r="OUO46" s="31"/>
      <c r="OUP46" s="31"/>
      <c r="OUQ46" s="31"/>
      <c r="OUR46" s="31"/>
      <c r="OUS46" s="31"/>
      <c r="OUT46" s="31"/>
      <c r="OUU46" s="31"/>
      <c r="OUV46" s="31"/>
      <c r="OUW46" s="31"/>
      <c r="OUX46" s="31"/>
      <c r="OUY46" s="31"/>
      <c r="OUZ46" s="31"/>
      <c r="OVA46" s="31"/>
      <c r="OVB46" s="31"/>
      <c r="OVC46" s="31"/>
      <c r="OVD46" s="31"/>
      <c r="OVE46" s="31"/>
      <c r="OVF46" s="31"/>
      <c r="OVG46" s="31"/>
      <c r="OVH46" s="31"/>
      <c r="OVI46" s="31"/>
      <c r="OVJ46" s="31"/>
      <c r="OVK46" s="31"/>
      <c r="OVL46" s="31"/>
      <c r="OVM46" s="31"/>
      <c r="OVN46" s="31"/>
      <c r="OVO46" s="31"/>
      <c r="OVP46" s="31"/>
      <c r="OVQ46" s="31"/>
      <c r="OVR46" s="31"/>
      <c r="OVS46" s="31"/>
      <c r="OVT46" s="31"/>
      <c r="OVU46" s="31"/>
      <c r="OVV46" s="31"/>
      <c r="OVW46" s="31"/>
      <c r="OVX46" s="31"/>
      <c r="OVY46" s="31"/>
      <c r="OVZ46" s="31"/>
      <c r="OWA46" s="31"/>
      <c r="OWB46" s="31"/>
      <c r="OWC46" s="31"/>
      <c r="OWD46" s="31"/>
      <c r="OWE46" s="31"/>
      <c r="OWF46" s="31"/>
      <c r="OWG46" s="31"/>
      <c r="OWH46" s="31"/>
      <c r="OWI46" s="31"/>
      <c r="OWJ46" s="31"/>
      <c r="OWK46" s="31"/>
      <c r="OWL46" s="31"/>
      <c r="OWM46" s="31"/>
      <c r="OWN46" s="31"/>
      <c r="OWO46" s="31"/>
      <c r="OWP46" s="31"/>
      <c r="OWQ46" s="31"/>
      <c r="OWR46" s="31"/>
      <c r="OWS46" s="31"/>
      <c r="OWT46" s="31"/>
      <c r="OWU46" s="31"/>
      <c r="OWV46" s="31"/>
      <c r="OWW46" s="31"/>
      <c r="OWX46" s="31"/>
      <c r="OWY46" s="31"/>
      <c r="OWZ46" s="31"/>
      <c r="OXA46" s="31"/>
      <c r="OXB46" s="31"/>
      <c r="OXC46" s="31"/>
      <c r="OXD46" s="31"/>
      <c r="OXE46" s="31"/>
      <c r="OXF46" s="31"/>
      <c r="OXG46" s="31"/>
      <c r="OXH46" s="31"/>
      <c r="OXI46" s="31"/>
      <c r="OXJ46" s="31"/>
      <c r="OXK46" s="31"/>
      <c r="OXL46" s="31"/>
      <c r="OXM46" s="31"/>
      <c r="OXN46" s="31"/>
      <c r="OXO46" s="31"/>
      <c r="OXP46" s="31"/>
      <c r="OXQ46" s="31"/>
      <c r="OXR46" s="31"/>
      <c r="OXS46" s="31"/>
      <c r="OXT46" s="31"/>
      <c r="OXU46" s="31"/>
      <c r="OXV46" s="31"/>
      <c r="OXW46" s="31"/>
      <c r="OXX46" s="31"/>
      <c r="OXY46" s="31"/>
      <c r="OXZ46" s="31"/>
      <c r="OYA46" s="31"/>
      <c r="OYB46" s="31"/>
      <c r="OYC46" s="31"/>
      <c r="OYD46" s="31"/>
      <c r="OYE46" s="31"/>
      <c r="OYF46" s="31"/>
      <c r="OYG46" s="31"/>
      <c r="OYH46" s="31"/>
      <c r="OYI46" s="31"/>
      <c r="OYJ46" s="31"/>
      <c r="OYK46" s="31"/>
      <c r="OYL46" s="31"/>
      <c r="OYM46" s="31"/>
      <c r="OYN46" s="31"/>
      <c r="OYO46" s="31"/>
      <c r="OYP46" s="31"/>
      <c r="OYQ46" s="31"/>
      <c r="OYR46" s="31"/>
      <c r="OYS46" s="31"/>
      <c r="OYT46" s="31"/>
      <c r="OYU46" s="31"/>
      <c r="OYV46" s="31"/>
      <c r="OYW46" s="31"/>
      <c r="OYX46" s="31"/>
      <c r="OYY46" s="31"/>
      <c r="OYZ46" s="31"/>
      <c r="OZA46" s="31"/>
      <c r="OZB46" s="31"/>
      <c r="OZC46" s="31"/>
      <c r="OZD46" s="31"/>
      <c r="OZE46" s="31"/>
      <c r="OZF46" s="31"/>
      <c r="OZG46" s="31"/>
      <c r="OZH46" s="31"/>
      <c r="OZI46" s="31"/>
      <c r="OZJ46" s="31"/>
      <c r="OZK46" s="31"/>
      <c r="OZL46" s="31"/>
      <c r="OZM46" s="31"/>
      <c r="OZN46" s="31"/>
      <c r="OZO46" s="31"/>
      <c r="OZP46" s="31"/>
      <c r="OZQ46" s="31"/>
      <c r="OZR46" s="31"/>
      <c r="OZS46" s="31"/>
      <c r="OZT46" s="31"/>
      <c r="OZU46" s="31"/>
      <c r="OZV46" s="31"/>
      <c r="OZW46" s="31"/>
      <c r="OZX46" s="31"/>
      <c r="OZY46" s="31"/>
      <c r="OZZ46" s="31"/>
      <c r="PAA46" s="31"/>
      <c r="PAB46" s="31"/>
      <c r="PAC46" s="31"/>
      <c r="PAD46" s="31"/>
      <c r="PAE46" s="31"/>
      <c r="PAF46" s="31"/>
      <c r="PAG46" s="31"/>
      <c r="PAH46" s="31"/>
      <c r="PAI46" s="31"/>
      <c r="PAJ46" s="31"/>
      <c r="PAK46" s="31"/>
      <c r="PAL46" s="31"/>
      <c r="PAM46" s="31"/>
      <c r="PAN46" s="31"/>
      <c r="PAO46" s="31"/>
      <c r="PAP46" s="31"/>
      <c r="PAQ46" s="31"/>
      <c r="PAR46" s="31"/>
      <c r="PAS46" s="31"/>
      <c r="PAT46" s="31"/>
      <c r="PAU46" s="31"/>
      <c r="PAV46" s="31"/>
      <c r="PAW46" s="31"/>
      <c r="PAX46" s="31"/>
      <c r="PAY46" s="31"/>
      <c r="PAZ46" s="31"/>
      <c r="PBA46" s="31"/>
      <c r="PBB46" s="31"/>
      <c r="PBC46" s="31"/>
      <c r="PBD46" s="31"/>
      <c r="PBE46" s="31"/>
      <c r="PBF46" s="31"/>
      <c r="PBG46" s="31"/>
      <c r="PBH46" s="31"/>
      <c r="PBI46" s="31"/>
      <c r="PBJ46" s="31"/>
      <c r="PBK46" s="31"/>
      <c r="PBL46" s="31"/>
      <c r="PBM46" s="31"/>
      <c r="PBN46" s="31"/>
      <c r="PBO46" s="31"/>
      <c r="PBP46" s="31"/>
      <c r="PBQ46" s="31"/>
      <c r="PBR46" s="31"/>
      <c r="PBS46" s="31"/>
      <c r="PBT46" s="31"/>
      <c r="PBU46" s="31"/>
      <c r="PBV46" s="31"/>
      <c r="PBW46" s="31"/>
      <c r="PBX46" s="31"/>
      <c r="PBY46" s="31"/>
      <c r="PBZ46" s="31"/>
      <c r="PCA46" s="31"/>
      <c r="PCB46" s="31"/>
      <c r="PCC46" s="31"/>
      <c r="PCD46" s="31"/>
      <c r="PCE46" s="31"/>
      <c r="PCF46" s="31"/>
      <c r="PCG46" s="31"/>
      <c r="PCH46" s="31"/>
      <c r="PCI46" s="31"/>
      <c r="PCJ46" s="31"/>
      <c r="PCK46" s="31"/>
      <c r="PCL46" s="31"/>
      <c r="PCM46" s="31"/>
      <c r="PCN46" s="31"/>
      <c r="PCO46" s="31"/>
      <c r="PCP46" s="31"/>
      <c r="PCQ46" s="31"/>
      <c r="PCR46" s="31"/>
      <c r="PCS46" s="31"/>
      <c r="PCT46" s="31"/>
      <c r="PCU46" s="31"/>
      <c r="PCV46" s="31"/>
      <c r="PCW46" s="31"/>
      <c r="PCX46" s="31"/>
      <c r="PCY46" s="31"/>
      <c r="PCZ46" s="31"/>
      <c r="PDA46" s="31"/>
      <c r="PDB46" s="31"/>
      <c r="PDC46" s="31"/>
      <c r="PDD46" s="31"/>
      <c r="PDE46" s="31"/>
      <c r="PDF46" s="31"/>
      <c r="PDG46" s="31"/>
      <c r="PDH46" s="31"/>
      <c r="PDI46" s="31"/>
      <c r="PDJ46" s="31"/>
      <c r="PDK46" s="31"/>
      <c r="PDL46" s="31"/>
      <c r="PDM46" s="31"/>
      <c r="PDN46" s="31"/>
      <c r="PDO46" s="31"/>
      <c r="PDP46" s="31"/>
      <c r="PDQ46" s="31"/>
      <c r="PDR46" s="31"/>
      <c r="PDS46" s="31"/>
      <c r="PDT46" s="31"/>
      <c r="PDU46" s="31"/>
      <c r="PDV46" s="31"/>
      <c r="PDW46" s="31"/>
      <c r="PDX46" s="31"/>
      <c r="PDY46" s="31"/>
      <c r="PDZ46" s="31"/>
      <c r="PEA46" s="31"/>
      <c r="PEB46" s="31"/>
      <c r="PEC46" s="31"/>
      <c r="PED46" s="31"/>
      <c r="PEE46" s="31"/>
      <c r="PEF46" s="31"/>
      <c r="PEG46" s="31"/>
      <c r="PEH46" s="31"/>
      <c r="PEI46" s="31"/>
      <c r="PEJ46" s="31"/>
      <c r="PEK46" s="31"/>
      <c r="PEL46" s="31"/>
      <c r="PEM46" s="31"/>
      <c r="PEN46" s="31"/>
      <c r="PEO46" s="31"/>
      <c r="PEP46" s="31"/>
      <c r="PEQ46" s="31"/>
      <c r="PER46" s="31"/>
      <c r="PES46" s="31"/>
      <c r="PET46" s="31"/>
      <c r="PEU46" s="31"/>
      <c r="PEV46" s="31"/>
      <c r="PEW46" s="31"/>
      <c r="PEX46" s="31"/>
      <c r="PEY46" s="31"/>
      <c r="PEZ46" s="31"/>
      <c r="PFA46" s="31"/>
      <c r="PFB46" s="31"/>
      <c r="PFC46" s="31"/>
      <c r="PFD46" s="31"/>
      <c r="PFE46" s="31"/>
      <c r="PFF46" s="31"/>
      <c r="PFG46" s="31"/>
      <c r="PFH46" s="31"/>
      <c r="PFI46" s="31"/>
      <c r="PFJ46" s="31"/>
      <c r="PFK46" s="31"/>
      <c r="PFL46" s="31"/>
      <c r="PFM46" s="31"/>
      <c r="PFN46" s="31"/>
      <c r="PFO46" s="31"/>
      <c r="PFP46" s="31"/>
      <c r="PFQ46" s="31"/>
      <c r="PFR46" s="31"/>
      <c r="PFS46" s="31"/>
      <c r="PFT46" s="31"/>
      <c r="PFU46" s="31"/>
      <c r="PFV46" s="31"/>
      <c r="PFW46" s="31"/>
      <c r="PFX46" s="31"/>
      <c r="PFY46" s="31"/>
      <c r="PFZ46" s="31"/>
      <c r="PGA46" s="31"/>
      <c r="PGB46" s="31"/>
      <c r="PGC46" s="31"/>
      <c r="PGD46" s="31"/>
      <c r="PGE46" s="31"/>
      <c r="PGF46" s="31"/>
      <c r="PGG46" s="31"/>
      <c r="PGH46" s="31"/>
      <c r="PGI46" s="31"/>
      <c r="PGJ46" s="31"/>
      <c r="PGK46" s="31"/>
      <c r="PGL46" s="31"/>
      <c r="PGM46" s="31"/>
      <c r="PGN46" s="31"/>
      <c r="PGO46" s="31"/>
      <c r="PGP46" s="31"/>
      <c r="PGQ46" s="31"/>
      <c r="PGR46" s="31"/>
      <c r="PGS46" s="31"/>
      <c r="PGT46" s="31"/>
      <c r="PGU46" s="31"/>
      <c r="PGV46" s="31"/>
      <c r="PGW46" s="31"/>
      <c r="PGX46" s="31"/>
      <c r="PGY46" s="31"/>
      <c r="PGZ46" s="31"/>
      <c r="PHA46" s="31"/>
      <c r="PHB46" s="31"/>
      <c r="PHC46" s="31"/>
      <c r="PHD46" s="31"/>
      <c r="PHE46" s="31"/>
      <c r="PHF46" s="31"/>
      <c r="PHG46" s="31"/>
      <c r="PHH46" s="31"/>
      <c r="PHI46" s="31"/>
      <c r="PHJ46" s="31"/>
      <c r="PHK46" s="31"/>
      <c r="PHL46" s="31"/>
      <c r="PHM46" s="31"/>
      <c r="PHN46" s="31"/>
      <c r="PHO46" s="31"/>
      <c r="PHP46" s="31"/>
      <c r="PHQ46" s="31"/>
      <c r="PHR46" s="31"/>
      <c r="PHS46" s="31"/>
      <c r="PHT46" s="31"/>
      <c r="PHU46" s="31"/>
      <c r="PHV46" s="31"/>
      <c r="PHW46" s="31"/>
      <c r="PHX46" s="31"/>
      <c r="PHY46" s="31"/>
      <c r="PHZ46" s="31"/>
      <c r="PIA46" s="31"/>
      <c r="PIB46" s="31"/>
      <c r="PIC46" s="31"/>
      <c r="PID46" s="31"/>
      <c r="PIE46" s="31"/>
      <c r="PIF46" s="31"/>
      <c r="PIG46" s="31"/>
      <c r="PIH46" s="31"/>
      <c r="PII46" s="31"/>
      <c r="PIJ46" s="31"/>
      <c r="PIK46" s="31"/>
      <c r="PIL46" s="31"/>
      <c r="PIM46" s="31"/>
      <c r="PIN46" s="31"/>
      <c r="PIO46" s="31"/>
      <c r="PIP46" s="31"/>
      <c r="PIQ46" s="31"/>
      <c r="PIR46" s="31"/>
      <c r="PIS46" s="31"/>
      <c r="PIT46" s="31"/>
      <c r="PIU46" s="31"/>
      <c r="PIV46" s="31"/>
      <c r="PIW46" s="31"/>
      <c r="PIX46" s="31"/>
      <c r="PIY46" s="31"/>
      <c r="PIZ46" s="31"/>
      <c r="PJA46" s="31"/>
      <c r="PJB46" s="31"/>
      <c r="PJC46" s="31"/>
      <c r="PJD46" s="31"/>
      <c r="PJE46" s="31"/>
      <c r="PJF46" s="31"/>
      <c r="PJG46" s="31"/>
      <c r="PJH46" s="31"/>
      <c r="PJI46" s="31"/>
      <c r="PJJ46" s="31"/>
      <c r="PJK46" s="31"/>
      <c r="PJL46" s="31"/>
      <c r="PJM46" s="31"/>
      <c r="PJN46" s="31"/>
      <c r="PJO46" s="31"/>
      <c r="PJP46" s="31"/>
      <c r="PJQ46" s="31"/>
      <c r="PJR46" s="31"/>
      <c r="PJS46" s="31"/>
      <c r="PJT46" s="31"/>
      <c r="PJU46" s="31"/>
      <c r="PJV46" s="31"/>
      <c r="PJW46" s="31"/>
      <c r="PJX46" s="31"/>
      <c r="PJY46" s="31"/>
      <c r="PJZ46" s="31"/>
      <c r="PKA46" s="31"/>
      <c r="PKB46" s="31"/>
      <c r="PKC46" s="31"/>
      <c r="PKD46" s="31"/>
      <c r="PKE46" s="31"/>
      <c r="PKF46" s="31"/>
      <c r="PKG46" s="31"/>
      <c r="PKH46" s="31"/>
      <c r="PKI46" s="31"/>
      <c r="PKJ46" s="31"/>
      <c r="PKK46" s="31"/>
      <c r="PKL46" s="31"/>
      <c r="PKM46" s="31"/>
      <c r="PKN46" s="31"/>
      <c r="PKO46" s="31"/>
      <c r="PKP46" s="31"/>
      <c r="PKQ46" s="31"/>
      <c r="PKR46" s="31"/>
      <c r="PKS46" s="31"/>
      <c r="PKT46" s="31"/>
      <c r="PKU46" s="31"/>
      <c r="PKV46" s="31"/>
      <c r="PKW46" s="31"/>
      <c r="PKX46" s="31"/>
      <c r="PKY46" s="31"/>
      <c r="PKZ46" s="31"/>
      <c r="PLA46" s="31"/>
      <c r="PLB46" s="31"/>
      <c r="PLC46" s="31"/>
      <c r="PLD46" s="31"/>
      <c r="PLE46" s="31"/>
      <c r="PLF46" s="31"/>
      <c r="PLG46" s="31"/>
      <c r="PLH46" s="31"/>
      <c r="PLI46" s="31"/>
      <c r="PLJ46" s="31"/>
      <c r="PLK46" s="31"/>
      <c r="PLL46" s="31"/>
      <c r="PLM46" s="31"/>
      <c r="PLN46" s="31"/>
      <c r="PLO46" s="31"/>
      <c r="PLP46" s="31"/>
      <c r="PLQ46" s="31"/>
      <c r="PLR46" s="31"/>
      <c r="PLS46" s="31"/>
      <c r="PLT46" s="31"/>
      <c r="PLU46" s="31"/>
      <c r="PLV46" s="31"/>
      <c r="PLW46" s="31"/>
      <c r="PLX46" s="31"/>
      <c r="PLY46" s="31"/>
      <c r="PLZ46" s="31"/>
      <c r="PMA46" s="31"/>
      <c r="PMB46" s="31"/>
      <c r="PMC46" s="31"/>
      <c r="PMD46" s="31"/>
      <c r="PME46" s="31"/>
      <c r="PMF46" s="31"/>
      <c r="PMG46" s="31"/>
      <c r="PMH46" s="31"/>
      <c r="PMI46" s="31"/>
      <c r="PMJ46" s="31"/>
      <c r="PMK46" s="31"/>
      <c r="PML46" s="31"/>
      <c r="PMM46" s="31"/>
      <c r="PMN46" s="31"/>
      <c r="PMO46" s="31"/>
      <c r="PMP46" s="31"/>
      <c r="PMQ46" s="31"/>
      <c r="PMR46" s="31"/>
      <c r="PMS46" s="31"/>
      <c r="PMT46" s="31"/>
      <c r="PMU46" s="31"/>
      <c r="PMV46" s="31"/>
      <c r="PMW46" s="31"/>
      <c r="PMX46" s="31"/>
      <c r="PMY46" s="31"/>
      <c r="PMZ46" s="31"/>
      <c r="PNA46" s="31"/>
      <c r="PNB46" s="31"/>
      <c r="PNC46" s="31"/>
      <c r="PND46" s="31"/>
      <c r="PNE46" s="31"/>
      <c r="PNF46" s="31"/>
      <c r="PNG46" s="31"/>
      <c r="PNH46" s="31"/>
      <c r="PNI46" s="31"/>
      <c r="PNJ46" s="31"/>
      <c r="PNK46" s="31"/>
      <c r="PNL46" s="31"/>
      <c r="PNM46" s="31"/>
      <c r="PNN46" s="31"/>
      <c r="PNO46" s="31"/>
      <c r="PNP46" s="31"/>
      <c r="PNQ46" s="31"/>
      <c r="PNR46" s="31"/>
      <c r="PNS46" s="31"/>
      <c r="PNT46" s="31"/>
      <c r="PNU46" s="31"/>
      <c r="PNV46" s="31"/>
      <c r="PNW46" s="31"/>
      <c r="PNX46" s="31"/>
      <c r="PNY46" s="31"/>
      <c r="PNZ46" s="31"/>
      <c r="POA46" s="31"/>
      <c r="POB46" s="31"/>
      <c r="POC46" s="31"/>
      <c r="POD46" s="31"/>
      <c r="POE46" s="31"/>
      <c r="POF46" s="31"/>
      <c r="POG46" s="31"/>
      <c r="POH46" s="31"/>
      <c r="POI46" s="31"/>
      <c r="POJ46" s="31"/>
      <c r="POK46" s="31"/>
      <c r="POL46" s="31"/>
      <c r="POM46" s="31"/>
      <c r="PON46" s="31"/>
      <c r="POO46" s="31"/>
      <c r="POP46" s="31"/>
      <c r="POQ46" s="31"/>
      <c r="POR46" s="31"/>
      <c r="POS46" s="31"/>
      <c r="POT46" s="31"/>
      <c r="POU46" s="31"/>
      <c r="POV46" s="31"/>
      <c r="POW46" s="31"/>
      <c r="POX46" s="31"/>
      <c r="POY46" s="31"/>
      <c r="POZ46" s="31"/>
      <c r="PPA46" s="31"/>
      <c r="PPB46" s="31"/>
      <c r="PPC46" s="31"/>
      <c r="PPD46" s="31"/>
      <c r="PPE46" s="31"/>
      <c r="PPF46" s="31"/>
      <c r="PPG46" s="31"/>
      <c r="PPH46" s="31"/>
      <c r="PPI46" s="31"/>
      <c r="PPJ46" s="31"/>
      <c r="PPK46" s="31"/>
      <c r="PPL46" s="31"/>
      <c r="PPM46" s="31"/>
      <c r="PPN46" s="31"/>
      <c r="PPO46" s="31"/>
      <c r="PPP46" s="31"/>
      <c r="PPQ46" s="31"/>
      <c r="PPR46" s="31"/>
      <c r="PPS46" s="31"/>
      <c r="PPT46" s="31"/>
      <c r="PPU46" s="31"/>
      <c r="PPV46" s="31"/>
      <c r="PPW46" s="31"/>
      <c r="PPX46" s="31"/>
      <c r="PPY46" s="31"/>
      <c r="PPZ46" s="31"/>
      <c r="PQA46" s="31"/>
      <c r="PQB46" s="31"/>
      <c r="PQC46" s="31"/>
      <c r="PQD46" s="31"/>
      <c r="PQE46" s="31"/>
      <c r="PQF46" s="31"/>
      <c r="PQG46" s="31"/>
      <c r="PQH46" s="31"/>
      <c r="PQI46" s="31"/>
      <c r="PQJ46" s="31"/>
      <c r="PQK46" s="31"/>
      <c r="PQL46" s="31"/>
      <c r="PQM46" s="31"/>
      <c r="PQN46" s="31"/>
      <c r="PQO46" s="31"/>
      <c r="PQP46" s="31"/>
      <c r="PQQ46" s="31"/>
      <c r="PQR46" s="31"/>
      <c r="PQS46" s="31"/>
      <c r="PQT46" s="31"/>
      <c r="PQU46" s="31"/>
      <c r="PQV46" s="31"/>
      <c r="PQW46" s="31"/>
      <c r="PQX46" s="31"/>
      <c r="PQY46" s="31"/>
      <c r="PQZ46" s="31"/>
      <c r="PRA46" s="31"/>
      <c r="PRB46" s="31"/>
      <c r="PRC46" s="31"/>
      <c r="PRD46" s="31"/>
      <c r="PRE46" s="31"/>
      <c r="PRF46" s="31"/>
      <c r="PRG46" s="31"/>
      <c r="PRH46" s="31"/>
      <c r="PRI46" s="31"/>
      <c r="PRJ46" s="31"/>
      <c r="PRK46" s="31"/>
      <c r="PRL46" s="31"/>
      <c r="PRM46" s="31"/>
      <c r="PRN46" s="31"/>
      <c r="PRO46" s="31"/>
      <c r="PRP46" s="31"/>
      <c r="PRQ46" s="31"/>
      <c r="PRR46" s="31"/>
      <c r="PRS46" s="31"/>
      <c r="PRT46" s="31"/>
      <c r="PRU46" s="31"/>
      <c r="PRV46" s="31"/>
      <c r="PRW46" s="31"/>
      <c r="PRX46" s="31"/>
      <c r="PRY46" s="31"/>
      <c r="PRZ46" s="31"/>
      <c r="PSA46" s="31"/>
      <c r="PSB46" s="31"/>
      <c r="PSC46" s="31"/>
      <c r="PSD46" s="31"/>
      <c r="PSE46" s="31"/>
      <c r="PSF46" s="31"/>
      <c r="PSG46" s="31"/>
      <c r="PSH46" s="31"/>
      <c r="PSI46" s="31"/>
      <c r="PSJ46" s="31"/>
      <c r="PSK46" s="31"/>
      <c r="PSL46" s="31"/>
      <c r="PSM46" s="31"/>
      <c r="PSN46" s="31"/>
      <c r="PSO46" s="31"/>
      <c r="PSP46" s="31"/>
      <c r="PSQ46" s="31"/>
      <c r="PSR46" s="31"/>
      <c r="PSS46" s="31"/>
      <c r="PST46" s="31"/>
      <c r="PSU46" s="31"/>
      <c r="PSV46" s="31"/>
      <c r="PSW46" s="31"/>
      <c r="PSX46" s="31"/>
      <c r="PSY46" s="31"/>
      <c r="PSZ46" s="31"/>
      <c r="PTA46" s="31"/>
      <c r="PTB46" s="31"/>
      <c r="PTC46" s="31"/>
      <c r="PTD46" s="31"/>
      <c r="PTE46" s="31"/>
      <c r="PTF46" s="31"/>
      <c r="PTG46" s="31"/>
      <c r="PTH46" s="31"/>
      <c r="PTI46" s="31"/>
      <c r="PTJ46" s="31"/>
      <c r="PTK46" s="31"/>
      <c r="PTL46" s="31"/>
      <c r="PTM46" s="31"/>
      <c r="PTN46" s="31"/>
      <c r="PTO46" s="31"/>
      <c r="PTP46" s="31"/>
      <c r="PTQ46" s="31"/>
      <c r="PTR46" s="31"/>
      <c r="PTS46" s="31"/>
      <c r="PTT46" s="31"/>
      <c r="PTU46" s="31"/>
      <c r="PTV46" s="31"/>
      <c r="PTW46" s="31"/>
      <c r="PTX46" s="31"/>
      <c r="PTY46" s="31"/>
      <c r="PTZ46" s="31"/>
      <c r="PUA46" s="31"/>
      <c r="PUB46" s="31"/>
      <c r="PUC46" s="31"/>
      <c r="PUD46" s="31"/>
      <c r="PUE46" s="31"/>
      <c r="PUF46" s="31"/>
      <c r="PUG46" s="31"/>
      <c r="PUH46" s="31"/>
      <c r="PUI46" s="31"/>
      <c r="PUJ46" s="31"/>
      <c r="PUK46" s="31"/>
      <c r="PUL46" s="31"/>
      <c r="PUM46" s="31"/>
      <c r="PUN46" s="31"/>
      <c r="PUO46" s="31"/>
      <c r="PUP46" s="31"/>
      <c r="PUQ46" s="31"/>
      <c r="PUR46" s="31"/>
      <c r="PUS46" s="31"/>
      <c r="PUT46" s="31"/>
      <c r="PUU46" s="31"/>
      <c r="PUV46" s="31"/>
      <c r="PUW46" s="31"/>
      <c r="PUX46" s="31"/>
      <c r="PUY46" s="31"/>
      <c r="PUZ46" s="31"/>
      <c r="PVA46" s="31"/>
      <c r="PVB46" s="31"/>
      <c r="PVC46" s="31"/>
      <c r="PVD46" s="31"/>
      <c r="PVE46" s="31"/>
      <c r="PVF46" s="31"/>
      <c r="PVG46" s="31"/>
      <c r="PVH46" s="31"/>
      <c r="PVI46" s="31"/>
      <c r="PVJ46" s="31"/>
      <c r="PVK46" s="31"/>
      <c r="PVL46" s="31"/>
      <c r="PVM46" s="31"/>
      <c r="PVN46" s="31"/>
      <c r="PVO46" s="31"/>
      <c r="PVP46" s="31"/>
      <c r="PVQ46" s="31"/>
      <c r="PVR46" s="31"/>
      <c r="PVS46" s="31"/>
      <c r="PVT46" s="31"/>
      <c r="PVU46" s="31"/>
      <c r="PVV46" s="31"/>
      <c r="PVW46" s="31"/>
      <c r="PVX46" s="31"/>
      <c r="PVY46" s="31"/>
      <c r="PVZ46" s="31"/>
      <c r="PWA46" s="31"/>
      <c r="PWB46" s="31"/>
      <c r="PWC46" s="31"/>
      <c r="PWD46" s="31"/>
      <c r="PWE46" s="31"/>
      <c r="PWF46" s="31"/>
      <c r="PWG46" s="31"/>
      <c r="PWH46" s="31"/>
      <c r="PWI46" s="31"/>
      <c r="PWJ46" s="31"/>
      <c r="PWK46" s="31"/>
      <c r="PWL46" s="31"/>
      <c r="PWM46" s="31"/>
      <c r="PWN46" s="31"/>
      <c r="PWO46" s="31"/>
      <c r="PWP46" s="31"/>
      <c r="PWQ46" s="31"/>
      <c r="PWR46" s="31"/>
      <c r="PWS46" s="31"/>
      <c r="PWT46" s="31"/>
      <c r="PWU46" s="31"/>
      <c r="PWV46" s="31"/>
      <c r="PWW46" s="31"/>
      <c r="PWX46" s="31"/>
      <c r="PWY46" s="31"/>
      <c r="PWZ46" s="31"/>
      <c r="PXA46" s="31"/>
      <c r="PXB46" s="31"/>
      <c r="PXC46" s="31"/>
      <c r="PXD46" s="31"/>
      <c r="PXE46" s="31"/>
      <c r="PXF46" s="31"/>
      <c r="PXG46" s="31"/>
      <c r="PXH46" s="31"/>
      <c r="PXI46" s="31"/>
      <c r="PXJ46" s="31"/>
      <c r="PXK46" s="31"/>
      <c r="PXL46" s="31"/>
      <c r="PXM46" s="31"/>
      <c r="PXN46" s="31"/>
      <c r="PXO46" s="31"/>
      <c r="PXP46" s="31"/>
      <c r="PXQ46" s="31"/>
      <c r="PXR46" s="31"/>
      <c r="PXS46" s="31"/>
      <c r="PXT46" s="31"/>
      <c r="PXU46" s="31"/>
      <c r="PXV46" s="31"/>
      <c r="PXW46" s="31"/>
      <c r="PXX46" s="31"/>
      <c r="PXY46" s="31"/>
      <c r="PXZ46" s="31"/>
      <c r="PYA46" s="31"/>
      <c r="PYB46" s="31"/>
      <c r="PYC46" s="31"/>
      <c r="PYD46" s="31"/>
      <c r="PYE46" s="31"/>
      <c r="PYF46" s="31"/>
      <c r="PYG46" s="31"/>
      <c r="PYH46" s="31"/>
      <c r="PYI46" s="31"/>
      <c r="PYJ46" s="31"/>
      <c r="PYK46" s="31"/>
      <c r="PYL46" s="31"/>
      <c r="PYM46" s="31"/>
      <c r="PYN46" s="31"/>
      <c r="PYO46" s="31"/>
      <c r="PYP46" s="31"/>
      <c r="PYQ46" s="31"/>
      <c r="PYR46" s="31"/>
      <c r="PYS46" s="31"/>
      <c r="PYT46" s="31"/>
      <c r="PYU46" s="31"/>
      <c r="PYV46" s="31"/>
      <c r="PYW46" s="31"/>
      <c r="PYX46" s="31"/>
      <c r="PYY46" s="31"/>
      <c r="PYZ46" s="31"/>
      <c r="PZA46" s="31"/>
      <c r="PZB46" s="31"/>
      <c r="PZC46" s="31"/>
      <c r="PZD46" s="31"/>
      <c r="PZE46" s="31"/>
      <c r="PZF46" s="31"/>
      <c r="PZG46" s="31"/>
      <c r="PZH46" s="31"/>
      <c r="PZI46" s="31"/>
      <c r="PZJ46" s="31"/>
      <c r="PZK46" s="31"/>
      <c r="PZL46" s="31"/>
      <c r="PZM46" s="31"/>
      <c r="PZN46" s="31"/>
      <c r="PZO46" s="31"/>
      <c r="PZP46" s="31"/>
      <c r="PZQ46" s="31"/>
      <c r="PZR46" s="31"/>
      <c r="PZS46" s="31"/>
      <c r="PZT46" s="31"/>
      <c r="PZU46" s="31"/>
      <c r="PZV46" s="31"/>
      <c r="PZW46" s="31"/>
      <c r="PZX46" s="31"/>
      <c r="PZY46" s="31"/>
      <c r="PZZ46" s="31"/>
      <c r="QAA46" s="31"/>
      <c r="QAB46" s="31"/>
      <c r="QAC46" s="31"/>
      <c r="QAD46" s="31"/>
      <c r="QAE46" s="31"/>
      <c r="QAF46" s="31"/>
      <c r="QAG46" s="31"/>
      <c r="QAH46" s="31"/>
      <c r="QAI46" s="31"/>
      <c r="QAJ46" s="31"/>
      <c r="QAK46" s="31"/>
      <c r="QAL46" s="31"/>
      <c r="QAM46" s="31"/>
      <c r="QAN46" s="31"/>
      <c r="QAO46" s="31"/>
      <c r="QAP46" s="31"/>
      <c r="QAQ46" s="31"/>
      <c r="QAR46" s="31"/>
      <c r="QAS46" s="31"/>
      <c r="QAT46" s="31"/>
      <c r="QAU46" s="31"/>
      <c r="QAV46" s="31"/>
      <c r="QAW46" s="31"/>
      <c r="QAX46" s="31"/>
      <c r="QAY46" s="31"/>
      <c r="QAZ46" s="31"/>
      <c r="QBA46" s="31"/>
      <c r="QBB46" s="31"/>
      <c r="QBC46" s="31"/>
      <c r="QBD46" s="31"/>
      <c r="QBE46" s="31"/>
      <c r="QBF46" s="31"/>
      <c r="QBG46" s="31"/>
      <c r="QBH46" s="31"/>
      <c r="QBI46" s="31"/>
      <c r="QBJ46" s="31"/>
      <c r="QBK46" s="31"/>
      <c r="QBL46" s="31"/>
      <c r="QBM46" s="31"/>
      <c r="QBN46" s="31"/>
      <c r="QBO46" s="31"/>
      <c r="QBP46" s="31"/>
      <c r="QBQ46" s="31"/>
      <c r="QBR46" s="31"/>
      <c r="QBS46" s="31"/>
      <c r="QBT46" s="31"/>
      <c r="QBU46" s="31"/>
      <c r="QBV46" s="31"/>
      <c r="QBW46" s="31"/>
      <c r="QBX46" s="31"/>
      <c r="QBY46" s="31"/>
      <c r="QBZ46" s="31"/>
      <c r="QCA46" s="31"/>
      <c r="QCB46" s="31"/>
      <c r="QCC46" s="31"/>
      <c r="QCD46" s="31"/>
      <c r="QCE46" s="31"/>
      <c r="QCF46" s="31"/>
      <c r="QCG46" s="31"/>
      <c r="QCH46" s="31"/>
      <c r="QCI46" s="31"/>
      <c r="QCJ46" s="31"/>
      <c r="QCK46" s="31"/>
      <c r="QCL46" s="31"/>
      <c r="QCM46" s="31"/>
      <c r="QCN46" s="31"/>
      <c r="QCO46" s="31"/>
      <c r="QCP46" s="31"/>
      <c r="QCQ46" s="31"/>
      <c r="QCR46" s="31"/>
      <c r="QCS46" s="31"/>
      <c r="QCT46" s="31"/>
      <c r="QCU46" s="31"/>
      <c r="QCV46" s="31"/>
      <c r="QCW46" s="31"/>
      <c r="QCX46" s="31"/>
      <c r="QCY46" s="31"/>
      <c r="QCZ46" s="31"/>
      <c r="QDA46" s="31"/>
      <c r="QDB46" s="31"/>
      <c r="QDC46" s="31"/>
      <c r="QDD46" s="31"/>
      <c r="QDE46" s="31"/>
      <c r="QDF46" s="31"/>
      <c r="QDG46" s="31"/>
      <c r="QDH46" s="31"/>
      <c r="QDI46" s="31"/>
      <c r="QDJ46" s="31"/>
      <c r="QDK46" s="31"/>
      <c r="QDL46" s="31"/>
      <c r="QDM46" s="31"/>
      <c r="QDN46" s="31"/>
      <c r="QDO46" s="31"/>
      <c r="QDP46" s="31"/>
      <c r="QDQ46" s="31"/>
      <c r="QDR46" s="31"/>
      <c r="QDS46" s="31"/>
      <c r="QDT46" s="31"/>
      <c r="QDU46" s="31"/>
      <c r="QDV46" s="31"/>
      <c r="QDW46" s="31"/>
      <c r="QDX46" s="31"/>
      <c r="QDY46" s="31"/>
      <c r="QDZ46" s="31"/>
      <c r="QEA46" s="31"/>
      <c r="QEB46" s="31"/>
      <c r="QEC46" s="31"/>
      <c r="QED46" s="31"/>
      <c r="QEE46" s="31"/>
      <c r="QEF46" s="31"/>
      <c r="QEG46" s="31"/>
      <c r="QEH46" s="31"/>
      <c r="QEI46" s="31"/>
      <c r="QEJ46" s="31"/>
      <c r="QEK46" s="31"/>
      <c r="QEL46" s="31"/>
      <c r="QEM46" s="31"/>
      <c r="QEN46" s="31"/>
      <c r="QEO46" s="31"/>
      <c r="QEP46" s="31"/>
      <c r="QEQ46" s="31"/>
      <c r="QER46" s="31"/>
      <c r="QES46" s="31"/>
      <c r="QET46" s="31"/>
      <c r="QEU46" s="31"/>
      <c r="QEV46" s="31"/>
      <c r="QEW46" s="31"/>
      <c r="QEX46" s="31"/>
      <c r="QEY46" s="31"/>
      <c r="QEZ46" s="31"/>
      <c r="QFA46" s="31"/>
      <c r="QFB46" s="31"/>
      <c r="QFC46" s="31"/>
      <c r="QFD46" s="31"/>
      <c r="QFE46" s="31"/>
      <c r="QFF46" s="31"/>
      <c r="QFG46" s="31"/>
      <c r="QFH46" s="31"/>
      <c r="QFI46" s="31"/>
      <c r="QFJ46" s="31"/>
      <c r="QFK46" s="31"/>
      <c r="QFL46" s="31"/>
      <c r="QFM46" s="31"/>
      <c r="QFN46" s="31"/>
      <c r="QFO46" s="31"/>
      <c r="QFP46" s="31"/>
      <c r="QFQ46" s="31"/>
      <c r="QFR46" s="31"/>
      <c r="QFS46" s="31"/>
      <c r="QFT46" s="31"/>
      <c r="QFU46" s="31"/>
      <c r="QFV46" s="31"/>
      <c r="QFW46" s="31"/>
      <c r="QFX46" s="31"/>
      <c r="QFY46" s="31"/>
      <c r="QFZ46" s="31"/>
      <c r="QGA46" s="31"/>
      <c r="QGB46" s="31"/>
      <c r="QGC46" s="31"/>
      <c r="QGD46" s="31"/>
      <c r="QGE46" s="31"/>
      <c r="QGF46" s="31"/>
      <c r="QGG46" s="31"/>
      <c r="QGH46" s="31"/>
      <c r="QGI46" s="31"/>
      <c r="QGJ46" s="31"/>
      <c r="QGK46" s="31"/>
      <c r="QGL46" s="31"/>
      <c r="QGM46" s="31"/>
      <c r="QGN46" s="31"/>
      <c r="QGO46" s="31"/>
      <c r="QGP46" s="31"/>
      <c r="QGQ46" s="31"/>
      <c r="QGR46" s="31"/>
      <c r="QGS46" s="31"/>
      <c r="QGT46" s="31"/>
      <c r="QGU46" s="31"/>
      <c r="QGV46" s="31"/>
      <c r="QGW46" s="31"/>
      <c r="QGX46" s="31"/>
      <c r="QGY46" s="31"/>
      <c r="QGZ46" s="31"/>
      <c r="QHA46" s="31"/>
      <c r="QHB46" s="31"/>
      <c r="QHC46" s="31"/>
      <c r="QHD46" s="31"/>
      <c r="QHE46" s="31"/>
      <c r="QHF46" s="31"/>
      <c r="QHG46" s="31"/>
      <c r="QHH46" s="31"/>
      <c r="QHI46" s="31"/>
      <c r="QHJ46" s="31"/>
      <c r="QHK46" s="31"/>
      <c r="QHL46" s="31"/>
      <c r="QHM46" s="31"/>
      <c r="QHN46" s="31"/>
      <c r="QHO46" s="31"/>
      <c r="QHP46" s="31"/>
      <c r="QHQ46" s="31"/>
      <c r="QHR46" s="31"/>
      <c r="QHS46" s="31"/>
      <c r="QHT46" s="31"/>
      <c r="QHU46" s="31"/>
      <c r="QHV46" s="31"/>
      <c r="QHW46" s="31"/>
      <c r="QHX46" s="31"/>
      <c r="QHY46" s="31"/>
      <c r="QHZ46" s="31"/>
      <c r="QIA46" s="31"/>
      <c r="QIB46" s="31"/>
      <c r="QIC46" s="31"/>
      <c r="QID46" s="31"/>
      <c r="QIE46" s="31"/>
      <c r="QIF46" s="31"/>
      <c r="QIG46" s="31"/>
      <c r="QIH46" s="31"/>
      <c r="QII46" s="31"/>
      <c r="QIJ46" s="31"/>
      <c r="QIK46" s="31"/>
      <c r="QIL46" s="31"/>
      <c r="QIM46" s="31"/>
      <c r="QIN46" s="31"/>
      <c r="QIO46" s="31"/>
      <c r="QIP46" s="31"/>
      <c r="QIQ46" s="31"/>
      <c r="QIR46" s="31"/>
      <c r="QIS46" s="31"/>
      <c r="QIT46" s="31"/>
      <c r="QIU46" s="31"/>
      <c r="QIV46" s="31"/>
      <c r="QIW46" s="31"/>
      <c r="QIX46" s="31"/>
      <c r="QIY46" s="31"/>
      <c r="QIZ46" s="31"/>
      <c r="QJA46" s="31"/>
      <c r="QJB46" s="31"/>
      <c r="QJC46" s="31"/>
      <c r="QJD46" s="31"/>
      <c r="QJE46" s="31"/>
      <c r="QJF46" s="31"/>
      <c r="QJG46" s="31"/>
      <c r="QJH46" s="31"/>
      <c r="QJI46" s="31"/>
      <c r="QJJ46" s="31"/>
      <c r="QJK46" s="31"/>
      <c r="QJL46" s="31"/>
      <c r="QJM46" s="31"/>
      <c r="QJN46" s="31"/>
      <c r="QJO46" s="31"/>
      <c r="QJP46" s="31"/>
      <c r="QJQ46" s="31"/>
      <c r="QJR46" s="31"/>
      <c r="QJS46" s="31"/>
      <c r="QJT46" s="31"/>
      <c r="QJU46" s="31"/>
      <c r="QJV46" s="31"/>
      <c r="QJW46" s="31"/>
      <c r="QJX46" s="31"/>
      <c r="QJY46" s="31"/>
      <c r="QJZ46" s="31"/>
      <c r="QKA46" s="31"/>
      <c r="QKB46" s="31"/>
      <c r="QKC46" s="31"/>
      <c r="QKD46" s="31"/>
      <c r="QKE46" s="31"/>
      <c r="QKF46" s="31"/>
      <c r="QKG46" s="31"/>
      <c r="QKH46" s="31"/>
      <c r="QKI46" s="31"/>
      <c r="QKJ46" s="31"/>
      <c r="QKK46" s="31"/>
      <c r="QKL46" s="31"/>
      <c r="QKM46" s="31"/>
      <c r="QKN46" s="31"/>
      <c r="QKO46" s="31"/>
      <c r="QKP46" s="31"/>
      <c r="QKQ46" s="31"/>
      <c r="QKR46" s="31"/>
      <c r="QKS46" s="31"/>
      <c r="QKT46" s="31"/>
      <c r="QKU46" s="31"/>
      <c r="QKV46" s="31"/>
      <c r="QKW46" s="31"/>
      <c r="QKX46" s="31"/>
      <c r="QKY46" s="31"/>
      <c r="QKZ46" s="31"/>
      <c r="QLA46" s="31"/>
      <c r="QLB46" s="31"/>
      <c r="QLC46" s="31"/>
      <c r="QLD46" s="31"/>
      <c r="QLE46" s="31"/>
      <c r="QLF46" s="31"/>
      <c r="QLG46" s="31"/>
      <c r="QLH46" s="31"/>
      <c r="QLI46" s="31"/>
      <c r="QLJ46" s="31"/>
      <c r="QLK46" s="31"/>
      <c r="QLL46" s="31"/>
      <c r="QLM46" s="31"/>
      <c r="QLN46" s="31"/>
      <c r="QLO46" s="31"/>
      <c r="QLP46" s="31"/>
      <c r="QLQ46" s="31"/>
      <c r="QLR46" s="31"/>
      <c r="QLS46" s="31"/>
      <c r="QLT46" s="31"/>
      <c r="QLU46" s="31"/>
      <c r="QLV46" s="31"/>
      <c r="QLW46" s="31"/>
      <c r="QLX46" s="31"/>
      <c r="QLY46" s="31"/>
      <c r="QLZ46" s="31"/>
      <c r="QMA46" s="31"/>
      <c r="QMB46" s="31"/>
      <c r="QMC46" s="31"/>
      <c r="QMD46" s="31"/>
      <c r="QME46" s="31"/>
      <c r="QMF46" s="31"/>
      <c r="QMG46" s="31"/>
      <c r="QMH46" s="31"/>
      <c r="QMI46" s="31"/>
      <c r="QMJ46" s="31"/>
      <c r="QMK46" s="31"/>
      <c r="QML46" s="31"/>
      <c r="QMM46" s="31"/>
      <c r="QMN46" s="31"/>
      <c r="QMO46" s="31"/>
      <c r="QMP46" s="31"/>
      <c r="QMQ46" s="31"/>
      <c r="QMR46" s="31"/>
      <c r="QMS46" s="31"/>
      <c r="QMT46" s="31"/>
      <c r="QMU46" s="31"/>
      <c r="QMV46" s="31"/>
      <c r="QMW46" s="31"/>
      <c r="QMX46" s="31"/>
      <c r="QMY46" s="31"/>
      <c r="QMZ46" s="31"/>
      <c r="QNA46" s="31"/>
      <c r="QNB46" s="31"/>
      <c r="QNC46" s="31"/>
      <c r="QND46" s="31"/>
      <c r="QNE46" s="31"/>
      <c r="QNF46" s="31"/>
      <c r="QNG46" s="31"/>
      <c r="QNH46" s="31"/>
      <c r="QNI46" s="31"/>
      <c r="QNJ46" s="31"/>
      <c r="QNK46" s="31"/>
      <c r="QNL46" s="31"/>
      <c r="QNM46" s="31"/>
      <c r="QNN46" s="31"/>
      <c r="QNO46" s="31"/>
      <c r="QNP46" s="31"/>
      <c r="QNQ46" s="31"/>
      <c r="QNR46" s="31"/>
      <c r="QNS46" s="31"/>
      <c r="QNT46" s="31"/>
      <c r="QNU46" s="31"/>
      <c r="QNV46" s="31"/>
      <c r="QNW46" s="31"/>
      <c r="QNX46" s="31"/>
      <c r="QNY46" s="31"/>
      <c r="QNZ46" s="31"/>
      <c r="QOA46" s="31"/>
      <c r="QOB46" s="31"/>
      <c r="QOC46" s="31"/>
      <c r="QOD46" s="31"/>
      <c r="QOE46" s="31"/>
      <c r="QOF46" s="31"/>
      <c r="QOG46" s="31"/>
      <c r="QOH46" s="31"/>
      <c r="QOI46" s="31"/>
      <c r="QOJ46" s="31"/>
      <c r="QOK46" s="31"/>
      <c r="QOL46" s="31"/>
      <c r="QOM46" s="31"/>
      <c r="QON46" s="31"/>
      <c r="QOO46" s="31"/>
      <c r="QOP46" s="31"/>
      <c r="QOQ46" s="31"/>
      <c r="QOR46" s="31"/>
      <c r="QOS46" s="31"/>
      <c r="QOT46" s="31"/>
      <c r="QOU46" s="31"/>
      <c r="QOV46" s="31"/>
      <c r="QOW46" s="31"/>
      <c r="QOX46" s="31"/>
      <c r="QOY46" s="31"/>
      <c r="QOZ46" s="31"/>
      <c r="QPA46" s="31"/>
      <c r="QPB46" s="31"/>
      <c r="QPC46" s="31"/>
      <c r="QPD46" s="31"/>
      <c r="QPE46" s="31"/>
      <c r="QPF46" s="31"/>
      <c r="QPG46" s="31"/>
      <c r="QPH46" s="31"/>
      <c r="QPI46" s="31"/>
      <c r="QPJ46" s="31"/>
      <c r="QPK46" s="31"/>
      <c r="QPL46" s="31"/>
      <c r="QPM46" s="31"/>
      <c r="QPN46" s="31"/>
      <c r="QPO46" s="31"/>
      <c r="QPP46" s="31"/>
      <c r="QPQ46" s="31"/>
      <c r="QPR46" s="31"/>
      <c r="QPS46" s="31"/>
      <c r="QPT46" s="31"/>
      <c r="QPU46" s="31"/>
      <c r="QPV46" s="31"/>
      <c r="QPW46" s="31"/>
      <c r="QPX46" s="31"/>
      <c r="QPY46" s="31"/>
      <c r="QPZ46" s="31"/>
      <c r="QQA46" s="31"/>
      <c r="QQB46" s="31"/>
      <c r="QQC46" s="31"/>
      <c r="QQD46" s="31"/>
      <c r="QQE46" s="31"/>
      <c r="QQF46" s="31"/>
      <c r="QQG46" s="31"/>
      <c r="QQH46" s="31"/>
      <c r="QQI46" s="31"/>
      <c r="QQJ46" s="31"/>
      <c r="QQK46" s="31"/>
      <c r="QQL46" s="31"/>
      <c r="QQM46" s="31"/>
      <c r="QQN46" s="31"/>
      <c r="QQO46" s="31"/>
      <c r="QQP46" s="31"/>
      <c r="QQQ46" s="31"/>
      <c r="QQR46" s="31"/>
      <c r="QQS46" s="31"/>
      <c r="QQT46" s="31"/>
      <c r="QQU46" s="31"/>
      <c r="QQV46" s="31"/>
      <c r="QQW46" s="31"/>
      <c r="QQX46" s="31"/>
      <c r="QQY46" s="31"/>
      <c r="QQZ46" s="31"/>
      <c r="QRA46" s="31"/>
      <c r="QRB46" s="31"/>
      <c r="QRC46" s="31"/>
      <c r="QRD46" s="31"/>
      <c r="QRE46" s="31"/>
      <c r="QRF46" s="31"/>
      <c r="QRG46" s="31"/>
      <c r="QRH46" s="31"/>
      <c r="QRI46" s="31"/>
      <c r="QRJ46" s="31"/>
      <c r="QRK46" s="31"/>
      <c r="QRL46" s="31"/>
      <c r="QRM46" s="31"/>
      <c r="QRN46" s="31"/>
      <c r="QRO46" s="31"/>
      <c r="QRP46" s="31"/>
      <c r="QRQ46" s="31"/>
      <c r="QRR46" s="31"/>
      <c r="QRS46" s="31"/>
      <c r="QRT46" s="31"/>
      <c r="QRU46" s="31"/>
      <c r="QRV46" s="31"/>
      <c r="QRW46" s="31"/>
      <c r="QRX46" s="31"/>
      <c r="QRY46" s="31"/>
      <c r="QRZ46" s="31"/>
      <c r="QSA46" s="31"/>
      <c r="QSB46" s="31"/>
      <c r="QSC46" s="31"/>
      <c r="QSD46" s="31"/>
      <c r="QSE46" s="31"/>
      <c r="QSF46" s="31"/>
      <c r="QSG46" s="31"/>
      <c r="QSH46" s="31"/>
      <c r="QSI46" s="31"/>
      <c r="QSJ46" s="31"/>
      <c r="QSK46" s="31"/>
      <c r="QSL46" s="31"/>
      <c r="QSM46" s="31"/>
      <c r="QSN46" s="31"/>
      <c r="QSO46" s="31"/>
      <c r="QSP46" s="31"/>
      <c r="QSQ46" s="31"/>
      <c r="QSR46" s="31"/>
      <c r="QSS46" s="31"/>
      <c r="QST46" s="31"/>
      <c r="QSU46" s="31"/>
      <c r="QSV46" s="31"/>
      <c r="QSW46" s="31"/>
      <c r="QSX46" s="31"/>
      <c r="QSY46" s="31"/>
      <c r="QSZ46" s="31"/>
      <c r="QTA46" s="31"/>
      <c r="QTB46" s="31"/>
      <c r="QTC46" s="31"/>
      <c r="QTD46" s="31"/>
      <c r="QTE46" s="31"/>
      <c r="QTF46" s="31"/>
      <c r="QTG46" s="31"/>
      <c r="QTH46" s="31"/>
      <c r="QTI46" s="31"/>
      <c r="QTJ46" s="31"/>
      <c r="QTK46" s="31"/>
      <c r="QTL46" s="31"/>
      <c r="QTM46" s="31"/>
      <c r="QTN46" s="31"/>
      <c r="QTO46" s="31"/>
      <c r="QTP46" s="31"/>
      <c r="QTQ46" s="31"/>
      <c r="QTR46" s="31"/>
      <c r="QTS46" s="31"/>
      <c r="QTT46" s="31"/>
      <c r="QTU46" s="31"/>
      <c r="QTV46" s="31"/>
      <c r="QTW46" s="31"/>
      <c r="QTX46" s="31"/>
      <c r="QTY46" s="31"/>
      <c r="QTZ46" s="31"/>
      <c r="QUA46" s="31"/>
      <c r="QUB46" s="31"/>
      <c r="QUC46" s="31"/>
      <c r="QUD46" s="31"/>
      <c r="QUE46" s="31"/>
      <c r="QUF46" s="31"/>
      <c r="QUG46" s="31"/>
      <c r="QUH46" s="31"/>
      <c r="QUI46" s="31"/>
      <c r="QUJ46" s="31"/>
      <c r="QUK46" s="31"/>
      <c r="QUL46" s="31"/>
      <c r="QUM46" s="31"/>
      <c r="QUN46" s="31"/>
      <c r="QUO46" s="31"/>
      <c r="QUP46" s="31"/>
      <c r="QUQ46" s="31"/>
      <c r="QUR46" s="31"/>
      <c r="QUS46" s="31"/>
      <c r="QUT46" s="31"/>
      <c r="QUU46" s="31"/>
      <c r="QUV46" s="31"/>
      <c r="QUW46" s="31"/>
      <c r="QUX46" s="31"/>
      <c r="QUY46" s="31"/>
      <c r="QUZ46" s="31"/>
      <c r="QVA46" s="31"/>
      <c r="QVB46" s="31"/>
      <c r="QVC46" s="31"/>
      <c r="QVD46" s="31"/>
      <c r="QVE46" s="31"/>
      <c r="QVF46" s="31"/>
      <c r="QVG46" s="31"/>
      <c r="QVH46" s="31"/>
      <c r="QVI46" s="31"/>
      <c r="QVJ46" s="31"/>
      <c r="QVK46" s="31"/>
      <c r="QVL46" s="31"/>
      <c r="QVM46" s="31"/>
      <c r="QVN46" s="31"/>
      <c r="QVO46" s="31"/>
      <c r="QVP46" s="31"/>
      <c r="QVQ46" s="31"/>
      <c r="QVR46" s="31"/>
      <c r="QVS46" s="31"/>
      <c r="QVT46" s="31"/>
      <c r="QVU46" s="31"/>
      <c r="QVV46" s="31"/>
      <c r="QVW46" s="31"/>
      <c r="QVX46" s="31"/>
      <c r="QVY46" s="31"/>
      <c r="QVZ46" s="31"/>
      <c r="QWA46" s="31"/>
      <c r="QWB46" s="31"/>
      <c r="QWC46" s="31"/>
      <c r="QWD46" s="31"/>
      <c r="QWE46" s="31"/>
      <c r="QWF46" s="31"/>
      <c r="QWG46" s="31"/>
      <c r="QWH46" s="31"/>
      <c r="QWI46" s="31"/>
      <c r="QWJ46" s="31"/>
      <c r="QWK46" s="31"/>
      <c r="QWL46" s="31"/>
      <c r="QWM46" s="31"/>
      <c r="QWN46" s="31"/>
      <c r="QWO46" s="31"/>
      <c r="QWP46" s="31"/>
      <c r="QWQ46" s="31"/>
      <c r="QWR46" s="31"/>
      <c r="QWS46" s="31"/>
      <c r="QWT46" s="31"/>
      <c r="QWU46" s="31"/>
      <c r="QWV46" s="31"/>
      <c r="QWW46" s="31"/>
      <c r="QWX46" s="31"/>
      <c r="QWY46" s="31"/>
      <c r="QWZ46" s="31"/>
      <c r="QXA46" s="31"/>
      <c r="QXB46" s="31"/>
      <c r="QXC46" s="31"/>
      <c r="QXD46" s="31"/>
      <c r="QXE46" s="31"/>
      <c r="QXF46" s="31"/>
      <c r="QXG46" s="31"/>
      <c r="QXH46" s="31"/>
      <c r="QXI46" s="31"/>
      <c r="QXJ46" s="31"/>
      <c r="QXK46" s="31"/>
      <c r="QXL46" s="31"/>
      <c r="QXM46" s="31"/>
      <c r="QXN46" s="31"/>
      <c r="QXO46" s="31"/>
      <c r="QXP46" s="31"/>
      <c r="QXQ46" s="31"/>
      <c r="QXR46" s="31"/>
      <c r="QXS46" s="31"/>
      <c r="QXT46" s="31"/>
      <c r="QXU46" s="31"/>
      <c r="QXV46" s="31"/>
      <c r="QXW46" s="31"/>
      <c r="QXX46" s="31"/>
      <c r="QXY46" s="31"/>
      <c r="QXZ46" s="31"/>
      <c r="QYA46" s="31"/>
      <c r="QYB46" s="31"/>
      <c r="QYC46" s="31"/>
      <c r="QYD46" s="31"/>
      <c r="QYE46" s="31"/>
      <c r="QYF46" s="31"/>
      <c r="QYG46" s="31"/>
      <c r="QYH46" s="31"/>
      <c r="QYI46" s="31"/>
      <c r="QYJ46" s="31"/>
      <c r="QYK46" s="31"/>
      <c r="QYL46" s="31"/>
      <c r="QYM46" s="31"/>
      <c r="QYN46" s="31"/>
      <c r="QYO46" s="31"/>
      <c r="QYP46" s="31"/>
      <c r="QYQ46" s="31"/>
      <c r="QYR46" s="31"/>
      <c r="QYS46" s="31"/>
      <c r="QYT46" s="31"/>
      <c r="QYU46" s="31"/>
      <c r="QYV46" s="31"/>
      <c r="QYW46" s="31"/>
      <c r="QYX46" s="31"/>
      <c r="QYY46" s="31"/>
      <c r="QYZ46" s="31"/>
      <c r="QZA46" s="31"/>
      <c r="QZB46" s="31"/>
      <c r="QZC46" s="31"/>
      <c r="QZD46" s="31"/>
      <c r="QZE46" s="31"/>
      <c r="QZF46" s="31"/>
      <c r="QZG46" s="31"/>
      <c r="QZH46" s="31"/>
      <c r="QZI46" s="31"/>
      <c r="QZJ46" s="31"/>
      <c r="QZK46" s="31"/>
      <c r="QZL46" s="31"/>
      <c r="QZM46" s="31"/>
      <c r="QZN46" s="31"/>
      <c r="QZO46" s="31"/>
      <c r="QZP46" s="31"/>
      <c r="QZQ46" s="31"/>
      <c r="QZR46" s="31"/>
      <c r="QZS46" s="31"/>
      <c r="QZT46" s="31"/>
      <c r="QZU46" s="31"/>
      <c r="QZV46" s="31"/>
      <c r="QZW46" s="31"/>
      <c r="QZX46" s="31"/>
      <c r="QZY46" s="31"/>
      <c r="QZZ46" s="31"/>
      <c r="RAA46" s="31"/>
      <c r="RAB46" s="31"/>
      <c r="RAC46" s="31"/>
      <c r="RAD46" s="31"/>
      <c r="RAE46" s="31"/>
      <c r="RAF46" s="31"/>
      <c r="RAG46" s="31"/>
      <c r="RAH46" s="31"/>
      <c r="RAI46" s="31"/>
      <c r="RAJ46" s="31"/>
      <c r="RAK46" s="31"/>
      <c r="RAL46" s="31"/>
      <c r="RAM46" s="31"/>
      <c r="RAN46" s="31"/>
      <c r="RAO46" s="31"/>
      <c r="RAP46" s="31"/>
      <c r="RAQ46" s="31"/>
      <c r="RAR46" s="31"/>
      <c r="RAS46" s="31"/>
      <c r="RAT46" s="31"/>
      <c r="RAU46" s="31"/>
      <c r="RAV46" s="31"/>
      <c r="RAW46" s="31"/>
      <c r="RAX46" s="31"/>
      <c r="RAY46" s="31"/>
      <c r="RAZ46" s="31"/>
      <c r="RBA46" s="31"/>
      <c r="RBB46" s="31"/>
      <c r="RBC46" s="31"/>
      <c r="RBD46" s="31"/>
      <c r="RBE46" s="31"/>
      <c r="RBF46" s="31"/>
      <c r="RBG46" s="31"/>
      <c r="RBH46" s="31"/>
      <c r="RBI46" s="31"/>
      <c r="RBJ46" s="31"/>
      <c r="RBK46" s="31"/>
      <c r="RBL46" s="31"/>
      <c r="RBM46" s="31"/>
      <c r="RBN46" s="31"/>
      <c r="RBO46" s="31"/>
      <c r="RBP46" s="31"/>
      <c r="RBQ46" s="31"/>
      <c r="RBR46" s="31"/>
      <c r="RBS46" s="31"/>
      <c r="RBT46" s="31"/>
      <c r="RBU46" s="31"/>
      <c r="RBV46" s="31"/>
      <c r="RBW46" s="31"/>
      <c r="RBX46" s="31"/>
      <c r="RBY46" s="31"/>
      <c r="RBZ46" s="31"/>
      <c r="RCA46" s="31"/>
      <c r="RCB46" s="31"/>
      <c r="RCC46" s="31"/>
      <c r="RCD46" s="31"/>
      <c r="RCE46" s="31"/>
      <c r="RCF46" s="31"/>
      <c r="RCG46" s="31"/>
      <c r="RCH46" s="31"/>
      <c r="RCI46" s="31"/>
      <c r="RCJ46" s="31"/>
      <c r="RCK46" s="31"/>
      <c r="RCL46" s="31"/>
      <c r="RCM46" s="31"/>
      <c r="RCN46" s="31"/>
      <c r="RCO46" s="31"/>
      <c r="RCP46" s="31"/>
      <c r="RCQ46" s="31"/>
      <c r="RCR46" s="31"/>
      <c r="RCS46" s="31"/>
      <c r="RCT46" s="31"/>
      <c r="RCU46" s="31"/>
      <c r="RCV46" s="31"/>
      <c r="RCW46" s="31"/>
      <c r="RCX46" s="31"/>
      <c r="RCY46" s="31"/>
      <c r="RCZ46" s="31"/>
      <c r="RDA46" s="31"/>
      <c r="RDB46" s="31"/>
      <c r="RDC46" s="31"/>
      <c r="RDD46" s="31"/>
      <c r="RDE46" s="31"/>
      <c r="RDF46" s="31"/>
      <c r="RDG46" s="31"/>
      <c r="RDH46" s="31"/>
      <c r="RDI46" s="31"/>
      <c r="RDJ46" s="31"/>
      <c r="RDK46" s="31"/>
      <c r="RDL46" s="31"/>
      <c r="RDM46" s="31"/>
      <c r="RDN46" s="31"/>
      <c r="RDO46" s="31"/>
      <c r="RDP46" s="31"/>
      <c r="RDQ46" s="31"/>
      <c r="RDR46" s="31"/>
      <c r="RDS46" s="31"/>
      <c r="RDT46" s="31"/>
      <c r="RDU46" s="31"/>
      <c r="RDV46" s="31"/>
      <c r="RDW46" s="31"/>
      <c r="RDX46" s="31"/>
      <c r="RDY46" s="31"/>
      <c r="RDZ46" s="31"/>
      <c r="REA46" s="31"/>
      <c r="REB46" s="31"/>
      <c r="REC46" s="31"/>
      <c r="RED46" s="31"/>
      <c r="REE46" s="31"/>
      <c r="REF46" s="31"/>
      <c r="REG46" s="31"/>
      <c r="REH46" s="31"/>
      <c r="REI46" s="31"/>
      <c r="REJ46" s="31"/>
      <c r="REK46" s="31"/>
      <c r="REL46" s="31"/>
      <c r="REM46" s="31"/>
      <c r="REN46" s="31"/>
      <c r="REO46" s="31"/>
      <c r="REP46" s="31"/>
      <c r="REQ46" s="31"/>
      <c r="RER46" s="31"/>
      <c r="RES46" s="31"/>
      <c r="RET46" s="31"/>
      <c r="REU46" s="31"/>
      <c r="REV46" s="31"/>
      <c r="REW46" s="31"/>
      <c r="REX46" s="31"/>
      <c r="REY46" s="31"/>
      <c r="REZ46" s="31"/>
      <c r="RFA46" s="31"/>
      <c r="RFB46" s="31"/>
      <c r="RFC46" s="31"/>
      <c r="RFD46" s="31"/>
      <c r="RFE46" s="31"/>
      <c r="RFF46" s="31"/>
      <c r="RFG46" s="31"/>
      <c r="RFH46" s="31"/>
      <c r="RFI46" s="31"/>
      <c r="RFJ46" s="31"/>
      <c r="RFK46" s="31"/>
      <c r="RFL46" s="31"/>
      <c r="RFM46" s="31"/>
      <c r="RFN46" s="31"/>
      <c r="RFO46" s="31"/>
      <c r="RFP46" s="31"/>
      <c r="RFQ46" s="31"/>
      <c r="RFR46" s="31"/>
      <c r="RFS46" s="31"/>
      <c r="RFT46" s="31"/>
      <c r="RFU46" s="31"/>
      <c r="RFV46" s="31"/>
      <c r="RFW46" s="31"/>
      <c r="RFX46" s="31"/>
      <c r="RFY46" s="31"/>
      <c r="RFZ46" s="31"/>
      <c r="RGA46" s="31"/>
      <c r="RGB46" s="31"/>
      <c r="RGC46" s="31"/>
      <c r="RGD46" s="31"/>
      <c r="RGE46" s="31"/>
      <c r="RGF46" s="31"/>
      <c r="RGG46" s="31"/>
      <c r="RGH46" s="31"/>
      <c r="RGI46" s="31"/>
      <c r="RGJ46" s="31"/>
      <c r="RGK46" s="31"/>
      <c r="RGL46" s="31"/>
      <c r="RGM46" s="31"/>
      <c r="RGN46" s="31"/>
      <c r="RGO46" s="31"/>
      <c r="RGP46" s="31"/>
      <c r="RGQ46" s="31"/>
      <c r="RGR46" s="31"/>
      <c r="RGS46" s="31"/>
      <c r="RGT46" s="31"/>
      <c r="RGU46" s="31"/>
      <c r="RGV46" s="31"/>
      <c r="RGW46" s="31"/>
      <c r="RGX46" s="31"/>
      <c r="RGY46" s="31"/>
      <c r="RGZ46" s="31"/>
      <c r="RHA46" s="31"/>
      <c r="RHB46" s="31"/>
      <c r="RHC46" s="31"/>
      <c r="RHD46" s="31"/>
      <c r="RHE46" s="31"/>
      <c r="RHF46" s="31"/>
      <c r="RHG46" s="31"/>
      <c r="RHH46" s="31"/>
      <c r="RHI46" s="31"/>
      <c r="RHJ46" s="31"/>
      <c r="RHK46" s="31"/>
      <c r="RHL46" s="31"/>
      <c r="RHM46" s="31"/>
      <c r="RHN46" s="31"/>
      <c r="RHO46" s="31"/>
      <c r="RHP46" s="31"/>
      <c r="RHQ46" s="31"/>
      <c r="RHR46" s="31"/>
      <c r="RHS46" s="31"/>
      <c r="RHT46" s="31"/>
      <c r="RHU46" s="31"/>
      <c r="RHV46" s="31"/>
      <c r="RHW46" s="31"/>
      <c r="RHX46" s="31"/>
      <c r="RHY46" s="31"/>
      <c r="RHZ46" s="31"/>
      <c r="RIA46" s="31"/>
      <c r="RIB46" s="31"/>
      <c r="RIC46" s="31"/>
      <c r="RID46" s="31"/>
      <c r="RIE46" s="31"/>
      <c r="RIF46" s="31"/>
      <c r="RIG46" s="31"/>
      <c r="RIH46" s="31"/>
      <c r="RII46" s="31"/>
      <c r="RIJ46" s="31"/>
      <c r="RIK46" s="31"/>
      <c r="RIL46" s="31"/>
      <c r="RIM46" s="31"/>
      <c r="RIN46" s="31"/>
      <c r="RIO46" s="31"/>
      <c r="RIP46" s="31"/>
      <c r="RIQ46" s="31"/>
      <c r="RIR46" s="31"/>
      <c r="RIS46" s="31"/>
      <c r="RIT46" s="31"/>
      <c r="RIU46" s="31"/>
      <c r="RIV46" s="31"/>
      <c r="RIW46" s="31"/>
      <c r="RIX46" s="31"/>
      <c r="RIY46" s="31"/>
      <c r="RIZ46" s="31"/>
      <c r="RJA46" s="31"/>
      <c r="RJB46" s="31"/>
      <c r="RJC46" s="31"/>
      <c r="RJD46" s="31"/>
      <c r="RJE46" s="31"/>
      <c r="RJF46" s="31"/>
      <c r="RJG46" s="31"/>
      <c r="RJH46" s="31"/>
      <c r="RJI46" s="31"/>
      <c r="RJJ46" s="31"/>
      <c r="RJK46" s="31"/>
      <c r="RJL46" s="31"/>
      <c r="RJM46" s="31"/>
      <c r="RJN46" s="31"/>
      <c r="RJO46" s="31"/>
      <c r="RJP46" s="31"/>
      <c r="RJQ46" s="31"/>
      <c r="RJR46" s="31"/>
      <c r="RJS46" s="31"/>
      <c r="RJT46" s="31"/>
      <c r="RJU46" s="31"/>
      <c r="RJV46" s="31"/>
      <c r="RJW46" s="31"/>
      <c r="RJX46" s="31"/>
      <c r="RJY46" s="31"/>
      <c r="RJZ46" s="31"/>
      <c r="RKA46" s="31"/>
      <c r="RKB46" s="31"/>
      <c r="RKC46" s="31"/>
      <c r="RKD46" s="31"/>
      <c r="RKE46" s="31"/>
      <c r="RKF46" s="31"/>
      <c r="RKG46" s="31"/>
      <c r="RKH46" s="31"/>
      <c r="RKI46" s="31"/>
      <c r="RKJ46" s="31"/>
      <c r="RKK46" s="31"/>
      <c r="RKL46" s="31"/>
      <c r="RKM46" s="31"/>
      <c r="RKN46" s="31"/>
      <c r="RKO46" s="31"/>
      <c r="RKP46" s="31"/>
      <c r="RKQ46" s="31"/>
      <c r="RKR46" s="31"/>
      <c r="RKS46" s="31"/>
      <c r="RKT46" s="31"/>
      <c r="RKU46" s="31"/>
      <c r="RKV46" s="31"/>
      <c r="RKW46" s="31"/>
      <c r="RKX46" s="31"/>
      <c r="RKY46" s="31"/>
      <c r="RKZ46" s="31"/>
      <c r="RLA46" s="31"/>
      <c r="RLB46" s="31"/>
      <c r="RLC46" s="31"/>
      <c r="RLD46" s="31"/>
      <c r="RLE46" s="31"/>
      <c r="RLF46" s="31"/>
      <c r="RLG46" s="31"/>
      <c r="RLH46" s="31"/>
      <c r="RLI46" s="31"/>
      <c r="RLJ46" s="31"/>
      <c r="RLK46" s="31"/>
      <c r="RLL46" s="31"/>
      <c r="RLM46" s="31"/>
      <c r="RLN46" s="31"/>
      <c r="RLO46" s="31"/>
      <c r="RLP46" s="31"/>
      <c r="RLQ46" s="31"/>
      <c r="RLR46" s="31"/>
      <c r="RLS46" s="31"/>
      <c r="RLT46" s="31"/>
      <c r="RLU46" s="31"/>
      <c r="RLV46" s="31"/>
      <c r="RLW46" s="31"/>
      <c r="RLX46" s="31"/>
      <c r="RLY46" s="31"/>
      <c r="RLZ46" s="31"/>
      <c r="RMA46" s="31"/>
      <c r="RMB46" s="31"/>
      <c r="RMC46" s="31"/>
      <c r="RMD46" s="31"/>
      <c r="RME46" s="31"/>
      <c r="RMF46" s="31"/>
      <c r="RMG46" s="31"/>
      <c r="RMH46" s="31"/>
      <c r="RMI46" s="31"/>
      <c r="RMJ46" s="31"/>
      <c r="RMK46" s="31"/>
      <c r="RML46" s="31"/>
      <c r="RMM46" s="31"/>
      <c r="RMN46" s="31"/>
      <c r="RMO46" s="31"/>
      <c r="RMP46" s="31"/>
      <c r="RMQ46" s="31"/>
      <c r="RMR46" s="31"/>
      <c r="RMS46" s="31"/>
      <c r="RMT46" s="31"/>
      <c r="RMU46" s="31"/>
      <c r="RMV46" s="31"/>
      <c r="RMW46" s="31"/>
      <c r="RMX46" s="31"/>
      <c r="RMY46" s="31"/>
      <c r="RMZ46" s="31"/>
      <c r="RNA46" s="31"/>
      <c r="RNB46" s="31"/>
      <c r="RNC46" s="31"/>
      <c r="RND46" s="31"/>
      <c r="RNE46" s="31"/>
      <c r="RNF46" s="31"/>
      <c r="RNG46" s="31"/>
      <c r="RNH46" s="31"/>
      <c r="RNI46" s="31"/>
      <c r="RNJ46" s="31"/>
      <c r="RNK46" s="31"/>
      <c r="RNL46" s="31"/>
      <c r="RNM46" s="31"/>
      <c r="RNN46" s="31"/>
      <c r="RNO46" s="31"/>
      <c r="RNP46" s="31"/>
      <c r="RNQ46" s="31"/>
      <c r="RNR46" s="31"/>
      <c r="RNS46" s="31"/>
      <c r="RNT46" s="31"/>
      <c r="RNU46" s="31"/>
      <c r="RNV46" s="31"/>
      <c r="RNW46" s="31"/>
      <c r="RNX46" s="31"/>
      <c r="RNY46" s="31"/>
      <c r="RNZ46" s="31"/>
      <c r="ROA46" s="31"/>
      <c r="ROB46" s="31"/>
      <c r="ROC46" s="31"/>
      <c r="ROD46" s="31"/>
      <c r="ROE46" s="31"/>
      <c r="ROF46" s="31"/>
      <c r="ROG46" s="31"/>
      <c r="ROH46" s="31"/>
      <c r="ROI46" s="31"/>
      <c r="ROJ46" s="31"/>
      <c r="ROK46" s="31"/>
      <c r="ROL46" s="31"/>
      <c r="ROM46" s="31"/>
      <c r="RON46" s="31"/>
      <c r="ROO46" s="31"/>
      <c r="ROP46" s="31"/>
      <c r="ROQ46" s="31"/>
      <c r="ROR46" s="31"/>
      <c r="ROS46" s="31"/>
      <c r="ROT46" s="31"/>
      <c r="ROU46" s="31"/>
      <c r="ROV46" s="31"/>
      <c r="ROW46" s="31"/>
      <c r="ROX46" s="31"/>
      <c r="ROY46" s="31"/>
      <c r="ROZ46" s="31"/>
      <c r="RPA46" s="31"/>
      <c r="RPB46" s="31"/>
      <c r="RPC46" s="31"/>
      <c r="RPD46" s="31"/>
      <c r="RPE46" s="31"/>
      <c r="RPF46" s="31"/>
      <c r="RPG46" s="31"/>
      <c r="RPH46" s="31"/>
      <c r="RPI46" s="31"/>
      <c r="RPJ46" s="31"/>
      <c r="RPK46" s="31"/>
      <c r="RPL46" s="31"/>
      <c r="RPM46" s="31"/>
      <c r="RPN46" s="31"/>
      <c r="RPO46" s="31"/>
      <c r="RPP46" s="31"/>
      <c r="RPQ46" s="31"/>
      <c r="RPR46" s="31"/>
      <c r="RPS46" s="31"/>
      <c r="RPT46" s="31"/>
      <c r="RPU46" s="31"/>
      <c r="RPV46" s="31"/>
      <c r="RPW46" s="31"/>
      <c r="RPX46" s="31"/>
      <c r="RPY46" s="31"/>
      <c r="RPZ46" s="31"/>
      <c r="RQA46" s="31"/>
      <c r="RQB46" s="31"/>
      <c r="RQC46" s="31"/>
      <c r="RQD46" s="31"/>
      <c r="RQE46" s="31"/>
      <c r="RQF46" s="31"/>
      <c r="RQG46" s="31"/>
      <c r="RQH46" s="31"/>
      <c r="RQI46" s="31"/>
      <c r="RQJ46" s="31"/>
      <c r="RQK46" s="31"/>
      <c r="RQL46" s="31"/>
      <c r="RQM46" s="31"/>
      <c r="RQN46" s="31"/>
      <c r="RQO46" s="31"/>
      <c r="RQP46" s="31"/>
      <c r="RQQ46" s="31"/>
      <c r="RQR46" s="31"/>
      <c r="RQS46" s="31"/>
      <c r="RQT46" s="31"/>
      <c r="RQU46" s="31"/>
      <c r="RQV46" s="31"/>
      <c r="RQW46" s="31"/>
      <c r="RQX46" s="31"/>
      <c r="RQY46" s="31"/>
      <c r="RQZ46" s="31"/>
      <c r="RRA46" s="31"/>
      <c r="RRB46" s="31"/>
      <c r="RRC46" s="31"/>
      <c r="RRD46" s="31"/>
      <c r="RRE46" s="31"/>
      <c r="RRF46" s="31"/>
      <c r="RRG46" s="31"/>
      <c r="RRH46" s="31"/>
      <c r="RRI46" s="31"/>
      <c r="RRJ46" s="31"/>
      <c r="RRK46" s="31"/>
      <c r="RRL46" s="31"/>
      <c r="RRM46" s="31"/>
      <c r="RRN46" s="31"/>
      <c r="RRO46" s="31"/>
      <c r="RRP46" s="31"/>
      <c r="RRQ46" s="31"/>
      <c r="RRR46" s="31"/>
      <c r="RRS46" s="31"/>
      <c r="RRT46" s="31"/>
      <c r="RRU46" s="31"/>
      <c r="RRV46" s="31"/>
      <c r="RRW46" s="31"/>
      <c r="RRX46" s="31"/>
      <c r="RRY46" s="31"/>
      <c r="RRZ46" s="31"/>
      <c r="RSA46" s="31"/>
      <c r="RSB46" s="31"/>
      <c r="RSC46" s="31"/>
      <c r="RSD46" s="31"/>
      <c r="RSE46" s="31"/>
      <c r="RSF46" s="31"/>
      <c r="RSG46" s="31"/>
      <c r="RSH46" s="31"/>
      <c r="RSI46" s="31"/>
      <c r="RSJ46" s="31"/>
      <c r="RSK46" s="31"/>
      <c r="RSL46" s="31"/>
      <c r="RSM46" s="31"/>
      <c r="RSN46" s="31"/>
      <c r="RSO46" s="31"/>
      <c r="RSP46" s="31"/>
      <c r="RSQ46" s="31"/>
      <c r="RSR46" s="31"/>
      <c r="RSS46" s="31"/>
      <c r="RST46" s="31"/>
      <c r="RSU46" s="31"/>
      <c r="RSV46" s="31"/>
      <c r="RSW46" s="31"/>
      <c r="RSX46" s="31"/>
      <c r="RSY46" s="31"/>
      <c r="RSZ46" s="31"/>
      <c r="RTA46" s="31"/>
      <c r="RTB46" s="31"/>
      <c r="RTC46" s="31"/>
      <c r="RTD46" s="31"/>
      <c r="RTE46" s="31"/>
      <c r="RTF46" s="31"/>
      <c r="RTG46" s="31"/>
      <c r="RTH46" s="31"/>
      <c r="RTI46" s="31"/>
      <c r="RTJ46" s="31"/>
      <c r="RTK46" s="31"/>
      <c r="RTL46" s="31"/>
      <c r="RTM46" s="31"/>
      <c r="RTN46" s="31"/>
      <c r="RTO46" s="31"/>
      <c r="RTP46" s="31"/>
      <c r="RTQ46" s="31"/>
      <c r="RTR46" s="31"/>
      <c r="RTS46" s="31"/>
      <c r="RTT46" s="31"/>
      <c r="RTU46" s="31"/>
      <c r="RTV46" s="31"/>
      <c r="RTW46" s="31"/>
      <c r="RTX46" s="31"/>
      <c r="RTY46" s="31"/>
      <c r="RTZ46" s="31"/>
      <c r="RUA46" s="31"/>
      <c r="RUB46" s="31"/>
      <c r="RUC46" s="31"/>
      <c r="RUD46" s="31"/>
      <c r="RUE46" s="31"/>
      <c r="RUF46" s="31"/>
      <c r="RUG46" s="31"/>
      <c r="RUH46" s="31"/>
      <c r="RUI46" s="31"/>
      <c r="RUJ46" s="31"/>
      <c r="RUK46" s="31"/>
      <c r="RUL46" s="31"/>
      <c r="RUM46" s="31"/>
      <c r="RUN46" s="31"/>
      <c r="RUO46" s="31"/>
      <c r="RUP46" s="31"/>
      <c r="RUQ46" s="31"/>
      <c r="RUR46" s="31"/>
      <c r="RUS46" s="31"/>
      <c r="RUT46" s="31"/>
      <c r="RUU46" s="31"/>
      <c r="RUV46" s="31"/>
      <c r="RUW46" s="31"/>
      <c r="RUX46" s="31"/>
      <c r="RUY46" s="31"/>
      <c r="RUZ46" s="31"/>
      <c r="RVA46" s="31"/>
      <c r="RVB46" s="31"/>
      <c r="RVC46" s="31"/>
      <c r="RVD46" s="31"/>
      <c r="RVE46" s="31"/>
      <c r="RVF46" s="31"/>
      <c r="RVG46" s="31"/>
      <c r="RVH46" s="31"/>
      <c r="RVI46" s="31"/>
      <c r="RVJ46" s="31"/>
      <c r="RVK46" s="31"/>
      <c r="RVL46" s="31"/>
      <c r="RVM46" s="31"/>
      <c r="RVN46" s="31"/>
      <c r="RVO46" s="31"/>
      <c r="RVP46" s="31"/>
      <c r="RVQ46" s="31"/>
      <c r="RVR46" s="31"/>
      <c r="RVS46" s="31"/>
      <c r="RVT46" s="31"/>
      <c r="RVU46" s="31"/>
      <c r="RVV46" s="31"/>
      <c r="RVW46" s="31"/>
      <c r="RVX46" s="31"/>
      <c r="RVY46" s="31"/>
      <c r="RVZ46" s="31"/>
      <c r="RWA46" s="31"/>
      <c r="RWB46" s="31"/>
      <c r="RWC46" s="31"/>
      <c r="RWD46" s="31"/>
      <c r="RWE46" s="31"/>
      <c r="RWF46" s="31"/>
      <c r="RWG46" s="31"/>
      <c r="RWH46" s="31"/>
      <c r="RWI46" s="31"/>
      <c r="RWJ46" s="31"/>
      <c r="RWK46" s="31"/>
      <c r="RWL46" s="31"/>
      <c r="RWM46" s="31"/>
      <c r="RWN46" s="31"/>
      <c r="RWO46" s="31"/>
      <c r="RWP46" s="31"/>
      <c r="RWQ46" s="31"/>
      <c r="RWR46" s="31"/>
      <c r="RWS46" s="31"/>
      <c r="RWT46" s="31"/>
      <c r="RWU46" s="31"/>
      <c r="RWV46" s="31"/>
      <c r="RWW46" s="31"/>
      <c r="RWX46" s="31"/>
      <c r="RWY46" s="31"/>
      <c r="RWZ46" s="31"/>
      <c r="RXA46" s="31"/>
      <c r="RXB46" s="31"/>
      <c r="RXC46" s="31"/>
      <c r="RXD46" s="31"/>
      <c r="RXE46" s="31"/>
      <c r="RXF46" s="31"/>
      <c r="RXG46" s="31"/>
      <c r="RXH46" s="31"/>
      <c r="RXI46" s="31"/>
      <c r="RXJ46" s="31"/>
      <c r="RXK46" s="31"/>
      <c r="RXL46" s="31"/>
      <c r="RXM46" s="31"/>
      <c r="RXN46" s="31"/>
      <c r="RXO46" s="31"/>
      <c r="RXP46" s="31"/>
      <c r="RXQ46" s="31"/>
      <c r="RXR46" s="31"/>
      <c r="RXS46" s="31"/>
      <c r="RXT46" s="31"/>
      <c r="RXU46" s="31"/>
      <c r="RXV46" s="31"/>
      <c r="RXW46" s="31"/>
      <c r="RXX46" s="31"/>
      <c r="RXY46" s="31"/>
      <c r="RXZ46" s="31"/>
      <c r="RYA46" s="31"/>
      <c r="RYB46" s="31"/>
      <c r="RYC46" s="31"/>
      <c r="RYD46" s="31"/>
      <c r="RYE46" s="31"/>
      <c r="RYF46" s="31"/>
      <c r="RYG46" s="31"/>
      <c r="RYH46" s="31"/>
      <c r="RYI46" s="31"/>
      <c r="RYJ46" s="31"/>
      <c r="RYK46" s="31"/>
      <c r="RYL46" s="31"/>
      <c r="RYM46" s="31"/>
      <c r="RYN46" s="31"/>
      <c r="RYO46" s="31"/>
      <c r="RYP46" s="31"/>
      <c r="RYQ46" s="31"/>
      <c r="RYR46" s="31"/>
      <c r="RYS46" s="31"/>
      <c r="RYT46" s="31"/>
      <c r="RYU46" s="31"/>
      <c r="RYV46" s="31"/>
      <c r="RYW46" s="31"/>
      <c r="RYX46" s="31"/>
      <c r="RYY46" s="31"/>
      <c r="RYZ46" s="31"/>
      <c r="RZA46" s="31"/>
      <c r="RZB46" s="31"/>
      <c r="RZC46" s="31"/>
      <c r="RZD46" s="31"/>
      <c r="RZE46" s="31"/>
      <c r="RZF46" s="31"/>
      <c r="RZG46" s="31"/>
      <c r="RZH46" s="31"/>
      <c r="RZI46" s="31"/>
      <c r="RZJ46" s="31"/>
      <c r="RZK46" s="31"/>
      <c r="RZL46" s="31"/>
      <c r="RZM46" s="31"/>
      <c r="RZN46" s="31"/>
      <c r="RZO46" s="31"/>
      <c r="RZP46" s="31"/>
      <c r="RZQ46" s="31"/>
      <c r="RZR46" s="31"/>
      <c r="RZS46" s="31"/>
      <c r="RZT46" s="31"/>
      <c r="RZU46" s="31"/>
      <c r="RZV46" s="31"/>
      <c r="RZW46" s="31"/>
      <c r="RZX46" s="31"/>
      <c r="RZY46" s="31"/>
      <c r="RZZ46" s="31"/>
      <c r="SAA46" s="31"/>
      <c r="SAB46" s="31"/>
      <c r="SAC46" s="31"/>
      <c r="SAD46" s="31"/>
      <c r="SAE46" s="31"/>
      <c r="SAF46" s="31"/>
      <c r="SAG46" s="31"/>
      <c r="SAH46" s="31"/>
      <c r="SAI46" s="31"/>
      <c r="SAJ46" s="31"/>
      <c r="SAK46" s="31"/>
      <c r="SAL46" s="31"/>
      <c r="SAM46" s="31"/>
      <c r="SAN46" s="31"/>
      <c r="SAO46" s="31"/>
      <c r="SAP46" s="31"/>
      <c r="SAQ46" s="31"/>
      <c r="SAR46" s="31"/>
      <c r="SAS46" s="31"/>
      <c r="SAT46" s="31"/>
      <c r="SAU46" s="31"/>
      <c r="SAV46" s="31"/>
      <c r="SAW46" s="31"/>
      <c r="SAX46" s="31"/>
      <c r="SAY46" s="31"/>
      <c r="SAZ46" s="31"/>
      <c r="SBA46" s="31"/>
      <c r="SBB46" s="31"/>
      <c r="SBC46" s="31"/>
      <c r="SBD46" s="31"/>
      <c r="SBE46" s="31"/>
      <c r="SBF46" s="31"/>
      <c r="SBG46" s="31"/>
      <c r="SBH46" s="31"/>
      <c r="SBI46" s="31"/>
      <c r="SBJ46" s="31"/>
      <c r="SBK46" s="31"/>
      <c r="SBL46" s="31"/>
      <c r="SBM46" s="31"/>
      <c r="SBN46" s="31"/>
      <c r="SBO46" s="31"/>
      <c r="SBP46" s="31"/>
      <c r="SBQ46" s="31"/>
      <c r="SBR46" s="31"/>
      <c r="SBS46" s="31"/>
      <c r="SBT46" s="31"/>
      <c r="SBU46" s="31"/>
      <c r="SBV46" s="31"/>
      <c r="SBW46" s="31"/>
      <c r="SBX46" s="31"/>
      <c r="SBY46" s="31"/>
      <c r="SBZ46" s="31"/>
      <c r="SCA46" s="31"/>
      <c r="SCB46" s="31"/>
      <c r="SCC46" s="31"/>
      <c r="SCD46" s="31"/>
      <c r="SCE46" s="31"/>
      <c r="SCF46" s="31"/>
      <c r="SCG46" s="31"/>
      <c r="SCH46" s="31"/>
      <c r="SCI46" s="31"/>
      <c r="SCJ46" s="31"/>
      <c r="SCK46" s="31"/>
      <c r="SCL46" s="31"/>
      <c r="SCM46" s="31"/>
      <c r="SCN46" s="31"/>
      <c r="SCO46" s="31"/>
      <c r="SCP46" s="31"/>
      <c r="SCQ46" s="31"/>
      <c r="SCR46" s="31"/>
      <c r="SCS46" s="31"/>
      <c r="SCT46" s="31"/>
      <c r="SCU46" s="31"/>
      <c r="SCV46" s="31"/>
      <c r="SCW46" s="31"/>
      <c r="SCX46" s="31"/>
      <c r="SCY46" s="31"/>
      <c r="SCZ46" s="31"/>
      <c r="SDA46" s="31"/>
      <c r="SDB46" s="31"/>
      <c r="SDC46" s="31"/>
      <c r="SDD46" s="31"/>
      <c r="SDE46" s="31"/>
      <c r="SDF46" s="31"/>
      <c r="SDG46" s="31"/>
      <c r="SDH46" s="31"/>
      <c r="SDI46" s="31"/>
      <c r="SDJ46" s="31"/>
      <c r="SDK46" s="31"/>
      <c r="SDL46" s="31"/>
      <c r="SDM46" s="31"/>
      <c r="SDN46" s="31"/>
      <c r="SDO46" s="31"/>
      <c r="SDP46" s="31"/>
      <c r="SDQ46" s="31"/>
      <c r="SDR46" s="31"/>
      <c r="SDS46" s="31"/>
      <c r="SDT46" s="31"/>
      <c r="SDU46" s="31"/>
      <c r="SDV46" s="31"/>
      <c r="SDW46" s="31"/>
      <c r="SDX46" s="31"/>
      <c r="SDY46" s="31"/>
      <c r="SDZ46" s="31"/>
      <c r="SEA46" s="31"/>
      <c r="SEB46" s="31"/>
      <c r="SEC46" s="31"/>
      <c r="SED46" s="31"/>
      <c r="SEE46" s="31"/>
      <c r="SEF46" s="31"/>
      <c r="SEG46" s="31"/>
      <c r="SEH46" s="31"/>
      <c r="SEI46" s="31"/>
      <c r="SEJ46" s="31"/>
      <c r="SEK46" s="31"/>
      <c r="SEL46" s="31"/>
      <c r="SEM46" s="31"/>
      <c r="SEN46" s="31"/>
      <c r="SEO46" s="31"/>
      <c r="SEP46" s="31"/>
      <c r="SEQ46" s="31"/>
      <c r="SER46" s="31"/>
      <c r="SES46" s="31"/>
      <c r="SET46" s="31"/>
      <c r="SEU46" s="31"/>
      <c r="SEV46" s="31"/>
      <c r="SEW46" s="31"/>
      <c r="SEX46" s="31"/>
      <c r="SEY46" s="31"/>
      <c r="SEZ46" s="31"/>
      <c r="SFA46" s="31"/>
      <c r="SFB46" s="31"/>
      <c r="SFC46" s="31"/>
      <c r="SFD46" s="31"/>
      <c r="SFE46" s="31"/>
      <c r="SFF46" s="31"/>
      <c r="SFG46" s="31"/>
      <c r="SFH46" s="31"/>
      <c r="SFI46" s="31"/>
      <c r="SFJ46" s="31"/>
      <c r="SFK46" s="31"/>
      <c r="SFL46" s="31"/>
      <c r="SFM46" s="31"/>
      <c r="SFN46" s="31"/>
      <c r="SFO46" s="31"/>
      <c r="SFP46" s="31"/>
      <c r="SFQ46" s="31"/>
      <c r="SFR46" s="31"/>
      <c r="SFS46" s="31"/>
      <c r="SFT46" s="31"/>
      <c r="SFU46" s="31"/>
      <c r="SFV46" s="31"/>
      <c r="SFW46" s="31"/>
      <c r="SFX46" s="31"/>
      <c r="SFY46" s="31"/>
      <c r="SFZ46" s="31"/>
      <c r="SGA46" s="31"/>
      <c r="SGB46" s="31"/>
      <c r="SGC46" s="31"/>
      <c r="SGD46" s="31"/>
      <c r="SGE46" s="31"/>
      <c r="SGF46" s="31"/>
      <c r="SGG46" s="31"/>
      <c r="SGH46" s="31"/>
      <c r="SGI46" s="31"/>
      <c r="SGJ46" s="31"/>
      <c r="SGK46" s="31"/>
      <c r="SGL46" s="31"/>
      <c r="SGM46" s="31"/>
      <c r="SGN46" s="31"/>
      <c r="SGO46" s="31"/>
      <c r="SGP46" s="31"/>
      <c r="SGQ46" s="31"/>
      <c r="SGR46" s="31"/>
      <c r="SGS46" s="31"/>
      <c r="SGT46" s="31"/>
      <c r="SGU46" s="31"/>
      <c r="SGV46" s="31"/>
      <c r="SGW46" s="31"/>
      <c r="SGX46" s="31"/>
      <c r="SGY46" s="31"/>
      <c r="SGZ46" s="31"/>
      <c r="SHA46" s="31"/>
      <c r="SHB46" s="31"/>
      <c r="SHC46" s="31"/>
      <c r="SHD46" s="31"/>
      <c r="SHE46" s="31"/>
      <c r="SHF46" s="31"/>
      <c r="SHG46" s="31"/>
      <c r="SHH46" s="31"/>
      <c r="SHI46" s="31"/>
      <c r="SHJ46" s="31"/>
      <c r="SHK46" s="31"/>
      <c r="SHL46" s="31"/>
      <c r="SHM46" s="31"/>
      <c r="SHN46" s="31"/>
      <c r="SHO46" s="31"/>
      <c r="SHP46" s="31"/>
      <c r="SHQ46" s="31"/>
      <c r="SHR46" s="31"/>
      <c r="SHS46" s="31"/>
      <c r="SHT46" s="31"/>
      <c r="SHU46" s="31"/>
      <c r="SHV46" s="31"/>
      <c r="SHW46" s="31"/>
      <c r="SHX46" s="31"/>
      <c r="SHY46" s="31"/>
      <c r="SHZ46" s="31"/>
      <c r="SIA46" s="31"/>
      <c r="SIB46" s="31"/>
      <c r="SIC46" s="31"/>
      <c r="SID46" s="31"/>
      <c r="SIE46" s="31"/>
      <c r="SIF46" s="31"/>
      <c r="SIG46" s="31"/>
      <c r="SIH46" s="31"/>
      <c r="SII46" s="31"/>
      <c r="SIJ46" s="31"/>
      <c r="SIK46" s="31"/>
      <c r="SIL46" s="31"/>
      <c r="SIM46" s="31"/>
      <c r="SIN46" s="31"/>
      <c r="SIO46" s="31"/>
      <c r="SIP46" s="31"/>
      <c r="SIQ46" s="31"/>
      <c r="SIR46" s="31"/>
      <c r="SIS46" s="31"/>
      <c r="SIT46" s="31"/>
      <c r="SIU46" s="31"/>
      <c r="SIV46" s="31"/>
      <c r="SIW46" s="31"/>
      <c r="SIX46" s="31"/>
      <c r="SIY46" s="31"/>
      <c r="SIZ46" s="31"/>
      <c r="SJA46" s="31"/>
      <c r="SJB46" s="31"/>
      <c r="SJC46" s="31"/>
      <c r="SJD46" s="31"/>
      <c r="SJE46" s="31"/>
      <c r="SJF46" s="31"/>
      <c r="SJG46" s="31"/>
      <c r="SJH46" s="31"/>
      <c r="SJI46" s="31"/>
      <c r="SJJ46" s="31"/>
      <c r="SJK46" s="31"/>
      <c r="SJL46" s="31"/>
      <c r="SJM46" s="31"/>
      <c r="SJN46" s="31"/>
      <c r="SJO46" s="31"/>
      <c r="SJP46" s="31"/>
      <c r="SJQ46" s="31"/>
      <c r="SJR46" s="31"/>
      <c r="SJS46" s="31"/>
      <c r="SJT46" s="31"/>
      <c r="SJU46" s="31"/>
      <c r="SJV46" s="31"/>
      <c r="SJW46" s="31"/>
      <c r="SJX46" s="31"/>
      <c r="SJY46" s="31"/>
      <c r="SJZ46" s="31"/>
      <c r="SKA46" s="31"/>
      <c r="SKB46" s="31"/>
      <c r="SKC46" s="31"/>
      <c r="SKD46" s="31"/>
      <c r="SKE46" s="31"/>
      <c r="SKF46" s="31"/>
      <c r="SKG46" s="31"/>
      <c r="SKH46" s="31"/>
      <c r="SKI46" s="31"/>
      <c r="SKJ46" s="31"/>
      <c r="SKK46" s="31"/>
      <c r="SKL46" s="31"/>
      <c r="SKM46" s="31"/>
      <c r="SKN46" s="31"/>
      <c r="SKO46" s="31"/>
      <c r="SKP46" s="31"/>
      <c r="SKQ46" s="31"/>
      <c r="SKR46" s="31"/>
      <c r="SKS46" s="31"/>
      <c r="SKT46" s="31"/>
      <c r="SKU46" s="31"/>
      <c r="SKV46" s="31"/>
      <c r="SKW46" s="31"/>
      <c r="SKX46" s="31"/>
      <c r="SKY46" s="31"/>
      <c r="SKZ46" s="31"/>
      <c r="SLA46" s="31"/>
      <c r="SLB46" s="31"/>
      <c r="SLC46" s="31"/>
      <c r="SLD46" s="31"/>
      <c r="SLE46" s="31"/>
      <c r="SLF46" s="31"/>
      <c r="SLG46" s="31"/>
      <c r="SLH46" s="31"/>
      <c r="SLI46" s="31"/>
      <c r="SLJ46" s="31"/>
      <c r="SLK46" s="31"/>
      <c r="SLL46" s="31"/>
      <c r="SLM46" s="31"/>
      <c r="SLN46" s="31"/>
      <c r="SLO46" s="31"/>
      <c r="SLP46" s="31"/>
      <c r="SLQ46" s="31"/>
      <c r="SLR46" s="31"/>
      <c r="SLS46" s="31"/>
      <c r="SLT46" s="31"/>
      <c r="SLU46" s="31"/>
      <c r="SLV46" s="31"/>
      <c r="SLW46" s="31"/>
      <c r="SLX46" s="31"/>
      <c r="SLY46" s="31"/>
      <c r="SLZ46" s="31"/>
      <c r="SMA46" s="31"/>
      <c r="SMB46" s="31"/>
      <c r="SMC46" s="31"/>
      <c r="SMD46" s="31"/>
      <c r="SME46" s="31"/>
      <c r="SMF46" s="31"/>
      <c r="SMG46" s="31"/>
      <c r="SMH46" s="31"/>
      <c r="SMI46" s="31"/>
      <c r="SMJ46" s="31"/>
      <c r="SMK46" s="31"/>
      <c r="SML46" s="31"/>
      <c r="SMM46" s="31"/>
      <c r="SMN46" s="31"/>
      <c r="SMO46" s="31"/>
      <c r="SMP46" s="31"/>
      <c r="SMQ46" s="31"/>
      <c r="SMR46" s="31"/>
      <c r="SMS46" s="31"/>
      <c r="SMT46" s="31"/>
      <c r="SMU46" s="31"/>
      <c r="SMV46" s="31"/>
      <c r="SMW46" s="31"/>
      <c r="SMX46" s="31"/>
      <c r="SMY46" s="31"/>
      <c r="SMZ46" s="31"/>
      <c r="SNA46" s="31"/>
      <c r="SNB46" s="31"/>
      <c r="SNC46" s="31"/>
      <c r="SND46" s="31"/>
      <c r="SNE46" s="31"/>
      <c r="SNF46" s="31"/>
      <c r="SNG46" s="31"/>
      <c r="SNH46" s="31"/>
      <c r="SNI46" s="31"/>
      <c r="SNJ46" s="31"/>
      <c r="SNK46" s="31"/>
      <c r="SNL46" s="31"/>
      <c r="SNM46" s="31"/>
      <c r="SNN46" s="31"/>
      <c r="SNO46" s="31"/>
      <c r="SNP46" s="31"/>
      <c r="SNQ46" s="31"/>
      <c r="SNR46" s="31"/>
      <c r="SNS46" s="31"/>
      <c r="SNT46" s="31"/>
      <c r="SNU46" s="31"/>
      <c r="SNV46" s="31"/>
      <c r="SNW46" s="31"/>
      <c r="SNX46" s="31"/>
      <c r="SNY46" s="31"/>
      <c r="SNZ46" s="31"/>
      <c r="SOA46" s="31"/>
      <c r="SOB46" s="31"/>
      <c r="SOC46" s="31"/>
      <c r="SOD46" s="31"/>
      <c r="SOE46" s="31"/>
      <c r="SOF46" s="31"/>
      <c r="SOG46" s="31"/>
      <c r="SOH46" s="31"/>
      <c r="SOI46" s="31"/>
      <c r="SOJ46" s="31"/>
      <c r="SOK46" s="31"/>
      <c r="SOL46" s="31"/>
      <c r="SOM46" s="31"/>
      <c r="SON46" s="31"/>
      <c r="SOO46" s="31"/>
      <c r="SOP46" s="31"/>
      <c r="SOQ46" s="31"/>
      <c r="SOR46" s="31"/>
      <c r="SOS46" s="31"/>
      <c r="SOT46" s="31"/>
      <c r="SOU46" s="31"/>
      <c r="SOV46" s="31"/>
      <c r="SOW46" s="31"/>
      <c r="SOX46" s="31"/>
      <c r="SOY46" s="31"/>
      <c r="SOZ46" s="31"/>
      <c r="SPA46" s="31"/>
      <c r="SPB46" s="31"/>
      <c r="SPC46" s="31"/>
      <c r="SPD46" s="31"/>
      <c r="SPE46" s="31"/>
      <c r="SPF46" s="31"/>
      <c r="SPG46" s="31"/>
      <c r="SPH46" s="31"/>
      <c r="SPI46" s="31"/>
      <c r="SPJ46" s="31"/>
      <c r="SPK46" s="31"/>
      <c r="SPL46" s="31"/>
      <c r="SPM46" s="31"/>
      <c r="SPN46" s="31"/>
      <c r="SPO46" s="31"/>
      <c r="SPP46" s="31"/>
      <c r="SPQ46" s="31"/>
      <c r="SPR46" s="31"/>
      <c r="SPS46" s="31"/>
      <c r="SPT46" s="31"/>
      <c r="SPU46" s="31"/>
      <c r="SPV46" s="31"/>
      <c r="SPW46" s="31"/>
      <c r="SPX46" s="31"/>
      <c r="SPY46" s="31"/>
      <c r="SPZ46" s="31"/>
      <c r="SQA46" s="31"/>
      <c r="SQB46" s="31"/>
      <c r="SQC46" s="31"/>
      <c r="SQD46" s="31"/>
      <c r="SQE46" s="31"/>
      <c r="SQF46" s="31"/>
      <c r="SQG46" s="31"/>
      <c r="SQH46" s="31"/>
      <c r="SQI46" s="31"/>
      <c r="SQJ46" s="31"/>
      <c r="SQK46" s="31"/>
      <c r="SQL46" s="31"/>
      <c r="SQM46" s="31"/>
      <c r="SQN46" s="31"/>
      <c r="SQO46" s="31"/>
      <c r="SQP46" s="31"/>
      <c r="SQQ46" s="31"/>
      <c r="SQR46" s="31"/>
      <c r="SQS46" s="31"/>
      <c r="SQT46" s="31"/>
      <c r="SQU46" s="31"/>
      <c r="SQV46" s="31"/>
      <c r="SQW46" s="31"/>
      <c r="SQX46" s="31"/>
      <c r="SQY46" s="31"/>
      <c r="SQZ46" s="31"/>
      <c r="SRA46" s="31"/>
      <c r="SRB46" s="31"/>
      <c r="SRC46" s="31"/>
      <c r="SRD46" s="31"/>
      <c r="SRE46" s="31"/>
      <c r="SRF46" s="31"/>
      <c r="SRG46" s="31"/>
      <c r="SRH46" s="31"/>
      <c r="SRI46" s="31"/>
      <c r="SRJ46" s="31"/>
      <c r="SRK46" s="31"/>
      <c r="SRL46" s="31"/>
      <c r="SRM46" s="31"/>
      <c r="SRN46" s="31"/>
      <c r="SRO46" s="31"/>
      <c r="SRP46" s="31"/>
      <c r="SRQ46" s="31"/>
      <c r="SRR46" s="31"/>
      <c r="SRS46" s="31"/>
      <c r="SRT46" s="31"/>
      <c r="SRU46" s="31"/>
      <c r="SRV46" s="31"/>
      <c r="SRW46" s="31"/>
      <c r="SRX46" s="31"/>
      <c r="SRY46" s="31"/>
      <c r="SRZ46" s="31"/>
      <c r="SSA46" s="31"/>
      <c r="SSB46" s="31"/>
      <c r="SSC46" s="31"/>
      <c r="SSD46" s="31"/>
      <c r="SSE46" s="31"/>
      <c r="SSF46" s="31"/>
      <c r="SSG46" s="31"/>
      <c r="SSH46" s="31"/>
      <c r="SSI46" s="31"/>
      <c r="SSJ46" s="31"/>
      <c r="SSK46" s="31"/>
      <c r="SSL46" s="31"/>
      <c r="SSM46" s="31"/>
      <c r="SSN46" s="31"/>
      <c r="SSO46" s="31"/>
      <c r="SSP46" s="31"/>
      <c r="SSQ46" s="31"/>
      <c r="SSR46" s="31"/>
      <c r="SSS46" s="31"/>
      <c r="SST46" s="31"/>
      <c r="SSU46" s="31"/>
      <c r="SSV46" s="31"/>
      <c r="SSW46" s="31"/>
      <c r="SSX46" s="31"/>
      <c r="SSY46" s="31"/>
      <c r="SSZ46" s="31"/>
      <c r="STA46" s="31"/>
      <c r="STB46" s="31"/>
      <c r="STC46" s="31"/>
      <c r="STD46" s="31"/>
      <c r="STE46" s="31"/>
      <c r="STF46" s="31"/>
      <c r="STG46" s="31"/>
      <c r="STH46" s="31"/>
      <c r="STI46" s="31"/>
      <c r="STJ46" s="31"/>
      <c r="STK46" s="31"/>
      <c r="STL46" s="31"/>
      <c r="STM46" s="31"/>
      <c r="STN46" s="31"/>
      <c r="STO46" s="31"/>
      <c r="STP46" s="31"/>
      <c r="STQ46" s="31"/>
      <c r="STR46" s="31"/>
      <c r="STS46" s="31"/>
      <c r="STT46" s="31"/>
      <c r="STU46" s="31"/>
      <c r="STV46" s="31"/>
      <c r="STW46" s="31"/>
      <c r="STX46" s="31"/>
      <c r="STY46" s="31"/>
      <c r="STZ46" s="31"/>
      <c r="SUA46" s="31"/>
      <c r="SUB46" s="31"/>
      <c r="SUC46" s="31"/>
      <c r="SUD46" s="31"/>
      <c r="SUE46" s="31"/>
      <c r="SUF46" s="31"/>
      <c r="SUG46" s="31"/>
      <c r="SUH46" s="31"/>
      <c r="SUI46" s="31"/>
      <c r="SUJ46" s="31"/>
      <c r="SUK46" s="31"/>
      <c r="SUL46" s="31"/>
      <c r="SUM46" s="31"/>
      <c r="SUN46" s="31"/>
      <c r="SUO46" s="31"/>
      <c r="SUP46" s="31"/>
      <c r="SUQ46" s="31"/>
      <c r="SUR46" s="31"/>
      <c r="SUS46" s="31"/>
      <c r="SUT46" s="31"/>
      <c r="SUU46" s="31"/>
      <c r="SUV46" s="31"/>
      <c r="SUW46" s="31"/>
      <c r="SUX46" s="31"/>
      <c r="SUY46" s="31"/>
      <c r="SUZ46" s="31"/>
      <c r="SVA46" s="31"/>
      <c r="SVB46" s="31"/>
      <c r="SVC46" s="31"/>
      <c r="SVD46" s="31"/>
      <c r="SVE46" s="31"/>
      <c r="SVF46" s="31"/>
      <c r="SVG46" s="31"/>
      <c r="SVH46" s="31"/>
      <c r="SVI46" s="31"/>
      <c r="SVJ46" s="31"/>
      <c r="SVK46" s="31"/>
      <c r="SVL46" s="31"/>
      <c r="SVM46" s="31"/>
      <c r="SVN46" s="31"/>
      <c r="SVO46" s="31"/>
      <c r="SVP46" s="31"/>
      <c r="SVQ46" s="31"/>
      <c r="SVR46" s="31"/>
      <c r="SVS46" s="31"/>
      <c r="SVT46" s="31"/>
      <c r="SVU46" s="31"/>
      <c r="SVV46" s="31"/>
      <c r="SVW46" s="31"/>
      <c r="SVX46" s="31"/>
      <c r="SVY46" s="31"/>
      <c r="SVZ46" s="31"/>
      <c r="SWA46" s="31"/>
      <c r="SWB46" s="31"/>
      <c r="SWC46" s="31"/>
      <c r="SWD46" s="31"/>
      <c r="SWE46" s="31"/>
      <c r="SWF46" s="31"/>
      <c r="SWG46" s="31"/>
      <c r="SWH46" s="31"/>
      <c r="SWI46" s="31"/>
      <c r="SWJ46" s="31"/>
      <c r="SWK46" s="31"/>
      <c r="SWL46" s="31"/>
      <c r="SWM46" s="31"/>
      <c r="SWN46" s="31"/>
      <c r="SWO46" s="31"/>
      <c r="SWP46" s="31"/>
      <c r="SWQ46" s="31"/>
      <c r="SWR46" s="31"/>
      <c r="SWS46" s="31"/>
      <c r="SWT46" s="31"/>
      <c r="SWU46" s="31"/>
      <c r="SWV46" s="31"/>
      <c r="SWW46" s="31"/>
      <c r="SWX46" s="31"/>
      <c r="SWY46" s="31"/>
      <c r="SWZ46" s="31"/>
      <c r="SXA46" s="31"/>
      <c r="SXB46" s="31"/>
      <c r="SXC46" s="31"/>
      <c r="SXD46" s="31"/>
      <c r="SXE46" s="31"/>
      <c r="SXF46" s="31"/>
      <c r="SXG46" s="31"/>
      <c r="SXH46" s="31"/>
      <c r="SXI46" s="31"/>
      <c r="SXJ46" s="31"/>
      <c r="SXK46" s="31"/>
      <c r="SXL46" s="31"/>
      <c r="SXM46" s="31"/>
      <c r="SXN46" s="31"/>
      <c r="SXO46" s="31"/>
      <c r="SXP46" s="31"/>
      <c r="SXQ46" s="31"/>
      <c r="SXR46" s="31"/>
      <c r="SXS46" s="31"/>
      <c r="SXT46" s="31"/>
      <c r="SXU46" s="31"/>
      <c r="SXV46" s="31"/>
      <c r="SXW46" s="31"/>
      <c r="SXX46" s="31"/>
      <c r="SXY46" s="31"/>
      <c r="SXZ46" s="31"/>
      <c r="SYA46" s="31"/>
      <c r="SYB46" s="31"/>
      <c r="SYC46" s="31"/>
      <c r="SYD46" s="31"/>
      <c r="SYE46" s="31"/>
      <c r="SYF46" s="31"/>
      <c r="SYG46" s="31"/>
      <c r="SYH46" s="31"/>
      <c r="SYI46" s="31"/>
      <c r="SYJ46" s="31"/>
      <c r="SYK46" s="31"/>
      <c r="SYL46" s="31"/>
      <c r="SYM46" s="31"/>
      <c r="SYN46" s="31"/>
      <c r="SYO46" s="31"/>
      <c r="SYP46" s="31"/>
      <c r="SYQ46" s="31"/>
      <c r="SYR46" s="31"/>
      <c r="SYS46" s="31"/>
      <c r="SYT46" s="31"/>
      <c r="SYU46" s="31"/>
      <c r="SYV46" s="31"/>
      <c r="SYW46" s="31"/>
      <c r="SYX46" s="31"/>
      <c r="SYY46" s="31"/>
      <c r="SYZ46" s="31"/>
      <c r="SZA46" s="31"/>
      <c r="SZB46" s="31"/>
      <c r="SZC46" s="31"/>
      <c r="SZD46" s="31"/>
      <c r="SZE46" s="31"/>
      <c r="SZF46" s="31"/>
      <c r="SZG46" s="31"/>
      <c r="SZH46" s="31"/>
      <c r="SZI46" s="31"/>
      <c r="SZJ46" s="31"/>
      <c r="SZK46" s="31"/>
      <c r="SZL46" s="31"/>
      <c r="SZM46" s="31"/>
      <c r="SZN46" s="31"/>
      <c r="SZO46" s="31"/>
      <c r="SZP46" s="31"/>
      <c r="SZQ46" s="31"/>
      <c r="SZR46" s="31"/>
      <c r="SZS46" s="31"/>
      <c r="SZT46" s="31"/>
      <c r="SZU46" s="31"/>
      <c r="SZV46" s="31"/>
      <c r="SZW46" s="31"/>
      <c r="SZX46" s="31"/>
      <c r="SZY46" s="31"/>
      <c r="SZZ46" s="31"/>
      <c r="TAA46" s="31"/>
      <c r="TAB46" s="31"/>
      <c r="TAC46" s="31"/>
      <c r="TAD46" s="31"/>
      <c r="TAE46" s="31"/>
      <c r="TAF46" s="31"/>
      <c r="TAG46" s="31"/>
      <c r="TAH46" s="31"/>
      <c r="TAI46" s="31"/>
      <c r="TAJ46" s="31"/>
      <c r="TAK46" s="31"/>
      <c r="TAL46" s="31"/>
      <c r="TAM46" s="31"/>
      <c r="TAN46" s="31"/>
      <c r="TAO46" s="31"/>
      <c r="TAP46" s="31"/>
      <c r="TAQ46" s="31"/>
      <c r="TAR46" s="31"/>
      <c r="TAS46" s="31"/>
      <c r="TAT46" s="31"/>
      <c r="TAU46" s="31"/>
      <c r="TAV46" s="31"/>
      <c r="TAW46" s="31"/>
      <c r="TAX46" s="31"/>
      <c r="TAY46" s="31"/>
      <c r="TAZ46" s="31"/>
      <c r="TBA46" s="31"/>
      <c r="TBB46" s="31"/>
      <c r="TBC46" s="31"/>
      <c r="TBD46" s="31"/>
      <c r="TBE46" s="31"/>
      <c r="TBF46" s="31"/>
      <c r="TBG46" s="31"/>
      <c r="TBH46" s="31"/>
      <c r="TBI46" s="31"/>
      <c r="TBJ46" s="31"/>
      <c r="TBK46" s="31"/>
      <c r="TBL46" s="31"/>
      <c r="TBM46" s="31"/>
      <c r="TBN46" s="31"/>
      <c r="TBO46" s="31"/>
      <c r="TBP46" s="31"/>
      <c r="TBQ46" s="31"/>
      <c r="TBR46" s="31"/>
      <c r="TBS46" s="31"/>
      <c r="TBT46" s="31"/>
      <c r="TBU46" s="31"/>
      <c r="TBV46" s="31"/>
      <c r="TBW46" s="31"/>
      <c r="TBX46" s="31"/>
      <c r="TBY46" s="31"/>
      <c r="TBZ46" s="31"/>
      <c r="TCA46" s="31"/>
      <c r="TCB46" s="31"/>
      <c r="TCC46" s="31"/>
      <c r="TCD46" s="31"/>
      <c r="TCE46" s="31"/>
      <c r="TCF46" s="31"/>
      <c r="TCG46" s="31"/>
      <c r="TCH46" s="31"/>
      <c r="TCI46" s="31"/>
      <c r="TCJ46" s="31"/>
      <c r="TCK46" s="31"/>
      <c r="TCL46" s="31"/>
      <c r="TCM46" s="31"/>
      <c r="TCN46" s="31"/>
      <c r="TCO46" s="31"/>
      <c r="TCP46" s="31"/>
      <c r="TCQ46" s="31"/>
      <c r="TCR46" s="31"/>
      <c r="TCS46" s="31"/>
      <c r="TCT46" s="31"/>
      <c r="TCU46" s="31"/>
      <c r="TCV46" s="31"/>
      <c r="TCW46" s="31"/>
      <c r="TCX46" s="31"/>
      <c r="TCY46" s="31"/>
      <c r="TCZ46" s="31"/>
      <c r="TDA46" s="31"/>
      <c r="TDB46" s="31"/>
      <c r="TDC46" s="31"/>
      <c r="TDD46" s="31"/>
      <c r="TDE46" s="31"/>
      <c r="TDF46" s="31"/>
      <c r="TDG46" s="31"/>
      <c r="TDH46" s="31"/>
      <c r="TDI46" s="31"/>
      <c r="TDJ46" s="31"/>
      <c r="TDK46" s="31"/>
      <c r="TDL46" s="31"/>
      <c r="TDM46" s="31"/>
      <c r="TDN46" s="31"/>
      <c r="TDO46" s="31"/>
      <c r="TDP46" s="31"/>
      <c r="TDQ46" s="31"/>
      <c r="TDR46" s="31"/>
      <c r="TDS46" s="31"/>
      <c r="TDT46" s="31"/>
      <c r="TDU46" s="31"/>
      <c r="TDV46" s="31"/>
      <c r="TDW46" s="31"/>
      <c r="TDX46" s="31"/>
      <c r="TDY46" s="31"/>
      <c r="TDZ46" s="31"/>
      <c r="TEA46" s="31"/>
      <c r="TEB46" s="31"/>
      <c r="TEC46" s="31"/>
      <c r="TED46" s="31"/>
      <c r="TEE46" s="31"/>
      <c r="TEF46" s="31"/>
      <c r="TEG46" s="31"/>
      <c r="TEH46" s="31"/>
      <c r="TEI46" s="31"/>
      <c r="TEJ46" s="31"/>
      <c r="TEK46" s="31"/>
      <c r="TEL46" s="31"/>
      <c r="TEM46" s="31"/>
      <c r="TEN46" s="31"/>
      <c r="TEO46" s="31"/>
      <c r="TEP46" s="31"/>
      <c r="TEQ46" s="31"/>
      <c r="TER46" s="31"/>
      <c r="TES46" s="31"/>
      <c r="TET46" s="31"/>
      <c r="TEU46" s="31"/>
      <c r="TEV46" s="31"/>
      <c r="TEW46" s="31"/>
      <c r="TEX46" s="31"/>
      <c r="TEY46" s="31"/>
      <c r="TEZ46" s="31"/>
      <c r="TFA46" s="31"/>
      <c r="TFB46" s="31"/>
      <c r="TFC46" s="31"/>
      <c r="TFD46" s="31"/>
      <c r="TFE46" s="31"/>
      <c r="TFF46" s="31"/>
      <c r="TFG46" s="31"/>
      <c r="TFH46" s="31"/>
      <c r="TFI46" s="31"/>
      <c r="TFJ46" s="31"/>
      <c r="TFK46" s="31"/>
      <c r="TFL46" s="31"/>
      <c r="TFM46" s="31"/>
      <c r="TFN46" s="31"/>
      <c r="TFO46" s="31"/>
      <c r="TFP46" s="31"/>
      <c r="TFQ46" s="31"/>
      <c r="TFR46" s="31"/>
      <c r="TFS46" s="31"/>
      <c r="TFT46" s="31"/>
      <c r="TFU46" s="31"/>
      <c r="TFV46" s="31"/>
      <c r="TFW46" s="31"/>
      <c r="TFX46" s="31"/>
      <c r="TFY46" s="31"/>
      <c r="TFZ46" s="31"/>
      <c r="TGA46" s="31"/>
      <c r="TGB46" s="31"/>
      <c r="TGC46" s="31"/>
      <c r="TGD46" s="31"/>
      <c r="TGE46" s="31"/>
      <c r="TGF46" s="31"/>
      <c r="TGG46" s="31"/>
      <c r="TGH46" s="31"/>
      <c r="TGI46" s="31"/>
      <c r="TGJ46" s="31"/>
      <c r="TGK46" s="31"/>
      <c r="TGL46" s="31"/>
      <c r="TGM46" s="31"/>
      <c r="TGN46" s="31"/>
      <c r="TGO46" s="31"/>
      <c r="TGP46" s="31"/>
      <c r="TGQ46" s="31"/>
      <c r="TGR46" s="31"/>
      <c r="TGS46" s="31"/>
      <c r="TGT46" s="31"/>
      <c r="TGU46" s="31"/>
      <c r="TGV46" s="31"/>
      <c r="TGW46" s="31"/>
      <c r="TGX46" s="31"/>
      <c r="TGY46" s="31"/>
      <c r="TGZ46" s="31"/>
      <c r="THA46" s="31"/>
      <c r="THB46" s="31"/>
      <c r="THC46" s="31"/>
      <c r="THD46" s="31"/>
      <c r="THE46" s="31"/>
      <c r="THF46" s="31"/>
      <c r="THG46" s="31"/>
      <c r="THH46" s="31"/>
      <c r="THI46" s="31"/>
      <c r="THJ46" s="31"/>
      <c r="THK46" s="31"/>
      <c r="THL46" s="31"/>
      <c r="THM46" s="31"/>
      <c r="THN46" s="31"/>
      <c r="THO46" s="31"/>
      <c r="THP46" s="31"/>
      <c r="THQ46" s="31"/>
      <c r="THR46" s="31"/>
      <c r="THS46" s="31"/>
      <c r="THT46" s="31"/>
      <c r="THU46" s="31"/>
      <c r="THV46" s="31"/>
      <c r="THW46" s="31"/>
      <c r="THX46" s="31"/>
      <c r="THY46" s="31"/>
      <c r="THZ46" s="31"/>
      <c r="TIA46" s="31"/>
      <c r="TIB46" s="31"/>
      <c r="TIC46" s="31"/>
      <c r="TID46" s="31"/>
      <c r="TIE46" s="31"/>
      <c r="TIF46" s="31"/>
      <c r="TIG46" s="31"/>
      <c r="TIH46" s="31"/>
      <c r="TII46" s="31"/>
      <c r="TIJ46" s="31"/>
      <c r="TIK46" s="31"/>
      <c r="TIL46" s="31"/>
      <c r="TIM46" s="31"/>
      <c r="TIN46" s="31"/>
      <c r="TIO46" s="31"/>
      <c r="TIP46" s="31"/>
      <c r="TIQ46" s="31"/>
      <c r="TIR46" s="31"/>
      <c r="TIS46" s="31"/>
      <c r="TIT46" s="31"/>
      <c r="TIU46" s="31"/>
      <c r="TIV46" s="31"/>
      <c r="TIW46" s="31"/>
      <c r="TIX46" s="31"/>
      <c r="TIY46" s="31"/>
      <c r="TIZ46" s="31"/>
      <c r="TJA46" s="31"/>
      <c r="TJB46" s="31"/>
      <c r="TJC46" s="31"/>
      <c r="TJD46" s="31"/>
      <c r="TJE46" s="31"/>
      <c r="TJF46" s="31"/>
      <c r="TJG46" s="31"/>
      <c r="TJH46" s="31"/>
      <c r="TJI46" s="31"/>
      <c r="TJJ46" s="31"/>
      <c r="TJK46" s="31"/>
      <c r="TJL46" s="31"/>
      <c r="TJM46" s="31"/>
      <c r="TJN46" s="31"/>
      <c r="TJO46" s="31"/>
      <c r="TJP46" s="31"/>
      <c r="TJQ46" s="31"/>
      <c r="TJR46" s="31"/>
      <c r="TJS46" s="31"/>
      <c r="TJT46" s="31"/>
      <c r="TJU46" s="31"/>
      <c r="TJV46" s="31"/>
      <c r="TJW46" s="31"/>
      <c r="TJX46" s="31"/>
      <c r="TJY46" s="31"/>
      <c r="TJZ46" s="31"/>
      <c r="TKA46" s="31"/>
      <c r="TKB46" s="31"/>
      <c r="TKC46" s="31"/>
      <c r="TKD46" s="31"/>
      <c r="TKE46" s="31"/>
      <c r="TKF46" s="31"/>
      <c r="TKG46" s="31"/>
      <c r="TKH46" s="31"/>
      <c r="TKI46" s="31"/>
      <c r="TKJ46" s="31"/>
      <c r="TKK46" s="31"/>
      <c r="TKL46" s="31"/>
      <c r="TKM46" s="31"/>
      <c r="TKN46" s="31"/>
      <c r="TKO46" s="31"/>
      <c r="TKP46" s="31"/>
      <c r="TKQ46" s="31"/>
      <c r="TKR46" s="31"/>
      <c r="TKS46" s="31"/>
      <c r="TKT46" s="31"/>
      <c r="TKU46" s="31"/>
      <c r="TKV46" s="31"/>
      <c r="TKW46" s="31"/>
      <c r="TKX46" s="31"/>
      <c r="TKY46" s="31"/>
      <c r="TKZ46" s="31"/>
      <c r="TLA46" s="31"/>
      <c r="TLB46" s="31"/>
      <c r="TLC46" s="31"/>
      <c r="TLD46" s="31"/>
      <c r="TLE46" s="31"/>
      <c r="TLF46" s="31"/>
      <c r="TLG46" s="31"/>
      <c r="TLH46" s="31"/>
      <c r="TLI46" s="31"/>
      <c r="TLJ46" s="31"/>
      <c r="TLK46" s="31"/>
      <c r="TLL46" s="31"/>
      <c r="TLM46" s="31"/>
      <c r="TLN46" s="31"/>
      <c r="TLO46" s="31"/>
      <c r="TLP46" s="31"/>
      <c r="TLQ46" s="31"/>
      <c r="TLR46" s="31"/>
      <c r="TLS46" s="31"/>
      <c r="TLT46" s="31"/>
      <c r="TLU46" s="31"/>
      <c r="TLV46" s="31"/>
      <c r="TLW46" s="31"/>
      <c r="TLX46" s="31"/>
      <c r="TLY46" s="31"/>
      <c r="TLZ46" s="31"/>
      <c r="TMA46" s="31"/>
      <c r="TMB46" s="31"/>
      <c r="TMC46" s="31"/>
      <c r="TMD46" s="31"/>
      <c r="TME46" s="31"/>
      <c r="TMF46" s="31"/>
      <c r="TMG46" s="31"/>
      <c r="TMH46" s="31"/>
      <c r="TMI46" s="31"/>
      <c r="TMJ46" s="31"/>
      <c r="TMK46" s="31"/>
      <c r="TML46" s="31"/>
      <c r="TMM46" s="31"/>
      <c r="TMN46" s="31"/>
      <c r="TMO46" s="31"/>
      <c r="TMP46" s="31"/>
      <c r="TMQ46" s="31"/>
      <c r="TMR46" s="31"/>
      <c r="TMS46" s="31"/>
      <c r="TMT46" s="31"/>
      <c r="TMU46" s="31"/>
      <c r="TMV46" s="31"/>
      <c r="TMW46" s="31"/>
      <c r="TMX46" s="31"/>
      <c r="TMY46" s="31"/>
      <c r="TMZ46" s="31"/>
      <c r="TNA46" s="31"/>
      <c r="TNB46" s="31"/>
      <c r="TNC46" s="31"/>
      <c r="TND46" s="31"/>
      <c r="TNE46" s="31"/>
      <c r="TNF46" s="31"/>
      <c r="TNG46" s="31"/>
      <c r="TNH46" s="31"/>
      <c r="TNI46" s="31"/>
      <c r="TNJ46" s="31"/>
      <c r="TNK46" s="31"/>
      <c r="TNL46" s="31"/>
      <c r="TNM46" s="31"/>
      <c r="TNN46" s="31"/>
      <c r="TNO46" s="31"/>
      <c r="TNP46" s="31"/>
      <c r="TNQ46" s="31"/>
      <c r="TNR46" s="31"/>
      <c r="TNS46" s="31"/>
      <c r="TNT46" s="31"/>
      <c r="TNU46" s="31"/>
      <c r="TNV46" s="31"/>
      <c r="TNW46" s="31"/>
      <c r="TNX46" s="31"/>
      <c r="TNY46" s="31"/>
      <c r="TNZ46" s="31"/>
      <c r="TOA46" s="31"/>
      <c r="TOB46" s="31"/>
      <c r="TOC46" s="31"/>
      <c r="TOD46" s="31"/>
      <c r="TOE46" s="31"/>
      <c r="TOF46" s="31"/>
      <c r="TOG46" s="31"/>
      <c r="TOH46" s="31"/>
      <c r="TOI46" s="31"/>
      <c r="TOJ46" s="31"/>
      <c r="TOK46" s="31"/>
      <c r="TOL46" s="31"/>
      <c r="TOM46" s="31"/>
      <c r="TON46" s="31"/>
      <c r="TOO46" s="31"/>
      <c r="TOP46" s="31"/>
      <c r="TOQ46" s="31"/>
      <c r="TOR46" s="31"/>
      <c r="TOS46" s="31"/>
      <c r="TOT46" s="31"/>
      <c r="TOU46" s="31"/>
      <c r="TOV46" s="31"/>
      <c r="TOW46" s="31"/>
      <c r="TOX46" s="31"/>
      <c r="TOY46" s="31"/>
      <c r="TOZ46" s="31"/>
      <c r="TPA46" s="31"/>
      <c r="TPB46" s="31"/>
      <c r="TPC46" s="31"/>
      <c r="TPD46" s="31"/>
      <c r="TPE46" s="31"/>
      <c r="TPF46" s="31"/>
      <c r="TPG46" s="31"/>
      <c r="TPH46" s="31"/>
      <c r="TPI46" s="31"/>
      <c r="TPJ46" s="31"/>
      <c r="TPK46" s="31"/>
      <c r="TPL46" s="31"/>
      <c r="TPM46" s="31"/>
      <c r="TPN46" s="31"/>
      <c r="TPO46" s="31"/>
      <c r="TPP46" s="31"/>
      <c r="TPQ46" s="31"/>
      <c r="TPR46" s="31"/>
      <c r="TPS46" s="31"/>
      <c r="TPT46" s="31"/>
      <c r="TPU46" s="31"/>
      <c r="TPV46" s="31"/>
      <c r="TPW46" s="31"/>
      <c r="TPX46" s="31"/>
      <c r="TPY46" s="31"/>
      <c r="TPZ46" s="31"/>
      <c r="TQA46" s="31"/>
      <c r="TQB46" s="31"/>
      <c r="TQC46" s="31"/>
      <c r="TQD46" s="31"/>
      <c r="TQE46" s="31"/>
      <c r="TQF46" s="31"/>
      <c r="TQG46" s="31"/>
      <c r="TQH46" s="31"/>
      <c r="TQI46" s="31"/>
      <c r="TQJ46" s="31"/>
      <c r="TQK46" s="31"/>
      <c r="TQL46" s="31"/>
      <c r="TQM46" s="31"/>
      <c r="TQN46" s="31"/>
      <c r="TQO46" s="31"/>
      <c r="TQP46" s="31"/>
      <c r="TQQ46" s="31"/>
      <c r="TQR46" s="31"/>
      <c r="TQS46" s="31"/>
      <c r="TQT46" s="31"/>
      <c r="TQU46" s="31"/>
      <c r="TQV46" s="31"/>
      <c r="TQW46" s="31"/>
      <c r="TQX46" s="31"/>
      <c r="TQY46" s="31"/>
      <c r="TQZ46" s="31"/>
      <c r="TRA46" s="31"/>
      <c r="TRB46" s="31"/>
      <c r="TRC46" s="31"/>
      <c r="TRD46" s="31"/>
      <c r="TRE46" s="31"/>
      <c r="TRF46" s="31"/>
      <c r="TRG46" s="31"/>
      <c r="TRH46" s="31"/>
      <c r="TRI46" s="31"/>
      <c r="TRJ46" s="31"/>
      <c r="TRK46" s="31"/>
      <c r="TRL46" s="31"/>
      <c r="TRM46" s="31"/>
      <c r="TRN46" s="31"/>
      <c r="TRO46" s="31"/>
      <c r="TRP46" s="31"/>
      <c r="TRQ46" s="31"/>
      <c r="TRR46" s="31"/>
      <c r="TRS46" s="31"/>
      <c r="TRT46" s="31"/>
      <c r="TRU46" s="31"/>
      <c r="TRV46" s="31"/>
      <c r="TRW46" s="31"/>
      <c r="TRX46" s="31"/>
      <c r="TRY46" s="31"/>
      <c r="TRZ46" s="31"/>
      <c r="TSA46" s="31"/>
      <c r="TSB46" s="31"/>
      <c r="TSC46" s="31"/>
      <c r="TSD46" s="31"/>
      <c r="TSE46" s="31"/>
      <c r="TSF46" s="31"/>
      <c r="TSG46" s="31"/>
      <c r="TSH46" s="31"/>
      <c r="TSI46" s="31"/>
      <c r="TSJ46" s="31"/>
      <c r="TSK46" s="31"/>
      <c r="TSL46" s="31"/>
      <c r="TSM46" s="31"/>
      <c r="TSN46" s="31"/>
      <c r="TSO46" s="31"/>
      <c r="TSP46" s="31"/>
      <c r="TSQ46" s="31"/>
      <c r="TSR46" s="31"/>
      <c r="TSS46" s="31"/>
      <c r="TST46" s="31"/>
      <c r="TSU46" s="31"/>
      <c r="TSV46" s="31"/>
      <c r="TSW46" s="31"/>
      <c r="TSX46" s="31"/>
      <c r="TSY46" s="31"/>
      <c r="TSZ46" s="31"/>
      <c r="TTA46" s="31"/>
      <c r="TTB46" s="31"/>
      <c r="TTC46" s="31"/>
      <c r="TTD46" s="31"/>
      <c r="TTE46" s="31"/>
      <c r="TTF46" s="31"/>
      <c r="TTG46" s="31"/>
      <c r="TTH46" s="31"/>
      <c r="TTI46" s="31"/>
      <c r="TTJ46" s="31"/>
      <c r="TTK46" s="31"/>
      <c r="TTL46" s="31"/>
      <c r="TTM46" s="31"/>
      <c r="TTN46" s="31"/>
      <c r="TTO46" s="31"/>
      <c r="TTP46" s="31"/>
      <c r="TTQ46" s="31"/>
      <c r="TTR46" s="31"/>
      <c r="TTS46" s="31"/>
      <c r="TTT46" s="31"/>
      <c r="TTU46" s="31"/>
      <c r="TTV46" s="31"/>
      <c r="TTW46" s="31"/>
      <c r="TTX46" s="31"/>
      <c r="TTY46" s="31"/>
      <c r="TTZ46" s="31"/>
      <c r="TUA46" s="31"/>
      <c r="TUB46" s="31"/>
      <c r="TUC46" s="31"/>
      <c r="TUD46" s="31"/>
      <c r="TUE46" s="31"/>
      <c r="TUF46" s="31"/>
      <c r="TUG46" s="31"/>
      <c r="TUH46" s="31"/>
      <c r="TUI46" s="31"/>
      <c r="TUJ46" s="31"/>
      <c r="TUK46" s="31"/>
      <c r="TUL46" s="31"/>
      <c r="TUM46" s="31"/>
      <c r="TUN46" s="31"/>
      <c r="TUO46" s="31"/>
      <c r="TUP46" s="31"/>
      <c r="TUQ46" s="31"/>
      <c r="TUR46" s="31"/>
      <c r="TUS46" s="31"/>
      <c r="TUT46" s="31"/>
      <c r="TUU46" s="31"/>
      <c r="TUV46" s="31"/>
      <c r="TUW46" s="31"/>
      <c r="TUX46" s="31"/>
      <c r="TUY46" s="31"/>
      <c r="TUZ46" s="31"/>
      <c r="TVA46" s="31"/>
      <c r="TVB46" s="31"/>
      <c r="TVC46" s="31"/>
      <c r="TVD46" s="31"/>
      <c r="TVE46" s="31"/>
      <c r="TVF46" s="31"/>
      <c r="TVG46" s="31"/>
      <c r="TVH46" s="31"/>
      <c r="TVI46" s="31"/>
      <c r="TVJ46" s="31"/>
      <c r="TVK46" s="31"/>
      <c r="TVL46" s="31"/>
      <c r="TVM46" s="31"/>
      <c r="TVN46" s="31"/>
      <c r="TVO46" s="31"/>
      <c r="TVP46" s="31"/>
      <c r="TVQ46" s="31"/>
      <c r="TVR46" s="31"/>
      <c r="TVS46" s="31"/>
      <c r="TVT46" s="31"/>
      <c r="TVU46" s="31"/>
      <c r="TVV46" s="31"/>
      <c r="TVW46" s="31"/>
      <c r="TVX46" s="31"/>
      <c r="TVY46" s="31"/>
      <c r="TVZ46" s="31"/>
      <c r="TWA46" s="31"/>
      <c r="TWB46" s="31"/>
      <c r="TWC46" s="31"/>
      <c r="TWD46" s="31"/>
      <c r="TWE46" s="31"/>
      <c r="TWF46" s="31"/>
      <c r="TWG46" s="31"/>
      <c r="TWH46" s="31"/>
      <c r="TWI46" s="31"/>
      <c r="TWJ46" s="31"/>
      <c r="TWK46" s="31"/>
      <c r="TWL46" s="31"/>
      <c r="TWM46" s="31"/>
      <c r="TWN46" s="31"/>
      <c r="TWO46" s="31"/>
      <c r="TWP46" s="31"/>
      <c r="TWQ46" s="31"/>
      <c r="TWR46" s="31"/>
      <c r="TWS46" s="31"/>
      <c r="TWT46" s="31"/>
      <c r="TWU46" s="31"/>
      <c r="TWV46" s="31"/>
      <c r="TWW46" s="31"/>
      <c r="TWX46" s="31"/>
      <c r="TWY46" s="31"/>
      <c r="TWZ46" s="31"/>
      <c r="TXA46" s="31"/>
      <c r="TXB46" s="31"/>
      <c r="TXC46" s="31"/>
      <c r="TXD46" s="31"/>
      <c r="TXE46" s="31"/>
      <c r="TXF46" s="31"/>
      <c r="TXG46" s="31"/>
      <c r="TXH46" s="31"/>
      <c r="TXI46" s="31"/>
      <c r="TXJ46" s="31"/>
      <c r="TXK46" s="31"/>
      <c r="TXL46" s="31"/>
      <c r="TXM46" s="31"/>
      <c r="TXN46" s="31"/>
      <c r="TXO46" s="31"/>
      <c r="TXP46" s="31"/>
      <c r="TXQ46" s="31"/>
      <c r="TXR46" s="31"/>
      <c r="TXS46" s="31"/>
      <c r="TXT46" s="31"/>
      <c r="TXU46" s="31"/>
      <c r="TXV46" s="31"/>
      <c r="TXW46" s="31"/>
      <c r="TXX46" s="31"/>
      <c r="TXY46" s="31"/>
      <c r="TXZ46" s="31"/>
      <c r="TYA46" s="31"/>
      <c r="TYB46" s="31"/>
      <c r="TYC46" s="31"/>
      <c r="TYD46" s="31"/>
      <c r="TYE46" s="31"/>
      <c r="TYF46" s="31"/>
      <c r="TYG46" s="31"/>
      <c r="TYH46" s="31"/>
      <c r="TYI46" s="31"/>
      <c r="TYJ46" s="31"/>
      <c r="TYK46" s="31"/>
      <c r="TYL46" s="31"/>
      <c r="TYM46" s="31"/>
      <c r="TYN46" s="31"/>
      <c r="TYO46" s="31"/>
      <c r="TYP46" s="31"/>
      <c r="TYQ46" s="31"/>
      <c r="TYR46" s="31"/>
      <c r="TYS46" s="31"/>
      <c r="TYT46" s="31"/>
      <c r="TYU46" s="31"/>
      <c r="TYV46" s="31"/>
      <c r="TYW46" s="31"/>
      <c r="TYX46" s="31"/>
      <c r="TYY46" s="31"/>
      <c r="TYZ46" s="31"/>
      <c r="TZA46" s="31"/>
      <c r="TZB46" s="31"/>
      <c r="TZC46" s="31"/>
      <c r="TZD46" s="31"/>
      <c r="TZE46" s="31"/>
      <c r="TZF46" s="31"/>
      <c r="TZG46" s="31"/>
      <c r="TZH46" s="31"/>
      <c r="TZI46" s="31"/>
      <c r="TZJ46" s="31"/>
      <c r="TZK46" s="31"/>
      <c r="TZL46" s="31"/>
      <c r="TZM46" s="31"/>
      <c r="TZN46" s="31"/>
      <c r="TZO46" s="31"/>
      <c r="TZP46" s="31"/>
      <c r="TZQ46" s="31"/>
      <c r="TZR46" s="31"/>
      <c r="TZS46" s="31"/>
      <c r="TZT46" s="31"/>
      <c r="TZU46" s="31"/>
      <c r="TZV46" s="31"/>
      <c r="TZW46" s="31"/>
      <c r="TZX46" s="31"/>
      <c r="TZY46" s="31"/>
      <c r="TZZ46" s="31"/>
      <c r="UAA46" s="31"/>
      <c r="UAB46" s="31"/>
      <c r="UAC46" s="31"/>
      <c r="UAD46" s="31"/>
      <c r="UAE46" s="31"/>
      <c r="UAF46" s="31"/>
      <c r="UAG46" s="31"/>
      <c r="UAH46" s="31"/>
      <c r="UAI46" s="31"/>
      <c r="UAJ46" s="31"/>
      <c r="UAK46" s="31"/>
      <c r="UAL46" s="31"/>
      <c r="UAM46" s="31"/>
      <c r="UAN46" s="31"/>
      <c r="UAO46" s="31"/>
      <c r="UAP46" s="31"/>
      <c r="UAQ46" s="31"/>
      <c r="UAR46" s="31"/>
      <c r="UAS46" s="31"/>
      <c r="UAT46" s="31"/>
      <c r="UAU46" s="31"/>
      <c r="UAV46" s="31"/>
      <c r="UAW46" s="31"/>
      <c r="UAX46" s="31"/>
      <c r="UAY46" s="31"/>
      <c r="UAZ46" s="31"/>
      <c r="UBA46" s="31"/>
      <c r="UBB46" s="31"/>
      <c r="UBC46" s="31"/>
      <c r="UBD46" s="31"/>
      <c r="UBE46" s="31"/>
      <c r="UBF46" s="31"/>
      <c r="UBG46" s="31"/>
      <c r="UBH46" s="31"/>
      <c r="UBI46" s="31"/>
      <c r="UBJ46" s="31"/>
      <c r="UBK46" s="31"/>
      <c r="UBL46" s="31"/>
      <c r="UBM46" s="31"/>
      <c r="UBN46" s="31"/>
      <c r="UBO46" s="31"/>
      <c r="UBP46" s="31"/>
      <c r="UBQ46" s="31"/>
      <c r="UBR46" s="31"/>
      <c r="UBS46" s="31"/>
      <c r="UBT46" s="31"/>
      <c r="UBU46" s="31"/>
      <c r="UBV46" s="31"/>
      <c r="UBW46" s="31"/>
      <c r="UBX46" s="31"/>
      <c r="UBY46" s="31"/>
      <c r="UBZ46" s="31"/>
      <c r="UCA46" s="31"/>
      <c r="UCB46" s="31"/>
      <c r="UCC46" s="31"/>
      <c r="UCD46" s="31"/>
      <c r="UCE46" s="31"/>
      <c r="UCF46" s="31"/>
      <c r="UCG46" s="31"/>
      <c r="UCH46" s="31"/>
      <c r="UCI46" s="31"/>
      <c r="UCJ46" s="31"/>
      <c r="UCK46" s="31"/>
      <c r="UCL46" s="31"/>
      <c r="UCM46" s="31"/>
      <c r="UCN46" s="31"/>
      <c r="UCO46" s="31"/>
      <c r="UCP46" s="31"/>
      <c r="UCQ46" s="31"/>
      <c r="UCR46" s="31"/>
      <c r="UCS46" s="31"/>
      <c r="UCT46" s="31"/>
      <c r="UCU46" s="31"/>
      <c r="UCV46" s="31"/>
      <c r="UCW46" s="31"/>
      <c r="UCX46" s="31"/>
      <c r="UCY46" s="31"/>
      <c r="UCZ46" s="31"/>
      <c r="UDA46" s="31"/>
      <c r="UDB46" s="31"/>
      <c r="UDC46" s="31"/>
      <c r="UDD46" s="31"/>
      <c r="UDE46" s="31"/>
      <c r="UDF46" s="31"/>
      <c r="UDG46" s="31"/>
      <c r="UDH46" s="31"/>
      <c r="UDI46" s="31"/>
      <c r="UDJ46" s="31"/>
      <c r="UDK46" s="31"/>
      <c r="UDL46" s="31"/>
      <c r="UDM46" s="31"/>
      <c r="UDN46" s="31"/>
      <c r="UDO46" s="31"/>
      <c r="UDP46" s="31"/>
      <c r="UDQ46" s="31"/>
      <c r="UDR46" s="31"/>
      <c r="UDS46" s="31"/>
      <c r="UDT46" s="31"/>
      <c r="UDU46" s="31"/>
      <c r="UDV46" s="31"/>
      <c r="UDW46" s="31"/>
      <c r="UDX46" s="31"/>
      <c r="UDY46" s="31"/>
      <c r="UDZ46" s="31"/>
      <c r="UEA46" s="31"/>
      <c r="UEB46" s="31"/>
      <c r="UEC46" s="31"/>
      <c r="UED46" s="31"/>
      <c r="UEE46" s="31"/>
      <c r="UEF46" s="31"/>
      <c r="UEG46" s="31"/>
      <c r="UEH46" s="31"/>
      <c r="UEI46" s="31"/>
      <c r="UEJ46" s="31"/>
      <c r="UEK46" s="31"/>
      <c r="UEL46" s="31"/>
      <c r="UEM46" s="31"/>
      <c r="UEN46" s="31"/>
      <c r="UEO46" s="31"/>
      <c r="UEP46" s="31"/>
      <c r="UEQ46" s="31"/>
      <c r="UER46" s="31"/>
      <c r="UES46" s="31"/>
      <c r="UET46" s="31"/>
      <c r="UEU46" s="31"/>
      <c r="UEV46" s="31"/>
      <c r="UEW46" s="31"/>
      <c r="UEX46" s="31"/>
      <c r="UEY46" s="31"/>
      <c r="UEZ46" s="31"/>
      <c r="UFA46" s="31"/>
      <c r="UFB46" s="31"/>
      <c r="UFC46" s="31"/>
      <c r="UFD46" s="31"/>
      <c r="UFE46" s="31"/>
      <c r="UFF46" s="31"/>
      <c r="UFG46" s="31"/>
      <c r="UFH46" s="31"/>
      <c r="UFI46" s="31"/>
      <c r="UFJ46" s="31"/>
      <c r="UFK46" s="31"/>
      <c r="UFL46" s="31"/>
      <c r="UFM46" s="31"/>
      <c r="UFN46" s="31"/>
      <c r="UFO46" s="31"/>
      <c r="UFP46" s="31"/>
      <c r="UFQ46" s="31"/>
      <c r="UFR46" s="31"/>
      <c r="UFS46" s="31"/>
      <c r="UFT46" s="31"/>
      <c r="UFU46" s="31"/>
      <c r="UFV46" s="31"/>
      <c r="UFW46" s="31"/>
      <c r="UFX46" s="31"/>
      <c r="UFY46" s="31"/>
      <c r="UFZ46" s="31"/>
      <c r="UGA46" s="31"/>
      <c r="UGB46" s="31"/>
      <c r="UGC46" s="31"/>
      <c r="UGD46" s="31"/>
      <c r="UGE46" s="31"/>
      <c r="UGF46" s="31"/>
      <c r="UGG46" s="31"/>
      <c r="UGH46" s="31"/>
      <c r="UGI46" s="31"/>
      <c r="UGJ46" s="31"/>
      <c r="UGK46" s="31"/>
      <c r="UGL46" s="31"/>
      <c r="UGM46" s="31"/>
      <c r="UGN46" s="31"/>
      <c r="UGO46" s="31"/>
      <c r="UGP46" s="31"/>
      <c r="UGQ46" s="31"/>
      <c r="UGR46" s="31"/>
      <c r="UGS46" s="31"/>
      <c r="UGT46" s="31"/>
      <c r="UGU46" s="31"/>
      <c r="UGV46" s="31"/>
      <c r="UGW46" s="31"/>
      <c r="UGX46" s="31"/>
      <c r="UGY46" s="31"/>
      <c r="UGZ46" s="31"/>
      <c r="UHA46" s="31"/>
      <c r="UHB46" s="31"/>
      <c r="UHC46" s="31"/>
      <c r="UHD46" s="31"/>
      <c r="UHE46" s="31"/>
      <c r="UHF46" s="31"/>
      <c r="UHG46" s="31"/>
      <c r="UHH46" s="31"/>
      <c r="UHI46" s="31"/>
      <c r="UHJ46" s="31"/>
      <c r="UHK46" s="31"/>
      <c r="UHL46" s="31"/>
      <c r="UHM46" s="31"/>
      <c r="UHN46" s="31"/>
      <c r="UHO46" s="31"/>
      <c r="UHP46" s="31"/>
      <c r="UHQ46" s="31"/>
      <c r="UHR46" s="31"/>
      <c r="UHS46" s="31"/>
      <c r="UHT46" s="31"/>
      <c r="UHU46" s="31"/>
      <c r="UHV46" s="31"/>
      <c r="UHW46" s="31"/>
      <c r="UHX46" s="31"/>
      <c r="UHY46" s="31"/>
      <c r="UHZ46" s="31"/>
      <c r="UIA46" s="31"/>
      <c r="UIB46" s="31"/>
      <c r="UIC46" s="31"/>
      <c r="UID46" s="31"/>
      <c r="UIE46" s="31"/>
      <c r="UIF46" s="31"/>
      <c r="UIG46" s="31"/>
      <c r="UIH46" s="31"/>
      <c r="UII46" s="31"/>
      <c r="UIJ46" s="31"/>
      <c r="UIK46" s="31"/>
      <c r="UIL46" s="31"/>
      <c r="UIM46" s="31"/>
      <c r="UIN46" s="31"/>
      <c r="UIO46" s="31"/>
      <c r="UIP46" s="31"/>
      <c r="UIQ46" s="31"/>
      <c r="UIR46" s="31"/>
      <c r="UIS46" s="31"/>
      <c r="UIT46" s="31"/>
      <c r="UIU46" s="31"/>
      <c r="UIV46" s="31"/>
      <c r="UIW46" s="31"/>
      <c r="UIX46" s="31"/>
      <c r="UIY46" s="31"/>
      <c r="UIZ46" s="31"/>
      <c r="UJA46" s="31"/>
      <c r="UJB46" s="31"/>
      <c r="UJC46" s="31"/>
      <c r="UJD46" s="31"/>
      <c r="UJE46" s="31"/>
      <c r="UJF46" s="31"/>
      <c r="UJG46" s="31"/>
      <c r="UJH46" s="31"/>
      <c r="UJI46" s="31"/>
      <c r="UJJ46" s="31"/>
      <c r="UJK46" s="31"/>
      <c r="UJL46" s="31"/>
      <c r="UJM46" s="31"/>
      <c r="UJN46" s="31"/>
      <c r="UJO46" s="31"/>
      <c r="UJP46" s="31"/>
      <c r="UJQ46" s="31"/>
      <c r="UJR46" s="31"/>
      <c r="UJS46" s="31"/>
      <c r="UJT46" s="31"/>
      <c r="UJU46" s="31"/>
      <c r="UJV46" s="31"/>
      <c r="UJW46" s="31"/>
      <c r="UJX46" s="31"/>
      <c r="UJY46" s="31"/>
      <c r="UJZ46" s="31"/>
      <c r="UKA46" s="31"/>
      <c r="UKB46" s="31"/>
      <c r="UKC46" s="31"/>
      <c r="UKD46" s="31"/>
      <c r="UKE46" s="31"/>
      <c r="UKF46" s="31"/>
      <c r="UKG46" s="31"/>
      <c r="UKH46" s="31"/>
      <c r="UKI46" s="31"/>
      <c r="UKJ46" s="31"/>
      <c r="UKK46" s="31"/>
      <c r="UKL46" s="31"/>
      <c r="UKM46" s="31"/>
      <c r="UKN46" s="31"/>
      <c r="UKO46" s="31"/>
      <c r="UKP46" s="31"/>
      <c r="UKQ46" s="31"/>
      <c r="UKR46" s="31"/>
      <c r="UKS46" s="31"/>
      <c r="UKT46" s="31"/>
      <c r="UKU46" s="31"/>
      <c r="UKV46" s="31"/>
      <c r="UKW46" s="31"/>
      <c r="UKX46" s="31"/>
      <c r="UKY46" s="31"/>
      <c r="UKZ46" s="31"/>
      <c r="ULA46" s="31"/>
      <c r="ULB46" s="31"/>
      <c r="ULC46" s="31"/>
      <c r="ULD46" s="31"/>
      <c r="ULE46" s="31"/>
      <c r="ULF46" s="31"/>
      <c r="ULG46" s="31"/>
      <c r="ULH46" s="31"/>
      <c r="ULI46" s="31"/>
      <c r="ULJ46" s="31"/>
      <c r="ULK46" s="31"/>
      <c r="ULL46" s="31"/>
      <c r="ULM46" s="31"/>
      <c r="ULN46" s="31"/>
      <c r="ULO46" s="31"/>
      <c r="ULP46" s="31"/>
      <c r="ULQ46" s="31"/>
      <c r="ULR46" s="31"/>
      <c r="ULS46" s="31"/>
      <c r="ULT46" s="31"/>
      <c r="ULU46" s="31"/>
      <c r="ULV46" s="31"/>
      <c r="ULW46" s="31"/>
      <c r="ULX46" s="31"/>
      <c r="ULY46" s="31"/>
      <c r="ULZ46" s="31"/>
      <c r="UMA46" s="31"/>
      <c r="UMB46" s="31"/>
      <c r="UMC46" s="31"/>
      <c r="UMD46" s="31"/>
      <c r="UME46" s="31"/>
      <c r="UMF46" s="31"/>
      <c r="UMG46" s="31"/>
      <c r="UMH46" s="31"/>
      <c r="UMI46" s="31"/>
      <c r="UMJ46" s="31"/>
      <c r="UMK46" s="31"/>
      <c r="UML46" s="31"/>
      <c r="UMM46" s="31"/>
      <c r="UMN46" s="31"/>
      <c r="UMO46" s="31"/>
      <c r="UMP46" s="31"/>
      <c r="UMQ46" s="31"/>
      <c r="UMR46" s="31"/>
      <c r="UMS46" s="31"/>
      <c r="UMT46" s="31"/>
      <c r="UMU46" s="31"/>
      <c r="UMV46" s="31"/>
      <c r="UMW46" s="31"/>
      <c r="UMX46" s="31"/>
      <c r="UMY46" s="31"/>
      <c r="UMZ46" s="31"/>
      <c r="UNA46" s="31"/>
      <c r="UNB46" s="31"/>
      <c r="UNC46" s="31"/>
      <c r="UND46" s="31"/>
      <c r="UNE46" s="31"/>
      <c r="UNF46" s="31"/>
      <c r="UNG46" s="31"/>
      <c r="UNH46" s="31"/>
      <c r="UNI46" s="31"/>
      <c r="UNJ46" s="31"/>
      <c r="UNK46" s="31"/>
      <c r="UNL46" s="31"/>
      <c r="UNM46" s="31"/>
      <c r="UNN46" s="31"/>
      <c r="UNO46" s="31"/>
      <c r="UNP46" s="31"/>
      <c r="UNQ46" s="31"/>
      <c r="UNR46" s="31"/>
      <c r="UNS46" s="31"/>
      <c r="UNT46" s="31"/>
      <c r="UNU46" s="31"/>
      <c r="UNV46" s="31"/>
      <c r="UNW46" s="31"/>
      <c r="UNX46" s="31"/>
      <c r="UNY46" s="31"/>
      <c r="UNZ46" s="31"/>
      <c r="UOA46" s="31"/>
      <c r="UOB46" s="31"/>
      <c r="UOC46" s="31"/>
      <c r="UOD46" s="31"/>
      <c r="UOE46" s="31"/>
      <c r="UOF46" s="31"/>
      <c r="UOG46" s="31"/>
      <c r="UOH46" s="31"/>
      <c r="UOI46" s="31"/>
      <c r="UOJ46" s="31"/>
      <c r="UOK46" s="31"/>
      <c r="UOL46" s="31"/>
      <c r="UOM46" s="31"/>
      <c r="UON46" s="31"/>
      <c r="UOO46" s="31"/>
      <c r="UOP46" s="31"/>
      <c r="UOQ46" s="31"/>
      <c r="UOR46" s="31"/>
      <c r="UOS46" s="31"/>
      <c r="UOT46" s="31"/>
      <c r="UOU46" s="31"/>
      <c r="UOV46" s="31"/>
      <c r="UOW46" s="31"/>
      <c r="UOX46" s="31"/>
      <c r="UOY46" s="31"/>
      <c r="UOZ46" s="31"/>
      <c r="UPA46" s="31"/>
      <c r="UPB46" s="31"/>
      <c r="UPC46" s="31"/>
      <c r="UPD46" s="31"/>
      <c r="UPE46" s="31"/>
      <c r="UPF46" s="31"/>
      <c r="UPG46" s="31"/>
      <c r="UPH46" s="31"/>
      <c r="UPI46" s="31"/>
      <c r="UPJ46" s="31"/>
      <c r="UPK46" s="31"/>
      <c r="UPL46" s="31"/>
      <c r="UPM46" s="31"/>
      <c r="UPN46" s="31"/>
      <c r="UPO46" s="31"/>
      <c r="UPP46" s="31"/>
      <c r="UPQ46" s="31"/>
      <c r="UPR46" s="31"/>
      <c r="UPS46" s="31"/>
      <c r="UPT46" s="31"/>
      <c r="UPU46" s="31"/>
      <c r="UPV46" s="31"/>
      <c r="UPW46" s="31"/>
      <c r="UPX46" s="31"/>
      <c r="UPY46" s="31"/>
      <c r="UPZ46" s="31"/>
      <c r="UQA46" s="31"/>
      <c r="UQB46" s="31"/>
      <c r="UQC46" s="31"/>
      <c r="UQD46" s="31"/>
      <c r="UQE46" s="31"/>
      <c r="UQF46" s="31"/>
      <c r="UQG46" s="31"/>
      <c r="UQH46" s="31"/>
      <c r="UQI46" s="31"/>
      <c r="UQJ46" s="31"/>
      <c r="UQK46" s="31"/>
      <c r="UQL46" s="31"/>
      <c r="UQM46" s="31"/>
      <c r="UQN46" s="31"/>
      <c r="UQO46" s="31"/>
      <c r="UQP46" s="31"/>
      <c r="UQQ46" s="31"/>
      <c r="UQR46" s="31"/>
      <c r="UQS46" s="31"/>
      <c r="UQT46" s="31"/>
      <c r="UQU46" s="31"/>
      <c r="UQV46" s="31"/>
      <c r="UQW46" s="31"/>
      <c r="UQX46" s="31"/>
      <c r="UQY46" s="31"/>
      <c r="UQZ46" s="31"/>
      <c r="URA46" s="31"/>
      <c r="URB46" s="31"/>
      <c r="URC46" s="31"/>
      <c r="URD46" s="31"/>
      <c r="URE46" s="31"/>
      <c r="URF46" s="31"/>
      <c r="URG46" s="31"/>
      <c r="URH46" s="31"/>
      <c r="URI46" s="31"/>
      <c r="URJ46" s="31"/>
      <c r="URK46" s="31"/>
      <c r="URL46" s="31"/>
      <c r="URM46" s="31"/>
      <c r="URN46" s="31"/>
      <c r="URO46" s="31"/>
      <c r="URP46" s="31"/>
      <c r="URQ46" s="31"/>
      <c r="URR46" s="31"/>
      <c r="URS46" s="31"/>
      <c r="URT46" s="31"/>
      <c r="URU46" s="31"/>
      <c r="URV46" s="31"/>
      <c r="URW46" s="31"/>
      <c r="URX46" s="31"/>
      <c r="URY46" s="31"/>
      <c r="URZ46" s="31"/>
      <c r="USA46" s="31"/>
      <c r="USB46" s="31"/>
      <c r="USC46" s="31"/>
      <c r="USD46" s="31"/>
      <c r="USE46" s="31"/>
      <c r="USF46" s="31"/>
      <c r="USG46" s="31"/>
      <c r="USH46" s="31"/>
      <c r="USI46" s="31"/>
      <c r="USJ46" s="31"/>
      <c r="USK46" s="31"/>
      <c r="USL46" s="31"/>
      <c r="USM46" s="31"/>
      <c r="USN46" s="31"/>
      <c r="USO46" s="31"/>
      <c r="USP46" s="31"/>
      <c r="USQ46" s="31"/>
      <c r="USR46" s="31"/>
      <c r="USS46" s="31"/>
      <c r="UST46" s="31"/>
      <c r="USU46" s="31"/>
      <c r="USV46" s="31"/>
      <c r="USW46" s="31"/>
      <c r="USX46" s="31"/>
      <c r="USY46" s="31"/>
      <c r="USZ46" s="31"/>
      <c r="UTA46" s="31"/>
      <c r="UTB46" s="31"/>
      <c r="UTC46" s="31"/>
      <c r="UTD46" s="31"/>
      <c r="UTE46" s="31"/>
      <c r="UTF46" s="31"/>
      <c r="UTG46" s="31"/>
      <c r="UTH46" s="31"/>
      <c r="UTI46" s="31"/>
      <c r="UTJ46" s="31"/>
      <c r="UTK46" s="31"/>
      <c r="UTL46" s="31"/>
      <c r="UTM46" s="31"/>
      <c r="UTN46" s="31"/>
      <c r="UTO46" s="31"/>
      <c r="UTP46" s="31"/>
      <c r="UTQ46" s="31"/>
      <c r="UTR46" s="31"/>
      <c r="UTS46" s="31"/>
      <c r="UTT46" s="31"/>
      <c r="UTU46" s="31"/>
      <c r="UTV46" s="31"/>
      <c r="UTW46" s="31"/>
      <c r="UTX46" s="31"/>
      <c r="UTY46" s="31"/>
      <c r="UTZ46" s="31"/>
      <c r="UUA46" s="31"/>
      <c r="UUB46" s="31"/>
      <c r="UUC46" s="31"/>
      <c r="UUD46" s="31"/>
      <c r="UUE46" s="31"/>
      <c r="UUF46" s="31"/>
      <c r="UUG46" s="31"/>
      <c r="UUH46" s="31"/>
      <c r="UUI46" s="31"/>
      <c r="UUJ46" s="31"/>
      <c r="UUK46" s="31"/>
      <c r="UUL46" s="31"/>
      <c r="UUM46" s="31"/>
      <c r="UUN46" s="31"/>
      <c r="UUO46" s="31"/>
      <c r="UUP46" s="31"/>
      <c r="UUQ46" s="31"/>
      <c r="UUR46" s="31"/>
      <c r="UUS46" s="31"/>
      <c r="UUT46" s="31"/>
      <c r="UUU46" s="31"/>
      <c r="UUV46" s="31"/>
      <c r="UUW46" s="31"/>
      <c r="UUX46" s="31"/>
      <c r="UUY46" s="31"/>
      <c r="UUZ46" s="31"/>
      <c r="UVA46" s="31"/>
      <c r="UVB46" s="31"/>
      <c r="UVC46" s="31"/>
      <c r="UVD46" s="31"/>
      <c r="UVE46" s="31"/>
      <c r="UVF46" s="31"/>
      <c r="UVG46" s="31"/>
      <c r="UVH46" s="31"/>
      <c r="UVI46" s="31"/>
      <c r="UVJ46" s="31"/>
      <c r="UVK46" s="31"/>
      <c r="UVL46" s="31"/>
      <c r="UVM46" s="31"/>
      <c r="UVN46" s="31"/>
      <c r="UVO46" s="31"/>
      <c r="UVP46" s="31"/>
      <c r="UVQ46" s="31"/>
      <c r="UVR46" s="31"/>
      <c r="UVS46" s="31"/>
      <c r="UVT46" s="31"/>
      <c r="UVU46" s="31"/>
      <c r="UVV46" s="31"/>
      <c r="UVW46" s="31"/>
      <c r="UVX46" s="31"/>
      <c r="UVY46" s="31"/>
      <c r="UVZ46" s="31"/>
      <c r="UWA46" s="31"/>
      <c r="UWB46" s="31"/>
      <c r="UWC46" s="31"/>
      <c r="UWD46" s="31"/>
      <c r="UWE46" s="31"/>
      <c r="UWF46" s="31"/>
      <c r="UWG46" s="31"/>
      <c r="UWH46" s="31"/>
      <c r="UWI46" s="31"/>
      <c r="UWJ46" s="31"/>
      <c r="UWK46" s="31"/>
      <c r="UWL46" s="31"/>
      <c r="UWM46" s="31"/>
      <c r="UWN46" s="31"/>
      <c r="UWO46" s="31"/>
      <c r="UWP46" s="31"/>
      <c r="UWQ46" s="31"/>
      <c r="UWR46" s="31"/>
      <c r="UWS46" s="31"/>
      <c r="UWT46" s="31"/>
      <c r="UWU46" s="31"/>
      <c r="UWV46" s="31"/>
      <c r="UWW46" s="31"/>
      <c r="UWX46" s="31"/>
      <c r="UWY46" s="31"/>
      <c r="UWZ46" s="31"/>
      <c r="UXA46" s="31"/>
      <c r="UXB46" s="31"/>
      <c r="UXC46" s="31"/>
      <c r="UXD46" s="31"/>
      <c r="UXE46" s="31"/>
      <c r="UXF46" s="31"/>
      <c r="UXG46" s="31"/>
      <c r="UXH46" s="31"/>
      <c r="UXI46" s="31"/>
      <c r="UXJ46" s="31"/>
      <c r="UXK46" s="31"/>
      <c r="UXL46" s="31"/>
      <c r="UXM46" s="31"/>
      <c r="UXN46" s="31"/>
      <c r="UXO46" s="31"/>
      <c r="UXP46" s="31"/>
      <c r="UXQ46" s="31"/>
      <c r="UXR46" s="31"/>
      <c r="UXS46" s="31"/>
      <c r="UXT46" s="31"/>
      <c r="UXU46" s="31"/>
      <c r="UXV46" s="31"/>
      <c r="UXW46" s="31"/>
      <c r="UXX46" s="31"/>
      <c r="UXY46" s="31"/>
      <c r="UXZ46" s="31"/>
      <c r="UYA46" s="31"/>
      <c r="UYB46" s="31"/>
      <c r="UYC46" s="31"/>
      <c r="UYD46" s="31"/>
      <c r="UYE46" s="31"/>
      <c r="UYF46" s="31"/>
      <c r="UYG46" s="31"/>
      <c r="UYH46" s="31"/>
      <c r="UYI46" s="31"/>
      <c r="UYJ46" s="31"/>
      <c r="UYK46" s="31"/>
      <c r="UYL46" s="31"/>
      <c r="UYM46" s="31"/>
      <c r="UYN46" s="31"/>
      <c r="UYO46" s="31"/>
      <c r="UYP46" s="31"/>
      <c r="UYQ46" s="31"/>
      <c r="UYR46" s="31"/>
      <c r="UYS46" s="31"/>
      <c r="UYT46" s="31"/>
      <c r="UYU46" s="31"/>
      <c r="UYV46" s="31"/>
      <c r="UYW46" s="31"/>
      <c r="UYX46" s="31"/>
      <c r="UYY46" s="31"/>
      <c r="UYZ46" s="31"/>
      <c r="UZA46" s="31"/>
      <c r="UZB46" s="31"/>
      <c r="UZC46" s="31"/>
      <c r="UZD46" s="31"/>
      <c r="UZE46" s="31"/>
      <c r="UZF46" s="31"/>
      <c r="UZG46" s="31"/>
      <c r="UZH46" s="31"/>
      <c r="UZI46" s="31"/>
      <c r="UZJ46" s="31"/>
      <c r="UZK46" s="31"/>
      <c r="UZL46" s="31"/>
      <c r="UZM46" s="31"/>
      <c r="UZN46" s="31"/>
      <c r="UZO46" s="31"/>
      <c r="UZP46" s="31"/>
      <c r="UZQ46" s="31"/>
      <c r="UZR46" s="31"/>
      <c r="UZS46" s="31"/>
      <c r="UZT46" s="31"/>
      <c r="UZU46" s="31"/>
      <c r="UZV46" s="31"/>
      <c r="UZW46" s="31"/>
      <c r="UZX46" s="31"/>
      <c r="UZY46" s="31"/>
      <c r="UZZ46" s="31"/>
      <c r="VAA46" s="31"/>
      <c r="VAB46" s="31"/>
      <c r="VAC46" s="31"/>
      <c r="VAD46" s="31"/>
      <c r="VAE46" s="31"/>
      <c r="VAF46" s="31"/>
      <c r="VAG46" s="31"/>
      <c r="VAH46" s="31"/>
      <c r="VAI46" s="31"/>
      <c r="VAJ46" s="31"/>
      <c r="VAK46" s="31"/>
      <c r="VAL46" s="31"/>
      <c r="VAM46" s="31"/>
      <c r="VAN46" s="31"/>
      <c r="VAO46" s="31"/>
      <c r="VAP46" s="31"/>
      <c r="VAQ46" s="31"/>
      <c r="VAR46" s="31"/>
      <c r="VAS46" s="31"/>
      <c r="VAT46" s="31"/>
      <c r="VAU46" s="31"/>
      <c r="VAV46" s="31"/>
      <c r="VAW46" s="31"/>
      <c r="VAX46" s="31"/>
      <c r="VAY46" s="31"/>
      <c r="VAZ46" s="31"/>
      <c r="VBA46" s="31"/>
      <c r="VBB46" s="31"/>
      <c r="VBC46" s="31"/>
      <c r="VBD46" s="31"/>
      <c r="VBE46" s="31"/>
      <c r="VBF46" s="31"/>
      <c r="VBG46" s="31"/>
      <c r="VBH46" s="31"/>
      <c r="VBI46" s="31"/>
      <c r="VBJ46" s="31"/>
      <c r="VBK46" s="31"/>
      <c r="VBL46" s="31"/>
      <c r="VBM46" s="31"/>
      <c r="VBN46" s="31"/>
      <c r="VBO46" s="31"/>
      <c r="VBP46" s="31"/>
      <c r="VBQ46" s="31"/>
      <c r="VBR46" s="31"/>
      <c r="VBS46" s="31"/>
      <c r="VBT46" s="31"/>
      <c r="VBU46" s="31"/>
      <c r="VBV46" s="31"/>
      <c r="VBW46" s="31"/>
      <c r="VBX46" s="31"/>
      <c r="VBY46" s="31"/>
      <c r="VBZ46" s="31"/>
      <c r="VCA46" s="31"/>
      <c r="VCB46" s="31"/>
      <c r="VCC46" s="31"/>
      <c r="VCD46" s="31"/>
      <c r="VCE46" s="31"/>
      <c r="VCF46" s="31"/>
      <c r="VCG46" s="31"/>
      <c r="VCH46" s="31"/>
      <c r="VCI46" s="31"/>
      <c r="VCJ46" s="31"/>
      <c r="VCK46" s="31"/>
      <c r="VCL46" s="31"/>
      <c r="VCM46" s="31"/>
      <c r="VCN46" s="31"/>
      <c r="VCO46" s="31"/>
      <c r="VCP46" s="31"/>
      <c r="VCQ46" s="31"/>
      <c r="VCR46" s="31"/>
      <c r="VCS46" s="31"/>
      <c r="VCT46" s="31"/>
      <c r="VCU46" s="31"/>
      <c r="VCV46" s="31"/>
      <c r="VCW46" s="31"/>
      <c r="VCX46" s="31"/>
      <c r="VCY46" s="31"/>
      <c r="VCZ46" s="31"/>
      <c r="VDA46" s="31"/>
      <c r="VDB46" s="31"/>
      <c r="VDC46" s="31"/>
      <c r="VDD46" s="31"/>
      <c r="VDE46" s="31"/>
      <c r="VDF46" s="31"/>
      <c r="VDG46" s="31"/>
      <c r="VDH46" s="31"/>
      <c r="VDI46" s="31"/>
      <c r="VDJ46" s="31"/>
      <c r="VDK46" s="31"/>
      <c r="VDL46" s="31"/>
      <c r="VDM46" s="31"/>
      <c r="VDN46" s="31"/>
      <c r="VDO46" s="31"/>
      <c r="VDP46" s="31"/>
      <c r="VDQ46" s="31"/>
      <c r="VDR46" s="31"/>
      <c r="VDS46" s="31"/>
      <c r="VDT46" s="31"/>
      <c r="VDU46" s="31"/>
      <c r="VDV46" s="31"/>
      <c r="VDW46" s="31"/>
      <c r="VDX46" s="31"/>
      <c r="VDY46" s="31"/>
      <c r="VDZ46" s="31"/>
      <c r="VEA46" s="31"/>
      <c r="VEB46" s="31"/>
      <c r="VEC46" s="31"/>
      <c r="VED46" s="31"/>
      <c r="VEE46" s="31"/>
      <c r="VEF46" s="31"/>
      <c r="VEG46" s="31"/>
      <c r="VEH46" s="31"/>
      <c r="VEI46" s="31"/>
      <c r="VEJ46" s="31"/>
      <c r="VEK46" s="31"/>
      <c r="VEL46" s="31"/>
      <c r="VEM46" s="31"/>
      <c r="VEN46" s="31"/>
      <c r="VEO46" s="31"/>
      <c r="VEP46" s="31"/>
      <c r="VEQ46" s="31"/>
      <c r="VER46" s="31"/>
      <c r="VES46" s="31"/>
      <c r="VET46" s="31"/>
      <c r="VEU46" s="31"/>
      <c r="VEV46" s="31"/>
      <c r="VEW46" s="31"/>
      <c r="VEX46" s="31"/>
      <c r="VEY46" s="31"/>
      <c r="VEZ46" s="31"/>
      <c r="VFA46" s="31"/>
      <c r="VFB46" s="31"/>
      <c r="VFC46" s="31"/>
      <c r="VFD46" s="31"/>
      <c r="VFE46" s="31"/>
      <c r="VFF46" s="31"/>
      <c r="VFG46" s="31"/>
      <c r="VFH46" s="31"/>
      <c r="VFI46" s="31"/>
      <c r="VFJ46" s="31"/>
      <c r="VFK46" s="31"/>
      <c r="VFL46" s="31"/>
      <c r="VFM46" s="31"/>
      <c r="VFN46" s="31"/>
      <c r="VFO46" s="31"/>
      <c r="VFP46" s="31"/>
      <c r="VFQ46" s="31"/>
      <c r="VFR46" s="31"/>
      <c r="VFS46" s="31"/>
      <c r="VFT46" s="31"/>
      <c r="VFU46" s="31"/>
      <c r="VFV46" s="31"/>
      <c r="VFW46" s="31"/>
      <c r="VFX46" s="31"/>
      <c r="VFY46" s="31"/>
      <c r="VFZ46" s="31"/>
      <c r="VGA46" s="31"/>
      <c r="VGB46" s="31"/>
      <c r="VGC46" s="31"/>
      <c r="VGD46" s="31"/>
      <c r="VGE46" s="31"/>
      <c r="VGF46" s="31"/>
      <c r="VGG46" s="31"/>
      <c r="VGH46" s="31"/>
      <c r="VGI46" s="31"/>
      <c r="VGJ46" s="31"/>
      <c r="VGK46" s="31"/>
      <c r="VGL46" s="31"/>
      <c r="VGM46" s="31"/>
      <c r="VGN46" s="31"/>
      <c r="VGO46" s="31"/>
      <c r="VGP46" s="31"/>
      <c r="VGQ46" s="31"/>
      <c r="VGR46" s="31"/>
      <c r="VGS46" s="31"/>
      <c r="VGT46" s="31"/>
      <c r="VGU46" s="31"/>
      <c r="VGV46" s="31"/>
      <c r="VGW46" s="31"/>
      <c r="VGX46" s="31"/>
      <c r="VGY46" s="31"/>
      <c r="VGZ46" s="31"/>
      <c r="VHA46" s="31"/>
      <c r="VHB46" s="31"/>
      <c r="VHC46" s="31"/>
      <c r="VHD46" s="31"/>
      <c r="VHE46" s="31"/>
      <c r="VHF46" s="31"/>
      <c r="VHG46" s="31"/>
      <c r="VHH46" s="31"/>
      <c r="VHI46" s="31"/>
      <c r="VHJ46" s="31"/>
      <c r="VHK46" s="31"/>
      <c r="VHL46" s="31"/>
      <c r="VHM46" s="31"/>
      <c r="VHN46" s="31"/>
      <c r="VHO46" s="31"/>
      <c r="VHP46" s="31"/>
      <c r="VHQ46" s="31"/>
      <c r="VHR46" s="31"/>
      <c r="VHS46" s="31"/>
      <c r="VHT46" s="31"/>
      <c r="VHU46" s="31"/>
      <c r="VHV46" s="31"/>
      <c r="VHW46" s="31"/>
      <c r="VHX46" s="31"/>
      <c r="VHY46" s="31"/>
      <c r="VHZ46" s="31"/>
      <c r="VIA46" s="31"/>
      <c r="VIB46" s="31"/>
      <c r="VIC46" s="31"/>
      <c r="VID46" s="31"/>
      <c r="VIE46" s="31"/>
      <c r="VIF46" s="31"/>
      <c r="VIG46" s="31"/>
      <c r="VIH46" s="31"/>
      <c r="VII46" s="31"/>
      <c r="VIJ46" s="31"/>
      <c r="VIK46" s="31"/>
      <c r="VIL46" s="31"/>
      <c r="VIM46" s="31"/>
      <c r="VIN46" s="31"/>
      <c r="VIO46" s="31"/>
      <c r="VIP46" s="31"/>
      <c r="VIQ46" s="31"/>
      <c r="VIR46" s="31"/>
      <c r="VIS46" s="31"/>
      <c r="VIT46" s="31"/>
      <c r="VIU46" s="31"/>
      <c r="VIV46" s="31"/>
      <c r="VIW46" s="31"/>
      <c r="VIX46" s="31"/>
      <c r="VIY46" s="31"/>
      <c r="VIZ46" s="31"/>
      <c r="VJA46" s="31"/>
      <c r="VJB46" s="31"/>
      <c r="VJC46" s="31"/>
      <c r="VJD46" s="31"/>
      <c r="VJE46" s="31"/>
      <c r="VJF46" s="31"/>
      <c r="VJG46" s="31"/>
      <c r="VJH46" s="31"/>
      <c r="VJI46" s="31"/>
      <c r="VJJ46" s="31"/>
      <c r="VJK46" s="31"/>
      <c r="VJL46" s="31"/>
      <c r="VJM46" s="31"/>
      <c r="VJN46" s="31"/>
      <c r="VJO46" s="31"/>
      <c r="VJP46" s="31"/>
      <c r="VJQ46" s="31"/>
      <c r="VJR46" s="31"/>
      <c r="VJS46" s="31"/>
      <c r="VJT46" s="31"/>
      <c r="VJU46" s="31"/>
      <c r="VJV46" s="31"/>
      <c r="VJW46" s="31"/>
      <c r="VJX46" s="31"/>
      <c r="VJY46" s="31"/>
      <c r="VJZ46" s="31"/>
      <c r="VKA46" s="31"/>
      <c r="VKB46" s="31"/>
      <c r="VKC46" s="31"/>
      <c r="VKD46" s="31"/>
      <c r="VKE46" s="31"/>
      <c r="VKF46" s="31"/>
      <c r="VKG46" s="31"/>
      <c r="VKH46" s="31"/>
      <c r="VKI46" s="31"/>
      <c r="VKJ46" s="31"/>
      <c r="VKK46" s="31"/>
      <c r="VKL46" s="31"/>
      <c r="VKM46" s="31"/>
      <c r="VKN46" s="31"/>
      <c r="VKO46" s="31"/>
      <c r="VKP46" s="31"/>
      <c r="VKQ46" s="31"/>
      <c r="VKR46" s="31"/>
      <c r="VKS46" s="31"/>
      <c r="VKT46" s="31"/>
      <c r="VKU46" s="31"/>
      <c r="VKV46" s="31"/>
      <c r="VKW46" s="31"/>
      <c r="VKX46" s="31"/>
      <c r="VKY46" s="31"/>
      <c r="VKZ46" s="31"/>
      <c r="VLA46" s="31"/>
      <c r="VLB46" s="31"/>
      <c r="VLC46" s="31"/>
      <c r="VLD46" s="31"/>
      <c r="VLE46" s="31"/>
      <c r="VLF46" s="31"/>
      <c r="VLG46" s="31"/>
      <c r="VLH46" s="31"/>
      <c r="VLI46" s="31"/>
      <c r="VLJ46" s="31"/>
      <c r="VLK46" s="31"/>
      <c r="VLL46" s="31"/>
      <c r="VLM46" s="31"/>
      <c r="VLN46" s="31"/>
      <c r="VLO46" s="31"/>
      <c r="VLP46" s="31"/>
      <c r="VLQ46" s="31"/>
      <c r="VLR46" s="31"/>
      <c r="VLS46" s="31"/>
      <c r="VLT46" s="31"/>
      <c r="VLU46" s="31"/>
      <c r="VLV46" s="31"/>
      <c r="VLW46" s="31"/>
      <c r="VLX46" s="31"/>
      <c r="VLY46" s="31"/>
      <c r="VLZ46" s="31"/>
      <c r="VMA46" s="31"/>
      <c r="VMB46" s="31"/>
      <c r="VMC46" s="31"/>
      <c r="VMD46" s="31"/>
      <c r="VME46" s="31"/>
      <c r="VMF46" s="31"/>
      <c r="VMG46" s="31"/>
      <c r="VMH46" s="31"/>
      <c r="VMI46" s="31"/>
      <c r="VMJ46" s="31"/>
      <c r="VMK46" s="31"/>
      <c r="VML46" s="31"/>
      <c r="VMM46" s="31"/>
      <c r="VMN46" s="31"/>
      <c r="VMO46" s="31"/>
      <c r="VMP46" s="31"/>
      <c r="VMQ46" s="31"/>
      <c r="VMR46" s="31"/>
      <c r="VMS46" s="31"/>
      <c r="VMT46" s="31"/>
      <c r="VMU46" s="31"/>
      <c r="VMV46" s="31"/>
      <c r="VMW46" s="31"/>
      <c r="VMX46" s="31"/>
      <c r="VMY46" s="31"/>
      <c r="VMZ46" s="31"/>
      <c r="VNA46" s="31"/>
      <c r="VNB46" s="31"/>
      <c r="VNC46" s="31"/>
      <c r="VND46" s="31"/>
      <c r="VNE46" s="31"/>
      <c r="VNF46" s="31"/>
      <c r="VNG46" s="31"/>
      <c r="VNH46" s="31"/>
      <c r="VNI46" s="31"/>
      <c r="VNJ46" s="31"/>
      <c r="VNK46" s="31"/>
      <c r="VNL46" s="31"/>
      <c r="VNM46" s="31"/>
      <c r="VNN46" s="31"/>
      <c r="VNO46" s="31"/>
      <c r="VNP46" s="31"/>
      <c r="VNQ46" s="31"/>
      <c r="VNR46" s="31"/>
      <c r="VNS46" s="31"/>
      <c r="VNT46" s="31"/>
      <c r="VNU46" s="31"/>
      <c r="VNV46" s="31"/>
      <c r="VNW46" s="31"/>
      <c r="VNX46" s="31"/>
      <c r="VNY46" s="31"/>
      <c r="VNZ46" s="31"/>
      <c r="VOA46" s="31"/>
      <c r="VOB46" s="31"/>
      <c r="VOC46" s="31"/>
      <c r="VOD46" s="31"/>
      <c r="VOE46" s="31"/>
      <c r="VOF46" s="31"/>
      <c r="VOG46" s="31"/>
      <c r="VOH46" s="31"/>
      <c r="VOI46" s="31"/>
      <c r="VOJ46" s="31"/>
      <c r="VOK46" s="31"/>
      <c r="VOL46" s="31"/>
      <c r="VOM46" s="31"/>
      <c r="VON46" s="31"/>
      <c r="VOO46" s="31"/>
      <c r="VOP46" s="31"/>
      <c r="VOQ46" s="31"/>
      <c r="VOR46" s="31"/>
      <c r="VOS46" s="31"/>
      <c r="VOT46" s="31"/>
      <c r="VOU46" s="31"/>
      <c r="VOV46" s="31"/>
      <c r="VOW46" s="31"/>
      <c r="VOX46" s="31"/>
      <c r="VOY46" s="31"/>
      <c r="VOZ46" s="31"/>
      <c r="VPA46" s="31"/>
      <c r="VPB46" s="31"/>
      <c r="VPC46" s="31"/>
      <c r="VPD46" s="31"/>
      <c r="VPE46" s="31"/>
      <c r="VPF46" s="31"/>
      <c r="VPG46" s="31"/>
      <c r="VPH46" s="31"/>
      <c r="VPI46" s="31"/>
      <c r="VPJ46" s="31"/>
      <c r="VPK46" s="31"/>
      <c r="VPL46" s="31"/>
      <c r="VPM46" s="31"/>
      <c r="VPN46" s="31"/>
      <c r="VPO46" s="31"/>
      <c r="VPP46" s="31"/>
      <c r="VPQ46" s="31"/>
      <c r="VPR46" s="31"/>
      <c r="VPS46" s="31"/>
      <c r="VPT46" s="31"/>
      <c r="VPU46" s="31"/>
      <c r="VPV46" s="31"/>
      <c r="VPW46" s="31"/>
      <c r="VPX46" s="31"/>
      <c r="VPY46" s="31"/>
      <c r="VPZ46" s="31"/>
      <c r="VQA46" s="31"/>
      <c r="VQB46" s="31"/>
      <c r="VQC46" s="31"/>
      <c r="VQD46" s="31"/>
      <c r="VQE46" s="31"/>
      <c r="VQF46" s="31"/>
      <c r="VQG46" s="31"/>
      <c r="VQH46" s="31"/>
      <c r="VQI46" s="31"/>
      <c r="VQJ46" s="31"/>
      <c r="VQK46" s="31"/>
      <c r="VQL46" s="31"/>
      <c r="VQM46" s="31"/>
      <c r="VQN46" s="31"/>
      <c r="VQO46" s="31"/>
      <c r="VQP46" s="31"/>
      <c r="VQQ46" s="31"/>
      <c r="VQR46" s="31"/>
      <c r="VQS46" s="31"/>
      <c r="VQT46" s="31"/>
      <c r="VQU46" s="31"/>
      <c r="VQV46" s="31"/>
      <c r="VQW46" s="31"/>
      <c r="VQX46" s="31"/>
      <c r="VQY46" s="31"/>
      <c r="VQZ46" s="31"/>
      <c r="VRA46" s="31"/>
      <c r="VRB46" s="31"/>
      <c r="VRC46" s="31"/>
      <c r="VRD46" s="31"/>
      <c r="VRE46" s="31"/>
      <c r="VRF46" s="31"/>
      <c r="VRG46" s="31"/>
      <c r="VRH46" s="31"/>
      <c r="VRI46" s="31"/>
      <c r="VRJ46" s="31"/>
      <c r="VRK46" s="31"/>
      <c r="VRL46" s="31"/>
      <c r="VRM46" s="31"/>
      <c r="VRN46" s="31"/>
      <c r="VRO46" s="31"/>
      <c r="VRP46" s="31"/>
      <c r="VRQ46" s="31"/>
      <c r="VRR46" s="31"/>
      <c r="VRS46" s="31"/>
      <c r="VRT46" s="31"/>
      <c r="VRU46" s="31"/>
      <c r="VRV46" s="31"/>
      <c r="VRW46" s="31"/>
      <c r="VRX46" s="31"/>
      <c r="VRY46" s="31"/>
      <c r="VRZ46" s="31"/>
      <c r="VSA46" s="31"/>
      <c r="VSB46" s="31"/>
      <c r="VSC46" s="31"/>
      <c r="VSD46" s="31"/>
      <c r="VSE46" s="31"/>
      <c r="VSF46" s="31"/>
      <c r="VSG46" s="31"/>
      <c r="VSH46" s="31"/>
      <c r="VSI46" s="31"/>
      <c r="VSJ46" s="31"/>
      <c r="VSK46" s="31"/>
      <c r="VSL46" s="31"/>
      <c r="VSM46" s="31"/>
      <c r="VSN46" s="31"/>
      <c r="VSO46" s="31"/>
      <c r="VSP46" s="31"/>
      <c r="VSQ46" s="31"/>
      <c r="VSR46" s="31"/>
      <c r="VSS46" s="31"/>
      <c r="VST46" s="31"/>
      <c r="VSU46" s="31"/>
      <c r="VSV46" s="31"/>
      <c r="VSW46" s="31"/>
      <c r="VSX46" s="31"/>
      <c r="VSY46" s="31"/>
      <c r="VSZ46" s="31"/>
      <c r="VTA46" s="31"/>
      <c r="VTB46" s="31"/>
      <c r="VTC46" s="31"/>
      <c r="VTD46" s="31"/>
      <c r="VTE46" s="31"/>
      <c r="VTF46" s="31"/>
      <c r="VTG46" s="31"/>
      <c r="VTH46" s="31"/>
      <c r="VTI46" s="31"/>
      <c r="VTJ46" s="31"/>
      <c r="VTK46" s="31"/>
      <c r="VTL46" s="31"/>
      <c r="VTM46" s="31"/>
      <c r="VTN46" s="31"/>
      <c r="VTO46" s="31"/>
      <c r="VTP46" s="31"/>
      <c r="VTQ46" s="31"/>
      <c r="VTR46" s="31"/>
      <c r="VTS46" s="31"/>
      <c r="VTT46" s="31"/>
      <c r="VTU46" s="31"/>
      <c r="VTV46" s="31"/>
      <c r="VTW46" s="31"/>
      <c r="VTX46" s="31"/>
      <c r="VTY46" s="31"/>
      <c r="VTZ46" s="31"/>
      <c r="VUA46" s="31"/>
      <c r="VUB46" s="31"/>
      <c r="VUC46" s="31"/>
      <c r="VUD46" s="31"/>
      <c r="VUE46" s="31"/>
      <c r="VUF46" s="31"/>
      <c r="VUG46" s="31"/>
      <c r="VUH46" s="31"/>
      <c r="VUI46" s="31"/>
      <c r="VUJ46" s="31"/>
      <c r="VUK46" s="31"/>
      <c r="VUL46" s="31"/>
      <c r="VUM46" s="31"/>
      <c r="VUN46" s="31"/>
      <c r="VUO46" s="31"/>
      <c r="VUP46" s="31"/>
      <c r="VUQ46" s="31"/>
      <c r="VUR46" s="31"/>
      <c r="VUS46" s="31"/>
      <c r="VUT46" s="31"/>
      <c r="VUU46" s="31"/>
      <c r="VUV46" s="31"/>
      <c r="VUW46" s="31"/>
      <c r="VUX46" s="31"/>
      <c r="VUY46" s="31"/>
      <c r="VUZ46" s="31"/>
      <c r="VVA46" s="31"/>
      <c r="VVB46" s="31"/>
      <c r="VVC46" s="31"/>
      <c r="VVD46" s="31"/>
      <c r="VVE46" s="31"/>
      <c r="VVF46" s="31"/>
      <c r="VVG46" s="31"/>
      <c r="VVH46" s="31"/>
      <c r="VVI46" s="31"/>
      <c r="VVJ46" s="31"/>
      <c r="VVK46" s="31"/>
      <c r="VVL46" s="31"/>
      <c r="VVM46" s="31"/>
      <c r="VVN46" s="31"/>
      <c r="VVO46" s="31"/>
      <c r="VVP46" s="31"/>
      <c r="VVQ46" s="31"/>
      <c r="VVR46" s="31"/>
      <c r="VVS46" s="31"/>
      <c r="VVT46" s="31"/>
      <c r="VVU46" s="31"/>
      <c r="VVV46" s="31"/>
      <c r="VVW46" s="31"/>
      <c r="VVX46" s="31"/>
      <c r="VVY46" s="31"/>
      <c r="VVZ46" s="31"/>
      <c r="VWA46" s="31"/>
      <c r="VWB46" s="31"/>
      <c r="VWC46" s="31"/>
      <c r="VWD46" s="31"/>
      <c r="VWE46" s="31"/>
      <c r="VWF46" s="31"/>
      <c r="VWG46" s="31"/>
      <c r="VWH46" s="31"/>
      <c r="VWI46" s="31"/>
      <c r="VWJ46" s="31"/>
      <c r="VWK46" s="31"/>
      <c r="VWL46" s="31"/>
      <c r="VWM46" s="31"/>
      <c r="VWN46" s="31"/>
      <c r="VWO46" s="31"/>
      <c r="VWP46" s="31"/>
      <c r="VWQ46" s="31"/>
      <c r="VWR46" s="31"/>
      <c r="VWS46" s="31"/>
      <c r="VWT46" s="31"/>
      <c r="VWU46" s="31"/>
      <c r="VWV46" s="31"/>
      <c r="VWW46" s="31"/>
      <c r="VWX46" s="31"/>
      <c r="VWY46" s="31"/>
      <c r="VWZ46" s="31"/>
      <c r="VXA46" s="31"/>
      <c r="VXB46" s="31"/>
      <c r="VXC46" s="31"/>
      <c r="VXD46" s="31"/>
      <c r="VXE46" s="31"/>
      <c r="VXF46" s="31"/>
      <c r="VXG46" s="31"/>
      <c r="VXH46" s="31"/>
      <c r="VXI46" s="31"/>
      <c r="VXJ46" s="31"/>
      <c r="VXK46" s="31"/>
      <c r="VXL46" s="31"/>
      <c r="VXM46" s="31"/>
      <c r="VXN46" s="31"/>
      <c r="VXO46" s="31"/>
      <c r="VXP46" s="31"/>
      <c r="VXQ46" s="31"/>
      <c r="VXR46" s="31"/>
      <c r="VXS46" s="31"/>
      <c r="VXT46" s="31"/>
      <c r="VXU46" s="31"/>
      <c r="VXV46" s="31"/>
      <c r="VXW46" s="31"/>
      <c r="VXX46" s="31"/>
      <c r="VXY46" s="31"/>
      <c r="VXZ46" s="31"/>
      <c r="VYA46" s="31"/>
      <c r="VYB46" s="31"/>
      <c r="VYC46" s="31"/>
      <c r="VYD46" s="31"/>
      <c r="VYE46" s="31"/>
      <c r="VYF46" s="31"/>
      <c r="VYG46" s="31"/>
      <c r="VYH46" s="31"/>
      <c r="VYI46" s="31"/>
      <c r="VYJ46" s="31"/>
      <c r="VYK46" s="31"/>
      <c r="VYL46" s="31"/>
      <c r="VYM46" s="31"/>
      <c r="VYN46" s="31"/>
      <c r="VYO46" s="31"/>
      <c r="VYP46" s="31"/>
      <c r="VYQ46" s="31"/>
      <c r="VYR46" s="31"/>
      <c r="VYS46" s="31"/>
      <c r="VYT46" s="31"/>
      <c r="VYU46" s="31"/>
      <c r="VYV46" s="31"/>
      <c r="VYW46" s="31"/>
      <c r="VYX46" s="31"/>
      <c r="VYY46" s="31"/>
      <c r="VYZ46" s="31"/>
      <c r="VZA46" s="31"/>
      <c r="VZB46" s="31"/>
      <c r="VZC46" s="31"/>
      <c r="VZD46" s="31"/>
      <c r="VZE46" s="31"/>
      <c r="VZF46" s="31"/>
      <c r="VZG46" s="31"/>
      <c r="VZH46" s="31"/>
      <c r="VZI46" s="31"/>
      <c r="VZJ46" s="31"/>
      <c r="VZK46" s="31"/>
      <c r="VZL46" s="31"/>
      <c r="VZM46" s="31"/>
      <c r="VZN46" s="31"/>
      <c r="VZO46" s="31"/>
      <c r="VZP46" s="31"/>
      <c r="VZQ46" s="31"/>
      <c r="VZR46" s="31"/>
      <c r="VZS46" s="31"/>
      <c r="VZT46" s="31"/>
      <c r="VZU46" s="31"/>
      <c r="VZV46" s="31"/>
      <c r="VZW46" s="31"/>
      <c r="VZX46" s="31"/>
      <c r="VZY46" s="31"/>
      <c r="VZZ46" s="31"/>
      <c r="WAA46" s="31"/>
      <c r="WAB46" s="31"/>
      <c r="WAC46" s="31"/>
      <c r="WAD46" s="31"/>
      <c r="WAE46" s="31"/>
      <c r="WAF46" s="31"/>
      <c r="WAG46" s="31"/>
      <c r="WAH46" s="31"/>
      <c r="WAI46" s="31"/>
      <c r="WAJ46" s="31"/>
      <c r="WAK46" s="31"/>
      <c r="WAL46" s="31"/>
      <c r="WAM46" s="31"/>
      <c r="WAN46" s="31"/>
      <c r="WAO46" s="31"/>
      <c r="WAP46" s="31"/>
      <c r="WAQ46" s="31"/>
      <c r="WAR46" s="31"/>
      <c r="WAS46" s="31"/>
      <c r="WAT46" s="31"/>
      <c r="WAU46" s="31"/>
      <c r="WAV46" s="31"/>
      <c r="WAW46" s="31"/>
      <c r="WAX46" s="31"/>
      <c r="WAY46" s="31"/>
      <c r="WAZ46" s="31"/>
      <c r="WBA46" s="31"/>
      <c r="WBB46" s="31"/>
      <c r="WBC46" s="31"/>
      <c r="WBD46" s="31"/>
      <c r="WBE46" s="31"/>
      <c r="WBF46" s="31"/>
      <c r="WBG46" s="31"/>
      <c r="WBH46" s="31"/>
      <c r="WBI46" s="31"/>
      <c r="WBJ46" s="31"/>
      <c r="WBK46" s="31"/>
      <c r="WBL46" s="31"/>
      <c r="WBM46" s="31"/>
      <c r="WBN46" s="31"/>
      <c r="WBO46" s="31"/>
      <c r="WBP46" s="31"/>
      <c r="WBQ46" s="31"/>
      <c r="WBR46" s="31"/>
      <c r="WBS46" s="31"/>
      <c r="WBT46" s="31"/>
      <c r="WBU46" s="31"/>
      <c r="WBV46" s="31"/>
      <c r="WBW46" s="31"/>
      <c r="WBX46" s="31"/>
      <c r="WBY46" s="31"/>
      <c r="WBZ46" s="31"/>
      <c r="WCA46" s="31"/>
      <c r="WCB46" s="31"/>
      <c r="WCC46" s="31"/>
      <c r="WCD46" s="31"/>
      <c r="WCE46" s="31"/>
      <c r="WCF46" s="31"/>
      <c r="WCG46" s="31"/>
      <c r="WCH46" s="31"/>
      <c r="WCI46" s="31"/>
      <c r="WCJ46" s="31"/>
      <c r="WCK46" s="31"/>
      <c r="WCL46" s="31"/>
      <c r="WCM46" s="31"/>
      <c r="WCN46" s="31"/>
      <c r="WCO46" s="31"/>
      <c r="WCP46" s="31"/>
      <c r="WCQ46" s="31"/>
      <c r="WCR46" s="31"/>
      <c r="WCS46" s="31"/>
      <c r="WCT46" s="31"/>
      <c r="WCU46" s="31"/>
      <c r="WCV46" s="31"/>
      <c r="WCW46" s="31"/>
      <c r="WCX46" s="31"/>
      <c r="WCY46" s="31"/>
      <c r="WCZ46" s="31"/>
      <c r="WDA46" s="31"/>
      <c r="WDB46" s="31"/>
      <c r="WDC46" s="31"/>
      <c r="WDD46" s="31"/>
      <c r="WDE46" s="31"/>
      <c r="WDF46" s="31"/>
      <c r="WDG46" s="31"/>
      <c r="WDH46" s="31"/>
      <c r="WDI46" s="31"/>
      <c r="WDJ46" s="31"/>
      <c r="WDK46" s="31"/>
      <c r="WDL46" s="31"/>
      <c r="WDM46" s="31"/>
      <c r="WDN46" s="31"/>
      <c r="WDO46" s="31"/>
      <c r="WDP46" s="31"/>
      <c r="WDQ46" s="31"/>
      <c r="WDR46" s="31"/>
      <c r="WDS46" s="31"/>
      <c r="WDT46" s="31"/>
      <c r="WDU46" s="31"/>
      <c r="WDV46" s="31"/>
      <c r="WDW46" s="31"/>
      <c r="WDX46" s="31"/>
      <c r="WDY46" s="31"/>
      <c r="WDZ46" s="31"/>
      <c r="WEA46" s="31"/>
      <c r="WEB46" s="31"/>
      <c r="WEC46" s="31"/>
      <c r="WED46" s="31"/>
      <c r="WEE46" s="31"/>
      <c r="WEF46" s="31"/>
      <c r="WEG46" s="31"/>
      <c r="WEH46" s="31"/>
      <c r="WEI46" s="31"/>
      <c r="WEJ46" s="31"/>
      <c r="WEK46" s="31"/>
      <c r="WEL46" s="31"/>
      <c r="WEM46" s="31"/>
      <c r="WEN46" s="31"/>
      <c r="WEO46" s="31"/>
      <c r="WEP46" s="31"/>
      <c r="WEQ46" s="31"/>
      <c r="WER46" s="31"/>
      <c r="WES46" s="31"/>
      <c r="WET46" s="31"/>
      <c r="WEU46" s="31"/>
      <c r="WEV46" s="31"/>
      <c r="WEW46" s="31"/>
      <c r="WEX46" s="31"/>
      <c r="WEY46" s="31"/>
      <c r="WEZ46" s="31"/>
      <c r="WFA46" s="31"/>
      <c r="WFB46" s="31"/>
      <c r="WFC46" s="31"/>
      <c r="WFD46" s="31"/>
      <c r="WFE46" s="31"/>
      <c r="WFF46" s="31"/>
      <c r="WFG46" s="31"/>
      <c r="WFH46" s="31"/>
      <c r="WFI46" s="31"/>
      <c r="WFJ46" s="31"/>
      <c r="WFK46" s="31"/>
      <c r="WFL46" s="31"/>
      <c r="WFM46" s="31"/>
      <c r="WFN46" s="31"/>
      <c r="WFO46" s="31"/>
      <c r="WFP46" s="31"/>
      <c r="WFQ46" s="31"/>
      <c r="WFR46" s="31"/>
      <c r="WFS46" s="31"/>
      <c r="WFT46" s="31"/>
      <c r="WFU46" s="31"/>
      <c r="WFV46" s="31"/>
      <c r="WFW46" s="31"/>
      <c r="WFX46" s="31"/>
      <c r="WFY46" s="31"/>
      <c r="WFZ46" s="31"/>
      <c r="WGA46" s="31"/>
      <c r="WGB46" s="31"/>
      <c r="WGC46" s="31"/>
      <c r="WGD46" s="31"/>
      <c r="WGE46" s="31"/>
      <c r="WGF46" s="31"/>
      <c r="WGG46" s="31"/>
      <c r="WGH46" s="31"/>
      <c r="WGI46" s="31"/>
      <c r="WGJ46" s="31"/>
      <c r="WGK46" s="31"/>
      <c r="WGL46" s="31"/>
      <c r="WGM46" s="31"/>
      <c r="WGN46" s="31"/>
      <c r="WGO46" s="31"/>
      <c r="WGP46" s="31"/>
      <c r="WGQ46" s="31"/>
      <c r="WGR46" s="31"/>
      <c r="WGS46" s="31"/>
      <c r="WGT46" s="31"/>
      <c r="WGU46" s="31"/>
      <c r="WGV46" s="31"/>
      <c r="WGW46" s="31"/>
      <c r="WGX46" s="31"/>
      <c r="WGY46" s="31"/>
      <c r="WGZ46" s="31"/>
      <c r="WHA46" s="31"/>
      <c r="WHB46" s="31"/>
      <c r="WHC46" s="31"/>
      <c r="WHD46" s="31"/>
      <c r="WHE46" s="31"/>
      <c r="WHF46" s="31"/>
      <c r="WHG46" s="31"/>
      <c r="WHH46" s="31"/>
      <c r="WHI46" s="31"/>
      <c r="WHJ46" s="31"/>
      <c r="WHK46" s="31"/>
      <c r="WHL46" s="31"/>
      <c r="WHM46" s="31"/>
      <c r="WHN46" s="31"/>
      <c r="WHO46" s="31"/>
      <c r="WHP46" s="31"/>
      <c r="WHQ46" s="31"/>
      <c r="WHR46" s="31"/>
      <c r="WHS46" s="31"/>
      <c r="WHT46" s="31"/>
      <c r="WHU46" s="31"/>
      <c r="WHV46" s="31"/>
      <c r="WHW46" s="31"/>
      <c r="WHX46" s="31"/>
      <c r="WHY46" s="31"/>
      <c r="WHZ46" s="31"/>
      <c r="WIA46" s="31"/>
      <c r="WIB46" s="31"/>
      <c r="WIC46" s="31"/>
      <c r="WID46" s="31"/>
      <c r="WIE46" s="31"/>
      <c r="WIF46" s="31"/>
      <c r="WIG46" s="31"/>
      <c r="WIH46" s="31"/>
      <c r="WII46" s="31"/>
      <c r="WIJ46" s="31"/>
      <c r="WIK46" s="31"/>
      <c r="WIL46" s="31"/>
      <c r="WIM46" s="31"/>
      <c r="WIN46" s="31"/>
      <c r="WIO46" s="31"/>
      <c r="WIP46" s="31"/>
      <c r="WIQ46" s="31"/>
      <c r="WIR46" s="31"/>
      <c r="WIS46" s="31"/>
      <c r="WIT46" s="31"/>
      <c r="WIU46" s="31"/>
      <c r="WIV46" s="31"/>
      <c r="WIW46" s="31"/>
      <c r="WIX46" s="31"/>
      <c r="WIY46" s="31"/>
      <c r="WIZ46" s="31"/>
      <c r="WJA46" s="31"/>
      <c r="WJB46" s="31"/>
      <c r="WJC46" s="31"/>
      <c r="WJD46" s="31"/>
      <c r="WJE46" s="31"/>
      <c r="WJF46" s="31"/>
      <c r="WJG46" s="31"/>
      <c r="WJH46" s="31"/>
      <c r="WJI46" s="31"/>
      <c r="WJJ46" s="31"/>
      <c r="WJK46" s="31"/>
      <c r="WJL46" s="31"/>
      <c r="WJM46" s="31"/>
      <c r="WJN46" s="31"/>
      <c r="WJO46" s="31"/>
      <c r="WJP46" s="31"/>
      <c r="WJQ46" s="31"/>
      <c r="WJR46" s="31"/>
      <c r="WJS46" s="31"/>
      <c r="WJT46" s="31"/>
      <c r="WJU46" s="31"/>
      <c r="WJV46" s="31"/>
      <c r="WJW46" s="31"/>
      <c r="WJX46" s="31"/>
      <c r="WJY46" s="31"/>
      <c r="WJZ46" s="31"/>
      <c r="WKA46" s="31"/>
      <c r="WKB46" s="31"/>
      <c r="WKC46" s="31"/>
      <c r="WKD46" s="31"/>
      <c r="WKE46" s="31"/>
      <c r="WKF46" s="31"/>
      <c r="WKG46" s="31"/>
      <c r="WKH46" s="31"/>
      <c r="WKI46" s="31"/>
      <c r="WKJ46" s="31"/>
      <c r="WKK46" s="31"/>
      <c r="WKL46" s="31"/>
      <c r="WKM46" s="31"/>
      <c r="WKN46" s="31"/>
      <c r="WKO46" s="31"/>
      <c r="WKP46" s="31"/>
      <c r="WKQ46" s="31"/>
      <c r="WKR46" s="31"/>
      <c r="WKS46" s="31"/>
      <c r="WKT46" s="31"/>
      <c r="WKU46" s="31"/>
      <c r="WKV46" s="31"/>
      <c r="WKW46" s="31"/>
      <c r="WKX46" s="31"/>
      <c r="WKY46" s="31"/>
      <c r="WKZ46" s="31"/>
      <c r="WLA46" s="31"/>
      <c r="WLB46" s="31"/>
      <c r="WLC46" s="31"/>
      <c r="WLD46" s="31"/>
      <c r="WLE46" s="31"/>
      <c r="WLF46" s="31"/>
      <c r="WLG46" s="31"/>
      <c r="WLH46" s="31"/>
      <c r="WLI46" s="31"/>
      <c r="WLJ46" s="31"/>
      <c r="WLK46" s="31"/>
      <c r="WLL46" s="31"/>
      <c r="WLM46" s="31"/>
      <c r="WLN46" s="31"/>
      <c r="WLO46" s="31"/>
      <c r="WLP46" s="31"/>
      <c r="WLQ46" s="31"/>
      <c r="WLR46" s="31"/>
      <c r="WLS46" s="31"/>
      <c r="WLT46" s="31"/>
      <c r="WLU46" s="31"/>
      <c r="WLV46" s="31"/>
      <c r="WLW46" s="31"/>
      <c r="WLX46" s="31"/>
      <c r="WLY46" s="31"/>
      <c r="WLZ46" s="31"/>
      <c r="WMA46" s="31"/>
      <c r="WMB46" s="31"/>
      <c r="WMC46" s="31"/>
      <c r="WMD46" s="31"/>
      <c r="WME46" s="31"/>
      <c r="WMF46" s="31"/>
      <c r="WMG46" s="31"/>
      <c r="WMH46" s="31"/>
      <c r="WMI46" s="31"/>
      <c r="WMJ46" s="31"/>
      <c r="WMK46" s="31"/>
      <c r="WML46" s="31"/>
      <c r="WMM46" s="31"/>
      <c r="WMN46" s="31"/>
      <c r="WMO46" s="31"/>
      <c r="WMP46" s="31"/>
      <c r="WMQ46" s="31"/>
      <c r="WMR46" s="31"/>
      <c r="WMS46" s="31"/>
      <c r="WMT46" s="31"/>
      <c r="WMU46" s="31"/>
      <c r="WMV46" s="31"/>
      <c r="WMW46" s="31"/>
      <c r="WMX46" s="31"/>
      <c r="WMY46" s="31"/>
      <c r="WMZ46" s="31"/>
      <c r="WNA46" s="31"/>
      <c r="WNB46" s="31"/>
      <c r="WNC46" s="31"/>
      <c r="WND46" s="31"/>
      <c r="WNE46" s="31"/>
      <c r="WNF46" s="31"/>
      <c r="WNG46" s="31"/>
      <c r="WNH46" s="31"/>
      <c r="WNI46" s="31"/>
      <c r="WNJ46" s="31"/>
      <c r="WNK46" s="31"/>
      <c r="WNL46" s="31"/>
      <c r="WNM46" s="31"/>
      <c r="WNN46" s="31"/>
      <c r="WNO46" s="31"/>
      <c r="WNP46" s="31"/>
      <c r="WNQ46" s="31"/>
      <c r="WNR46" s="31"/>
      <c r="WNS46" s="31"/>
      <c r="WNT46" s="31"/>
      <c r="WNU46" s="31"/>
      <c r="WNV46" s="31"/>
      <c r="WNW46" s="31"/>
      <c r="WNX46" s="31"/>
      <c r="WNY46" s="31"/>
      <c r="WNZ46" s="31"/>
      <c r="WOA46" s="31"/>
      <c r="WOB46" s="31"/>
      <c r="WOC46" s="31"/>
      <c r="WOD46" s="31"/>
      <c r="WOE46" s="31"/>
      <c r="WOF46" s="31"/>
      <c r="WOG46" s="31"/>
      <c r="WOH46" s="31"/>
      <c r="WOI46" s="31"/>
      <c r="WOJ46" s="31"/>
      <c r="WOK46" s="31"/>
      <c r="WOL46" s="31"/>
      <c r="WOM46" s="31"/>
      <c r="WON46" s="31"/>
      <c r="WOO46" s="31"/>
      <c r="WOP46" s="31"/>
      <c r="WOQ46" s="31"/>
      <c r="WOR46" s="31"/>
      <c r="WOS46" s="31"/>
      <c r="WOT46" s="31"/>
      <c r="WOU46" s="31"/>
      <c r="WOV46" s="31"/>
      <c r="WOW46" s="31"/>
      <c r="WOX46" s="31"/>
      <c r="WOY46" s="31"/>
      <c r="WOZ46" s="31"/>
      <c r="WPA46" s="31"/>
      <c r="WPB46" s="31"/>
      <c r="WPC46" s="31"/>
      <c r="WPD46" s="31"/>
      <c r="WPE46" s="31"/>
      <c r="WPF46" s="31"/>
      <c r="WPG46" s="31"/>
      <c r="WPH46" s="31"/>
      <c r="WPI46" s="31"/>
      <c r="WPJ46" s="31"/>
      <c r="WPK46" s="31"/>
      <c r="WPL46" s="31"/>
      <c r="WPM46" s="31"/>
      <c r="WPN46" s="31"/>
      <c r="WPO46" s="31"/>
      <c r="WPP46" s="31"/>
      <c r="WPQ46" s="31"/>
      <c r="WPR46" s="31"/>
      <c r="WPS46" s="31"/>
      <c r="WPT46" s="31"/>
      <c r="WPU46" s="31"/>
      <c r="WPV46" s="31"/>
      <c r="WPW46" s="31"/>
      <c r="WPX46" s="31"/>
      <c r="WPY46" s="31"/>
      <c r="WPZ46" s="31"/>
      <c r="WQA46" s="31"/>
      <c r="WQB46" s="31"/>
      <c r="WQC46" s="31"/>
      <c r="WQD46" s="31"/>
      <c r="WQE46" s="31"/>
      <c r="WQF46" s="31"/>
      <c r="WQG46" s="31"/>
      <c r="WQH46" s="31"/>
      <c r="WQI46" s="31"/>
      <c r="WQJ46" s="31"/>
      <c r="WQK46" s="31"/>
      <c r="WQL46" s="31"/>
      <c r="WQM46" s="31"/>
      <c r="WQN46" s="31"/>
      <c r="WQO46" s="31"/>
      <c r="WQP46" s="31"/>
      <c r="WQQ46" s="31"/>
      <c r="WQR46" s="31"/>
      <c r="WQS46" s="31"/>
      <c r="WQT46" s="31"/>
      <c r="WQU46" s="31"/>
      <c r="WQV46" s="31"/>
      <c r="WQW46" s="31"/>
      <c r="WQX46" s="31"/>
      <c r="WQY46" s="31"/>
      <c r="WQZ46" s="31"/>
      <c r="WRA46" s="31"/>
      <c r="WRB46" s="31"/>
      <c r="WRC46" s="31"/>
      <c r="WRD46" s="31"/>
      <c r="WRE46" s="31"/>
      <c r="WRF46" s="31"/>
      <c r="WRG46" s="31"/>
      <c r="WRH46" s="31"/>
      <c r="WRI46" s="31"/>
      <c r="WRJ46" s="31"/>
      <c r="WRK46" s="31"/>
      <c r="WRL46" s="31"/>
      <c r="WRM46" s="31"/>
      <c r="WRN46" s="31"/>
      <c r="WRO46" s="31"/>
      <c r="WRP46" s="31"/>
      <c r="WRQ46" s="31"/>
      <c r="WRR46" s="31"/>
      <c r="WRS46" s="31"/>
      <c r="WRT46" s="31"/>
      <c r="WRU46" s="31"/>
      <c r="WRV46" s="31"/>
      <c r="WRW46" s="31"/>
      <c r="WRX46" s="31"/>
      <c r="WRY46" s="31"/>
      <c r="WRZ46" s="31"/>
      <c r="WSA46" s="31"/>
      <c r="WSB46" s="31"/>
      <c r="WSC46" s="31"/>
      <c r="WSD46" s="31"/>
      <c r="WSE46" s="31"/>
      <c r="WSF46" s="31"/>
      <c r="WSG46" s="31"/>
      <c r="WSH46" s="31"/>
      <c r="WSI46" s="31"/>
      <c r="WSJ46" s="31"/>
      <c r="WSK46" s="31"/>
      <c r="WSL46" s="31"/>
      <c r="WSM46" s="31"/>
      <c r="WSN46" s="31"/>
      <c r="WSO46" s="31"/>
      <c r="WSP46" s="31"/>
      <c r="WSQ46" s="31"/>
      <c r="WSR46" s="31"/>
      <c r="WSS46" s="31"/>
      <c r="WST46" s="31"/>
      <c r="WSU46" s="31"/>
      <c r="WSV46" s="31"/>
      <c r="WSW46" s="31"/>
      <c r="WSX46" s="31"/>
      <c r="WSY46" s="31"/>
      <c r="WSZ46" s="31"/>
      <c r="WTA46" s="31"/>
      <c r="WTB46" s="31"/>
      <c r="WTC46" s="31"/>
      <c r="WTD46" s="31"/>
      <c r="WTE46" s="31"/>
      <c r="WTF46" s="31"/>
      <c r="WTG46" s="31"/>
      <c r="WTH46" s="31"/>
      <c r="WTI46" s="31"/>
      <c r="WTJ46" s="31"/>
      <c r="WTK46" s="31"/>
      <c r="WTL46" s="31"/>
      <c r="WTM46" s="31"/>
      <c r="WTN46" s="31"/>
      <c r="WTO46" s="31"/>
      <c r="WTP46" s="31"/>
      <c r="WTQ46" s="31"/>
      <c r="WTR46" s="31"/>
      <c r="WTS46" s="31"/>
      <c r="WTT46" s="31"/>
      <c r="WTU46" s="31"/>
      <c r="WTV46" s="31"/>
      <c r="WTW46" s="31"/>
      <c r="WTX46" s="31"/>
      <c r="WTY46" s="31"/>
      <c r="WTZ46" s="31"/>
      <c r="WUA46" s="31"/>
      <c r="WUB46" s="31"/>
      <c r="WUC46" s="31"/>
      <c r="WUD46" s="31"/>
      <c r="WUE46" s="31"/>
      <c r="WUF46" s="31"/>
      <c r="WUG46" s="31"/>
      <c r="WUH46" s="31"/>
      <c r="WUI46" s="31"/>
      <c r="WUJ46" s="31"/>
      <c r="WUK46" s="31"/>
      <c r="WUL46" s="31"/>
      <c r="WUM46" s="31"/>
      <c r="WUN46" s="31"/>
      <c r="WUO46" s="31"/>
      <c r="WUP46" s="31"/>
      <c r="WUQ46" s="31"/>
      <c r="WUR46" s="31"/>
      <c r="WUS46" s="31"/>
      <c r="WUT46" s="31"/>
      <c r="WUU46" s="31"/>
      <c r="WUV46" s="31"/>
      <c r="WUW46" s="31"/>
      <c r="WUX46" s="31"/>
      <c r="WUY46" s="31"/>
      <c r="WUZ46" s="31"/>
      <c r="WVA46" s="31"/>
      <c r="WVB46" s="31"/>
      <c r="WVC46" s="31"/>
      <c r="WVD46" s="31"/>
      <c r="WVE46" s="31"/>
      <c r="WVF46" s="31"/>
      <c r="WVG46" s="31"/>
      <c r="WVH46" s="31"/>
      <c r="WVI46" s="31"/>
      <c r="WVJ46" s="31"/>
      <c r="WVK46" s="31"/>
      <c r="WVL46" s="31"/>
      <c r="WVM46" s="31"/>
      <c r="WVN46" s="31"/>
      <c r="WVO46" s="31"/>
      <c r="WVP46" s="31"/>
      <c r="WVQ46" s="31"/>
      <c r="WVR46" s="31"/>
      <c r="WVS46" s="31"/>
      <c r="WVT46" s="31"/>
      <c r="WVU46" s="31"/>
      <c r="WVV46" s="31"/>
      <c r="WVW46" s="31"/>
      <c r="WVX46" s="31"/>
      <c r="WVY46" s="31"/>
      <c r="WVZ46" s="31"/>
      <c r="WWA46" s="31"/>
      <c r="WWB46" s="31"/>
      <c r="WWC46" s="31"/>
      <c r="WWD46" s="31"/>
      <c r="WWE46" s="31"/>
      <c r="WWF46" s="31"/>
      <c r="WWG46" s="31"/>
      <c r="WWH46" s="31"/>
      <c r="WWI46" s="31"/>
      <c r="WWJ46" s="31"/>
      <c r="WWK46" s="31"/>
      <c r="WWL46" s="31"/>
      <c r="WWM46" s="31"/>
      <c r="WWN46" s="31"/>
      <c r="WWO46" s="31"/>
      <c r="WWP46" s="31"/>
      <c r="WWQ46" s="31"/>
      <c r="WWR46" s="31"/>
      <c r="WWS46" s="31"/>
      <c r="WWT46" s="31"/>
      <c r="WWU46" s="31"/>
      <c r="WWV46" s="31"/>
      <c r="WWW46" s="31"/>
      <c r="WWX46" s="31"/>
      <c r="WWY46" s="31"/>
      <c r="WWZ46" s="31"/>
      <c r="WXA46" s="31"/>
      <c r="WXB46" s="31"/>
      <c r="WXC46" s="31"/>
      <c r="WXD46" s="31"/>
      <c r="WXE46" s="31"/>
      <c r="WXF46" s="31"/>
      <c r="WXG46" s="31"/>
      <c r="WXH46" s="31"/>
      <c r="WXI46" s="31"/>
      <c r="WXJ46" s="31"/>
      <c r="WXK46" s="31"/>
      <c r="WXL46" s="31"/>
      <c r="WXM46" s="31"/>
      <c r="WXN46" s="31"/>
      <c r="WXO46" s="31"/>
      <c r="WXP46" s="31"/>
      <c r="WXQ46" s="31"/>
      <c r="WXR46" s="31"/>
      <c r="WXS46" s="31"/>
      <c r="WXT46" s="31"/>
      <c r="WXU46" s="31"/>
      <c r="WXV46" s="31"/>
      <c r="WXW46" s="31"/>
      <c r="WXX46" s="31"/>
      <c r="WXY46" s="31"/>
      <c r="WXZ46" s="31"/>
      <c r="WYA46" s="31"/>
      <c r="WYB46" s="31"/>
      <c r="WYC46" s="31"/>
      <c r="WYD46" s="31"/>
      <c r="WYE46" s="31"/>
      <c r="WYF46" s="31"/>
      <c r="WYG46" s="31"/>
      <c r="WYH46" s="31"/>
      <c r="WYI46" s="31"/>
      <c r="WYJ46" s="31"/>
      <c r="WYK46" s="31"/>
      <c r="WYL46" s="31"/>
      <c r="WYM46" s="31"/>
      <c r="WYN46" s="31"/>
      <c r="WYO46" s="31"/>
      <c r="WYP46" s="31"/>
      <c r="WYQ46" s="31"/>
      <c r="WYR46" s="31"/>
      <c r="WYS46" s="31"/>
      <c r="WYT46" s="31"/>
      <c r="WYU46" s="31"/>
      <c r="WYV46" s="31"/>
      <c r="WYW46" s="31"/>
      <c r="WYX46" s="31"/>
      <c r="WYY46" s="31"/>
      <c r="WYZ46" s="31"/>
      <c r="WZA46" s="31"/>
      <c r="WZB46" s="31"/>
      <c r="WZC46" s="31"/>
      <c r="WZD46" s="31"/>
      <c r="WZE46" s="31"/>
      <c r="WZF46" s="31"/>
      <c r="WZG46" s="31"/>
      <c r="WZH46" s="31"/>
      <c r="WZI46" s="31"/>
      <c r="WZJ46" s="31"/>
      <c r="WZK46" s="31"/>
      <c r="WZL46" s="31"/>
      <c r="WZM46" s="31"/>
      <c r="WZN46" s="31"/>
      <c r="WZO46" s="31"/>
      <c r="WZP46" s="31"/>
      <c r="WZQ46" s="31"/>
      <c r="WZR46" s="31"/>
      <c r="WZS46" s="31"/>
      <c r="WZT46" s="31"/>
      <c r="WZU46" s="31"/>
      <c r="WZV46" s="31"/>
      <c r="WZW46" s="31"/>
      <c r="WZX46" s="31"/>
      <c r="WZY46" s="31"/>
      <c r="WZZ46" s="31"/>
      <c r="XAA46" s="31"/>
      <c r="XAB46" s="31"/>
      <c r="XAC46" s="31"/>
      <c r="XAD46" s="31"/>
      <c r="XAE46" s="31"/>
      <c r="XAF46" s="31"/>
      <c r="XAG46" s="31"/>
      <c r="XAH46" s="31"/>
      <c r="XAI46" s="31"/>
      <c r="XAJ46" s="31"/>
      <c r="XAK46" s="31"/>
      <c r="XAL46" s="31"/>
      <c r="XAM46" s="31"/>
      <c r="XAN46" s="31"/>
      <c r="XAO46" s="31"/>
      <c r="XAP46" s="31"/>
      <c r="XAQ46" s="31"/>
      <c r="XAR46" s="31"/>
      <c r="XAS46" s="31"/>
      <c r="XAT46" s="31"/>
      <c r="XAU46" s="31"/>
      <c r="XAV46" s="31"/>
      <c r="XAW46" s="31"/>
      <c r="XAX46" s="31"/>
      <c r="XAY46" s="31"/>
      <c r="XAZ46" s="31"/>
      <c r="XBA46" s="31"/>
      <c r="XBB46" s="31"/>
      <c r="XBC46" s="31"/>
      <c r="XBD46" s="31"/>
      <c r="XBE46" s="31"/>
      <c r="XBF46" s="31"/>
      <c r="XBG46" s="31"/>
      <c r="XBH46" s="31"/>
      <c r="XBI46" s="31"/>
      <c r="XBJ46" s="31"/>
      <c r="XBK46" s="31"/>
      <c r="XBL46" s="31"/>
      <c r="XBM46" s="31"/>
      <c r="XBN46" s="31"/>
      <c r="XBO46" s="31"/>
      <c r="XBP46" s="31"/>
      <c r="XBQ46" s="31"/>
      <c r="XBR46" s="31"/>
      <c r="XBS46" s="31"/>
      <c r="XBT46" s="31"/>
      <c r="XBU46" s="31"/>
      <c r="XBV46" s="31"/>
      <c r="XBW46" s="31"/>
      <c r="XBX46" s="31"/>
      <c r="XBY46" s="31"/>
      <c r="XBZ46" s="31"/>
      <c r="XCA46" s="31"/>
      <c r="XCB46" s="31"/>
      <c r="XCC46" s="31"/>
      <c r="XCD46" s="31"/>
      <c r="XCE46" s="31"/>
      <c r="XCF46" s="31"/>
      <c r="XCG46" s="31"/>
      <c r="XCH46" s="31"/>
      <c r="XCI46" s="31"/>
      <c r="XCJ46" s="31"/>
      <c r="XCK46" s="31"/>
      <c r="XCL46" s="31"/>
      <c r="XCM46" s="31"/>
      <c r="XCN46" s="31"/>
      <c r="XCO46" s="31"/>
      <c r="XCP46" s="31"/>
      <c r="XCQ46" s="31"/>
      <c r="XCR46" s="31"/>
      <c r="XCS46" s="31"/>
      <c r="XCT46" s="31"/>
      <c r="XCU46" s="31"/>
      <c r="XCV46" s="31"/>
      <c r="XCW46" s="31"/>
      <c r="XCX46" s="31"/>
      <c r="XCY46" s="31"/>
      <c r="XCZ46" s="31"/>
      <c r="XDA46" s="31"/>
      <c r="XDB46" s="31"/>
      <c r="XDC46" s="31"/>
      <c r="XDD46" s="31"/>
      <c r="XDE46" s="31"/>
      <c r="XDF46" s="31"/>
      <c r="XDG46" s="31"/>
      <c r="XDH46" s="31"/>
      <c r="XDI46" s="31"/>
      <c r="XDJ46" s="31"/>
      <c r="XDK46" s="31"/>
      <c r="XDL46" s="31"/>
      <c r="XDM46" s="31"/>
      <c r="XDN46" s="31"/>
      <c r="XDO46" s="31"/>
      <c r="XDP46" s="31"/>
      <c r="XDQ46" s="31"/>
      <c r="XDR46" s="31"/>
      <c r="XDS46" s="31"/>
      <c r="XDT46" s="31"/>
      <c r="XDU46" s="31"/>
      <c r="XDV46" s="31"/>
      <c r="XDW46" s="31"/>
      <c r="XDX46" s="31"/>
      <c r="XDY46" s="31"/>
      <c r="XDZ46" s="31"/>
      <c r="XEA46" s="31"/>
      <c r="XEB46" s="31"/>
      <c r="XEC46" s="31"/>
      <c r="XED46" s="31"/>
      <c r="XEE46" s="31"/>
      <c r="XEF46" s="31"/>
      <c r="XEG46" s="31"/>
      <c r="XEH46" s="31"/>
      <c r="XEI46" s="31"/>
      <c r="XEJ46" s="31"/>
      <c r="XEK46" s="31"/>
      <c r="XEL46" s="31"/>
      <c r="XEM46" s="31"/>
      <c r="XEN46" s="31"/>
      <c r="XEO46" s="31"/>
      <c r="XEP46" s="31"/>
      <c r="XEQ46" s="31"/>
      <c r="XER46" s="31"/>
      <c r="XES46" s="31"/>
      <c r="XET46" s="31"/>
      <c r="XEU46" s="31"/>
    </row>
    <row r="47" spans="2:16375" ht="16" customHeight="1">
      <c r="B47" s="34"/>
      <c r="C47" s="34" t="s">
        <v>261</v>
      </c>
      <c r="D47" s="242">
        <f>参数实验室!E8</f>
        <v>-7.2714895967875268E-2</v>
      </c>
      <c r="E47" s="243">
        <f>参数实验室!E24</f>
        <v>1.0363574479839377</v>
      </c>
      <c r="F47" s="244">
        <f>参数实验室!E40</f>
        <v>-0.9636425520160623</v>
      </c>
      <c r="G47" s="244">
        <f>参数实验室!E56</f>
        <v>-7.2714895967875268E-2</v>
      </c>
      <c r="H47" s="245">
        <f>参数实验室!E8</f>
        <v>-7.2714895967875268E-2</v>
      </c>
      <c r="I47" s="34"/>
      <c r="J47" s="30"/>
      <c r="K47" s="250"/>
      <c r="L47" s="509">
        <f>D47</f>
        <v>-7.2714895967875268E-2</v>
      </c>
      <c r="M47" s="226">
        <f>D48</f>
        <v>0.94568502188495451</v>
      </c>
      <c r="N47" s="226">
        <f>E47</f>
        <v>1.0363574479839377</v>
      </c>
      <c r="O47" s="226">
        <f>E48</f>
        <v>-1.0543149781150456</v>
      </c>
      <c r="P47" s="226">
        <f>(N47-L47)*($M$42-L47)+(O47-M47)*($M$43-M47)</f>
        <v>2.7543509422932724</v>
      </c>
      <c r="Q47" s="226">
        <f>(N47-L47)*(N47-L47)+(O47-M47)*(O47-M47)</f>
        <v>5.2300414641187682</v>
      </c>
      <c r="R47" s="226">
        <f>P47/Q47</f>
        <v>0.52664036436226702</v>
      </c>
      <c r="S47" s="226">
        <f>L47+(N47-L47)*R47</f>
        <v>0.51136736735502097</v>
      </c>
      <c r="T47" s="226">
        <f>M47+(O47-M47)*R47</f>
        <v>-0.10759570683957953</v>
      </c>
      <c r="U47" s="230">
        <f>_xlfn.IFS($P47&lt;=0,L47,$P47&gt;=$Q47,N47,TRUE,S47)</f>
        <v>0.51136736735502097</v>
      </c>
      <c r="V47" s="230">
        <f>_xlfn.IFS($P47&lt;=0,M47,$P47&gt;=$Q47,O47,TRUE,T47)</f>
        <v>-0.10759570683957953</v>
      </c>
      <c r="W47" s="230">
        <f>SQRT(($M$42 - U47) * ($M$42- U47) + ($M$43 - V47) * ($M$43-V47))</f>
        <v>0.20852539428058725</v>
      </c>
      <c r="X47" s="1033">
        <f>MIN(W47,W48,W49,W50)</f>
        <v>0.20852539428058725</v>
      </c>
      <c r="Y47" s="250"/>
    </row>
    <row r="48" spans="2:16375" ht="17" customHeight="1" thickBot="1">
      <c r="B48" s="250"/>
      <c r="C48" s="34" t="s">
        <v>262</v>
      </c>
      <c r="D48" s="246">
        <f>参数实验室!E12</f>
        <v>0.94568502188495451</v>
      </c>
      <c r="E48" s="247">
        <f>参数实验室!E28</f>
        <v>-1.0543149781150456</v>
      </c>
      <c r="F48" s="248">
        <f>参数实验室!E44</f>
        <v>0.10862995623009114</v>
      </c>
      <c r="G48" s="248">
        <f>参数实验室!E60</f>
        <v>0.10862995623009114</v>
      </c>
      <c r="H48" s="249">
        <f>参数实验室!E12</f>
        <v>0.94568502188495451</v>
      </c>
      <c r="I48" s="250"/>
      <c r="J48" s="30"/>
      <c r="K48" s="250"/>
      <c r="L48" s="510">
        <f>E47</f>
        <v>1.0363574479839377</v>
      </c>
      <c r="M48" s="225">
        <f>E48</f>
        <v>-1.0543149781150456</v>
      </c>
      <c r="N48" s="225">
        <f>F47</f>
        <v>-0.9636425520160623</v>
      </c>
      <c r="O48" s="225">
        <f>F48</f>
        <v>0.10862995623009114</v>
      </c>
      <c r="P48" s="225">
        <f>(N48-L48)*($M$42-L48)+(O48-M48)*($M$43-M48)</f>
        <v>2.3980833516513012</v>
      </c>
      <c r="Q48" s="225">
        <f t="shared" ref="Q48:Q49" si="0">(N48-L48)*(N48-L48)+(O48-M48)*(O48-M48)</f>
        <v>5.3524409203190144</v>
      </c>
      <c r="R48" s="225">
        <f t="shared" ref="R48:R49" si="1">P48/Q48</f>
        <v>0.44803546407166533</v>
      </c>
      <c r="S48" s="225">
        <f t="shared" ref="S48:S49" si="2">L48+(N48-L48)*R48</f>
        <v>0.14028651984060703</v>
      </c>
      <c r="T48" s="225">
        <f t="shared" ref="T48:T49" si="3">M48+(O48-M48)*R48</f>
        <v>-0.53327440476592991</v>
      </c>
      <c r="U48" s="230">
        <f t="shared" ref="U48:V49" si="4">_xlfn.IFS($P48&lt;=0,L48,$P48&gt;=$Q48,N48,TRUE,S48)</f>
        <v>0.14028651984060703</v>
      </c>
      <c r="V48" s="230">
        <f t="shared" si="4"/>
        <v>-0.53327440476592991</v>
      </c>
      <c r="W48" s="230">
        <f t="shared" ref="W48:W49" si="5">SQRT(($M$42 - U48) * ($M$42- U48) + ($M$43 - V48) * ($M$43-V48))</f>
        <v>0.37543097379326013</v>
      </c>
      <c r="X48" s="1034"/>
      <c r="Y48" s="250"/>
    </row>
    <row r="49" spans="1:26" ht="17" customHeight="1">
      <c r="B49" s="37"/>
      <c r="C49" s="34" t="s">
        <v>2</v>
      </c>
      <c r="D49" s="242">
        <v>0</v>
      </c>
      <c r="E49" s="243">
        <v>1</v>
      </c>
      <c r="F49" s="244">
        <v>-1</v>
      </c>
      <c r="G49" s="244">
        <v>0</v>
      </c>
      <c r="H49" s="245">
        <v>0</v>
      </c>
      <c r="I49" s="37"/>
      <c r="J49" s="28"/>
      <c r="K49" s="250"/>
      <c r="L49" s="510">
        <f>F47</f>
        <v>-0.9636425520160623</v>
      </c>
      <c r="M49" s="225">
        <f>F48</f>
        <v>0.10862995623009114</v>
      </c>
      <c r="N49" s="225">
        <f>G47</f>
        <v>-7.2714895967875268E-2</v>
      </c>
      <c r="O49" s="225">
        <f>G48</f>
        <v>0.10862995623009114</v>
      </c>
      <c r="P49" s="225">
        <f>(N49-L49)*($M$42-L49)+(O49-M49)*($M$43-M49)</f>
        <v>1.1516550199152666</v>
      </c>
      <c r="Q49" s="225">
        <f t="shared" si="0"/>
        <v>0.79375208831151667</v>
      </c>
      <c r="R49" s="225">
        <f t="shared" si="1"/>
        <v>1.4509001448614609</v>
      </c>
      <c r="S49" s="225">
        <f t="shared" si="2"/>
        <v>0.32900451320533408</v>
      </c>
      <c r="T49" s="225">
        <f t="shared" si="3"/>
        <v>0.10862995623009114</v>
      </c>
      <c r="U49" s="230">
        <f t="shared" si="4"/>
        <v>-7.2714895967875268E-2</v>
      </c>
      <c r="V49" s="230">
        <f t="shared" si="4"/>
        <v>0.10862995623009114</v>
      </c>
      <c r="W49" s="230">
        <f t="shared" si="5"/>
        <v>0.51194830688300619</v>
      </c>
      <c r="X49" s="1034"/>
      <c r="Y49" s="250"/>
    </row>
    <row r="50" spans="1:26" ht="17" customHeight="1" thickBot="1">
      <c r="B50" s="251"/>
      <c r="C50" s="34" t="s">
        <v>3</v>
      </c>
      <c r="D50" s="246">
        <v>1</v>
      </c>
      <c r="E50" s="247">
        <v>-1</v>
      </c>
      <c r="F50" s="248">
        <v>0</v>
      </c>
      <c r="G50" s="248">
        <v>0</v>
      </c>
      <c r="H50" s="249">
        <v>1</v>
      </c>
      <c r="I50" s="251"/>
      <c r="J50" s="28"/>
      <c r="K50" s="307"/>
      <c r="L50" s="511">
        <f>G47</f>
        <v>-7.2714895967875268E-2</v>
      </c>
      <c r="M50" s="512">
        <f>G48</f>
        <v>0.10862995623009114</v>
      </c>
      <c r="N50" s="512">
        <f>H47</f>
        <v>-7.2714895967875268E-2</v>
      </c>
      <c r="O50" s="512">
        <f>H48</f>
        <v>0.94568502188495451</v>
      </c>
      <c r="P50" s="512">
        <f>(N50-L50)*($M$42-L50)+(O50-M50)*($M$43-M50)</f>
        <v>-0.26564148601595616</v>
      </c>
      <c r="Q50" s="512">
        <f t="shared" ref="Q50" si="6">(N50-L50)*(N50-L50)+(O50-M50)*(O50-M50)</f>
        <v>0.70066118293846769</v>
      </c>
      <c r="R50" s="512">
        <f t="shared" ref="R50" si="7">P50/Q50</f>
        <v>-0.379129731294512</v>
      </c>
      <c r="S50" s="512">
        <f t="shared" ref="S50" si="8">L50+(N50-L50)*R50</f>
        <v>-7.2714895967875268E-2</v>
      </c>
      <c r="T50" s="512">
        <f t="shared" ref="T50" si="9">M50+(O50-M50)*R50</f>
        <v>-0.20872250589034735</v>
      </c>
      <c r="U50" s="513">
        <f t="shared" ref="U50" si="10">_xlfn.IFS($P50&lt;=0,L50,$P50&gt;=$Q50,N50,TRUE,S50)</f>
        <v>-7.2714895967875268E-2</v>
      </c>
      <c r="V50" s="513">
        <f t="shared" ref="V50" si="11">_xlfn.IFS($P50&lt;=0,M50,$P50&gt;=$Q50,O50,TRUE,T50)</f>
        <v>0.10862995623009114</v>
      </c>
      <c r="W50" s="513">
        <f t="shared" ref="W50" si="12">SQRT(($M$42 - U50) * ($M$42- U50) + ($M$43 - V50) * ($M$43-V50))</f>
        <v>0.51194830688300619</v>
      </c>
      <c r="X50" s="1035"/>
      <c r="Y50" s="307"/>
    </row>
    <row r="51" spans="1:26">
      <c r="B51" s="307"/>
      <c r="C51" s="251"/>
      <c r="D51" s="307"/>
      <c r="E51" s="307"/>
      <c r="F51" s="307"/>
      <c r="G51" s="251"/>
      <c r="H51" s="251"/>
      <c r="I51" s="307"/>
      <c r="J51" s="28"/>
      <c r="K51" s="307"/>
      <c r="L51" s="250"/>
      <c r="M51" s="250"/>
      <c r="N51" s="250"/>
      <c r="O51" s="34"/>
      <c r="P51" s="34"/>
      <c r="Q51" s="34"/>
      <c r="R51" s="34"/>
      <c r="S51" s="34"/>
      <c r="T51" s="34"/>
      <c r="U51" s="34"/>
      <c r="V51" s="250"/>
      <c r="W51" s="250"/>
      <c r="X51" s="250"/>
      <c r="Y51" s="307"/>
    </row>
    <row r="52" spans="1:26">
      <c r="B52" s="307"/>
      <c r="C52" s="123"/>
      <c r="D52" s="123"/>
      <c r="E52" s="123"/>
      <c r="F52" s="123"/>
      <c r="G52" s="123"/>
      <c r="H52" s="123"/>
      <c r="I52" s="307"/>
      <c r="J52" s="28"/>
      <c r="K52" s="307"/>
      <c r="L52" s="250"/>
      <c r="M52" s="250"/>
      <c r="N52" s="250"/>
      <c r="O52" s="34"/>
      <c r="P52" s="34"/>
      <c r="Q52" s="34"/>
      <c r="R52" s="34"/>
      <c r="S52" s="34"/>
      <c r="T52" s="34"/>
      <c r="U52" s="34"/>
      <c r="V52" s="250"/>
      <c r="W52" s="250"/>
      <c r="X52" s="250"/>
      <c r="Y52" s="307"/>
    </row>
    <row r="53" spans="1:26">
      <c r="B53" s="307"/>
      <c r="C53" s="123"/>
      <c r="D53" s="123"/>
      <c r="E53" s="123"/>
      <c r="F53" s="123"/>
      <c r="G53" s="123"/>
      <c r="H53" s="123"/>
      <c r="I53" s="307"/>
      <c r="K53" s="182"/>
      <c r="L53" s="182"/>
      <c r="M53" s="182"/>
      <c r="N53" s="182"/>
      <c r="O53" s="182"/>
      <c r="P53" s="182"/>
      <c r="Q53" s="182"/>
      <c r="R53" s="182"/>
      <c r="S53" s="182"/>
      <c r="T53" s="182"/>
      <c r="U53" s="182"/>
      <c r="V53" s="182"/>
      <c r="W53" s="182"/>
      <c r="X53" s="182"/>
      <c r="Y53" s="182"/>
      <c r="Z53" s="182"/>
    </row>
    <row r="54" spans="1:26">
      <c r="B54" s="307"/>
      <c r="C54" s="123"/>
      <c r="D54" s="123"/>
      <c r="E54" s="123"/>
      <c r="F54" s="123"/>
      <c r="G54" s="123"/>
      <c r="H54" s="123"/>
      <c r="I54" s="307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</row>
    <row r="55" spans="1:26">
      <c r="B55" s="307"/>
      <c r="C55" s="123"/>
      <c r="D55" s="123"/>
      <c r="E55" s="123"/>
      <c r="F55" s="123"/>
      <c r="G55" s="123"/>
      <c r="H55" s="123"/>
      <c r="I55" s="307"/>
      <c r="K55" s="182"/>
      <c r="L55" s="182"/>
      <c r="M55" s="182"/>
      <c r="N55" s="182"/>
      <c r="O55" s="182"/>
      <c r="P55" s="182"/>
      <c r="Q55" s="182"/>
      <c r="R55" s="182"/>
      <c r="S55" s="182"/>
      <c r="T55" s="182"/>
      <c r="U55" s="182"/>
      <c r="V55" s="182"/>
      <c r="W55" s="182"/>
      <c r="X55" s="182"/>
      <c r="Y55" s="182"/>
      <c r="Z55" s="182"/>
    </row>
    <row r="56" spans="1:26">
      <c r="B56" s="307"/>
      <c r="C56" s="123"/>
      <c r="D56" s="123"/>
      <c r="E56" s="123"/>
      <c r="F56" s="123"/>
      <c r="G56" s="123"/>
      <c r="H56" s="123"/>
      <c r="I56" s="307"/>
      <c r="K56" s="233"/>
      <c r="L56" s="233"/>
      <c r="M56" s="233"/>
      <c r="N56" s="233"/>
      <c r="O56" s="233"/>
      <c r="P56" s="233"/>
      <c r="Q56" s="233"/>
      <c r="R56" s="233"/>
      <c r="S56" s="233"/>
      <c r="T56" s="233"/>
      <c r="U56" s="233"/>
      <c r="V56" s="233"/>
      <c r="W56" s="233"/>
      <c r="X56" s="233"/>
      <c r="Y56" s="233"/>
      <c r="Z56" s="182"/>
    </row>
    <row r="57" spans="1:26">
      <c r="B57" s="307"/>
      <c r="C57" s="123"/>
      <c r="D57" s="123"/>
      <c r="E57" s="123"/>
      <c r="F57" s="123"/>
      <c r="G57" s="123"/>
      <c r="H57" s="123"/>
      <c r="I57" s="307"/>
      <c r="K57" s="231"/>
      <c r="L57" s="234"/>
      <c r="M57" s="231"/>
      <c r="N57" s="234"/>
      <c r="O57" s="231"/>
      <c r="P57" s="234"/>
      <c r="Q57" s="231"/>
      <c r="R57" s="234"/>
      <c r="S57" s="231"/>
      <c r="T57" s="234"/>
      <c r="U57" s="231"/>
      <c r="V57" s="234"/>
      <c r="W57" s="231"/>
      <c r="X57" s="234"/>
      <c r="Y57" s="231"/>
      <c r="Z57" s="182"/>
    </row>
    <row r="58" spans="1:26">
      <c r="A58" s="4"/>
      <c r="B58" s="307"/>
      <c r="C58" s="123"/>
      <c r="D58" s="123"/>
      <c r="E58" s="123"/>
      <c r="F58" s="123"/>
      <c r="G58" s="123"/>
      <c r="H58" s="123"/>
      <c r="I58" s="307"/>
      <c r="K58" s="233"/>
      <c r="L58" s="233"/>
      <c r="M58" s="233"/>
      <c r="N58" s="233"/>
      <c r="O58" s="233"/>
      <c r="P58" s="233"/>
      <c r="Q58" s="233"/>
      <c r="R58" s="233"/>
      <c r="S58" s="233"/>
      <c r="T58" s="233"/>
      <c r="U58" s="233"/>
      <c r="V58" s="233"/>
      <c r="W58" s="233"/>
      <c r="X58" s="233"/>
      <c r="Y58" s="233"/>
      <c r="Z58" s="182"/>
    </row>
    <row r="59" spans="1:26">
      <c r="A59" s="4"/>
      <c r="B59" s="307"/>
      <c r="C59" s="123"/>
      <c r="D59" s="123"/>
      <c r="E59" s="123"/>
      <c r="F59" s="123"/>
      <c r="G59" s="123"/>
      <c r="H59" s="123"/>
      <c r="I59" s="307"/>
      <c r="K59" s="234"/>
      <c r="L59" s="1049" t="str">
        <f>"比坊梦联合体"&amp;_xlfn.IFS(H40=0,"维持",H40&gt;0,"上调",H40&lt;0,"下调")&amp;"推荐仓位"&amp;_xlfn.IFS(H40=0,"不变",TRUE,TEXT($H$40,"?")&amp;"个基点")&amp;"至"&amp;TEXT($F$41,"?.??")</f>
        <v>比坊梦联合体下调推荐仓位-6个基点至1.65</v>
      </c>
      <c r="M59" s="1049"/>
      <c r="N59" s="1049"/>
      <c r="O59" s="1049"/>
      <c r="P59" s="1049"/>
      <c r="Q59" s="1049"/>
      <c r="R59" s="536"/>
      <c r="S59" s="1049" t="str">
        <f>_xlfn.IFS($H$40=0,"，此次没有任何公开市场操作",TRUE,"，并执行公开市场操作")&amp;_xlfn.IFS(
AND(($F$41-$H$40*0.01)&gt;1,$F$41&gt;1,$H$40&gt;0),"买入BTC2L和ETH2L",
AND(($F$41-$H$40*0.01)&gt;1,$F$41&gt;1,$H$40&lt;0),"卖出BTC2L和ETH2L",
AND(($F$41-$H$40*0.01)&gt;1,AND($F$41&gt;=0,$F$41&lt;=1),$H$40&lt;0),"卖出BTC2L和ETH2L",
AND(AND(($F$41-$H$40*0.01)&gt;=0,($F$41-$H$40*0.01)&lt;=1),$F$41&gt;1,$H$40&gt;0),"买入BTC2L和ETH2L",
AND(AND(($F$41-$H$40*0.01)&gt;=0,($F$41-$H$40*0.01)&lt;=1),AND($F$41&gt;=0,$F$41&lt;=1),$H$40&gt;0),"买入BTC和ETH",
AND(AND(($F$41-$H$40*0.01)&gt;=0,($F$41-$H$40*0.01)&lt;=1),AND($F$41&gt;=0,$F$41&lt;=1),$H$40&lt;0),"卖出BTC和ETH",
AND(AND(($F$41-$H$40*0.01)&gt;=0,($F$41-$H$40*0.01)&lt;=1),AND($F$41&gt;-1,$F$41&lt;0),$H$40&lt;0),"卖出BTC和ETH，买入BTC1S和ETH1S",
AND(AND(($F$41-$H$40*0.01)&gt;-1,($F$41-$H$40*0.01)&lt;0),AND($F$41&gt;=0,$F$41&lt;=1),$H$40&gt;0),"买入BTC和ETH，卖出BTC1S和ETH1S",
AND(AND(($F$41-$H$40*0.01)&gt;-1,($F$41-$H$40*0.01)&lt;0),AND($F$41&gt;-1,$F$41&lt;0),$H$40&gt;0),"卖出BTC1S和ETH1S",
AND(AND(($F$41-$H$40*0.01)&gt;-1,($F$41-$H$40*0.01)&lt;0),AND($F$41&gt;-1,$F$41&lt;0),$H$40&lt;0),"买入BTC1S和ETH1S",
TRUE,""
)&amp;"。"</f>
        <v>，并执行公开市场操作卖出BTC2L和ETH2L。</v>
      </c>
      <c r="T59" s="1049"/>
      <c r="U59" s="1049"/>
      <c r="V59" s="1049"/>
      <c r="W59" s="1049"/>
      <c r="X59" s="1049"/>
      <c r="Y59" s="234"/>
      <c r="Z59" s="182"/>
    </row>
    <row r="60" spans="1:26">
      <c r="B60" s="307"/>
      <c r="C60" s="123"/>
      <c r="D60" s="123"/>
      <c r="E60" s="123"/>
      <c r="F60" s="123"/>
      <c r="G60" s="123"/>
      <c r="H60" s="123"/>
      <c r="I60" s="307"/>
      <c r="K60" s="42"/>
      <c r="L60" s="1049"/>
      <c r="M60" s="1049"/>
      <c r="N60" s="1049"/>
      <c r="O60" s="1049"/>
      <c r="P60" s="1049"/>
      <c r="Q60" s="1049"/>
      <c r="R60" s="536"/>
      <c r="S60" s="1049"/>
      <c r="T60" s="1049"/>
      <c r="U60" s="1049"/>
      <c r="V60" s="1049"/>
      <c r="W60" s="1049"/>
      <c r="X60" s="1049"/>
      <c r="Y60" s="42"/>
      <c r="Z60" s="182"/>
    </row>
    <row r="61" spans="1:26">
      <c r="B61" s="307"/>
      <c r="C61" s="123"/>
      <c r="D61" s="123"/>
      <c r="E61" s="123"/>
      <c r="F61" s="123"/>
      <c r="G61" s="123"/>
      <c r="H61" s="123"/>
      <c r="I61" s="307"/>
      <c r="K61" s="234"/>
      <c r="L61" s="1049"/>
      <c r="M61" s="1049"/>
      <c r="N61" s="1049"/>
      <c r="O61" s="1049"/>
      <c r="P61" s="1049"/>
      <c r="Q61" s="1049"/>
      <c r="R61" s="536"/>
      <c r="S61" s="1049"/>
      <c r="T61" s="1049"/>
      <c r="U61" s="1049"/>
      <c r="V61" s="1049"/>
      <c r="W61" s="1049"/>
      <c r="X61" s="1049"/>
      <c r="Y61" s="234"/>
      <c r="Z61" s="182"/>
    </row>
    <row r="62" spans="1:26">
      <c r="B62" s="307"/>
      <c r="C62" s="123"/>
      <c r="D62" s="123"/>
      <c r="E62" s="123"/>
      <c r="F62" s="123"/>
      <c r="G62" s="123"/>
      <c r="H62" s="123"/>
      <c r="I62" s="307"/>
      <c r="K62" s="42"/>
      <c r="L62" s="234"/>
      <c r="M62" s="42"/>
      <c r="N62" s="234"/>
      <c r="O62" s="42"/>
      <c r="P62" s="234"/>
      <c r="Q62" s="42"/>
      <c r="R62" s="234"/>
      <c r="S62" s="42"/>
      <c r="T62" s="234"/>
      <c r="U62" s="42"/>
      <c r="V62" s="234"/>
      <c r="W62" s="42"/>
      <c r="X62" s="234"/>
      <c r="Y62" s="42"/>
      <c r="Z62" s="182"/>
    </row>
    <row r="63" spans="1:26">
      <c r="B63" s="307"/>
      <c r="C63" s="123"/>
      <c r="D63" s="123"/>
      <c r="E63" s="123"/>
      <c r="F63" s="123"/>
      <c r="G63" s="123"/>
      <c r="H63" s="123"/>
      <c r="I63" s="307"/>
      <c r="K63" s="234"/>
      <c r="L63" s="1049" t="str">
        <f>"这显示了比坊梦"&amp;_xlfn.IFS(AND($F$41&gt;1,$F$41&lt;=2),"宽松",AND($F$41&gt;=0,$F$41&lt;=1),"稳健",AND($F$41&gt;=-1,$F$41&lt;0),"紧缩")&amp;"的货币政策"&amp;"，"</f>
        <v>这显示了比坊梦宽松的货币政策，</v>
      </c>
      <c r="M63" s="1049"/>
      <c r="N63" s="1049"/>
      <c r="O63" s="1049"/>
      <c r="P63" s="1049"/>
      <c r="Q63" s="1049"/>
      <c r="R63" s="536"/>
      <c r="S63" s="1049" t="str">
        <f>"比坊梦预计市场即将进入"&amp;_xlfn.IFS(AND($F$41&gt;1,$F$41&lt;=2),"扩张",AND($F$41&gt;=0,$F$41&lt;=1),"震荡复苏",AND($F$41&gt;=-1,$F$41&lt;0),"衰退")&amp;"周期。"</f>
        <v>比坊梦预计市场即将进入扩张周期。</v>
      </c>
      <c r="T63" s="1049"/>
      <c r="U63" s="1049"/>
      <c r="V63" s="1049"/>
      <c r="W63" s="1049"/>
      <c r="X63" s="1049"/>
      <c r="Y63" s="234"/>
      <c r="Z63" s="182"/>
    </row>
    <row r="64" spans="1:26">
      <c r="B64" s="307"/>
      <c r="C64" s="123"/>
      <c r="D64" s="123"/>
      <c r="E64" s="123"/>
      <c r="F64" s="123"/>
      <c r="G64" s="123"/>
      <c r="H64" s="123"/>
      <c r="I64" s="307"/>
      <c r="K64" s="42"/>
      <c r="L64" s="1049"/>
      <c r="M64" s="1049"/>
      <c r="N64" s="1049"/>
      <c r="O64" s="1049"/>
      <c r="P64" s="1049"/>
      <c r="Q64" s="1049"/>
      <c r="R64" s="536"/>
      <c r="S64" s="1049"/>
      <c r="T64" s="1049"/>
      <c r="U64" s="1049"/>
      <c r="V64" s="1049"/>
      <c r="W64" s="1049"/>
      <c r="X64" s="1049"/>
      <c r="Y64" s="42"/>
      <c r="Z64" s="182"/>
    </row>
    <row r="65" spans="2:26">
      <c r="B65" s="307"/>
      <c r="C65" s="123"/>
      <c r="D65" s="123"/>
      <c r="E65" s="123"/>
      <c r="F65" s="123"/>
      <c r="G65" s="123"/>
      <c r="H65" s="123"/>
      <c r="I65" s="307"/>
      <c r="K65" s="234"/>
      <c r="L65" s="1049"/>
      <c r="M65" s="1049"/>
      <c r="N65" s="1049"/>
      <c r="O65" s="1049"/>
      <c r="P65" s="1049"/>
      <c r="Q65" s="1049"/>
      <c r="R65" s="536"/>
      <c r="S65" s="1049"/>
      <c r="T65" s="1049"/>
      <c r="U65" s="1049"/>
      <c r="V65" s="1049"/>
      <c r="W65" s="1049"/>
      <c r="X65" s="1049"/>
      <c r="Y65" s="234"/>
      <c r="Z65" s="182"/>
    </row>
    <row r="66" spans="2:26">
      <c r="B66" s="307"/>
      <c r="C66" s="123"/>
      <c r="D66" s="123"/>
      <c r="E66" s="123"/>
      <c r="F66" s="123"/>
      <c r="G66" s="123"/>
      <c r="H66" s="123"/>
      <c r="I66" s="307"/>
      <c r="K66" s="42"/>
      <c r="L66" s="234"/>
      <c r="M66" s="42"/>
      <c r="N66" s="234"/>
      <c r="O66" s="42"/>
      <c r="P66" s="234"/>
      <c r="Q66" s="42"/>
      <c r="R66" s="234"/>
      <c r="S66" s="42"/>
      <c r="T66" s="234"/>
      <c r="U66" s="42"/>
      <c r="V66" s="234"/>
      <c r="W66" s="42"/>
      <c r="X66" s="234"/>
      <c r="Y66" s="42"/>
      <c r="Z66" s="182"/>
    </row>
    <row r="67" spans="2:26">
      <c r="B67" s="307"/>
      <c r="C67" s="123"/>
      <c r="D67" s="123"/>
      <c r="E67" s="123"/>
      <c r="F67" s="123"/>
      <c r="G67" s="123"/>
      <c r="H67" s="123"/>
      <c r="I67" s="307"/>
      <c r="K67" s="234"/>
      <c r="L67" s="1048" t="s">
        <v>205</v>
      </c>
      <c r="M67" s="1048"/>
      <c r="N67" s="1048"/>
      <c r="O67" s="1048"/>
      <c r="P67" s="1048"/>
      <c r="Q67" s="1048"/>
      <c r="R67" s="1048"/>
      <c r="S67" s="1048"/>
      <c r="T67" s="1048"/>
      <c r="U67" s="1048"/>
      <c r="V67" s="1048"/>
      <c r="W67" s="1048"/>
      <c r="X67" s="1048"/>
      <c r="Y67" s="234"/>
      <c r="Z67" s="182"/>
    </row>
    <row r="68" spans="2:26">
      <c r="B68" s="307"/>
      <c r="C68" s="123"/>
      <c r="D68" s="123"/>
      <c r="E68" s="123"/>
      <c r="F68" s="123"/>
      <c r="G68" s="123"/>
      <c r="H68" s="123"/>
      <c r="I68" s="307"/>
      <c r="K68" s="42"/>
      <c r="L68" s="1048"/>
      <c r="M68" s="1048"/>
      <c r="N68" s="1048"/>
      <c r="O68" s="1048"/>
      <c r="P68" s="1048"/>
      <c r="Q68" s="1048"/>
      <c r="R68" s="1048"/>
      <c r="S68" s="1048"/>
      <c r="T68" s="1048"/>
      <c r="U68" s="1048"/>
      <c r="V68" s="1048"/>
      <c r="W68" s="1048"/>
      <c r="X68" s="1048"/>
      <c r="Y68" s="42"/>
      <c r="Z68" s="182"/>
    </row>
    <row r="69" spans="2:26">
      <c r="B69" s="307"/>
      <c r="C69" s="123"/>
      <c r="D69" s="123"/>
      <c r="E69" s="123"/>
      <c r="F69" s="123"/>
      <c r="G69" s="123"/>
      <c r="H69" s="123"/>
      <c r="I69" s="307"/>
      <c r="K69" s="234"/>
      <c r="L69" s="1048"/>
      <c r="M69" s="1048"/>
      <c r="N69" s="1048"/>
      <c r="O69" s="1048"/>
      <c r="P69" s="1048"/>
      <c r="Q69" s="1048"/>
      <c r="R69" s="1048"/>
      <c r="S69" s="1048"/>
      <c r="T69" s="1048"/>
      <c r="U69" s="1048"/>
      <c r="V69" s="1048"/>
      <c r="W69" s="1048"/>
      <c r="X69" s="1048"/>
      <c r="Y69" s="234"/>
      <c r="Z69" s="182"/>
    </row>
    <row r="70" spans="2:26">
      <c r="B70" s="307"/>
      <c r="C70" s="123"/>
      <c r="D70" s="123"/>
      <c r="E70" s="123"/>
      <c r="F70" s="123"/>
      <c r="G70" s="123"/>
      <c r="H70" s="123"/>
      <c r="I70" s="307"/>
      <c r="K70" s="42"/>
      <c r="L70" s="1048"/>
      <c r="M70" s="1048"/>
      <c r="N70" s="1048"/>
      <c r="O70" s="1048"/>
      <c r="P70" s="1048"/>
      <c r="Q70" s="1048"/>
      <c r="R70" s="1048"/>
      <c r="S70" s="1048"/>
      <c r="T70" s="1048"/>
      <c r="U70" s="1048"/>
      <c r="V70" s="1048"/>
      <c r="W70" s="1048"/>
      <c r="X70" s="1048"/>
      <c r="Y70" s="42"/>
      <c r="Z70" s="182"/>
    </row>
    <row r="71" spans="2:26">
      <c r="B71" s="307"/>
      <c r="C71" s="123"/>
      <c r="D71" s="123"/>
      <c r="E71" s="123"/>
      <c r="F71" s="123"/>
      <c r="G71" s="123"/>
      <c r="H71" s="123"/>
      <c r="I71" s="307"/>
      <c r="K71" s="234"/>
      <c r="L71" s="1048"/>
      <c r="M71" s="1048"/>
      <c r="N71" s="1048"/>
      <c r="O71" s="1048"/>
      <c r="P71" s="1048"/>
      <c r="Q71" s="1048"/>
      <c r="R71" s="1048"/>
      <c r="S71" s="1048"/>
      <c r="T71" s="1048"/>
      <c r="U71" s="1048"/>
      <c r="V71" s="1048"/>
      <c r="W71" s="1048"/>
      <c r="X71" s="1048"/>
      <c r="Y71" s="234"/>
      <c r="Z71" s="182"/>
    </row>
    <row r="72" spans="2:26">
      <c r="B72" s="307"/>
      <c r="C72" s="123"/>
      <c r="D72" s="123"/>
      <c r="E72" s="123"/>
      <c r="F72" s="123"/>
      <c r="G72" s="123"/>
      <c r="H72" s="123"/>
      <c r="I72" s="307"/>
      <c r="K72" s="42"/>
      <c r="L72" s="1048"/>
      <c r="M72" s="1048"/>
      <c r="N72" s="1048"/>
      <c r="O72" s="1048"/>
      <c r="P72" s="1048"/>
      <c r="Q72" s="1048"/>
      <c r="R72" s="1048"/>
      <c r="S72" s="1048"/>
      <c r="T72" s="1048"/>
      <c r="U72" s="1048"/>
      <c r="V72" s="1048"/>
      <c r="W72" s="1048"/>
      <c r="X72" s="1048"/>
      <c r="Y72" s="42"/>
      <c r="Z72" s="182"/>
    </row>
    <row r="73" spans="2:26">
      <c r="B73" s="307"/>
      <c r="C73" s="123"/>
      <c r="D73" s="123"/>
      <c r="E73" s="123"/>
      <c r="F73" s="123"/>
      <c r="G73" s="123"/>
      <c r="H73" s="123"/>
      <c r="I73" s="307"/>
      <c r="K73" s="234"/>
      <c r="L73" s="42"/>
      <c r="M73" s="234"/>
      <c r="N73" s="42"/>
      <c r="O73" s="234"/>
      <c r="P73" s="42"/>
      <c r="Q73" s="234"/>
      <c r="R73" s="42"/>
      <c r="S73" s="234"/>
      <c r="T73" s="42"/>
      <c r="U73" s="234"/>
      <c r="V73" s="42"/>
      <c r="W73" s="234"/>
      <c r="X73" s="42"/>
      <c r="Y73" s="234"/>
      <c r="Z73" s="182"/>
    </row>
    <row r="74" spans="2:26">
      <c r="B74" s="251"/>
      <c r="C74" s="123"/>
      <c r="D74" s="123"/>
      <c r="E74" s="123"/>
      <c r="F74" s="123"/>
      <c r="G74" s="123"/>
      <c r="H74" s="123"/>
      <c r="I74" s="251"/>
      <c r="K74" s="233"/>
      <c r="L74" s="233"/>
      <c r="M74" s="233"/>
      <c r="N74" s="233"/>
      <c r="O74" s="233"/>
      <c r="P74" s="233"/>
      <c r="Q74" s="233"/>
      <c r="R74" s="233"/>
      <c r="S74" s="233"/>
      <c r="T74" s="233"/>
      <c r="U74" s="233"/>
      <c r="V74" s="233"/>
      <c r="W74" s="233"/>
      <c r="X74" s="233"/>
      <c r="Y74" s="233"/>
      <c r="Z74" s="182"/>
    </row>
    <row r="75" spans="2:26">
      <c r="B75" s="36"/>
      <c r="C75" s="251"/>
      <c r="D75" s="307"/>
      <c r="E75" s="307"/>
      <c r="F75" s="307"/>
      <c r="G75" s="307"/>
      <c r="H75" s="251"/>
      <c r="I75" s="37"/>
      <c r="K75" s="231"/>
      <c r="L75" s="234"/>
      <c r="M75" s="231"/>
      <c r="N75" s="234"/>
      <c r="O75" s="231"/>
      <c r="P75" s="234"/>
      <c r="Q75" s="231"/>
      <c r="R75" s="234"/>
      <c r="S75" s="231"/>
      <c r="T75" s="234"/>
      <c r="U75" s="231"/>
      <c r="V75" s="234"/>
      <c r="W75" s="231"/>
      <c r="X75" s="234"/>
      <c r="Y75" s="231"/>
      <c r="Z75" s="182"/>
    </row>
    <row r="76" spans="2:26">
      <c r="L76" s="182"/>
      <c r="M76" s="182"/>
      <c r="N76" s="182"/>
      <c r="O76" s="182"/>
      <c r="P76" s="182"/>
      <c r="Q76" s="182"/>
      <c r="R76" s="182"/>
      <c r="S76" s="182"/>
      <c r="T76" s="182"/>
      <c r="U76" s="182"/>
      <c r="V76" s="182"/>
      <c r="W76" s="182"/>
    </row>
  </sheetData>
  <mergeCells count="17">
    <mergeCell ref="C6:H6"/>
    <mergeCell ref="D7:E7"/>
    <mergeCell ref="F8:G8"/>
    <mergeCell ref="F9:G10"/>
    <mergeCell ref="F11:G11"/>
    <mergeCell ref="L67:X72"/>
    <mergeCell ref="L59:Q61"/>
    <mergeCell ref="S59:X61"/>
    <mergeCell ref="S63:X65"/>
    <mergeCell ref="L63:Q65"/>
    <mergeCell ref="C38:H38"/>
    <mergeCell ref="F40:G40"/>
    <mergeCell ref="W42:X43"/>
    <mergeCell ref="X47:X50"/>
    <mergeCell ref="S42:U43"/>
    <mergeCell ref="F41:G42"/>
    <mergeCell ref="F43:G43"/>
  </mergeCells>
  <phoneticPr fontId="2" type="noConversion"/>
  <conditionalFormatting sqref="F41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47">
    <cfRule type="colorScale" priority="37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41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F41 H41">
    <cfRule type="colorScale" priority="38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39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">
    <cfRule type="colorScale" priority="27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8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2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2">
    <cfRule type="colorScale" priority="23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4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3">
    <cfRule type="colorScale" priority="21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22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H40">
    <cfRule type="colorScale" priority="18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9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">
    <cfRule type="colorScale" priority="4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5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F9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 F9">
    <cfRule type="colorScale" priority="14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5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">
    <cfRule type="colorScale" priority="10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1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">
    <cfRule type="colorScale" priority="6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7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">
    <cfRule type="colorScale" priority="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41" r:id="rId1" xr:uid="{64635279-48B3-BD42-9479-A01B44E976A8}"/>
    <hyperlink ref="C40" r:id="rId2" display="S2F" xr:uid="{CBB936A4-080F-3E43-A102-49DEEFBB3E8A}"/>
    <hyperlink ref="C42" r:id="rId3" xr:uid="{F64C04B7-25A6-6047-9BF9-580836FC8214}"/>
    <hyperlink ref="W42:X43" location="说明!A1" display="目录" xr:uid="{67F0ABF4-BE67-5D40-8073-99043434E788}"/>
    <hyperlink ref="S42" r:id="rId4" xr:uid="{28A9417D-CE3E-684F-BE39-FCBC63496ECB}"/>
    <hyperlink ref="S42:U43" r:id="rId5" display="距离误差分析" xr:uid="{743F6E47-5AEF-C540-8FD8-A8E157DED535}"/>
    <hyperlink ref="C9" r:id="rId6" xr:uid="{6C6FCB2C-B78E-9440-8491-B5A62C4B71E7}"/>
    <hyperlink ref="C8" r:id="rId7" display="S2F" xr:uid="{2D4A2B7B-439B-6941-8B26-737D0D6BB7E5}"/>
    <hyperlink ref="C10" r:id="rId8" xr:uid="{87623C25-5556-B64B-B12E-AE38533BF660}"/>
  </hyperlinks>
  <pageMargins left="0.7" right="0.7" top="0.75" bottom="0.75" header="0.3" footer="0.3"/>
  <pageSetup paperSize="9" orientation="portrait" horizontalDpi="0" verticalDpi="0"/>
  <drawing r:id="rId9"/>
  <picture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FA4F-0CDB-C347-B49C-70501DF32F67}">
  <dimension ref="A1:GG264"/>
  <sheetViews>
    <sheetView showGridLines="0" topLeftCell="A3" zoomScale="60" zoomScaleNormal="69" workbookViewId="0">
      <selection activeCell="C10" sqref="C10"/>
    </sheetView>
  </sheetViews>
  <sheetFormatPr baseColWidth="10" defaultColWidth="7.6640625" defaultRowHeight="42" customHeight="1"/>
  <cols>
    <col min="1" max="1" width="25.5" style="165" customWidth="1"/>
    <col min="2" max="16384" width="7.6640625" style="165"/>
  </cols>
  <sheetData>
    <row r="1" spans="1:187" ht="136" customHeight="1">
      <c r="A1" s="165" t="s">
        <v>252</v>
      </c>
    </row>
    <row r="2" spans="1:187" ht="42" customHeight="1" thickBot="1">
      <c r="B2" s="475"/>
      <c r="C2" s="475"/>
      <c r="D2" s="475"/>
      <c r="E2" s="475"/>
      <c r="F2" s="475"/>
      <c r="G2" s="476"/>
      <c r="H2" s="476"/>
      <c r="I2" s="476"/>
      <c r="J2" s="476"/>
      <c r="K2" s="477"/>
      <c r="L2" s="477"/>
      <c r="M2" s="477"/>
      <c r="N2" s="477"/>
      <c r="O2" s="477"/>
      <c r="P2" s="477"/>
      <c r="Q2" s="477"/>
      <c r="R2" s="478"/>
      <c r="S2" s="478"/>
      <c r="T2" s="478"/>
      <c r="U2" s="478"/>
      <c r="V2" s="478"/>
      <c r="W2" s="478"/>
      <c r="X2" s="478"/>
      <c r="Y2" s="478"/>
      <c r="Z2" s="478"/>
      <c r="AA2" s="478"/>
      <c r="AB2" s="478"/>
      <c r="AC2" s="478"/>
      <c r="AD2" s="478"/>
      <c r="AE2" s="478"/>
      <c r="AF2" s="478"/>
      <c r="AG2" s="479"/>
      <c r="AH2" s="479"/>
      <c r="AI2" s="479"/>
      <c r="AJ2" s="479"/>
      <c r="AK2" s="479"/>
      <c r="AL2" s="479"/>
      <c r="AM2" s="479"/>
      <c r="AN2" s="479"/>
      <c r="AO2" s="479"/>
      <c r="AP2" s="479"/>
      <c r="AQ2" s="479"/>
      <c r="AR2" s="479"/>
      <c r="AS2" s="479"/>
      <c r="AT2" s="479"/>
      <c r="AU2" s="479"/>
      <c r="AV2" s="479"/>
      <c r="AW2" s="479"/>
      <c r="AX2" s="479"/>
      <c r="AY2" s="479"/>
      <c r="AZ2" s="479"/>
      <c r="BA2" s="479"/>
      <c r="BB2" s="479"/>
      <c r="BC2" s="479"/>
      <c r="BD2" s="479"/>
      <c r="BE2" s="479"/>
      <c r="BF2" s="479"/>
      <c r="BG2" s="479"/>
      <c r="BH2" s="479"/>
      <c r="BI2" s="479"/>
      <c r="BJ2" s="479"/>
      <c r="BK2" s="479"/>
      <c r="BL2" s="479"/>
      <c r="BM2" s="479"/>
      <c r="BN2" s="479"/>
      <c r="BO2" s="478"/>
      <c r="BW2" s="184"/>
    </row>
    <row r="3" spans="1:187" ht="344" customHeight="1" thickBot="1">
      <c r="B3" s="475"/>
      <c r="C3" s="1060" t="s">
        <v>456</v>
      </c>
      <c r="D3" s="1061"/>
      <c r="E3" s="1061"/>
      <c r="F3" s="1061"/>
      <c r="G3" s="1061"/>
      <c r="H3" s="1061"/>
      <c r="I3" s="1061"/>
      <c r="J3" s="1061"/>
      <c r="K3" s="1061"/>
      <c r="L3" s="1061"/>
      <c r="M3" s="1061"/>
      <c r="N3" s="1061"/>
      <c r="O3" s="1061"/>
      <c r="P3" s="1061"/>
      <c r="Q3" s="1061"/>
      <c r="R3" s="1061"/>
      <c r="S3" s="1061"/>
      <c r="T3" s="1061"/>
      <c r="U3" s="1061"/>
      <c r="V3" s="1061"/>
      <c r="W3" s="1061"/>
      <c r="X3" s="1061"/>
      <c r="Y3" s="1061"/>
      <c r="Z3" s="1061"/>
      <c r="AA3" s="1061"/>
      <c r="AB3" s="1061"/>
      <c r="AC3" s="1061"/>
      <c r="AD3" s="1061"/>
      <c r="AE3" s="1061"/>
      <c r="AF3" s="1061"/>
      <c r="AG3" s="1061"/>
      <c r="AH3" s="1061"/>
      <c r="AI3" s="1061"/>
      <c r="AJ3" s="1061"/>
      <c r="AK3" s="1061"/>
      <c r="AL3" s="1061"/>
      <c r="AM3" s="1061"/>
      <c r="AN3" s="1061"/>
      <c r="AO3" s="1061"/>
      <c r="AP3" s="1061"/>
      <c r="AQ3" s="1061"/>
      <c r="AR3" s="1061"/>
      <c r="AS3" s="1061"/>
      <c r="AT3" s="1061"/>
      <c r="AU3" s="1061"/>
      <c r="AV3" s="1061"/>
      <c r="AW3" s="1061"/>
      <c r="AX3" s="1061"/>
      <c r="AY3" s="1061"/>
      <c r="AZ3" s="1061"/>
      <c r="BA3" s="1061"/>
      <c r="BB3" s="1061"/>
      <c r="BC3" s="1061"/>
      <c r="BD3" s="1061"/>
      <c r="BE3" s="1061"/>
      <c r="BF3" s="1061"/>
      <c r="BG3" s="1061"/>
      <c r="BH3" s="1061"/>
      <c r="BI3" s="1061"/>
      <c r="BJ3" s="1061"/>
      <c r="BK3" s="1061"/>
      <c r="BL3" s="1061"/>
      <c r="BM3" s="1061"/>
      <c r="BN3" s="1062"/>
      <c r="BO3" s="479"/>
    </row>
    <row r="4" spans="1:187" ht="42" customHeight="1" thickBot="1">
      <c r="B4" s="475"/>
      <c r="C4" s="475"/>
      <c r="D4" s="475"/>
      <c r="E4" s="475"/>
      <c r="F4" s="475"/>
      <c r="G4" s="476"/>
      <c r="H4" s="476"/>
      <c r="I4" s="476"/>
      <c r="J4" s="476"/>
      <c r="K4" s="477"/>
      <c r="L4" s="477"/>
      <c r="M4" s="477"/>
      <c r="N4" s="477"/>
      <c r="O4" s="477"/>
      <c r="P4" s="477"/>
      <c r="Q4" s="477"/>
      <c r="R4" s="478"/>
      <c r="S4" s="478"/>
      <c r="T4" s="478"/>
      <c r="U4" s="478"/>
      <c r="V4" s="478"/>
      <c r="W4" s="478"/>
      <c r="X4" s="478"/>
      <c r="Y4" s="478"/>
      <c r="Z4" s="478"/>
      <c r="AA4" s="478"/>
      <c r="AB4" s="478"/>
      <c r="AC4" s="478"/>
      <c r="AD4" s="478"/>
      <c r="AE4" s="478"/>
      <c r="AF4" s="478"/>
      <c r="AG4" s="479"/>
      <c r="AH4" s="479"/>
      <c r="AI4" s="479"/>
      <c r="AJ4" s="479"/>
      <c r="AK4" s="479"/>
      <c r="AL4" s="479"/>
      <c r="AM4" s="479"/>
      <c r="AN4" s="479"/>
      <c r="AO4" s="479"/>
      <c r="AP4" s="479"/>
      <c r="AQ4" s="479"/>
      <c r="AR4" s="479"/>
      <c r="AS4" s="479"/>
      <c r="AT4" s="479"/>
      <c r="AU4" s="479"/>
      <c r="AV4" s="479"/>
      <c r="AW4" s="479"/>
      <c r="AX4" s="479"/>
      <c r="AY4" s="479"/>
      <c r="AZ4" s="479"/>
      <c r="BA4" s="479"/>
      <c r="BB4" s="479"/>
      <c r="BC4" s="479"/>
      <c r="BD4" s="479"/>
      <c r="BE4" s="479"/>
      <c r="BF4" s="479"/>
      <c r="BG4" s="479"/>
      <c r="BH4" s="479"/>
      <c r="BI4" s="479"/>
      <c r="BJ4" s="479"/>
      <c r="BK4" s="479"/>
      <c r="BL4" s="479"/>
      <c r="BM4" s="479"/>
      <c r="BN4" s="479"/>
      <c r="BO4" s="478"/>
      <c r="BW4" s="184"/>
    </row>
    <row r="5" spans="1:187" ht="133" customHeight="1" thickBot="1">
      <c r="B5" s="476"/>
      <c r="C5" s="1057" t="s">
        <v>213</v>
      </c>
      <c r="D5" s="1058"/>
      <c r="E5" s="1058"/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8"/>
      <c r="T5" s="1058"/>
      <c r="U5" s="1058"/>
      <c r="V5" s="1058"/>
      <c r="W5" s="1058"/>
      <c r="X5" s="1058"/>
      <c r="Y5" s="1058"/>
      <c r="Z5" s="1058"/>
      <c r="AA5" s="1058"/>
      <c r="AB5" s="1058"/>
      <c r="AC5" s="1058"/>
      <c r="AD5" s="1058"/>
      <c r="AE5" s="1058"/>
      <c r="AF5" s="1058"/>
      <c r="AG5" s="1058"/>
      <c r="AH5" s="1058"/>
      <c r="AI5" s="1058"/>
      <c r="AJ5" s="1058"/>
      <c r="AK5" s="1058"/>
      <c r="AL5" s="1058"/>
      <c r="AM5" s="1058"/>
      <c r="AN5" s="1058"/>
      <c r="AO5" s="1058"/>
      <c r="AP5" s="1058"/>
      <c r="AQ5" s="1058"/>
      <c r="AR5" s="1058"/>
      <c r="AS5" s="1058"/>
      <c r="AT5" s="1058"/>
      <c r="AU5" s="1058"/>
      <c r="AV5" s="1058"/>
      <c r="AW5" s="1058"/>
      <c r="AX5" s="1058"/>
      <c r="AY5" s="1058"/>
      <c r="AZ5" s="1058"/>
      <c r="BA5" s="1058"/>
      <c r="BB5" s="1058"/>
      <c r="BC5" s="1058"/>
      <c r="BD5" s="1058"/>
      <c r="BE5" s="1058"/>
      <c r="BF5" s="1058"/>
      <c r="BG5" s="1058"/>
      <c r="BH5" s="1058"/>
      <c r="BI5" s="1058"/>
      <c r="BJ5" s="1058"/>
      <c r="BK5" s="1058"/>
      <c r="BL5" s="1058"/>
      <c r="BM5" s="1058"/>
      <c r="BN5" s="1059"/>
      <c r="BO5" s="479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</row>
    <row r="6" spans="1:187" ht="42" customHeight="1" thickBot="1">
      <c r="B6" s="475" t="s">
        <v>176</v>
      </c>
      <c r="C6" s="475"/>
      <c r="D6" s="475" t="s">
        <v>224</v>
      </c>
      <c r="E6" s="475" t="s">
        <v>177</v>
      </c>
      <c r="F6" s="475"/>
      <c r="G6" s="476"/>
      <c r="H6" s="476"/>
      <c r="I6" s="476"/>
      <c r="J6" s="476"/>
      <c r="K6" s="477"/>
      <c r="L6" s="477"/>
      <c r="M6" s="477"/>
      <c r="N6" s="477"/>
      <c r="O6" s="477"/>
      <c r="P6" s="477"/>
      <c r="Q6" s="477"/>
      <c r="R6" s="478"/>
      <c r="S6" s="478"/>
      <c r="T6" s="478"/>
      <c r="U6" s="478"/>
      <c r="V6" s="478"/>
      <c r="W6" s="478"/>
      <c r="X6" s="478"/>
      <c r="Y6" s="478"/>
      <c r="Z6" s="478"/>
      <c r="AA6" s="478"/>
      <c r="AB6" s="478"/>
      <c r="AC6" s="478"/>
      <c r="AD6" s="478"/>
      <c r="AE6" s="478"/>
      <c r="AF6" s="478"/>
      <c r="AG6" s="479"/>
      <c r="AH6" s="479"/>
      <c r="AI6" s="479"/>
      <c r="AJ6" s="479"/>
      <c r="AK6" s="479"/>
      <c r="AL6" s="479"/>
      <c r="AM6" s="479"/>
      <c r="AN6" s="479"/>
      <c r="AO6" s="479"/>
      <c r="AP6" s="479"/>
      <c r="AQ6" s="479"/>
      <c r="AR6" s="479"/>
      <c r="AS6" s="479"/>
      <c r="AT6" s="479"/>
      <c r="AU6" s="479"/>
      <c r="AV6" s="479"/>
      <c r="AW6" s="479"/>
      <c r="AX6" s="479"/>
      <c r="AY6" s="479"/>
      <c r="AZ6" s="479"/>
      <c r="BA6" s="479"/>
      <c r="BB6" s="479"/>
      <c r="BC6" s="479"/>
      <c r="BD6" s="479"/>
      <c r="BE6" s="479"/>
      <c r="BF6" s="479"/>
      <c r="BG6" s="479"/>
      <c r="BH6" s="479"/>
      <c r="BI6" s="479"/>
      <c r="BJ6" s="479"/>
      <c r="BK6" s="479"/>
      <c r="BL6" s="479"/>
      <c r="BM6" s="479"/>
      <c r="BN6" s="479"/>
      <c r="BO6" s="478"/>
      <c r="BW6" s="184"/>
      <c r="DI6" s="480"/>
      <c r="DJ6" s="480"/>
      <c r="DK6" s="480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480"/>
      <c r="EI6" s="480"/>
      <c r="EJ6" s="480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480"/>
      <c r="FH6" s="480"/>
      <c r="FI6" s="480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</row>
    <row r="7" spans="1:187" ht="42" customHeight="1">
      <c r="B7" s="481"/>
      <c r="C7" s="482">
        <v>0</v>
      </c>
      <c r="D7" s="483">
        <f>参数实验室!$E$56</f>
        <v>-7.2714895967875268E-2</v>
      </c>
      <c r="E7" s="168">
        <v>3</v>
      </c>
      <c r="F7" s="475"/>
      <c r="G7" s="475"/>
      <c r="H7" s="475"/>
      <c r="I7" s="475"/>
      <c r="J7" s="475"/>
      <c r="K7" s="476"/>
      <c r="L7" s="476"/>
      <c r="M7" s="476"/>
      <c r="N7" s="476"/>
      <c r="O7" s="476"/>
      <c r="P7" s="476"/>
      <c r="Q7" s="476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8"/>
      <c r="AH7" s="478"/>
      <c r="AI7" s="478"/>
      <c r="AJ7" s="478"/>
      <c r="AK7" s="478"/>
      <c r="AL7" s="478"/>
      <c r="AM7" s="478"/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78"/>
      <c r="BF7" s="478"/>
      <c r="BG7" s="478"/>
      <c r="BH7" s="478"/>
      <c r="BI7" s="478"/>
      <c r="BJ7" s="478"/>
      <c r="BK7" s="478"/>
      <c r="BL7" s="478"/>
      <c r="BM7" s="478"/>
      <c r="BN7" s="478"/>
      <c r="BO7" s="479"/>
      <c r="BW7" s="184"/>
      <c r="DI7" s="480"/>
      <c r="DJ7" s="480"/>
      <c r="DK7" s="480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480"/>
      <c r="EI7" s="480"/>
      <c r="EJ7" s="480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480"/>
      <c r="FH7" s="480"/>
      <c r="FI7" s="480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</row>
    <row r="8" spans="1:187" ht="42" customHeight="1" thickBot="1">
      <c r="B8" s="484" t="s">
        <v>225</v>
      </c>
      <c r="C8" s="485">
        <f>参数实验室!$E$60</f>
        <v>0.10862995623009114</v>
      </c>
      <c r="D8" s="486" t="s">
        <v>179</v>
      </c>
      <c r="E8" s="487"/>
      <c r="F8" s="488">
        <v>-1.5</v>
      </c>
      <c r="G8" s="489">
        <v>-1.45</v>
      </c>
      <c r="H8" s="488">
        <v>-1.4</v>
      </c>
      <c r="I8" s="489">
        <v>-1.35</v>
      </c>
      <c r="J8" s="488">
        <v>-1.3</v>
      </c>
      <c r="K8" s="489">
        <v>-1.25</v>
      </c>
      <c r="L8" s="488">
        <v>-1.2</v>
      </c>
      <c r="M8" s="489">
        <v>-1.1499999999999999</v>
      </c>
      <c r="N8" s="488">
        <v>-1.1000000000000001</v>
      </c>
      <c r="O8" s="489">
        <v>-1.05</v>
      </c>
      <c r="P8" s="488">
        <v>-1</v>
      </c>
      <c r="Q8" s="489">
        <v>-0.95</v>
      </c>
      <c r="R8" s="489">
        <v>-0.9</v>
      </c>
      <c r="S8" s="488">
        <v>-0.85</v>
      </c>
      <c r="T8" s="489">
        <v>-0.8</v>
      </c>
      <c r="U8" s="489">
        <v>-0.75</v>
      </c>
      <c r="V8" s="488">
        <v>-0.7</v>
      </c>
      <c r="W8" s="489">
        <v>-0.65</v>
      </c>
      <c r="X8" s="489">
        <v>-0.6</v>
      </c>
      <c r="Y8" s="488">
        <v>-0.55000000000000004</v>
      </c>
      <c r="Z8" s="489">
        <v>-0.5</v>
      </c>
      <c r="AA8" s="488">
        <v>-0.45</v>
      </c>
      <c r="AB8" s="489">
        <v>-0.4</v>
      </c>
      <c r="AC8" s="488">
        <v>-0.35</v>
      </c>
      <c r="AD8" s="489">
        <v>-0.3</v>
      </c>
      <c r="AE8" s="488">
        <v>-0.25</v>
      </c>
      <c r="AF8" s="489">
        <v>-0.2</v>
      </c>
      <c r="AG8" s="488">
        <v>-0.15</v>
      </c>
      <c r="AH8" s="489">
        <v>-0.1</v>
      </c>
      <c r="AI8" s="488">
        <v>-0.05</v>
      </c>
      <c r="AJ8" s="489">
        <v>0</v>
      </c>
      <c r="AK8" s="488">
        <v>0.05</v>
      </c>
      <c r="AL8" s="489">
        <v>0.1</v>
      </c>
      <c r="AM8" s="488">
        <v>0.15</v>
      </c>
      <c r="AN8" s="489">
        <v>0.2</v>
      </c>
      <c r="AO8" s="488">
        <v>0.25</v>
      </c>
      <c r="AP8" s="489">
        <v>0.3</v>
      </c>
      <c r="AQ8" s="488">
        <v>0.35</v>
      </c>
      <c r="AR8" s="489">
        <v>0.4</v>
      </c>
      <c r="AS8" s="488">
        <v>0.45</v>
      </c>
      <c r="AT8" s="489">
        <v>0.5</v>
      </c>
      <c r="AU8" s="488">
        <v>0.55000000000000004</v>
      </c>
      <c r="AV8" s="489">
        <v>0.6</v>
      </c>
      <c r="AW8" s="488">
        <v>0.65</v>
      </c>
      <c r="AX8" s="489">
        <v>0.7</v>
      </c>
      <c r="AY8" s="488">
        <v>0.75</v>
      </c>
      <c r="AZ8" s="489">
        <v>0.8</v>
      </c>
      <c r="BA8" s="488">
        <v>0.85</v>
      </c>
      <c r="BB8" s="489">
        <v>0.9</v>
      </c>
      <c r="BC8" s="488">
        <v>0.95</v>
      </c>
      <c r="BD8" s="489">
        <v>1</v>
      </c>
      <c r="BE8" s="488">
        <v>1.05</v>
      </c>
      <c r="BF8" s="489">
        <v>1.1000000000000001</v>
      </c>
      <c r="BG8" s="488">
        <v>1.1499999999999999</v>
      </c>
      <c r="BH8" s="489">
        <v>1.2</v>
      </c>
      <c r="BI8" s="488">
        <v>1.25</v>
      </c>
      <c r="BJ8" s="489">
        <v>1.3</v>
      </c>
      <c r="BK8" s="488">
        <v>1.35</v>
      </c>
      <c r="BL8" s="489">
        <v>1.4</v>
      </c>
      <c r="BM8" s="488">
        <v>1.45</v>
      </c>
      <c r="BN8" s="489">
        <v>1.5</v>
      </c>
      <c r="BO8" s="478"/>
      <c r="BW8" s="184"/>
      <c r="DI8" s="480"/>
      <c r="DJ8" s="480"/>
      <c r="DK8" s="480"/>
      <c r="DL8" s="480"/>
      <c r="DM8" s="480"/>
      <c r="DN8" s="480"/>
      <c r="DO8" s="480"/>
      <c r="DP8" s="480"/>
      <c r="DQ8" s="480"/>
      <c r="DR8" s="480"/>
      <c r="DS8" s="480"/>
      <c r="DT8" s="480"/>
      <c r="DU8" s="480"/>
      <c r="DV8" s="480"/>
      <c r="DW8" s="480"/>
      <c r="DX8" s="480"/>
      <c r="DY8" s="480"/>
      <c r="DZ8" s="480"/>
      <c r="EA8" s="480"/>
      <c r="EB8" s="480"/>
      <c r="EC8" s="480"/>
      <c r="ED8" s="480"/>
      <c r="EE8" s="480"/>
      <c r="EF8" s="480"/>
      <c r="EG8" s="27"/>
      <c r="EH8" s="480"/>
      <c r="EI8" s="480"/>
      <c r="EJ8" s="480"/>
      <c r="EK8" s="480"/>
      <c r="EL8" s="480"/>
      <c r="EM8" s="480"/>
      <c r="EN8" s="480"/>
      <c r="EO8" s="480"/>
      <c r="EP8" s="480"/>
      <c r="EQ8" s="480"/>
      <c r="ER8" s="480"/>
      <c r="ES8" s="480"/>
      <c r="ET8" s="480"/>
      <c r="EU8" s="480"/>
      <c r="EV8" s="480"/>
      <c r="EW8" s="480"/>
      <c r="EX8" s="480"/>
      <c r="EY8" s="480"/>
      <c r="EZ8" s="480"/>
      <c r="FA8" s="480"/>
      <c r="FB8" s="480"/>
      <c r="FC8" s="480"/>
      <c r="FD8" s="480"/>
      <c r="FE8" s="480"/>
      <c r="FF8" s="27"/>
      <c r="FG8" s="480"/>
      <c r="FH8" s="480"/>
      <c r="FI8" s="480"/>
      <c r="FJ8" s="480"/>
      <c r="FK8" s="480"/>
      <c r="FL8" s="480"/>
      <c r="FM8" s="480"/>
      <c r="FN8" s="480"/>
      <c r="FO8" s="480"/>
      <c r="FP8" s="480"/>
      <c r="FQ8" s="480"/>
      <c r="FR8" s="480"/>
      <c r="FS8" s="480"/>
      <c r="FT8" s="480"/>
      <c r="FU8" s="480"/>
      <c r="FV8" s="480"/>
      <c r="FW8" s="480"/>
      <c r="FX8" s="480"/>
      <c r="FY8" s="480"/>
      <c r="FZ8" s="480"/>
      <c r="GA8" s="480"/>
      <c r="GB8" s="480"/>
      <c r="GC8" s="480"/>
      <c r="GD8" s="480"/>
      <c r="GE8" s="27"/>
    </row>
    <row r="9" spans="1:187" ht="42" customHeight="1" thickBot="1">
      <c r="B9" s="490" t="s">
        <v>178</v>
      </c>
      <c r="C9" s="491">
        <v>-1.5</v>
      </c>
      <c r="D9" s="492"/>
      <c r="E9" s="493">
        <v>4</v>
      </c>
      <c r="F9" s="494">
        <f>C9</f>
        <v>-1.5</v>
      </c>
      <c r="G9" s="494">
        <f>$F$9+($BN$9-$F$9)*1/(1+EXP(-($E$9*(G8-$D$7))))</f>
        <v>-1.4818503577406121</v>
      </c>
      <c r="H9" s="494">
        <f t="shared" ref="H9:BM9" si="0">$F$9+($BN$9-$F$9)*1/(1+EXP(-($E$9*(H8-$D$7))))</f>
        <v>-1.4778517546814254</v>
      </c>
      <c r="I9" s="494">
        <f t="shared" si="0"/>
        <v>-1.4729775186731613</v>
      </c>
      <c r="J9" s="494">
        <f t="shared" si="0"/>
        <v>-1.4670384898491939</v>
      </c>
      <c r="K9" s="494">
        <f t="shared" si="0"/>
        <v>-1.4598059044187228</v>
      </c>
      <c r="L9" s="494">
        <f t="shared" si="0"/>
        <v>-1.4510037145822015</v>
      </c>
      <c r="M9" s="494">
        <f t="shared" si="0"/>
        <v>-1.4402997181727166</v>
      </c>
      <c r="N9" s="494">
        <f t="shared" si="0"/>
        <v>-1.4272954654487831</v>
      </c>
      <c r="O9" s="494">
        <f t="shared" si="0"/>
        <v>-1.4115150013351159</v>
      </c>
      <c r="P9" s="494">
        <f t="shared" si="0"/>
        <v>-1.3923926489177445</v>
      </c>
      <c r="Q9" s="494">
        <f t="shared" si="0"/>
        <v>-1.3692602661894642</v>
      </c>
      <c r="R9" s="494">
        <f t="shared" si="0"/>
        <v>-1.3413347388542542</v>
      </c>
      <c r="S9" s="494">
        <f t="shared" si="0"/>
        <v>-1.3077069344027485</v>
      </c>
      <c r="T9" s="494">
        <f t="shared" si="0"/>
        <v>-1.2673339579973961</v>
      </c>
      <c r="U9" s="494">
        <f t="shared" si="0"/>
        <v>-1.2190373219679833</v>
      </c>
      <c r="V9" s="494">
        <f t="shared" si="0"/>
        <v>-1.1615105314548764</v>
      </c>
      <c r="W9" s="494">
        <f t="shared" si="0"/>
        <v>-1.0933404919491869</v>
      </c>
      <c r="X9" s="494">
        <f t="shared" si="0"/>
        <v>-1.0130478438422239</v>
      </c>
      <c r="Y9" s="494">
        <f t="shared" si="0"/>
        <v>-0.9191514627621169</v>
      </c>
      <c r="Z9" s="494">
        <f t="shared" si="0"/>
        <v>-0.81026141557620379</v>
      </c>
      <c r="AA9" s="494">
        <f t="shared" si="0"/>
        <v>-0.68520201731022945</v>
      </c>
      <c r="AB9" s="494">
        <f t="shared" si="0"/>
        <v>-0.54316176379300074</v>
      </c>
      <c r="AC9" s="494">
        <f t="shared" si="0"/>
        <v>-0.3838597066793179</v>
      </c>
      <c r="AD9" s="494">
        <f t="shared" si="0"/>
        <v>-0.20770904896925235</v>
      </c>
      <c r="AE9" s="494">
        <f t="shared" si="0"/>
        <v>-1.5950379220858402E-2</v>
      </c>
      <c r="AF9" s="494">
        <f t="shared" si="0"/>
        <v>0.18927774149238874</v>
      </c>
      <c r="AG9" s="494">
        <f t="shared" si="0"/>
        <v>0.40496055327708635</v>
      </c>
      <c r="AH9" s="494">
        <f t="shared" si="0"/>
        <v>0.62733876563105051</v>
      </c>
      <c r="AI9" s="494">
        <f t="shared" si="0"/>
        <v>0.85214676910796339</v>
      </c>
      <c r="AJ9" s="494">
        <f t="shared" si="0"/>
        <v>1.0749295211684</v>
      </c>
      <c r="AK9" s="494">
        <f t="shared" si="0"/>
        <v>1.2913900833907381</v>
      </c>
      <c r="AL9" s="494">
        <f t="shared" si="0"/>
        <v>1.4977115317941556</v>
      </c>
      <c r="AM9" s="494">
        <f t="shared" si="0"/>
        <v>1.6908038789045894</v>
      </c>
      <c r="AN9" s="494">
        <f t="shared" si="0"/>
        <v>1.8684459853196773</v>
      </c>
      <c r="AO9" s="494">
        <f t="shared" si="0"/>
        <v>2.0293169120804952</v>
      </c>
      <c r="AP9" s="494">
        <f t="shared" si="0"/>
        <v>2.1729326536272566</v>
      </c>
      <c r="AQ9" s="494">
        <f t="shared" si="0"/>
        <v>2.2995172653225855</v>
      </c>
      <c r="AR9" s="494">
        <f t="shared" si="0"/>
        <v>2.4098407891520508</v>
      </c>
      <c r="AS9" s="494">
        <f t="shared" si="0"/>
        <v>2.5050521970083377</v>
      </c>
      <c r="AT9" s="494">
        <f t="shared" si="0"/>
        <v>2.586527396469851</v>
      </c>
      <c r="AU9" s="494">
        <f t="shared" si="0"/>
        <v>2.6557434906570592</v>
      </c>
      <c r="AV9" s="494">
        <f t="shared" si="0"/>
        <v>2.7141830828844684</v>
      </c>
      <c r="AW9" s="494">
        <f t="shared" si="0"/>
        <v>2.7632673276500492</v>
      </c>
      <c r="AX9" s="494">
        <f t="shared" si="0"/>
        <v>2.8043136000176379</v>
      </c>
      <c r="AY9" s="494">
        <f t="shared" si="0"/>
        <v>2.8385125774955959</v>
      </c>
      <c r="AZ9" s="494">
        <f t="shared" si="0"/>
        <v>2.8669195868556931</v>
      </c>
      <c r="BA9" s="494">
        <f t="shared" si="0"/>
        <v>2.8904557334250258</v>
      </c>
      <c r="BB9" s="494">
        <f t="shared" si="0"/>
        <v>2.9099152259176693</v>
      </c>
      <c r="BC9" s="494">
        <f t="shared" si="0"/>
        <v>2.9259762075505389</v>
      </c>
      <c r="BD9" s="494">
        <f t="shared" si="0"/>
        <v>2.9392131886960895</v>
      </c>
      <c r="BE9" s="494">
        <f t="shared" si="0"/>
        <v>2.9501098061939066</v>
      </c>
      <c r="BF9" s="494">
        <f t="shared" si="0"/>
        <v>2.9590711101019433</v>
      </c>
      <c r="BG9" s="494">
        <f t="shared" si="0"/>
        <v>2.9664349204114933</v>
      </c>
      <c r="BH9" s="494">
        <f t="shared" si="0"/>
        <v>2.9724820308804771</v>
      </c>
      <c r="BI9" s="494">
        <f t="shared" si="0"/>
        <v>2.9774451908570434</v>
      </c>
      <c r="BJ9" s="494">
        <f t="shared" si="0"/>
        <v>2.9815168912213439</v>
      </c>
      <c r="BK9" s="494">
        <f t="shared" si="0"/>
        <v>2.9848560351791757</v>
      </c>
      <c r="BL9" s="494">
        <f t="shared" si="0"/>
        <v>2.9875936020024181</v>
      </c>
      <c r="BM9" s="494">
        <f t="shared" si="0"/>
        <v>2.9898374216230152</v>
      </c>
      <c r="BN9" s="495">
        <f>E7</f>
        <v>3</v>
      </c>
      <c r="BO9" s="268"/>
      <c r="BW9" s="184"/>
      <c r="DI9" s="27"/>
      <c r="DJ9" s="27"/>
      <c r="DK9" s="480"/>
      <c r="DL9" s="474"/>
      <c r="DM9" s="474"/>
      <c r="DN9" s="474"/>
      <c r="DO9" s="474"/>
      <c r="DP9" s="474"/>
      <c r="DQ9" s="474"/>
      <c r="DR9" s="474"/>
      <c r="DS9" s="474"/>
      <c r="DT9" s="474"/>
      <c r="DU9" s="474"/>
      <c r="DV9" s="474"/>
      <c r="DW9" s="474"/>
      <c r="DX9" s="474"/>
      <c r="DY9" s="474"/>
      <c r="DZ9" s="474"/>
      <c r="EA9" s="474"/>
      <c r="EB9" s="474"/>
      <c r="EC9" s="474"/>
      <c r="ED9" s="474"/>
      <c r="EE9" s="474"/>
      <c r="EF9" s="474"/>
      <c r="EG9" s="27"/>
      <c r="EH9" s="27"/>
      <c r="EI9" s="27"/>
      <c r="EJ9" s="480"/>
      <c r="EK9" s="474"/>
      <c r="EL9" s="474"/>
      <c r="EM9" s="474"/>
      <c r="EN9" s="474"/>
      <c r="EO9" s="474"/>
      <c r="EP9" s="474"/>
      <c r="EQ9" s="474"/>
      <c r="ER9" s="474"/>
      <c r="ES9" s="474"/>
      <c r="ET9" s="474"/>
      <c r="EU9" s="474"/>
      <c r="EV9" s="474"/>
      <c r="EW9" s="474"/>
      <c r="EX9" s="474"/>
      <c r="EY9" s="474"/>
      <c r="EZ9" s="474"/>
      <c r="FA9" s="474"/>
      <c r="FB9" s="474"/>
      <c r="FC9" s="474"/>
      <c r="FD9" s="474"/>
      <c r="FE9" s="474"/>
      <c r="FF9" s="27"/>
      <c r="FG9" s="27"/>
      <c r="FH9" s="27"/>
      <c r="FI9" s="480"/>
      <c r="FJ9" s="474"/>
      <c r="FK9" s="474"/>
      <c r="FL9" s="474"/>
      <c r="FM9" s="474"/>
      <c r="FN9" s="474"/>
      <c r="FO9" s="474"/>
      <c r="FP9" s="474"/>
      <c r="FQ9" s="474"/>
      <c r="FR9" s="474"/>
      <c r="FS9" s="474"/>
      <c r="FT9" s="474"/>
      <c r="FU9" s="474"/>
      <c r="FV9" s="474"/>
      <c r="FW9" s="474"/>
      <c r="FX9" s="474"/>
      <c r="FY9" s="474"/>
      <c r="FZ9" s="474"/>
      <c r="GA9" s="474"/>
      <c r="GB9" s="474"/>
      <c r="GC9" s="474"/>
      <c r="GD9" s="474"/>
      <c r="GE9" s="27"/>
    </row>
    <row r="10" spans="1:187" ht="42" customHeight="1">
      <c r="B10" s="481"/>
      <c r="C10" s="481"/>
      <c r="D10" s="496">
        <v>1.5</v>
      </c>
      <c r="E10" s="497">
        <f>E7</f>
        <v>3</v>
      </c>
      <c r="F10" s="834">
        <f t="shared" ref="F10:AK10" si="1">F77*F144</f>
        <v>0.74998216085389457</v>
      </c>
      <c r="G10" s="835">
        <f t="shared" si="1"/>
        <v>0.75905579594464978</v>
      </c>
      <c r="H10" s="835">
        <f t="shared" si="1"/>
        <v>0.76105420973367588</v>
      </c>
      <c r="I10" s="835">
        <f t="shared" si="1"/>
        <v>0.76349056462129439</v>
      </c>
      <c r="J10" s="835">
        <f t="shared" si="1"/>
        <v>0.76645943678645168</v>
      </c>
      <c r="K10" s="835">
        <f t="shared" si="1"/>
        <v>0.77007519793010926</v>
      </c>
      <c r="L10" s="835">
        <f t="shared" si="1"/>
        <v>0.77447585609107295</v>
      </c>
      <c r="M10" s="835">
        <f t="shared" si="1"/>
        <v>0.77982749172667432</v>
      </c>
      <c r="N10" s="835">
        <f t="shared" si="1"/>
        <v>0.78632930519507438</v>
      </c>
      <c r="O10" s="835">
        <f t="shared" si="1"/>
        <v>0.79421924635909213</v>
      </c>
      <c r="P10" s="835">
        <f t="shared" si="1"/>
        <v>0.80378012330222948</v>
      </c>
      <c r="Q10" s="835">
        <f t="shared" si="1"/>
        <v>0.81534597424462119</v>
      </c>
      <c r="R10" s="835">
        <f t="shared" si="1"/>
        <v>0.82930833727846975</v>
      </c>
      <c r="S10" s="835">
        <f t="shared" si="1"/>
        <v>0.84612178821288486</v>
      </c>
      <c r="T10" s="835">
        <f t="shared" si="1"/>
        <v>0.86630778747912651</v>
      </c>
      <c r="U10" s="835">
        <f t="shared" si="1"/>
        <v>0.89045559286771503</v>
      </c>
      <c r="V10" s="835">
        <f t="shared" si="1"/>
        <v>0.91921846740910418</v>
      </c>
      <c r="W10" s="835">
        <f t="shared" si="1"/>
        <v>0.95330297641838491</v>
      </c>
      <c r="X10" s="835">
        <f t="shared" si="1"/>
        <v>0.99344882110926824</v>
      </c>
      <c r="Y10" s="835">
        <f t="shared" si="1"/>
        <v>1.0403965892722618</v>
      </c>
      <c r="Z10" s="835">
        <f t="shared" si="1"/>
        <v>1.0948412778648589</v>
      </c>
      <c r="AA10" s="835">
        <f t="shared" si="1"/>
        <v>1.1573707645802955</v>
      </c>
      <c r="AB10" s="835">
        <f t="shared" si="1"/>
        <v>1.2283908406274393</v>
      </c>
      <c r="AC10" s="835">
        <f t="shared" si="1"/>
        <v>1.3080420210676638</v>
      </c>
      <c r="AD10" s="835">
        <f t="shared" si="1"/>
        <v>1.3961177434951801</v>
      </c>
      <c r="AE10" s="835">
        <f t="shared" si="1"/>
        <v>1.4919977461341933</v>
      </c>
      <c r="AF10" s="835">
        <f t="shared" si="1"/>
        <v>1.5946127689310319</v>
      </c>
      <c r="AG10" s="835">
        <f t="shared" si="1"/>
        <v>1.7024554353553032</v>
      </c>
      <c r="AH10" s="835">
        <f t="shared" si="1"/>
        <v>1.8136460830697978</v>
      </c>
      <c r="AI10" s="835">
        <f t="shared" si="1"/>
        <v>1.9260518690245483</v>
      </c>
      <c r="AJ10" s="835">
        <f t="shared" si="1"/>
        <v>2.0374452148918585</v>
      </c>
      <c r="AK10" s="835">
        <f t="shared" si="1"/>
        <v>2.1456775811841493</v>
      </c>
      <c r="AL10" s="835">
        <f t="shared" ref="AL10:BN10" si="2">AL77*AL144</f>
        <v>2.2488404299066329</v>
      </c>
      <c r="AM10" s="835">
        <f t="shared" si="2"/>
        <v>2.3453886935627271</v>
      </c>
      <c r="AN10" s="835">
        <f t="shared" si="2"/>
        <v>2.4342117378847297</v>
      </c>
      <c r="AO10" s="835">
        <f t="shared" si="2"/>
        <v>2.5146490428537147</v>
      </c>
      <c r="AP10" s="835">
        <f t="shared" si="2"/>
        <v>2.586458571445621</v>
      </c>
      <c r="AQ10" s="835">
        <f t="shared" si="2"/>
        <v>2.6497523332614286</v>
      </c>
      <c r="AR10" s="835">
        <f t="shared" si="2"/>
        <v>2.7049153454343102</v>
      </c>
      <c r="AS10" s="835">
        <f t="shared" si="2"/>
        <v>2.7525221012724144</v>
      </c>
      <c r="AT10" s="835">
        <f t="shared" si="2"/>
        <v>2.7932605698012538</v>
      </c>
      <c r="AU10" s="835">
        <f t="shared" si="2"/>
        <v>2.8278693225323814</v>
      </c>
      <c r="AV10" s="835">
        <f t="shared" si="2"/>
        <v>2.8570896831403538</v>
      </c>
      <c r="AW10" s="835">
        <f t="shared" si="2"/>
        <v>2.8816322509525611</v>
      </c>
      <c r="AX10" s="835">
        <f t="shared" si="2"/>
        <v>2.9021557342757602</v>
      </c>
      <c r="AY10" s="835">
        <f t="shared" si="2"/>
        <v>2.9192554905254053</v>
      </c>
      <c r="AZ10" s="835">
        <f t="shared" si="2"/>
        <v>2.9334591992590768</v>
      </c>
      <c r="BA10" s="835">
        <f t="shared" si="2"/>
        <v>2.9452274267562646</v>
      </c>
      <c r="BB10" s="835">
        <f t="shared" si="2"/>
        <v>2.954957288568588</v>
      </c>
      <c r="BC10" s="835">
        <f t="shared" si="2"/>
        <v>2.9629878653258523</v>
      </c>
      <c r="BD10" s="835">
        <f t="shared" si="2"/>
        <v>2.9696064193609413</v>
      </c>
      <c r="BE10" s="835">
        <f t="shared" si="2"/>
        <v>2.9750547746719942</v>
      </c>
      <c r="BF10" s="835">
        <f t="shared" si="2"/>
        <v>2.9795354605878037</v>
      </c>
      <c r="BG10" s="835">
        <f t="shared" si="2"/>
        <v>2.9832173903828667</v>
      </c>
      <c r="BH10" s="835">
        <f t="shared" si="2"/>
        <v>2.9862409634101725</v>
      </c>
      <c r="BI10" s="835">
        <f t="shared" si="2"/>
        <v>2.9887225561938551</v>
      </c>
      <c r="BJ10" s="835">
        <f t="shared" si="2"/>
        <v>2.9907584155465106</v>
      </c>
      <c r="BK10" s="835">
        <f t="shared" si="2"/>
        <v>2.9924279940820733</v>
      </c>
      <c r="BL10" s="835">
        <f t="shared" si="2"/>
        <v>2.9937967821764864</v>
      </c>
      <c r="BM10" s="835">
        <f t="shared" si="2"/>
        <v>2.9949186953342193</v>
      </c>
      <c r="BN10" s="836">
        <f t="shared" si="2"/>
        <v>2.9999999869064204</v>
      </c>
      <c r="BO10" s="268"/>
      <c r="BW10" s="184"/>
      <c r="DI10" s="27"/>
      <c r="DJ10" s="27"/>
      <c r="DK10" s="480"/>
      <c r="DL10" s="474"/>
      <c r="DM10" s="474"/>
      <c r="DN10" s="474"/>
      <c r="DO10" s="474"/>
      <c r="DP10" s="474"/>
      <c r="DQ10" s="474"/>
      <c r="DR10" s="474"/>
      <c r="DS10" s="474"/>
      <c r="DT10" s="474"/>
      <c r="DU10" s="474"/>
      <c r="DV10" s="474"/>
      <c r="DW10" s="474"/>
      <c r="DX10" s="474"/>
      <c r="DY10" s="474"/>
      <c r="DZ10" s="474"/>
      <c r="EA10" s="474"/>
      <c r="EB10" s="474"/>
      <c r="EC10" s="474"/>
      <c r="ED10" s="474"/>
      <c r="EE10" s="474"/>
      <c r="EF10" s="474"/>
      <c r="EG10" s="27"/>
      <c r="EH10" s="27"/>
      <c r="EI10" s="27"/>
      <c r="EJ10" s="480"/>
      <c r="EK10" s="474"/>
      <c r="EL10" s="474"/>
      <c r="EM10" s="474"/>
      <c r="EN10" s="474"/>
      <c r="EO10" s="474"/>
      <c r="EP10" s="474"/>
      <c r="EQ10" s="474"/>
      <c r="ER10" s="474"/>
      <c r="ES10" s="474"/>
      <c r="ET10" s="474"/>
      <c r="EU10" s="474"/>
      <c r="EV10" s="474"/>
      <c r="EW10" s="474"/>
      <c r="EX10" s="474"/>
      <c r="EY10" s="474"/>
      <c r="EZ10" s="474"/>
      <c r="FA10" s="474"/>
      <c r="FB10" s="474"/>
      <c r="FC10" s="474"/>
      <c r="FD10" s="474"/>
      <c r="FE10" s="474"/>
      <c r="FF10" s="27"/>
      <c r="FG10" s="27"/>
      <c r="FH10" s="27"/>
      <c r="FI10" s="480"/>
      <c r="FJ10" s="474"/>
      <c r="FK10" s="474"/>
      <c r="FL10" s="474"/>
      <c r="FM10" s="474"/>
      <c r="FN10" s="474"/>
      <c r="FO10" s="474"/>
      <c r="FP10" s="474"/>
      <c r="FQ10" s="474"/>
      <c r="FR10" s="474"/>
      <c r="FS10" s="474"/>
      <c r="FT10" s="474"/>
      <c r="FU10" s="474"/>
      <c r="FV10" s="474"/>
      <c r="FW10" s="474"/>
      <c r="FX10" s="474"/>
      <c r="FY10" s="474"/>
      <c r="FZ10" s="474"/>
      <c r="GA10" s="474"/>
      <c r="GB10" s="474"/>
      <c r="GC10" s="474"/>
      <c r="GD10" s="474"/>
      <c r="GE10" s="27"/>
    </row>
    <row r="11" spans="1:187" ht="42" customHeight="1">
      <c r="B11" s="476"/>
      <c r="C11" s="481"/>
      <c r="D11" s="498">
        <v>1.45</v>
      </c>
      <c r="E11" s="497">
        <f t="shared" ref="E11:E42" si="3">$E$10-($E$10-$E$70)*1/(1+EXP(-($E$9*(-D11+$C$8))))</f>
        <v>2.9790594351289901</v>
      </c>
      <c r="F11" s="837">
        <f t="shared" ref="F11:AK11" si="4">F78*F145</f>
        <v>0.73950387653132232</v>
      </c>
      <c r="G11" s="348">
        <f t="shared" si="4"/>
        <v>0.74857687089277647</v>
      </c>
      <c r="H11" s="348">
        <f t="shared" si="4"/>
        <v>0.75904544240805816</v>
      </c>
      <c r="I11" s="348">
        <f t="shared" si="4"/>
        <v>0.7610435578099648</v>
      </c>
      <c r="J11" s="348">
        <f t="shared" si="4"/>
        <v>0.76347968525764009</v>
      </c>
      <c r="K11" s="348">
        <f t="shared" si="4"/>
        <v>0.76644839119824326</v>
      </c>
      <c r="L11" s="348">
        <f t="shared" si="4"/>
        <v>0.77006403466821849</v>
      </c>
      <c r="M11" s="348">
        <f t="shared" si="4"/>
        <v>0.77446460888929514</v>
      </c>
      <c r="N11" s="348">
        <f t="shared" si="4"/>
        <v>0.77981617801855196</v>
      </c>
      <c r="O11" s="348">
        <f t="shared" si="4"/>
        <v>0.78631792510266629</v>
      </c>
      <c r="P11" s="348">
        <f t="shared" si="4"/>
        <v>0.79420778189771324</v>
      </c>
      <c r="Q11" s="348">
        <f t="shared" si="4"/>
        <v>0.80486439879403326</v>
      </c>
      <c r="R11" s="348">
        <f t="shared" si="4"/>
        <v>0.81882656558831945</v>
      </c>
      <c r="S11" s="348">
        <f t="shared" si="4"/>
        <v>0.83563979844190484</v>
      </c>
      <c r="T11" s="348">
        <f t="shared" si="4"/>
        <v>0.85582556684115607</v>
      </c>
      <c r="U11" s="348">
        <f t="shared" si="4"/>
        <v>0.87997313832414881</v>
      </c>
      <c r="V11" s="348">
        <f t="shared" si="4"/>
        <v>0.90873578665843302</v>
      </c>
      <c r="W11" s="348">
        <f t="shared" si="4"/>
        <v>0.94282008917512705</v>
      </c>
      <c r="X11" s="348">
        <f t="shared" si="4"/>
        <v>0.98296576063109875</v>
      </c>
      <c r="Y11" s="348">
        <f t="shared" si="4"/>
        <v>1.0299134040221902</v>
      </c>
      <c r="Z11" s="348">
        <f t="shared" si="4"/>
        <v>1.0843580330818008</v>
      </c>
      <c r="AA11" s="348">
        <f t="shared" si="4"/>
        <v>1.146887543387775</v>
      </c>
      <c r="AB11" s="348">
        <f t="shared" si="4"/>
        <v>1.217907744170146</v>
      </c>
      <c r="AC11" s="348">
        <f t="shared" si="4"/>
        <v>1.2975591670866549</v>
      </c>
      <c r="AD11" s="348">
        <f t="shared" si="4"/>
        <v>1.3856352628053881</v>
      </c>
      <c r="AE11" s="348">
        <f t="shared" si="4"/>
        <v>1.481515776710862</v>
      </c>
      <c r="AF11" s="348">
        <f t="shared" si="4"/>
        <v>1.5841314477531667</v>
      </c>
      <c r="AG11" s="348">
        <f t="shared" si="4"/>
        <v>1.6919748887215713</v>
      </c>
      <c r="AH11" s="348">
        <f t="shared" si="4"/>
        <v>1.8031664166387718</v>
      </c>
      <c r="AI11" s="348">
        <f t="shared" si="4"/>
        <v>1.9155731591401477</v>
      </c>
      <c r="AJ11" s="348">
        <f t="shared" si="4"/>
        <v>2.0269675026826914</v>
      </c>
      <c r="AK11" s="348">
        <f t="shared" si="4"/>
        <v>2.1352008704447663</v>
      </c>
      <c r="AL11" s="348">
        <f t="shared" ref="AL11:BN11" si="5">AL78*AL145</f>
        <v>2.2383646890090874</v>
      </c>
      <c r="AM11" s="348">
        <f t="shared" si="5"/>
        <v>2.3349138608468509</v>
      </c>
      <c r="AN11" s="348">
        <f t="shared" si="5"/>
        <v>2.4237377293778639</v>
      </c>
      <c r="AO11" s="348">
        <f t="shared" si="5"/>
        <v>2.5041757609212874</v>
      </c>
      <c r="AP11" s="348">
        <f t="shared" si="5"/>
        <v>2.5759859130785601</v>
      </c>
      <c r="AQ11" s="348">
        <f t="shared" si="5"/>
        <v>2.6392801970578939</v>
      </c>
      <c r="AR11" s="348">
        <f t="shared" si="5"/>
        <v>2.6944436367791158</v>
      </c>
      <c r="AS11" s="348">
        <f t="shared" si="5"/>
        <v>2.7420507356254897</v>
      </c>
      <c r="AT11" s="348">
        <f t="shared" si="5"/>
        <v>2.7827894742991277</v>
      </c>
      <c r="AU11" s="348">
        <f t="shared" si="5"/>
        <v>2.8173984362645355</v>
      </c>
      <c r="AV11" s="348">
        <f t="shared" si="5"/>
        <v>2.8466189565052091</v>
      </c>
      <c r="AW11" s="348">
        <f t="shared" si="5"/>
        <v>2.8711616444634642</v>
      </c>
      <c r="AX11" s="348">
        <f t="shared" si="5"/>
        <v>2.8916852171132819</v>
      </c>
      <c r="AY11" s="348">
        <f t="shared" si="5"/>
        <v>2.9087850390476091</v>
      </c>
      <c r="AZ11" s="348">
        <f t="shared" si="5"/>
        <v>2.9229887956039824</v>
      </c>
      <c r="BA11" s="348">
        <f t="shared" si="5"/>
        <v>2.9347570576089588</v>
      </c>
      <c r="BB11" s="348">
        <f t="shared" si="5"/>
        <v>2.9452274802131346</v>
      </c>
      <c r="BC11" s="348">
        <f t="shared" si="5"/>
        <v>2.9549573298147873</v>
      </c>
      <c r="BD11" s="348">
        <f t="shared" si="5"/>
        <v>2.9629878964470131</v>
      </c>
      <c r="BE11" s="348">
        <f t="shared" si="5"/>
        <v>2.9696064422871822</v>
      </c>
      <c r="BF11" s="348">
        <f t="shared" si="5"/>
        <v>2.9750547910958267</v>
      </c>
      <c r="BG11" s="348">
        <f t="shared" si="5"/>
        <v>2.9795354719401783</v>
      </c>
      <c r="BH11" s="348">
        <f t="shared" si="5"/>
        <v>2.9832173978378838</v>
      </c>
      <c r="BI11" s="348">
        <f t="shared" si="5"/>
        <v>2.9862409679099255</v>
      </c>
      <c r="BJ11" s="348">
        <f t="shared" si="5"/>
        <v>2.9887225584812125</v>
      </c>
      <c r="BK11" s="348">
        <f t="shared" si="5"/>
        <v>2.9907584161991938</v>
      </c>
      <c r="BL11" s="348">
        <f t="shared" si="5"/>
        <v>2.9924279935444926</v>
      </c>
      <c r="BM11" s="348">
        <f t="shared" si="5"/>
        <v>2.9937967807876893</v>
      </c>
      <c r="BN11" s="838">
        <f t="shared" si="5"/>
        <v>2.9949186933513507</v>
      </c>
      <c r="BO11" s="268"/>
      <c r="BW11" s="184"/>
      <c r="DI11" s="27"/>
      <c r="DJ11" s="27"/>
      <c r="DK11" s="480"/>
      <c r="DL11" s="474"/>
      <c r="DM11" s="474"/>
      <c r="DN11" s="474"/>
      <c r="DO11" s="474"/>
      <c r="DP11" s="474"/>
      <c r="DQ11" s="474"/>
      <c r="DR11" s="474"/>
      <c r="DS11" s="474"/>
      <c r="DT11" s="474"/>
      <c r="DU11" s="474"/>
      <c r="DV11" s="474"/>
      <c r="DW11" s="474"/>
      <c r="DX11" s="474"/>
      <c r="DY11" s="474"/>
      <c r="DZ11" s="474"/>
      <c r="EA11" s="474"/>
      <c r="EB11" s="474"/>
      <c r="EC11" s="474"/>
      <c r="ED11" s="474"/>
      <c r="EE11" s="474"/>
      <c r="EF11" s="474"/>
      <c r="EG11" s="27"/>
      <c r="EH11" s="27"/>
      <c r="EI11" s="27"/>
      <c r="EJ11" s="480"/>
      <c r="EK11" s="474"/>
      <c r="EL11" s="474"/>
      <c r="EM11" s="474"/>
      <c r="EN11" s="474"/>
      <c r="EO11" s="474"/>
      <c r="EP11" s="474"/>
      <c r="EQ11" s="474"/>
      <c r="ER11" s="474"/>
      <c r="ES11" s="474"/>
      <c r="ET11" s="474"/>
      <c r="EU11" s="474"/>
      <c r="EV11" s="474"/>
      <c r="EW11" s="474"/>
      <c r="EX11" s="474"/>
      <c r="EY11" s="474"/>
      <c r="EZ11" s="474"/>
      <c r="FA11" s="474"/>
      <c r="FB11" s="474"/>
      <c r="FC11" s="474"/>
      <c r="FD11" s="474"/>
      <c r="FE11" s="474"/>
      <c r="FF11" s="27"/>
      <c r="FG11" s="27"/>
      <c r="FH11" s="27"/>
      <c r="FI11" s="480"/>
      <c r="FJ11" s="474"/>
      <c r="FK11" s="474"/>
      <c r="FL11" s="474"/>
      <c r="FM11" s="474"/>
      <c r="FN11" s="474"/>
      <c r="FO11" s="474"/>
      <c r="FP11" s="474"/>
      <c r="FQ11" s="474"/>
      <c r="FR11" s="474"/>
      <c r="FS11" s="474"/>
      <c r="FT11" s="474"/>
      <c r="FU11" s="474"/>
      <c r="FV11" s="474"/>
      <c r="FW11" s="474"/>
      <c r="FX11" s="474"/>
      <c r="FY11" s="474"/>
      <c r="FZ11" s="474"/>
      <c r="GA11" s="474"/>
      <c r="GB11" s="474"/>
      <c r="GC11" s="474"/>
      <c r="GD11" s="474"/>
      <c r="GE11" s="27"/>
    </row>
    <row r="12" spans="1:187" ht="42" customHeight="1">
      <c r="B12" s="476"/>
      <c r="C12" s="481"/>
      <c r="D12" s="496">
        <v>1.4</v>
      </c>
      <c r="E12" s="497">
        <f t="shared" si="3"/>
        <v>2.9744494607391214</v>
      </c>
      <c r="F12" s="837">
        <f t="shared" ref="F12:AK12" si="6">F79*F146</f>
        <v>0.737186951729634</v>
      </c>
      <c r="G12" s="348">
        <f t="shared" si="6"/>
        <v>0.73948946605894605</v>
      </c>
      <c r="H12" s="348">
        <f t="shared" si="6"/>
        <v>0.73948741949199859</v>
      </c>
      <c r="I12" s="348">
        <f t="shared" si="6"/>
        <v>0.76102882601145394</v>
      </c>
      <c r="J12" s="348">
        <f t="shared" si="6"/>
        <v>0.76346437225388197</v>
      </c>
      <c r="K12" s="348">
        <f t="shared" si="6"/>
        <v>0.76643260567301807</v>
      </c>
      <c r="L12" s="348">
        <f t="shared" si="6"/>
        <v>0.7700478741797514</v>
      </c>
      <c r="M12" s="348">
        <f t="shared" si="6"/>
        <v>0.77444815444642845</v>
      </c>
      <c r="N12" s="348">
        <f t="shared" si="6"/>
        <v>0.77979948979680136</v>
      </c>
      <c r="O12" s="348">
        <f t="shared" si="6"/>
        <v>0.78630103920052785</v>
      </c>
      <c r="P12" s="348">
        <f t="shared" si="6"/>
        <v>0.79419070787457879</v>
      </c>
      <c r="Q12" s="348">
        <f t="shared" si="6"/>
        <v>0.80375125675328274</v>
      </c>
      <c r="R12" s="348">
        <f t="shared" si="6"/>
        <v>0.81650413211856498</v>
      </c>
      <c r="S12" s="348">
        <f t="shared" si="6"/>
        <v>0.83331704320362521</v>
      </c>
      <c r="T12" s="348">
        <f t="shared" si="6"/>
        <v>0.85350247594769324</v>
      </c>
      <c r="U12" s="348">
        <f t="shared" si="6"/>
        <v>0.87764971489542809</v>
      </c>
      <c r="V12" s="348">
        <f t="shared" si="6"/>
        <v>0.90641205231596067</v>
      </c>
      <c r="W12" s="348">
        <f t="shared" si="6"/>
        <v>0.94049608582649469</v>
      </c>
      <c r="X12" s="348">
        <f t="shared" si="6"/>
        <v>0.98064155242061246</v>
      </c>
      <c r="Y12" s="348">
        <f t="shared" si="6"/>
        <v>1.0275890792188143</v>
      </c>
      <c r="Z12" s="348">
        <f t="shared" si="6"/>
        <v>1.0820337055183062</v>
      </c>
      <c r="AA12" s="348">
        <f t="shared" si="6"/>
        <v>1.1445633528794534</v>
      </c>
      <c r="AB12" s="348">
        <f t="shared" si="6"/>
        <v>1.2155838551840332</v>
      </c>
      <c r="AC12" s="348">
        <f t="shared" si="6"/>
        <v>1.2952357648901596</v>
      </c>
      <c r="AD12" s="348">
        <f t="shared" si="6"/>
        <v>1.3833125464936773</v>
      </c>
      <c r="AE12" s="348">
        <f t="shared" si="6"/>
        <v>1.4791939489588457</v>
      </c>
      <c r="AF12" s="348">
        <f t="shared" si="6"/>
        <v>1.5818107018376191</v>
      </c>
      <c r="AG12" s="348">
        <f t="shared" si="6"/>
        <v>1.6896553941663204</v>
      </c>
      <c r="AH12" s="348">
        <f t="shared" si="6"/>
        <v>1.8008483054992006</v>
      </c>
      <c r="AI12" s="348">
        <f t="shared" si="6"/>
        <v>1.9132565151882863</v>
      </c>
      <c r="AJ12" s="348">
        <f t="shared" si="6"/>
        <v>2.0246523554117304</v>
      </c>
      <c r="AK12" s="348">
        <f t="shared" si="6"/>
        <v>2.1328871949212811</v>
      </c>
      <c r="AL12" s="348">
        <f t="shared" ref="AL12:BN12" si="7">AL79*AL146</f>
        <v>2.2360524114207783</v>
      </c>
      <c r="AM12" s="348">
        <f t="shared" si="7"/>
        <v>2.3326028684956168</v>
      </c>
      <c r="AN12" s="348">
        <f t="shared" si="7"/>
        <v>2.4214278831755616</v>
      </c>
      <c r="AO12" s="348">
        <f t="shared" si="7"/>
        <v>2.501866908302532</v>
      </c>
      <c r="AP12" s="348">
        <f t="shared" si="7"/>
        <v>2.5736778995876799</v>
      </c>
      <c r="AQ12" s="348">
        <f t="shared" si="7"/>
        <v>2.6369728754929995</v>
      </c>
      <c r="AR12" s="348">
        <f t="shared" si="7"/>
        <v>2.6921368734533684</v>
      </c>
      <c r="AS12" s="348">
        <f t="shared" si="7"/>
        <v>2.7397444138602376</v>
      </c>
      <c r="AT12" s="348">
        <f t="shared" si="7"/>
        <v>2.7804834956150959</v>
      </c>
      <c r="AU12" s="348">
        <f t="shared" si="7"/>
        <v>2.8150927198866267</v>
      </c>
      <c r="AV12" s="348">
        <f t="shared" si="7"/>
        <v>2.8443134377922714</v>
      </c>
      <c r="AW12" s="348">
        <f t="shared" si="7"/>
        <v>2.8688562727794515</v>
      </c>
      <c r="AX12" s="348">
        <f t="shared" si="7"/>
        <v>2.8893799535249824</v>
      </c>
      <c r="AY12" s="348">
        <f t="shared" si="7"/>
        <v>2.906479854104107</v>
      </c>
      <c r="AZ12" s="348">
        <f t="shared" si="7"/>
        <v>2.9206836673440129</v>
      </c>
      <c r="BA12" s="348">
        <f t="shared" si="7"/>
        <v>2.933459165991875</v>
      </c>
      <c r="BB12" s="348">
        <f t="shared" si="7"/>
        <v>2.9452274080205649</v>
      </c>
      <c r="BC12" s="348">
        <f t="shared" si="7"/>
        <v>2.9549572779415079</v>
      </c>
      <c r="BD12" s="348">
        <f t="shared" si="7"/>
        <v>2.962987858815481</v>
      </c>
      <c r="BE12" s="348">
        <f t="shared" si="7"/>
        <v>2.9696064145805989</v>
      </c>
      <c r="BF12" s="348">
        <f t="shared" si="7"/>
        <v>2.9750547702705044</v>
      </c>
      <c r="BG12" s="348">
        <f t="shared" si="7"/>
        <v>2.9795354558660718</v>
      </c>
      <c r="BH12" s="348">
        <f t="shared" si="7"/>
        <v>2.9832173850343526</v>
      </c>
      <c r="BI12" s="348">
        <f t="shared" si="7"/>
        <v>2.9862409573545827</v>
      </c>
      <c r="BJ12" s="348">
        <f t="shared" si="7"/>
        <v>2.9887225494730965</v>
      </c>
      <c r="BK12" s="348">
        <f t="shared" si="7"/>
        <v>2.9907584082616223</v>
      </c>
      <c r="BL12" s="348">
        <f t="shared" si="7"/>
        <v>2.9924279863565997</v>
      </c>
      <c r="BM12" s="348">
        <f t="shared" si="7"/>
        <v>2.9937967741364142</v>
      </c>
      <c r="BN12" s="838">
        <f t="shared" si="7"/>
        <v>2.9949186870979672</v>
      </c>
      <c r="BO12" s="268"/>
      <c r="BW12" s="184"/>
      <c r="DI12" s="27"/>
      <c r="DJ12" s="27"/>
      <c r="DK12" s="480"/>
      <c r="DL12" s="474"/>
      <c r="DM12" s="474"/>
      <c r="DN12" s="474"/>
      <c r="DO12" s="474"/>
      <c r="DP12" s="474"/>
      <c r="DQ12" s="474"/>
      <c r="DR12" s="474"/>
      <c r="DS12" s="474"/>
      <c r="DT12" s="474"/>
      <c r="DU12" s="474"/>
      <c r="DV12" s="474"/>
      <c r="DW12" s="474"/>
      <c r="DX12" s="474"/>
      <c r="DY12" s="474"/>
      <c r="DZ12" s="474"/>
      <c r="EA12" s="474"/>
      <c r="EB12" s="474"/>
      <c r="EC12" s="474"/>
      <c r="ED12" s="474"/>
      <c r="EE12" s="474"/>
      <c r="EF12" s="474"/>
      <c r="EG12" s="27"/>
      <c r="EH12" s="27"/>
      <c r="EI12" s="27"/>
      <c r="EJ12" s="480"/>
      <c r="EK12" s="474"/>
      <c r="EL12" s="474"/>
      <c r="EM12" s="474"/>
      <c r="EN12" s="474"/>
      <c r="EO12" s="474"/>
      <c r="EP12" s="474"/>
      <c r="EQ12" s="474"/>
      <c r="ER12" s="474"/>
      <c r="ES12" s="474"/>
      <c r="ET12" s="474"/>
      <c r="EU12" s="474"/>
      <c r="EV12" s="474"/>
      <c r="EW12" s="474"/>
      <c r="EX12" s="474"/>
      <c r="EY12" s="474"/>
      <c r="EZ12" s="474"/>
      <c r="FA12" s="474"/>
      <c r="FB12" s="474"/>
      <c r="FC12" s="474"/>
      <c r="FD12" s="474"/>
      <c r="FE12" s="474"/>
      <c r="FF12" s="27"/>
      <c r="FG12" s="27"/>
      <c r="FH12" s="27"/>
      <c r="FI12" s="480"/>
      <c r="FJ12" s="474"/>
      <c r="FK12" s="474"/>
      <c r="FL12" s="474"/>
      <c r="FM12" s="474"/>
      <c r="FN12" s="474"/>
      <c r="FO12" s="474"/>
      <c r="FP12" s="474"/>
      <c r="FQ12" s="474"/>
      <c r="FR12" s="474"/>
      <c r="FS12" s="474"/>
      <c r="FT12" s="474"/>
      <c r="FU12" s="474"/>
      <c r="FV12" s="474"/>
      <c r="FW12" s="474"/>
      <c r="FX12" s="474"/>
      <c r="FY12" s="474"/>
      <c r="FZ12" s="474"/>
      <c r="GA12" s="474"/>
      <c r="GB12" s="474"/>
      <c r="GC12" s="474"/>
      <c r="GD12" s="474"/>
      <c r="GE12" s="27"/>
    </row>
    <row r="13" spans="1:187" ht="42" customHeight="1">
      <c r="B13" s="476"/>
      <c r="C13" s="481"/>
      <c r="D13" s="498">
        <v>1.35</v>
      </c>
      <c r="E13" s="497">
        <f t="shared" si="3"/>
        <v>2.9688316826343706</v>
      </c>
      <c r="F13" s="837">
        <f t="shared" ref="F13:AK13" si="8">F80*F147</f>
        <v>0.73436075820903035</v>
      </c>
      <c r="G13" s="348">
        <f t="shared" si="8"/>
        <v>0.73716572811580283</v>
      </c>
      <c r="H13" s="348">
        <f t="shared" si="8"/>
        <v>0.73716248726711009</v>
      </c>
      <c r="I13" s="348">
        <f t="shared" si="8"/>
        <v>0.73946454106833992</v>
      </c>
      <c r="J13" s="348">
        <f t="shared" si="8"/>
        <v>0.7610047697523924</v>
      </c>
      <c r="K13" s="348">
        <f t="shared" si="8"/>
        <v>0.76343990792934557</v>
      </c>
      <c r="L13" s="348">
        <f t="shared" si="8"/>
        <v>0.76640786820036777</v>
      </c>
      <c r="M13" s="348">
        <f t="shared" si="8"/>
        <v>0.77002296189124197</v>
      </c>
      <c r="N13" s="348">
        <f t="shared" si="8"/>
        <v>0.77442312488627019</v>
      </c>
      <c r="O13" s="348">
        <f t="shared" si="8"/>
        <v>0.77977435717933208</v>
      </c>
      <c r="P13" s="348">
        <f t="shared" si="8"/>
        <v>0.78814284073978158</v>
      </c>
      <c r="Q13" s="348">
        <f t="shared" si="8"/>
        <v>0.79970790078401166</v>
      </c>
      <c r="R13" s="348">
        <f t="shared" si="8"/>
        <v>0.81366934096187882</v>
      </c>
      <c r="S13" s="348">
        <f t="shared" si="8"/>
        <v>0.83048177693523162</v>
      </c>
      <c r="T13" s="348">
        <f t="shared" si="8"/>
        <v>0.85066672103117258</v>
      </c>
      <c r="U13" s="348">
        <f t="shared" si="8"/>
        <v>0.87481348662801561</v>
      </c>
      <c r="V13" s="348">
        <f t="shared" si="8"/>
        <v>0.90357539708303658</v>
      </c>
      <c r="W13" s="348">
        <f t="shared" si="8"/>
        <v>0.93765908354214467</v>
      </c>
      <c r="X13" s="348">
        <f t="shared" si="8"/>
        <v>0.97780431886765007</v>
      </c>
      <c r="Y13" s="348">
        <f t="shared" si="8"/>
        <v>1.0247517678541826</v>
      </c>
      <c r="Z13" s="348">
        <f t="shared" si="8"/>
        <v>1.0791965081057215</v>
      </c>
      <c r="AA13" s="348">
        <f t="shared" si="8"/>
        <v>1.1417264980952204</v>
      </c>
      <c r="AB13" s="348">
        <f t="shared" si="8"/>
        <v>1.2127476042045531</v>
      </c>
      <c r="AC13" s="348">
        <f t="shared" si="8"/>
        <v>1.2924004030372862</v>
      </c>
      <c r="AD13" s="348">
        <f t="shared" si="8"/>
        <v>1.3804783704092887</v>
      </c>
      <c r="AE13" s="348">
        <f t="shared" si="8"/>
        <v>1.4763612495532867</v>
      </c>
      <c r="AF13" s="348">
        <f t="shared" si="8"/>
        <v>1.5789797443154274</v>
      </c>
      <c r="AG13" s="348">
        <f t="shared" si="8"/>
        <v>1.6868263975112283</v>
      </c>
      <c r="AH13" s="348">
        <f t="shared" si="8"/>
        <v>1.7980214245165249</v>
      </c>
      <c r="AI13" s="348">
        <f t="shared" si="8"/>
        <v>1.9104318282048534</v>
      </c>
      <c r="AJ13" s="348">
        <f t="shared" si="8"/>
        <v>2.0218298598820579</v>
      </c>
      <c r="AK13" s="348">
        <f t="shared" si="8"/>
        <v>2.1300668116672039</v>
      </c>
      <c r="AL13" s="348">
        <f t="shared" ref="AL13:BN13" si="9">AL80*AL147</f>
        <v>2.2332339965007177</v>
      </c>
      <c r="AM13" s="348">
        <f t="shared" si="9"/>
        <v>2.3297862303025272</v>
      </c>
      <c r="AN13" s="348">
        <f t="shared" si="9"/>
        <v>2.4186128016876096</v>
      </c>
      <c r="AO13" s="348">
        <f t="shared" si="9"/>
        <v>2.4990531535462917</v>
      </c>
      <c r="AP13" s="348">
        <f t="shared" si="9"/>
        <v>2.570865247123669</v>
      </c>
      <c r="AQ13" s="348">
        <f t="shared" si="9"/>
        <v>2.6341611177544713</v>
      </c>
      <c r="AR13" s="348">
        <f t="shared" si="9"/>
        <v>2.6893258267336546</v>
      </c>
      <c r="AS13" s="348">
        <f t="shared" si="9"/>
        <v>2.7369339214456194</v>
      </c>
      <c r="AT13" s="348">
        <f t="shared" si="9"/>
        <v>2.7776734279361217</v>
      </c>
      <c r="AU13" s="348">
        <f t="shared" si="9"/>
        <v>2.8122829726544292</v>
      </c>
      <c r="AV13" s="348">
        <f t="shared" si="9"/>
        <v>2.8415039289907007</v>
      </c>
      <c r="AW13" s="348">
        <f t="shared" si="9"/>
        <v>2.8660469391942369</v>
      </c>
      <c r="AX13" s="348">
        <f t="shared" si="9"/>
        <v>2.8865707472810826</v>
      </c>
      <c r="AY13" s="348">
        <f t="shared" si="9"/>
        <v>2.9036707394956136</v>
      </c>
      <c r="AZ13" s="348">
        <f t="shared" si="9"/>
        <v>2.9178746180966848</v>
      </c>
      <c r="BA13" s="348">
        <f t="shared" si="9"/>
        <v>2.9296429668685073</v>
      </c>
      <c r="BB13" s="348">
        <f t="shared" si="9"/>
        <v>2.939372914621035</v>
      </c>
      <c r="BC13" s="348">
        <f t="shared" si="9"/>
        <v>2.9474035518726476</v>
      </c>
      <c r="BD13" s="348">
        <f t="shared" si="9"/>
        <v>2.9549573254362094</v>
      </c>
      <c r="BE13" s="348">
        <f t="shared" si="9"/>
        <v>2.9629878921053736</v>
      </c>
      <c r="BF13" s="348">
        <f t="shared" si="9"/>
        <v>2.9696064369827599</v>
      </c>
      <c r="BG13" s="348">
        <f t="shared" si="9"/>
        <v>2.9750547844382971</v>
      </c>
      <c r="BH13" s="348">
        <f t="shared" si="9"/>
        <v>2.9795354638804192</v>
      </c>
      <c r="BI13" s="348">
        <f t="shared" si="9"/>
        <v>2.9832173885033986</v>
      </c>
      <c r="BJ13" s="348">
        <f t="shared" si="9"/>
        <v>2.986240957507015</v>
      </c>
      <c r="BK13" s="348">
        <f t="shared" si="9"/>
        <v>2.9887225472395325</v>
      </c>
      <c r="BL13" s="348">
        <f t="shared" si="9"/>
        <v>2.9907584043425781</v>
      </c>
      <c r="BM13" s="348">
        <f t="shared" si="9"/>
        <v>2.9924279812774515</v>
      </c>
      <c r="BN13" s="838">
        <f t="shared" si="9"/>
        <v>2.9937967682907454</v>
      </c>
      <c r="BO13" s="268"/>
      <c r="BW13" s="184"/>
      <c r="DI13" s="27"/>
      <c r="DJ13" s="27"/>
      <c r="DK13" s="480"/>
      <c r="DL13" s="474"/>
      <c r="DM13" s="474"/>
      <c r="DN13" s="474"/>
      <c r="DO13" s="474"/>
      <c r="DP13" s="474"/>
      <c r="DQ13" s="474"/>
      <c r="DR13" s="474"/>
      <c r="DS13" s="474"/>
      <c r="DT13" s="474"/>
      <c r="DU13" s="474"/>
      <c r="DV13" s="474"/>
      <c r="DW13" s="474"/>
      <c r="DX13" s="474"/>
      <c r="DY13" s="474"/>
      <c r="DZ13" s="474"/>
      <c r="EA13" s="474"/>
      <c r="EB13" s="474"/>
      <c r="EC13" s="474"/>
      <c r="ED13" s="474"/>
      <c r="EE13" s="474"/>
      <c r="EF13" s="474"/>
      <c r="EG13" s="27"/>
      <c r="EH13" s="27"/>
      <c r="EI13" s="27"/>
      <c r="EJ13" s="480"/>
      <c r="EK13" s="474"/>
      <c r="EL13" s="474"/>
      <c r="EM13" s="474"/>
      <c r="EN13" s="474"/>
      <c r="EO13" s="474"/>
      <c r="EP13" s="474"/>
      <c r="EQ13" s="474"/>
      <c r="ER13" s="474"/>
      <c r="ES13" s="474"/>
      <c r="ET13" s="474"/>
      <c r="EU13" s="474"/>
      <c r="EV13" s="474"/>
      <c r="EW13" s="474"/>
      <c r="EX13" s="474"/>
      <c r="EY13" s="474"/>
      <c r="EZ13" s="474"/>
      <c r="FA13" s="474"/>
      <c r="FB13" s="474"/>
      <c r="FC13" s="474"/>
      <c r="FD13" s="474"/>
      <c r="FE13" s="474"/>
      <c r="FF13" s="27"/>
      <c r="FG13" s="27"/>
      <c r="FH13" s="27"/>
      <c r="FI13" s="480"/>
      <c r="FJ13" s="474"/>
      <c r="FK13" s="474"/>
      <c r="FL13" s="474"/>
      <c r="FM13" s="474"/>
      <c r="FN13" s="474"/>
      <c r="FO13" s="474"/>
      <c r="FP13" s="474"/>
      <c r="FQ13" s="474"/>
      <c r="FR13" s="474"/>
      <c r="FS13" s="474"/>
      <c r="FT13" s="474"/>
      <c r="FU13" s="474"/>
      <c r="FV13" s="474"/>
      <c r="FW13" s="474"/>
      <c r="FX13" s="474"/>
      <c r="FY13" s="474"/>
      <c r="FZ13" s="474"/>
      <c r="GA13" s="474"/>
      <c r="GB13" s="474"/>
      <c r="GC13" s="474"/>
      <c r="GD13" s="474"/>
      <c r="GE13" s="27"/>
    </row>
    <row r="14" spans="1:187" ht="42" customHeight="1">
      <c r="B14" s="476"/>
      <c r="C14" s="481"/>
      <c r="D14" s="496">
        <v>1.3</v>
      </c>
      <c r="E14" s="497">
        <f t="shared" si="3"/>
        <v>2.9619892207444924</v>
      </c>
      <c r="F14" s="837">
        <f t="shared" ref="F14:AK14" si="10">F81*F148</f>
        <v>0.73091454877696882</v>
      </c>
      <c r="G14" s="348">
        <f t="shared" si="10"/>
        <v>0.73432956628921819</v>
      </c>
      <c r="H14" s="348">
        <f t="shared" si="10"/>
        <v>0.73432443222218058</v>
      </c>
      <c r="I14" s="348">
        <f t="shared" si="10"/>
        <v>0.73712860764454258</v>
      </c>
      <c r="J14" s="348">
        <f t="shared" si="10"/>
        <v>0.73712506658922261</v>
      </c>
      <c r="K14" s="348">
        <f t="shared" si="10"/>
        <v>0.7634051931036685</v>
      </c>
      <c r="L14" s="348">
        <f t="shared" si="10"/>
        <v>0.76637223459343573</v>
      </c>
      <c r="M14" s="348">
        <f t="shared" si="10"/>
        <v>0.7699866329554409</v>
      </c>
      <c r="N14" s="348">
        <f t="shared" si="10"/>
        <v>0.77438627397892401</v>
      </c>
      <c r="O14" s="348">
        <f t="shared" si="10"/>
        <v>0.7797370983955153</v>
      </c>
      <c r="P14" s="348">
        <f t="shared" si="10"/>
        <v>0.78623815450903112</v>
      </c>
      <c r="Q14" s="348">
        <f t="shared" si="10"/>
        <v>0.7962489016080061</v>
      </c>
      <c r="R14" s="348">
        <f t="shared" si="10"/>
        <v>0.81020969514602736</v>
      </c>
      <c r="S14" s="348">
        <f t="shared" si="10"/>
        <v>0.82702143054522814</v>
      </c>
      <c r="T14" s="348">
        <f t="shared" si="10"/>
        <v>0.8472056658562287</v>
      </c>
      <c r="U14" s="348">
        <f t="shared" si="10"/>
        <v>0.87135176320301888</v>
      </c>
      <c r="V14" s="348">
        <f t="shared" si="10"/>
        <v>0.90011309799877814</v>
      </c>
      <c r="W14" s="348">
        <f t="shared" si="10"/>
        <v>0.93419635655658284</v>
      </c>
      <c r="X14" s="348">
        <f t="shared" si="10"/>
        <v>0.97434136921646675</v>
      </c>
      <c r="Y14" s="348">
        <f t="shared" si="10"/>
        <v>1.0212888589760127</v>
      </c>
      <c r="Z14" s="348">
        <f t="shared" si="10"/>
        <v>1.0757339597727045</v>
      </c>
      <c r="AA14" s="348">
        <f t="shared" si="10"/>
        <v>1.1382646807503314</v>
      </c>
      <c r="AB14" s="348">
        <f t="shared" si="10"/>
        <v>1.2092869282890126</v>
      </c>
      <c r="AC14" s="348">
        <f t="shared" si="10"/>
        <v>1.2889413024122955</v>
      </c>
      <c r="AD14" s="348">
        <f t="shared" si="10"/>
        <v>1.377021279767368</v>
      </c>
      <c r="AE14" s="348">
        <f t="shared" si="10"/>
        <v>1.4729065769704457</v>
      </c>
      <c r="AF14" s="348">
        <f t="shared" si="10"/>
        <v>1.5755278415909886</v>
      </c>
      <c r="AG14" s="348">
        <f t="shared" si="10"/>
        <v>1.6833775322325424</v>
      </c>
      <c r="AH14" s="348">
        <f t="shared" si="10"/>
        <v>1.7945757583357016</v>
      </c>
      <c r="AI14" s="348">
        <f t="shared" si="10"/>
        <v>1.9069894052355039</v>
      </c>
      <c r="AJ14" s="348">
        <f t="shared" si="10"/>
        <v>2.0183906074052218</v>
      </c>
      <c r="AK14" s="348">
        <f t="shared" si="10"/>
        <v>2.1266305529233045</v>
      </c>
      <c r="AL14" s="348">
        <f t="shared" ref="AL14:BN14" si="11">AL81*AL148</f>
        <v>2.2298004729857657</v>
      </c>
      <c r="AM14" s="348">
        <f t="shared" si="11"/>
        <v>2.3263551294063483</v>
      </c>
      <c r="AN14" s="348">
        <f t="shared" si="11"/>
        <v>2.4151837851010103</v>
      </c>
      <c r="AO14" s="348">
        <f t="shared" si="11"/>
        <v>2.495625882557698</v>
      </c>
      <c r="AP14" s="348">
        <f t="shared" si="11"/>
        <v>2.5674394023084028</v>
      </c>
      <c r="AQ14" s="348">
        <f t="shared" si="11"/>
        <v>2.6307364121022014</v>
      </c>
      <c r="AR14" s="348">
        <f t="shared" si="11"/>
        <v>2.6859020125392168</v>
      </c>
      <c r="AS14" s="348">
        <f t="shared" si="11"/>
        <v>2.7335107920955579</v>
      </c>
      <c r="AT14" s="348">
        <f t="shared" si="11"/>
        <v>2.7742508160501491</v>
      </c>
      <c r="AU14" s="348">
        <f t="shared" si="11"/>
        <v>2.808860746003226</v>
      </c>
      <c r="AV14" s="348">
        <f t="shared" si="11"/>
        <v>2.8380819853630341</v>
      </c>
      <c r="AW14" s="348">
        <f t="shared" si="11"/>
        <v>2.8626252010616429</v>
      </c>
      <c r="AX14" s="348">
        <f t="shared" si="11"/>
        <v>2.883149156797129</v>
      </c>
      <c r="AY14" s="348">
        <f t="shared" si="11"/>
        <v>2.9002492541147262</v>
      </c>
      <c r="AZ14" s="348">
        <f t="shared" si="11"/>
        <v>2.9144532069174924</v>
      </c>
      <c r="BA14" s="348">
        <f t="shared" si="11"/>
        <v>2.9262216076924559</v>
      </c>
      <c r="BB14" s="348">
        <f t="shared" si="11"/>
        <v>2.93595159165432</v>
      </c>
      <c r="BC14" s="348">
        <f t="shared" si="11"/>
        <v>2.9452274063430335</v>
      </c>
      <c r="BD14" s="348">
        <f t="shared" si="11"/>
        <v>2.9549572753374811</v>
      </c>
      <c r="BE14" s="348">
        <f t="shared" si="11"/>
        <v>2.9629878539117893</v>
      </c>
      <c r="BF14" s="348">
        <f t="shared" si="11"/>
        <v>2.9696064069258674</v>
      </c>
      <c r="BG14" s="348">
        <f t="shared" si="11"/>
        <v>2.9750547599257477</v>
      </c>
      <c r="BH14" s="348">
        <f t="shared" si="11"/>
        <v>2.9795354431414252</v>
      </c>
      <c r="BI14" s="348">
        <f t="shared" si="11"/>
        <v>2.9832173703375808</v>
      </c>
      <c r="BJ14" s="348">
        <f t="shared" si="11"/>
        <v>2.9862409411082447</v>
      </c>
      <c r="BK14" s="348">
        <f t="shared" si="11"/>
        <v>2.9887225320731803</v>
      </c>
      <c r="BL14" s="348">
        <f t="shared" si="11"/>
        <v>2.9907583900604493</v>
      </c>
      <c r="BM14" s="348">
        <f t="shared" si="11"/>
        <v>2.9924279676590526</v>
      </c>
      <c r="BN14" s="838">
        <f t="shared" si="11"/>
        <v>2.9937967552028284</v>
      </c>
      <c r="BO14" s="268"/>
      <c r="BW14" s="184"/>
      <c r="DI14" s="27"/>
      <c r="DJ14" s="27"/>
      <c r="DK14" s="480"/>
      <c r="DL14" s="474"/>
      <c r="DM14" s="474"/>
      <c r="DN14" s="474"/>
      <c r="DO14" s="474"/>
      <c r="DP14" s="474"/>
      <c r="DQ14" s="474"/>
      <c r="DR14" s="474"/>
      <c r="DS14" s="474"/>
      <c r="DT14" s="474"/>
      <c r="DU14" s="474"/>
      <c r="DV14" s="474"/>
      <c r="DW14" s="474"/>
      <c r="DX14" s="474"/>
      <c r="DY14" s="474"/>
      <c r="DZ14" s="474"/>
      <c r="EA14" s="474"/>
      <c r="EB14" s="474"/>
      <c r="EC14" s="474"/>
      <c r="ED14" s="474"/>
      <c r="EE14" s="474"/>
      <c r="EF14" s="474"/>
      <c r="EG14" s="27"/>
      <c r="EH14" s="27"/>
      <c r="EI14" s="27"/>
      <c r="EJ14" s="480"/>
      <c r="EK14" s="474"/>
      <c r="EL14" s="474"/>
      <c r="EM14" s="474"/>
      <c r="EN14" s="474"/>
      <c r="EO14" s="474"/>
      <c r="EP14" s="474"/>
      <c r="EQ14" s="474"/>
      <c r="ER14" s="474"/>
      <c r="ES14" s="474"/>
      <c r="ET14" s="474"/>
      <c r="EU14" s="474"/>
      <c r="EV14" s="474"/>
      <c r="EW14" s="474"/>
      <c r="EX14" s="474"/>
      <c r="EY14" s="474"/>
      <c r="EZ14" s="474"/>
      <c r="FA14" s="474"/>
      <c r="FB14" s="474"/>
      <c r="FC14" s="474"/>
      <c r="FD14" s="474"/>
      <c r="FE14" s="474"/>
      <c r="FF14" s="27"/>
      <c r="FG14" s="27"/>
      <c r="FH14" s="27"/>
      <c r="FI14" s="480"/>
      <c r="FJ14" s="474"/>
      <c r="FK14" s="474"/>
      <c r="FL14" s="474"/>
      <c r="FM14" s="474"/>
      <c r="FN14" s="474"/>
      <c r="FO14" s="474"/>
      <c r="FP14" s="474"/>
      <c r="FQ14" s="474"/>
      <c r="FR14" s="474"/>
      <c r="FS14" s="474"/>
      <c r="FT14" s="474"/>
      <c r="FU14" s="474"/>
      <c r="FV14" s="474"/>
      <c r="FW14" s="474"/>
      <c r="FX14" s="474"/>
      <c r="FY14" s="474"/>
      <c r="FZ14" s="474"/>
      <c r="GA14" s="474"/>
      <c r="GB14" s="474"/>
      <c r="GC14" s="474"/>
      <c r="GD14" s="474"/>
      <c r="GE14" s="27"/>
    </row>
    <row r="15" spans="1:187" ht="42" customHeight="1">
      <c r="B15" s="476"/>
      <c r="C15" s="481"/>
      <c r="D15" s="498">
        <v>1.25</v>
      </c>
      <c r="E15" s="497">
        <f t="shared" si="3"/>
        <v>2.9536601919380954</v>
      </c>
      <c r="F15" s="837">
        <f t="shared" ref="F15:AK15" si="12">F82*F149</f>
        <v>0.72671415941632944</v>
      </c>
      <c r="G15" s="348">
        <f t="shared" si="12"/>
        <v>0.73086882307235013</v>
      </c>
      <c r="H15" s="348">
        <f t="shared" si="12"/>
        <v>0.73086068882950617</v>
      </c>
      <c r="I15" s="348">
        <f t="shared" si="12"/>
        <v>0.73427433261652741</v>
      </c>
      <c r="J15" s="348">
        <f t="shared" si="12"/>
        <v>0.73426865833702593</v>
      </c>
      <c r="K15" s="348">
        <f t="shared" si="12"/>
        <v>0.73707257274058735</v>
      </c>
      <c r="L15" s="348">
        <f t="shared" si="12"/>
        <v>0.76335033525368079</v>
      </c>
      <c r="M15" s="348">
        <f t="shared" si="12"/>
        <v>0.76631699257105901</v>
      </c>
      <c r="N15" s="348">
        <f t="shared" si="12"/>
        <v>0.76993118418487483</v>
      </c>
      <c r="O15" s="348">
        <f t="shared" si="12"/>
        <v>0.77433068458792498</v>
      </c>
      <c r="P15" s="348">
        <f t="shared" si="12"/>
        <v>0.78046478070765524</v>
      </c>
      <c r="Q15" s="348">
        <f t="shared" si="12"/>
        <v>0.79202845214427164</v>
      </c>
      <c r="R15" s="348">
        <f t="shared" si="12"/>
        <v>0.80598828389603772</v>
      </c>
      <c r="S15" s="348">
        <f t="shared" si="12"/>
        <v>0.82279898792714301</v>
      </c>
      <c r="T15" s="348">
        <f t="shared" si="12"/>
        <v>0.84298219967368937</v>
      </c>
      <c r="U15" s="348">
        <f t="shared" si="12"/>
        <v>0.86712736347673858</v>
      </c>
      <c r="V15" s="348">
        <f t="shared" si="12"/>
        <v>0.8958879416366784</v>
      </c>
      <c r="W15" s="348">
        <f t="shared" si="12"/>
        <v>0.92997071080603533</v>
      </c>
      <c r="X15" s="348">
        <f t="shared" si="12"/>
        <v>0.97011559271106584</v>
      </c>
      <c r="Y15" s="348">
        <f t="shared" si="12"/>
        <v>1.017063399022722</v>
      </c>
      <c r="Z15" s="348">
        <f t="shared" si="12"/>
        <v>1.071509344380086</v>
      </c>
      <c r="AA15" s="348">
        <f t="shared" si="12"/>
        <v>1.1340415038945162</v>
      </c>
      <c r="AB15" s="348">
        <f t="shared" si="12"/>
        <v>1.2050658272312968</v>
      </c>
      <c r="AC15" s="348">
        <f t="shared" si="12"/>
        <v>1.2847229267087277</v>
      </c>
      <c r="AD15" s="348">
        <f t="shared" si="12"/>
        <v>1.3728062530343708</v>
      </c>
      <c r="AE15" s="348">
        <f t="shared" si="12"/>
        <v>1.4686954543498183</v>
      </c>
      <c r="AF15" s="348">
        <f t="shared" si="12"/>
        <v>1.5713210677493836</v>
      </c>
      <c r="AG15" s="348">
        <f t="shared" si="12"/>
        <v>1.6791754059610466</v>
      </c>
      <c r="AH15" s="348">
        <f t="shared" si="12"/>
        <v>1.7903784097265292</v>
      </c>
      <c r="AI15" s="348">
        <f t="shared" si="12"/>
        <v>1.9027967896999929</v>
      </c>
      <c r="AJ15" s="348">
        <f t="shared" si="12"/>
        <v>2.0142025177526706</v>
      </c>
      <c r="AK15" s="348">
        <f t="shared" si="12"/>
        <v>2.1224466472044328</v>
      </c>
      <c r="AL15" s="348">
        <f t="shared" ref="AL15:BN15" si="13">AL82*AL149</f>
        <v>2.2256203129094025</v>
      </c>
      <c r="AM15" s="348">
        <f t="shared" si="13"/>
        <v>2.3221782227091503</v>
      </c>
      <c r="AN15" s="348">
        <f t="shared" si="13"/>
        <v>2.4110096255418347</v>
      </c>
      <c r="AO15" s="348">
        <f t="shared" si="13"/>
        <v>2.4914539828529447</v>
      </c>
      <c r="AP15" s="348">
        <f t="shared" si="13"/>
        <v>2.5632693175906618</v>
      </c>
      <c r="AQ15" s="348">
        <f t="shared" si="13"/>
        <v>2.6265677536349425</v>
      </c>
      <c r="AR15" s="348">
        <f t="shared" si="13"/>
        <v>2.6817344529726141</v>
      </c>
      <c r="AS15" s="348">
        <f t="shared" si="13"/>
        <v>2.7293440643497093</v>
      </c>
      <c r="AT15" s="348">
        <f t="shared" si="13"/>
        <v>2.7700847080632753</v>
      </c>
      <c r="AU15" s="348">
        <f t="shared" si="13"/>
        <v>2.8046950933061789</v>
      </c>
      <c r="AV15" s="348">
        <f t="shared" si="13"/>
        <v>2.8339166629667232</v>
      </c>
      <c r="AW15" s="348">
        <f t="shared" si="13"/>
        <v>2.8584601156424845</v>
      </c>
      <c r="AX15" s="348">
        <f t="shared" si="13"/>
        <v>2.8789842397363881</v>
      </c>
      <c r="AY15" s="348">
        <f t="shared" si="13"/>
        <v>2.8960844556287562</v>
      </c>
      <c r="AZ15" s="348">
        <f t="shared" si="13"/>
        <v>2.9102884913064075</v>
      </c>
      <c r="BA15" s="348">
        <f t="shared" si="13"/>
        <v>2.9220569496149991</v>
      </c>
      <c r="BB15" s="348">
        <f t="shared" si="13"/>
        <v>2.9317869732810924</v>
      </c>
      <c r="BC15" s="348">
        <f t="shared" si="13"/>
        <v>2.9398176628557136</v>
      </c>
      <c r="BD15" s="348">
        <f t="shared" si="13"/>
        <v>2.9474035497482851</v>
      </c>
      <c r="BE15" s="348">
        <f t="shared" si="13"/>
        <v>2.9549573179515223</v>
      </c>
      <c r="BF15" s="348">
        <f t="shared" si="13"/>
        <v>2.9629878795881899</v>
      </c>
      <c r="BG15" s="348">
        <f t="shared" si="13"/>
        <v>2.9696064201082804</v>
      </c>
      <c r="BH15" s="348">
        <f t="shared" si="13"/>
        <v>2.9750547639899101</v>
      </c>
      <c r="BI15" s="348">
        <f t="shared" si="13"/>
        <v>2.9795354406267061</v>
      </c>
      <c r="BJ15" s="348">
        <f t="shared" si="13"/>
        <v>2.9832173631412235</v>
      </c>
      <c r="BK15" s="348">
        <f t="shared" si="13"/>
        <v>2.9862409306418574</v>
      </c>
      <c r="BL15" s="348">
        <f t="shared" si="13"/>
        <v>2.9887225193856106</v>
      </c>
      <c r="BM15" s="348">
        <f t="shared" si="13"/>
        <v>2.9907583759322911</v>
      </c>
      <c r="BN15" s="838">
        <f t="shared" si="13"/>
        <v>2.9924279526740136</v>
      </c>
      <c r="BO15" s="268"/>
      <c r="BW15" s="184"/>
      <c r="DI15" s="27"/>
      <c r="DJ15" s="27"/>
      <c r="DK15" s="480"/>
      <c r="DL15" s="474"/>
      <c r="DM15" s="474"/>
      <c r="DN15" s="474"/>
      <c r="DO15" s="474"/>
      <c r="DP15" s="474"/>
      <c r="DQ15" s="474"/>
      <c r="DR15" s="474"/>
      <c r="DS15" s="474"/>
      <c r="DT15" s="474"/>
      <c r="DU15" s="474"/>
      <c r="DV15" s="474"/>
      <c r="DW15" s="474"/>
      <c r="DX15" s="474"/>
      <c r="DY15" s="474"/>
      <c r="DZ15" s="474"/>
      <c r="EA15" s="474"/>
      <c r="EB15" s="474"/>
      <c r="EC15" s="474"/>
      <c r="ED15" s="474"/>
      <c r="EE15" s="474"/>
      <c r="EF15" s="474"/>
      <c r="EG15" s="27"/>
      <c r="EH15" s="27"/>
      <c r="EI15" s="27"/>
      <c r="EJ15" s="480"/>
      <c r="EK15" s="474"/>
      <c r="EL15" s="474"/>
      <c r="EM15" s="474"/>
      <c r="EN15" s="474"/>
      <c r="EO15" s="474"/>
      <c r="EP15" s="474"/>
      <c r="EQ15" s="474"/>
      <c r="ER15" s="474"/>
      <c r="ES15" s="474"/>
      <c r="ET15" s="474"/>
      <c r="EU15" s="474"/>
      <c r="EV15" s="474"/>
      <c r="EW15" s="474"/>
      <c r="EX15" s="474"/>
      <c r="EY15" s="474"/>
      <c r="EZ15" s="474"/>
      <c r="FA15" s="474"/>
      <c r="FB15" s="474"/>
      <c r="FC15" s="474"/>
      <c r="FD15" s="474"/>
      <c r="FE15" s="474"/>
      <c r="FF15" s="27"/>
      <c r="FG15" s="27"/>
      <c r="FH15" s="27"/>
      <c r="FI15" s="480"/>
      <c r="FJ15" s="474"/>
      <c r="FK15" s="474"/>
      <c r="FL15" s="474"/>
      <c r="FM15" s="474"/>
      <c r="FN15" s="474"/>
      <c r="FO15" s="474"/>
      <c r="FP15" s="474"/>
      <c r="FQ15" s="474"/>
      <c r="FR15" s="474"/>
      <c r="FS15" s="474"/>
      <c r="FT15" s="474"/>
      <c r="FU15" s="474"/>
      <c r="FV15" s="474"/>
      <c r="FW15" s="474"/>
      <c r="FX15" s="474"/>
      <c r="FY15" s="474"/>
      <c r="FZ15" s="474"/>
      <c r="GA15" s="474"/>
      <c r="GB15" s="474"/>
      <c r="GC15" s="474"/>
      <c r="GD15" s="474"/>
      <c r="GE15" s="27"/>
    </row>
    <row r="16" spans="1:187" ht="42" customHeight="1">
      <c r="B16" s="477"/>
      <c r="C16" s="476"/>
      <c r="D16" s="496">
        <v>1.2</v>
      </c>
      <c r="E16" s="497">
        <f t="shared" si="3"/>
        <v>2.9435291810924427</v>
      </c>
      <c r="F16" s="837">
        <f t="shared" ref="F16:AK16" si="14">F83*F150</f>
        <v>0.72159743810205457</v>
      </c>
      <c r="G16" s="348">
        <f t="shared" si="14"/>
        <v>0.72664733351760369</v>
      </c>
      <c r="H16" s="348">
        <f t="shared" si="14"/>
        <v>0.72663444894451745</v>
      </c>
      <c r="I16" s="348">
        <f t="shared" si="14"/>
        <v>0.73078673253910109</v>
      </c>
      <c r="J16" s="348">
        <f t="shared" si="14"/>
        <v>0.73077762698727389</v>
      </c>
      <c r="K16" s="348">
        <f t="shared" si="14"/>
        <v>0.73419072731832191</v>
      </c>
      <c r="L16" s="348">
        <f t="shared" si="14"/>
        <v>0.73418553752430915</v>
      </c>
      <c r="M16" s="348">
        <f t="shared" si="14"/>
        <v>0.76623676493573867</v>
      </c>
      <c r="N16" s="348">
        <f t="shared" si="14"/>
        <v>0.76984974164738318</v>
      </c>
      <c r="O16" s="348">
        <f t="shared" si="14"/>
        <v>0.77424836874117986</v>
      </c>
      <c r="P16" s="348">
        <f t="shared" si="14"/>
        <v>0.77959830513829587</v>
      </c>
      <c r="Q16" s="348">
        <f t="shared" si="14"/>
        <v>0.78688024331051409</v>
      </c>
      <c r="R16" s="348">
        <f t="shared" si="14"/>
        <v>0.80083864512501546</v>
      </c>
      <c r="S16" s="348">
        <f t="shared" si="14"/>
        <v>0.81764783368984773</v>
      </c>
      <c r="T16" s="348">
        <f t="shared" si="14"/>
        <v>0.83782957525469615</v>
      </c>
      <c r="U16" s="348">
        <f t="shared" si="14"/>
        <v>0.86197345256633051</v>
      </c>
      <c r="V16" s="348">
        <f t="shared" si="14"/>
        <v>0.89073307250061462</v>
      </c>
      <c r="W16" s="348">
        <f t="shared" si="14"/>
        <v>0.92481535886189159</v>
      </c>
      <c r="X16" s="348">
        <f t="shared" si="14"/>
        <v>0.96496037727224249</v>
      </c>
      <c r="Y16" s="348">
        <f t="shared" si="14"/>
        <v>1.0119090719948536</v>
      </c>
      <c r="Z16" s="348">
        <f t="shared" si="14"/>
        <v>1.0663567689082913</v>
      </c>
      <c r="AA16" s="348">
        <f t="shared" si="14"/>
        <v>1.1288916215141587</v>
      </c>
      <c r="AB16" s="348">
        <f t="shared" si="14"/>
        <v>1.1999196131505414</v>
      </c>
      <c r="AC16" s="348">
        <f t="shared" si="14"/>
        <v>1.2795813345741482</v>
      </c>
      <c r="AD16" s="348">
        <f t="shared" si="14"/>
        <v>1.3676701528301212</v>
      </c>
      <c r="AE16" s="348">
        <f t="shared" si="14"/>
        <v>1.4635655695571368</v>
      </c>
      <c r="AF16" s="348">
        <f t="shared" si="14"/>
        <v>1.5661979198084832</v>
      </c>
      <c r="AG16" s="348">
        <f t="shared" si="14"/>
        <v>1.6740592745558505</v>
      </c>
      <c r="AH16" s="348">
        <f t="shared" si="14"/>
        <v>1.7852693158296091</v>
      </c>
      <c r="AI16" s="348">
        <f t="shared" si="14"/>
        <v>1.8976945046994051</v>
      </c>
      <c r="AJ16" s="348">
        <f t="shared" si="14"/>
        <v>2.0091065971764275</v>
      </c>
      <c r="AK16" s="348">
        <f t="shared" si="14"/>
        <v>2.1173564829684306</v>
      </c>
      <c r="AL16" s="348">
        <f t="shared" ref="AL16:BN16" si="15">AL83*AL150</f>
        <v>2.2205351950316774</v>
      </c>
      <c r="AM16" s="348">
        <f t="shared" si="15"/>
        <v>2.3170974008322176</v>
      </c>
      <c r="AN16" s="348">
        <f t="shared" si="15"/>
        <v>2.4059323622620008</v>
      </c>
      <c r="AO16" s="348">
        <f t="shared" si="15"/>
        <v>2.4863795939175781</v>
      </c>
      <c r="AP16" s="348">
        <f t="shared" si="15"/>
        <v>2.5581971973749011</v>
      </c>
      <c r="AQ16" s="348">
        <f t="shared" si="15"/>
        <v>2.6214973870393923</v>
      </c>
      <c r="AR16" s="348">
        <f t="shared" si="15"/>
        <v>2.6766654165429711</v>
      </c>
      <c r="AS16" s="348">
        <f t="shared" si="15"/>
        <v>2.7242760200060094</v>
      </c>
      <c r="AT16" s="348">
        <f t="shared" si="15"/>
        <v>2.765017392617072</v>
      </c>
      <c r="AU16" s="348">
        <f t="shared" si="15"/>
        <v>2.7996283062974925</v>
      </c>
      <c r="AV16" s="348">
        <f t="shared" si="15"/>
        <v>2.8288502545754204</v>
      </c>
      <c r="AW16" s="348">
        <f t="shared" si="15"/>
        <v>2.8533939757183346</v>
      </c>
      <c r="AX16" s="348">
        <f t="shared" si="15"/>
        <v>2.8739182884406786</v>
      </c>
      <c r="AY16" s="348">
        <f t="shared" si="15"/>
        <v>2.8910186358049379</v>
      </c>
      <c r="AZ16" s="348">
        <f t="shared" si="15"/>
        <v>2.9052227624740592</v>
      </c>
      <c r="BA16" s="348">
        <f t="shared" si="15"/>
        <v>2.9169912833712308</v>
      </c>
      <c r="BB16" s="348">
        <f t="shared" si="15"/>
        <v>2.9267213498580618</v>
      </c>
      <c r="BC16" s="348">
        <f t="shared" si="15"/>
        <v>2.9359515973448902</v>
      </c>
      <c r="BD16" s="348">
        <f t="shared" si="15"/>
        <v>2.9452274018187872</v>
      </c>
      <c r="BE16" s="348">
        <f t="shared" si="15"/>
        <v>2.9549572615725839</v>
      </c>
      <c r="BF16" s="348">
        <f t="shared" si="15"/>
        <v>2.9629878322874994</v>
      </c>
      <c r="BG16" s="348">
        <f t="shared" si="15"/>
        <v>2.9696063789211564</v>
      </c>
      <c r="BH16" s="348">
        <f t="shared" si="15"/>
        <v>2.9750547269293799</v>
      </c>
      <c r="BI16" s="348">
        <f t="shared" si="15"/>
        <v>2.9795354063759536</v>
      </c>
      <c r="BJ16" s="348">
        <f t="shared" si="15"/>
        <v>2.9832173308416388</v>
      </c>
      <c r="BK16" s="348">
        <f t="shared" si="15"/>
        <v>2.9862408997476844</v>
      </c>
      <c r="BL16" s="348">
        <f t="shared" si="15"/>
        <v>2.9887224895645814</v>
      </c>
      <c r="BM16" s="348">
        <f t="shared" si="15"/>
        <v>2.9907583469977252</v>
      </c>
      <c r="BN16" s="838">
        <f t="shared" si="15"/>
        <v>2.9924279245383252</v>
      </c>
      <c r="BO16" s="268"/>
      <c r="BW16" s="184"/>
      <c r="DI16" s="27"/>
      <c r="DJ16" s="27"/>
      <c r="DK16" s="480"/>
      <c r="DL16" s="474"/>
      <c r="DM16" s="474"/>
      <c r="DN16" s="474"/>
      <c r="DO16" s="474"/>
      <c r="DP16" s="474"/>
      <c r="DQ16" s="474"/>
      <c r="DR16" s="474"/>
      <c r="DS16" s="474"/>
      <c r="DT16" s="474"/>
      <c r="DU16" s="474"/>
      <c r="DV16" s="474"/>
      <c r="DW16" s="474"/>
      <c r="DX16" s="474"/>
      <c r="DY16" s="474"/>
      <c r="DZ16" s="474"/>
      <c r="EA16" s="474"/>
      <c r="EB16" s="474"/>
      <c r="EC16" s="474"/>
      <c r="ED16" s="474"/>
      <c r="EE16" s="474"/>
      <c r="EF16" s="474"/>
      <c r="EG16" s="27"/>
      <c r="EH16" s="27"/>
      <c r="EI16" s="27"/>
      <c r="EJ16" s="480"/>
      <c r="EK16" s="474"/>
      <c r="EL16" s="474"/>
      <c r="EM16" s="474"/>
      <c r="EN16" s="474"/>
      <c r="EO16" s="474"/>
      <c r="EP16" s="474"/>
      <c r="EQ16" s="474"/>
      <c r="ER16" s="474"/>
      <c r="ES16" s="474"/>
      <c r="ET16" s="474"/>
      <c r="EU16" s="474"/>
      <c r="EV16" s="474"/>
      <c r="EW16" s="474"/>
      <c r="EX16" s="474"/>
      <c r="EY16" s="474"/>
      <c r="EZ16" s="474"/>
      <c r="FA16" s="474"/>
      <c r="FB16" s="474"/>
      <c r="FC16" s="474"/>
      <c r="FD16" s="474"/>
      <c r="FE16" s="474"/>
      <c r="FF16" s="27"/>
      <c r="FG16" s="27"/>
      <c r="FH16" s="27"/>
      <c r="FI16" s="480"/>
      <c r="FJ16" s="474"/>
      <c r="FK16" s="474"/>
      <c r="FL16" s="474"/>
      <c r="FM16" s="474"/>
      <c r="FN16" s="474"/>
      <c r="FO16" s="474"/>
      <c r="FP16" s="474"/>
      <c r="FQ16" s="474"/>
      <c r="FR16" s="474"/>
      <c r="FS16" s="474"/>
      <c r="FT16" s="474"/>
      <c r="FU16" s="474"/>
      <c r="FV16" s="474"/>
      <c r="FW16" s="474"/>
      <c r="FX16" s="474"/>
      <c r="FY16" s="474"/>
      <c r="FZ16" s="474"/>
      <c r="GA16" s="474"/>
      <c r="GB16" s="474"/>
      <c r="GC16" s="474"/>
      <c r="GD16" s="474"/>
      <c r="GE16" s="27"/>
    </row>
    <row r="17" spans="2:187" ht="42" customHeight="1">
      <c r="B17" s="477"/>
      <c r="C17" s="476"/>
      <c r="D17" s="498">
        <v>1.1499999999999999</v>
      </c>
      <c r="E17" s="497">
        <f t="shared" si="3"/>
        <v>2.9312174912774989</v>
      </c>
      <c r="F17" s="837">
        <f t="shared" ref="F17:AK17" si="16">F84*F151</f>
        <v>0.71536900338558296</v>
      </c>
      <c r="G17" s="348">
        <f t="shared" si="16"/>
        <v>0.72150013843666649</v>
      </c>
      <c r="H17" s="348">
        <f t="shared" si="16"/>
        <v>0.72147974384719893</v>
      </c>
      <c r="I17" s="348">
        <f t="shared" si="16"/>
        <v>0.72652550883835243</v>
      </c>
      <c r="J17" s="348">
        <f t="shared" si="16"/>
        <v>0.72651087863754005</v>
      </c>
      <c r="K17" s="348">
        <f t="shared" si="16"/>
        <v>0.73066206509260545</v>
      </c>
      <c r="L17" s="348">
        <f t="shared" si="16"/>
        <v>0.73065364781124353</v>
      </c>
      <c r="M17" s="348">
        <f t="shared" si="16"/>
        <v>0.73406759952979139</v>
      </c>
      <c r="N17" s="348">
        <f t="shared" si="16"/>
        <v>0.76611378370006478</v>
      </c>
      <c r="O17" s="348">
        <f t="shared" si="16"/>
        <v>0.76972662818249971</v>
      </c>
      <c r="P17" s="348">
        <f t="shared" si="16"/>
        <v>0.77412505989740521</v>
      </c>
      <c r="Q17" s="348">
        <f t="shared" si="16"/>
        <v>0.78060236572663355</v>
      </c>
      <c r="R17" s="348">
        <f t="shared" si="16"/>
        <v>0.79455864260904319</v>
      </c>
      <c r="S17" s="348">
        <f t="shared" si="16"/>
        <v>0.81136560942872005</v>
      </c>
      <c r="T17" s="348">
        <f t="shared" si="16"/>
        <v>0.8315452533859824</v>
      </c>
      <c r="U17" s="348">
        <f t="shared" si="16"/>
        <v>0.85568738983967985</v>
      </c>
      <c r="V17" s="348">
        <f t="shared" si="16"/>
        <v>0.88444586546116177</v>
      </c>
      <c r="W17" s="348">
        <f t="shared" si="16"/>
        <v>0.91852784225171114</v>
      </c>
      <c r="X17" s="348">
        <f t="shared" si="16"/>
        <v>0.95867360959697001</v>
      </c>
      <c r="Y17" s="348">
        <f t="shared" si="16"/>
        <v>1.0056243048946345</v>
      </c>
      <c r="Z17" s="348">
        <f t="shared" si="16"/>
        <v>1.0600753982283586</v>
      </c>
      <c r="AA17" s="348">
        <f t="shared" si="16"/>
        <v>1.1226151198799119</v>
      </c>
      <c r="AB17" s="348">
        <f t="shared" si="16"/>
        <v>1.1936494464314309</v>
      </c>
      <c r="AC17" s="348">
        <f t="shared" si="16"/>
        <v>1.2733188677212295</v>
      </c>
      <c r="AD17" s="348">
        <f t="shared" si="16"/>
        <v>1.3614165537604672</v>
      </c>
      <c r="AE17" s="348">
        <f t="shared" si="16"/>
        <v>1.4573217222611159</v>
      </c>
      <c r="AF17" s="348">
        <f t="shared" si="16"/>
        <v>1.5599643586885907</v>
      </c>
      <c r="AG17" s="348">
        <f t="shared" si="16"/>
        <v>1.667836150334348</v>
      </c>
      <c r="AH17" s="348">
        <f t="shared" si="16"/>
        <v>1.7790563989836625</v>
      </c>
      <c r="AI17" s="348">
        <f t="shared" si="16"/>
        <v>1.8914912260556669</v>
      </c>
      <c r="AJ17" s="348">
        <f t="shared" si="16"/>
        <v>2.0029121186508356</v>
      </c>
      <c r="AK17" s="348">
        <f t="shared" si="16"/>
        <v>2.1111697863958647</v>
      </c>
      <c r="AL17" s="348">
        <f t="shared" ref="AL17:BN17" si="17">AL84*AL151</f>
        <v>2.214355175012777</v>
      </c>
      <c r="AM17" s="348">
        <f t="shared" si="17"/>
        <v>2.310922948853908</v>
      </c>
      <c r="AN17" s="348">
        <f t="shared" si="17"/>
        <v>2.3997624332019956</v>
      </c>
      <c r="AO17" s="348">
        <f t="shared" si="17"/>
        <v>2.4802132509305501</v>
      </c>
      <c r="AP17" s="348">
        <f t="shared" si="17"/>
        <v>2.5520336356051092</v>
      </c>
      <c r="AQ17" s="348">
        <f t="shared" si="17"/>
        <v>2.6153359396690417</v>
      </c>
      <c r="AR17" s="348">
        <f t="shared" si="17"/>
        <v>2.670505548109837</v>
      </c>
      <c r="AS17" s="348">
        <f t="shared" si="17"/>
        <v>2.7181173119784443</v>
      </c>
      <c r="AT17" s="348">
        <f t="shared" si="17"/>
        <v>2.7588595254117565</v>
      </c>
      <c r="AU17" s="348">
        <f t="shared" si="17"/>
        <v>2.7934710407716707</v>
      </c>
      <c r="AV17" s="348">
        <f t="shared" si="17"/>
        <v>2.8226934148863707</v>
      </c>
      <c r="AW17" s="348">
        <f t="shared" si="17"/>
        <v>2.8472374345148168</v>
      </c>
      <c r="AX17" s="348">
        <f t="shared" si="17"/>
        <v>2.8677619546950708</v>
      </c>
      <c r="AY17" s="348">
        <f t="shared" si="17"/>
        <v>2.8848624451899707</v>
      </c>
      <c r="AZ17" s="348">
        <f t="shared" si="17"/>
        <v>2.8990666699776737</v>
      </c>
      <c r="BA17" s="348">
        <f t="shared" si="17"/>
        <v>2.9108352577648233</v>
      </c>
      <c r="BB17" s="348">
        <f t="shared" si="17"/>
        <v>2.9220569732133708</v>
      </c>
      <c r="BC17" s="348">
        <f t="shared" si="17"/>
        <v>2.9317869777485668</v>
      </c>
      <c r="BD17" s="348">
        <f t="shared" si="17"/>
        <v>2.9398176505866185</v>
      </c>
      <c r="BE17" s="348">
        <f t="shared" si="17"/>
        <v>2.9474035235392333</v>
      </c>
      <c r="BF17" s="348">
        <f t="shared" si="17"/>
        <v>2.9549572805225264</v>
      </c>
      <c r="BG17" s="348">
        <f t="shared" si="17"/>
        <v>2.9629878333936222</v>
      </c>
      <c r="BH17" s="348">
        <f t="shared" si="17"/>
        <v>2.9696063672767137</v>
      </c>
      <c r="BI17" s="348">
        <f t="shared" si="17"/>
        <v>2.9750547062954746</v>
      </c>
      <c r="BJ17" s="348">
        <f t="shared" si="17"/>
        <v>2.9795353795240538</v>
      </c>
      <c r="BK17" s="348">
        <f t="shared" si="17"/>
        <v>2.9832172998163666</v>
      </c>
      <c r="BL17" s="348">
        <f t="shared" si="17"/>
        <v>2.9862408660647688</v>
      </c>
      <c r="BM17" s="348">
        <f t="shared" si="17"/>
        <v>2.9887224543575659</v>
      </c>
      <c r="BN17" s="838">
        <f t="shared" si="17"/>
        <v>2.990758311125004</v>
      </c>
      <c r="BO17" s="268"/>
      <c r="BW17" s="184"/>
      <c r="DI17" s="27"/>
      <c r="DJ17" s="27"/>
      <c r="DK17" s="480"/>
      <c r="DL17" s="474"/>
      <c r="DM17" s="474"/>
      <c r="DN17" s="474"/>
      <c r="DO17" s="474"/>
      <c r="DP17" s="474"/>
      <c r="DQ17" s="474"/>
      <c r="DR17" s="474"/>
      <c r="DS17" s="474"/>
      <c r="DT17" s="474"/>
      <c r="DU17" s="474"/>
      <c r="DV17" s="474"/>
      <c r="DW17" s="474"/>
      <c r="DX17" s="474"/>
      <c r="DY17" s="474"/>
      <c r="DZ17" s="474"/>
      <c r="EA17" s="474"/>
      <c r="EB17" s="474"/>
      <c r="EC17" s="474"/>
      <c r="ED17" s="474"/>
      <c r="EE17" s="474"/>
      <c r="EF17" s="474"/>
      <c r="EG17" s="27"/>
      <c r="EH17" s="27"/>
      <c r="EI17" s="27"/>
      <c r="EJ17" s="480"/>
      <c r="EK17" s="474"/>
      <c r="EL17" s="474"/>
      <c r="EM17" s="474"/>
      <c r="EN17" s="474"/>
      <c r="EO17" s="474"/>
      <c r="EP17" s="474"/>
      <c r="EQ17" s="474"/>
      <c r="ER17" s="474"/>
      <c r="ES17" s="474"/>
      <c r="ET17" s="474"/>
      <c r="EU17" s="474"/>
      <c r="EV17" s="474"/>
      <c r="EW17" s="474"/>
      <c r="EX17" s="474"/>
      <c r="EY17" s="474"/>
      <c r="EZ17" s="474"/>
      <c r="FA17" s="474"/>
      <c r="FB17" s="474"/>
      <c r="FC17" s="474"/>
      <c r="FD17" s="474"/>
      <c r="FE17" s="474"/>
      <c r="FF17" s="27"/>
      <c r="FG17" s="27"/>
      <c r="FH17" s="27"/>
      <c r="FI17" s="480"/>
      <c r="FJ17" s="474"/>
      <c r="FK17" s="474"/>
      <c r="FL17" s="474"/>
      <c r="FM17" s="474"/>
      <c r="FN17" s="474"/>
      <c r="FO17" s="474"/>
      <c r="FP17" s="474"/>
      <c r="FQ17" s="474"/>
      <c r="FR17" s="474"/>
      <c r="FS17" s="474"/>
      <c r="FT17" s="474"/>
      <c r="FU17" s="474"/>
      <c r="FV17" s="474"/>
      <c r="FW17" s="474"/>
      <c r="FX17" s="474"/>
      <c r="FY17" s="474"/>
      <c r="FZ17" s="474"/>
      <c r="GA17" s="474"/>
      <c r="GB17" s="474"/>
      <c r="GC17" s="474"/>
      <c r="GD17" s="474"/>
      <c r="GE17" s="27"/>
    </row>
    <row r="18" spans="2:187" ht="42" customHeight="1">
      <c r="B18" s="477"/>
      <c r="C18" s="476"/>
      <c r="D18" s="496">
        <v>1.1000000000000001</v>
      </c>
      <c r="E18" s="497">
        <f t="shared" si="3"/>
        <v>2.9162722008602708</v>
      </c>
      <c r="F18" s="837">
        <f t="shared" ref="F18:AK18" si="18">F85*F152</f>
        <v>0.70779437130116274</v>
      </c>
      <c r="G18" s="348">
        <f t="shared" si="18"/>
        <v>0.71522797480536082</v>
      </c>
      <c r="H18" s="348">
        <f t="shared" si="18"/>
        <v>0.71519573577444884</v>
      </c>
      <c r="I18" s="348">
        <f t="shared" si="18"/>
        <v>0.72120251724771811</v>
      </c>
      <c r="J18" s="348">
        <f t="shared" si="18"/>
        <v>0.72129616348628323</v>
      </c>
      <c r="K18" s="348">
        <f t="shared" si="18"/>
        <v>0.72633975994540567</v>
      </c>
      <c r="L18" s="348">
        <f t="shared" si="18"/>
        <v>0.72632607249226411</v>
      </c>
      <c r="M18" s="348">
        <f t="shared" si="18"/>
        <v>0.73047842075606462</v>
      </c>
      <c r="N18" s="348">
        <f t="shared" si="18"/>
        <v>0.73047289652975667</v>
      </c>
      <c r="O18" s="348">
        <f t="shared" si="18"/>
        <v>0.76954460254820312</v>
      </c>
      <c r="P18" s="348">
        <f t="shared" si="18"/>
        <v>0.77394164142158195</v>
      </c>
      <c r="Q18" s="348">
        <f t="shared" si="18"/>
        <v>0.77928972458800272</v>
      </c>
      <c r="R18" s="348">
        <f t="shared" si="18"/>
        <v>0.7869032310517039</v>
      </c>
      <c r="S18" s="348">
        <f t="shared" si="18"/>
        <v>0.80370694952426747</v>
      </c>
      <c r="T18" s="348">
        <f t="shared" si="18"/>
        <v>0.82388362569325235</v>
      </c>
      <c r="U18" s="348">
        <f t="shared" si="18"/>
        <v>0.84802346527089745</v>
      </c>
      <c r="V18" s="348">
        <f t="shared" si="18"/>
        <v>0.87678071124681867</v>
      </c>
      <c r="W18" s="348">
        <f t="shared" si="18"/>
        <v>0.91086290822596694</v>
      </c>
      <c r="X18" s="348">
        <f t="shared" si="18"/>
        <v>0.95101068777990172</v>
      </c>
      <c r="Y18" s="348">
        <f t="shared" si="18"/>
        <v>0.99796545790735991</v>
      </c>
      <c r="Z18" s="348">
        <f t="shared" si="18"/>
        <v>1.0524228559264655</v>
      </c>
      <c r="AA18" s="348">
        <f t="shared" si="18"/>
        <v>1.1149711484258904</v>
      </c>
      <c r="AB18" s="348">
        <f t="shared" si="18"/>
        <v>1.1860161992397944</v>
      </c>
      <c r="AC18" s="348">
        <f t="shared" si="18"/>
        <v>1.26569823243492</v>
      </c>
      <c r="AD18" s="348">
        <f t="shared" si="18"/>
        <v>1.353810012615156</v>
      </c>
      <c r="AE18" s="348">
        <f t="shared" si="18"/>
        <v>1.4497302438161488</v>
      </c>
      <c r="AF18" s="348">
        <f t="shared" si="18"/>
        <v>1.5523883361833162</v>
      </c>
      <c r="AG18" s="348">
        <f t="shared" si="18"/>
        <v>1.6602753957766017</v>
      </c>
      <c r="AH18" s="348">
        <f t="shared" si="18"/>
        <v>1.771510193402029</v>
      </c>
      <c r="AI18" s="348">
        <f t="shared" si="18"/>
        <v>1.8839584170453172</v>
      </c>
      <c r="AJ18" s="348">
        <f t="shared" si="18"/>
        <v>1.9953912487982179</v>
      </c>
      <c r="AK18" s="348">
        <f t="shared" si="18"/>
        <v>2.1036592323889951</v>
      </c>
      <c r="AL18" s="348">
        <f t="shared" ref="AL18:BN18" si="19">AL85*AL152</f>
        <v>2.2068532780517516</v>
      </c>
      <c r="AM18" s="348">
        <f t="shared" si="19"/>
        <v>2.3034281216923986</v>
      </c>
      <c r="AN18" s="348">
        <f t="shared" si="19"/>
        <v>2.3922732359678367</v>
      </c>
      <c r="AO18" s="348">
        <f t="shared" si="19"/>
        <v>2.4727284346767711</v>
      </c>
      <c r="AP18" s="348">
        <f t="shared" si="19"/>
        <v>2.5445521577135191</v>
      </c>
      <c r="AQ18" s="348">
        <f t="shared" si="19"/>
        <v>2.6078569580609554</v>
      </c>
      <c r="AR18" s="348">
        <f t="shared" si="19"/>
        <v>2.6630284018635857</v>
      </c>
      <c r="AS18" s="348">
        <f t="shared" si="19"/>
        <v>2.7106414950694671</v>
      </c>
      <c r="AT18" s="348">
        <f t="shared" si="19"/>
        <v>2.7513846586526864</v>
      </c>
      <c r="AU18" s="348">
        <f t="shared" si="19"/>
        <v>2.7859968452633153</v>
      </c>
      <c r="AV18" s="348">
        <f t="shared" si="19"/>
        <v>2.815219688773694</v>
      </c>
      <c r="AW18" s="348">
        <f t="shared" si="19"/>
        <v>2.839764033727401</v>
      </c>
      <c r="AX18" s="348">
        <f t="shared" si="19"/>
        <v>2.8602887776383596</v>
      </c>
      <c r="AY18" s="348">
        <f t="shared" si="19"/>
        <v>2.8773894209659061</v>
      </c>
      <c r="AZ18" s="348">
        <f t="shared" si="19"/>
        <v>2.8915937495539294</v>
      </c>
      <c r="BA18" s="348">
        <f t="shared" si="19"/>
        <v>2.9052228233254374</v>
      </c>
      <c r="BB18" s="348">
        <f t="shared" si="19"/>
        <v>2.9169913089120323</v>
      </c>
      <c r="BC18" s="348">
        <f t="shared" si="19"/>
        <v>2.9267213452938554</v>
      </c>
      <c r="BD18" s="348">
        <f t="shared" si="19"/>
        <v>2.9359515681797284</v>
      </c>
      <c r="BE18" s="348">
        <f t="shared" si="19"/>
        <v>2.9452273531012318</v>
      </c>
      <c r="BF18" s="348">
        <f t="shared" si="19"/>
        <v>2.9549571976403404</v>
      </c>
      <c r="BG18" s="348">
        <f t="shared" si="19"/>
        <v>2.9629877568356999</v>
      </c>
      <c r="BH18" s="348">
        <f t="shared" si="19"/>
        <v>2.9696062949766406</v>
      </c>
      <c r="BI18" s="348">
        <f t="shared" si="19"/>
        <v>2.9750546369330104</v>
      </c>
      <c r="BJ18" s="348">
        <f t="shared" si="19"/>
        <v>2.9795353122872221</v>
      </c>
      <c r="BK18" s="348">
        <f t="shared" si="19"/>
        <v>2.9832172342402368</v>
      </c>
      <c r="BL18" s="348">
        <f t="shared" si="19"/>
        <v>2.9862408019220807</v>
      </c>
      <c r="BM18" s="348">
        <f t="shared" si="19"/>
        <v>2.9887223915841181</v>
      </c>
      <c r="BN18" s="838">
        <f t="shared" si="19"/>
        <v>2.990758249768108</v>
      </c>
      <c r="BO18" s="268"/>
      <c r="BW18" s="184"/>
      <c r="DI18" s="27"/>
      <c r="DJ18" s="27"/>
      <c r="DK18" s="480"/>
      <c r="DL18" s="474"/>
      <c r="DM18" s="474"/>
      <c r="DN18" s="474"/>
      <c r="DO18" s="474"/>
      <c r="DP18" s="474"/>
      <c r="DQ18" s="474"/>
      <c r="DR18" s="474"/>
      <c r="DS18" s="474"/>
      <c r="DT18" s="474"/>
      <c r="DU18" s="474"/>
      <c r="DV18" s="474"/>
      <c r="DW18" s="474"/>
      <c r="DX18" s="474"/>
      <c r="DY18" s="474"/>
      <c r="DZ18" s="474"/>
      <c r="EA18" s="474"/>
      <c r="EB18" s="474"/>
      <c r="EC18" s="474"/>
      <c r="ED18" s="474"/>
      <c r="EE18" s="474"/>
      <c r="EF18" s="474"/>
      <c r="EG18" s="27"/>
      <c r="EH18" s="27"/>
      <c r="EI18" s="27"/>
      <c r="EJ18" s="480"/>
      <c r="EK18" s="474"/>
      <c r="EL18" s="474"/>
      <c r="EM18" s="474"/>
      <c r="EN18" s="474"/>
      <c r="EO18" s="474"/>
      <c r="EP18" s="474"/>
      <c r="EQ18" s="474"/>
      <c r="ER18" s="474"/>
      <c r="ES18" s="474"/>
      <c r="ET18" s="474"/>
      <c r="EU18" s="474"/>
      <c r="EV18" s="474"/>
      <c r="EW18" s="474"/>
      <c r="EX18" s="474"/>
      <c r="EY18" s="474"/>
      <c r="EZ18" s="474"/>
      <c r="FA18" s="474"/>
      <c r="FB18" s="474"/>
      <c r="FC18" s="474"/>
      <c r="FD18" s="474"/>
      <c r="FE18" s="474"/>
      <c r="FF18" s="27"/>
      <c r="FG18" s="27"/>
      <c r="FH18" s="27"/>
      <c r="FI18" s="480"/>
      <c r="FJ18" s="474"/>
      <c r="FK18" s="474"/>
      <c r="FL18" s="474"/>
      <c r="FM18" s="474"/>
      <c r="FN18" s="474"/>
      <c r="FO18" s="474"/>
      <c r="FP18" s="474"/>
      <c r="FQ18" s="474"/>
      <c r="FR18" s="474"/>
      <c r="FS18" s="474"/>
      <c r="FT18" s="474"/>
      <c r="FU18" s="474"/>
      <c r="FV18" s="474"/>
      <c r="FW18" s="474"/>
      <c r="FX18" s="474"/>
      <c r="FY18" s="474"/>
      <c r="FZ18" s="474"/>
      <c r="GA18" s="474"/>
      <c r="GB18" s="474"/>
      <c r="GC18" s="474"/>
      <c r="GD18" s="474"/>
      <c r="GE18" s="27"/>
    </row>
    <row r="19" spans="2:187" ht="42" customHeight="1">
      <c r="B19" s="477"/>
      <c r="C19" s="476"/>
      <c r="D19" s="498">
        <v>1.05</v>
      </c>
      <c r="E19" s="497">
        <f t="shared" si="3"/>
        <v>2.8981541848595631</v>
      </c>
      <c r="F19" s="837">
        <f t="shared" ref="F19:AK19" si="20">F86*F153</f>
        <v>0.69859359347794292</v>
      </c>
      <c r="G19" s="348">
        <f t="shared" si="20"/>
        <v>0.70759109259356157</v>
      </c>
      <c r="H19" s="348">
        <f t="shared" si="20"/>
        <v>0.70754023957329104</v>
      </c>
      <c r="I19" s="348">
        <f t="shared" si="20"/>
        <v>0.71194368809316144</v>
      </c>
      <c r="J19" s="348">
        <f t="shared" si="20"/>
        <v>0.71487264640177295</v>
      </c>
      <c r="K19" s="348">
        <f t="shared" si="20"/>
        <v>0.71845537188980035</v>
      </c>
      <c r="L19" s="348">
        <f t="shared" si="20"/>
        <v>0.72102091798499945</v>
      </c>
      <c r="M19" s="348">
        <f t="shared" si="20"/>
        <v>0.72606600678417721</v>
      </c>
      <c r="N19" s="348">
        <f t="shared" si="20"/>
        <v>0.72605693888416434</v>
      </c>
      <c r="O19" s="348">
        <f t="shared" si="20"/>
        <v>0.73021259301439356</v>
      </c>
      <c r="P19" s="348">
        <f t="shared" si="20"/>
        <v>0.7692717208183717</v>
      </c>
      <c r="Q19" s="348">
        <f t="shared" si="20"/>
        <v>0.77366798499825407</v>
      </c>
      <c r="R19" s="348">
        <f t="shared" si="20"/>
        <v>0.7801421504738778</v>
      </c>
      <c r="S19" s="348">
        <f t="shared" si="20"/>
        <v>0.79437499702503911</v>
      </c>
      <c r="T19" s="348">
        <f t="shared" si="20"/>
        <v>0.81454751900315003</v>
      </c>
      <c r="U19" s="348">
        <f t="shared" si="20"/>
        <v>0.83868443804254889</v>
      </c>
      <c r="V19" s="348">
        <f t="shared" si="20"/>
        <v>0.86744064938699272</v>
      </c>
      <c r="W19" s="348">
        <f t="shared" si="20"/>
        <v>0.90152430609709711</v>
      </c>
      <c r="X19" s="348">
        <f t="shared" si="20"/>
        <v>0.94167655091933111</v>
      </c>
      <c r="Y19" s="348">
        <f t="shared" si="20"/>
        <v>0.98863914803918718</v>
      </c>
      <c r="Z19" s="348">
        <f t="shared" si="20"/>
        <v>1.0431078838048455</v>
      </c>
      <c r="AA19" s="348">
        <f t="shared" si="20"/>
        <v>1.1056709306298111</v>
      </c>
      <c r="AB19" s="348">
        <f t="shared" si="20"/>
        <v>1.176733804114009</v>
      </c>
      <c r="AC19" s="348">
        <f t="shared" si="20"/>
        <v>1.2564361456358366</v>
      </c>
      <c r="AD19" s="348">
        <f t="shared" si="20"/>
        <v>1.3445699525901891</v>
      </c>
      <c r="AE19" s="348">
        <f t="shared" si="20"/>
        <v>1.4405130516226798</v>
      </c>
      <c r="AF19" s="348">
        <f t="shared" si="20"/>
        <v>1.5431939532535666</v>
      </c>
      <c r="AG19" s="348">
        <f t="shared" si="20"/>
        <v>1.6511029296148243</v>
      </c>
      <c r="AH19" s="348">
        <f t="shared" si="20"/>
        <v>1.7623580575643412</v>
      </c>
      <c r="AI19" s="348">
        <f t="shared" si="20"/>
        <v>1.8748245210442425</v>
      </c>
      <c r="AJ19" s="348">
        <f t="shared" si="20"/>
        <v>1.9862732081109344</v>
      </c>
      <c r="AK19" s="348">
        <f t="shared" si="20"/>
        <v>2.0945545694929844</v>
      </c>
      <c r="AL19" s="348">
        <f t="shared" ref="AL19:BN19" si="21">AL86*AL153</f>
        <v>2.1977595916187433</v>
      </c>
      <c r="AM19" s="348">
        <f t="shared" si="21"/>
        <v>2.2943432105614034</v>
      </c>
      <c r="AN19" s="348">
        <f t="shared" si="21"/>
        <v>2.3831951745107567</v>
      </c>
      <c r="AO19" s="348">
        <f t="shared" si="21"/>
        <v>2.463655604283268</v>
      </c>
      <c r="AP19" s="348">
        <f t="shared" si="21"/>
        <v>2.5354832440563189</v>
      </c>
      <c r="AQ19" s="348">
        <f t="shared" si="21"/>
        <v>2.5987909254665444</v>
      </c>
      <c r="AR19" s="348">
        <f t="shared" si="21"/>
        <v>2.6539644552743935</v>
      </c>
      <c r="AS19" s="348">
        <f t="shared" si="21"/>
        <v>2.7015790378401614</v>
      </c>
      <c r="AT19" s="348">
        <f t="shared" si="21"/>
        <v>2.7423232517671554</v>
      </c>
      <c r="AU19" s="348">
        <f t="shared" si="21"/>
        <v>2.7769361711546732</v>
      </c>
      <c r="AV19" s="348">
        <f t="shared" si="21"/>
        <v>2.8061595210924013</v>
      </c>
      <c r="AW19" s="348">
        <f t="shared" si="21"/>
        <v>2.830704213185717</v>
      </c>
      <c r="AX19" s="348">
        <f t="shared" si="21"/>
        <v>2.8512291933708873</v>
      </c>
      <c r="AY19" s="348">
        <f t="shared" si="21"/>
        <v>2.868329996541052</v>
      </c>
      <c r="AZ19" s="348">
        <f t="shared" si="21"/>
        <v>2.8848625792575975</v>
      </c>
      <c r="BA19" s="348">
        <f t="shared" si="21"/>
        <v>2.8990667397136991</v>
      </c>
      <c r="BB19" s="348">
        <f t="shared" si="21"/>
        <v>2.9108352738101755</v>
      </c>
      <c r="BC19" s="348">
        <f t="shared" si="21"/>
        <v>2.9220569460906298</v>
      </c>
      <c r="BD19" s="348">
        <f t="shared" si="21"/>
        <v>2.9317869168088326</v>
      </c>
      <c r="BE19" s="348">
        <f t="shared" si="21"/>
        <v>2.9398175636654331</v>
      </c>
      <c r="BF19" s="348">
        <f t="shared" si="21"/>
        <v>2.9474034169636334</v>
      </c>
      <c r="BG19" s="348">
        <f t="shared" si="21"/>
        <v>2.9549571593775856</v>
      </c>
      <c r="BH19" s="348">
        <f t="shared" si="21"/>
        <v>2.9629877016762109</v>
      </c>
      <c r="BI19" s="348">
        <f t="shared" si="21"/>
        <v>2.969606228215472</v>
      </c>
      <c r="BJ19" s="348">
        <f t="shared" si="21"/>
        <v>2.9750545624593405</v>
      </c>
      <c r="BK19" s="348">
        <f t="shared" si="21"/>
        <v>2.9795352329825868</v>
      </c>
      <c r="BL19" s="348">
        <f t="shared" si="21"/>
        <v>2.983217152269023</v>
      </c>
      <c r="BM19" s="348">
        <f t="shared" si="21"/>
        <v>2.9862407189401168</v>
      </c>
      <c r="BN19" s="838">
        <f t="shared" si="21"/>
        <v>2.9887223088858637</v>
      </c>
      <c r="BO19" s="268"/>
      <c r="BW19" s="184"/>
      <c r="DI19" s="27"/>
      <c r="DJ19" s="27"/>
      <c r="DK19" s="480"/>
      <c r="DL19" s="474"/>
      <c r="DM19" s="474"/>
      <c r="DN19" s="474"/>
      <c r="DO19" s="474"/>
      <c r="DP19" s="474"/>
      <c r="DQ19" s="474"/>
      <c r="DR19" s="474"/>
      <c r="DS19" s="474"/>
      <c r="DT19" s="474"/>
      <c r="DU19" s="474"/>
      <c r="DV19" s="474"/>
      <c r="DW19" s="474"/>
      <c r="DX19" s="474"/>
      <c r="DY19" s="474"/>
      <c r="DZ19" s="474"/>
      <c r="EA19" s="474"/>
      <c r="EB19" s="474"/>
      <c r="EC19" s="474"/>
      <c r="ED19" s="474"/>
      <c r="EE19" s="474"/>
      <c r="EF19" s="474"/>
      <c r="EG19" s="27"/>
      <c r="EH19" s="27"/>
      <c r="EI19" s="27"/>
      <c r="EJ19" s="480"/>
      <c r="EK19" s="474"/>
      <c r="EL19" s="474"/>
      <c r="EM19" s="474"/>
      <c r="EN19" s="474"/>
      <c r="EO19" s="474"/>
      <c r="EP19" s="474"/>
      <c r="EQ19" s="474"/>
      <c r="ER19" s="474"/>
      <c r="ES19" s="474"/>
      <c r="ET19" s="474"/>
      <c r="EU19" s="474"/>
      <c r="EV19" s="474"/>
      <c r="EW19" s="474"/>
      <c r="EX19" s="474"/>
      <c r="EY19" s="474"/>
      <c r="EZ19" s="474"/>
      <c r="FA19" s="474"/>
      <c r="FB19" s="474"/>
      <c r="FC19" s="474"/>
      <c r="FD19" s="474"/>
      <c r="FE19" s="474"/>
      <c r="FF19" s="27"/>
      <c r="FG19" s="27"/>
      <c r="FH19" s="27"/>
      <c r="FI19" s="480"/>
      <c r="FJ19" s="474"/>
      <c r="FK19" s="474"/>
      <c r="FL19" s="474"/>
      <c r="FM19" s="474"/>
      <c r="FN19" s="474"/>
      <c r="FO19" s="474"/>
      <c r="FP19" s="474"/>
      <c r="FQ19" s="474"/>
      <c r="FR19" s="474"/>
      <c r="FS19" s="474"/>
      <c r="FT19" s="474"/>
      <c r="FU19" s="474"/>
      <c r="FV19" s="474"/>
      <c r="FW19" s="474"/>
      <c r="FX19" s="474"/>
      <c r="FY19" s="474"/>
      <c r="FZ19" s="474"/>
      <c r="GA19" s="474"/>
      <c r="GB19" s="474"/>
      <c r="GC19" s="474"/>
      <c r="GD19" s="474"/>
      <c r="GE19" s="27"/>
    </row>
    <row r="20" spans="2:187" ht="42" customHeight="1">
      <c r="B20" s="477"/>
      <c r="C20" s="476"/>
      <c r="D20" s="496">
        <v>1</v>
      </c>
      <c r="E20" s="497">
        <f t="shared" si="3"/>
        <v>2.8762254594206396</v>
      </c>
      <c r="F20" s="837">
        <f t="shared" ref="F20:AK20" si="22">F87*F154</f>
        <v>0.68743471749558194</v>
      </c>
      <c r="G20" s="348">
        <f t="shared" si="22"/>
        <v>0.69641513107116571</v>
      </c>
      <c r="H20" s="348">
        <f t="shared" si="22"/>
        <v>0.6982226225526883</v>
      </c>
      <c r="I20" s="348">
        <f t="shared" si="22"/>
        <v>0.70069493759366464</v>
      </c>
      <c r="J20" s="348">
        <f t="shared" si="22"/>
        <v>0.70359985907592371</v>
      </c>
      <c r="K20" s="348">
        <f t="shared" si="22"/>
        <v>0.70716245830028246</v>
      </c>
      <c r="L20" s="348">
        <f t="shared" si="22"/>
        <v>0.71152072356456131</v>
      </c>
      <c r="M20" s="348">
        <f t="shared" si="22"/>
        <v>0.71683968718541813</v>
      </c>
      <c r="N20" s="348">
        <f t="shared" si="22"/>
        <v>0.72062051747774969</v>
      </c>
      <c r="O20" s="348">
        <f t="shared" si="22"/>
        <v>0.72567067360158422</v>
      </c>
      <c r="P20" s="348">
        <f t="shared" si="22"/>
        <v>0.72566835447454392</v>
      </c>
      <c r="Q20" s="348">
        <f t="shared" si="22"/>
        <v>0.77326002069664646</v>
      </c>
      <c r="R20" s="348">
        <f t="shared" si="22"/>
        <v>0.7786045290375011</v>
      </c>
      <c r="S20" s="348">
        <f t="shared" si="22"/>
        <v>0.786216038457621</v>
      </c>
      <c r="T20" s="348">
        <f t="shared" si="22"/>
        <v>0.80317846337662302</v>
      </c>
      <c r="U20" s="348">
        <f t="shared" si="22"/>
        <v>0.82731187926044014</v>
      </c>
      <c r="V20" s="348">
        <f t="shared" si="22"/>
        <v>0.85606788621994911</v>
      </c>
      <c r="W20" s="348">
        <f t="shared" si="22"/>
        <v>0.89015559205817063</v>
      </c>
      <c r="X20" s="348">
        <f t="shared" si="22"/>
        <v>0.93031687723830947</v>
      </c>
      <c r="Y20" s="348">
        <f t="shared" si="22"/>
        <v>0.97729392395199388</v>
      </c>
      <c r="Z20" s="348">
        <f t="shared" si="22"/>
        <v>1.0317825378507657</v>
      </c>
      <c r="AA20" s="348">
        <f t="shared" si="22"/>
        <v>1.0943704773608558</v>
      </c>
      <c r="AB20" s="348">
        <f t="shared" si="22"/>
        <v>1.1654624333687238</v>
      </c>
      <c r="AC20" s="348">
        <f t="shared" si="22"/>
        <v>1.2451968919505676</v>
      </c>
      <c r="AD20" s="348">
        <f t="shared" si="22"/>
        <v>1.3333644898771331</v>
      </c>
      <c r="AE20" s="348">
        <f t="shared" si="22"/>
        <v>1.4293416363802027</v>
      </c>
      <c r="AF20" s="348">
        <f t="shared" si="22"/>
        <v>1.5320555141572896</v>
      </c>
      <c r="AG20" s="348">
        <f t="shared" si="22"/>
        <v>1.6399952784354679</v>
      </c>
      <c r="AH20" s="348">
        <f t="shared" si="22"/>
        <v>1.7512781805038793</v>
      </c>
      <c r="AI20" s="348">
        <f t="shared" si="22"/>
        <v>1.8637689030133262</v>
      </c>
      <c r="AJ20" s="348">
        <f t="shared" si="22"/>
        <v>1.9752381451379815</v>
      </c>
      <c r="AK20" s="348">
        <f t="shared" si="22"/>
        <v>2.0835364344275873</v>
      </c>
      <c r="AL20" s="348">
        <f t="shared" ref="AL20:BN20" si="23">AL87*AL154</f>
        <v>2.1867550323863565</v>
      </c>
      <c r="AM20" s="348">
        <f t="shared" si="23"/>
        <v>2.2833492748501856</v>
      </c>
      <c r="AN20" s="348">
        <f t="shared" si="23"/>
        <v>2.3722093668561564</v>
      </c>
      <c r="AO20" s="348">
        <f t="shared" si="23"/>
        <v>2.4526758892482525</v>
      </c>
      <c r="AP20" s="348">
        <f t="shared" si="23"/>
        <v>2.5245080122677428</v>
      </c>
      <c r="AQ20" s="348">
        <f t="shared" si="23"/>
        <v>2.5878189385432244</v>
      </c>
      <c r="AR20" s="348">
        <f t="shared" si="23"/>
        <v>2.6429947826402982</v>
      </c>
      <c r="AS20" s="348">
        <f t="shared" si="23"/>
        <v>2.6906109945119501</v>
      </c>
      <c r="AT20" s="348">
        <f t="shared" si="23"/>
        <v>2.7313563425031107</v>
      </c>
      <c r="AU20" s="348">
        <f t="shared" si="23"/>
        <v>2.7659700434200967</v>
      </c>
      <c r="AV20" s="348">
        <f t="shared" si="23"/>
        <v>2.7951939272918764</v>
      </c>
      <c r="AW20" s="348">
        <f t="shared" si="23"/>
        <v>2.8197389814377201</v>
      </c>
      <c r="AX20" s="348">
        <f t="shared" si="23"/>
        <v>2.8402642055495417</v>
      </c>
      <c r="AY20" s="348">
        <f t="shared" si="23"/>
        <v>2.8602890502123373</v>
      </c>
      <c r="AZ20" s="348">
        <f t="shared" si="23"/>
        <v>2.8773895777164853</v>
      </c>
      <c r="BA20" s="348">
        <f t="shared" si="23"/>
        <v>2.8915938113506514</v>
      </c>
      <c r="BB20" s="348">
        <f t="shared" si="23"/>
        <v>2.9052228098329094</v>
      </c>
      <c r="BC20" s="348">
        <f t="shared" si="23"/>
        <v>2.9169912371096682</v>
      </c>
      <c r="BD20" s="348">
        <f t="shared" si="23"/>
        <v>2.9267212291643316</v>
      </c>
      <c r="BE20" s="348">
        <f t="shared" si="23"/>
        <v>2.9359514187423033</v>
      </c>
      <c r="BF20" s="348">
        <f t="shared" si="23"/>
        <v>2.9452271788886897</v>
      </c>
      <c r="BG20" s="348">
        <f t="shared" si="23"/>
        <v>2.9549570053166487</v>
      </c>
      <c r="BH20" s="348">
        <f t="shared" si="23"/>
        <v>2.9629875517135296</v>
      </c>
      <c r="BI20" s="348">
        <f t="shared" si="23"/>
        <v>2.9696060812233482</v>
      </c>
      <c r="BJ20" s="348">
        <f t="shared" si="23"/>
        <v>2.9750544178593454</v>
      </c>
      <c r="BK20" s="348">
        <f t="shared" si="23"/>
        <v>2.9795350905777758</v>
      </c>
      <c r="BL20" s="348">
        <f t="shared" si="23"/>
        <v>2.983217012129574</v>
      </c>
      <c r="BM20" s="348">
        <f t="shared" si="23"/>
        <v>2.9862405813237674</v>
      </c>
      <c r="BN20" s="838">
        <f t="shared" si="23"/>
        <v>2.9887221741805945</v>
      </c>
      <c r="BO20" s="268"/>
      <c r="BW20" s="184"/>
      <c r="DI20" s="27"/>
      <c r="DJ20" s="27"/>
      <c r="DK20" s="480"/>
      <c r="DL20" s="474"/>
      <c r="DM20" s="474"/>
      <c r="DN20" s="474"/>
      <c r="DO20" s="474"/>
      <c r="DP20" s="474"/>
      <c r="DQ20" s="474"/>
      <c r="DR20" s="474"/>
      <c r="DS20" s="474"/>
      <c r="DT20" s="474"/>
      <c r="DU20" s="474"/>
      <c r="DV20" s="474"/>
      <c r="DW20" s="474"/>
      <c r="DX20" s="474"/>
      <c r="DY20" s="474"/>
      <c r="DZ20" s="474"/>
      <c r="EA20" s="474"/>
      <c r="EB20" s="474"/>
      <c r="EC20" s="474"/>
      <c r="ED20" s="474"/>
      <c r="EE20" s="474"/>
      <c r="EF20" s="474"/>
      <c r="EG20" s="27"/>
      <c r="EH20" s="27"/>
      <c r="EI20" s="27"/>
      <c r="EJ20" s="480"/>
      <c r="EK20" s="474"/>
      <c r="EL20" s="474"/>
      <c r="EM20" s="474"/>
      <c r="EN20" s="474"/>
      <c r="EO20" s="474"/>
      <c r="EP20" s="474"/>
      <c r="EQ20" s="474"/>
      <c r="ER20" s="474"/>
      <c r="ES20" s="474"/>
      <c r="ET20" s="474"/>
      <c r="EU20" s="474"/>
      <c r="EV20" s="474"/>
      <c r="EW20" s="474"/>
      <c r="EX20" s="474"/>
      <c r="EY20" s="474"/>
      <c r="EZ20" s="474"/>
      <c r="FA20" s="474"/>
      <c r="FB20" s="474"/>
      <c r="FC20" s="474"/>
      <c r="FD20" s="474"/>
      <c r="FE20" s="474"/>
      <c r="FF20" s="27"/>
      <c r="FG20" s="27"/>
      <c r="FH20" s="27"/>
      <c r="FI20" s="480"/>
      <c r="FJ20" s="474"/>
      <c r="FK20" s="474"/>
      <c r="FL20" s="474"/>
      <c r="FM20" s="474"/>
      <c r="FN20" s="474"/>
      <c r="FO20" s="474"/>
      <c r="FP20" s="474"/>
      <c r="FQ20" s="474"/>
      <c r="FR20" s="474"/>
      <c r="FS20" s="474"/>
      <c r="FT20" s="474"/>
      <c r="FU20" s="474"/>
      <c r="FV20" s="474"/>
      <c r="FW20" s="474"/>
      <c r="FX20" s="474"/>
      <c r="FY20" s="474"/>
      <c r="FZ20" s="474"/>
      <c r="GA20" s="474"/>
      <c r="GB20" s="474"/>
      <c r="GC20" s="474"/>
      <c r="GD20" s="474"/>
      <c r="GE20" s="27"/>
    </row>
    <row r="21" spans="2:187" ht="42" customHeight="1">
      <c r="B21" s="477"/>
      <c r="C21" s="476"/>
      <c r="D21" s="498">
        <v>0.95</v>
      </c>
      <c r="E21" s="497">
        <f t="shared" si="3"/>
        <v>2.8497365068516682</v>
      </c>
      <c r="F21" s="837">
        <f t="shared" ref="F21:AK21" si="24">F88*F155</f>
        <v>0.6739276341327467</v>
      </c>
      <c r="G21" s="348">
        <f t="shared" si="24"/>
        <v>0.68285854910068378</v>
      </c>
      <c r="H21" s="348">
        <f t="shared" si="24"/>
        <v>0.68472993773643875</v>
      </c>
      <c r="I21" s="348">
        <f t="shared" si="24"/>
        <v>0.6870497755556757</v>
      </c>
      <c r="J21" s="348">
        <f t="shared" si="24"/>
        <v>0.68991654698846305</v>
      </c>
      <c r="K21" s="348">
        <f t="shared" si="24"/>
        <v>0.69344692853177181</v>
      </c>
      <c r="L21" s="348">
        <f t="shared" si="24"/>
        <v>0.69777938848237397</v>
      </c>
      <c r="M21" s="348">
        <f t="shared" si="24"/>
        <v>0.70307866808629915</v>
      </c>
      <c r="N21" s="348">
        <f t="shared" si="24"/>
        <v>0.70954109543822586</v>
      </c>
      <c r="O21" s="348">
        <f t="shared" si="24"/>
        <v>0.71625543829408622</v>
      </c>
      <c r="P21" s="348">
        <f t="shared" si="24"/>
        <v>0.72004426495913698</v>
      </c>
      <c r="Q21" s="348">
        <f t="shared" si="24"/>
        <v>0.72509739942893003</v>
      </c>
      <c r="R21" s="348">
        <f t="shared" si="24"/>
        <v>0.77265358108214066</v>
      </c>
      <c r="S21" s="348">
        <f t="shared" si="24"/>
        <v>0.77912705553256578</v>
      </c>
      <c r="T21" s="348">
        <f t="shared" si="24"/>
        <v>0.79335878953649175</v>
      </c>
      <c r="U21" s="348">
        <f t="shared" si="24"/>
        <v>0.81353588370548702</v>
      </c>
      <c r="V21" s="348">
        <f t="shared" si="24"/>
        <v>0.84223344197717909</v>
      </c>
      <c r="W21" s="348">
        <f t="shared" si="24"/>
        <v>0.87633026986321227</v>
      </c>
      <c r="X21" s="348">
        <f t="shared" si="24"/>
        <v>0.91650887390797475</v>
      </c>
      <c r="Y21" s="348">
        <f t="shared" si="24"/>
        <v>0.96351180794071756</v>
      </c>
      <c r="Z21" s="348">
        <f t="shared" si="24"/>
        <v>1.0180345093258445</v>
      </c>
      <c r="AA21" s="348">
        <f t="shared" si="24"/>
        <v>1.0806636307923245</v>
      </c>
      <c r="AB21" s="348">
        <f t="shared" si="24"/>
        <v>1.1518021385367008</v>
      </c>
      <c r="AC21" s="348">
        <f t="shared" si="24"/>
        <v>1.2315863882666291</v>
      </c>
      <c r="AD21" s="348">
        <f t="shared" si="24"/>
        <v>1.3198047441550742</v>
      </c>
      <c r="AE21" s="348">
        <f t="shared" si="24"/>
        <v>1.4158314610048173</v>
      </c>
      <c r="AF21" s="348">
        <f t="shared" si="24"/>
        <v>1.5185918970496226</v>
      </c>
      <c r="AG21" s="348">
        <f t="shared" si="24"/>
        <v>1.6265738486105989</v>
      </c>
      <c r="AH21" s="348">
        <f t="shared" si="24"/>
        <v>1.7378937257792348</v>
      </c>
      <c r="AI21" s="348">
        <f t="shared" si="24"/>
        <v>1.8504158659170828</v>
      </c>
      <c r="AJ21" s="348">
        <f t="shared" si="24"/>
        <v>1.9619110429232527</v>
      </c>
      <c r="AK21" s="348">
        <f t="shared" si="24"/>
        <v>2.0702301728618626</v>
      </c>
      <c r="AL21" s="348">
        <f t="shared" ref="AL21:BN21" si="25">AL88*AL155</f>
        <v>2.1734651054400733</v>
      </c>
      <c r="AM21" s="348">
        <f t="shared" si="25"/>
        <v>2.2700718600284313</v>
      </c>
      <c r="AN21" s="348">
        <f t="shared" si="25"/>
        <v>2.3589413369683734</v>
      </c>
      <c r="AO21" s="348">
        <f t="shared" si="25"/>
        <v>2.4394147658413456</v>
      </c>
      <c r="AP21" s="348">
        <f t="shared" si="25"/>
        <v>2.5112518850219789</v>
      </c>
      <c r="AQ21" s="348">
        <f t="shared" si="25"/>
        <v>2.574566370610484</v>
      </c>
      <c r="AR21" s="348">
        <f t="shared" si="25"/>
        <v>2.6297447161873304</v>
      </c>
      <c r="AS21" s="348">
        <f t="shared" si="25"/>
        <v>2.6773626651604836</v>
      </c>
      <c r="AT21" s="348">
        <f t="shared" si="25"/>
        <v>2.7181092068300363</v>
      </c>
      <c r="AU21" s="348">
        <f t="shared" si="25"/>
        <v>2.7527237205024044</v>
      </c>
      <c r="AV21" s="348">
        <f t="shared" si="25"/>
        <v>2.7819481533632739</v>
      </c>
      <c r="AW21" s="348">
        <f t="shared" si="25"/>
        <v>2.8064935757853382</v>
      </c>
      <c r="AX21" s="348">
        <f t="shared" si="25"/>
        <v>2.8307047404864512</v>
      </c>
      <c r="AY21" s="348">
        <f t="shared" si="25"/>
        <v>2.8512295144564348</v>
      </c>
      <c r="AZ21" s="348">
        <f t="shared" si="25"/>
        <v>2.8683301511035495</v>
      </c>
      <c r="BA21" s="348">
        <f t="shared" si="25"/>
        <v>2.884862603359867</v>
      </c>
      <c r="BB21" s="348">
        <f t="shared" si="25"/>
        <v>2.8990666637528255</v>
      </c>
      <c r="BC21" s="348">
        <f t="shared" si="25"/>
        <v>2.9108351224560272</v>
      </c>
      <c r="BD21" s="348">
        <f t="shared" si="25"/>
        <v>2.9220567385994092</v>
      </c>
      <c r="BE21" s="348">
        <f t="shared" si="25"/>
        <v>2.9317866678977502</v>
      </c>
      <c r="BF21" s="348">
        <f t="shared" si="25"/>
        <v>2.9398172845331665</v>
      </c>
      <c r="BG21" s="348">
        <f t="shared" si="25"/>
        <v>2.9474031162011376</v>
      </c>
      <c r="BH21" s="348">
        <f t="shared" si="25"/>
        <v>2.9549568435621802</v>
      </c>
      <c r="BI21" s="348">
        <f t="shared" si="25"/>
        <v>2.9629873758739054</v>
      </c>
      <c r="BJ21" s="348">
        <f t="shared" si="25"/>
        <v>2.9696058966635555</v>
      </c>
      <c r="BK21" s="348">
        <f t="shared" si="25"/>
        <v>2.9750542286489008</v>
      </c>
      <c r="BL21" s="348">
        <f t="shared" si="25"/>
        <v>2.9795348998827014</v>
      </c>
      <c r="BM21" s="348">
        <f t="shared" si="25"/>
        <v>2.9832168224845277</v>
      </c>
      <c r="BN21" s="838">
        <f t="shared" si="25"/>
        <v>2.9862403948159866</v>
      </c>
      <c r="BO21" s="268"/>
      <c r="BW21" s="184"/>
      <c r="DI21" s="27"/>
      <c r="DJ21" s="27"/>
      <c r="DK21" s="480"/>
      <c r="DL21" s="474"/>
      <c r="DM21" s="474"/>
      <c r="DN21" s="474"/>
      <c r="DO21" s="474"/>
      <c r="DP21" s="474"/>
      <c r="DQ21" s="474"/>
      <c r="DR21" s="474"/>
      <c r="DS21" s="474"/>
      <c r="DT21" s="474"/>
      <c r="DU21" s="474"/>
      <c r="DV21" s="474"/>
      <c r="DW21" s="474"/>
      <c r="DX21" s="474"/>
      <c r="DY21" s="474"/>
      <c r="DZ21" s="474"/>
      <c r="EA21" s="474"/>
      <c r="EB21" s="474"/>
      <c r="EC21" s="474"/>
      <c r="ED21" s="474"/>
      <c r="EE21" s="474"/>
      <c r="EF21" s="474"/>
      <c r="EG21" s="27"/>
      <c r="EH21" s="27"/>
      <c r="EI21" s="27"/>
      <c r="EJ21" s="480"/>
      <c r="EK21" s="474"/>
      <c r="EL21" s="474"/>
      <c r="EM21" s="474"/>
      <c r="EN21" s="474"/>
      <c r="EO21" s="474"/>
      <c r="EP21" s="474"/>
      <c r="EQ21" s="474"/>
      <c r="ER21" s="474"/>
      <c r="ES21" s="474"/>
      <c r="ET21" s="474"/>
      <c r="EU21" s="474"/>
      <c r="EV21" s="474"/>
      <c r="EW21" s="474"/>
      <c r="EX21" s="474"/>
      <c r="EY21" s="474"/>
      <c r="EZ21" s="474"/>
      <c r="FA21" s="474"/>
      <c r="FB21" s="474"/>
      <c r="FC21" s="474"/>
      <c r="FD21" s="474"/>
      <c r="FE21" s="474"/>
      <c r="FF21" s="27"/>
      <c r="FG21" s="27"/>
      <c r="FH21" s="27"/>
      <c r="FI21" s="480"/>
      <c r="FJ21" s="474"/>
      <c r="FK21" s="474"/>
      <c r="FL21" s="474"/>
      <c r="FM21" s="474"/>
      <c r="FN21" s="474"/>
      <c r="FO21" s="474"/>
      <c r="FP21" s="474"/>
      <c r="FQ21" s="474"/>
      <c r="FR21" s="474"/>
      <c r="FS21" s="474"/>
      <c r="FT21" s="474"/>
      <c r="FU21" s="474"/>
      <c r="FV21" s="474"/>
      <c r="FW21" s="474"/>
      <c r="FX21" s="474"/>
      <c r="FY21" s="474"/>
      <c r="FZ21" s="474"/>
      <c r="GA21" s="474"/>
      <c r="GB21" s="474"/>
      <c r="GC21" s="474"/>
      <c r="GD21" s="474"/>
      <c r="GE21" s="27"/>
    </row>
    <row r="22" spans="2:187" ht="42" customHeight="1">
      <c r="B22" s="477"/>
      <c r="C22" s="476"/>
      <c r="D22" s="496">
        <v>0.9</v>
      </c>
      <c r="E22" s="497">
        <f t="shared" si="3"/>
        <v>2.8178146614216071</v>
      </c>
      <c r="F22" s="837">
        <f t="shared" ref="F22:AK22" si="26">F89*F156</f>
        <v>0.65761923096480823</v>
      </c>
      <c r="G22" s="348">
        <f t="shared" si="26"/>
        <v>0.66647666087186896</v>
      </c>
      <c r="H22" s="348">
        <f t="shared" si="26"/>
        <v>0.66827827806431273</v>
      </c>
      <c r="I22" s="348">
        <f t="shared" si="26"/>
        <v>0.6705314618208742</v>
      </c>
      <c r="J22" s="348">
        <f t="shared" si="26"/>
        <v>0.67333796629434828</v>
      </c>
      <c r="K22" s="348">
        <f t="shared" si="26"/>
        <v>0.67681688509114446</v>
      </c>
      <c r="L22" s="348">
        <f t="shared" si="26"/>
        <v>0.68110788112700438</v>
      </c>
      <c r="M22" s="348">
        <f t="shared" si="26"/>
        <v>0.6863755517542689</v>
      </c>
      <c r="N22" s="348">
        <f t="shared" si="26"/>
        <v>0.69281486522339297</v>
      </c>
      <c r="O22" s="348">
        <f t="shared" si="26"/>
        <v>0.70065743860461305</v>
      </c>
      <c r="P22" s="348">
        <f t="shared" si="26"/>
        <v>0.70869313011153068</v>
      </c>
      <c r="Q22" s="348">
        <f t="shared" si="26"/>
        <v>0.71541102599642659</v>
      </c>
      <c r="R22" s="348">
        <f t="shared" si="26"/>
        <v>0.71920201364394964</v>
      </c>
      <c r="S22" s="348">
        <f t="shared" si="26"/>
        <v>0.77709551962640855</v>
      </c>
      <c r="T22" s="348">
        <f t="shared" si="26"/>
        <v>0.78472131002330581</v>
      </c>
      <c r="U22" s="348">
        <f t="shared" si="26"/>
        <v>0.80170183771355852</v>
      </c>
      <c r="V22" s="348">
        <f t="shared" si="26"/>
        <v>0.82586710584960188</v>
      </c>
      <c r="W22" s="348">
        <f t="shared" si="26"/>
        <v>0.85954202755814535</v>
      </c>
      <c r="X22" s="348">
        <f t="shared" si="26"/>
        <v>0.89975255629500583</v>
      </c>
      <c r="Y22" s="348">
        <f t="shared" si="26"/>
        <v>0.94680071814735534</v>
      </c>
      <c r="Z22" s="348">
        <f t="shared" si="26"/>
        <v>1.0013806501785016</v>
      </c>
      <c r="AA22" s="348">
        <f t="shared" si="26"/>
        <v>1.0640765201706148</v>
      </c>
      <c r="AB22" s="348">
        <f t="shared" si="26"/>
        <v>1.1352879722769194</v>
      </c>
      <c r="AC22" s="348">
        <f t="shared" si="26"/>
        <v>1.2151476771997649</v>
      </c>
      <c r="AD22" s="348">
        <f t="shared" si="26"/>
        <v>1.3034404376311817</v>
      </c>
      <c r="AE22" s="348">
        <f t="shared" si="26"/>
        <v>1.3995374674773953</v>
      </c>
      <c r="AF22" s="348">
        <f t="shared" si="26"/>
        <v>1.5023618527166684</v>
      </c>
      <c r="AG22" s="348">
        <f t="shared" si="26"/>
        <v>1.6103999743498978</v>
      </c>
      <c r="AH22" s="348">
        <f t="shared" si="26"/>
        <v>1.7217676387240695</v>
      </c>
      <c r="AI22" s="348">
        <f t="shared" si="26"/>
        <v>1.8343292560983377</v>
      </c>
      <c r="AJ22" s="348">
        <f t="shared" si="26"/>
        <v>1.9458561712490332</v>
      </c>
      <c r="AK22" s="348">
        <f t="shared" si="26"/>
        <v>2.0542001846462066</v>
      </c>
      <c r="AL22" s="348">
        <f t="shared" ref="AL22:BN22" si="27">AL89*AL156</f>
        <v>2.157454179958362</v>
      </c>
      <c r="AM22" s="348">
        <f t="shared" si="27"/>
        <v>2.2540752311163326</v>
      </c>
      <c r="AN22" s="348">
        <f t="shared" si="27"/>
        <v>2.3429552243327425</v>
      </c>
      <c r="AO22" s="348">
        <f t="shared" si="27"/>
        <v>2.4234362541871888</v>
      </c>
      <c r="AP22" s="348">
        <f t="shared" si="27"/>
        <v>2.4952787812066908</v>
      </c>
      <c r="AQ22" s="348">
        <f t="shared" si="27"/>
        <v>2.5585970604443489</v>
      </c>
      <c r="AR22" s="348">
        <f t="shared" si="27"/>
        <v>2.6137780342101387</v>
      </c>
      <c r="AS22" s="348">
        <f t="shared" si="27"/>
        <v>2.6613977839382432</v>
      </c>
      <c r="AT22" s="348">
        <f t="shared" si="27"/>
        <v>2.7021455474818299</v>
      </c>
      <c r="AU22" s="348">
        <f t="shared" si="27"/>
        <v>2.7367608831918258</v>
      </c>
      <c r="AV22" s="348">
        <f t="shared" si="27"/>
        <v>2.7659858649896556</v>
      </c>
      <c r="AW22" s="348">
        <f t="shared" si="27"/>
        <v>2.7951949126302842</v>
      </c>
      <c r="AX22" s="348">
        <f t="shared" si="27"/>
        <v>2.8197396035873359</v>
      </c>
      <c r="AY22" s="348">
        <f t="shared" si="27"/>
        <v>2.8402645381629101</v>
      </c>
      <c r="AZ22" s="348">
        <f t="shared" si="27"/>
        <v>2.8602891583430079</v>
      </c>
      <c r="BA22" s="348">
        <f t="shared" si="27"/>
        <v>2.8773895150675814</v>
      </c>
      <c r="BB22" s="348">
        <f t="shared" si="27"/>
        <v>2.8915936209741417</v>
      </c>
      <c r="BC22" s="348">
        <f t="shared" si="27"/>
        <v>2.9052225250547554</v>
      </c>
      <c r="BD22" s="348">
        <f t="shared" si="27"/>
        <v>2.9169908832556013</v>
      </c>
      <c r="BE22" s="348">
        <f t="shared" si="27"/>
        <v>2.9267208250998529</v>
      </c>
      <c r="BF22" s="348">
        <f t="shared" si="27"/>
        <v>2.9359509783213906</v>
      </c>
      <c r="BG22" s="348">
        <f t="shared" si="27"/>
        <v>2.9452267126713694</v>
      </c>
      <c r="BH22" s="348">
        <f t="shared" si="27"/>
        <v>2.9549565213424898</v>
      </c>
      <c r="BI22" s="348">
        <f t="shared" si="27"/>
        <v>2.9629870566295833</v>
      </c>
      <c r="BJ22" s="348">
        <f t="shared" si="27"/>
        <v>2.9696055804362116</v>
      </c>
      <c r="BK22" s="348">
        <f t="shared" si="27"/>
        <v>2.9750539159231901</v>
      </c>
      <c r="BL22" s="348">
        <f t="shared" si="27"/>
        <v>2.9795345914695059</v>
      </c>
      <c r="BM22" s="348">
        <f t="shared" si="27"/>
        <v>2.9832165194337228</v>
      </c>
      <c r="BN22" s="838">
        <f t="shared" si="27"/>
        <v>2.9862400983463626</v>
      </c>
      <c r="BO22" s="268"/>
      <c r="BW22" s="184"/>
      <c r="DI22" s="27"/>
      <c r="DJ22" s="27"/>
      <c r="DK22" s="480"/>
      <c r="DL22" s="474"/>
      <c r="DM22" s="474"/>
      <c r="DN22" s="474"/>
      <c r="DO22" s="474"/>
      <c r="DP22" s="474"/>
      <c r="DQ22" s="474"/>
      <c r="DR22" s="474"/>
      <c r="DS22" s="474"/>
      <c r="DT22" s="474"/>
      <c r="DU22" s="474"/>
      <c r="DV22" s="474"/>
      <c r="DW22" s="474"/>
      <c r="DX22" s="474"/>
      <c r="DY22" s="474"/>
      <c r="DZ22" s="474"/>
      <c r="EA22" s="474"/>
      <c r="EB22" s="474"/>
      <c r="EC22" s="474"/>
      <c r="ED22" s="474"/>
      <c r="EE22" s="474"/>
      <c r="EF22" s="474"/>
      <c r="EG22" s="27"/>
      <c r="EH22" s="27"/>
      <c r="EI22" s="27"/>
      <c r="EJ22" s="480"/>
      <c r="EK22" s="474"/>
      <c r="EL22" s="474"/>
      <c r="EM22" s="474"/>
      <c r="EN22" s="474"/>
      <c r="EO22" s="474"/>
      <c r="EP22" s="474"/>
      <c r="EQ22" s="474"/>
      <c r="ER22" s="474"/>
      <c r="ES22" s="474"/>
      <c r="ET22" s="474"/>
      <c r="EU22" s="474"/>
      <c r="EV22" s="474"/>
      <c r="EW22" s="474"/>
      <c r="EX22" s="474"/>
      <c r="EY22" s="474"/>
      <c r="EZ22" s="474"/>
      <c r="FA22" s="474"/>
      <c r="FB22" s="474"/>
      <c r="FC22" s="474"/>
      <c r="FD22" s="474"/>
      <c r="FE22" s="474"/>
      <c r="FF22" s="27"/>
      <c r="FG22" s="27"/>
      <c r="FH22" s="27"/>
      <c r="FI22" s="480"/>
      <c r="FJ22" s="474"/>
      <c r="FK22" s="474"/>
      <c r="FL22" s="474"/>
      <c r="FM22" s="474"/>
      <c r="FN22" s="474"/>
      <c r="FO22" s="474"/>
      <c r="FP22" s="474"/>
      <c r="FQ22" s="474"/>
      <c r="FR22" s="474"/>
      <c r="FS22" s="474"/>
      <c r="FT22" s="474"/>
      <c r="FU22" s="474"/>
      <c r="FV22" s="474"/>
      <c r="FW22" s="474"/>
      <c r="FX22" s="474"/>
      <c r="FY22" s="474"/>
      <c r="FZ22" s="474"/>
      <c r="GA22" s="474"/>
      <c r="GB22" s="474"/>
      <c r="GC22" s="474"/>
      <c r="GD22" s="474"/>
      <c r="GE22" s="27"/>
    </row>
    <row r="23" spans="2:187" ht="42" customHeight="1">
      <c r="B23" s="478"/>
      <c r="C23" s="477"/>
      <c r="D23" s="498">
        <v>0.85</v>
      </c>
      <c r="E23" s="497">
        <f t="shared" si="3"/>
        <v>2.779455206958692</v>
      </c>
      <c r="F23" s="837">
        <f t="shared" ref="F23:AK23" si="28">F90*F157</f>
        <v>0.6379912198444937</v>
      </c>
      <c r="G23" s="348">
        <f t="shared" si="28"/>
        <v>0.64674154120071348</v>
      </c>
      <c r="H23" s="348">
        <f t="shared" si="28"/>
        <v>0.6484382708751727</v>
      </c>
      <c r="I23" s="348">
        <f t="shared" si="28"/>
        <v>0.65058889850264223</v>
      </c>
      <c r="J23" s="348">
        <f t="shared" si="28"/>
        <v>0.65330088521967233</v>
      </c>
      <c r="K23" s="348">
        <f t="shared" si="28"/>
        <v>0.65669793419827971</v>
      </c>
      <c r="L23" s="348">
        <f t="shared" si="28"/>
        <v>0.66092239858970425</v>
      </c>
      <c r="M23" s="348">
        <f t="shared" si="28"/>
        <v>0.666139270686816</v>
      </c>
      <c r="N23" s="348">
        <f t="shared" si="28"/>
        <v>0.6725417241223155</v>
      </c>
      <c r="O23" s="348">
        <f t="shared" si="28"/>
        <v>0.68035783935423277</v>
      </c>
      <c r="P23" s="348">
        <f t="shared" si="28"/>
        <v>0.68985794725802441</v>
      </c>
      <c r="Q23" s="348">
        <f t="shared" si="28"/>
        <v>0.6994247316387272</v>
      </c>
      <c r="R23" s="348">
        <f t="shared" si="28"/>
        <v>0.7074573143769638</v>
      </c>
      <c r="S23" s="348">
        <f t="shared" si="28"/>
        <v>0.71418613211706949</v>
      </c>
      <c r="T23" s="348">
        <f t="shared" si="28"/>
        <v>0.77692764895967892</v>
      </c>
      <c r="U23" s="348">
        <f t="shared" si="28"/>
        <v>0.79120337573620969</v>
      </c>
      <c r="V23" s="348">
        <f t="shared" si="28"/>
        <v>0.81145169860101851</v>
      </c>
      <c r="W23" s="348">
        <f t="shared" si="28"/>
        <v>0.84024737738716682</v>
      </c>
      <c r="X23" s="348">
        <f t="shared" si="28"/>
        <v>0.87946420356727117</v>
      </c>
      <c r="Y23" s="348">
        <f t="shared" si="28"/>
        <v>0.92658956625030398</v>
      </c>
      <c r="Z23" s="348">
        <f t="shared" si="28"/>
        <v>0.98126350234612558</v>
      </c>
      <c r="AA23" s="348">
        <f t="shared" si="28"/>
        <v>1.0440651243071002</v>
      </c>
      <c r="AB23" s="348">
        <f t="shared" si="28"/>
        <v>1.1153881021551832</v>
      </c>
      <c r="AC23" s="348">
        <f t="shared" si="28"/>
        <v>1.1953591406996413</v>
      </c>
      <c r="AD23" s="348">
        <f t="shared" si="28"/>
        <v>1.2837578705165582</v>
      </c>
      <c r="AE23" s="348">
        <f t="shared" si="28"/>
        <v>1.3799516224009161</v>
      </c>
      <c r="AF23" s="348">
        <f t="shared" si="28"/>
        <v>1.4828610615708788</v>
      </c>
      <c r="AG23" s="348">
        <f t="shared" si="28"/>
        <v>1.5909715213208642</v>
      </c>
      <c r="AH23" s="348">
        <f t="shared" si="28"/>
        <v>1.7023988810205946</v>
      </c>
      <c r="AI23" s="348">
        <f t="shared" si="28"/>
        <v>1.8150084261714983</v>
      </c>
      <c r="AJ23" s="348">
        <f t="shared" si="28"/>
        <v>1.9265728658876615</v>
      </c>
      <c r="AK23" s="348">
        <f t="shared" si="28"/>
        <v>2.0349455883113032</v>
      </c>
      <c r="AL23" s="348">
        <f t="shared" ref="AL23:BN23" si="29">AL90*AL157</f>
        <v>2.1382210874311349</v>
      </c>
      <c r="AM23" s="348">
        <f t="shared" si="29"/>
        <v>2.234857935833003</v>
      </c>
      <c r="AN23" s="348">
        <f t="shared" si="29"/>
        <v>2.3237493305430243</v>
      </c>
      <c r="AO23" s="348">
        <f t="shared" si="29"/>
        <v>2.4042384583710148</v>
      </c>
      <c r="AP23" s="348">
        <f t="shared" si="29"/>
        <v>2.4760866545017075</v>
      </c>
      <c r="AQ23" s="348">
        <f t="shared" si="29"/>
        <v>2.5394088514221895</v>
      </c>
      <c r="AR23" s="348">
        <f t="shared" si="29"/>
        <v>2.5945925014209457</v>
      </c>
      <c r="AS23" s="348">
        <f t="shared" si="29"/>
        <v>2.6422140606141742</v>
      </c>
      <c r="AT23" s="348">
        <f t="shared" si="29"/>
        <v>2.6829630364421346</v>
      </c>
      <c r="AU23" s="348">
        <f t="shared" si="29"/>
        <v>2.7181117766772518</v>
      </c>
      <c r="AV23" s="348">
        <f t="shared" si="29"/>
        <v>2.7527255138046827</v>
      </c>
      <c r="AW23" s="348">
        <f t="shared" si="29"/>
        <v>2.7819493139272611</v>
      </c>
      <c r="AX23" s="348">
        <f t="shared" si="29"/>
        <v>2.8064942374225823</v>
      </c>
      <c r="AY23" s="348">
        <f t="shared" si="29"/>
        <v>2.8307050187842995</v>
      </c>
      <c r="AZ23" s="348">
        <f t="shared" si="29"/>
        <v>2.8512295030763917</v>
      </c>
      <c r="BA23" s="348">
        <f t="shared" si="29"/>
        <v>2.8683299243689793</v>
      </c>
      <c r="BB23" s="348">
        <f t="shared" si="29"/>
        <v>2.8848622183878545</v>
      </c>
      <c r="BC23" s="348">
        <f t="shared" si="29"/>
        <v>2.8990661637283779</v>
      </c>
      <c r="BD23" s="348">
        <f t="shared" si="29"/>
        <v>2.9108345394714799</v>
      </c>
      <c r="BE23" s="348">
        <f t="shared" si="29"/>
        <v>2.9220560956694706</v>
      </c>
      <c r="BF23" s="348">
        <f t="shared" si="29"/>
        <v>2.9317859820295022</v>
      </c>
      <c r="BG23" s="348">
        <f t="shared" si="29"/>
        <v>2.9398165689519833</v>
      </c>
      <c r="BH23" s="348">
        <f t="shared" si="29"/>
        <v>2.9474023809410399</v>
      </c>
      <c r="BI23" s="348">
        <f t="shared" si="29"/>
        <v>2.9549560965346142</v>
      </c>
      <c r="BJ23" s="348">
        <f t="shared" si="29"/>
        <v>2.962986623521076</v>
      </c>
      <c r="BK23" s="348">
        <f t="shared" si="29"/>
        <v>2.9696051450492966</v>
      </c>
      <c r="BL23" s="348">
        <f t="shared" si="29"/>
        <v>2.9750534832355249</v>
      </c>
      <c r="BM23" s="348">
        <f t="shared" si="29"/>
        <v>2.9795341657340577</v>
      </c>
      <c r="BN23" s="838">
        <f t="shared" si="29"/>
        <v>2.9832161043778811</v>
      </c>
      <c r="BO23" s="268"/>
      <c r="BW23" s="184"/>
      <c r="DI23" s="27"/>
      <c r="DJ23" s="27"/>
      <c r="DK23" s="480"/>
      <c r="DL23" s="474"/>
      <c r="DM23" s="474"/>
      <c r="DN23" s="474"/>
      <c r="DO23" s="474"/>
      <c r="DP23" s="474"/>
      <c r="DQ23" s="474"/>
      <c r="DR23" s="474"/>
      <c r="DS23" s="474"/>
      <c r="DT23" s="474"/>
      <c r="DU23" s="474"/>
      <c r="DV23" s="474"/>
      <c r="DW23" s="474"/>
      <c r="DX23" s="474"/>
      <c r="DY23" s="474"/>
      <c r="DZ23" s="474"/>
      <c r="EA23" s="474"/>
      <c r="EB23" s="474"/>
      <c r="EC23" s="474"/>
      <c r="ED23" s="474"/>
      <c r="EE23" s="474"/>
      <c r="EF23" s="474"/>
      <c r="EG23" s="27"/>
      <c r="EH23" s="27"/>
      <c r="EI23" s="27"/>
      <c r="EJ23" s="480"/>
      <c r="EK23" s="474"/>
      <c r="EL23" s="474"/>
      <c r="EM23" s="474"/>
      <c r="EN23" s="474"/>
      <c r="EO23" s="474"/>
      <c r="EP23" s="474"/>
      <c r="EQ23" s="474"/>
      <c r="ER23" s="474"/>
      <c r="ES23" s="474"/>
      <c r="ET23" s="474"/>
      <c r="EU23" s="474"/>
      <c r="EV23" s="474"/>
      <c r="EW23" s="474"/>
      <c r="EX23" s="474"/>
      <c r="EY23" s="474"/>
      <c r="EZ23" s="474"/>
      <c r="FA23" s="474"/>
      <c r="FB23" s="474"/>
      <c r="FC23" s="474"/>
      <c r="FD23" s="474"/>
      <c r="FE23" s="474"/>
      <c r="FF23" s="27"/>
      <c r="FG23" s="27"/>
      <c r="FH23" s="27"/>
      <c r="FI23" s="480"/>
      <c r="FJ23" s="474"/>
      <c r="FK23" s="474"/>
      <c r="FL23" s="474"/>
      <c r="FM23" s="474"/>
      <c r="FN23" s="474"/>
      <c r="FO23" s="474"/>
      <c r="FP23" s="474"/>
      <c r="FQ23" s="474"/>
      <c r="FR23" s="474"/>
      <c r="FS23" s="474"/>
      <c r="FT23" s="474"/>
      <c r="FU23" s="474"/>
      <c r="FV23" s="474"/>
      <c r="FW23" s="474"/>
      <c r="FX23" s="474"/>
      <c r="FY23" s="474"/>
      <c r="FZ23" s="474"/>
      <c r="GA23" s="474"/>
      <c r="GB23" s="474"/>
      <c r="GC23" s="474"/>
      <c r="GD23" s="474"/>
      <c r="GE23" s="27"/>
    </row>
    <row r="24" spans="2:187" ht="42" customHeight="1">
      <c r="B24" s="478"/>
      <c r="C24" s="477"/>
      <c r="D24" s="496">
        <v>0.8</v>
      </c>
      <c r="E24" s="497">
        <f t="shared" si="3"/>
        <v>2.7335175661147932</v>
      </c>
      <c r="F24" s="837">
        <f t="shared" ref="F24:AK24" si="30">F91*F158</f>
        <v>0.61446248327000497</v>
      </c>
      <c r="G24" s="348">
        <f t="shared" si="30"/>
        <v>0.62306047680048093</v>
      </c>
      <c r="H24" s="348">
        <f t="shared" si="30"/>
        <v>0.62460269360363341</v>
      </c>
      <c r="I24" s="348">
        <f t="shared" si="30"/>
        <v>0.6265979386838999</v>
      </c>
      <c r="J24" s="348">
        <f t="shared" si="30"/>
        <v>0.62916329335920274</v>
      </c>
      <c r="K24" s="348">
        <f t="shared" si="30"/>
        <v>0.63243098452098234</v>
      </c>
      <c r="L24" s="348">
        <f t="shared" si="30"/>
        <v>0.63654905585108157</v>
      </c>
      <c r="M24" s="348">
        <f t="shared" si="30"/>
        <v>0.64168433892606525</v>
      </c>
      <c r="N24" s="348">
        <f t="shared" si="30"/>
        <v>0.64802792143179766</v>
      </c>
      <c r="O24" s="348">
        <f t="shared" si="30"/>
        <v>0.65580256272752191</v>
      </c>
      <c r="P24" s="348">
        <f t="shared" si="30"/>
        <v>0.6652710577869384</v>
      </c>
      <c r="Q24" s="348">
        <f t="shared" si="30"/>
        <v>0.67674461757295123</v>
      </c>
      <c r="R24" s="348">
        <f t="shared" si="30"/>
        <v>0.68806500062467035</v>
      </c>
      <c r="S24" s="348">
        <f t="shared" si="30"/>
        <v>0.69764480959949804</v>
      </c>
      <c r="T24" s="348">
        <f t="shared" si="30"/>
        <v>0.70574125148041655</v>
      </c>
      <c r="U24" s="348">
        <f t="shared" si="30"/>
        <v>0.78157793595896663</v>
      </c>
      <c r="V24" s="348">
        <f t="shared" si="30"/>
        <v>0.79870053956829135</v>
      </c>
      <c r="W24" s="348">
        <f t="shared" si="30"/>
        <v>0.8230565753873299</v>
      </c>
      <c r="X24" s="348">
        <f t="shared" si="30"/>
        <v>0.85696490061852837</v>
      </c>
      <c r="Y24" s="348">
        <f t="shared" si="30"/>
        <v>0.90222896849963408</v>
      </c>
      <c r="Z24" s="348">
        <f t="shared" si="30"/>
        <v>0.95705358544955899</v>
      </c>
      <c r="AA24" s="348">
        <f t="shared" si="30"/>
        <v>1.0200183563093386</v>
      </c>
      <c r="AB24" s="348">
        <f t="shared" si="30"/>
        <v>1.0915069232094416</v>
      </c>
      <c r="AC24" s="348">
        <f t="shared" si="30"/>
        <v>1.1716370569009265</v>
      </c>
      <c r="AD24" s="348">
        <f t="shared" si="30"/>
        <v>1.2601816026044346</v>
      </c>
      <c r="AE24" s="348">
        <f t="shared" si="30"/>
        <v>1.3565036497624281</v>
      </c>
      <c r="AF24" s="348">
        <f t="shared" si="30"/>
        <v>1.4595220146223977</v>
      </c>
      <c r="AG24" s="348">
        <f t="shared" si="30"/>
        <v>1.5677220959738425</v>
      </c>
      <c r="AH24" s="348">
        <f t="shared" si="30"/>
        <v>1.679221162510568</v>
      </c>
      <c r="AI24" s="348">
        <f t="shared" si="30"/>
        <v>1.7918866569753085</v>
      </c>
      <c r="AJ24" s="348">
        <f t="shared" si="30"/>
        <v>1.9034937665307063</v>
      </c>
      <c r="AK24" s="348">
        <f t="shared" si="30"/>
        <v>2.0118983597466937</v>
      </c>
      <c r="AL24" s="348">
        <f t="shared" ref="AL24:BN24" si="31">AL91*AL158</f>
        <v>2.1151972130254593</v>
      </c>
      <c r="AM24" s="348">
        <f t="shared" si="31"/>
        <v>2.2118508775960941</v>
      </c>
      <c r="AN24" s="348">
        <f t="shared" si="31"/>
        <v>2.3007541883830824</v>
      </c>
      <c r="AO24" s="348">
        <f t="shared" si="31"/>
        <v>2.3812516377410189</v>
      </c>
      <c r="AP24" s="348">
        <f t="shared" si="31"/>
        <v>2.4531055687399865</v>
      </c>
      <c r="AQ24" s="348">
        <f t="shared" si="31"/>
        <v>2.5164316708320693</v>
      </c>
      <c r="AR24" s="348">
        <f t="shared" si="31"/>
        <v>2.5716179514019464</v>
      </c>
      <c r="AS24" s="348">
        <f t="shared" si="31"/>
        <v>2.6192412652634709</v>
      </c>
      <c r="AT24" s="348">
        <f t="shared" si="31"/>
        <v>2.6614023325389438</v>
      </c>
      <c r="AU24" s="348">
        <f t="shared" si="31"/>
        <v>2.702148741466297</v>
      </c>
      <c r="AV24" s="348">
        <f t="shared" si="31"/>
        <v>2.7367629870975967</v>
      </c>
      <c r="AW24" s="348">
        <f t="shared" si="31"/>
        <v>2.7659871173104524</v>
      </c>
      <c r="AX24" s="348">
        <f t="shared" si="31"/>
        <v>2.7951955157911512</v>
      </c>
      <c r="AY24" s="348">
        <f t="shared" si="31"/>
        <v>2.8197397188084294</v>
      </c>
      <c r="AZ24" s="348">
        <f t="shared" si="31"/>
        <v>2.8402642923443544</v>
      </c>
      <c r="BA24" s="348">
        <f t="shared" si="31"/>
        <v>2.8602886484039582</v>
      </c>
      <c r="BB24" s="348">
        <f t="shared" si="31"/>
        <v>2.8773888139485999</v>
      </c>
      <c r="BC24" s="348">
        <f t="shared" si="31"/>
        <v>2.8915927827794192</v>
      </c>
      <c r="BD24" s="348">
        <f t="shared" si="31"/>
        <v>2.9052215885741535</v>
      </c>
      <c r="BE24" s="348">
        <f t="shared" si="31"/>
        <v>2.9169898764538913</v>
      </c>
      <c r="BF24" s="348">
        <f t="shared" si="31"/>
        <v>2.9267197684009476</v>
      </c>
      <c r="BG24" s="348">
        <f t="shared" si="31"/>
        <v>2.9359498872144623</v>
      </c>
      <c r="BH24" s="348">
        <f t="shared" si="31"/>
        <v>2.9452255991567053</v>
      </c>
      <c r="BI24" s="348">
        <f t="shared" si="31"/>
        <v>2.9549553950678873</v>
      </c>
      <c r="BJ24" s="348">
        <f t="shared" si="31"/>
        <v>2.9629859266917133</v>
      </c>
      <c r="BK24" s="348">
        <f t="shared" si="31"/>
        <v>2.9696044550040037</v>
      </c>
      <c r="BL24" s="348">
        <f t="shared" si="31"/>
        <v>2.9750528025962097</v>
      </c>
      <c r="BM24" s="348">
        <f t="shared" si="31"/>
        <v>2.9795334974861118</v>
      </c>
      <c r="BN24" s="838">
        <f t="shared" si="31"/>
        <v>2.9832154517620366</v>
      </c>
      <c r="BO24" s="268"/>
      <c r="BW24" s="184"/>
      <c r="DI24" s="27"/>
      <c r="DJ24" s="27"/>
      <c r="DK24" s="480"/>
      <c r="DL24" s="474"/>
      <c r="DM24" s="474"/>
      <c r="DN24" s="474"/>
      <c r="DO24" s="474"/>
      <c r="DP24" s="474"/>
      <c r="DQ24" s="474"/>
      <c r="DR24" s="474"/>
      <c r="DS24" s="474"/>
      <c r="DT24" s="474"/>
      <c r="DU24" s="474"/>
      <c r="DV24" s="474"/>
      <c r="DW24" s="474"/>
      <c r="DX24" s="474"/>
      <c r="DY24" s="474"/>
      <c r="DZ24" s="474"/>
      <c r="EA24" s="474"/>
      <c r="EB24" s="474"/>
      <c r="EC24" s="474"/>
      <c r="ED24" s="474"/>
      <c r="EE24" s="474"/>
      <c r="EF24" s="474"/>
      <c r="EG24" s="27"/>
      <c r="EH24" s="27"/>
      <c r="EI24" s="27"/>
      <c r="EJ24" s="480"/>
      <c r="EK24" s="474"/>
      <c r="EL24" s="474"/>
      <c r="EM24" s="474"/>
      <c r="EN24" s="474"/>
      <c r="EO24" s="474"/>
      <c r="EP24" s="474"/>
      <c r="EQ24" s="474"/>
      <c r="ER24" s="474"/>
      <c r="ES24" s="474"/>
      <c r="ET24" s="474"/>
      <c r="EU24" s="474"/>
      <c r="EV24" s="474"/>
      <c r="EW24" s="474"/>
      <c r="EX24" s="474"/>
      <c r="EY24" s="474"/>
      <c r="EZ24" s="474"/>
      <c r="FA24" s="474"/>
      <c r="FB24" s="474"/>
      <c r="FC24" s="474"/>
      <c r="FD24" s="474"/>
      <c r="FE24" s="474"/>
      <c r="FF24" s="27"/>
      <c r="FG24" s="27"/>
      <c r="FH24" s="27"/>
      <c r="FI24" s="480"/>
      <c r="FJ24" s="474"/>
      <c r="FK24" s="474"/>
      <c r="FL24" s="474"/>
      <c r="FM24" s="474"/>
      <c r="FN24" s="474"/>
      <c r="FO24" s="474"/>
      <c r="FP24" s="474"/>
      <c r="FQ24" s="474"/>
      <c r="FR24" s="474"/>
      <c r="FS24" s="474"/>
      <c r="FT24" s="474"/>
      <c r="FU24" s="474"/>
      <c r="FV24" s="474"/>
      <c r="FW24" s="474"/>
      <c r="FX24" s="474"/>
      <c r="FY24" s="474"/>
      <c r="FZ24" s="474"/>
      <c r="GA24" s="474"/>
      <c r="GB24" s="474"/>
      <c r="GC24" s="474"/>
      <c r="GD24" s="474"/>
      <c r="GE24" s="27"/>
    </row>
    <row r="25" spans="2:187" ht="42" customHeight="1">
      <c r="B25" s="478"/>
      <c r="C25" s="477"/>
      <c r="D25" s="498">
        <v>0.75</v>
      </c>
      <c r="E25" s="497">
        <f t="shared" si="3"/>
        <v>2.6787298253429941</v>
      </c>
      <c r="F25" s="837">
        <f t="shared" ref="F25:AK25" si="32">F92*F159</f>
        <v>0.58639812649201528</v>
      </c>
      <c r="G25" s="348">
        <f t="shared" si="32"/>
        <v>0.59478650779690367</v>
      </c>
      <c r="H25" s="348">
        <f t="shared" si="32"/>
        <v>0.59610734235664231</v>
      </c>
      <c r="I25" s="348">
        <f t="shared" si="32"/>
        <v>0.59787223654873201</v>
      </c>
      <c r="J25" s="348">
        <f t="shared" si="32"/>
        <v>0.60021372369498482</v>
      </c>
      <c r="K25" s="348">
        <f t="shared" si="32"/>
        <v>0.60327921953462327</v>
      </c>
      <c r="L25" s="348">
        <f t="shared" si="32"/>
        <v>0.60722822901899665</v>
      </c>
      <c r="M25" s="348">
        <f t="shared" si="32"/>
        <v>0.61223282241880428</v>
      </c>
      <c r="N25" s="348">
        <f t="shared" si="32"/>
        <v>0.61848236812880297</v>
      </c>
      <c r="O25" s="348">
        <f t="shared" si="32"/>
        <v>0.62619188339094556</v>
      </c>
      <c r="P25" s="348">
        <f t="shared" si="32"/>
        <v>0.63561221650712485</v>
      </c>
      <c r="Q25" s="348">
        <f t="shared" si="32"/>
        <v>0.64704026227759426</v>
      </c>
      <c r="R25" s="348">
        <f t="shared" si="32"/>
        <v>0.66085184365861849</v>
      </c>
      <c r="S25" s="348">
        <f t="shared" si="32"/>
        <v>0.6741873902486234</v>
      </c>
      <c r="T25" s="348">
        <f t="shared" si="32"/>
        <v>0.68560643104494323</v>
      </c>
      <c r="U25" s="348">
        <f t="shared" si="32"/>
        <v>0.69538371042154068</v>
      </c>
      <c r="V25" s="348">
        <f t="shared" si="32"/>
        <v>0.78689732976157123</v>
      </c>
      <c r="W25" s="348">
        <f t="shared" si="32"/>
        <v>0.8074984822926613</v>
      </c>
      <c r="X25" s="348">
        <f t="shared" si="32"/>
        <v>0.83671220860648743</v>
      </c>
      <c r="Y25" s="348">
        <f t="shared" si="32"/>
        <v>0.87639015367324102</v>
      </c>
      <c r="Z25" s="348">
        <f t="shared" si="32"/>
        <v>0.92806125365940584</v>
      </c>
      <c r="AA25" s="348">
        <f t="shared" si="32"/>
        <v>0.99126971624973326</v>
      </c>
      <c r="AB25" s="348">
        <f t="shared" si="32"/>
        <v>1.0629954868282669</v>
      </c>
      <c r="AC25" s="348">
        <f t="shared" si="32"/>
        <v>1.143344266570208</v>
      </c>
      <c r="AD25" s="348">
        <f t="shared" si="32"/>
        <v>1.2320812820757854</v>
      </c>
      <c r="AE25" s="348">
        <f t="shared" si="32"/>
        <v>1.3285662629852741</v>
      </c>
      <c r="AF25" s="348">
        <f t="shared" si="32"/>
        <v>1.4317180302042467</v>
      </c>
      <c r="AG25" s="348">
        <f t="shared" si="32"/>
        <v>1.5400242335980621</v>
      </c>
      <c r="AH25" s="348">
        <f t="shared" si="32"/>
        <v>1.6516056188360464</v>
      </c>
      <c r="AI25" s="348">
        <f t="shared" si="32"/>
        <v>1.7643335524774491</v>
      </c>
      <c r="AJ25" s="348">
        <f t="shared" si="32"/>
        <v>1.8759870743677802</v>
      </c>
      <c r="AK25" s="348">
        <f t="shared" si="32"/>
        <v>1.9844255359426413</v>
      </c>
      <c r="AL25" s="348">
        <f t="shared" ref="AL25:BN25" si="33">AL92*AL159</f>
        <v>2.0877486880818297</v>
      </c>
      <c r="AM25" s="348">
        <f t="shared" si="33"/>
        <v>2.1844195151728907</v>
      </c>
      <c r="AN25" s="348">
        <f t="shared" si="33"/>
        <v>2.273334774227</v>
      </c>
      <c r="AO25" s="348">
        <f t="shared" si="33"/>
        <v>2.3538404317484272</v>
      </c>
      <c r="AP25" s="348">
        <f t="shared" si="33"/>
        <v>2.4256999327338646</v>
      </c>
      <c r="AQ25" s="348">
        <f t="shared" si="33"/>
        <v>2.4890297718992267</v>
      </c>
      <c r="AR25" s="348">
        <f t="shared" si="33"/>
        <v>2.5442185334442233</v>
      </c>
      <c r="AS25" s="348">
        <f t="shared" si="33"/>
        <v>2.594600414439848</v>
      </c>
      <c r="AT25" s="348">
        <f t="shared" si="33"/>
        <v>2.6422196428875164</v>
      </c>
      <c r="AU25" s="348">
        <f t="shared" si="33"/>
        <v>2.6829667627441744</v>
      </c>
      <c r="AV25" s="348">
        <f t="shared" si="33"/>
        <v>2.7181140648441344</v>
      </c>
      <c r="AW25" s="348">
        <f t="shared" si="33"/>
        <v>2.7527267123955386</v>
      </c>
      <c r="AX25" s="348">
        <f t="shared" si="33"/>
        <v>2.7819496970804427</v>
      </c>
      <c r="AY25" s="348">
        <f t="shared" si="33"/>
        <v>2.8064940193080021</v>
      </c>
      <c r="AZ25" s="348">
        <f t="shared" si="33"/>
        <v>2.830704362133293</v>
      </c>
      <c r="BA25" s="348">
        <f t="shared" si="33"/>
        <v>2.8512285298479356</v>
      </c>
      <c r="BB25" s="348">
        <f t="shared" si="33"/>
        <v>2.8683287249115463</v>
      </c>
      <c r="BC25" s="348">
        <f t="shared" si="33"/>
        <v>2.8848608574671117</v>
      </c>
      <c r="BD25" s="348">
        <f t="shared" si="33"/>
        <v>2.8990646883114897</v>
      </c>
      <c r="BE25" s="348">
        <f t="shared" si="33"/>
        <v>2.9108329827767689</v>
      </c>
      <c r="BF25" s="348">
        <f t="shared" si="33"/>
        <v>2.9220544808016906</v>
      </c>
      <c r="BG25" s="348">
        <f t="shared" si="33"/>
        <v>2.9317843278875677</v>
      </c>
      <c r="BH25" s="348">
        <f t="shared" si="33"/>
        <v>2.9398148910860376</v>
      </c>
      <c r="BI25" s="348">
        <f t="shared" si="33"/>
        <v>2.9474006919672955</v>
      </c>
      <c r="BJ25" s="348">
        <f t="shared" si="33"/>
        <v>2.9549544075455914</v>
      </c>
      <c r="BK25" s="348">
        <f t="shared" si="33"/>
        <v>2.9629849446620846</v>
      </c>
      <c r="BL25" s="348">
        <f t="shared" si="33"/>
        <v>2.9696034872516854</v>
      </c>
      <c r="BM25" s="348">
        <f t="shared" si="33"/>
        <v>2.9750518571550471</v>
      </c>
      <c r="BN25" s="838">
        <f t="shared" si="33"/>
        <v>2.9795325817872729</v>
      </c>
      <c r="BO25" s="268"/>
      <c r="BW25" s="184"/>
      <c r="DI25" s="27"/>
      <c r="DJ25" s="27"/>
      <c r="DK25" s="480"/>
      <c r="DL25" s="474"/>
      <c r="DM25" s="474"/>
      <c r="DN25" s="474"/>
      <c r="DO25" s="474"/>
      <c r="DP25" s="474"/>
      <c r="DQ25" s="474"/>
      <c r="DR25" s="474"/>
      <c r="DS25" s="474"/>
      <c r="DT25" s="474"/>
      <c r="DU25" s="474"/>
      <c r="DV25" s="474"/>
      <c r="DW25" s="474"/>
      <c r="DX25" s="474"/>
      <c r="DY25" s="474"/>
      <c r="DZ25" s="474"/>
      <c r="EA25" s="474"/>
      <c r="EB25" s="474"/>
      <c r="EC25" s="474"/>
      <c r="ED25" s="474"/>
      <c r="EE25" s="474"/>
      <c r="EF25" s="474"/>
      <c r="EG25" s="27"/>
      <c r="EH25" s="27"/>
      <c r="EI25" s="27"/>
      <c r="EJ25" s="480"/>
      <c r="EK25" s="474"/>
      <c r="EL25" s="474"/>
      <c r="EM25" s="474"/>
      <c r="EN25" s="474"/>
      <c r="EO25" s="474"/>
      <c r="EP25" s="474"/>
      <c r="EQ25" s="474"/>
      <c r="ER25" s="474"/>
      <c r="ES25" s="474"/>
      <c r="ET25" s="474"/>
      <c r="EU25" s="474"/>
      <c r="EV25" s="474"/>
      <c r="EW25" s="474"/>
      <c r="EX25" s="474"/>
      <c r="EY25" s="474"/>
      <c r="EZ25" s="474"/>
      <c r="FA25" s="474"/>
      <c r="FB25" s="474"/>
      <c r="FC25" s="474"/>
      <c r="FD25" s="474"/>
      <c r="FE25" s="474"/>
      <c r="FF25" s="27"/>
      <c r="FG25" s="27"/>
      <c r="FH25" s="27"/>
      <c r="FI25" s="480"/>
      <c r="FJ25" s="474"/>
      <c r="FK25" s="474"/>
      <c r="FL25" s="474"/>
      <c r="FM25" s="474"/>
      <c r="FN25" s="474"/>
      <c r="FO25" s="474"/>
      <c r="FP25" s="474"/>
      <c r="FQ25" s="474"/>
      <c r="FR25" s="474"/>
      <c r="FS25" s="474"/>
      <c r="FT25" s="474"/>
      <c r="FU25" s="474"/>
      <c r="FV25" s="474"/>
      <c r="FW25" s="474"/>
      <c r="FX25" s="474"/>
      <c r="FY25" s="474"/>
      <c r="FZ25" s="474"/>
      <c r="GA25" s="474"/>
      <c r="GB25" s="474"/>
      <c r="GC25" s="474"/>
      <c r="GD25" s="474"/>
      <c r="GE25" s="27"/>
    </row>
    <row r="26" spans="2:187" ht="42" customHeight="1">
      <c r="B26" s="478"/>
      <c r="C26" s="477"/>
      <c r="D26" s="496">
        <v>0.7</v>
      </c>
      <c r="E26" s="497">
        <f t="shared" si="3"/>
        <v>2.6137057557369263</v>
      </c>
      <c r="F26" s="837">
        <f t="shared" ref="F26:AK26" si="34">F93*F160</f>
        <v>0.55312732751086358</v>
      </c>
      <c r="G26" s="348">
        <f t="shared" si="34"/>
        <v>0.56123986141048732</v>
      </c>
      <c r="H26" s="348">
        <f t="shared" si="34"/>
        <v>0.56225543670806355</v>
      </c>
      <c r="I26" s="348">
        <f t="shared" si="34"/>
        <v>0.56368921326476185</v>
      </c>
      <c r="J26" s="348">
        <f t="shared" si="34"/>
        <v>0.56569684634739958</v>
      </c>
      <c r="K26" s="348">
        <f t="shared" si="34"/>
        <v>0.56845151957067441</v>
      </c>
      <c r="L26" s="348">
        <f t="shared" si="34"/>
        <v>0.57213475462372476</v>
      </c>
      <c r="M26" s="348">
        <f t="shared" si="34"/>
        <v>0.57693123625135367</v>
      </c>
      <c r="N26" s="348">
        <f t="shared" si="34"/>
        <v>0.58303088735843378</v>
      </c>
      <c r="O26" s="348">
        <f t="shared" si="34"/>
        <v>0.59063809514971899</v>
      </c>
      <c r="P26" s="348">
        <f t="shared" si="34"/>
        <v>0.59998502330440018</v>
      </c>
      <c r="Q26" s="348">
        <f t="shared" si="34"/>
        <v>0.61134534621402081</v>
      </c>
      <c r="R26" s="348">
        <f t="shared" si="34"/>
        <v>0.62508544340176109</v>
      </c>
      <c r="S26" s="348">
        <f t="shared" si="34"/>
        <v>0.64170941247501845</v>
      </c>
      <c r="T26" s="348">
        <f t="shared" si="34"/>
        <v>0.65738576253707159</v>
      </c>
      <c r="U26" s="348">
        <f t="shared" si="34"/>
        <v>0.6710388183310465</v>
      </c>
      <c r="V26" s="348">
        <f t="shared" si="34"/>
        <v>0.68293481587101623</v>
      </c>
      <c r="W26" s="348">
        <f t="shared" si="34"/>
        <v>0.79319002582997566</v>
      </c>
      <c r="X26" s="348">
        <f t="shared" si="34"/>
        <v>0.81827245098460921</v>
      </c>
      <c r="Y26" s="348">
        <f t="shared" si="34"/>
        <v>0.85294971539381104</v>
      </c>
      <c r="Z26" s="348">
        <f t="shared" si="34"/>
        <v>0.89897412078040029</v>
      </c>
      <c r="AA26" s="348">
        <f t="shared" si="34"/>
        <v>0.95712065731694729</v>
      </c>
      <c r="AB26" s="348">
        <f t="shared" si="34"/>
        <v>1.0291713507394014</v>
      </c>
      <c r="AC26" s="348">
        <f t="shared" si="34"/>
        <v>1.1098064733636741</v>
      </c>
      <c r="AD26" s="348">
        <f t="shared" si="34"/>
        <v>1.1987849617355169</v>
      </c>
      <c r="AE26" s="348">
        <f t="shared" si="34"/>
        <v>1.2954663002910702</v>
      </c>
      <c r="AF26" s="348">
        <f t="shared" si="34"/>
        <v>1.3987729778062499</v>
      </c>
      <c r="AG26" s="348">
        <f t="shared" si="34"/>
        <v>1.5071983116539658</v>
      </c>
      <c r="AH26" s="348">
        <f t="shared" si="34"/>
        <v>1.6188693203286553</v>
      </c>
      <c r="AI26" s="348">
        <f t="shared" si="34"/>
        <v>1.7316633863676876</v>
      </c>
      <c r="AJ26" s="348">
        <f t="shared" si="34"/>
        <v>1.8433648633081614</v>
      </c>
      <c r="AK26" s="348">
        <f t="shared" si="34"/>
        <v>1.9518375469254792</v>
      </c>
      <c r="AL26" s="348">
        <f t="shared" ref="AL26:BN26" si="35">AL93*AL160</f>
        <v>2.0551847603718651</v>
      </c>
      <c r="AM26" s="348">
        <f t="shared" si="35"/>
        <v>2.151872270786138</v>
      </c>
      <c r="AN26" s="348">
        <f t="shared" si="35"/>
        <v>2.2407989468063936</v>
      </c>
      <c r="AO26" s="348">
        <f t="shared" si="35"/>
        <v>2.3213123210469835</v>
      </c>
      <c r="AP26" s="348">
        <f t="shared" si="35"/>
        <v>2.3931769765079873</v>
      </c>
      <c r="AQ26" s="348">
        <f t="shared" si="35"/>
        <v>2.4565102196961002</v>
      </c>
      <c r="AR26" s="348">
        <f t="shared" si="35"/>
        <v>2.5164452114680849</v>
      </c>
      <c r="AS26" s="348">
        <f t="shared" si="35"/>
        <v>2.5716275389492909</v>
      </c>
      <c r="AT26" s="348">
        <f t="shared" si="35"/>
        <v>2.619247732640094</v>
      </c>
      <c r="AU26" s="348">
        <f t="shared" si="35"/>
        <v>2.661406399288865</v>
      </c>
      <c r="AV26" s="348">
        <f t="shared" si="35"/>
        <v>2.7021509978133906</v>
      </c>
      <c r="AW26" s="348">
        <f t="shared" si="35"/>
        <v>2.7367638928554512</v>
      </c>
      <c r="AX26" s="348">
        <f t="shared" si="35"/>
        <v>2.7659870294516749</v>
      </c>
      <c r="AY26" s="348">
        <f t="shared" si="35"/>
        <v>2.7951947044522902</v>
      </c>
      <c r="AZ26" s="348">
        <f t="shared" si="35"/>
        <v>2.8197383856652296</v>
      </c>
      <c r="BA26" s="348">
        <f t="shared" si="35"/>
        <v>2.8402625867321691</v>
      </c>
      <c r="BB26" s="348">
        <f t="shared" si="35"/>
        <v>2.8602866773657718</v>
      </c>
      <c r="BC26" s="348">
        <f t="shared" si="35"/>
        <v>2.877386655638742</v>
      </c>
      <c r="BD26" s="348">
        <f t="shared" si="35"/>
        <v>2.8915904928692382</v>
      </c>
      <c r="BE26" s="348">
        <f t="shared" si="35"/>
        <v>2.9052192040766891</v>
      </c>
      <c r="BF26" s="348">
        <f t="shared" si="35"/>
        <v>2.9169874247858871</v>
      </c>
      <c r="BG26" s="348">
        <f t="shared" si="35"/>
        <v>2.9267172725609334</v>
      </c>
      <c r="BH26" s="348">
        <f t="shared" si="35"/>
        <v>2.9359473654787238</v>
      </c>
      <c r="BI26" s="348">
        <f t="shared" si="35"/>
        <v>2.9452230673186715</v>
      </c>
      <c r="BJ26" s="348">
        <f t="shared" si="35"/>
        <v>2.9549528676335135</v>
      </c>
      <c r="BK26" s="348">
        <f t="shared" si="35"/>
        <v>2.9629834197395009</v>
      </c>
      <c r="BL26" s="348">
        <f t="shared" si="35"/>
        <v>2.9696019844053319</v>
      </c>
      <c r="BM26" s="348">
        <f t="shared" si="35"/>
        <v>2.9750503841337852</v>
      </c>
      <c r="BN26" s="838">
        <f t="shared" si="35"/>
        <v>2.979531146778958</v>
      </c>
      <c r="BO26" s="268"/>
      <c r="BW26" s="184"/>
      <c r="DI26" s="27"/>
      <c r="DJ26" s="27"/>
      <c r="DK26" s="480"/>
      <c r="DL26" s="474"/>
      <c r="DM26" s="474"/>
      <c r="DN26" s="474"/>
      <c r="DO26" s="474"/>
      <c r="DP26" s="474"/>
      <c r="DQ26" s="474"/>
      <c r="DR26" s="474"/>
      <c r="DS26" s="474"/>
      <c r="DT26" s="474"/>
      <c r="DU26" s="474"/>
      <c r="DV26" s="474"/>
      <c r="DW26" s="474"/>
      <c r="DX26" s="474"/>
      <c r="DY26" s="474"/>
      <c r="DZ26" s="474"/>
      <c r="EA26" s="474"/>
      <c r="EB26" s="474"/>
      <c r="EC26" s="474"/>
      <c r="ED26" s="474"/>
      <c r="EE26" s="474"/>
      <c r="EF26" s="474"/>
      <c r="EG26" s="27"/>
      <c r="EH26" s="27"/>
      <c r="EI26" s="27"/>
      <c r="EJ26" s="480"/>
      <c r="EK26" s="474"/>
      <c r="EL26" s="474"/>
      <c r="EM26" s="474"/>
      <c r="EN26" s="474"/>
      <c r="EO26" s="474"/>
      <c r="EP26" s="474"/>
      <c r="EQ26" s="474"/>
      <c r="ER26" s="474"/>
      <c r="ES26" s="474"/>
      <c r="ET26" s="474"/>
      <c r="EU26" s="474"/>
      <c r="EV26" s="474"/>
      <c r="EW26" s="474"/>
      <c r="EX26" s="474"/>
      <c r="EY26" s="474"/>
      <c r="EZ26" s="474"/>
      <c r="FA26" s="474"/>
      <c r="FB26" s="474"/>
      <c r="FC26" s="474"/>
      <c r="FD26" s="474"/>
      <c r="FE26" s="474"/>
      <c r="FF26" s="27"/>
      <c r="FG26" s="27"/>
      <c r="FH26" s="27"/>
      <c r="FI26" s="480"/>
      <c r="FJ26" s="474"/>
      <c r="FK26" s="474"/>
      <c r="FL26" s="474"/>
      <c r="FM26" s="474"/>
      <c r="FN26" s="474"/>
      <c r="FO26" s="474"/>
      <c r="FP26" s="474"/>
      <c r="FQ26" s="474"/>
      <c r="FR26" s="474"/>
      <c r="FS26" s="474"/>
      <c r="FT26" s="474"/>
      <c r="FU26" s="474"/>
      <c r="FV26" s="474"/>
      <c r="FW26" s="474"/>
      <c r="FX26" s="474"/>
      <c r="FY26" s="474"/>
      <c r="FZ26" s="474"/>
      <c r="GA26" s="474"/>
      <c r="GB26" s="474"/>
      <c r="GC26" s="474"/>
      <c r="GD26" s="474"/>
      <c r="GE26" s="27"/>
    </row>
    <row r="27" spans="2:187" ht="42" customHeight="1">
      <c r="B27" s="478"/>
      <c r="C27" s="477"/>
      <c r="D27" s="498">
        <v>0.65</v>
      </c>
      <c r="E27" s="497">
        <f t="shared" si="3"/>
        <v>2.5369792764563188</v>
      </c>
      <c r="F27" s="837">
        <f t="shared" ref="F27:AK27" si="36">F94*F161</f>
        <v>0.51397115350286904</v>
      </c>
      <c r="G27" s="348">
        <f t="shared" si="36"/>
        <v>0.52174233693805694</v>
      </c>
      <c r="H27" s="348">
        <f t="shared" si="36"/>
        <v>0.52235902336610052</v>
      </c>
      <c r="I27" s="348">
        <f t="shared" si="36"/>
        <v>0.52333741353859475</v>
      </c>
      <c r="J27" s="348">
        <f t="shared" si="36"/>
        <v>0.52486410542424144</v>
      </c>
      <c r="K27" s="348">
        <f t="shared" si="36"/>
        <v>0.52715300995332026</v>
      </c>
      <c r="L27" s="348">
        <f t="shared" si="36"/>
        <v>0.53042566918585521</v>
      </c>
      <c r="M27" s="348">
        <f t="shared" si="36"/>
        <v>0.53489431158161493</v>
      </c>
      <c r="N27" s="348">
        <f t="shared" si="36"/>
        <v>0.54075635948773704</v>
      </c>
      <c r="O27" s="348">
        <f t="shared" si="36"/>
        <v>0.54820315192559477</v>
      </c>
      <c r="P27" s="348">
        <f t="shared" si="36"/>
        <v>0.55743828860415923</v>
      </c>
      <c r="Q27" s="348">
        <f t="shared" si="36"/>
        <v>0.56869805793538664</v>
      </c>
      <c r="R27" s="348">
        <f t="shared" si="36"/>
        <v>0.58233376303083351</v>
      </c>
      <c r="S27" s="348">
        <f t="shared" si="36"/>
        <v>0.5988835283520425</v>
      </c>
      <c r="T27" s="348">
        <f t="shared" si="36"/>
        <v>0.61896809662201435</v>
      </c>
      <c r="U27" s="348">
        <f t="shared" si="36"/>
        <v>0.6374377329703923</v>
      </c>
      <c r="V27" s="348">
        <f t="shared" si="36"/>
        <v>0.65388191021461051</v>
      </c>
      <c r="W27" s="348">
        <f t="shared" si="36"/>
        <v>0.66848756964104283</v>
      </c>
      <c r="X27" s="348">
        <f t="shared" si="36"/>
        <v>0.8011486007032016</v>
      </c>
      <c r="Y27" s="348">
        <f t="shared" si="36"/>
        <v>0.83160401304108766</v>
      </c>
      <c r="Z27" s="348">
        <f t="shared" si="36"/>
        <v>0.87244680802233654</v>
      </c>
      <c r="AA27" s="348">
        <f t="shared" si="36"/>
        <v>0.92514201543668728</v>
      </c>
      <c r="AB27" s="348">
        <f t="shared" si="36"/>
        <v>0.98934881956586851</v>
      </c>
      <c r="AC27" s="348">
        <f t="shared" si="36"/>
        <v>1.0703369346185896</v>
      </c>
      <c r="AD27" s="348">
        <f t="shared" si="36"/>
        <v>1.1595999256786855</v>
      </c>
      <c r="AE27" s="348">
        <f t="shared" si="36"/>
        <v>1.2565032154984432</v>
      </c>
      <c r="AF27" s="348">
        <f t="shared" si="36"/>
        <v>1.3599785582608444</v>
      </c>
      <c r="AG27" s="348">
        <f t="shared" si="36"/>
        <v>1.4685293271399353</v>
      </c>
      <c r="AH27" s="348">
        <f t="shared" si="36"/>
        <v>1.5802919307239571</v>
      </c>
      <c r="AI27" s="348">
        <f t="shared" si="36"/>
        <v>1.6931518164503743</v>
      </c>
      <c r="AJ27" s="348">
        <f t="shared" si="36"/>
        <v>1.8048999068604938</v>
      </c>
      <c r="AK27" s="348">
        <f t="shared" si="36"/>
        <v>1.9134051556256948</v>
      </c>
      <c r="AL27" s="348">
        <f t="shared" ref="AL27:BN27" si="37">AL94*AL161</f>
        <v>2.0167748261694047</v>
      </c>
      <c r="AM27" s="348">
        <f t="shared" si="37"/>
        <v>2.1134776296964115</v>
      </c>
      <c r="AN27" s="348">
        <f t="shared" si="37"/>
        <v>2.2024145928488643</v>
      </c>
      <c r="AO27" s="348">
        <f t="shared" si="37"/>
        <v>2.2829348029117229</v>
      </c>
      <c r="AP27" s="348">
        <f t="shared" si="37"/>
        <v>2.3548039450939324</v>
      </c>
      <c r="AQ27" s="348">
        <f t="shared" si="37"/>
        <v>2.4257227251305951</v>
      </c>
      <c r="AR27" s="348">
        <f t="shared" si="37"/>
        <v>2.4890459615891007</v>
      </c>
      <c r="AS27" s="348">
        <f t="shared" si="37"/>
        <v>2.5442295498440615</v>
      </c>
      <c r="AT27" s="348">
        <f t="shared" si="37"/>
        <v>2.5946074754635111</v>
      </c>
      <c r="AU27" s="348">
        <f t="shared" si="37"/>
        <v>2.6422237297748468</v>
      </c>
      <c r="AV27" s="348">
        <f t="shared" si="37"/>
        <v>2.6829686354449467</v>
      </c>
      <c r="AW27" s="348">
        <f t="shared" si="37"/>
        <v>2.7181143103281098</v>
      </c>
      <c r="AX27" s="348">
        <f t="shared" si="37"/>
        <v>2.752725773416576</v>
      </c>
      <c r="AY27" s="348">
        <f t="shared" si="37"/>
        <v>2.7819479030705407</v>
      </c>
      <c r="AZ27" s="348">
        <f t="shared" si="37"/>
        <v>2.8064916143252017</v>
      </c>
      <c r="BA27" s="348">
        <f t="shared" si="37"/>
        <v>2.8307015211406492</v>
      </c>
      <c r="BB27" s="348">
        <f t="shared" si="37"/>
        <v>2.8512253815994355</v>
      </c>
      <c r="BC27" s="348">
        <f t="shared" si="37"/>
        <v>2.8683253617768338</v>
      </c>
      <c r="BD27" s="348">
        <f t="shared" si="37"/>
        <v>2.8848573414152923</v>
      </c>
      <c r="BE27" s="348">
        <f t="shared" si="37"/>
        <v>2.899061063169238</v>
      </c>
      <c r="BF27" s="348">
        <f t="shared" si="37"/>
        <v>2.9108292805741991</v>
      </c>
      <c r="BG27" s="348">
        <f t="shared" si="37"/>
        <v>2.922050727367401</v>
      </c>
      <c r="BH27" s="348">
        <f t="shared" si="37"/>
        <v>2.9317805473356509</v>
      </c>
      <c r="BI27" s="348">
        <f t="shared" si="37"/>
        <v>2.9398111064158918</v>
      </c>
      <c r="BJ27" s="348">
        <f t="shared" si="37"/>
        <v>2.9473969243048512</v>
      </c>
      <c r="BK27" s="348">
        <f t="shared" si="37"/>
        <v>2.9549506778935615</v>
      </c>
      <c r="BL27" s="348">
        <f t="shared" si="37"/>
        <v>2.9629812740787891</v>
      </c>
      <c r="BM27" s="348">
        <f t="shared" si="37"/>
        <v>2.9695998997655741</v>
      </c>
      <c r="BN27" s="838">
        <f t="shared" si="37"/>
        <v>2.9750483767025657</v>
      </c>
      <c r="BO27" s="268"/>
      <c r="BW27" s="184"/>
      <c r="DI27" s="27"/>
      <c r="DJ27" s="27"/>
      <c r="DK27" s="480"/>
      <c r="DL27" s="474"/>
      <c r="DM27" s="474"/>
      <c r="DN27" s="474"/>
      <c r="DO27" s="474"/>
      <c r="DP27" s="474"/>
      <c r="DQ27" s="474"/>
      <c r="DR27" s="474"/>
      <c r="DS27" s="474"/>
      <c r="DT27" s="474"/>
      <c r="DU27" s="474"/>
      <c r="DV27" s="474"/>
      <c r="DW27" s="474"/>
      <c r="DX27" s="474"/>
      <c r="DY27" s="474"/>
      <c r="DZ27" s="474"/>
      <c r="EA27" s="474"/>
      <c r="EB27" s="474"/>
      <c r="EC27" s="474"/>
      <c r="ED27" s="474"/>
      <c r="EE27" s="474"/>
      <c r="EF27" s="474"/>
      <c r="EG27" s="27"/>
      <c r="EH27" s="27"/>
      <c r="EI27" s="27"/>
      <c r="EJ27" s="480"/>
      <c r="EK27" s="474"/>
      <c r="EL27" s="474"/>
      <c r="EM27" s="474"/>
      <c r="EN27" s="474"/>
      <c r="EO27" s="474"/>
      <c r="EP27" s="474"/>
      <c r="EQ27" s="474"/>
      <c r="ER27" s="474"/>
      <c r="ES27" s="474"/>
      <c r="ET27" s="474"/>
      <c r="EU27" s="474"/>
      <c r="EV27" s="474"/>
      <c r="EW27" s="474"/>
      <c r="EX27" s="474"/>
      <c r="EY27" s="474"/>
      <c r="EZ27" s="474"/>
      <c r="FA27" s="474"/>
      <c r="FB27" s="474"/>
      <c r="FC27" s="474"/>
      <c r="FD27" s="474"/>
      <c r="FE27" s="474"/>
      <c r="FF27" s="27"/>
      <c r="FG27" s="27"/>
      <c r="FH27" s="27"/>
      <c r="FI27" s="480"/>
      <c r="FJ27" s="474"/>
      <c r="FK27" s="474"/>
      <c r="FL27" s="474"/>
      <c r="FM27" s="474"/>
      <c r="FN27" s="474"/>
      <c r="FO27" s="474"/>
      <c r="FP27" s="474"/>
      <c r="FQ27" s="474"/>
      <c r="FR27" s="474"/>
      <c r="FS27" s="474"/>
      <c r="FT27" s="474"/>
      <c r="FU27" s="474"/>
      <c r="FV27" s="474"/>
      <c r="FW27" s="474"/>
      <c r="FX27" s="474"/>
      <c r="FY27" s="474"/>
      <c r="FZ27" s="474"/>
      <c r="GA27" s="474"/>
      <c r="GB27" s="474"/>
      <c r="GC27" s="474"/>
      <c r="GD27" s="474"/>
      <c r="GE27" s="27"/>
    </row>
    <row r="28" spans="2:187" ht="42" customHeight="1">
      <c r="B28" s="478"/>
      <c r="C28" s="477"/>
      <c r="D28" s="496">
        <v>0.6</v>
      </c>
      <c r="E28" s="497">
        <f t="shared" si="3"/>
        <v>2.4470616463953361</v>
      </c>
      <c r="F28" s="837">
        <f t="shared" ref="F28:AK28" si="38">F95*F162</f>
        <v>0.46827951904839732</v>
      </c>
      <c r="G28" s="348">
        <f t="shared" si="38"/>
        <v>0.47566383958919184</v>
      </c>
      <c r="H28" s="348">
        <f t="shared" si="38"/>
        <v>0.47579820974369497</v>
      </c>
      <c r="I28" s="348">
        <f t="shared" si="38"/>
        <v>0.47618960072076583</v>
      </c>
      <c r="J28" s="348">
        <f t="shared" si="38"/>
        <v>0.47705848437029175</v>
      </c>
      <c r="K28" s="348">
        <f t="shared" si="38"/>
        <v>0.47867639605348911</v>
      </c>
      <c r="L28" s="348">
        <f t="shared" si="38"/>
        <v>0.48133236800477347</v>
      </c>
      <c r="M28" s="348">
        <f t="shared" si="38"/>
        <v>0.48529409589341599</v>
      </c>
      <c r="N28" s="348">
        <f t="shared" si="38"/>
        <v>0.49078369110703246</v>
      </c>
      <c r="O28" s="348">
        <f t="shared" si="38"/>
        <v>0.49798036992585393</v>
      </c>
      <c r="P28" s="348">
        <f t="shared" si="38"/>
        <v>0.50704573964688726</v>
      </c>
      <c r="Q28" s="348">
        <f t="shared" si="38"/>
        <v>0.51815670436196493</v>
      </c>
      <c r="R28" s="348">
        <f t="shared" si="38"/>
        <v>0.531640709128536</v>
      </c>
      <c r="S28" s="348">
        <f t="shared" si="38"/>
        <v>0.54809258392706439</v>
      </c>
      <c r="T28" s="348">
        <f t="shared" si="38"/>
        <v>0.56819818247539045</v>
      </c>
      <c r="U28" s="348">
        <f t="shared" si="38"/>
        <v>0.59268866071613668</v>
      </c>
      <c r="V28" s="348">
        <f t="shared" si="38"/>
        <v>0.61460218445134873</v>
      </c>
      <c r="W28" s="348">
        <f t="shared" si="38"/>
        <v>0.63455663224695524</v>
      </c>
      <c r="X28" s="348">
        <f t="shared" si="38"/>
        <v>0.65252631195791544</v>
      </c>
      <c r="Y28" s="348">
        <f t="shared" si="38"/>
        <v>0.81200984532656006</v>
      </c>
      <c r="Z28" s="348">
        <f t="shared" si="38"/>
        <v>0.84839635051118778</v>
      </c>
      <c r="AA28" s="348">
        <f t="shared" si="38"/>
        <v>0.89582643717280064</v>
      </c>
      <c r="AB28" s="348">
        <f t="shared" si="38"/>
        <v>0.95506301300835961</v>
      </c>
      <c r="AC28" s="348">
        <f t="shared" si="38"/>
        <v>1.027914057682531</v>
      </c>
      <c r="AD28" s="348">
        <f t="shared" si="38"/>
        <v>1.1138416659278956</v>
      </c>
      <c r="AE28" s="348">
        <f t="shared" si="38"/>
        <v>1.2109764462465804</v>
      </c>
      <c r="AF28" s="348">
        <f t="shared" si="38"/>
        <v>1.3146212510680506</v>
      </c>
      <c r="AG28" s="348">
        <f t="shared" si="38"/>
        <v>1.4232939812248833</v>
      </c>
      <c r="AH28" s="348">
        <f t="shared" si="38"/>
        <v>1.5351431186772879</v>
      </c>
      <c r="AI28" s="348">
        <f t="shared" si="38"/>
        <v>1.6480636319264432</v>
      </c>
      <c r="AJ28" s="348">
        <f t="shared" si="38"/>
        <v>1.7598537007579513</v>
      </c>
      <c r="AK28" s="348">
        <f t="shared" si="38"/>
        <v>1.8683876820491601</v>
      </c>
      <c r="AL28" s="348">
        <f t="shared" ref="AL28:BN28" si="39">AL95*AL162</f>
        <v>1.9717767917554325</v>
      </c>
      <c r="AM28" s="348">
        <f t="shared" si="39"/>
        <v>2.0684925905877729</v>
      </c>
      <c r="AN28" s="348">
        <f t="shared" si="39"/>
        <v>2.1574381326439607</v>
      </c>
      <c r="AO28" s="348">
        <f t="shared" si="39"/>
        <v>2.2408502304294888</v>
      </c>
      <c r="AP28" s="348">
        <f t="shared" si="39"/>
        <v>2.3213500398618008</v>
      </c>
      <c r="AQ28" s="348">
        <f t="shared" si="39"/>
        <v>2.3932038490579184</v>
      </c>
      <c r="AR28" s="348">
        <f t="shared" si="39"/>
        <v>2.456528645459052</v>
      </c>
      <c r="AS28" s="348">
        <f t="shared" si="39"/>
        <v>2.5164572160107732</v>
      </c>
      <c r="AT28" s="348">
        <f t="shared" si="39"/>
        <v>2.5716347198476508</v>
      </c>
      <c r="AU28" s="348">
        <f t="shared" si="39"/>
        <v>2.6192513258485537</v>
      </c>
      <c r="AV28" s="348">
        <f t="shared" si="39"/>
        <v>2.6614073558177145</v>
      </c>
      <c r="AW28" s="348">
        <f t="shared" si="39"/>
        <v>2.7021500326013119</v>
      </c>
      <c r="AX28" s="348">
        <f t="shared" si="39"/>
        <v>2.736761536771926</v>
      </c>
      <c r="AY28" s="348">
        <f t="shared" si="39"/>
        <v>2.7659836763030174</v>
      </c>
      <c r="AZ28" s="348">
        <f t="shared" si="39"/>
        <v>2.7951906366597057</v>
      </c>
      <c r="BA28" s="348">
        <f t="shared" si="39"/>
        <v>2.819733813028074</v>
      </c>
      <c r="BB28" s="348">
        <f t="shared" si="39"/>
        <v>2.8402576608318428</v>
      </c>
      <c r="BC28" s="348">
        <f t="shared" si="39"/>
        <v>2.8602815007218592</v>
      </c>
      <c r="BD28" s="348">
        <f t="shared" si="39"/>
        <v>2.8773813028870485</v>
      </c>
      <c r="BE28" s="348">
        <f t="shared" si="39"/>
        <v>2.8915850147370836</v>
      </c>
      <c r="BF28" s="348">
        <f t="shared" si="39"/>
        <v>2.9052136336574725</v>
      </c>
      <c r="BG28" s="348">
        <f t="shared" si="39"/>
        <v>2.91698179564629</v>
      </c>
      <c r="BH28" s="348">
        <f t="shared" si="39"/>
        <v>2.9267116169521126</v>
      </c>
      <c r="BI28" s="348">
        <f t="shared" si="39"/>
        <v>2.9359417125447371</v>
      </c>
      <c r="BJ28" s="348">
        <f t="shared" si="39"/>
        <v>2.9452174462087179</v>
      </c>
      <c r="BK28" s="348">
        <f t="shared" si="39"/>
        <v>2.9549473083959477</v>
      </c>
      <c r="BL28" s="348">
        <f t="shared" si="39"/>
        <v>2.9629779582052342</v>
      </c>
      <c r="BM28" s="348">
        <f t="shared" si="39"/>
        <v>2.9695966570857002</v>
      </c>
      <c r="BN28" s="838">
        <f t="shared" si="39"/>
        <v>2.9750452275713331</v>
      </c>
      <c r="BO28" s="268"/>
      <c r="BW28" s="184"/>
      <c r="DI28" s="27"/>
      <c r="DJ28" s="27"/>
      <c r="DK28" s="480"/>
      <c r="DL28" s="474"/>
      <c r="DM28" s="474"/>
      <c r="DN28" s="474"/>
      <c r="DO28" s="474"/>
      <c r="DP28" s="474"/>
      <c r="DQ28" s="474"/>
      <c r="DR28" s="474"/>
      <c r="DS28" s="474"/>
      <c r="DT28" s="474"/>
      <c r="DU28" s="474"/>
      <c r="DV28" s="474"/>
      <c r="DW28" s="474"/>
      <c r="DX28" s="474"/>
      <c r="DY28" s="474"/>
      <c r="DZ28" s="474"/>
      <c r="EA28" s="474"/>
      <c r="EB28" s="474"/>
      <c r="EC28" s="474"/>
      <c r="ED28" s="474"/>
      <c r="EE28" s="474"/>
      <c r="EF28" s="474"/>
      <c r="EG28" s="27"/>
      <c r="EH28" s="27"/>
      <c r="EI28" s="27"/>
      <c r="EJ28" s="480"/>
      <c r="EK28" s="474"/>
      <c r="EL28" s="474"/>
      <c r="EM28" s="474"/>
      <c r="EN28" s="474"/>
      <c r="EO28" s="474"/>
      <c r="EP28" s="474"/>
      <c r="EQ28" s="474"/>
      <c r="ER28" s="474"/>
      <c r="ES28" s="474"/>
      <c r="ET28" s="474"/>
      <c r="EU28" s="474"/>
      <c r="EV28" s="474"/>
      <c r="EW28" s="474"/>
      <c r="EX28" s="474"/>
      <c r="EY28" s="474"/>
      <c r="EZ28" s="474"/>
      <c r="FA28" s="474"/>
      <c r="FB28" s="474"/>
      <c r="FC28" s="474"/>
      <c r="FD28" s="474"/>
      <c r="FE28" s="474"/>
      <c r="FF28" s="27"/>
      <c r="FG28" s="27"/>
      <c r="FH28" s="27"/>
      <c r="FI28" s="480"/>
      <c r="FJ28" s="474"/>
      <c r="FK28" s="474"/>
      <c r="FL28" s="474"/>
      <c r="FM28" s="474"/>
      <c r="FN28" s="474"/>
      <c r="FO28" s="474"/>
      <c r="FP28" s="474"/>
      <c r="FQ28" s="474"/>
      <c r="FR28" s="474"/>
      <c r="FS28" s="474"/>
      <c r="FT28" s="474"/>
      <c r="FU28" s="474"/>
      <c r="FV28" s="474"/>
      <c r="FW28" s="474"/>
      <c r="FX28" s="474"/>
      <c r="FY28" s="474"/>
      <c r="FZ28" s="474"/>
      <c r="GA28" s="474"/>
      <c r="GB28" s="474"/>
      <c r="GC28" s="474"/>
      <c r="GD28" s="474"/>
      <c r="GE28" s="27"/>
    </row>
    <row r="29" spans="2:187" ht="42" customHeight="1">
      <c r="B29" s="478"/>
      <c r="C29" s="477"/>
      <c r="D29" s="498">
        <v>0.55000000000000004</v>
      </c>
      <c r="E29" s="497">
        <f t="shared" si="3"/>
        <v>2.3425260857870613</v>
      </c>
      <c r="F29" s="837">
        <f t="shared" ref="F29:AK29" si="40">F96*F163</f>
        <v>0.41547382527384347</v>
      </c>
      <c r="G29" s="348">
        <f t="shared" si="40"/>
        <v>0.42247525548056503</v>
      </c>
      <c r="H29" s="348">
        <f t="shared" si="40"/>
        <v>0.4220918574578244</v>
      </c>
      <c r="I29" s="348">
        <f t="shared" si="40"/>
        <v>0.42179819600725893</v>
      </c>
      <c r="J29" s="348">
        <f t="shared" si="40"/>
        <v>0.42183695752210687</v>
      </c>
      <c r="K29" s="348">
        <f t="shared" si="40"/>
        <v>0.42254670019593943</v>
      </c>
      <c r="L29" s="348">
        <f t="shared" si="40"/>
        <v>0.42431787970888452</v>
      </c>
      <c r="M29" s="348">
        <f t="shared" si="40"/>
        <v>0.42752023056058241</v>
      </c>
      <c r="N29" s="348">
        <f t="shared" si="40"/>
        <v>0.43243780405078702</v>
      </c>
      <c r="O29" s="348">
        <f t="shared" si="40"/>
        <v>0.43924914127954962</v>
      </c>
      <c r="P29" s="348">
        <f t="shared" si="40"/>
        <v>0.44805834607063216</v>
      </c>
      <c r="Q29" s="348">
        <f t="shared" si="40"/>
        <v>0.4589502258321303</v>
      </c>
      <c r="R29" s="348">
        <f t="shared" si="40"/>
        <v>0.47221510627267776</v>
      </c>
      <c r="S29" s="348">
        <f t="shared" si="40"/>
        <v>0.48854105942863552</v>
      </c>
      <c r="T29" s="348">
        <f t="shared" si="40"/>
        <v>0.50871822099643338</v>
      </c>
      <c r="U29" s="348">
        <f t="shared" si="40"/>
        <v>0.53355098761112318</v>
      </c>
      <c r="V29" s="348">
        <f t="shared" si="40"/>
        <v>0.5631730388760573</v>
      </c>
      <c r="W29" s="348">
        <f t="shared" si="40"/>
        <v>0.58990775739528223</v>
      </c>
      <c r="X29" s="348">
        <f t="shared" si="40"/>
        <v>0.61401156734753815</v>
      </c>
      <c r="Y29" s="348">
        <f t="shared" si="40"/>
        <v>0.63574766723758702</v>
      </c>
      <c r="Z29" s="348">
        <f t="shared" si="40"/>
        <v>0.82669787025147268</v>
      </c>
      <c r="AA29" s="348">
        <f t="shared" si="40"/>
        <v>0.86935096082453012</v>
      </c>
      <c r="AB29" s="348">
        <f t="shared" si="40"/>
        <v>0.92334001719080239</v>
      </c>
      <c r="AC29" s="348">
        <f t="shared" si="40"/>
        <v>0.98842184948724476</v>
      </c>
      <c r="AD29" s="348">
        <f t="shared" si="40"/>
        <v>1.0699667028574931</v>
      </c>
      <c r="AE29" s="348">
        <f t="shared" si="40"/>
        <v>1.1595646820597105</v>
      </c>
      <c r="AF29" s="348">
        <f t="shared" si="40"/>
        <v>1.2620211304796236</v>
      </c>
      <c r="AG29" s="348">
        <f t="shared" si="40"/>
        <v>1.3708004989774432</v>
      </c>
      <c r="AH29" s="348">
        <f t="shared" si="40"/>
        <v>1.4827232043085163</v>
      </c>
      <c r="AI29" s="348">
        <f t="shared" si="40"/>
        <v>1.5956940019066828</v>
      </c>
      <c r="AJ29" s="348">
        <f t="shared" si="40"/>
        <v>1.7075181179772019</v>
      </c>
      <c r="AK29" s="348">
        <f t="shared" si="40"/>
        <v>1.8160749189462519</v>
      </c>
      <c r="AL29" s="348">
        <f t="shared" ref="AL29:BN29" si="41">AL96*AL163</f>
        <v>1.9194791498003754</v>
      </c>
      <c r="AM29" s="348">
        <f t="shared" si="41"/>
        <v>2.0168851043821112</v>
      </c>
      <c r="AN29" s="348">
        <f t="shared" si="41"/>
        <v>2.1135609753315832</v>
      </c>
      <c r="AO29" s="348">
        <f t="shared" si="41"/>
        <v>2.2024758952127366</v>
      </c>
      <c r="AP29" s="348">
        <f t="shared" si="41"/>
        <v>2.282978611644515</v>
      </c>
      <c r="AQ29" s="348">
        <f t="shared" si="41"/>
        <v>2.3548341968401778</v>
      </c>
      <c r="AR29" s="348">
        <f t="shared" si="41"/>
        <v>2.4257427283409148</v>
      </c>
      <c r="AS29" s="348">
        <f t="shared" si="41"/>
        <v>2.4890582545148847</v>
      </c>
      <c r="AT29" s="348">
        <f t="shared" si="41"/>
        <v>2.5442361073751778</v>
      </c>
      <c r="AU29" s="348">
        <f t="shared" si="41"/>
        <v>2.5946098136034093</v>
      </c>
      <c r="AV29" s="348">
        <f t="shared" si="41"/>
        <v>2.6422229831559143</v>
      </c>
      <c r="AW29" s="348">
        <f t="shared" si="41"/>
        <v>2.6829656464684359</v>
      </c>
      <c r="AX29" s="348">
        <f t="shared" si="41"/>
        <v>2.7181097043015265</v>
      </c>
      <c r="AY29" s="348">
        <f t="shared" si="41"/>
        <v>2.7527200014843984</v>
      </c>
      <c r="AZ29" s="348">
        <f t="shared" si="41"/>
        <v>2.7819413019495385</v>
      </c>
      <c r="BA29" s="348">
        <f t="shared" si="41"/>
        <v>2.8064844297347316</v>
      </c>
      <c r="BB29" s="348">
        <f t="shared" si="41"/>
        <v>2.8306939204255288</v>
      </c>
      <c r="BC29" s="348">
        <f t="shared" si="41"/>
        <v>2.8512174904812815</v>
      </c>
      <c r="BD29" s="348">
        <f t="shared" si="41"/>
        <v>2.8683172678962419</v>
      </c>
      <c r="BE29" s="348">
        <f t="shared" si="41"/>
        <v>2.8848490957741038</v>
      </c>
      <c r="BF29" s="348">
        <f t="shared" si="41"/>
        <v>2.899052707377177</v>
      </c>
      <c r="BG29" s="348">
        <f t="shared" si="41"/>
        <v>2.9108208582421238</v>
      </c>
      <c r="BH29" s="348">
        <f t="shared" si="41"/>
        <v>2.9220422773414101</v>
      </c>
      <c r="BI29" s="348">
        <f t="shared" si="41"/>
        <v>2.9317721133214847</v>
      </c>
      <c r="BJ29" s="348">
        <f t="shared" si="41"/>
        <v>2.9398027359316816</v>
      </c>
      <c r="BK29" s="348">
        <f t="shared" si="41"/>
        <v>2.9473886648275718</v>
      </c>
      <c r="BL29" s="348">
        <f t="shared" si="41"/>
        <v>2.954942579044824</v>
      </c>
      <c r="BM29" s="348">
        <f t="shared" si="41"/>
        <v>2.9629733866022563</v>
      </c>
      <c r="BN29" s="838">
        <f t="shared" si="41"/>
        <v>2.969592280530525</v>
      </c>
      <c r="BO29" s="268"/>
      <c r="BW29" s="184"/>
      <c r="DI29" s="27"/>
      <c r="DJ29" s="27"/>
      <c r="DK29" s="480"/>
      <c r="DL29" s="474"/>
      <c r="DM29" s="474"/>
      <c r="DN29" s="474"/>
      <c r="DO29" s="474"/>
      <c r="DP29" s="474"/>
      <c r="DQ29" s="474"/>
      <c r="DR29" s="474"/>
      <c r="DS29" s="474"/>
      <c r="DT29" s="474"/>
      <c r="DU29" s="474"/>
      <c r="DV29" s="474"/>
      <c r="DW29" s="474"/>
      <c r="DX29" s="474"/>
      <c r="DY29" s="474"/>
      <c r="DZ29" s="474"/>
      <c r="EA29" s="474"/>
      <c r="EB29" s="474"/>
      <c r="EC29" s="474"/>
      <c r="ED29" s="474"/>
      <c r="EE29" s="474"/>
      <c r="EF29" s="474"/>
      <c r="EG29" s="27"/>
      <c r="EH29" s="27"/>
      <c r="EI29" s="27"/>
      <c r="EJ29" s="480"/>
      <c r="EK29" s="474"/>
      <c r="EL29" s="474"/>
      <c r="EM29" s="474"/>
      <c r="EN29" s="474"/>
      <c r="EO29" s="474"/>
      <c r="EP29" s="474"/>
      <c r="EQ29" s="474"/>
      <c r="ER29" s="474"/>
      <c r="ES29" s="474"/>
      <c r="ET29" s="474"/>
      <c r="EU29" s="474"/>
      <c r="EV29" s="474"/>
      <c r="EW29" s="474"/>
      <c r="EX29" s="474"/>
      <c r="EY29" s="474"/>
      <c r="EZ29" s="474"/>
      <c r="FA29" s="474"/>
      <c r="FB29" s="474"/>
      <c r="FC29" s="474"/>
      <c r="FD29" s="474"/>
      <c r="FE29" s="474"/>
      <c r="FF29" s="27"/>
      <c r="FG29" s="27"/>
      <c r="FH29" s="27"/>
      <c r="FI29" s="480"/>
      <c r="FJ29" s="474"/>
      <c r="FK29" s="474"/>
      <c r="FL29" s="474"/>
      <c r="FM29" s="474"/>
      <c r="FN29" s="474"/>
      <c r="FO29" s="474"/>
      <c r="FP29" s="474"/>
      <c r="FQ29" s="474"/>
      <c r="FR29" s="474"/>
      <c r="FS29" s="474"/>
      <c r="FT29" s="474"/>
      <c r="FU29" s="474"/>
      <c r="FV29" s="474"/>
      <c r="FW29" s="474"/>
      <c r="FX29" s="474"/>
      <c r="FY29" s="474"/>
      <c r="FZ29" s="474"/>
      <c r="GA29" s="474"/>
      <c r="GB29" s="474"/>
      <c r="GC29" s="474"/>
      <c r="GD29" s="474"/>
      <c r="GE29" s="27"/>
    </row>
    <row r="30" spans="2:187" ht="42" customHeight="1">
      <c r="B30" s="478"/>
      <c r="C30" s="477"/>
      <c r="D30" s="496">
        <v>0.5</v>
      </c>
      <c r="E30" s="497">
        <f t="shared" si="3"/>
        <v>2.2221224245757045</v>
      </c>
      <c r="F30" s="837">
        <f t="shared" ref="F30:AK30" si="42">F97*F164</f>
        <v>0.35509015037152708</v>
      </c>
      <c r="G30" s="348">
        <f t="shared" si="42"/>
        <v>0.36179648830488464</v>
      </c>
      <c r="H30" s="348">
        <f t="shared" si="42"/>
        <v>0.36096225325799608</v>
      </c>
      <c r="I30" s="348">
        <f t="shared" si="42"/>
        <v>0.35999296873430908</v>
      </c>
      <c r="J30" s="348">
        <f t="shared" si="42"/>
        <v>0.35911588710002057</v>
      </c>
      <c r="K30" s="348">
        <f t="shared" si="42"/>
        <v>0.35871834409100589</v>
      </c>
      <c r="L30" s="348">
        <f t="shared" si="42"/>
        <v>0.35931503931554054</v>
      </c>
      <c r="M30" s="348">
        <f t="shared" si="42"/>
        <v>0.36144068488989506</v>
      </c>
      <c r="N30" s="348">
        <f t="shared" si="42"/>
        <v>0.36551150944843058</v>
      </c>
      <c r="O30" s="348">
        <f t="shared" si="42"/>
        <v>0.37174261848092399</v>
      </c>
      <c r="P30" s="348">
        <f t="shared" si="42"/>
        <v>0.38017009834033683</v>
      </c>
      <c r="Q30" s="348">
        <f t="shared" si="42"/>
        <v>0.39074193364953874</v>
      </c>
      <c r="R30" s="348">
        <f t="shared" si="42"/>
        <v>0.40369249607364083</v>
      </c>
      <c r="S30" s="348">
        <f t="shared" si="42"/>
        <v>0.41985977919487433</v>
      </c>
      <c r="T30" s="348">
        <f t="shared" si="42"/>
        <v>0.44019512125252014</v>
      </c>
      <c r="U30" s="348">
        <f t="shared" si="42"/>
        <v>0.4655947831236959</v>
      </c>
      <c r="V30" s="348">
        <f t="shared" si="42"/>
        <v>0.4967775509819527</v>
      </c>
      <c r="W30" s="348">
        <f t="shared" si="42"/>
        <v>0.53173794303929522</v>
      </c>
      <c r="X30" s="348">
        <f t="shared" si="42"/>
        <v>0.56430482426593154</v>
      </c>
      <c r="Y30" s="348">
        <f t="shared" si="42"/>
        <v>0.59319126731738259</v>
      </c>
      <c r="Z30" s="348">
        <f t="shared" si="42"/>
        <v>0.6184766430546722</v>
      </c>
      <c r="AA30" s="348">
        <f t="shared" si="42"/>
        <v>0.84578654698175382</v>
      </c>
      <c r="AB30" s="348">
        <f t="shared" si="42"/>
        <v>0.89460645489130675</v>
      </c>
      <c r="AC30" s="348">
        <f t="shared" si="42"/>
        <v>0.95468673387347525</v>
      </c>
      <c r="AD30" s="348">
        <f t="shared" si="42"/>
        <v>1.0280118732395198</v>
      </c>
      <c r="AE30" s="348">
        <f t="shared" si="42"/>
        <v>1.1141776260533502</v>
      </c>
      <c r="AF30" s="348">
        <f t="shared" si="42"/>
        <v>1.2114062275960553</v>
      </c>
      <c r="AG30" s="348">
        <f t="shared" si="42"/>
        <v>1.3150601904315005</v>
      </c>
      <c r="AH30" s="348">
        <f t="shared" si="42"/>
        <v>1.4236970686967139</v>
      </c>
      <c r="AI30" s="348">
        <f t="shared" si="42"/>
        <v>1.5354902545669393</v>
      </c>
      <c r="AJ30" s="348">
        <f t="shared" si="42"/>
        <v>1.6483495261961445</v>
      </c>
      <c r="AK30" s="348">
        <f t="shared" si="42"/>
        <v>1.7600812327927617</v>
      </c>
      <c r="AL30" s="348">
        <f t="shared" ref="AL30:BN30" si="43">AL97*AL164</f>
        <v>1.868563694916713</v>
      </c>
      <c r="AM30" s="348">
        <f t="shared" si="43"/>
        <v>1.9719095400548934</v>
      </c>
      <c r="AN30" s="348">
        <f t="shared" si="43"/>
        <v>2.0685902830154261</v>
      </c>
      <c r="AO30" s="348">
        <f t="shared" si="43"/>
        <v>2.1575081806929521</v>
      </c>
      <c r="AP30" s="348">
        <f t="shared" si="43"/>
        <v>2.2408989996275115</v>
      </c>
      <c r="AQ30" s="348">
        <f t="shared" si="43"/>
        <v>2.3213827082546286</v>
      </c>
      <c r="AR30" s="348">
        <f t="shared" si="43"/>
        <v>2.3932243952667358</v>
      </c>
      <c r="AS30" s="348">
        <f t="shared" si="43"/>
        <v>2.4565401640907449</v>
      </c>
      <c r="AT30" s="348">
        <f t="shared" si="43"/>
        <v>2.5164620810316589</v>
      </c>
      <c r="AU30" s="348">
        <f t="shared" si="43"/>
        <v>2.5716346955582114</v>
      </c>
      <c r="AV30" s="348">
        <f t="shared" si="43"/>
        <v>2.6192477256821109</v>
      </c>
      <c r="AW30" s="348">
        <f t="shared" si="43"/>
        <v>2.6614011555204895</v>
      </c>
      <c r="AX30" s="348">
        <f t="shared" si="43"/>
        <v>2.7021419416363925</v>
      </c>
      <c r="AY30" s="348">
        <f t="shared" si="43"/>
        <v>2.7367520872600273</v>
      </c>
      <c r="AZ30" s="348">
        <f t="shared" si="43"/>
        <v>2.7659732609243934</v>
      </c>
      <c r="BA30" s="348">
        <f t="shared" si="43"/>
        <v>2.7951795244036175</v>
      </c>
      <c r="BB30" s="348">
        <f t="shared" si="43"/>
        <v>2.8197222131908619</v>
      </c>
      <c r="BC30" s="348">
        <f t="shared" si="43"/>
        <v>2.8402457226485009</v>
      </c>
      <c r="BD30" s="348">
        <f t="shared" si="43"/>
        <v>2.8602693142296203</v>
      </c>
      <c r="BE30" s="348">
        <f t="shared" si="43"/>
        <v>2.8773689336982469</v>
      </c>
      <c r="BF30" s="348">
        <f t="shared" si="43"/>
        <v>2.8915725133265844</v>
      </c>
      <c r="BG30" s="348">
        <f t="shared" si="43"/>
        <v>2.905201048440921</v>
      </c>
      <c r="BH30" s="348">
        <f t="shared" si="43"/>
        <v>2.9169691854582713</v>
      </c>
      <c r="BI30" s="348">
        <f t="shared" si="43"/>
        <v>2.9266990473692438</v>
      </c>
      <c r="BJ30" s="348">
        <f t="shared" si="43"/>
        <v>2.9359292493978009</v>
      </c>
      <c r="BK30" s="348">
        <f t="shared" si="43"/>
        <v>2.9452051599142965</v>
      </c>
      <c r="BL30" s="348">
        <f t="shared" si="43"/>
        <v>2.9549352737332684</v>
      </c>
      <c r="BM30" s="348">
        <f t="shared" si="43"/>
        <v>2.9629662628868907</v>
      </c>
      <c r="BN30" s="838">
        <f t="shared" si="43"/>
        <v>2.9695853887901058</v>
      </c>
      <c r="BO30" s="268"/>
      <c r="BW30" s="184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</row>
    <row r="31" spans="2:187" ht="42" customHeight="1">
      <c r="B31" s="478"/>
      <c r="C31" s="477"/>
      <c r="D31" s="498">
        <v>0.45</v>
      </c>
      <c r="E31" s="497">
        <f t="shared" si="3"/>
        <v>2.0849201681394023</v>
      </c>
      <c r="F31" s="837">
        <f t="shared" ref="F31:AK31" si="44">F98*F165</f>
        <v>0.28681953942841615</v>
      </c>
      <c r="G31" s="348">
        <f t="shared" si="44"/>
        <v>0.29342763721991222</v>
      </c>
      <c r="H31" s="348">
        <f t="shared" si="44"/>
        <v>0.29236725273128428</v>
      </c>
      <c r="I31" s="348">
        <f t="shared" si="44"/>
        <v>0.29093775646592596</v>
      </c>
      <c r="J31" s="348">
        <f t="shared" si="44"/>
        <v>0.28928738676196863</v>
      </c>
      <c r="K31" s="348">
        <f t="shared" si="44"/>
        <v>0.28778216432940545</v>
      </c>
      <c r="L31" s="348">
        <f t="shared" si="44"/>
        <v>0.28702984764195993</v>
      </c>
      <c r="M31" s="348">
        <f t="shared" si="44"/>
        <v>0.28777717174755357</v>
      </c>
      <c r="N31" s="348">
        <f t="shared" si="44"/>
        <v>0.29067817445068245</v>
      </c>
      <c r="O31" s="348">
        <f t="shared" si="44"/>
        <v>0.29607297327829618</v>
      </c>
      <c r="P31" s="348">
        <f t="shared" si="44"/>
        <v>0.30394486021033806</v>
      </c>
      <c r="Q31" s="348">
        <f t="shared" si="44"/>
        <v>0.31405470562592008</v>
      </c>
      <c r="R31" s="348">
        <f t="shared" si="44"/>
        <v>0.32655755180201063</v>
      </c>
      <c r="S31" s="348">
        <f t="shared" si="44"/>
        <v>0.34252328227354545</v>
      </c>
      <c r="T31" s="348">
        <f t="shared" si="44"/>
        <v>0.36313739268735878</v>
      </c>
      <c r="U31" s="348">
        <f t="shared" si="44"/>
        <v>0.38938197801132873</v>
      </c>
      <c r="V31" s="348">
        <f t="shared" si="44"/>
        <v>0.42184533786550332</v>
      </c>
      <c r="W31" s="348">
        <f t="shared" si="44"/>
        <v>0.46075411863206206</v>
      </c>
      <c r="X31" s="348">
        <f t="shared" si="44"/>
        <v>0.50087973684684817</v>
      </c>
      <c r="Y31" s="348">
        <f t="shared" si="44"/>
        <v>0.53809466357678604</v>
      </c>
      <c r="Z31" s="348">
        <f t="shared" si="44"/>
        <v>0.57152790962724853</v>
      </c>
      <c r="AA31" s="348">
        <f t="shared" si="44"/>
        <v>0.60021282873336257</v>
      </c>
      <c r="AB31" s="348">
        <f t="shared" si="44"/>
        <v>0.86908174342199207</v>
      </c>
      <c r="AC31" s="348">
        <f t="shared" si="44"/>
        <v>0.92373561228335277</v>
      </c>
      <c r="AD31" s="348">
        <f t="shared" si="44"/>
        <v>0.98910819373523384</v>
      </c>
      <c r="AE31" s="348">
        <f t="shared" si="44"/>
        <v>1.0707359452764609</v>
      </c>
      <c r="AF31" s="348">
        <f t="shared" si="44"/>
        <v>1.1603031082485649</v>
      </c>
      <c r="AG31" s="348">
        <f t="shared" si="44"/>
        <v>1.2626777904902293</v>
      </c>
      <c r="AH31" s="348">
        <f t="shared" si="44"/>
        <v>1.3713551661417376</v>
      </c>
      <c r="AI31" s="348">
        <f t="shared" si="44"/>
        <v>1.4831743919173785</v>
      </c>
      <c r="AJ31" s="348">
        <f t="shared" si="44"/>
        <v>1.5960503408284099</v>
      </c>
      <c r="AK31" s="348">
        <f t="shared" si="44"/>
        <v>1.7077926238522787</v>
      </c>
      <c r="AL31" s="348">
        <f t="shared" ref="AL31:BN31" si="45">AL98*AL165</f>
        <v>1.8162816695155071</v>
      </c>
      <c r="AM31" s="348">
        <f t="shared" si="45"/>
        <v>1.919631481272269</v>
      </c>
      <c r="AN31" s="348">
        <f t="shared" si="45"/>
        <v>2.016994783858173</v>
      </c>
      <c r="AO31" s="348">
        <f t="shared" si="45"/>
        <v>2.1136380592629567</v>
      </c>
      <c r="AP31" s="348">
        <f t="shared" si="45"/>
        <v>2.202528146170029</v>
      </c>
      <c r="AQ31" s="348">
        <f t="shared" si="45"/>
        <v>2.2830121594727277</v>
      </c>
      <c r="AR31" s="348">
        <f t="shared" si="45"/>
        <v>2.354853786998417</v>
      </c>
      <c r="AS31" s="348">
        <f t="shared" si="45"/>
        <v>2.4257520069548195</v>
      </c>
      <c r="AT31" s="348">
        <f t="shared" si="45"/>
        <v>2.4890598987175938</v>
      </c>
      <c r="AU31" s="348">
        <f t="shared" si="45"/>
        <v>2.5442321242464816</v>
      </c>
      <c r="AV31" s="348">
        <f t="shared" si="45"/>
        <v>2.5946016952476216</v>
      </c>
      <c r="AW31" s="348">
        <f t="shared" si="45"/>
        <v>2.6422118244288622</v>
      </c>
      <c r="AX31" s="348">
        <f t="shared" si="45"/>
        <v>2.6829522729550406</v>
      </c>
      <c r="AY31" s="348">
        <f t="shared" si="45"/>
        <v>2.7180947299240517</v>
      </c>
      <c r="AZ31" s="348">
        <f t="shared" si="45"/>
        <v>2.7527038564983592</v>
      </c>
      <c r="BA31" s="348">
        <f t="shared" si="45"/>
        <v>2.7819243273429097</v>
      </c>
      <c r="BB31" s="348">
        <f t="shared" si="45"/>
        <v>2.8064668756412563</v>
      </c>
      <c r="BC31" s="348">
        <f t="shared" si="45"/>
        <v>2.830675942192352</v>
      </c>
      <c r="BD31" s="348">
        <f t="shared" si="45"/>
        <v>2.8511992111255173</v>
      </c>
      <c r="BE31" s="348">
        <f t="shared" si="45"/>
        <v>2.8682987662552906</v>
      </c>
      <c r="BF31" s="348">
        <f t="shared" si="45"/>
        <v>2.8848304167620928</v>
      </c>
      <c r="BG31" s="348">
        <f t="shared" si="45"/>
        <v>2.8990339258237183</v>
      </c>
      <c r="BH31" s="348">
        <f t="shared" si="45"/>
        <v>2.9108020615955383</v>
      </c>
      <c r="BI31" s="348">
        <f t="shared" si="45"/>
        <v>2.9220235532121412</v>
      </c>
      <c r="BJ31" s="348">
        <f t="shared" si="45"/>
        <v>2.9317535682777427</v>
      </c>
      <c r="BK31" s="348">
        <f t="shared" si="45"/>
        <v>2.93978448962817</v>
      </c>
      <c r="BL31" s="348">
        <f t="shared" si="45"/>
        <v>2.9473708386040074</v>
      </c>
      <c r="BM31" s="348">
        <f t="shared" si="45"/>
        <v>2.95492529810844</v>
      </c>
      <c r="BN31" s="838">
        <f t="shared" si="45"/>
        <v>2.9629567753884563</v>
      </c>
      <c r="BO31" s="268"/>
      <c r="BW31" s="184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</row>
    <row r="32" spans="2:187" ht="42" customHeight="1">
      <c r="B32" s="478"/>
      <c r="C32" s="477"/>
      <c r="D32" s="496">
        <v>0.4</v>
      </c>
      <c r="E32" s="497">
        <f t="shared" si="3"/>
        <v>1.9304717910271201</v>
      </c>
      <c r="F32" s="837">
        <f t="shared" ref="F32:AK32" si="46">F99*F166</f>
        <v>0.2105477230468828</v>
      </c>
      <c r="G32" s="348">
        <f t="shared" si="46"/>
        <v>0.21736074227168406</v>
      </c>
      <c r="H32" s="348">
        <f t="shared" si="46"/>
        <v>0.21648014837212909</v>
      </c>
      <c r="I32" s="348">
        <f t="shared" si="46"/>
        <v>0.21509204054381317</v>
      </c>
      <c r="J32" s="348">
        <f t="shared" si="46"/>
        <v>0.21320884111714353</v>
      </c>
      <c r="K32" s="348">
        <f t="shared" si="46"/>
        <v>0.21105875479316821</v>
      </c>
      <c r="L32" s="348">
        <f t="shared" si="46"/>
        <v>0.20920396742485928</v>
      </c>
      <c r="M32" s="348">
        <f t="shared" si="46"/>
        <v>0.20854070811786266</v>
      </c>
      <c r="N32" s="348">
        <f t="shared" si="46"/>
        <v>0.21004439262617802</v>
      </c>
      <c r="O32" s="348">
        <f t="shared" si="46"/>
        <v>0.2143369279336943</v>
      </c>
      <c r="P32" s="348">
        <f t="shared" si="46"/>
        <v>0.22143604884495768</v>
      </c>
      <c r="Q32" s="348">
        <f t="shared" si="46"/>
        <v>0.23089102570669107</v>
      </c>
      <c r="R32" s="348">
        <f t="shared" si="46"/>
        <v>0.24275877646218466</v>
      </c>
      <c r="S32" s="348">
        <f t="shared" si="46"/>
        <v>0.25844278608085797</v>
      </c>
      <c r="T32" s="348">
        <f t="shared" si="46"/>
        <v>0.2794305515793411</v>
      </c>
      <c r="U32" s="348">
        <f t="shared" si="46"/>
        <v>0.30671349698092276</v>
      </c>
      <c r="V32" s="348">
        <f t="shared" si="46"/>
        <v>0.34056856554458587</v>
      </c>
      <c r="W32" s="348">
        <f t="shared" si="46"/>
        <v>0.38082804164398076</v>
      </c>
      <c r="X32" s="348">
        <f t="shared" si="46"/>
        <v>0.42733697322491893</v>
      </c>
      <c r="Y32" s="348">
        <f t="shared" si="46"/>
        <v>0.47083741471932322</v>
      </c>
      <c r="Z32" s="348">
        <f t="shared" si="46"/>
        <v>0.51110940821737461</v>
      </c>
      <c r="AA32" s="348">
        <f t="shared" si="46"/>
        <v>0.54736191867050732</v>
      </c>
      <c r="AB32" s="348">
        <f t="shared" si="46"/>
        <v>0.57931282357187486</v>
      </c>
      <c r="AC32" s="348">
        <f t="shared" si="46"/>
        <v>0.8959488256845648</v>
      </c>
      <c r="AD32" s="348">
        <f t="shared" si="46"/>
        <v>0.95604038480378151</v>
      </c>
      <c r="AE32" s="348">
        <f t="shared" si="46"/>
        <v>1.0292395939194849</v>
      </c>
      <c r="AF32" s="348">
        <f t="shared" si="46"/>
        <v>1.1152288794269072</v>
      </c>
      <c r="AG32" s="348">
        <f t="shared" si="46"/>
        <v>1.2122733724967358</v>
      </c>
      <c r="AH32" s="348">
        <f t="shared" si="46"/>
        <v>1.3157547336323965</v>
      </c>
      <c r="AI32" s="348">
        <f t="shared" si="46"/>
        <v>1.4242406268227257</v>
      </c>
      <c r="AJ32" s="348">
        <f t="shared" si="46"/>
        <v>1.5359073002178556</v>
      </c>
      <c r="AK32" s="348">
        <f t="shared" si="46"/>
        <v>1.64866368386712</v>
      </c>
      <c r="AL32" s="348">
        <f t="shared" ref="AL32:BN32" si="47">AL99*AL166</f>
        <v>1.760313570508832</v>
      </c>
      <c r="AM32" s="348">
        <f t="shared" si="47"/>
        <v>1.8687321107793751</v>
      </c>
      <c r="AN32" s="348">
        <f t="shared" si="47"/>
        <v>1.9720287319079939</v>
      </c>
      <c r="AO32" s="348">
        <f t="shared" si="47"/>
        <v>2.0686720121226987</v>
      </c>
      <c r="AP32" s="348">
        <f t="shared" si="47"/>
        <v>2.1575616651709604</v>
      </c>
      <c r="AQ32" s="348">
        <f t="shared" si="47"/>
        <v>2.2409313853744353</v>
      </c>
      <c r="AR32" s="348">
        <f t="shared" si="47"/>
        <v>2.3213993968010507</v>
      </c>
      <c r="AS32" s="348">
        <f t="shared" si="47"/>
        <v>2.3932293713072395</v>
      </c>
      <c r="AT32" s="348">
        <f t="shared" si="47"/>
        <v>2.4565364253296322</v>
      </c>
      <c r="AU32" s="348">
        <f t="shared" si="47"/>
        <v>2.5164518563512277</v>
      </c>
      <c r="AV32" s="348">
        <f t="shared" si="47"/>
        <v>2.5716196364455697</v>
      </c>
      <c r="AW32" s="348">
        <f t="shared" si="47"/>
        <v>2.6192290847744095</v>
      </c>
      <c r="AX32" s="348">
        <f t="shared" si="47"/>
        <v>2.6613798702585405</v>
      </c>
      <c r="AY32" s="348">
        <f t="shared" si="47"/>
        <v>2.7021186885680417</v>
      </c>
      <c r="AZ32" s="348">
        <f t="shared" si="47"/>
        <v>2.7367274115306124</v>
      </c>
      <c r="BA32" s="348">
        <f t="shared" si="47"/>
        <v>2.7659475743507076</v>
      </c>
      <c r="BB32" s="348">
        <f t="shared" si="47"/>
        <v>2.7951530884926439</v>
      </c>
      <c r="BC32" s="348">
        <f t="shared" si="47"/>
        <v>2.8196952525962109</v>
      </c>
      <c r="BD32" s="348">
        <f t="shared" si="47"/>
        <v>2.8402183910560908</v>
      </c>
      <c r="BE32" s="348">
        <f t="shared" si="47"/>
        <v>2.860241676944161</v>
      </c>
      <c r="BF32" s="348">
        <f t="shared" si="47"/>
        <v>2.8773410638962877</v>
      </c>
      <c r="BG32" s="348">
        <f t="shared" si="47"/>
        <v>2.8915445200236527</v>
      </c>
      <c r="BH32" s="348">
        <f t="shared" si="47"/>
        <v>2.9051730417150412</v>
      </c>
      <c r="BI32" s="348">
        <f t="shared" si="47"/>
        <v>2.9169413106701034</v>
      </c>
      <c r="BJ32" s="348">
        <f t="shared" si="47"/>
        <v>2.9266714738752233</v>
      </c>
      <c r="BK32" s="348">
        <f t="shared" si="47"/>
        <v>2.9359021518917072</v>
      </c>
      <c r="BL32" s="348">
        <f t="shared" si="47"/>
        <v>2.9451787240425462</v>
      </c>
      <c r="BM32" s="348">
        <f t="shared" si="47"/>
        <v>2.9549096917521123</v>
      </c>
      <c r="BN32" s="838">
        <f t="shared" si="47"/>
        <v>2.962941747854456</v>
      </c>
      <c r="BO32" s="268"/>
      <c r="BW32" s="184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480"/>
      <c r="EI32" s="480"/>
      <c r="EJ32" s="480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</row>
    <row r="33" spans="2:187" ht="42" customHeight="1">
      <c r="B33" s="478"/>
      <c r="C33" s="477"/>
      <c r="D33" s="498">
        <v>0.35</v>
      </c>
      <c r="E33" s="497">
        <f t="shared" si="3"/>
        <v>1.7589795813740559</v>
      </c>
      <c r="F33" s="837">
        <f t="shared" ref="F33:AK33" si="48">F100*F167</f>
        <v>0.12640242625180392</v>
      </c>
      <c r="G33" s="348">
        <f t="shared" si="48"/>
        <v>0.13378785341605429</v>
      </c>
      <c r="H33" s="348">
        <f t="shared" si="48"/>
        <v>0.13363147126075714</v>
      </c>
      <c r="I33" s="348">
        <f t="shared" si="48"/>
        <v>0.13306083137830088</v>
      </c>
      <c r="J33" s="348">
        <f t="shared" si="48"/>
        <v>0.13196897753022827</v>
      </c>
      <c r="K33" s="348">
        <f t="shared" si="48"/>
        <v>0.13036856181331236</v>
      </c>
      <c r="L33" s="348">
        <f t="shared" si="48"/>
        <v>0.12855675191561572</v>
      </c>
      <c r="M33" s="348">
        <f t="shared" si="48"/>
        <v>0.12728419660182469</v>
      </c>
      <c r="N33" s="348">
        <f t="shared" si="48"/>
        <v>0.12769848667398487</v>
      </c>
      <c r="O33" s="348">
        <f t="shared" si="48"/>
        <v>0.13083184878197801</v>
      </c>
      <c r="P33" s="348">
        <f t="shared" si="48"/>
        <v>0.13695632773045538</v>
      </c>
      <c r="Q33" s="348">
        <f t="shared" si="48"/>
        <v>0.14550892164179893</v>
      </c>
      <c r="R33" s="348">
        <f t="shared" si="48"/>
        <v>0.15646943895174081</v>
      </c>
      <c r="S33" s="348">
        <f t="shared" si="48"/>
        <v>0.17165004090877672</v>
      </c>
      <c r="T33" s="348">
        <f t="shared" si="48"/>
        <v>0.19283706883381493</v>
      </c>
      <c r="U33" s="348">
        <f t="shared" si="48"/>
        <v>0.22084162191906559</v>
      </c>
      <c r="V33" s="348">
        <f t="shared" si="48"/>
        <v>0.25546368205743569</v>
      </c>
      <c r="W33" s="348">
        <f t="shared" si="48"/>
        <v>0.29620527494082272</v>
      </c>
      <c r="X33" s="348">
        <f t="shared" si="48"/>
        <v>0.34286349549239398</v>
      </c>
      <c r="Y33" s="348">
        <f t="shared" si="48"/>
        <v>0.39438685307276794</v>
      </c>
      <c r="Z33" s="348">
        <f t="shared" si="48"/>
        <v>0.44007593613589335</v>
      </c>
      <c r="AA33" s="348">
        <f t="shared" si="48"/>
        <v>0.48179767425858006</v>
      </c>
      <c r="AB33" s="348">
        <f t="shared" si="48"/>
        <v>0.52000037261624044</v>
      </c>
      <c r="AC33" s="348">
        <f t="shared" si="48"/>
        <v>0.55427456875851222</v>
      </c>
      <c r="AD33" s="348">
        <f t="shared" si="48"/>
        <v>0.92577208060532201</v>
      </c>
      <c r="AE33" s="348">
        <f t="shared" si="48"/>
        <v>0.99077815019299331</v>
      </c>
      <c r="AF33" s="348">
        <f t="shared" si="48"/>
        <v>1.0720755697675717</v>
      </c>
      <c r="AG33" s="348">
        <f t="shared" si="48"/>
        <v>1.1613546462118129</v>
      </c>
      <c r="AH33" s="348">
        <f t="shared" si="48"/>
        <v>1.2634929609137819</v>
      </c>
      <c r="AI33" s="348">
        <f t="shared" si="48"/>
        <v>1.3719776733009956</v>
      </c>
      <c r="AJ33" s="348">
        <f t="shared" si="48"/>
        <v>1.4836425777218936</v>
      </c>
      <c r="AK33" s="348">
        <f t="shared" si="48"/>
        <v>1.596397022363107</v>
      </c>
      <c r="AL33" s="348">
        <f t="shared" ref="AL33:BN33" si="49">AL100*AL167</f>
        <v>1.7080449487951419</v>
      </c>
      <c r="AM33" s="348">
        <f t="shared" si="49"/>
        <v>1.8164615460761333</v>
      </c>
      <c r="AN33" s="348">
        <f t="shared" si="49"/>
        <v>1.919756243941827</v>
      </c>
      <c r="AO33" s="348">
        <f t="shared" si="49"/>
        <v>2.0170779511457222</v>
      </c>
      <c r="AP33" s="348">
        <f t="shared" si="49"/>
        <v>2.1136901350420132</v>
      </c>
      <c r="AQ33" s="348">
        <f t="shared" si="49"/>
        <v>2.2025568177795667</v>
      </c>
      <c r="AR33" s="348">
        <f t="shared" si="49"/>
        <v>2.2830232292754435</v>
      </c>
      <c r="AS33" s="348">
        <f t="shared" si="49"/>
        <v>2.354851618362269</v>
      </c>
      <c r="AT33" s="348">
        <f t="shared" si="49"/>
        <v>2.4257398412885265</v>
      </c>
      <c r="AU33" s="348">
        <f t="shared" si="49"/>
        <v>2.4890401585249533</v>
      </c>
      <c r="AV33" s="348">
        <f t="shared" si="49"/>
        <v>2.5442066591517314</v>
      </c>
      <c r="AW33" s="348">
        <f t="shared" si="49"/>
        <v>2.5945718946031415</v>
      </c>
      <c r="AX33" s="348">
        <f t="shared" si="49"/>
        <v>2.6421787288732652</v>
      </c>
      <c r="AY33" s="348">
        <f t="shared" si="49"/>
        <v>2.6829167336191584</v>
      </c>
      <c r="AZ33" s="348">
        <f t="shared" si="49"/>
        <v>2.7180574027839284</v>
      </c>
      <c r="BA33" s="348">
        <f t="shared" si="49"/>
        <v>2.7526651841374887</v>
      </c>
      <c r="BB33" s="348">
        <f t="shared" si="49"/>
        <v>2.7818847028531346</v>
      </c>
      <c r="BC33" s="348">
        <f t="shared" si="49"/>
        <v>2.8064265861865083</v>
      </c>
      <c r="BD33" s="348">
        <f t="shared" si="49"/>
        <v>2.8306351295643863</v>
      </c>
      <c r="BE33" s="348">
        <f t="shared" si="49"/>
        <v>2.8511579927736626</v>
      </c>
      <c r="BF33" s="348">
        <f t="shared" si="49"/>
        <v>2.8682572413711194</v>
      </c>
      <c r="BG33" s="348">
        <f t="shared" si="49"/>
        <v>2.8847887076831102</v>
      </c>
      <c r="BH33" s="348">
        <f t="shared" si="49"/>
        <v>2.898992222890866</v>
      </c>
      <c r="BI33" s="348">
        <f t="shared" si="49"/>
        <v>2.910760596296496</v>
      </c>
      <c r="BJ33" s="348">
        <f t="shared" si="49"/>
        <v>2.9219825677714102</v>
      </c>
      <c r="BK33" s="348">
        <f t="shared" si="49"/>
        <v>2.9317133511283622</v>
      </c>
      <c r="BL33" s="348">
        <f t="shared" si="49"/>
        <v>2.939745356080858</v>
      </c>
      <c r="BM33" s="348">
        <f t="shared" si="49"/>
        <v>2.9473331001315359</v>
      </c>
      <c r="BN33" s="838">
        <f t="shared" si="49"/>
        <v>2.9548892614356901</v>
      </c>
      <c r="BO33" s="268"/>
      <c r="BW33" s="184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480"/>
      <c r="EI33" s="480"/>
      <c r="EJ33" s="480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</row>
    <row r="34" spans="2:187" ht="42" customHeight="1">
      <c r="B34" s="478"/>
      <c r="C34" s="477"/>
      <c r="D34" s="496">
        <v>0.3</v>
      </c>
      <c r="E34" s="497">
        <f t="shared" si="3"/>
        <v>1.5714405967172078</v>
      </c>
      <c r="F34" s="837">
        <f t="shared" ref="F34:AK34" si="50">F101*F168</f>
        <v>3.4814339604644744E-2</v>
      </c>
      <c r="G34" s="348">
        <f t="shared" si="50"/>
        <v>4.3132821827763894E-2</v>
      </c>
      <c r="H34" s="348">
        <f t="shared" si="50"/>
        <v>4.4272014078925635E-2</v>
      </c>
      <c r="I34" s="348">
        <f t="shared" si="50"/>
        <v>4.5416840343566141E-2</v>
      </c>
      <c r="J34" s="348">
        <f t="shared" si="50"/>
        <v>4.6475106816339436E-2</v>
      </c>
      <c r="K34" s="348">
        <f t="shared" si="50"/>
        <v>4.7343028521857934E-2</v>
      </c>
      <c r="L34" s="348">
        <f t="shared" si="50"/>
        <v>4.7977949167788955E-2</v>
      </c>
      <c r="M34" s="348">
        <f t="shared" si="50"/>
        <v>4.8566625682529785E-2</v>
      </c>
      <c r="N34" s="348">
        <f t="shared" si="50"/>
        <v>4.9749268271349713E-2</v>
      </c>
      <c r="O34" s="348">
        <f t="shared" si="50"/>
        <v>5.2568576541913471E-2</v>
      </c>
      <c r="P34" s="348">
        <f t="shared" si="50"/>
        <v>5.7771024570768825E-2</v>
      </c>
      <c r="Q34" s="348">
        <f t="shared" si="50"/>
        <v>6.5137204066830059E-2</v>
      </c>
      <c r="R34" s="348">
        <f t="shared" si="50"/>
        <v>7.4748086502144095E-2</v>
      </c>
      <c r="S34" s="348">
        <f t="shared" si="50"/>
        <v>8.8700063899315632E-2</v>
      </c>
      <c r="T34" s="348">
        <f t="shared" si="50"/>
        <v>0.10891543013081934</v>
      </c>
      <c r="U34" s="348">
        <f t="shared" si="50"/>
        <v>0.1359125663687816</v>
      </c>
      <c r="V34" s="348">
        <f t="shared" si="50"/>
        <v>0.16926015059980842</v>
      </c>
      <c r="W34" s="348">
        <f t="shared" si="50"/>
        <v>0.20855416274298744</v>
      </c>
      <c r="X34" s="348">
        <f t="shared" si="50"/>
        <v>0.25380485293458582</v>
      </c>
      <c r="Y34" s="348">
        <f t="shared" si="50"/>
        <v>0.30538103829407254</v>
      </c>
      <c r="Z34" s="348">
        <f t="shared" si="50"/>
        <v>0.35654947166473144</v>
      </c>
      <c r="AA34" s="348">
        <f t="shared" si="50"/>
        <v>0.40593626370690911</v>
      </c>
      <c r="AB34" s="348">
        <f t="shared" si="50"/>
        <v>0.44928011863977507</v>
      </c>
      <c r="AC34" s="348">
        <f t="shared" si="50"/>
        <v>0.48887159587459211</v>
      </c>
      <c r="AD34" s="348">
        <f t="shared" si="50"/>
        <v>0.5252986284672222</v>
      </c>
      <c r="AE34" s="348">
        <f t="shared" si="50"/>
        <v>0.95810331287098993</v>
      </c>
      <c r="AF34" s="348">
        <f t="shared" si="50"/>
        <v>1.0308199781433911</v>
      </c>
      <c r="AG34" s="348">
        <f t="shared" si="50"/>
        <v>1.1164315562823959</v>
      </c>
      <c r="AH34" s="348">
        <f t="shared" si="50"/>
        <v>1.213182251494233</v>
      </c>
      <c r="AI34" s="348">
        <f t="shared" si="50"/>
        <v>1.3164346835848575</v>
      </c>
      <c r="AJ34" s="348">
        <f t="shared" si="50"/>
        <v>1.4247438308096636</v>
      </c>
      <c r="AK34" s="348">
        <f t="shared" si="50"/>
        <v>1.5362749829396805</v>
      </c>
      <c r="AL34" s="348">
        <f t="shared" ref="AL34:BN34" si="51">AL101*AL168</f>
        <v>1.6489280098676766</v>
      </c>
      <c r="AM34" s="348">
        <f t="shared" si="51"/>
        <v>1.7604993923296015</v>
      </c>
      <c r="AN34" s="348">
        <f t="shared" si="51"/>
        <v>1.868858469545025</v>
      </c>
      <c r="AO34" s="348">
        <f t="shared" si="51"/>
        <v>1.9721101055354644</v>
      </c>
      <c r="AP34" s="348">
        <f t="shared" si="51"/>
        <v>2.0687193374668804</v>
      </c>
      <c r="AQ34" s="348">
        <f t="shared" si="51"/>
        <v>2.157583165712341</v>
      </c>
      <c r="AR34" s="348">
        <f t="shared" si="51"/>
        <v>2.2409332353449032</v>
      </c>
      <c r="AS34" s="348">
        <f t="shared" si="51"/>
        <v>2.3213861663111524</v>
      </c>
      <c r="AT34" s="348">
        <f t="shared" si="51"/>
        <v>2.393204495489289</v>
      </c>
      <c r="AU34" s="348">
        <f t="shared" si="51"/>
        <v>2.4565025464690673</v>
      </c>
      <c r="AV34" s="348">
        <f t="shared" si="51"/>
        <v>2.5164109558932193</v>
      </c>
      <c r="AW34" s="348">
        <f t="shared" si="51"/>
        <v>2.5715732702623821</v>
      </c>
      <c r="AX34" s="348">
        <f t="shared" si="51"/>
        <v>2.6191785411197768</v>
      </c>
      <c r="AY34" s="348">
        <f t="shared" si="51"/>
        <v>2.6613261590527335</v>
      </c>
      <c r="AZ34" s="348">
        <f t="shared" si="51"/>
        <v>2.7020625424229565</v>
      </c>
      <c r="BA34" s="348">
        <f t="shared" si="51"/>
        <v>2.736669498411199</v>
      </c>
      <c r="BB34" s="348">
        <f t="shared" si="51"/>
        <v>2.7658884111614173</v>
      </c>
      <c r="BC34" s="348">
        <f t="shared" si="51"/>
        <v>2.7950929554620272</v>
      </c>
      <c r="BD34" s="348">
        <f t="shared" si="51"/>
        <v>2.8196344193909142</v>
      </c>
      <c r="BE34" s="348">
        <f t="shared" si="51"/>
        <v>2.8401570135649128</v>
      </c>
      <c r="BF34" s="348">
        <f t="shared" si="51"/>
        <v>2.8601798222164407</v>
      </c>
      <c r="BG34" s="348">
        <f t="shared" si="51"/>
        <v>2.8772789618360219</v>
      </c>
      <c r="BH34" s="348">
        <f t="shared" si="51"/>
        <v>2.8914824731469948</v>
      </c>
      <c r="BI34" s="348">
        <f t="shared" si="51"/>
        <v>2.9051113696891893</v>
      </c>
      <c r="BJ34" s="348">
        <f t="shared" si="51"/>
        <v>2.9168804231652858</v>
      </c>
      <c r="BK34" s="348">
        <f t="shared" si="51"/>
        <v>2.9266118362973979</v>
      </c>
      <c r="BL34" s="348">
        <f t="shared" si="51"/>
        <v>2.9358442355605012</v>
      </c>
      <c r="BM34" s="348">
        <f t="shared" si="51"/>
        <v>2.9451230093321534</v>
      </c>
      <c r="BN34" s="838">
        <f t="shared" si="51"/>
        <v>2.9548566495348814</v>
      </c>
      <c r="BO34" s="268"/>
      <c r="BW34" s="184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480"/>
      <c r="EI34" s="480"/>
      <c r="EJ34" s="480"/>
      <c r="EK34" s="480"/>
      <c r="EL34" s="480"/>
      <c r="EM34" s="480"/>
      <c r="EN34" s="480"/>
      <c r="EO34" s="480"/>
      <c r="EP34" s="480"/>
      <c r="EQ34" s="480"/>
      <c r="ER34" s="480"/>
      <c r="ES34" s="480"/>
      <c r="ET34" s="480"/>
      <c r="EU34" s="480"/>
      <c r="EV34" s="480"/>
      <c r="EW34" s="480"/>
      <c r="EX34" s="480"/>
      <c r="EY34" s="480"/>
      <c r="EZ34" s="480"/>
      <c r="FA34" s="480"/>
      <c r="FB34" s="480"/>
      <c r="FC34" s="480"/>
      <c r="FD34" s="480"/>
      <c r="FE34" s="480"/>
      <c r="FF34" s="27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</row>
    <row r="35" spans="2:187" ht="42" customHeight="1">
      <c r="B35" s="478"/>
      <c r="C35" s="477"/>
      <c r="D35" s="498">
        <v>0.25</v>
      </c>
      <c r="E35" s="497">
        <f t="shared" si="3"/>
        <v>1.3697381837811393</v>
      </c>
      <c r="F35" s="837">
        <f t="shared" ref="F35:AK35" si="52">F102*F169</f>
        <v>-6.3415926742299691E-2</v>
      </c>
      <c r="G35" s="348">
        <f t="shared" si="52"/>
        <v>-5.388017692307738E-2</v>
      </c>
      <c r="H35" s="348">
        <f t="shared" si="52"/>
        <v>-5.097869386641863E-2</v>
      </c>
      <c r="I35" s="348">
        <f t="shared" si="52"/>
        <v>-4.7338741880677916E-2</v>
      </c>
      <c r="J35" s="348">
        <f t="shared" si="52"/>
        <v>-4.2835881276573853E-2</v>
      </c>
      <c r="K35" s="348">
        <f t="shared" si="52"/>
        <v>-3.7399165822744648E-2</v>
      </c>
      <c r="L35" s="348">
        <f t="shared" si="52"/>
        <v>-3.1090704150718424E-2</v>
      </c>
      <c r="M35" s="348">
        <f t="shared" si="52"/>
        <v>-2.4216379023306742E-2</v>
      </c>
      <c r="N35" s="348">
        <f t="shared" si="52"/>
        <v>-1.7393929874184273E-2</v>
      </c>
      <c r="O35" s="348">
        <f t="shared" si="52"/>
        <v>-1.1300224395647863E-2</v>
      </c>
      <c r="P35" s="348">
        <f t="shared" si="52"/>
        <v>-5.8265097959279196E-3</v>
      </c>
      <c r="Q35" s="348">
        <f t="shared" si="52"/>
        <v>1.2238443799619968E-4</v>
      </c>
      <c r="R35" s="348">
        <f t="shared" si="52"/>
        <v>7.4452222914731863E-3</v>
      </c>
      <c r="S35" s="348">
        <f t="shared" si="52"/>
        <v>1.7732791562255434E-2</v>
      </c>
      <c r="T35" s="348">
        <f t="shared" si="52"/>
        <v>3.3203213053265145E-2</v>
      </c>
      <c r="U35" s="348">
        <f t="shared" si="52"/>
        <v>5.5057990930615953E-2</v>
      </c>
      <c r="V35" s="348">
        <f t="shared" si="52"/>
        <v>8.3573668121128292E-2</v>
      </c>
      <c r="W35" s="348">
        <f t="shared" si="52"/>
        <v>0.11879356935344484</v>
      </c>
      <c r="X35" s="348">
        <f t="shared" si="52"/>
        <v>0.16085630156192754</v>
      </c>
      <c r="Y35" s="348">
        <f t="shared" si="52"/>
        <v>0.21005881372322416</v>
      </c>
      <c r="Z35" s="348">
        <f t="shared" si="52"/>
        <v>0.26628853250606188</v>
      </c>
      <c r="AA35" s="348">
        <f t="shared" si="52"/>
        <v>0.31589541505211632</v>
      </c>
      <c r="AB35" s="348">
        <f t="shared" si="52"/>
        <v>0.36503075808077073</v>
      </c>
      <c r="AC35" s="348">
        <f t="shared" si="52"/>
        <v>0.41255290708665099</v>
      </c>
      <c r="AD35" s="348">
        <f t="shared" si="52"/>
        <v>0.45427103579116851</v>
      </c>
      <c r="AE35" s="348">
        <f t="shared" si="52"/>
        <v>0.49255883398237493</v>
      </c>
      <c r="AF35" s="348">
        <f t="shared" si="52"/>
        <v>0.99253850783875008</v>
      </c>
      <c r="AG35" s="348">
        <f t="shared" si="52"/>
        <v>1.0733856709635459</v>
      </c>
      <c r="AH35" s="348">
        <f t="shared" si="52"/>
        <v>1.1623247024251107</v>
      </c>
      <c r="AI35" s="348">
        <f t="shared" si="52"/>
        <v>1.2642100625908919</v>
      </c>
      <c r="AJ35" s="348">
        <f t="shared" si="52"/>
        <v>1.3725032476820007</v>
      </c>
      <c r="AK35" s="348">
        <f t="shared" si="52"/>
        <v>1.4840228184315059</v>
      </c>
      <c r="AL35" s="348">
        <f t="shared" ref="AL35:BN35" si="53">AL102*AL169</f>
        <v>1.5966671308068829</v>
      </c>
      <c r="AM35" s="348">
        <f t="shared" si="53"/>
        <v>1.7082316189568327</v>
      </c>
      <c r="AN35" s="348">
        <f t="shared" si="53"/>
        <v>1.8165849193589259</v>
      </c>
      <c r="AO35" s="348">
        <f t="shared" si="53"/>
        <v>1.9198314450571545</v>
      </c>
      <c r="AP35" s="348">
        <f t="shared" si="53"/>
        <v>2.0171163101007243</v>
      </c>
      <c r="AQ35" s="348">
        <f t="shared" si="53"/>
        <v>2.1137001260399071</v>
      </c>
      <c r="AR35" s="348">
        <f t="shared" si="53"/>
        <v>2.202544627332407</v>
      </c>
      <c r="AS35" s="348">
        <f t="shared" si="53"/>
        <v>2.2829935546789448</v>
      </c>
      <c r="AT35" s="348">
        <f t="shared" si="53"/>
        <v>2.3548080867529295</v>
      </c>
      <c r="AU35" s="348">
        <f t="shared" si="53"/>
        <v>2.4256851406512716</v>
      </c>
      <c r="AV35" s="348">
        <f t="shared" si="53"/>
        <v>2.4889765304167049</v>
      </c>
      <c r="AW35" s="348">
        <f t="shared" si="53"/>
        <v>2.5441359741772076</v>
      </c>
      <c r="AX35" s="348">
        <f t="shared" si="53"/>
        <v>2.594495636605703</v>
      </c>
      <c r="AY35" s="348">
        <f t="shared" si="53"/>
        <v>2.6420980752863934</v>
      </c>
      <c r="AZ35" s="348">
        <f t="shared" si="53"/>
        <v>2.6828327814807689</v>
      </c>
      <c r="BA35" s="348">
        <f t="shared" si="53"/>
        <v>2.7179710319355075</v>
      </c>
      <c r="BB35" s="348">
        <f t="shared" si="53"/>
        <v>2.7525769445109129</v>
      </c>
      <c r="BC35" s="348">
        <f t="shared" si="53"/>
        <v>2.7817951393374738</v>
      </c>
      <c r="BD35" s="348">
        <f t="shared" si="53"/>
        <v>2.8063360696748054</v>
      </c>
      <c r="BE35" s="348">
        <f t="shared" si="53"/>
        <v>2.8305437465331438</v>
      </c>
      <c r="BF35" s="348">
        <f t="shared" si="53"/>
        <v>2.8510659282145219</v>
      </c>
      <c r="BG35" s="348">
        <f t="shared" si="53"/>
        <v>2.8681648566137068</v>
      </c>
      <c r="BH35" s="348">
        <f t="shared" si="53"/>
        <v>2.8846963952860216</v>
      </c>
      <c r="BI35" s="348">
        <f t="shared" si="53"/>
        <v>2.8989005434406594</v>
      </c>
      <c r="BJ35" s="348">
        <f t="shared" si="53"/>
        <v>2.9106702145406107</v>
      </c>
      <c r="BK35" s="348">
        <f t="shared" si="53"/>
        <v>2.9218941728384706</v>
      </c>
      <c r="BL35" s="348">
        <f t="shared" si="53"/>
        <v>2.9316277190549744</v>
      </c>
      <c r="BM35" s="348">
        <f t="shared" si="53"/>
        <v>2.9396632909586429</v>
      </c>
      <c r="BN35" s="838">
        <f t="shared" si="53"/>
        <v>2.9472553532931003</v>
      </c>
      <c r="BO35" s="268"/>
      <c r="BW35" s="184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480"/>
      <c r="EK35" s="474"/>
      <c r="EL35" s="474"/>
      <c r="EM35" s="474"/>
      <c r="EN35" s="474"/>
      <c r="EO35" s="474"/>
      <c r="EP35" s="474"/>
      <c r="EQ35" s="474"/>
      <c r="ER35" s="474"/>
      <c r="ES35" s="474"/>
      <c r="ET35" s="474"/>
      <c r="EU35" s="474"/>
      <c r="EV35" s="474"/>
      <c r="EW35" s="474"/>
      <c r="EX35" s="474"/>
      <c r="EY35" s="474"/>
      <c r="EZ35" s="474"/>
      <c r="FA35" s="474"/>
      <c r="FB35" s="474"/>
      <c r="FC35" s="474"/>
      <c r="FD35" s="474"/>
      <c r="FE35" s="474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</row>
    <row r="36" spans="2:187" ht="42" customHeight="1">
      <c r="B36" s="478"/>
      <c r="C36" s="477"/>
      <c r="D36" s="496">
        <v>0.2</v>
      </c>
      <c r="E36" s="497">
        <f t="shared" si="3"/>
        <v>1.1566487081437145</v>
      </c>
      <c r="F36" s="837">
        <f t="shared" ref="F36:AK36" si="54">F103*F170</f>
        <v>-0.16706978266016712</v>
      </c>
      <c r="G36" s="348">
        <f t="shared" si="54"/>
        <v>-0.15614518230425486</v>
      </c>
      <c r="H36" s="348">
        <f t="shared" si="54"/>
        <v>-0.15120013640358992</v>
      </c>
      <c r="I36" s="348">
        <f t="shared" si="54"/>
        <v>-0.14458598571276318</v>
      </c>
      <c r="J36" s="348">
        <f t="shared" si="54"/>
        <v>-0.13580771197251995</v>
      </c>
      <c r="K36" s="348">
        <f t="shared" si="54"/>
        <v>-0.1243382936440242</v>
      </c>
      <c r="L36" s="348">
        <f t="shared" si="54"/>
        <v>-0.10975665272923796</v>
      </c>
      <c r="M36" s="348">
        <f t="shared" si="54"/>
        <v>-9.2050156423061844E-2</v>
      </c>
      <c r="N36" s="348">
        <f t="shared" si="54"/>
        <v>-7.2232337435610444E-2</v>
      </c>
      <c r="O36" s="348">
        <f t="shared" si="54"/>
        <v>-5.3575345555019943E-2</v>
      </c>
      <c r="P36" s="348">
        <f t="shared" si="54"/>
        <v>-4.2034671000868919E-2</v>
      </c>
      <c r="Q36" s="348">
        <f t="shared" si="54"/>
        <v>-3.7248197875735377E-2</v>
      </c>
      <c r="R36" s="348">
        <f t="shared" si="54"/>
        <v>-3.5300720121909546E-2</v>
      </c>
      <c r="S36" s="348">
        <f t="shared" si="54"/>
        <v>-3.6233139727466446E-2</v>
      </c>
      <c r="T36" s="348">
        <f t="shared" si="54"/>
        <v>-3.3113004073996213E-2</v>
      </c>
      <c r="U36" s="348">
        <f t="shared" si="54"/>
        <v>-2.1978222867354125E-2</v>
      </c>
      <c r="V36" s="348">
        <f t="shared" si="54"/>
        <v>-1.9181970823003479E-3</v>
      </c>
      <c r="W36" s="348">
        <f t="shared" si="54"/>
        <v>2.6981596461247644E-2</v>
      </c>
      <c r="X36" s="348">
        <f t="shared" si="54"/>
        <v>6.4482710425058709E-2</v>
      </c>
      <c r="Y36" s="348">
        <f t="shared" si="54"/>
        <v>0.11046978502147019</v>
      </c>
      <c r="Z36" s="348">
        <f t="shared" si="54"/>
        <v>0.16498632154978427</v>
      </c>
      <c r="AA36" s="348">
        <f t="shared" si="54"/>
        <v>0.21806794491744241</v>
      </c>
      <c r="AB36" s="348">
        <f t="shared" si="54"/>
        <v>0.2731542274278802</v>
      </c>
      <c r="AC36" s="348">
        <f t="shared" si="54"/>
        <v>0.32139118446571463</v>
      </c>
      <c r="AD36" s="348">
        <f t="shared" si="54"/>
        <v>0.36930978001567816</v>
      </c>
      <c r="AE36" s="348">
        <f t="shared" si="54"/>
        <v>0.41580799623418685</v>
      </c>
      <c r="AF36" s="348">
        <f t="shared" si="54"/>
        <v>0.45668139245230682</v>
      </c>
      <c r="AG36" s="348">
        <f t="shared" si="54"/>
        <v>1.0321920967803531</v>
      </c>
      <c r="AH36" s="348">
        <f t="shared" si="54"/>
        <v>1.1174356448520475</v>
      </c>
      <c r="AI36" s="348">
        <f t="shared" si="54"/>
        <v>1.2139160934919675</v>
      </c>
      <c r="AJ36" s="348">
        <f t="shared" si="54"/>
        <v>1.3169668508681824</v>
      </c>
      <c r="AK36" s="348">
        <f t="shared" si="54"/>
        <v>1.4251249214882058</v>
      </c>
      <c r="AL36" s="348">
        <f t="shared" ref="AL36:BN36" si="55">AL103*AL170</f>
        <v>1.5365423376776159</v>
      </c>
      <c r="AM36" s="348">
        <f t="shared" si="55"/>
        <v>1.6491091769355266</v>
      </c>
      <c r="AN36" s="348">
        <f t="shared" si="55"/>
        <v>1.7606146796138464</v>
      </c>
      <c r="AO36" s="348">
        <f t="shared" si="55"/>
        <v>1.8689228408312815</v>
      </c>
      <c r="AP36" s="348">
        <f t="shared" si="55"/>
        <v>1.9721346047775494</v>
      </c>
      <c r="AQ36" s="348">
        <f t="shared" si="55"/>
        <v>2.0687121661717804</v>
      </c>
      <c r="AR36" s="348">
        <f t="shared" si="55"/>
        <v>2.1575504965403862</v>
      </c>
      <c r="AS36" s="348">
        <f t="shared" si="55"/>
        <v>2.2408797490387489</v>
      </c>
      <c r="AT36" s="348">
        <f t="shared" si="55"/>
        <v>2.3213154149422923</v>
      </c>
      <c r="AU36" s="348">
        <f t="shared" si="55"/>
        <v>2.3931194854320834</v>
      </c>
      <c r="AV36" s="348">
        <f t="shared" si="55"/>
        <v>2.4564058445364982</v>
      </c>
      <c r="AW36" s="348">
        <f t="shared" si="55"/>
        <v>2.5163045992923223</v>
      </c>
      <c r="AX36" s="348">
        <f t="shared" si="55"/>
        <v>2.5714590782863791</v>
      </c>
      <c r="AY36" s="348">
        <f t="shared" si="55"/>
        <v>2.6190582382071761</v>
      </c>
      <c r="AZ36" s="348">
        <f t="shared" si="55"/>
        <v>2.6612011707784435</v>
      </c>
      <c r="BA36" s="348">
        <f t="shared" si="55"/>
        <v>2.7019338917139022</v>
      </c>
      <c r="BB36" s="348">
        <f t="shared" si="55"/>
        <v>2.736538215682371</v>
      </c>
      <c r="BC36" s="348">
        <f t="shared" si="55"/>
        <v>2.765755275496093</v>
      </c>
      <c r="BD36" s="348">
        <f t="shared" si="55"/>
        <v>2.7949582685270351</v>
      </c>
      <c r="BE36" s="348">
        <f t="shared" si="55"/>
        <v>2.8194984915777455</v>
      </c>
      <c r="BF36" s="348">
        <f t="shared" si="55"/>
        <v>2.8400201200267707</v>
      </c>
      <c r="BG36" s="348">
        <f t="shared" si="55"/>
        <v>2.8600423735050229</v>
      </c>
      <c r="BH36" s="348">
        <f t="shared" si="55"/>
        <v>2.8771416898574174</v>
      </c>
      <c r="BI36" s="348">
        <f t="shared" si="55"/>
        <v>2.8913462901709273</v>
      </c>
      <c r="BJ36" s="348">
        <f t="shared" si="55"/>
        <v>2.9049772420986133</v>
      </c>
      <c r="BK36" s="348">
        <f t="shared" si="55"/>
        <v>2.916749510026345</v>
      </c>
      <c r="BL36" s="348">
        <f t="shared" si="55"/>
        <v>2.9264853880377761</v>
      </c>
      <c r="BM36" s="348">
        <f t="shared" si="55"/>
        <v>2.9357234609237306</v>
      </c>
      <c r="BN36" s="838">
        <f t="shared" si="55"/>
        <v>2.9450090578904167</v>
      </c>
      <c r="BO36" s="268"/>
      <c r="BW36" s="184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480"/>
      <c r="EK36" s="474"/>
      <c r="EL36" s="474"/>
      <c r="EM36" s="474"/>
      <c r="EN36" s="474"/>
      <c r="EO36" s="474"/>
      <c r="EP36" s="474"/>
      <c r="EQ36" s="474"/>
      <c r="ER36" s="474"/>
      <c r="ES36" s="474"/>
      <c r="ET36" s="474"/>
      <c r="EU36" s="474"/>
      <c r="EV36" s="474"/>
      <c r="EW36" s="474"/>
      <c r="EX36" s="474"/>
      <c r="EY36" s="474"/>
      <c r="EZ36" s="474"/>
      <c r="FA36" s="474"/>
      <c r="FB36" s="474"/>
      <c r="FC36" s="474"/>
      <c r="FD36" s="474"/>
      <c r="FE36" s="474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</row>
    <row r="37" spans="2:187" ht="42" customHeight="1">
      <c r="B37" s="478"/>
      <c r="C37" s="477"/>
      <c r="D37" s="498">
        <v>0.15</v>
      </c>
      <c r="E37" s="497">
        <f t="shared" si="3"/>
        <v>0.93574153293064688</v>
      </c>
      <c r="F37" s="837">
        <f t="shared" ref="F37:AK37" si="56">F104*F171</f>
        <v>-0.274512060673755</v>
      </c>
      <c r="G37" s="348">
        <f t="shared" si="56"/>
        <v>-0.26213049400378952</v>
      </c>
      <c r="H37" s="348">
        <f t="shared" si="56"/>
        <v>-0.25503846985763856</v>
      </c>
      <c r="I37" s="348">
        <f t="shared" si="56"/>
        <v>-0.24528405666511061</v>
      </c>
      <c r="J37" s="348">
        <f t="shared" si="56"/>
        <v>-0.23195588823233959</v>
      </c>
      <c r="K37" s="348">
        <f t="shared" si="56"/>
        <v>-0.21398017232625846</v>
      </c>
      <c r="L37" s="348">
        <f t="shared" si="56"/>
        <v>-0.19025409652631889</v>
      </c>
      <c r="M37" s="348">
        <f t="shared" si="56"/>
        <v>-0.1599542657671906</v>
      </c>
      <c r="N37" s="348">
        <f t="shared" si="56"/>
        <v>-0.12310116409316771</v>
      </c>
      <c r="O37" s="348">
        <f t="shared" si="56"/>
        <v>-8.1629281988694555E-2</v>
      </c>
      <c r="P37" s="348">
        <f t="shared" si="56"/>
        <v>-4.4335129639254164E-2</v>
      </c>
      <c r="Q37" s="348">
        <f t="shared" si="56"/>
        <v>-3.5957733245887628E-2</v>
      </c>
      <c r="R37" s="348">
        <f t="shared" si="56"/>
        <v>-5.4596378672302194E-2</v>
      </c>
      <c r="S37" s="348">
        <f t="shared" si="56"/>
        <v>-8.0255647679539785E-2</v>
      </c>
      <c r="T37" s="348">
        <f t="shared" si="56"/>
        <v>-9.5678000495943966E-2</v>
      </c>
      <c r="U37" s="348">
        <f t="shared" si="56"/>
        <v>-9.8377139970216576E-2</v>
      </c>
      <c r="V37" s="348">
        <f t="shared" si="56"/>
        <v>-8.8512680340361971E-2</v>
      </c>
      <c r="W37" s="348">
        <f t="shared" si="56"/>
        <v>-6.6965870406128156E-2</v>
      </c>
      <c r="X37" s="348">
        <f t="shared" si="56"/>
        <v>-3.4661519068560437E-2</v>
      </c>
      <c r="Y37" s="348">
        <f t="shared" si="56"/>
        <v>7.7106996063340035E-3</v>
      </c>
      <c r="Z37" s="348">
        <f t="shared" si="56"/>
        <v>5.9741957296789945E-2</v>
      </c>
      <c r="AA37" s="348">
        <f t="shared" si="56"/>
        <v>0.11491392769413174</v>
      </c>
      <c r="AB37" s="348">
        <f t="shared" si="56"/>
        <v>0.16942386736591286</v>
      </c>
      <c r="AC37" s="348">
        <f t="shared" si="56"/>
        <v>0.22199366429432071</v>
      </c>
      <c r="AD37" s="348">
        <f t="shared" si="56"/>
        <v>0.27644776451677949</v>
      </c>
      <c r="AE37" s="348">
        <f t="shared" si="56"/>
        <v>0.32398757048152116</v>
      </c>
      <c r="AF37" s="348">
        <f t="shared" si="56"/>
        <v>0.37130890320224075</v>
      </c>
      <c r="AG37" s="348">
        <f t="shared" si="56"/>
        <v>0.41731585136268268</v>
      </c>
      <c r="AH37" s="348">
        <f t="shared" si="56"/>
        <v>1.0743963073214911</v>
      </c>
      <c r="AI37" s="348">
        <f t="shared" si="56"/>
        <v>1.1630554478441455</v>
      </c>
      <c r="AJ37" s="348">
        <f t="shared" si="56"/>
        <v>1.2647370044625987</v>
      </c>
      <c r="AK37" s="348">
        <f t="shared" si="56"/>
        <v>1.3728778080875337</v>
      </c>
      <c r="AL37" s="348">
        <f t="shared" ref="AL37:BN37" si="57">AL104*AL171</f>
        <v>1.4842819958951154</v>
      </c>
      <c r="AM37" s="348">
        <f t="shared" si="57"/>
        <v>1.5968379711940965</v>
      </c>
      <c r="AN37" s="348">
        <f t="shared" si="57"/>
        <v>1.7083338591203843</v>
      </c>
      <c r="AO37" s="348">
        <f t="shared" si="57"/>
        <v>1.8166329480321297</v>
      </c>
      <c r="AP37" s="348">
        <f t="shared" si="57"/>
        <v>1.9198357822061229</v>
      </c>
      <c r="AQ37" s="348">
        <f t="shared" si="57"/>
        <v>2.0170847233378248</v>
      </c>
      <c r="AR37" s="348">
        <f t="shared" si="57"/>
        <v>2.1136382825490876</v>
      </c>
      <c r="AS37" s="348">
        <f t="shared" si="57"/>
        <v>2.2024569798241744</v>
      </c>
      <c r="AT37" s="348">
        <f t="shared" si="57"/>
        <v>2.282883809014074</v>
      </c>
      <c r="AU37" s="348">
        <f t="shared" si="57"/>
        <v>2.3546794967019022</v>
      </c>
      <c r="AV37" s="348">
        <f t="shared" si="57"/>
        <v>2.4255402226826712</v>
      </c>
      <c r="AW37" s="348">
        <f t="shared" si="57"/>
        <v>2.4888179475274081</v>
      </c>
      <c r="AX37" s="348">
        <f t="shared" si="57"/>
        <v>2.5439662792716224</v>
      </c>
      <c r="AY37" s="348">
        <f t="shared" si="57"/>
        <v>2.59431699343788</v>
      </c>
      <c r="AZ37" s="348">
        <f t="shared" si="57"/>
        <v>2.6419122882958401</v>
      </c>
      <c r="BA37" s="348">
        <f t="shared" si="57"/>
        <v>2.6826416913103817</v>
      </c>
      <c r="BB37" s="348">
        <f t="shared" si="57"/>
        <v>2.7177761090877284</v>
      </c>
      <c r="BC37" s="348">
        <f t="shared" si="57"/>
        <v>2.7523789853337837</v>
      </c>
      <c r="BD37" s="348">
        <f t="shared" si="57"/>
        <v>2.7815949626442333</v>
      </c>
      <c r="BE37" s="348">
        <f t="shared" si="57"/>
        <v>2.8061341142812242</v>
      </c>
      <c r="BF37" s="348">
        <f t="shared" si="57"/>
        <v>2.830340142675936</v>
      </c>
      <c r="BG37" s="348">
        <f t="shared" si="57"/>
        <v>2.8508615472729217</v>
      </c>
      <c r="BH37" s="348">
        <f t="shared" si="57"/>
        <v>2.8679608868218893</v>
      </c>
      <c r="BI37" s="348">
        <f t="shared" si="57"/>
        <v>2.8844941193299389</v>
      </c>
      <c r="BJ37" s="348">
        <f t="shared" si="57"/>
        <v>2.8987016335313145</v>
      </c>
      <c r="BK37" s="348">
        <f t="shared" si="57"/>
        <v>2.9104765533601702</v>
      </c>
      <c r="BL37" s="348">
        <f t="shared" si="57"/>
        <v>2.9217076397756014</v>
      </c>
      <c r="BM37" s="348">
        <f t="shared" si="57"/>
        <v>2.9314502792371577</v>
      </c>
      <c r="BN37" s="838">
        <f t="shared" si="57"/>
        <v>2.9394968234538128</v>
      </c>
      <c r="BO37" s="268"/>
      <c r="BW37" s="184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480"/>
      <c r="EK37" s="474"/>
      <c r="EL37" s="474"/>
      <c r="EM37" s="474"/>
      <c r="EN37" s="474"/>
      <c r="EO37" s="474"/>
      <c r="EP37" s="474"/>
      <c r="EQ37" s="474"/>
      <c r="ER37" s="474"/>
      <c r="ES37" s="474"/>
      <c r="ET37" s="474"/>
      <c r="EU37" s="474"/>
      <c r="EV37" s="474"/>
      <c r="EW37" s="474"/>
      <c r="EX37" s="474"/>
      <c r="EY37" s="474"/>
      <c r="EZ37" s="474"/>
      <c r="FA37" s="474"/>
      <c r="FB37" s="474"/>
      <c r="FC37" s="474"/>
      <c r="FD37" s="474"/>
      <c r="FE37" s="474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</row>
    <row r="38" spans="2:187" ht="42" customHeight="1">
      <c r="B38" s="478"/>
      <c r="C38" s="477"/>
      <c r="D38" s="496">
        <v>0.1</v>
      </c>
      <c r="E38" s="497">
        <f t="shared" si="3"/>
        <v>0.71116905286032006</v>
      </c>
      <c r="F38" s="837">
        <f t="shared" ref="F38:AK38" si="58">F105*F172</f>
        <v>-0.38375986490707642</v>
      </c>
      <c r="G38" s="348">
        <f t="shared" si="58"/>
        <v>-0.36991261637569212</v>
      </c>
      <c r="H38" s="348">
        <f t="shared" si="58"/>
        <v>-0.36066811420647965</v>
      </c>
      <c r="I38" s="348">
        <f t="shared" si="58"/>
        <v>-0.34777669359195273</v>
      </c>
      <c r="J38" s="348">
        <f t="shared" si="58"/>
        <v>-0.32992644776673141</v>
      </c>
      <c r="K38" s="348">
        <f t="shared" si="58"/>
        <v>-0.3055328774325734</v>
      </c>
      <c r="L38" s="348">
        <f t="shared" si="58"/>
        <v>-0.27289319292395742</v>
      </c>
      <c r="M38" s="348">
        <f t="shared" si="58"/>
        <v>-0.23056179982191419</v>
      </c>
      <c r="N38" s="348">
        <f t="shared" si="58"/>
        <v>-0.17800102070267346</v>
      </c>
      <c r="O38" s="348">
        <f t="shared" si="58"/>
        <v>-0.11640394150406495</v>
      </c>
      <c r="P38" s="348">
        <f t="shared" si="58"/>
        <v>-4.9404046806322661E-2</v>
      </c>
      <c r="Q38" s="348">
        <f t="shared" si="58"/>
        <v>-1.9336419178296357E-2</v>
      </c>
      <c r="R38" s="348">
        <f t="shared" si="58"/>
        <v>-7.8584219924753118E-2</v>
      </c>
      <c r="S38" s="348">
        <f t="shared" si="58"/>
        <v>-0.12697389629421324</v>
      </c>
      <c r="T38" s="348">
        <f t="shared" si="58"/>
        <v>-0.15983062478404372</v>
      </c>
      <c r="U38" s="348">
        <f t="shared" si="58"/>
        <v>-0.17609291120476139</v>
      </c>
      <c r="V38" s="348">
        <f t="shared" si="58"/>
        <v>-0.17643954914118815</v>
      </c>
      <c r="W38" s="348">
        <f t="shared" si="58"/>
        <v>-0.16233917109746082</v>
      </c>
      <c r="X38" s="348">
        <f t="shared" si="58"/>
        <v>-0.13533123726023011</v>
      </c>
      <c r="Y38" s="348">
        <f t="shared" si="58"/>
        <v>-9.6657896318376207E-2</v>
      </c>
      <c r="Z38" s="348">
        <f t="shared" si="58"/>
        <v>-4.7176536264239899E-2</v>
      </c>
      <c r="AA38" s="348">
        <f t="shared" si="58"/>
        <v>8.0269766051229343E-3</v>
      </c>
      <c r="AB38" s="348">
        <f t="shared" si="58"/>
        <v>6.1373605396546398E-2</v>
      </c>
      <c r="AC38" s="348">
        <f t="shared" si="58"/>
        <v>0.11700843676427995</v>
      </c>
      <c r="AD38" s="348">
        <f t="shared" si="58"/>
        <v>0.17148765785732556</v>
      </c>
      <c r="AE38" s="348">
        <f t="shared" si="58"/>
        <v>0.223802407301913</v>
      </c>
      <c r="AF38" s="348">
        <f t="shared" si="58"/>
        <v>0.27795491726368043</v>
      </c>
      <c r="AG38" s="348">
        <f t="shared" si="58"/>
        <v>0.32516937285480491</v>
      </c>
      <c r="AH38" s="348">
        <f t="shared" si="58"/>
        <v>0.37221450480900159</v>
      </c>
      <c r="AI38" s="348">
        <f t="shared" si="58"/>
        <v>1.1181507029186906</v>
      </c>
      <c r="AJ38" s="348">
        <f t="shared" si="58"/>
        <v>1.2144275277535006</v>
      </c>
      <c r="AK38" s="348">
        <f t="shared" si="58"/>
        <v>1.3173260777025537</v>
      </c>
      <c r="AL38" s="348">
        <f t="shared" ref="AL38:BN38" si="59">AL105*AL172</f>
        <v>1.4253686082018751</v>
      </c>
      <c r="AM38" s="348">
        <f t="shared" si="59"/>
        <v>1.5366965619868487</v>
      </c>
      <c r="AN38" s="348">
        <f t="shared" si="59"/>
        <v>1.6491924025855282</v>
      </c>
      <c r="AO38" s="348">
        <f t="shared" si="59"/>
        <v>1.7606399328239506</v>
      </c>
      <c r="AP38" s="348">
        <f t="shared" si="59"/>
        <v>1.8688993408498793</v>
      </c>
      <c r="AQ38" s="348">
        <f t="shared" si="59"/>
        <v>1.9720690058245625</v>
      </c>
      <c r="AR38" s="348">
        <f t="shared" si="59"/>
        <v>2.0686095018645538</v>
      </c>
      <c r="AS38" s="348">
        <f t="shared" si="59"/>
        <v>2.1574148773940998</v>
      </c>
      <c r="AT38" s="348">
        <f t="shared" si="59"/>
        <v>2.2407146315206568</v>
      </c>
      <c r="AU38" s="348">
        <f t="shared" si="59"/>
        <v>2.3211237946113084</v>
      </c>
      <c r="AV38" s="348">
        <f t="shared" si="59"/>
        <v>2.3929047602185154</v>
      </c>
      <c r="AW38" s="348">
        <f t="shared" si="59"/>
        <v>2.4561714783637325</v>
      </c>
      <c r="AX38" s="348">
        <f t="shared" si="59"/>
        <v>2.5160535716501484</v>
      </c>
      <c r="AY38" s="348">
        <f t="shared" si="59"/>
        <v>2.5711943881352806</v>
      </c>
      <c r="AZ38" s="348">
        <f t="shared" si="59"/>
        <v>2.6187829798794087</v>
      </c>
      <c r="BA38" s="348">
        <f t="shared" si="59"/>
        <v>2.6609179255083939</v>
      </c>
      <c r="BB38" s="348">
        <f t="shared" si="59"/>
        <v>2.7016444147542069</v>
      </c>
      <c r="BC38" s="348">
        <f t="shared" si="59"/>
        <v>2.7362443074915666</v>
      </c>
      <c r="BD38" s="348">
        <f t="shared" si="59"/>
        <v>2.7654581601188766</v>
      </c>
      <c r="BE38" s="348">
        <f t="shared" si="59"/>
        <v>2.7946580775620089</v>
      </c>
      <c r="BF38" s="348">
        <f t="shared" si="59"/>
        <v>2.819195872926747</v>
      </c>
      <c r="BG38" s="348">
        <f t="shared" si="59"/>
        <v>2.8397164683920821</v>
      </c>
      <c r="BH38" s="348">
        <f t="shared" si="59"/>
        <v>2.8597392589626076</v>
      </c>
      <c r="BI38" s="348">
        <f t="shared" si="59"/>
        <v>2.8768414277258372</v>
      </c>
      <c r="BJ38" s="348">
        <f t="shared" si="59"/>
        <v>2.8910516118876797</v>
      </c>
      <c r="BK38" s="348">
        <f t="shared" si="59"/>
        <v>2.9046909600382982</v>
      </c>
      <c r="BL38" s="348">
        <f t="shared" si="59"/>
        <v>2.916474744886167</v>
      </c>
      <c r="BM38" s="348">
        <f t="shared" si="59"/>
        <v>2.9262252680954397</v>
      </c>
      <c r="BN38" s="838">
        <f t="shared" si="59"/>
        <v>2.9354807714247162</v>
      </c>
      <c r="BO38" s="268"/>
      <c r="BW38" s="184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480"/>
      <c r="EK38" s="474"/>
      <c r="EL38" s="474"/>
      <c r="EM38" s="474"/>
      <c r="EN38" s="474"/>
      <c r="EO38" s="474"/>
      <c r="EP38" s="474"/>
      <c r="EQ38" s="474"/>
      <c r="ER38" s="474"/>
      <c r="ES38" s="474"/>
      <c r="ET38" s="474"/>
      <c r="EU38" s="474"/>
      <c r="EV38" s="474"/>
      <c r="EW38" s="474"/>
      <c r="EX38" s="474"/>
      <c r="EY38" s="474"/>
      <c r="EZ38" s="474"/>
      <c r="FA38" s="474"/>
      <c r="FB38" s="474"/>
      <c r="FC38" s="474"/>
      <c r="FD38" s="474"/>
      <c r="FE38" s="474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</row>
    <row r="39" spans="2:187" ht="42" customHeight="1">
      <c r="B39" s="479"/>
      <c r="C39" s="478"/>
      <c r="D39" s="498">
        <v>0.05</v>
      </c>
      <c r="E39" s="497">
        <f t="shared" si="3"/>
        <v>0.48736781596287759</v>
      </c>
      <c r="F39" s="837">
        <f t="shared" ref="F39:AK39" si="60">F106*F173</f>
        <v>-0.49266244848675017</v>
      </c>
      <c r="G39" s="348">
        <f t="shared" si="60"/>
        <v>-0.47737713712903129</v>
      </c>
      <c r="H39" s="348">
        <f t="shared" si="60"/>
        <v>-0.46603002715811875</v>
      </c>
      <c r="I39" s="348">
        <f t="shared" si="60"/>
        <v>-0.45009194571750011</v>
      </c>
      <c r="J39" s="348">
        <f t="shared" si="60"/>
        <v>-0.42788742901048249</v>
      </c>
      <c r="K39" s="348">
        <f t="shared" si="60"/>
        <v>-0.39739757794218628</v>
      </c>
      <c r="L39" s="348">
        <f t="shared" si="60"/>
        <v>-0.35648778455681535</v>
      </c>
      <c r="M39" s="348">
        <f t="shared" si="60"/>
        <v>-0.30350300596206037</v>
      </c>
      <c r="N39" s="348">
        <f t="shared" si="60"/>
        <v>-0.23856195507115655</v>
      </c>
      <c r="O39" s="348">
        <f t="shared" si="60"/>
        <v>-0.16689332659911763</v>
      </c>
      <c r="P39" s="348">
        <f t="shared" si="60"/>
        <v>-0.11161496849861774</v>
      </c>
      <c r="Q39" s="348">
        <f t="shared" si="60"/>
        <v>-0.10196501319919181</v>
      </c>
      <c r="R39" s="348">
        <f t="shared" si="60"/>
        <v>-0.12774707237168831</v>
      </c>
      <c r="S39" s="348">
        <f t="shared" si="60"/>
        <v>-0.18122163345940698</v>
      </c>
      <c r="T39" s="348">
        <f t="shared" si="60"/>
        <v>-0.22670508087951763</v>
      </c>
      <c r="U39" s="348">
        <f t="shared" si="60"/>
        <v>-0.2547938104040367</v>
      </c>
      <c r="V39" s="348">
        <f t="shared" si="60"/>
        <v>-0.26462081419709194</v>
      </c>
      <c r="W39" s="348">
        <f t="shared" si="60"/>
        <v>-0.25763418383233883</v>
      </c>
      <c r="X39" s="348">
        <f t="shared" si="60"/>
        <v>-0.23576461243639057</v>
      </c>
      <c r="Y39" s="348">
        <f t="shared" si="60"/>
        <v>-0.20071327024154073</v>
      </c>
      <c r="Z39" s="348">
        <f t="shared" si="60"/>
        <v>-0.15374397409451679</v>
      </c>
      <c r="AA39" s="348">
        <f t="shared" si="60"/>
        <v>-0.1006373228365323</v>
      </c>
      <c r="AB39" s="348">
        <f t="shared" si="60"/>
        <v>-4.8468845653224762E-2</v>
      </c>
      <c r="AC39" s="348">
        <f t="shared" si="60"/>
        <v>8.1736391390598902E-3</v>
      </c>
      <c r="AD39" s="348">
        <f t="shared" si="60"/>
        <v>6.2122709464518623E-2</v>
      </c>
      <c r="AE39" s="348">
        <f t="shared" si="60"/>
        <v>0.117963333865071</v>
      </c>
      <c r="AF39" s="348">
        <f t="shared" si="60"/>
        <v>0.17242372502814296</v>
      </c>
      <c r="AG39" s="348">
        <f t="shared" si="60"/>
        <v>0.22461934622626067</v>
      </c>
      <c r="AH39" s="348">
        <f t="shared" si="60"/>
        <v>0.2786327812013199</v>
      </c>
      <c r="AI39" s="348">
        <f t="shared" si="60"/>
        <v>0.3256980602872443</v>
      </c>
      <c r="AJ39" s="348">
        <f t="shared" si="60"/>
        <v>1.1635435151562117</v>
      </c>
      <c r="AK39" s="348">
        <f t="shared" si="60"/>
        <v>1.2650760531811718</v>
      </c>
      <c r="AL39" s="348">
        <f t="shared" ref="AL39:BN39" si="61">AL106*AL173</f>
        <v>1.3731022033810676</v>
      </c>
      <c r="AM39" s="348">
        <f t="shared" si="61"/>
        <v>1.4844154085744754</v>
      </c>
      <c r="AN39" s="348">
        <f t="shared" si="61"/>
        <v>1.5968967434911043</v>
      </c>
      <c r="AO39" s="348">
        <f t="shared" si="61"/>
        <v>1.7083291026341276</v>
      </c>
      <c r="AP39" s="348">
        <f t="shared" si="61"/>
        <v>1.8165721723112862</v>
      </c>
      <c r="AQ39" s="348">
        <f t="shared" si="61"/>
        <v>1.9197241890236587</v>
      </c>
      <c r="AR39" s="348">
        <f t="shared" si="61"/>
        <v>2.0169261782531702</v>
      </c>
      <c r="AS39" s="348">
        <f t="shared" si="61"/>
        <v>2.1134355009563555</v>
      </c>
      <c r="AT39" s="348">
        <f t="shared" si="61"/>
        <v>2.2022131099294411</v>
      </c>
      <c r="AU39" s="348">
        <f t="shared" si="61"/>
        <v>2.2826024161459335</v>
      </c>
      <c r="AV39" s="348">
        <f t="shared" si="61"/>
        <v>2.3543646720762794</v>
      </c>
      <c r="AW39" s="348">
        <f t="shared" si="61"/>
        <v>2.4251954344198521</v>
      </c>
      <c r="AX39" s="348">
        <f t="shared" si="61"/>
        <v>2.4884478191479849</v>
      </c>
      <c r="AY39" s="348">
        <f t="shared" si="61"/>
        <v>2.5435756358455848</v>
      </c>
      <c r="AZ39" s="348">
        <f t="shared" si="61"/>
        <v>2.5939100140655609</v>
      </c>
      <c r="BA39" s="348">
        <f t="shared" si="61"/>
        <v>2.6414924452133448</v>
      </c>
      <c r="BB39" s="348">
        <f t="shared" si="61"/>
        <v>2.6822125479527767</v>
      </c>
      <c r="BC39" s="348">
        <f t="shared" si="61"/>
        <v>2.717340339200915</v>
      </c>
      <c r="BD39" s="348">
        <f t="shared" si="61"/>
        <v>2.7519376711725752</v>
      </c>
      <c r="BE39" s="348">
        <f t="shared" si="61"/>
        <v>2.781149146104386</v>
      </c>
      <c r="BF39" s="348">
        <f t="shared" si="61"/>
        <v>2.805684759562086</v>
      </c>
      <c r="BG39" s="348">
        <f t="shared" si="61"/>
        <v>2.8298888513409781</v>
      </c>
      <c r="BH39" s="348">
        <f t="shared" si="61"/>
        <v>2.8504113630586296</v>
      </c>
      <c r="BI39" s="348">
        <f t="shared" si="61"/>
        <v>2.867515597579263</v>
      </c>
      <c r="BJ39" s="348">
        <f t="shared" si="61"/>
        <v>2.8840577442360069</v>
      </c>
      <c r="BK39" s="348">
        <f t="shared" si="61"/>
        <v>2.898278959389633</v>
      </c>
      <c r="BL39" s="348">
        <f t="shared" si="61"/>
        <v>2.9100726093048124</v>
      </c>
      <c r="BM39" s="348">
        <f t="shared" si="61"/>
        <v>2.9213271124709776</v>
      </c>
      <c r="BN39" s="838">
        <f t="shared" si="61"/>
        <v>2.9310975763383884</v>
      </c>
      <c r="BO39" s="268"/>
      <c r="BW39" s="184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480"/>
      <c r="EK39" s="474"/>
      <c r="EL39" s="474"/>
      <c r="EM39" s="474"/>
      <c r="EN39" s="474"/>
      <c r="EO39" s="474"/>
      <c r="EP39" s="474"/>
      <c r="EQ39" s="474"/>
      <c r="ER39" s="474"/>
      <c r="ES39" s="474"/>
      <c r="ET39" s="474"/>
      <c r="EU39" s="474"/>
      <c r="EV39" s="474"/>
      <c r="EW39" s="474"/>
      <c r="EX39" s="474"/>
      <c r="EY39" s="474"/>
      <c r="EZ39" s="474"/>
      <c r="FA39" s="474"/>
      <c r="FB39" s="474"/>
      <c r="FC39" s="474"/>
      <c r="FD39" s="474"/>
      <c r="FE39" s="474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</row>
    <row r="40" spans="2:187" ht="42" customHeight="1">
      <c r="B40" s="479"/>
      <c r="C40" s="478"/>
      <c r="D40" s="496">
        <v>0</v>
      </c>
      <c r="E40" s="497">
        <f t="shared" si="3"/>
        <v>0.26871400728620642</v>
      </c>
      <c r="F40" s="837">
        <f t="shared" ref="F40:AK40" si="62">F107*F174</f>
        <v>-0.59920387361792371</v>
      </c>
      <c r="G40" s="348">
        <f t="shared" si="62"/>
        <v>-0.58262289751542085</v>
      </c>
      <c r="H40" s="348">
        <f t="shared" si="62"/>
        <v>-0.56942514757615648</v>
      </c>
      <c r="I40" s="348">
        <f t="shared" si="62"/>
        <v>-0.55089026733865387</v>
      </c>
      <c r="J40" s="348">
        <f t="shared" si="62"/>
        <v>-0.52515310257588599</v>
      </c>
      <c r="K40" s="348">
        <f t="shared" si="62"/>
        <v>-0.49010751415614767</v>
      </c>
      <c r="L40" s="348">
        <f t="shared" si="62"/>
        <v>-0.44390855045207023</v>
      </c>
      <c r="M40" s="348">
        <f t="shared" si="62"/>
        <v>-0.38625859900255821</v>
      </c>
      <c r="N40" s="348">
        <f t="shared" si="62"/>
        <v>-0.32132985413942078</v>
      </c>
      <c r="O40" s="348">
        <f t="shared" si="62"/>
        <v>-0.26300411495536052</v>
      </c>
      <c r="P40" s="348">
        <f t="shared" si="62"/>
        <v>-0.23234747780879739</v>
      </c>
      <c r="Q40" s="348">
        <f t="shared" si="62"/>
        <v>-0.22524347016639781</v>
      </c>
      <c r="R40" s="348">
        <f t="shared" si="62"/>
        <v>-0.23148237854986092</v>
      </c>
      <c r="S40" s="348">
        <f t="shared" si="62"/>
        <v>-0.2640374413889503</v>
      </c>
      <c r="T40" s="348">
        <f t="shared" si="62"/>
        <v>-0.30586107734412227</v>
      </c>
      <c r="U40" s="348">
        <f t="shared" si="62"/>
        <v>-0.33814091323400908</v>
      </c>
      <c r="V40" s="348">
        <f t="shared" si="62"/>
        <v>-0.35385176516398764</v>
      </c>
      <c r="W40" s="348">
        <f t="shared" si="62"/>
        <v>-0.35222250583248027</v>
      </c>
      <c r="X40" s="348">
        <f t="shared" si="62"/>
        <v>-0.33460621337451085</v>
      </c>
      <c r="Y40" s="348">
        <f t="shared" si="62"/>
        <v>-0.30271974644066357</v>
      </c>
      <c r="Z40" s="348">
        <f t="shared" si="62"/>
        <v>-0.25802175414888895</v>
      </c>
      <c r="AA40" s="348">
        <f t="shared" si="62"/>
        <v>-0.20900297878912225</v>
      </c>
      <c r="AB40" s="348">
        <f t="shared" si="62"/>
        <v>-0.1579674089544669</v>
      </c>
      <c r="AC40" s="348">
        <f t="shared" si="62"/>
        <v>-0.1024806756212949</v>
      </c>
      <c r="AD40" s="348">
        <f t="shared" si="62"/>
        <v>-4.9061725365735234E-2</v>
      </c>
      <c r="AE40" s="348">
        <f t="shared" si="62"/>
        <v>8.2404665497588098E-3</v>
      </c>
      <c r="AF40" s="348">
        <f t="shared" si="62"/>
        <v>6.246229760592599E-2</v>
      </c>
      <c r="AG40" s="348">
        <f t="shared" si="62"/>
        <v>0.11839431121683727</v>
      </c>
      <c r="AH40" s="348">
        <f t="shared" si="62"/>
        <v>0.17284420046887178</v>
      </c>
      <c r="AI40" s="348">
        <f t="shared" si="62"/>
        <v>0.22498390854117628</v>
      </c>
      <c r="AJ40" s="348">
        <f t="shared" si="62"/>
        <v>0.27893205101837898</v>
      </c>
      <c r="AK40" s="348">
        <f t="shared" si="62"/>
        <v>1.2147449935175589</v>
      </c>
      <c r="AL40" s="348">
        <f t="shared" ref="AL40:BN40" si="63">AL107*AL174</f>
        <v>1.317528040831464</v>
      </c>
      <c r="AM40" s="348">
        <f t="shared" si="63"/>
        <v>1.4254768437484169</v>
      </c>
      <c r="AN40" s="348">
        <f t="shared" si="63"/>
        <v>1.5367250613629437</v>
      </c>
      <c r="AO40" s="348">
        <f t="shared" si="63"/>
        <v>1.6491496528981302</v>
      </c>
      <c r="AP40" s="348">
        <f t="shared" si="63"/>
        <v>1.7605307276091007</v>
      </c>
      <c r="AQ40" s="348">
        <f t="shared" si="63"/>
        <v>1.8687262805611995</v>
      </c>
      <c r="AR40" s="348">
        <f t="shared" si="63"/>
        <v>1.9718337505307557</v>
      </c>
      <c r="AS40" s="348">
        <f t="shared" si="63"/>
        <v>2.0683137737331485</v>
      </c>
      <c r="AT40" s="348">
        <f t="shared" si="63"/>
        <v>2.1570611804478532</v>
      </c>
      <c r="AU40" s="348">
        <f t="shared" si="63"/>
        <v>2.2403061336149905</v>
      </c>
      <c r="AV40" s="348">
        <f t="shared" si="63"/>
        <v>2.3206642492406919</v>
      </c>
      <c r="AW40" s="348">
        <f t="shared" si="63"/>
        <v>2.3924000667552936</v>
      </c>
      <c r="AX40" s="348">
        <f t="shared" si="63"/>
        <v>2.4556284066910883</v>
      </c>
      <c r="AY40" s="348">
        <f t="shared" si="63"/>
        <v>2.5154781794161103</v>
      </c>
      <c r="AZ40" s="348">
        <f t="shared" si="63"/>
        <v>2.5705929572020438</v>
      </c>
      <c r="BA40" s="348">
        <f t="shared" si="63"/>
        <v>2.6181619945211434</v>
      </c>
      <c r="BB40" s="348">
        <f t="shared" si="63"/>
        <v>2.6602825776629127</v>
      </c>
      <c r="BC40" s="348">
        <f t="shared" si="63"/>
        <v>2.7009978581786296</v>
      </c>
      <c r="BD40" s="348">
        <f t="shared" si="63"/>
        <v>2.7355895869941285</v>
      </c>
      <c r="BE40" s="348">
        <f t="shared" si="63"/>
        <v>2.764796826247923</v>
      </c>
      <c r="BF40" s="348">
        <f t="shared" si="63"/>
        <v>2.7939904619026197</v>
      </c>
      <c r="BG40" s="348">
        <f t="shared" si="63"/>
        <v>2.8185255977472741</v>
      </c>
      <c r="BH40" s="348">
        <f t="shared" si="63"/>
        <v>2.8390484833308682</v>
      </c>
      <c r="BI40" s="348">
        <f t="shared" si="63"/>
        <v>2.8590789721106109</v>
      </c>
      <c r="BJ40" s="348">
        <f t="shared" si="63"/>
        <v>2.8761959015967138</v>
      </c>
      <c r="BK40" s="348">
        <f t="shared" si="63"/>
        <v>2.8904286356212094</v>
      </c>
      <c r="BL40" s="348">
        <f t="shared" si="63"/>
        <v>2.9040981101975802</v>
      </c>
      <c r="BM40" s="348">
        <f t="shared" si="63"/>
        <v>2.9159196325776775</v>
      </c>
      <c r="BN40" s="838">
        <f t="shared" si="63"/>
        <v>2.9257146901020761</v>
      </c>
      <c r="BO40" s="268"/>
      <c r="BW40" s="184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480"/>
      <c r="EK40" s="474"/>
      <c r="EL40" s="474"/>
      <c r="EM40" s="474"/>
      <c r="EN40" s="474"/>
      <c r="EO40" s="474"/>
      <c r="EP40" s="474"/>
      <c r="EQ40" s="474"/>
      <c r="ER40" s="474"/>
      <c r="ES40" s="474"/>
      <c r="ET40" s="474"/>
      <c r="EU40" s="474"/>
      <c r="EV40" s="474"/>
      <c r="EW40" s="474"/>
      <c r="EX40" s="474"/>
      <c r="EY40" s="474"/>
      <c r="EZ40" s="474"/>
      <c r="FA40" s="474"/>
      <c r="FB40" s="474"/>
      <c r="FC40" s="474"/>
      <c r="FD40" s="474"/>
      <c r="FE40" s="474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</row>
    <row r="41" spans="2:187" ht="42" customHeight="1">
      <c r="B41" s="479"/>
      <c r="C41" s="478"/>
      <c r="D41" s="498">
        <v>-0.05</v>
      </c>
      <c r="E41" s="497">
        <f t="shared" si="3"/>
        <v>5.918874979071953E-2</v>
      </c>
      <c r="F41" s="837">
        <f t="shared" ref="F41:AK41" si="64">F108*F175</f>
        <v>-0.70163483530560689</v>
      </c>
      <c r="G41" s="348">
        <f t="shared" si="64"/>
        <v>-0.68406630673244229</v>
      </c>
      <c r="H41" s="348">
        <f t="shared" si="64"/>
        <v>-0.66956024820933624</v>
      </c>
      <c r="I41" s="348">
        <f t="shared" si="64"/>
        <v>-0.6493867492236336</v>
      </c>
      <c r="J41" s="348">
        <f t="shared" si="64"/>
        <v>-0.62182789145817907</v>
      </c>
      <c r="K41" s="348">
        <f t="shared" si="64"/>
        <v>-0.58529551794578705</v>
      </c>
      <c r="L41" s="348">
        <f t="shared" si="64"/>
        <v>-0.53924978958230718</v>
      </c>
      <c r="M41" s="348">
        <f t="shared" si="64"/>
        <v>-0.48604873025636885</v>
      </c>
      <c r="N41" s="348">
        <f t="shared" si="64"/>
        <v>-0.43346831781283623</v>
      </c>
      <c r="O41" s="348">
        <f t="shared" si="64"/>
        <v>-0.39418631963519041</v>
      </c>
      <c r="P41" s="348">
        <f t="shared" si="64"/>
        <v>-0.37522475154844787</v>
      </c>
      <c r="Q41" s="348">
        <f t="shared" si="64"/>
        <v>-0.36763796120871639</v>
      </c>
      <c r="R41" s="348">
        <f t="shared" si="64"/>
        <v>-0.36557242732719258</v>
      </c>
      <c r="S41" s="348">
        <f t="shared" si="64"/>
        <v>-0.37899125578538617</v>
      </c>
      <c r="T41" s="348">
        <f t="shared" si="64"/>
        <v>-0.40523701685064289</v>
      </c>
      <c r="U41" s="348">
        <f t="shared" si="64"/>
        <v>-0.43113731745738793</v>
      </c>
      <c r="V41" s="348">
        <f t="shared" si="64"/>
        <v>-0.44627698985993219</v>
      </c>
      <c r="W41" s="348">
        <f t="shared" si="64"/>
        <v>-0.44643546916628618</v>
      </c>
      <c r="X41" s="348">
        <f t="shared" si="64"/>
        <v>-0.4311498275809888</v>
      </c>
      <c r="Y41" s="348">
        <f t="shared" si="64"/>
        <v>-0.40139588355012412</v>
      </c>
      <c r="Z41" s="348">
        <f t="shared" si="64"/>
        <v>-0.35841206918541058</v>
      </c>
      <c r="AA41" s="348">
        <f t="shared" si="64"/>
        <v>-0.31511370059007415</v>
      </c>
      <c r="AB41" s="348">
        <f t="shared" si="64"/>
        <v>-0.26506649628435491</v>
      </c>
      <c r="AC41" s="348">
        <f t="shared" si="64"/>
        <v>-0.21281428879386982</v>
      </c>
      <c r="AD41" s="348">
        <f t="shared" si="64"/>
        <v>-0.15989326140823856</v>
      </c>
      <c r="AE41" s="348">
        <f t="shared" si="64"/>
        <v>-0.10331634697165938</v>
      </c>
      <c r="AF41" s="348">
        <f t="shared" si="64"/>
        <v>-4.9329303912930084E-2</v>
      </c>
      <c r="AG41" s="348">
        <f t="shared" si="64"/>
        <v>8.2705027197050064E-3</v>
      </c>
      <c r="AH41" s="348">
        <f t="shared" si="64"/>
        <v>6.2614164555805568E-2</v>
      </c>
      <c r="AI41" s="348">
        <f t="shared" si="64"/>
        <v>0.11858556166944165</v>
      </c>
      <c r="AJ41" s="348">
        <f t="shared" si="64"/>
        <v>0.17302826378439787</v>
      </c>
      <c r="AK41" s="348">
        <f t="shared" si="64"/>
        <v>0.2251394927715854</v>
      </c>
      <c r="AL41" s="348">
        <f t="shared" ref="AL41:BN41" si="65">AL108*AL175</f>
        <v>1.2652549290982003</v>
      </c>
      <c r="AM41" s="348">
        <f t="shared" si="65"/>
        <v>1.3731826399419951</v>
      </c>
      <c r="AN41" s="348">
        <f t="shared" si="65"/>
        <v>1.4844080769528709</v>
      </c>
      <c r="AO41" s="348">
        <f t="shared" si="65"/>
        <v>1.5968066683740625</v>
      </c>
      <c r="AP41" s="348">
        <f t="shared" si="65"/>
        <v>1.708157539361546</v>
      </c>
      <c r="AQ41" s="348">
        <f t="shared" si="65"/>
        <v>1.8163182941904741</v>
      </c>
      <c r="AR41" s="348">
        <f t="shared" si="65"/>
        <v>1.9193866176053715</v>
      </c>
      <c r="AS41" s="348">
        <f t="shared" si="65"/>
        <v>2.0165041590952</v>
      </c>
      <c r="AT41" s="348">
        <f t="shared" si="65"/>
        <v>2.1129284620386226</v>
      </c>
      <c r="AU41" s="348">
        <f t="shared" si="65"/>
        <v>2.201623977016133</v>
      </c>
      <c r="AV41" s="348">
        <f t="shared" si="65"/>
        <v>2.281936775948886</v>
      </c>
      <c r="AW41" s="348">
        <f t="shared" si="65"/>
        <v>2.3536305171608203</v>
      </c>
      <c r="AX41" s="348">
        <f t="shared" si="65"/>
        <v>2.4244000506736922</v>
      </c>
      <c r="AY41" s="348">
        <f t="shared" si="65"/>
        <v>2.4876015366131616</v>
      </c>
      <c r="AZ41" s="348">
        <f t="shared" si="65"/>
        <v>2.5426892580899572</v>
      </c>
      <c r="BA41" s="348">
        <f t="shared" si="65"/>
        <v>2.5929926647766801</v>
      </c>
      <c r="BB41" s="348">
        <f t="shared" si="65"/>
        <v>2.6405513135592522</v>
      </c>
      <c r="BC41" s="348">
        <f t="shared" si="65"/>
        <v>2.681254612078523</v>
      </c>
      <c r="BD41" s="348">
        <f t="shared" si="65"/>
        <v>2.7163701456241993</v>
      </c>
      <c r="BE41" s="348">
        <f t="shared" si="65"/>
        <v>2.750955818526708</v>
      </c>
      <c r="BF41" s="348">
        <f t="shared" si="65"/>
        <v>2.7801580757977606</v>
      </c>
      <c r="BG41" s="348">
        <f t="shared" si="65"/>
        <v>2.8046902266520233</v>
      </c>
      <c r="BH41" s="348">
        <f t="shared" si="65"/>
        <v>2.8288975152205666</v>
      </c>
      <c r="BI41" s="348">
        <f t="shared" si="65"/>
        <v>2.8494331757592328</v>
      </c>
      <c r="BJ41" s="348">
        <f t="shared" si="65"/>
        <v>2.8665621225239266</v>
      </c>
      <c r="BK41" s="348">
        <f t="shared" si="65"/>
        <v>2.8831407084787859</v>
      </c>
      <c r="BL41" s="348">
        <f t="shared" si="65"/>
        <v>2.8974109960662506</v>
      </c>
      <c r="BM41" s="348">
        <f t="shared" si="65"/>
        <v>2.9092657083395927</v>
      </c>
      <c r="BN41" s="838">
        <f t="shared" si="65"/>
        <v>2.9205910938369231</v>
      </c>
      <c r="BO41" s="268"/>
      <c r="BW41" s="184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480"/>
      <c r="EK41" s="474"/>
      <c r="EL41" s="474"/>
      <c r="EM41" s="474"/>
      <c r="EN41" s="474"/>
      <c r="EO41" s="474"/>
      <c r="EP41" s="474"/>
      <c r="EQ41" s="474"/>
      <c r="ER41" s="474"/>
      <c r="ES41" s="474"/>
      <c r="ET41" s="474"/>
      <c r="EU41" s="474"/>
      <c r="EV41" s="474"/>
      <c r="EW41" s="474"/>
      <c r="EX41" s="474"/>
      <c r="EY41" s="474"/>
      <c r="EZ41" s="474"/>
      <c r="FA41" s="474"/>
      <c r="FB41" s="474"/>
      <c r="FC41" s="474"/>
      <c r="FD41" s="474"/>
      <c r="FE41" s="474"/>
      <c r="FF41" s="27"/>
      <c r="FG41" s="27"/>
      <c r="FH41" s="27"/>
      <c r="FI41" s="27"/>
      <c r="FJ41" s="27"/>
      <c r="FK41" s="27"/>
      <c r="FL41" s="27"/>
      <c r="FM41" s="27"/>
      <c r="FN41" s="27"/>
      <c r="FO41" s="27"/>
      <c r="FP41" s="27"/>
      <c r="FQ41" s="27"/>
      <c r="FR41" s="27"/>
      <c r="FS41" s="27"/>
      <c r="FT41" s="27"/>
      <c r="FU41" s="27"/>
      <c r="FV41" s="27"/>
      <c r="FW41" s="27"/>
      <c r="FX41" s="27"/>
      <c r="FY41" s="27"/>
      <c r="FZ41" s="27"/>
      <c r="GA41" s="27"/>
      <c r="GB41" s="27"/>
      <c r="GC41" s="27"/>
      <c r="GD41" s="27"/>
      <c r="GE41" s="27"/>
    </row>
    <row r="42" spans="2:187" ht="42" customHeight="1">
      <c r="B42" s="479"/>
      <c r="C42" s="478"/>
      <c r="D42" s="496">
        <v>-0.1</v>
      </c>
      <c r="E42" s="497">
        <f t="shared" si="3"/>
        <v>-0.13789398298113564</v>
      </c>
      <c r="F42" s="837">
        <f t="shared" ref="F42:AK42" si="66">F109*F176</f>
        <v>-0.79855380106238227</v>
      </c>
      <c r="G42" s="348">
        <f t="shared" si="66"/>
        <v>-0.78047045297536666</v>
      </c>
      <c r="H42" s="348">
        <f t="shared" si="66"/>
        <v>-0.76546691295636937</v>
      </c>
      <c r="I42" s="348">
        <f t="shared" si="66"/>
        <v>-0.74503111570127345</v>
      </c>
      <c r="J42" s="348">
        <f t="shared" si="66"/>
        <v>-0.71795240889310585</v>
      </c>
      <c r="K42" s="348">
        <f t="shared" si="66"/>
        <v>-0.68363062165932786</v>
      </c>
      <c r="L42" s="348">
        <f t="shared" si="66"/>
        <v>-0.6431222006218531</v>
      </c>
      <c r="M42" s="348">
        <f t="shared" si="66"/>
        <v>-0.60046075805400001</v>
      </c>
      <c r="N42" s="348">
        <f t="shared" si="66"/>
        <v>-0.56281117180208695</v>
      </c>
      <c r="O42" s="348">
        <f t="shared" si="66"/>
        <v>-0.53690812994860115</v>
      </c>
      <c r="P42" s="348">
        <f t="shared" si="66"/>
        <v>-0.52311233001394819</v>
      </c>
      <c r="Q42" s="348">
        <f t="shared" si="66"/>
        <v>-0.51464561314498236</v>
      </c>
      <c r="R42" s="348">
        <f t="shared" si="66"/>
        <v>-0.50815038091165499</v>
      </c>
      <c r="S42" s="348">
        <f t="shared" si="66"/>
        <v>-0.50960322534535196</v>
      </c>
      <c r="T42" s="348">
        <f t="shared" si="66"/>
        <v>-0.52028106649679551</v>
      </c>
      <c r="U42" s="348">
        <f t="shared" si="66"/>
        <v>-0.53413520300303163</v>
      </c>
      <c r="V42" s="348">
        <f t="shared" si="66"/>
        <v>-0.54280702314793627</v>
      </c>
      <c r="W42" s="348">
        <f t="shared" si="66"/>
        <v>-0.5405482417148928</v>
      </c>
      <c r="X42" s="348">
        <f t="shared" si="66"/>
        <v>-0.52498542558139905</v>
      </c>
      <c r="Y42" s="348">
        <f t="shared" si="66"/>
        <v>-0.49583983559311817</v>
      </c>
      <c r="Z42" s="348">
        <f t="shared" si="66"/>
        <v>-0.45643122421880272</v>
      </c>
      <c r="AA42" s="348">
        <f t="shared" si="66"/>
        <v>-0.41726090965651258</v>
      </c>
      <c r="AB42" s="348">
        <f t="shared" si="66"/>
        <v>-0.36794061526089811</v>
      </c>
      <c r="AC42" s="348">
        <f t="shared" si="66"/>
        <v>-0.32074218239021657</v>
      </c>
      <c r="AD42" s="348">
        <f t="shared" si="66"/>
        <v>-0.26824502053576799</v>
      </c>
      <c r="AE42" s="348">
        <f t="shared" si="66"/>
        <v>-0.21452628793080628</v>
      </c>
      <c r="AF42" s="348">
        <f t="shared" si="66"/>
        <v>-0.16075533640735251</v>
      </c>
      <c r="AG42" s="348">
        <f t="shared" si="66"/>
        <v>-0.10368908171293603</v>
      </c>
      <c r="AH42" s="348">
        <f t="shared" si="66"/>
        <v>-4.9448039323764008E-2</v>
      </c>
      <c r="AI42" s="348">
        <f t="shared" si="66"/>
        <v>8.2837108662899336E-3</v>
      </c>
      <c r="AJ42" s="348">
        <f t="shared" si="66"/>
        <v>6.2679805932820964E-2</v>
      </c>
      <c r="AK42" s="348">
        <f t="shared" si="66"/>
        <v>0.11866548232010427</v>
      </c>
      <c r="AL42" s="348">
        <f t="shared" ref="AL42:BN42" si="67">AL109*AL176</f>
        <v>0.17310012896472174</v>
      </c>
      <c r="AM42" s="348">
        <f t="shared" si="67"/>
        <v>1.3175767233584745</v>
      </c>
      <c r="AN42" s="348">
        <f t="shared" si="67"/>
        <v>1.4254270782181526</v>
      </c>
      <c r="AO42" s="348">
        <f t="shared" si="67"/>
        <v>1.5365773435909662</v>
      </c>
      <c r="AP42" s="348">
        <f t="shared" si="67"/>
        <v>1.6488999185355431</v>
      </c>
      <c r="AQ42" s="348">
        <f t="shared" si="67"/>
        <v>1.7601723963292604</v>
      </c>
      <c r="AR42" s="348">
        <f t="shared" si="67"/>
        <v>1.8682522971890045</v>
      </c>
      <c r="AS42" s="348">
        <f t="shared" si="67"/>
        <v>1.9712385297129424</v>
      </c>
      <c r="AT42" s="348">
        <f t="shared" si="67"/>
        <v>2.0675948489542963</v>
      </c>
      <c r="AU42" s="348">
        <f t="shared" si="67"/>
        <v>2.1562203275328176</v>
      </c>
      <c r="AV42" s="348">
        <f t="shared" si="67"/>
        <v>2.2393485616600679</v>
      </c>
      <c r="AW42" s="348">
        <f t="shared" si="67"/>
        <v>2.3195979214163072</v>
      </c>
      <c r="AX42" s="348">
        <f t="shared" si="67"/>
        <v>2.3912387627548739</v>
      </c>
      <c r="AY42" s="348">
        <f t="shared" si="67"/>
        <v>2.454388179338252</v>
      </c>
      <c r="AZ42" s="348">
        <f t="shared" si="67"/>
        <v>2.51417328884177</v>
      </c>
      <c r="BA42" s="348">
        <f t="shared" si="67"/>
        <v>2.5692376884397516</v>
      </c>
      <c r="BB42" s="348">
        <f t="shared" si="67"/>
        <v>2.6167703656391317</v>
      </c>
      <c r="BC42" s="348">
        <f t="shared" si="67"/>
        <v>2.6588648787646916</v>
      </c>
      <c r="BD42" s="348">
        <f t="shared" si="67"/>
        <v>2.69955901016383</v>
      </c>
      <c r="BE42" s="348">
        <f t="shared" si="67"/>
        <v>2.7341335209825903</v>
      </c>
      <c r="BF42" s="348">
        <f t="shared" si="67"/>
        <v>2.7633272498768311</v>
      </c>
      <c r="BG42" s="348">
        <f t="shared" si="67"/>
        <v>2.7925140990974482</v>
      </c>
      <c r="BH42" s="348">
        <f t="shared" si="67"/>
        <v>2.8170556816582062</v>
      </c>
      <c r="BI42" s="348">
        <f t="shared" si="67"/>
        <v>2.8376013186401332</v>
      </c>
      <c r="BJ42" s="348">
        <f t="shared" si="67"/>
        <v>2.8576718029356183</v>
      </c>
      <c r="BK42" s="348">
        <f t="shared" si="67"/>
        <v>2.8748488614789309</v>
      </c>
      <c r="BL42" s="348">
        <f t="shared" si="67"/>
        <v>2.8891619756519762</v>
      </c>
      <c r="BM42" s="348">
        <f t="shared" si="67"/>
        <v>2.9029295547166929</v>
      </c>
      <c r="BN42" s="838">
        <f t="shared" si="67"/>
        <v>2.9148643353567825</v>
      </c>
      <c r="BO42" s="268"/>
    </row>
    <row r="43" spans="2:187" ht="42" customHeight="1">
      <c r="B43" s="479"/>
      <c r="C43" s="478"/>
      <c r="D43" s="498">
        <v>-0.15</v>
      </c>
      <c r="E43" s="497">
        <f t="shared" ref="E43:E69" si="68">$E$10-($E$10-$E$70)*1/(1+EXP(-($E$9*(-D43+$C$8))))</f>
        <v>-0.32006048715344448</v>
      </c>
      <c r="F43" s="837">
        <f t="shared" ref="F43:AK43" si="69">F110*F177</f>
        <v>-0.88892780111502678</v>
      </c>
      <c r="G43" s="348">
        <f t="shared" si="69"/>
        <v>-0.87090336992058359</v>
      </c>
      <c r="H43" s="348">
        <f t="shared" si="69"/>
        <v>-0.85633484090550349</v>
      </c>
      <c r="I43" s="348">
        <f t="shared" si="69"/>
        <v>-0.83709760271344358</v>
      </c>
      <c r="J43" s="348">
        <f t="shared" si="69"/>
        <v>-0.81265436501616028</v>
      </c>
      <c r="K43" s="348">
        <f t="shared" si="69"/>
        <v>-0.78335384228907645</v>
      </c>
      <c r="L43" s="348">
        <f t="shared" si="69"/>
        <v>-0.75113527078397402</v>
      </c>
      <c r="M43" s="348">
        <f t="shared" si="69"/>
        <v>-0.71980832749389667</v>
      </c>
      <c r="N43" s="348">
        <f t="shared" si="69"/>
        <v>-0.69389673793938444</v>
      </c>
      <c r="O43" s="348">
        <f t="shared" si="69"/>
        <v>-0.67593418741887279</v>
      </c>
      <c r="P43" s="348">
        <f t="shared" si="69"/>
        <v>-0.6645136499297658</v>
      </c>
      <c r="Q43" s="348">
        <f t="shared" si="69"/>
        <v>-0.65523244199246988</v>
      </c>
      <c r="R43" s="348">
        <f t="shared" si="69"/>
        <v>-0.64606914717671771</v>
      </c>
      <c r="S43" s="348">
        <f t="shared" si="69"/>
        <v>-0.64036636026488236</v>
      </c>
      <c r="T43" s="348">
        <f t="shared" si="69"/>
        <v>-0.63968619462526854</v>
      </c>
      <c r="U43" s="348">
        <f t="shared" si="69"/>
        <v>-0.64171444498427088</v>
      </c>
      <c r="V43" s="348">
        <f t="shared" si="69"/>
        <v>-0.64139157805938862</v>
      </c>
      <c r="W43" s="348">
        <f t="shared" si="69"/>
        <v>-0.63371461875971247</v>
      </c>
      <c r="X43" s="348">
        <f t="shared" si="69"/>
        <v>-0.61547944056377735</v>
      </c>
      <c r="Y43" s="348">
        <f t="shared" si="69"/>
        <v>-0.58531585350700877</v>
      </c>
      <c r="Z43" s="348">
        <f t="shared" si="69"/>
        <v>-0.55290950351887103</v>
      </c>
      <c r="AA43" s="348">
        <f t="shared" si="69"/>
        <v>-0.51404497234356328</v>
      </c>
      <c r="AB43" s="348">
        <f t="shared" si="69"/>
        <v>-0.46789075911576716</v>
      </c>
      <c r="AC43" s="348">
        <f t="shared" si="69"/>
        <v>-0.42438257751774672</v>
      </c>
      <c r="AD43" s="348">
        <f t="shared" si="69"/>
        <v>-0.37219283649664259</v>
      </c>
      <c r="AE43" s="348">
        <f t="shared" si="69"/>
        <v>-0.32324466481376596</v>
      </c>
      <c r="AF43" s="348">
        <f t="shared" si="69"/>
        <v>-0.26965421002913736</v>
      </c>
      <c r="AG43" s="348">
        <f t="shared" si="69"/>
        <v>-0.21528279162578506</v>
      </c>
      <c r="AH43" s="348">
        <f t="shared" si="69"/>
        <v>-0.16113415574042123</v>
      </c>
      <c r="AI43" s="348">
        <f t="shared" si="69"/>
        <v>-0.1038510967494001</v>
      </c>
      <c r="AJ43" s="348">
        <f t="shared" si="69"/>
        <v>-4.9498525601649648E-2</v>
      </c>
      <c r="AK43" s="348">
        <f t="shared" si="69"/>
        <v>8.2890796050208992E-3</v>
      </c>
      <c r="AL43" s="348">
        <f t="shared" ref="AL43:BN43" si="70">AL110*AL177</f>
        <v>6.2704063399310603E-2</v>
      </c>
      <c r="AM43" s="348">
        <f t="shared" si="70"/>
        <v>0.1186891311911789</v>
      </c>
      <c r="AN43" s="348">
        <f t="shared" si="70"/>
        <v>1.3730828202649099</v>
      </c>
      <c r="AO43" s="348">
        <f t="shared" si="70"/>
        <v>1.4841897078701616</v>
      </c>
      <c r="AP43" s="348">
        <f t="shared" si="70"/>
        <v>1.5964582988609808</v>
      </c>
      <c r="AQ43" s="348">
        <f t="shared" si="70"/>
        <v>1.7076645669861075</v>
      </c>
      <c r="AR43" s="348">
        <f t="shared" si="70"/>
        <v>1.8156656120124361</v>
      </c>
      <c r="AS43" s="348">
        <f t="shared" si="70"/>
        <v>1.9185614052763815</v>
      </c>
      <c r="AT43" s="348">
        <f t="shared" si="70"/>
        <v>2.0154981397598424</v>
      </c>
      <c r="AU43" s="348">
        <f t="shared" si="70"/>
        <v>2.1117364876497966</v>
      </c>
      <c r="AV43" s="348">
        <f t="shared" si="70"/>
        <v>2.2002514419511074</v>
      </c>
      <c r="AW43" s="348">
        <f t="shared" si="70"/>
        <v>2.2803969846435739</v>
      </c>
      <c r="AX43" s="348">
        <f t="shared" si="70"/>
        <v>2.3519433799318166</v>
      </c>
      <c r="AY43" s="348">
        <f t="shared" si="70"/>
        <v>2.4225841770795928</v>
      </c>
      <c r="AZ43" s="348">
        <f t="shared" si="70"/>
        <v>2.485682134129358</v>
      </c>
      <c r="BA43" s="348">
        <f t="shared" si="70"/>
        <v>2.5406916136583462</v>
      </c>
      <c r="BB43" s="348">
        <f t="shared" si="70"/>
        <v>2.5909369207078279</v>
      </c>
      <c r="BC43" s="348">
        <f t="shared" si="70"/>
        <v>2.6384517912366556</v>
      </c>
      <c r="BD43" s="348">
        <f t="shared" si="70"/>
        <v>2.6791236657719484</v>
      </c>
      <c r="BE43" s="348">
        <f t="shared" si="70"/>
        <v>2.7142133438742801</v>
      </c>
      <c r="BF43" s="348">
        <f t="shared" si="70"/>
        <v>2.7487749770545835</v>
      </c>
      <c r="BG43" s="348">
        <f t="shared" si="70"/>
        <v>2.7779685603974271</v>
      </c>
      <c r="BH43" s="348">
        <f t="shared" si="70"/>
        <v>2.8025135115560054</v>
      </c>
      <c r="BI43" s="348">
        <f t="shared" si="70"/>
        <v>2.8267573321523383</v>
      </c>
      <c r="BJ43" s="348">
        <f t="shared" si="70"/>
        <v>2.8473602063870094</v>
      </c>
      <c r="BK43" s="348">
        <f t="shared" si="70"/>
        <v>2.8645890838804009</v>
      </c>
      <c r="BL43" s="348">
        <f t="shared" si="70"/>
        <v>2.8812980147428364</v>
      </c>
      <c r="BM43" s="348">
        <f t="shared" si="70"/>
        <v>2.8957270613286887</v>
      </c>
      <c r="BN43" s="838">
        <f t="shared" si="70"/>
        <v>2.9077628585795301</v>
      </c>
      <c r="BO43" s="268"/>
    </row>
    <row r="44" spans="2:187" ht="42" customHeight="1">
      <c r="B44" s="479"/>
      <c r="C44" s="478"/>
      <c r="D44" s="496">
        <v>-0.2</v>
      </c>
      <c r="E44" s="497">
        <f t="shared" si="68"/>
        <v>-0.48573901574110412</v>
      </c>
      <c r="F44" s="837">
        <f t="shared" ref="F44:AK44" si="71">F111*F178</f>
        <v>-0.97205760920842599</v>
      </c>
      <c r="G44" s="348">
        <f t="shared" si="71"/>
        <v>-0.95465310318894225</v>
      </c>
      <c r="H44" s="348">
        <f t="shared" si="71"/>
        <v>-0.94135021000135366</v>
      </c>
      <c r="I44" s="348">
        <f t="shared" si="71"/>
        <v>-0.92444160574450429</v>
      </c>
      <c r="J44" s="348">
        <f t="shared" si="71"/>
        <v>-0.90395439564364755</v>
      </c>
      <c r="K44" s="348">
        <f t="shared" si="71"/>
        <v>-0.88074420499675554</v>
      </c>
      <c r="L44" s="348">
        <f t="shared" si="71"/>
        <v>-0.85672383739353353</v>
      </c>
      <c r="M44" s="348">
        <f t="shared" si="71"/>
        <v>-0.83453232912333397</v>
      </c>
      <c r="N44" s="348">
        <f t="shared" si="71"/>
        <v>-0.81642182512566408</v>
      </c>
      <c r="O44" s="348">
        <f t="shared" si="71"/>
        <v>-0.80295794034756707</v>
      </c>
      <c r="P44" s="348">
        <f t="shared" si="71"/>
        <v>-0.79264547049170142</v>
      </c>
      <c r="Q44" s="348">
        <f t="shared" si="71"/>
        <v>-0.78271273047134715</v>
      </c>
      <c r="R44" s="348">
        <f t="shared" si="71"/>
        <v>-0.77186345921639443</v>
      </c>
      <c r="S44" s="348">
        <f t="shared" si="71"/>
        <v>-0.76186006267088269</v>
      </c>
      <c r="T44" s="348">
        <f t="shared" si="71"/>
        <v>-0.75375205682372881</v>
      </c>
      <c r="U44" s="348">
        <f t="shared" si="71"/>
        <v>-0.7466722336431727</v>
      </c>
      <c r="V44" s="348">
        <f t="shared" si="71"/>
        <v>-0.73785941381184572</v>
      </c>
      <c r="W44" s="348">
        <f t="shared" si="71"/>
        <v>-0.72379192558962557</v>
      </c>
      <c r="X44" s="348">
        <f t="shared" si="71"/>
        <v>-0.70148085779250036</v>
      </c>
      <c r="Y44" s="348">
        <f t="shared" si="71"/>
        <v>-0.67310586025231189</v>
      </c>
      <c r="Z44" s="348">
        <f t="shared" si="71"/>
        <v>-0.64356291114118125</v>
      </c>
      <c r="AA44" s="348">
        <f t="shared" si="71"/>
        <v>-0.60437884992240587</v>
      </c>
      <c r="AB44" s="348">
        <f t="shared" si="71"/>
        <v>-0.56552955144251094</v>
      </c>
      <c r="AC44" s="348">
        <f t="shared" si="71"/>
        <v>-0.52216762790515436</v>
      </c>
      <c r="AD44" s="348">
        <f t="shared" si="71"/>
        <v>-0.47296584440234324</v>
      </c>
      <c r="AE44" s="348">
        <f t="shared" si="71"/>
        <v>-0.42752259638389339</v>
      </c>
      <c r="AF44" s="348">
        <f t="shared" si="71"/>
        <v>-0.37406161681800565</v>
      </c>
      <c r="AG44" s="348">
        <f t="shared" si="71"/>
        <v>-0.32434028859947672</v>
      </c>
      <c r="AH44" s="348">
        <f t="shared" si="71"/>
        <v>-0.27026703761481252</v>
      </c>
      <c r="AI44" s="348">
        <f t="shared" si="71"/>
        <v>-0.2156073030851029</v>
      </c>
      <c r="AJ44" s="348">
        <f t="shared" si="71"/>
        <v>-0.16129207390035175</v>
      </c>
      <c r="AK44" s="348">
        <f t="shared" si="71"/>
        <v>-0.10391466559839314</v>
      </c>
      <c r="AL44" s="348">
        <f t="shared" ref="AL44:BN44" si="72">AL111*AL178</f>
        <v>-4.9515828651159104E-2</v>
      </c>
      <c r="AM44" s="348">
        <f t="shared" si="72"/>
        <v>8.2903677662989183E-3</v>
      </c>
      <c r="AN44" s="348">
        <f t="shared" si="72"/>
        <v>6.2704346651956164E-2</v>
      </c>
      <c r="AO44" s="348">
        <f t="shared" si="72"/>
        <v>1.4251259197421284</v>
      </c>
      <c r="AP44" s="348">
        <f t="shared" si="72"/>
        <v>1.5361104487326809</v>
      </c>
      <c r="AQ44" s="348">
        <f t="shared" si="72"/>
        <v>1.6482401717794799</v>
      </c>
      <c r="AR44" s="348">
        <f t="shared" si="72"/>
        <v>1.7592909029176622</v>
      </c>
      <c r="AS44" s="348">
        <f t="shared" si="72"/>
        <v>1.8671224858395776</v>
      </c>
      <c r="AT44" s="348">
        <f t="shared" si="72"/>
        <v>1.9698404750167293</v>
      </c>
      <c r="AU44" s="348">
        <f t="shared" si="72"/>
        <v>2.0659190610783362</v>
      </c>
      <c r="AV44" s="348">
        <f t="shared" si="72"/>
        <v>2.1542701840470433</v>
      </c>
      <c r="AW44" s="348">
        <f t="shared" si="72"/>
        <v>2.2371379226278458</v>
      </c>
      <c r="AX44" s="348">
        <f t="shared" si="72"/>
        <v>2.3171487035312683</v>
      </c>
      <c r="AY44" s="348">
        <f t="shared" si="72"/>
        <v>2.3885868147405978</v>
      </c>
      <c r="AZ44" s="348">
        <f t="shared" si="72"/>
        <v>2.4515738527907476</v>
      </c>
      <c r="BA44" s="348">
        <f t="shared" si="72"/>
        <v>2.5112311794571012</v>
      </c>
      <c r="BB44" s="348">
        <f t="shared" si="72"/>
        <v>2.5662001250639603</v>
      </c>
      <c r="BC44" s="348">
        <f t="shared" si="72"/>
        <v>2.6136663891807648</v>
      </c>
      <c r="BD44" s="348">
        <f t="shared" si="72"/>
        <v>2.655712486294949</v>
      </c>
      <c r="BE44" s="348">
        <f t="shared" si="72"/>
        <v>2.6963618143802792</v>
      </c>
      <c r="BF44" s="348">
        <f t="shared" si="72"/>
        <v>2.730901114958201</v>
      </c>
      <c r="BG44" s="348">
        <f t="shared" si="72"/>
        <v>2.7600844238351083</v>
      </c>
      <c r="BH44" s="348">
        <f t="shared" si="72"/>
        <v>2.789290498982163</v>
      </c>
      <c r="BI44" s="348">
        <f t="shared" si="72"/>
        <v>2.8138956622691706</v>
      </c>
      <c r="BJ44" s="348">
        <f t="shared" si="72"/>
        <v>2.8345551858251339</v>
      </c>
      <c r="BK44" s="348">
        <f t="shared" si="72"/>
        <v>2.8547891274911068</v>
      </c>
      <c r="BL44" s="348">
        <f t="shared" si="72"/>
        <v>2.8721801677247254</v>
      </c>
      <c r="BM44" s="348">
        <f t="shared" si="72"/>
        <v>2.8867507356830715</v>
      </c>
      <c r="BN44" s="838">
        <f t="shared" si="72"/>
        <v>2.9008057607665756</v>
      </c>
      <c r="BO44" s="268"/>
    </row>
    <row r="45" spans="2:187" ht="42" customHeight="1">
      <c r="B45" s="479"/>
      <c r="C45" s="478"/>
      <c r="D45" s="498">
        <v>-0.25</v>
      </c>
      <c r="E45" s="497">
        <f t="shared" si="68"/>
        <v>-0.63422061052294554</v>
      </c>
      <c r="F45" s="837">
        <f t="shared" ref="F45:AK45" si="73">F112*F179</f>
        <v>-1.047522597348524</v>
      </c>
      <c r="G45" s="348">
        <f t="shared" si="73"/>
        <v>-1.0311682093236127</v>
      </c>
      <c r="H45" s="348">
        <f t="shared" si="73"/>
        <v>-1.0196702479039017</v>
      </c>
      <c r="I45" s="348">
        <f t="shared" si="73"/>
        <v>-1.0056376927982158</v>
      </c>
      <c r="J45" s="348">
        <f t="shared" si="73"/>
        <v>-0.98940123060415042</v>
      </c>
      <c r="K45" s="348">
        <f t="shared" si="73"/>
        <v>-0.97186566737196622</v>
      </c>
      <c r="L45" s="348">
        <f t="shared" si="73"/>
        <v>-0.95444390842843541</v>
      </c>
      <c r="M45" s="348">
        <f t="shared" si="73"/>
        <v>-0.93863022000695562</v>
      </c>
      <c r="N45" s="348">
        <f t="shared" si="73"/>
        <v>-0.92532980057412129</v>
      </c>
      <c r="O45" s="348">
        <f t="shared" si="73"/>
        <v>-0.91437427958695716</v>
      </c>
      <c r="P45" s="348">
        <f t="shared" si="73"/>
        <v>-0.90456891697846076</v>
      </c>
      <c r="Q45" s="348">
        <f t="shared" si="73"/>
        <v>-0.89414782295641249</v>
      </c>
      <c r="R45" s="348">
        <f t="shared" si="73"/>
        <v>-0.88221371268163273</v>
      </c>
      <c r="S45" s="348">
        <f t="shared" si="73"/>
        <v>-0.86960358793775228</v>
      </c>
      <c r="T45" s="348">
        <f t="shared" si="73"/>
        <v>-0.85684183898800659</v>
      </c>
      <c r="U45" s="348">
        <f t="shared" si="73"/>
        <v>-0.84350144561533669</v>
      </c>
      <c r="V45" s="348">
        <f t="shared" si="73"/>
        <v>-0.82803789091685398</v>
      </c>
      <c r="W45" s="348">
        <f t="shared" si="73"/>
        <v>-0.80815634949793247</v>
      </c>
      <c r="X45" s="348">
        <f t="shared" si="73"/>
        <v>-0.78150208108297725</v>
      </c>
      <c r="Y45" s="348">
        <f t="shared" si="73"/>
        <v>-0.75856362871285832</v>
      </c>
      <c r="Z45" s="348">
        <f t="shared" si="73"/>
        <v>-0.72747458359433237</v>
      </c>
      <c r="AA45" s="348">
        <f t="shared" si="73"/>
        <v>-0.69162993456217592</v>
      </c>
      <c r="AB45" s="348">
        <f t="shared" si="73"/>
        <v>-0.65636663276725316</v>
      </c>
      <c r="AC45" s="348">
        <f t="shared" si="73"/>
        <v>-0.61290635485448841</v>
      </c>
      <c r="AD45" s="348">
        <f t="shared" si="73"/>
        <v>-0.57111060903130884</v>
      </c>
      <c r="AE45" s="348">
        <f t="shared" si="73"/>
        <v>-0.52573451718377562</v>
      </c>
      <c r="AF45" s="348">
        <f t="shared" si="73"/>
        <v>-0.47518314929909339</v>
      </c>
      <c r="AG45" s="348">
        <f t="shared" si="73"/>
        <v>-0.42888697995018582</v>
      </c>
      <c r="AH45" s="348">
        <f t="shared" si="73"/>
        <v>-0.37486635619934733</v>
      </c>
      <c r="AI45" s="348">
        <f t="shared" si="73"/>
        <v>-0.32480371081244391</v>
      </c>
      <c r="AJ45" s="348">
        <f t="shared" si="73"/>
        <v>-0.27051666057352303</v>
      </c>
      <c r="AK45" s="348">
        <f t="shared" si="73"/>
        <v>-0.21572905284168403</v>
      </c>
      <c r="AL45" s="348">
        <f t="shared" ref="AL45:BN45" si="74">AL112*AL179</f>
        <v>-0.16134077933704755</v>
      </c>
      <c r="AM45" s="348">
        <f t="shared" si="74"/>
        <v>-0.10392510458227178</v>
      </c>
      <c r="AN45" s="348">
        <f t="shared" si="74"/>
        <v>-4.9512653124226563E-2</v>
      </c>
      <c r="AO45" s="348">
        <f t="shared" si="74"/>
        <v>8.2886414017106572E-3</v>
      </c>
      <c r="AP45" s="348">
        <f t="shared" si="74"/>
        <v>1.4835790883511566</v>
      </c>
      <c r="AQ45" s="348">
        <f t="shared" si="74"/>
        <v>1.5955909246823425</v>
      </c>
      <c r="AR45" s="348">
        <f t="shared" si="74"/>
        <v>1.7064919970953103</v>
      </c>
      <c r="AS45" s="348">
        <f t="shared" si="74"/>
        <v>1.8141412157072239</v>
      </c>
      <c r="AT45" s="348">
        <f t="shared" si="74"/>
        <v>1.9166471051532397</v>
      </c>
      <c r="AU45" s="348">
        <f t="shared" si="74"/>
        <v>2.0131702029665792</v>
      </c>
      <c r="AV45" s="348">
        <f t="shared" si="74"/>
        <v>2.1089826416532285</v>
      </c>
      <c r="AW45" s="348">
        <f t="shared" si="74"/>
        <v>2.1970877897705643</v>
      </c>
      <c r="AX45" s="348">
        <f t="shared" si="74"/>
        <v>2.2768608353931064</v>
      </c>
      <c r="AY45" s="348">
        <f t="shared" si="74"/>
        <v>2.3480884362001704</v>
      </c>
      <c r="AZ45" s="348">
        <f t="shared" si="74"/>
        <v>2.4184603866818564</v>
      </c>
      <c r="BA45" s="348">
        <f t="shared" si="74"/>
        <v>2.4813518327294379</v>
      </c>
      <c r="BB45" s="348">
        <f t="shared" si="74"/>
        <v>2.5362132011045153</v>
      </c>
      <c r="BC45" s="348">
        <f t="shared" si="74"/>
        <v>2.5863524776431812</v>
      </c>
      <c r="BD45" s="348">
        <f t="shared" si="74"/>
        <v>2.6337856212069997</v>
      </c>
      <c r="BE45" s="348">
        <f t="shared" si="74"/>
        <v>2.6743913077033112</v>
      </c>
      <c r="BF45" s="348">
        <f t="shared" si="74"/>
        <v>2.7094286380999706</v>
      </c>
      <c r="BG45" s="348">
        <f t="shared" si="74"/>
        <v>2.7439697192086387</v>
      </c>
      <c r="BH45" s="348">
        <f t="shared" si="74"/>
        <v>2.7732017860022209</v>
      </c>
      <c r="BI45" s="348">
        <f t="shared" si="74"/>
        <v>2.7978580851990555</v>
      </c>
      <c r="BJ45" s="348">
        <f t="shared" si="74"/>
        <v>2.8222894658035282</v>
      </c>
      <c r="BK45" s="348">
        <f t="shared" si="74"/>
        <v>2.8431653066499774</v>
      </c>
      <c r="BL45" s="348">
        <f t="shared" si="74"/>
        <v>2.8607467408313716</v>
      </c>
      <c r="BM45" s="348">
        <f t="shared" si="74"/>
        <v>2.8778698377803318</v>
      </c>
      <c r="BN45" s="838">
        <f t="shared" si="74"/>
        <v>2.8927555839447896</v>
      </c>
      <c r="BO45" s="268"/>
    </row>
    <row r="46" spans="2:187" ht="42" customHeight="1">
      <c r="B46" s="479"/>
      <c r="C46" s="478"/>
      <c r="D46" s="496">
        <v>-0.3</v>
      </c>
      <c r="E46" s="497">
        <f t="shared" si="68"/>
        <v>-0.76554541079688532</v>
      </c>
      <c r="F46" s="837">
        <f t="shared" ref="F46:AK46" si="75">F113*F180</f>
        <v>-1.1151382249620054</v>
      </c>
      <c r="G46" s="348">
        <f t="shared" si="75"/>
        <v>-1.1000627433197117</v>
      </c>
      <c r="H46" s="348">
        <f t="shared" si="75"/>
        <v>-1.0905516561545656</v>
      </c>
      <c r="I46" s="348">
        <f t="shared" si="75"/>
        <v>-1.0793778149630506</v>
      </c>
      <c r="J46" s="348">
        <f t="shared" si="75"/>
        <v>-1.0669363258111608</v>
      </c>
      <c r="K46" s="348">
        <f t="shared" si="75"/>
        <v>-1.0539321700281217</v>
      </c>
      <c r="L46" s="348">
        <f t="shared" si="75"/>
        <v>-1.0412280139168513</v>
      </c>
      <c r="M46" s="348">
        <f t="shared" si="75"/>
        <v>-1.0295361579599724</v>
      </c>
      <c r="N46" s="348">
        <f t="shared" si="75"/>
        <v>-1.0190954772975724</v>
      </c>
      <c r="O46" s="348">
        <f t="shared" si="75"/>
        <v>-1.0095279719131016</v>
      </c>
      <c r="P46" s="348">
        <f t="shared" si="75"/>
        <v>-0.99994167679462476</v>
      </c>
      <c r="Q46" s="348">
        <f t="shared" si="75"/>
        <v>-0.98916781475768345</v>
      </c>
      <c r="R46" s="348">
        <f t="shared" si="75"/>
        <v>-0.97653059916359219</v>
      </c>
      <c r="S46" s="348">
        <f t="shared" si="75"/>
        <v>-0.96232897616328394</v>
      </c>
      <c r="T46" s="348">
        <f t="shared" si="75"/>
        <v>-0.9467025045914701</v>
      </c>
      <c r="U46" s="348">
        <f t="shared" si="75"/>
        <v>-0.92929782516238868</v>
      </c>
      <c r="V46" s="348">
        <f t="shared" si="75"/>
        <v>-0.90913045965751316</v>
      </c>
      <c r="W46" s="348">
        <f t="shared" si="75"/>
        <v>-0.8846759785042615</v>
      </c>
      <c r="X46" s="348">
        <f t="shared" si="75"/>
        <v>-0.86241553760676459</v>
      </c>
      <c r="Y46" s="348">
        <f t="shared" si="75"/>
        <v>-0.83681099260044001</v>
      </c>
      <c r="Z46" s="348">
        <f t="shared" si="75"/>
        <v>-0.80391344428749345</v>
      </c>
      <c r="AA46" s="348">
        <f t="shared" si="75"/>
        <v>-0.77540536707295737</v>
      </c>
      <c r="AB46" s="348">
        <f t="shared" si="75"/>
        <v>-0.73956494854249266</v>
      </c>
      <c r="AC46" s="348">
        <f t="shared" si="75"/>
        <v>-0.70001779811384324</v>
      </c>
      <c r="AD46" s="348">
        <f t="shared" si="75"/>
        <v>-0.66206424912067985</v>
      </c>
      <c r="AE46" s="348">
        <f t="shared" si="75"/>
        <v>-0.61665781966410194</v>
      </c>
      <c r="AF46" s="348">
        <f t="shared" si="75"/>
        <v>-0.57354509836182754</v>
      </c>
      <c r="AG46" s="348">
        <f t="shared" si="75"/>
        <v>-0.52727718468203988</v>
      </c>
      <c r="AH46" s="348">
        <f t="shared" si="75"/>
        <v>-0.47613003728201359</v>
      </c>
      <c r="AI46" s="348">
        <f t="shared" si="75"/>
        <v>-0.42945581178775971</v>
      </c>
      <c r="AJ46" s="348">
        <f t="shared" si="75"/>
        <v>-0.37518542974089059</v>
      </c>
      <c r="AK46" s="348">
        <f t="shared" si="75"/>
        <v>-0.32496785874854517</v>
      </c>
      <c r="AL46" s="348">
        <f t="shared" ref="AL46:BN46" si="76">AL113*AL180</f>
        <v>-0.27058262084342238</v>
      </c>
      <c r="AM46" s="348">
        <f t="shared" si="76"/>
        <v>-0.21573636526859669</v>
      </c>
      <c r="AN46" s="348">
        <f t="shared" si="76"/>
        <v>-0.16131692461569699</v>
      </c>
      <c r="AO46" s="348">
        <f t="shared" si="76"/>
        <v>-0.10389207169501263</v>
      </c>
      <c r="AP46" s="348">
        <f t="shared" si="76"/>
        <v>-4.9488545472956919E-2</v>
      </c>
      <c r="AQ46" s="348">
        <f t="shared" si="76"/>
        <v>1.5350002747904103</v>
      </c>
      <c r="AR46" s="348">
        <f t="shared" si="76"/>
        <v>1.6467147585283597</v>
      </c>
      <c r="AS46" s="348">
        <f t="shared" si="76"/>
        <v>1.7572694536963123</v>
      </c>
      <c r="AT46" s="348">
        <f t="shared" si="76"/>
        <v>1.8645323871207284</v>
      </c>
      <c r="AU46" s="348">
        <f t="shared" si="76"/>
        <v>1.9666287994282814</v>
      </c>
      <c r="AV46" s="348">
        <f t="shared" si="76"/>
        <v>2.0620628365438103</v>
      </c>
      <c r="AW46" s="348">
        <f t="shared" si="76"/>
        <v>2.1497826085226244</v>
      </c>
      <c r="AX46" s="348">
        <f t="shared" si="76"/>
        <v>2.2320619002852049</v>
      </c>
      <c r="AY46" s="348">
        <f t="shared" si="76"/>
        <v>2.3115487361419724</v>
      </c>
      <c r="AZ46" s="348">
        <f t="shared" si="76"/>
        <v>2.3825588713871011</v>
      </c>
      <c r="BA46" s="348">
        <f t="shared" si="76"/>
        <v>2.4452200165588294</v>
      </c>
      <c r="BB46" s="348">
        <f t="shared" si="76"/>
        <v>2.5046336878764479</v>
      </c>
      <c r="BC46" s="348">
        <f t="shared" si="76"/>
        <v>2.5594279075631676</v>
      </c>
      <c r="BD46" s="348">
        <f t="shared" si="76"/>
        <v>2.6067723917404462</v>
      </c>
      <c r="BE46" s="348">
        <f t="shared" si="76"/>
        <v>2.6487171368463009</v>
      </c>
      <c r="BF46" s="348">
        <f t="shared" si="76"/>
        <v>2.6892756576068049</v>
      </c>
      <c r="BG46" s="348">
        <f t="shared" si="76"/>
        <v>2.7237922349262118</v>
      </c>
      <c r="BH46" s="348">
        <f t="shared" si="76"/>
        <v>2.7530503028494069</v>
      </c>
      <c r="BI46" s="348">
        <f t="shared" si="76"/>
        <v>2.7824399833278317</v>
      </c>
      <c r="BJ46" s="348">
        <f t="shared" si="76"/>
        <v>2.8073655750734865</v>
      </c>
      <c r="BK46" s="348">
        <f t="shared" si="76"/>
        <v>2.8284831842449814</v>
      </c>
      <c r="BL46" s="348">
        <f t="shared" si="76"/>
        <v>2.8492923175396396</v>
      </c>
      <c r="BM46" s="348">
        <f t="shared" si="76"/>
        <v>2.8673526212979485</v>
      </c>
      <c r="BN46" s="838">
        <f t="shared" si="76"/>
        <v>2.8826459230678676</v>
      </c>
      <c r="BO46" s="268"/>
    </row>
    <row r="47" spans="2:187" ht="42" customHeight="1">
      <c r="B47" s="479"/>
      <c r="C47" s="478"/>
      <c r="D47" s="498">
        <v>-0.35</v>
      </c>
      <c r="E47" s="497">
        <f t="shared" si="68"/>
        <v>-0.88034679014551109</v>
      </c>
      <c r="F47" s="837">
        <f t="shared" ref="F47:AK47" si="77">F114*F181</f>
        <v>-1.1749361701217094</v>
      </c>
      <c r="G47" s="348">
        <f t="shared" si="77"/>
        <v>-1.16116632093897</v>
      </c>
      <c r="H47" s="348">
        <f t="shared" si="77"/>
        <v>-1.1535270965715381</v>
      </c>
      <c r="I47" s="348">
        <f t="shared" si="77"/>
        <v>-1.1448271312982554</v>
      </c>
      <c r="J47" s="348">
        <f t="shared" si="77"/>
        <v>-1.1353906485617302</v>
      </c>
      <c r="K47" s="348">
        <f t="shared" si="77"/>
        <v>-1.1256684239918402</v>
      </c>
      <c r="L47" s="348">
        <f t="shared" si="77"/>
        <v>-1.1161055984137753</v>
      </c>
      <c r="M47" s="348">
        <f t="shared" si="77"/>
        <v>-1.1069654829264648</v>
      </c>
      <c r="N47" s="348">
        <f t="shared" si="77"/>
        <v>-1.0981936581906875</v>
      </c>
      <c r="O47" s="348">
        <f t="shared" si="77"/>
        <v>-1.0893904754758093</v>
      </c>
      <c r="P47" s="348">
        <f t="shared" si="77"/>
        <v>-1.079887333146778</v>
      </c>
      <c r="Q47" s="348">
        <f t="shared" si="77"/>
        <v>-1.0688644965685994</v>
      </c>
      <c r="R47" s="348">
        <f t="shared" si="77"/>
        <v>-1.05576992659313</v>
      </c>
      <c r="S47" s="348">
        <f t="shared" si="77"/>
        <v>-1.0405901256697834</v>
      </c>
      <c r="T47" s="348">
        <f t="shared" si="77"/>
        <v>-1.0232113205626827</v>
      </c>
      <c r="U47" s="348">
        <f t="shared" si="77"/>
        <v>-1.0032442907224854</v>
      </c>
      <c r="V47" s="348">
        <f t="shared" si="77"/>
        <v>-0.97993824076380531</v>
      </c>
      <c r="W47" s="348">
        <f t="shared" si="77"/>
        <v>-0.95744718541965412</v>
      </c>
      <c r="X47" s="348">
        <f t="shared" si="77"/>
        <v>-0.93501472797587604</v>
      </c>
      <c r="Y47" s="348">
        <f t="shared" si="77"/>
        <v>-0.90706320640180993</v>
      </c>
      <c r="Z47" s="348">
        <f t="shared" si="77"/>
        <v>-0.88082055726528463</v>
      </c>
      <c r="AA47" s="348">
        <f t="shared" si="77"/>
        <v>-0.85119946159671145</v>
      </c>
      <c r="AB47" s="348">
        <f t="shared" si="77"/>
        <v>-0.81463740894210168</v>
      </c>
      <c r="AC47" s="348">
        <f t="shared" si="77"/>
        <v>-0.78319026392857838</v>
      </c>
      <c r="AD47" s="348">
        <f t="shared" si="77"/>
        <v>-0.74501997041896928</v>
      </c>
      <c r="AE47" s="348">
        <f t="shared" si="77"/>
        <v>-0.70373813036403976</v>
      </c>
      <c r="AF47" s="348">
        <f t="shared" si="77"/>
        <v>-0.66455812379605261</v>
      </c>
      <c r="AG47" s="348">
        <f t="shared" si="77"/>
        <v>-0.6182786324765972</v>
      </c>
      <c r="AH47" s="348">
        <f t="shared" si="77"/>
        <v>-0.57457815466802487</v>
      </c>
      <c r="AI47" s="348">
        <f t="shared" si="77"/>
        <v>-0.5279109045672683</v>
      </c>
      <c r="AJ47" s="348">
        <f t="shared" si="77"/>
        <v>-0.47649365172875696</v>
      </c>
      <c r="AK47" s="348">
        <f t="shared" si="77"/>
        <v>-0.42964253785670276</v>
      </c>
      <c r="AL47" s="348">
        <f t="shared" ref="AL47:BN47" si="78">AL114*AL181</f>
        <v>-0.37525131488841962</v>
      </c>
      <c r="AM47" s="348">
        <f t="shared" si="78"/>
        <v>-0.32495356711722423</v>
      </c>
      <c r="AN47" s="348">
        <f t="shared" si="78"/>
        <v>-0.27051584967320108</v>
      </c>
      <c r="AO47" s="348">
        <f t="shared" si="78"/>
        <v>-0.21563933380856995</v>
      </c>
      <c r="AP47" s="348">
        <f t="shared" si="78"/>
        <v>-0.16120966340490714</v>
      </c>
      <c r="AQ47" s="348">
        <f t="shared" si="78"/>
        <v>-0.10379866301121218</v>
      </c>
      <c r="AR47" s="348">
        <f t="shared" si="78"/>
        <v>1.5936374406396947</v>
      </c>
      <c r="AS47" s="348">
        <f t="shared" si="78"/>
        <v>1.7038517135848068</v>
      </c>
      <c r="AT47" s="348">
        <f t="shared" si="78"/>
        <v>1.8106902956586226</v>
      </c>
      <c r="AU47" s="348">
        <f t="shared" si="78"/>
        <v>1.9122856916090938</v>
      </c>
      <c r="AV47" s="348">
        <f t="shared" si="78"/>
        <v>2.0078393266353616</v>
      </c>
      <c r="AW47" s="348">
        <f t="shared" si="78"/>
        <v>2.102660162616846</v>
      </c>
      <c r="AX47" s="348">
        <f t="shared" si="78"/>
        <v>2.1898271818102031</v>
      </c>
      <c r="AY47" s="348">
        <f t="shared" si="78"/>
        <v>2.2687714524410927</v>
      </c>
      <c r="AZ47" s="348">
        <f t="shared" si="78"/>
        <v>2.3393183393205041</v>
      </c>
      <c r="BA47" s="348">
        <f t="shared" si="78"/>
        <v>2.4091436326326701</v>
      </c>
      <c r="BB47" s="348">
        <f t="shared" si="78"/>
        <v>2.4716395321957791</v>
      </c>
      <c r="BC47" s="348">
        <f t="shared" si="78"/>
        <v>2.5262329302740256</v>
      </c>
      <c r="BD47" s="348">
        <f t="shared" si="78"/>
        <v>2.5761798163669871</v>
      </c>
      <c r="BE47" s="348">
        <f t="shared" si="78"/>
        <v>2.6234423285824473</v>
      </c>
      <c r="BF47" s="348">
        <f t="shared" si="78"/>
        <v>2.6639161550251083</v>
      </c>
      <c r="BG47" s="348">
        <f t="shared" si="78"/>
        <v>2.6989317110458515</v>
      </c>
      <c r="BH47" s="348">
        <f t="shared" si="78"/>
        <v>2.7335949380781579</v>
      </c>
      <c r="BI47" s="348">
        <f t="shared" si="78"/>
        <v>2.7631529998811466</v>
      </c>
      <c r="BJ47" s="348">
        <f t="shared" si="78"/>
        <v>2.7883595201184161</v>
      </c>
      <c r="BK47" s="348">
        <f t="shared" si="78"/>
        <v>2.8135491599977218</v>
      </c>
      <c r="BL47" s="348">
        <f t="shared" si="78"/>
        <v>2.8353726216971373</v>
      </c>
      <c r="BM47" s="348">
        <f t="shared" si="78"/>
        <v>2.8540328415337886</v>
      </c>
      <c r="BN47" s="838">
        <f t="shared" si="78"/>
        <v>2.8722858168354923</v>
      </c>
      <c r="BO47" s="268"/>
    </row>
    <row r="48" spans="2:187" ht="42" customHeight="1">
      <c r="B48" s="479"/>
      <c r="C48" s="478"/>
      <c r="D48" s="496">
        <v>-0.4</v>
      </c>
      <c r="E48" s="497">
        <f t="shared" si="68"/>
        <v>-0.97968328496244572</v>
      </c>
      <c r="F48" s="837">
        <f t="shared" ref="F48:AK48" si="79">F115*F182</f>
        <v>-1.2271537923242013</v>
      </c>
      <c r="G48" s="348">
        <f t="shared" si="79"/>
        <v>-1.2145669457254562</v>
      </c>
      <c r="H48" s="348">
        <f t="shared" si="79"/>
        <v>-1.2085104383049969</v>
      </c>
      <c r="I48" s="348">
        <f t="shared" si="79"/>
        <v>-1.2017550907918839</v>
      </c>
      <c r="J48" s="348">
        <f t="shared" si="79"/>
        <v>-1.1945124405345073</v>
      </c>
      <c r="K48" s="348">
        <f t="shared" si="79"/>
        <v>-1.1870215662111621</v>
      </c>
      <c r="L48" s="348">
        <f t="shared" si="79"/>
        <v>-1.1794617606975171</v>
      </c>
      <c r="M48" s="348">
        <f t="shared" si="79"/>
        <v>-1.1718634906014773</v>
      </c>
      <c r="N48" s="348">
        <f t="shared" si="79"/>
        <v>-1.1640563465671596</v>
      </c>
      <c r="O48" s="348">
        <f t="shared" si="79"/>
        <v>-1.1556723713850676</v>
      </c>
      <c r="P48" s="348">
        <f t="shared" si="79"/>
        <v>-1.1461908989462688</v>
      </c>
      <c r="Q48" s="348">
        <f t="shared" si="79"/>
        <v>-1.1349950127987862</v>
      </c>
      <c r="R48" s="348">
        <f t="shared" si="79"/>
        <v>-1.1216021648424781</v>
      </c>
      <c r="S48" s="348">
        <f t="shared" si="79"/>
        <v>-1.1058171199411986</v>
      </c>
      <c r="T48" s="348">
        <f t="shared" si="79"/>
        <v>-1.0873669428530652</v>
      </c>
      <c r="U48" s="348">
        <f t="shared" si="79"/>
        <v>-1.0658076301425281</v>
      </c>
      <c r="V48" s="348">
        <f t="shared" si="79"/>
        <v>-1.043628222585093</v>
      </c>
      <c r="W48" s="348">
        <f t="shared" si="79"/>
        <v>-1.0233325599669771</v>
      </c>
      <c r="X48" s="348">
        <f t="shared" si="79"/>
        <v>-0.99880513524863823</v>
      </c>
      <c r="Y48" s="348">
        <f t="shared" si="79"/>
        <v>-0.97434156546779616</v>
      </c>
      <c r="Z48" s="348">
        <f t="shared" si="79"/>
        <v>-0.94942414588938961</v>
      </c>
      <c r="AA48" s="348">
        <f t="shared" si="79"/>
        <v>-0.91873748838275304</v>
      </c>
      <c r="AB48" s="348">
        <f t="shared" si="79"/>
        <v>-0.88992286610696758</v>
      </c>
      <c r="AC48" s="348">
        <f t="shared" si="79"/>
        <v>-0.8580300894926165</v>
      </c>
      <c r="AD48" s="348">
        <f t="shared" si="79"/>
        <v>-0.81957436096135405</v>
      </c>
      <c r="AE48" s="348">
        <f t="shared" si="79"/>
        <v>-0.78669196140639597</v>
      </c>
      <c r="AF48" s="348">
        <f t="shared" si="79"/>
        <v>-0.74742775007852091</v>
      </c>
      <c r="AG48" s="348">
        <f t="shared" si="79"/>
        <v>-0.7053497721306704</v>
      </c>
      <c r="AH48" s="348">
        <f t="shared" si="79"/>
        <v>-0.66561173694937392</v>
      </c>
      <c r="AI48" s="348">
        <f t="shared" si="79"/>
        <v>-0.61893405112437494</v>
      </c>
      <c r="AJ48" s="348">
        <f t="shared" si="79"/>
        <v>-0.57495952641869152</v>
      </c>
      <c r="AK48" s="348">
        <f t="shared" si="79"/>
        <v>-0.52809812640275922</v>
      </c>
      <c r="AL48" s="348">
        <f t="shared" ref="AL48:BN48" si="80">AL115*AL182</f>
        <v>-0.47654068182492954</v>
      </c>
      <c r="AM48" s="348">
        <f t="shared" si="80"/>
        <v>-0.42958589347037168</v>
      </c>
      <c r="AN48" s="348">
        <f t="shared" si="80"/>
        <v>-0.37511633982943671</v>
      </c>
      <c r="AO48" s="348">
        <f t="shared" si="80"/>
        <v>-0.32475749792892816</v>
      </c>
      <c r="AP48" s="348">
        <f t="shared" si="80"/>
        <v>-0.27027851547339876</v>
      </c>
      <c r="AQ48" s="348">
        <f t="shared" si="80"/>
        <v>-0.21538244995605116</v>
      </c>
      <c r="AR48" s="348">
        <f t="shared" si="80"/>
        <v>-0.16096000510349537</v>
      </c>
      <c r="AS48" s="348">
        <f t="shared" si="80"/>
        <v>1.6433473290324516</v>
      </c>
      <c r="AT48" s="348">
        <f t="shared" si="80"/>
        <v>1.7527597779292512</v>
      </c>
      <c r="AU48" s="348">
        <f t="shared" si="80"/>
        <v>1.8586916686949579</v>
      </c>
      <c r="AV48" s="348">
        <f t="shared" si="80"/>
        <v>1.9593225153290117</v>
      </c>
      <c r="AW48" s="348">
        <f t="shared" si="80"/>
        <v>2.0532410581754914</v>
      </c>
      <c r="AX48" s="348">
        <f t="shared" si="80"/>
        <v>2.1394973731266025</v>
      </c>
      <c r="AY48" s="348">
        <f t="shared" si="80"/>
        <v>2.2204491394215062</v>
      </c>
      <c r="AZ48" s="348">
        <f t="shared" si="80"/>
        <v>2.2988003454211587</v>
      </c>
      <c r="BA48" s="348">
        <f t="shared" si="80"/>
        <v>2.3689324953208182</v>
      </c>
      <c r="BB48" s="348">
        <f t="shared" si="80"/>
        <v>2.4309691359424637</v>
      </c>
      <c r="BC48" s="348">
        <f t="shared" si="80"/>
        <v>2.4899417886938227</v>
      </c>
      <c r="BD48" s="348">
        <f t="shared" si="80"/>
        <v>2.5444209776687718</v>
      </c>
      <c r="BE48" s="348">
        <f t="shared" si="80"/>
        <v>2.5915144932510534</v>
      </c>
      <c r="BF48" s="348">
        <f t="shared" si="80"/>
        <v>2.6332609016116457</v>
      </c>
      <c r="BG48" s="348">
        <f t="shared" si="80"/>
        <v>2.6737805625064661</v>
      </c>
      <c r="BH48" s="348">
        <f t="shared" si="80"/>
        <v>2.7085361617321011</v>
      </c>
      <c r="BI48" s="348">
        <f t="shared" si="80"/>
        <v>2.7383734697401114</v>
      </c>
      <c r="BJ48" s="348">
        <f t="shared" si="80"/>
        <v>2.7686869777417575</v>
      </c>
      <c r="BK48" s="348">
        <f t="shared" si="80"/>
        <v>2.7948905960342625</v>
      </c>
      <c r="BL48" s="348">
        <f t="shared" si="80"/>
        <v>2.8175679796546529</v>
      </c>
      <c r="BM48" s="348">
        <f t="shared" si="80"/>
        <v>2.8400946330549792</v>
      </c>
      <c r="BN48" s="838">
        <f t="shared" si="80"/>
        <v>2.8599090117494845</v>
      </c>
      <c r="BO48" s="268"/>
    </row>
    <row r="49" spans="2:67" ht="42" customHeight="1">
      <c r="B49" s="479"/>
      <c r="C49" s="478"/>
      <c r="D49" s="498">
        <v>-0.45</v>
      </c>
      <c r="E49" s="497">
        <f t="shared" si="68"/>
        <v>-1.0648808563633567</v>
      </c>
      <c r="F49" s="837">
        <f t="shared" ref="F49:AK49" si="81">F116*F183</f>
        <v>-1.2722137523963166</v>
      </c>
      <c r="G49" s="348">
        <f t="shared" si="81"/>
        <v>-1.2606087734444824</v>
      </c>
      <c r="H49" s="348">
        <f t="shared" si="81"/>
        <v>-1.2557889596086753</v>
      </c>
      <c r="I49" s="348">
        <f t="shared" si="81"/>
        <v>-1.2504610384730801</v>
      </c>
      <c r="J49" s="348">
        <f t="shared" si="81"/>
        <v>-1.2447332354608756</v>
      </c>
      <c r="K49" s="348">
        <f t="shared" si="81"/>
        <v>-1.238698161953395</v>
      </c>
      <c r="L49" s="348">
        <f t="shared" si="81"/>
        <v>-1.2323821556709571</v>
      </c>
      <c r="M49" s="348">
        <f t="shared" si="81"/>
        <v>-1.2257029905653676</v>
      </c>
      <c r="N49" s="348">
        <f t="shared" si="81"/>
        <v>-1.2184509608717728</v>
      </c>
      <c r="O49" s="348">
        <f t="shared" si="81"/>
        <v>-1.2102959791586116</v>
      </c>
      <c r="P49" s="348">
        <f t="shared" si="81"/>
        <v>-1.2008106315262537</v>
      </c>
      <c r="Q49" s="348">
        <f t="shared" si="81"/>
        <v>-1.1894957057484139</v>
      </c>
      <c r="R49" s="348">
        <f t="shared" si="81"/>
        <v>-1.1759078565971162</v>
      </c>
      <c r="S49" s="348">
        <f t="shared" si="81"/>
        <v>-1.1597457748158679</v>
      </c>
      <c r="T49" s="348">
        <f t="shared" si="81"/>
        <v>-1.1406387522666659</v>
      </c>
      <c r="U49" s="348">
        <f t="shared" si="81"/>
        <v>-1.1197957074147371</v>
      </c>
      <c r="V49" s="348">
        <f t="shared" si="81"/>
        <v>-1.1015931644212951</v>
      </c>
      <c r="W49" s="348">
        <f t="shared" si="81"/>
        <v>-1.0799002565332705</v>
      </c>
      <c r="X49" s="348">
        <f t="shared" si="81"/>
        <v>-1.0571060104129057</v>
      </c>
      <c r="Y49" s="348">
        <f t="shared" si="81"/>
        <v>-1.035727543079942</v>
      </c>
      <c r="Z49" s="348">
        <f t="shared" si="81"/>
        <v>-1.0096748678502057</v>
      </c>
      <c r="AA49" s="348">
        <f t="shared" si="81"/>
        <v>-0.9834760907907677</v>
      </c>
      <c r="AB49" s="348">
        <f t="shared" si="81"/>
        <v>-0.95679881627732433</v>
      </c>
      <c r="AC49" s="348">
        <f t="shared" si="81"/>
        <v>-0.92444820326233446</v>
      </c>
      <c r="AD49" s="348">
        <f t="shared" si="81"/>
        <v>-0.89421721007204569</v>
      </c>
      <c r="AE49" s="348">
        <f t="shared" si="81"/>
        <v>-0.86116032703564993</v>
      </c>
      <c r="AF49" s="348">
        <f t="shared" si="81"/>
        <v>-0.82178098085310902</v>
      </c>
      <c r="AG49" s="348">
        <f t="shared" si="81"/>
        <v>-0.78821770277604519</v>
      </c>
      <c r="AH49" s="348">
        <f t="shared" si="81"/>
        <v>-0.74844180780265279</v>
      </c>
      <c r="AI49" s="348">
        <f t="shared" si="81"/>
        <v>-0.70598975335908087</v>
      </c>
      <c r="AJ49" s="348">
        <f t="shared" si="81"/>
        <v>-0.66598129352084856</v>
      </c>
      <c r="AK49" s="348">
        <f t="shared" si="81"/>
        <v>-0.61909968850430031</v>
      </c>
      <c r="AL49" s="348">
        <f t="shared" ref="AL49:BN49" si="82">AL116*AL183</f>
        <v>-0.57496839512640852</v>
      </c>
      <c r="AM49" s="348">
        <f t="shared" si="82"/>
        <v>-0.52797809966858111</v>
      </c>
      <c r="AN49" s="348">
        <f t="shared" si="82"/>
        <v>-0.47631007334002012</v>
      </c>
      <c r="AO49" s="348">
        <f t="shared" si="82"/>
        <v>-0.42925261041554474</v>
      </c>
      <c r="AP49" s="348">
        <f t="shared" si="82"/>
        <v>-0.37469549201566538</v>
      </c>
      <c r="AQ49" s="348">
        <f t="shared" si="82"/>
        <v>-0.3242582289373484</v>
      </c>
      <c r="AR49" s="348">
        <f t="shared" si="82"/>
        <v>-0.26972958049799689</v>
      </c>
      <c r="AS49" s="348">
        <f t="shared" si="82"/>
        <v>-0.21482209554769241</v>
      </c>
      <c r="AT49" s="348">
        <f t="shared" si="82"/>
        <v>1.6980657597198747</v>
      </c>
      <c r="AU49" s="348">
        <f t="shared" si="82"/>
        <v>1.8030120733237707</v>
      </c>
      <c r="AV49" s="348">
        <f t="shared" si="82"/>
        <v>1.9024556393648115</v>
      </c>
      <c r="AW49" s="348">
        <f t="shared" si="82"/>
        <v>1.9957131012869054</v>
      </c>
      <c r="AX49" s="348">
        <f t="shared" si="82"/>
        <v>2.0882099599876796</v>
      </c>
      <c r="AY49" s="348">
        <f t="shared" si="82"/>
        <v>2.1732305641314649</v>
      </c>
      <c r="AZ49" s="348">
        <f t="shared" si="82"/>
        <v>2.2503534842077957</v>
      </c>
      <c r="BA49" s="348">
        <f t="shared" si="82"/>
        <v>2.3194890958858454</v>
      </c>
      <c r="BB49" s="348">
        <f t="shared" si="82"/>
        <v>2.3882548233848047</v>
      </c>
      <c r="BC49" s="348">
        <f t="shared" si="82"/>
        <v>2.4500377953342918</v>
      </c>
      <c r="BD49" s="348">
        <f t="shared" si="82"/>
        <v>2.5041610171930766</v>
      </c>
      <c r="BE49" s="348">
        <f t="shared" si="82"/>
        <v>2.5537161979149872</v>
      </c>
      <c r="BF49" s="348">
        <f t="shared" si="82"/>
        <v>2.6006480234940694</v>
      </c>
      <c r="BG49" s="348">
        <f t="shared" si="82"/>
        <v>2.6411119952096955</v>
      </c>
      <c r="BH49" s="348">
        <f t="shared" si="82"/>
        <v>2.6765831070898574</v>
      </c>
      <c r="BI49" s="348">
        <f t="shared" si="82"/>
        <v>2.712235334982656</v>
      </c>
      <c r="BJ49" s="348">
        <f t="shared" si="82"/>
        <v>2.7433958973015544</v>
      </c>
      <c r="BK49" s="348">
        <f t="shared" si="82"/>
        <v>2.7707575023434488</v>
      </c>
      <c r="BL49" s="348">
        <f t="shared" si="82"/>
        <v>2.7984814486299165</v>
      </c>
      <c r="BM49" s="348">
        <f t="shared" si="82"/>
        <v>2.8230291114944084</v>
      </c>
      <c r="BN49" s="838">
        <f t="shared" si="82"/>
        <v>2.8443713187974278</v>
      </c>
      <c r="BO49" s="268"/>
    </row>
    <row r="50" spans="2:67" ht="42" customHeight="1">
      <c r="B50" s="479"/>
      <c r="C50" s="478"/>
      <c r="D50" s="496">
        <v>-0.5</v>
      </c>
      <c r="E50" s="497">
        <f t="shared" si="68"/>
        <v>-1.1373990908756122</v>
      </c>
      <c r="F50" s="837">
        <f t="shared" ref="F50:AK50" si="83">F117*F184</f>
        <v>-1.310685215509847</v>
      </c>
      <c r="G50" s="348">
        <f t="shared" si="83"/>
        <v>-1.2998427448776224</v>
      </c>
      <c r="H50" s="348">
        <f t="shared" si="83"/>
        <v>-1.2959343684005113</v>
      </c>
      <c r="I50" s="348">
        <f t="shared" si="83"/>
        <v>-1.2916040230573496</v>
      </c>
      <c r="J50" s="348">
        <f t="shared" si="83"/>
        <v>-1.286882925967844</v>
      </c>
      <c r="K50" s="348">
        <f t="shared" si="83"/>
        <v>-1.2817724872116016</v>
      </c>
      <c r="L50" s="348">
        <f t="shared" si="83"/>
        <v>-1.2762165481596233</v>
      </c>
      <c r="M50" s="348">
        <f t="shared" si="83"/>
        <v>-1.2700813521624368</v>
      </c>
      <c r="N50" s="348">
        <f t="shared" si="83"/>
        <v>-1.2631482055696417</v>
      </c>
      <c r="O50" s="348">
        <f t="shared" si="83"/>
        <v>-1.2551176996425542</v>
      </c>
      <c r="P50" s="348">
        <f t="shared" si="83"/>
        <v>-1.2456197376119462</v>
      </c>
      <c r="Q50" s="348">
        <f t="shared" si="83"/>
        <v>-1.2342235051566601</v>
      </c>
      <c r="R50" s="348">
        <f t="shared" si="83"/>
        <v>-1.2205078677541925</v>
      </c>
      <c r="S50" s="348">
        <f t="shared" si="83"/>
        <v>-1.2041093233998155</v>
      </c>
      <c r="T50" s="348">
        <f t="shared" si="83"/>
        <v>-1.1853280674760818</v>
      </c>
      <c r="U50" s="348">
        <f t="shared" si="83"/>
        <v>-1.1694089836159416</v>
      </c>
      <c r="V50" s="348">
        <f t="shared" si="83"/>
        <v>-1.1504581838695587</v>
      </c>
      <c r="W50" s="348">
        <f t="shared" si="83"/>
        <v>-1.1295772267335555</v>
      </c>
      <c r="X50" s="348">
        <f t="shared" si="83"/>
        <v>-1.1110927073853842</v>
      </c>
      <c r="Y50" s="348">
        <f t="shared" si="83"/>
        <v>-1.0887861587786023</v>
      </c>
      <c r="Z50" s="348">
        <f t="shared" si="83"/>
        <v>-1.0650992920386742</v>
      </c>
      <c r="AA50" s="348">
        <f t="shared" si="83"/>
        <v>-1.0426522782214145</v>
      </c>
      <c r="AB50" s="348">
        <f t="shared" si="83"/>
        <v>-1.0154250898738937</v>
      </c>
      <c r="AC50" s="348">
        <f t="shared" si="83"/>
        <v>-0.9880842280976031</v>
      </c>
      <c r="AD50" s="348">
        <f t="shared" si="83"/>
        <v>-0.96037239620486492</v>
      </c>
      <c r="AE50" s="348">
        <f t="shared" si="83"/>
        <v>-0.9271222277910387</v>
      </c>
      <c r="AF50" s="348">
        <f t="shared" si="83"/>
        <v>-0.89616640034893669</v>
      </c>
      <c r="AG50" s="348">
        <f t="shared" si="83"/>
        <v>-0.86253485174015088</v>
      </c>
      <c r="AH50" s="348">
        <f t="shared" si="83"/>
        <v>-0.82270727787122822</v>
      </c>
      <c r="AI50" s="348">
        <f t="shared" si="83"/>
        <v>-0.78880968021516173</v>
      </c>
      <c r="AJ50" s="348">
        <f t="shared" si="83"/>
        <v>-0.74877323144932084</v>
      </c>
      <c r="AK50" s="348">
        <f t="shared" si="83"/>
        <v>-0.70611479716625947</v>
      </c>
      <c r="AL50" s="348">
        <f t="shared" ref="AL50:BN50" si="84">AL117*AL184</f>
        <v>-0.66593389419001747</v>
      </c>
      <c r="AM50" s="348">
        <f t="shared" si="84"/>
        <v>-0.61889728971771218</v>
      </c>
      <c r="AN50" s="348">
        <f t="shared" si="84"/>
        <v>-0.57461465273296131</v>
      </c>
      <c r="AO50" s="348">
        <f t="shared" si="84"/>
        <v>-0.52747031063733996</v>
      </c>
      <c r="AP50" s="348">
        <f t="shared" si="84"/>
        <v>-0.47564689821399597</v>
      </c>
      <c r="AQ50" s="348">
        <f t="shared" si="84"/>
        <v>-0.42842362445700349</v>
      </c>
      <c r="AR50" s="348">
        <f t="shared" si="84"/>
        <v>-0.37372212692510343</v>
      </c>
      <c r="AS50" s="348">
        <f t="shared" si="84"/>
        <v>-0.32315567869888862</v>
      </c>
      <c r="AT50" s="348">
        <f t="shared" si="84"/>
        <v>-0.26856207636320539</v>
      </c>
      <c r="AU50" s="348">
        <f t="shared" si="84"/>
        <v>1.7429025609136999</v>
      </c>
      <c r="AV50" s="348">
        <f t="shared" si="84"/>
        <v>1.8457001459835172</v>
      </c>
      <c r="AW50" s="348">
        <f t="shared" si="84"/>
        <v>1.9428495991469523</v>
      </c>
      <c r="AX50" s="348">
        <f t="shared" si="84"/>
        <v>2.033182257552514</v>
      </c>
      <c r="AY50" s="348">
        <f t="shared" si="84"/>
        <v>2.1160434374758754</v>
      </c>
      <c r="AZ50" s="348">
        <f t="shared" si="84"/>
        <v>2.1940315123437566</v>
      </c>
      <c r="BA50" s="348">
        <f t="shared" si="84"/>
        <v>2.2699894070065358</v>
      </c>
      <c r="BB50" s="348">
        <f t="shared" si="84"/>
        <v>2.3384113967033144</v>
      </c>
      <c r="BC50" s="348">
        <f t="shared" si="84"/>
        <v>2.3993359716606579</v>
      </c>
      <c r="BD50" s="348">
        <f t="shared" si="84"/>
        <v>2.4575452118438741</v>
      </c>
      <c r="BE50" s="348">
        <f t="shared" si="84"/>
        <v>2.5113909892337576</v>
      </c>
      <c r="BF50" s="348">
        <f t="shared" si="84"/>
        <v>2.5580150210921038</v>
      </c>
      <c r="BG50" s="348">
        <f t="shared" si="84"/>
        <v>2.5998183337009673</v>
      </c>
      <c r="BH50" s="348">
        <f t="shared" si="84"/>
        <v>2.6411405485090351</v>
      </c>
      <c r="BI50" s="348">
        <f t="shared" si="84"/>
        <v>2.6776781606716282</v>
      </c>
      <c r="BJ50" s="348">
        <f t="shared" si="84"/>
        <v>2.7102970621118283</v>
      </c>
      <c r="BK50" s="348">
        <f t="shared" si="84"/>
        <v>2.7441919163441635</v>
      </c>
      <c r="BL50" s="348">
        <f t="shared" si="84"/>
        <v>2.7745180099250444</v>
      </c>
      <c r="BM50" s="348">
        <f t="shared" si="84"/>
        <v>2.801454116118582</v>
      </c>
      <c r="BN50" s="838">
        <f t="shared" si="84"/>
        <v>2.8279759092730901</v>
      </c>
      <c r="BO50" s="268"/>
    </row>
    <row r="51" spans="2:67" ht="42" customHeight="1">
      <c r="B51" s="479"/>
      <c r="C51" s="478"/>
      <c r="D51" s="498">
        <v>-0.55000000000000004</v>
      </c>
      <c r="E51" s="497">
        <f t="shared" si="68"/>
        <v>-1.1987269978264639</v>
      </c>
      <c r="F51" s="837">
        <f t="shared" ref="F51:AK51" si="85">F118*F185</f>
        <v>-1.3432316319440067</v>
      </c>
      <c r="G51" s="348">
        <f t="shared" si="85"/>
        <v>-1.3329519316309404</v>
      </c>
      <c r="H51" s="348">
        <f t="shared" si="85"/>
        <v>-1.329686699329816</v>
      </c>
      <c r="I51" s="348">
        <f t="shared" si="85"/>
        <v>-1.3260293893542436</v>
      </c>
      <c r="J51" s="348">
        <f t="shared" si="85"/>
        <v>-1.3219599607299453</v>
      </c>
      <c r="K51" s="348">
        <f t="shared" si="85"/>
        <v>-1.3174266821366505</v>
      </c>
      <c r="L51" s="348">
        <f t="shared" si="85"/>
        <v>-1.3123308554116999</v>
      </c>
      <c r="M51" s="348">
        <f t="shared" si="85"/>
        <v>-1.3065165389866416</v>
      </c>
      <c r="N51" s="348">
        <f t="shared" si="85"/>
        <v>-1.2997665405011534</v>
      </c>
      <c r="O51" s="348">
        <f t="shared" si="85"/>
        <v>-1.2918032521716889</v>
      </c>
      <c r="P51" s="348">
        <f t="shared" si="85"/>
        <v>-1.2822913415415702</v>
      </c>
      <c r="Q51" s="348">
        <f t="shared" si="85"/>
        <v>-1.2708398485617178</v>
      </c>
      <c r="R51" s="348">
        <f t="shared" si="85"/>
        <v>-1.2570402722317831</v>
      </c>
      <c r="S51" s="348">
        <f t="shared" si="85"/>
        <v>-1.2406040248401211</v>
      </c>
      <c r="T51" s="348">
        <f t="shared" si="85"/>
        <v>-1.2270035652425775</v>
      </c>
      <c r="U51" s="348">
        <f t="shared" si="85"/>
        <v>-1.2107447075871369</v>
      </c>
      <c r="V51" s="348">
        <f t="shared" si="85"/>
        <v>-1.1920622721621432</v>
      </c>
      <c r="W51" s="348">
        <f t="shared" si="85"/>
        <v>-1.1761640791491865</v>
      </c>
      <c r="X51" s="348">
        <f t="shared" si="85"/>
        <v>-1.1570670178767264</v>
      </c>
      <c r="Y51" s="348">
        <f t="shared" si="85"/>
        <v>-1.1358485630301587</v>
      </c>
      <c r="Z51" s="348">
        <f t="shared" si="85"/>
        <v>-1.1168626120995588</v>
      </c>
      <c r="AA51" s="348">
        <f t="shared" si="85"/>
        <v>-1.0938940305489071</v>
      </c>
      <c r="AB51" s="348">
        <f t="shared" si="85"/>
        <v>-1.0694583551073733</v>
      </c>
      <c r="AC51" s="348">
        <f t="shared" si="85"/>
        <v>-1.046251173373042</v>
      </c>
      <c r="AD51" s="348">
        <f t="shared" si="85"/>
        <v>-1.0182879402041995</v>
      </c>
      <c r="AE51" s="348">
        <f t="shared" si="85"/>
        <v>-0.99029146429042614</v>
      </c>
      <c r="AF51" s="348">
        <f t="shared" si="85"/>
        <v>-0.96202160408341664</v>
      </c>
      <c r="AG51" s="348">
        <f t="shared" si="85"/>
        <v>-0.92830592031276726</v>
      </c>
      <c r="AH51" s="348">
        <f t="shared" si="85"/>
        <v>-0.89698001827091334</v>
      </c>
      <c r="AI51" s="348">
        <f t="shared" si="85"/>
        <v>-0.86305106313726965</v>
      </c>
      <c r="AJ51" s="348">
        <f t="shared" si="85"/>
        <v>-0.82297999260102905</v>
      </c>
      <c r="AK51" s="348">
        <f t="shared" si="85"/>
        <v>-0.78887821046616569</v>
      </c>
      <c r="AL51" s="348">
        <f t="shared" ref="AL51:BN51" si="86">AL118*AL185</f>
        <v>-0.74865520614701209</v>
      </c>
      <c r="AM51" s="348">
        <f t="shared" si="86"/>
        <v>-0.70581347623216628</v>
      </c>
      <c r="AN51" s="348">
        <f t="shared" si="86"/>
        <v>-0.665435640897168</v>
      </c>
      <c r="AO51" s="348">
        <f t="shared" si="86"/>
        <v>-0.6181833767125311</v>
      </c>
      <c r="AP51" s="348">
        <f t="shared" si="86"/>
        <v>-0.57365045438562134</v>
      </c>
      <c r="AQ51" s="348">
        <f t="shared" si="86"/>
        <v>-0.52622580924249396</v>
      </c>
      <c r="AR51" s="348">
        <f t="shared" si="86"/>
        <v>-0.47410862098291812</v>
      </c>
      <c r="AS51" s="348">
        <f t="shared" si="86"/>
        <v>-0.42656876992200154</v>
      </c>
      <c r="AT51" s="348">
        <f t="shared" si="86"/>
        <v>-0.37160986291665699</v>
      </c>
      <c r="AU51" s="348">
        <f t="shared" si="86"/>
        <v>-0.32083824259101401</v>
      </c>
      <c r="AV51" s="348">
        <f t="shared" si="86"/>
        <v>1.786247949911995</v>
      </c>
      <c r="AW51" s="348">
        <f t="shared" si="86"/>
        <v>1.8805901314282445</v>
      </c>
      <c r="AX51" s="348">
        <f t="shared" si="86"/>
        <v>1.9683818415317582</v>
      </c>
      <c r="AY51" s="348">
        <f t="shared" si="86"/>
        <v>2.0554219404900587</v>
      </c>
      <c r="AZ51" s="348">
        <f t="shared" si="86"/>
        <v>2.1355709650263819</v>
      </c>
      <c r="BA51" s="348">
        <f t="shared" si="86"/>
        <v>2.208797099240464</v>
      </c>
      <c r="BB51" s="348">
        <f t="shared" si="86"/>
        <v>2.2751638842798374</v>
      </c>
      <c r="BC51" s="348">
        <f t="shared" si="86"/>
        <v>2.3420337339988953</v>
      </c>
      <c r="BD51" s="348">
        <f t="shared" si="86"/>
        <v>2.4026113287059214</v>
      </c>
      <c r="BE51" s="348">
        <f t="shared" si="86"/>
        <v>2.4558146040037361</v>
      </c>
      <c r="BF51" s="348">
        <f t="shared" si="86"/>
        <v>2.5046629845274713</v>
      </c>
      <c r="BG51" s="348">
        <f t="shared" si="86"/>
        <v>2.551748057254561</v>
      </c>
      <c r="BH51" s="348">
        <f t="shared" si="86"/>
        <v>2.593770298917474</v>
      </c>
      <c r="BI51" s="348">
        <f t="shared" si="86"/>
        <v>2.6324462280516654</v>
      </c>
      <c r="BJ51" s="348">
        <f t="shared" si="86"/>
        <v>2.6728451506308577</v>
      </c>
      <c r="BK51" s="348">
        <f t="shared" si="86"/>
        <v>2.7100097714652316</v>
      </c>
      <c r="BL51" s="348">
        <f t="shared" si="86"/>
        <v>2.7439872111898995</v>
      </c>
      <c r="BM51" s="348">
        <f t="shared" si="86"/>
        <v>2.7781909141699601</v>
      </c>
      <c r="BN51" s="838">
        <f t="shared" si="86"/>
        <v>2.8085278917792142</v>
      </c>
      <c r="BO51" s="268"/>
    </row>
    <row r="52" spans="2:67" ht="42" customHeight="1">
      <c r="B52" s="479"/>
      <c r="C52" s="478"/>
      <c r="D52" s="496">
        <v>-0.6</v>
      </c>
      <c r="E52" s="497">
        <f t="shared" si="68"/>
        <v>-1.2503082955902762</v>
      </c>
      <c r="F52" s="837">
        <f t="shared" ref="F52:AK52" si="87">F119*F186</f>
        <v>-1.3705564897325073</v>
      </c>
      <c r="G52" s="348">
        <f t="shared" si="87"/>
        <v>-1.3606762375882664</v>
      </c>
      <c r="H52" s="348">
        <f t="shared" si="87"/>
        <v>-1.3578504054144709</v>
      </c>
      <c r="I52" s="348">
        <f t="shared" si="87"/>
        <v>-1.354635868724658</v>
      </c>
      <c r="J52" s="348">
        <f t="shared" si="87"/>
        <v>-1.3509807928462736</v>
      </c>
      <c r="K52" s="348">
        <f t="shared" si="87"/>
        <v>-1.3468038282255597</v>
      </c>
      <c r="L52" s="348">
        <f t="shared" si="87"/>
        <v>-1.3419850952860879</v>
      </c>
      <c r="M52" s="348">
        <f t="shared" si="87"/>
        <v>-1.336359877889661</v>
      </c>
      <c r="N52" s="348">
        <f t="shared" si="87"/>
        <v>-1.3297151321911054</v>
      </c>
      <c r="O52" s="348">
        <f t="shared" si="87"/>
        <v>-1.3217878069397009</v>
      </c>
      <c r="P52" s="348">
        <f t="shared" si="87"/>
        <v>-1.3122635121797006</v>
      </c>
      <c r="Q52" s="348">
        <f t="shared" si="87"/>
        <v>-1.3007745913504216</v>
      </c>
      <c r="R52" s="348">
        <f t="shared" si="87"/>
        <v>-1.2869197551988276</v>
      </c>
      <c r="S52" s="348">
        <f t="shared" si="87"/>
        <v>-1.2752291088774568</v>
      </c>
      <c r="T52" s="348">
        <f t="shared" si="87"/>
        <v>-1.2614933048018702</v>
      </c>
      <c r="U52" s="348">
        <f t="shared" si="87"/>
        <v>-1.2451369216955248</v>
      </c>
      <c r="V52" s="348">
        <f t="shared" si="87"/>
        <v>-1.2316152033647387</v>
      </c>
      <c r="W52" s="348">
        <f t="shared" si="87"/>
        <v>-1.2153753831399114</v>
      </c>
      <c r="X52" s="348">
        <f t="shared" si="87"/>
        <v>-1.1966187503215742</v>
      </c>
      <c r="Y52" s="348">
        <f t="shared" si="87"/>
        <v>-1.1805504197292758</v>
      </c>
      <c r="Z52" s="348">
        <f t="shared" si="87"/>
        <v>-1.1611593128427133</v>
      </c>
      <c r="AA52" s="348">
        <f t="shared" si="87"/>
        <v>-1.1395417441717028</v>
      </c>
      <c r="AB52" s="348">
        <f t="shared" si="87"/>
        <v>-1.120095067112215</v>
      </c>
      <c r="AC52" s="348">
        <f t="shared" si="87"/>
        <v>-1.0966225125561302</v>
      </c>
      <c r="AD52" s="348">
        <f t="shared" si="87"/>
        <v>-1.0716853125150561</v>
      </c>
      <c r="AE52" s="348">
        <f t="shared" si="87"/>
        <v>-1.0480134933376115</v>
      </c>
      <c r="AF52" s="348">
        <f t="shared" si="87"/>
        <v>-1.0196304250094372</v>
      </c>
      <c r="AG52" s="348">
        <f t="shared" si="87"/>
        <v>-0.9912745560025078</v>
      </c>
      <c r="AH52" s="348">
        <f t="shared" si="87"/>
        <v>-0.96270225159126843</v>
      </c>
      <c r="AI52" s="348">
        <f t="shared" si="87"/>
        <v>-0.92872913776653432</v>
      </c>
      <c r="AJ52" s="348">
        <f t="shared" si="87"/>
        <v>-0.89718249187933896</v>
      </c>
      <c r="AK52" s="348">
        <f t="shared" si="87"/>
        <v>-0.86305148853944647</v>
      </c>
      <c r="AL52" s="348">
        <f t="shared" ref="AL52:BN52" si="88">AL119*AL186</f>
        <v>-0.8227821082935034</v>
      </c>
      <c r="AM52" s="348">
        <f t="shared" si="88"/>
        <v>-0.78846605941141401</v>
      </c>
      <c r="AN52" s="348">
        <f t="shared" si="88"/>
        <v>-0.74799882648277582</v>
      </c>
      <c r="AO52" s="348">
        <f t="shared" si="88"/>
        <v>-0.70486636859108887</v>
      </c>
      <c r="AP52" s="348">
        <f t="shared" si="88"/>
        <v>-0.66412816657390938</v>
      </c>
      <c r="AQ52" s="348">
        <f t="shared" si="88"/>
        <v>-0.61645177288426312</v>
      </c>
      <c r="AR52" s="348">
        <f t="shared" si="88"/>
        <v>-0.5714064708664125</v>
      </c>
      <c r="AS52" s="348">
        <f t="shared" si="88"/>
        <v>-0.52340755183241061</v>
      </c>
      <c r="AT52" s="348">
        <f t="shared" si="88"/>
        <v>-0.47070747454931933</v>
      </c>
      <c r="AU52" s="348">
        <f t="shared" si="88"/>
        <v>-0.42257397805132496</v>
      </c>
      <c r="AV52" s="348">
        <f t="shared" si="88"/>
        <v>-0.36720484663069225</v>
      </c>
      <c r="AW52" s="348">
        <f t="shared" si="88"/>
        <v>1.8173759239082927</v>
      </c>
      <c r="AX52" s="348">
        <f t="shared" si="88"/>
        <v>1.9062458203871473</v>
      </c>
      <c r="AY52" s="348">
        <f t="shared" si="88"/>
        <v>1.9880787513351903</v>
      </c>
      <c r="AZ52" s="348">
        <f t="shared" si="88"/>
        <v>2.0631081530256079</v>
      </c>
      <c r="BA52" s="348">
        <f t="shared" si="88"/>
        <v>2.1346384885833261</v>
      </c>
      <c r="BB52" s="348">
        <f t="shared" si="88"/>
        <v>2.2058214407395496</v>
      </c>
      <c r="BC52" s="348">
        <f t="shared" si="88"/>
        <v>2.2712086161536047</v>
      </c>
      <c r="BD52" s="348">
        <f t="shared" si="88"/>
        <v>2.3303303466210443</v>
      </c>
      <c r="BE52" s="348">
        <f t="shared" si="88"/>
        <v>2.3870828630947512</v>
      </c>
      <c r="BF52" s="348">
        <f t="shared" si="88"/>
        <v>2.4398314667639509</v>
      </c>
      <c r="BG52" s="348">
        <f t="shared" si="88"/>
        <v>2.4870144985186786</v>
      </c>
      <c r="BH52" s="348">
        <f t="shared" si="88"/>
        <v>2.5317841310539997</v>
      </c>
      <c r="BI52" s="348">
        <f t="shared" si="88"/>
        <v>2.5787642935163002</v>
      </c>
      <c r="BJ52" s="348">
        <f t="shared" si="88"/>
        <v>2.6235465183594031</v>
      </c>
      <c r="BK52" s="348">
        <f t="shared" si="88"/>
        <v>2.6661072761678022</v>
      </c>
      <c r="BL52" s="348">
        <f t="shared" si="88"/>
        <v>2.7103261777795971</v>
      </c>
      <c r="BM52" s="348">
        <f t="shared" si="88"/>
        <v>2.750245943157688</v>
      </c>
      <c r="BN52" s="838">
        <f t="shared" si="88"/>
        <v>2.7852125579907612</v>
      </c>
      <c r="BO52" s="268"/>
    </row>
    <row r="53" spans="2:67" ht="42" customHeight="1">
      <c r="B53" s="479"/>
      <c r="C53" s="478"/>
      <c r="D53" s="498">
        <v>-0.65</v>
      </c>
      <c r="E53" s="497">
        <f t="shared" si="68"/>
        <v>-1.2934926523027679</v>
      </c>
      <c r="F53" s="837">
        <f t="shared" ref="F53:AK53" si="89">F120*F187</f>
        <v>-1.3933569693106382</v>
      </c>
      <c r="G53" s="348">
        <f t="shared" si="89"/>
        <v>-1.3837518808092102</v>
      </c>
      <c r="H53" s="348">
        <f t="shared" si="89"/>
        <v>-1.3812191484260905</v>
      </c>
      <c r="I53" s="348">
        <f t="shared" si="89"/>
        <v>-1.3782907179326493</v>
      </c>
      <c r="J53" s="348">
        <f t="shared" si="89"/>
        <v>-1.3748959381529038</v>
      </c>
      <c r="K53" s="348">
        <f t="shared" si="89"/>
        <v>-1.3709374634830263</v>
      </c>
      <c r="L53" s="348">
        <f t="shared" si="89"/>
        <v>-1.366285198025091</v>
      </c>
      <c r="M53" s="348">
        <f t="shared" si="89"/>
        <v>-1.3607714699288689</v>
      </c>
      <c r="N53" s="348">
        <f t="shared" si="89"/>
        <v>-1.354187265241068</v>
      </c>
      <c r="O53" s="348">
        <f t="shared" si="89"/>
        <v>-1.3462789269735336</v>
      </c>
      <c r="P53" s="348">
        <f t="shared" si="89"/>
        <v>-1.3367446427658785</v>
      </c>
      <c r="Q53" s="348">
        <f t="shared" si="89"/>
        <v>-1.3252304346921531</v>
      </c>
      <c r="R53" s="348">
        <f t="shared" si="89"/>
        <v>-1.3152577674927117</v>
      </c>
      <c r="S53" s="348">
        <f t="shared" si="89"/>
        <v>-1.3037783176154207</v>
      </c>
      <c r="T53" s="348">
        <f t="shared" si="89"/>
        <v>-1.2899584077647619</v>
      </c>
      <c r="U53" s="348">
        <f t="shared" si="89"/>
        <v>-1.2783244574304222</v>
      </c>
      <c r="V53" s="348">
        <f t="shared" si="89"/>
        <v>-1.2646360403665384</v>
      </c>
      <c r="W53" s="348">
        <f t="shared" si="89"/>
        <v>-1.2482938230207163</v>
      </c>
      <c r="X53" s="348">
        <f t="shared" si="89"/>
        <v>-1.2347462546928956</v>
      </c>
      <c r="Y53" s="348">
        <f t="shared" si="89"/>
        <v>-1.2184111393672579</v>
      </c>
      <c r="Z53" s="348">
        <f t="shared" si="89"/>
        <v>-1.1994838817648754</v>
      </c>
      <c r="AA53" s="348">
        <f t="shared" si="89"/>
        <v>-1.1831859078697555</v>
      </c>
      <c r="AB53" s="348">
        <f t="shared" si="89"/>
        <v>-1.1635056184465316</v>
      </c>
      <c r="AC53" s="348">
        <f t="shared" si="89"/>
        <v>-1.1415630312234015</v>
      </c>
      <c r="AD53" s="348">
        <f t="shared" si="89"/>
        <v>-1.1217853768411932</v>
      </c>
      <c r="AE53" s="348">
        <f t="shared" si="89"/>
        <v>-1.0979854505964417</v>
      </c>
      <c r="AF53" s="348">
        <f t="shared" si="89"/>
        <v>-1.0727436130958505</v>
      </c>
      <c r="AG53" s="348">
        <f t="shared" si="89"/>
        <v>-1.0487995578807536</v>
      </c>
      <c r="AH53" s="348">
        <f t="shared" si="89"/>
        <v>-1.020172494016627</v>
      </c>
      <c r="AI53" s="348">
        <f t="shared" si="89"/>
        <v>-0.9915995442433766</v>
      </c>
      <c r="AJ53" s="348">
        <f t="shared" si="89"/>
        <v>-0.96282659359967326</v>
      </c>
      <c r="AK53" s="348">
        <f t="shared" si="89"/>
        <v>-0.92865578916765346</v>
      </c>
      <c r="AL53" s="348">
        <f t="shared" ref="AL53:BN53" si="90">AL120*AL187</f>
        <v>-0.89689848986930698</v>
      </c>
      <c r="AM53" s="348">
        <f t="shared" si="90"/>
        <v>-0.86252488949302653</v>
      </c>
      <c r="AN53" s="348">
        <f t="shared" si="90"/>
        <v>-0.82196347698440142</v>
      </c>
      <c r="AO53" s="348">
        <f t="shared" si="90"/>
        <v>-0.78726981492699266</v>
      </c>
      <c r="AP53" s="348">
        <f t="shared" si="90"/>
        <v>-0.74632555521175448</v>
      </c>
      <c r="AQ53" s="348">
        <f t="shared" si="90"/>
        <v>-0.70258912660551398</v>
      </c>
      <c r="AR53" s="348">
        <f t="shared" si="90"/>
        <v>-0.66107922004079966</v>
      </c>
      <c r="AS53" s="348">
        <f t="shared" si="90"/>
        <v>-0.61249367050257142</v>
      </c>
      <c r="AT53" s="348">
        <f t="shared" si="90"/>
        <v>-0.56636714734193416</v>
      </c>
      <c r="AU53" s="348">
        <f t="shared" si="90"/>
        <v>-0.51720571694218098</v>
      </c>
      <c r="AV53" s="348">
        <f t="shared" si="90"/>
        <v>-0.46341803178059654</v>
      </c>
      <c r="AW53" s="348">
        <f t="shared" si="90"/>
        <v>-0.41431067930507093</v>
      </c>
      <c r="AX53" s="348">
        <f t="shared" si="90"/>
        <v>1.83306812069384</v>
      </c>
      <c r="AY53" s="348">
        <f t="shared" si="90"/>
        <v>1.9078667152496493</v>
      </c>
      <c r="AZ53" s="348">
        <f t="shared" si="90"/>
        <v>1.9821536269575339</v>
      </c>
      <c r="BA53" s="348">
        <f t="shared" si="90"/>
        <v>2.0514764674218786</v>
      </c>
      <c r="BB53" s="348">
        <f t="shared" si="90"/>
        <v>2.1168142187059042</v>
      </c>
      <c r="BC53" s="348">
        <f t="shared" si="90"/>
        <v>2.1782992995570103</v>
      </c>
      <c r="BD53" s="348">
        <f t="shared" si="90"/>
        <v>2.2421536528137853</v>
      </c>
      <c r="BE53" s="348">
        <f t="shared" si="90"/>
        <v>2.3005191312694375</v>
      </c>
      <c r="BF53" s="348">
        <f t="shared" si="90"/>
        <v>2.352271102362431</v>
      </c>
      <c r="BG53" s="348">
        <f t="shared" si="90"/>
        <v>2.4024867996417152</v>
      </c>
      <c r="BH53" s="348">
        <f t="shared" si="90"/>
        <v>2.4550880705732143</v>
      </c>
      <c r="BI53" s="348">
        <f t="shared" si="90"/>
        <v>2.5073909740472633</v>
      </c>
      <c r="BJ53" s="348">
        <f t="shared" si="90"/>
        <v>2.5602346069866497</v>
      </c>
      <c r="BK53" s="348">
        <f t="shared" si="90"/>
        <v>2.6166419751798493</v>
      </c>
      <c r="BL53" s="348">
        <f t="shared" si="90"/>
        <v>2.6695050536785714</v>
      </c>
      <c r="BM53" s="348">
        <f t="shared" si="90"/>
        <v>2.7170243161092755</v>
      </c>
      <c r="BN53" s="838">
        <f t="shared" si="90"/>
        <v>2.761677541608647</v>
      </c>
      <c r="BO53" s="268"/>
    </row>
    <row r="54" spans="2:67" ht="42" customHeight="1">
      <c r="B54" s="479"/>
      <c r="C54" s="478"/>
      <c r="D54" s="496">
        <v>-0.7</v>
      </c>
      <c r="E54" s="497">
        <f t="shared" si="68"/>
        <v>-1.3295078377795129</v>
      </c>
      <c r="F54" s="837">
        <f t="shared" ref="F54:AK54" si="91">F121*F188</f>
        <v>-1.4122904597604269</v>
      </c>
      <c r="G54" s="348">
        <f t="shared" si="91"/>
        <v>-1.4028706281249632</v>
      </c>
      <c r="H54" s="348">
        <f t="shared" si="91"/>
        <v>-1.4005299817575703</v>
      </c>
      <c r="I54" s="348">
        <f t="shared" si="91"/>
        <v>-1.3977840926244154</v>
      </c>
      <c r="J54" s="348">
        <f t="shared" si="91"/>
        <v>-1.3945515301097964</v>
      </c>
      <c r="K54" s="348">
        <f t="shared" si="91"/>
        <v>-1.390726513695119</v>
      </c>
      <c r="L54" s="348">
        <f t="shared" si="91"/>
        <v>-1.3861741885331924</v>
      </c>
      <c r="M54" s="348">
        <f t="shared" si="91"/>
        <v>-1.3807262771247026</v>
      </c>
      <c r="N54" s="348">
        <f t="shared" si="91"/>
        <v>-1.3741769247900162</v>
      </c>
      <c r="O54" s="348">
        <f t="shared" si="91"/>
        <v>-1.3662784178096581</v>
      </c>
      <c r="P54" s="348">
        <f t="shared" si="91"/>
        <v>-1.3567364914937299</v>
      </c>
      <c r="Q54" s="348">
        <f t="shared" si="91"/>
        <v>-1.3483153424587102</v>
      </c>
      <c r="R54" s="348">
        <f t="shared" si="91"/>
        <v>-1.3387879350345797</v>
      </c>
      <c r="S54" s="348">
        <f t="shared" si="91"/>
        <v>-1.3272775085599524</v>
      </c>
      <c r="T54" s="348">
        <f t="shared" si="91"/>
        <v>-1.3173298510857696</v>
      </c>
      <c r="U54" s="348">
        <f t="shared" si="91"/>
        <v>-1.3058837562207104</v>
      </c>
      <c r="V54" s="348">
        <f t="shared" si="91"/>
        <v>-1.2920919206285726</v>
      </c>
      <c r="W54" s="348">
        <f t="shared" si="91"/>
        <v>-1.2804753285771593</v>
      </c>
      <c r="X54" s="348">
        <f t="shared" si="91"/>
        <v>-1.2667741658826084</v>
      </c>
      <c r="Y54" s="348">
        <f t="shared" si="91"/>
        <v>-1.2503780719204374</v>
      </c>
      <c r="Z54" s="348">
        <f t="shared" si="91"/>
        <v>-1.2367389054178561</v>
      </c>
      <c r="AA54" s="348">
        <f t="shared" si="91"/>
        <v>-1.2202651112921907</v>
      </c>
      <c r="AB54" s="348">
        <f t="shared" si="91"/>
        <v>-1.2011586059461963</v>
      </c>
      <c r="AC54" s="348">
        <f t="shared" si="91"/>
        <v>-1.1846583288739243</v>
      </c>
      <c r="AD54" s="348">
        <f t="shared" si="91"/>
        <v>-1.1647570204995867</v>
      </c>
      <c r="AE54" s="348">
        <f t="shared" si="91"/>
        <v>-1.1425891298317175</v>
      </c>
      <c r="AF54" s="348">
        <f t="shared" si="91"/>
        <v>-1.1225953927640786</v>
      </c>
      <c r="AG54" s="348">
        <f t="shared" si="91"/>
        <v>-1.0985891288702361</v>
      </c>
      <c r="AH54" s="348">
        <f t="shared" si="91"/>
        <v>-1.0731541309115131</v>
      </c>
      <c r="AI54" s="348">
        <f t="shared" si="91"/>
        <v>-1.0490271071331627</v>
      </c>
      <c r="AJ54" s="348">
        <f t="shared" si="91"/>
        <v>-1.020217586932002</v>
      </c>
      <c r="AK54" s="348">
        <f t="shared" si="91"/>
        <v>-0.99145149734293603</v>
      </c>
      <c r="AL54" s="348">
        <f t="shared" ref="AL54:BN54" si="92">AL121*AL188</f>
        <v>-0.96245729117923073</v>
      </c>
      <c r="AM54" s="348">
        <f t="shared" si="92"/>
        <v>-0.92801804870553961</v>
      </c>
      <c r="AN54" s="348">
        <f t="shared" si="92"/>
        <v>-0.89591377767812164</v>
      </c>
      <c r="AO54" s="348">
        <f t="shared" si="92"/>
        <v>-0.86108366017815818</v>
      </c>
      <c r="AP54" s="348">
        <f t="shared" si="92"/>
        <v>-0.81992555962926961</v>
      </c>
      <c r="AQ54" s="348">
        <f t="shared" si="92"/>
        <v>-0.78441867744401561</v>
      </c>
      <c r="AR54" s="348">
        <f t="shared" si="92"/>
        <v>-0.74242556542263638</v>
      </c>
      <c r="AS54" s="348">
        <f t="shared" si="92"/>
        <v>-0.69735522021394936</v>
      </c>
      <c r="AT54" s="348">
        <f t="shared" si="92"/>
        <v>-0.65415655915171056</v>
      </c>
      <c r="AU54" s="348">
        <f t="shared" si="92"/>
        <v>-0.60363572927106213</v>
      </c>
      <c r="AV54" s="348">
        <f t="shared" si="92"/>
        <v>-0.5553129895165555</v>
      </c>
      <c r="AW54" s="348">
        <f t="shared" si="92"/>
        <v>-0.50398816484785214</v>
      </c>
      <c r="AX54" s="348">
        <f t="shared" si="92"/>
        <v>-0.44850717862515771</v>
      </c>
      <c r="AY54" s="348">
        <f t="shared" si="92"/>
        <v>1.8272094334493092</v>
      </c>
      <c r="AZ54" s="348">
        <f t="shared" si="92"/>
        <v>1.8890294081486421</v>
      </c>
      <c r="BA54" s="348">
        <f t="shared" si="92"/>
        <v>1.9463181951297492</v>
      </c>
      <c r="BB54" s="348">
        <f t="shared" si="92"/>
        <v>2.0045033673279717</v>
      </c>
      <c r="BC54" s="348">
        <f t="shared" si="92"/>
        <v>2.0671759831582452</v>
      </c>
      <c r="BD54" s="348">
        <f t="shared" si="92"/>
        <v>2.1279782198414048</v>
      </c>
      <c r="BE54" s="348">
        <f t="shared" si="92"/>
        <v>2.1840048555295812</v>
      </c>
      <c r="BF54" s="348">
        <f t="shared" si="92"/>
        <v>2.2386870014199958</v>
      </c>
      <c r="BG54" s="348">
        <f t="shared" si="92"/>
        <v>2.2944889218564719</v>
      </c>
      <c r="BH54" s="348">
        <f t="shared" si="92"/>
        <v>2.352401940062244</v>
      </c>
      <c r="BI54" s="348">
        <f t="shared" si="92"/>
        <v>2.4156704867701846</v>
      </c>
      <c r="BJ54" s="348">
        <f t="shared" si="92"/>
        <v>2.4863938493456339</v>
      </c>
      <c r="BK54" s="348">
        <f t="shared" si="92"/>
        <v>2.5563330526434958</v>
      </c>
      <c r="BL54" s="348">
        <f t="shared" si="92"/>
        <v>2.6215457053837836</v>
      </c>
      <c r="BM54" s="348">
        <f t="shared" si="92"/>
        <v>2.6835499163981118</v>
      </c>
      <c r="BN54" s="838">
        <f t="shared" si="92"/>
        <v>2.7359849699850578</v>
      </c>
      <c r="BO54" s="268"/>
    </row>
    <row r="55" spans="2:67" ht="42" customHeight="1">
      <c r="B55" s="479"/>
      <c r="C55" s="478"/>
      <c r="D55" s="498">
        <v>-0.75</v>
      </c>
      <c r="E55" s="497">
        <f t="shared" si="68"/>
        <v>-1.3594475410188265</v>
      </c>
      <c r="F55" s="837">
        <f t="shared" ref="F55:AK55" si="93">F122*F189</f>
        <v>-1.4279543160049804</v>
      </c>
      <c r="G55" s="348">
        <f t="shared" si="93"/>
        <v>-1.4186570477564733</v>
      </c>
      <c r="H55" s="348">
        <f t="shared" si="93"/>
        <v>-1.4164406638092</v>
      </c>
      <c r="I55" s="348">
        <f t="shared" si="93"/>
        <v>-1.4138102118105016</v>
      </c>
      <c r="J55" s="348">
        <f t="shared" si="93"/>
        <v>-1.4106782291462985</v>
      </c>
      <c r="K55" s="348">
        <f t="shared" si="93"/>
        <v>-1.4069345755469447</v>
      </c>
      <c r="L55" s="348">
        <f t="shared" si="93"/>
        <v>-1.4024422785358235</v>
      </c>
      <c r="M55" s="348">
        <f t="shared" si="93"/>
        <v>-1.397033289204791</v>
      </c>
      <c r="N55" s="348">
        <f t="shared" si="93"/>
        <v>-1.3905040121222234</v>
      </c>
      <c r="O55" s="348">
        <f t="shared" si="93"/>
        <v>-1.382610448667861</v>
      </c>
      <c r="P55" s="348">
        <f t="shared" si="93"/>
        <v>-1.3755392693322774</v>
      </c>
      <c r="Q55" s="348">
        <f t="shared" si="93"/>
        <v>-1.3676648431520086</v>
      </c>
      <c r="R55" s="348">
        <f t="shared" si="93"/>
        <v>-1.3581259667321519</v>
      </c>
      <c r="S55" s="348">
        <f t="shared" si="93"/>
        <v>-1.3497090656873667</v>
      </c>
      <c r="T55" s="348">
        <f t="shared" si="93"/>
        <v>-1.3401962613281493</v>
      </c>
      <c r="U55" s="348">
        <f t="shared" si="93"/>
        <v>-1.3287051047184975</v>
      </c>
      <c r="V55" s="348">
        <f t="shared" si="93"/>
        <v>-1.3187781257803819</v>
      </c>
      <c r="W55" s="348">
        <f t="shared" si="93"/>
        <v>-1.3073432875973203</v>
      </c>
      <c r="X55" s="348">
        <f t="shared" si="93"/>
        <v>-1.2935448586051981</v>
      </c>
      <c r="Y55" s="348">
        <f t="shared" si="93"/>
        <v>-1.2819025309397845</v>
      </c>
      <c r="Z55" s="348">
        <f t="shared" si="93"/>
        <v>-1.2681474339729499</v>
      </c>
      <c r="AA55" s="348">
        <f t="shared" si="93"/>
        <v>-1.2516673745578151</v>
      </c>
      <c r="AB55" s="348">
        <f t="shared" si="93"/>
        <v>-1.2379217705962271</v>
      </c>
      <c r="AC55" s="348">
        <f t="shared" si="93"/>
        <v>-1.2213181008147402</v>
      </c>
      <c r="AD55" s="348">
        <f t="shared" si="93"/>
        <v>-1.2020655247280863</v>
      </c>
      <c r="AE55" s="348">
        <f t="shared" si="93"/>
        <v>-1.1854137987362128</v>
      </c>
      <c r="AF55" s="348">
        <f t="shared" si="93"/>
        <v>-1.1653569928477376</v>
      </c>
      <c r="AG55" s="348">
        <f t="shared" si="93"/>
        <v>-1.1430341941439863</v>
      </c>
      <c r="AH55" s="348">
        <f t="shared" si="93"/>
        <v>-1.1228878363810018</v>
      </c>
      <c r="AI55" s="348">
        <f t="shared" si="93"/>
        <v>-1.0987254536115252</v>
      </c>
      <c r="AJ55" s="348">
        <f t="shared" si="93"/>
        <v>-1.0731241179890647</v>
      </c>
      <c r="AK55" s="348">
        <f t="shared" si="93"/>
        <v>-1.0488076398713064</v>
      </c>
      <c r="AL55" s="348">
        <f t="shared" ref="AL55:BN55" si="94">AL122*AL189</f>
        <v>-1.019768633389782</v>
      </c>
      <c r="AM55" s="348">
        <f t="shared" si="94"/>
        <v>-0.99070768796095132</v>
      </c>
      <c r="AN55" s="348">
        <f t="shared" si="94"/>
        <v>-0.9613193467222324</v>
      </c>
      <c r="AO55" s="348">
        <f t="shared" si="94"/>
        <v>-0.92635035154052359</v>
      </c>
      <c r="AP55" s="348">
        <f t="shared" si="94"/>
        <v>-0.89351268727430988</v>
      </c>
      <c r="AQ55" s="348">
        <f t="shared" si="94"/>
        <v>-0.85768168414815171</v>
      </c>
      <c r="AR55" s="348">
        <f t="shared" si="94"/>
        <v>-0.81519232272373499</v>
      </c>
      <c r="AS55" s="348">
        <f t="shared" si="94"/>
        <v>-0.77785902175504007</v>
      </c>
      <c r="AT55" s="348">
        <f t="shared" si="94"/>
        <v>-0.73352229558367144</v>
      </c>
      <c r="AU55" s="348">
        <f t="shared" si="94"/>
        <v>-0.68551813447307808</v>
      </c>
      <c r="AV55" s="348">
        <f t="shared" si="94"/>
        <v>-0.63871485793983285</v>
      </c>
      <c r="AW55" s="348">
        <f t="shared" si="94"/>
        <v>-0.58429617083474883</v>
      </c>
      <c r="AX55" s="348">
        <f t="shared" si="94"/>
        <v>-0.53196138843399454</v>
      </c>
      <c r="AY55" s="348">
        <f t="shared" si="94"/>
        <v>-0.47740522011435438</v>
      </c>
      <c r="AZ55" s="348">
        <f t="shared" si="94"/>
        <v>1.7788031223503287</v>
      </c>
      <c r="BA55" s="348">
        <f t="shared" si="94"/>
        <v>1.8238112448869304</v>
      </c>
      <c r="BB55" s="348">
        <f t="shared" si="94"/>
        <v>1.8702004483496522</v>
      </c>
      <c r="BC55" s="348">
        <f t="shared" si="94"/>
        <v>1.921383159607144</v>
      </c>
      <c r="BD55" s="348">
        <f t="shared" si="94"/>
        <v>1.975922721966475</v>
      </c>
      <c r="BE55" s="348">
        <f t="shared" si="94"/>
        <v>2.0349200833473082</v>
      </c>
      <c r="BF55" s="348">
        <f t="shared" si="94"/>
        <v>2.0907071137819329</v>
      </c>
      <c r="BG55" s="348">
        <f t="shared" si="94"/>
        <v>2.1496512094513731</v>
      </c>
      <c r="BH55" s="348">
        <f t="shared" si="94"/>
        <v>2.2204329064452839</v>
      </c>
      <c r="BI55" s="348">
        <f t="shared" si="94"/>
        <v>2.3057099269347749</v>
      </c>
      <c r="BJ55" s="348">
        <f t="shared" si="94"/>
        <v>2.3969531692815416</v>
      </c>
      <c r="BK55" s="348">
        <f t="shared" si="94"/>
        <v>2.4871346203289573</v>
      </c>
      <c r="BL55" s="348">
        <f t="shared" si="94"/>
        <v>2.5736679959700299</v>
      </c>
      <c r="BM55" s="348">
        <f t="shared" si="94"/>
        <v>2.6477590527238273</v>
      </c>
      <c r="BN55" s="838">
        <f t="shared" si="94"/>
        <v>2.7084919172868323</v>
      </c>
      <c r="BO55" s="268"/>
    </row>
    <row r="56" spans="2:67" ht="42" customHeight="1">
      <c r="B56" s="479"/>
      <c r="C56" s="478"/>
      <c r="D56" s="496">
        <v>-0.8</v>
      </c>
      <c r="E56" s="497">
        <f t="shared" si="68"/>
        <v>-1.3842701468568093</v>
      </c>
      <c r="F56" s="837">
        <f t="shared" ref="F56:AK56" si="95">F123*F190</f>
        <v>-1.440876588272674</v>
      </c>
      <c r="G56" s="348">
        <f t="shared" si="95"/>
        <v>-1.4316593328277463</v>
      </c>
      <c r="H56" s="348">
        <f t="shared" si="95"/>
        <v>-1.4295225788098833</v>
      </c>
      <c r="I56" s="348">
        <f t="shared" si="95"/>
        <v>-1.4269646858604796</v>
      </c>
      <c r="J56" s="348">
        <f t="shared" si="95"/>
        <v>-1.4238948751538181</v>
      </c>
      <c r="K56" s="348">
        <f t="shared" si="95"/>
        <v>-1.4202007952455689</v>
      </c>
      <c r="L56" s="348">
        <f t="shared" si="95"/>
        <v>-1.4157445964063498</v>
      </c>
      <c r="M56" s="348">
        <f t="shared" si="95"/>
        <v>-1.4103586694653942</v>
      </c>
      <c r="N56" s="348">
        <f t="shared" si="95"/>
        <v>-1.4038409571974944</v>
      </c>
      <c r="O56" s="348">
        <f t="shared" si="95"/>
        <v>-1.3979280685920443</v>
      </c>
      <c r="P56" s="348">
        <f t="shared" si="95"/>
        <v>-1.3914311754683308</v>
      </c>
      <c r="Q56" s="348">
        <f t="shared" si="95"/>
        <v>-1.3835515343258069</v>
      </c>
      <c r="R56" s="348">
        <f t="shared" si="95"/>
        <v>-1.3764831882156856</v>
      </c>
      <c r="S56" s="348">
        <f t="shared" si="95"/>
        <v>-1.368611115885068</v>
      </c>
      <c r="T56" s="348">
        <f t="shared" si="95"/>
        <v>-1.3590804448230511</v>
      </c>
      <c r="U56" s="348">
        <f t="shared" si="95"/>
        <v>-1.3506767968412894</v>
      </c>
      <c r="V56" s="348">
        <f t="shared" si="95"/>
        <v>-1.3411766014524076</v>
      </c>
      <c r="W56" s="348">
        <f t="shared" si="95"/>
        <v>-1.3296922786733465</v>
      </c>
      <c r="X56" s="348">
        <f t="shared" si="95"/>
        <v>-1.3197645083845142</v>
      </c>
      <c r="Y56" s="348">
        <f t="shared" si="95"/>
        <v>-1.3083149486248042</v>
      </c>
      <c r="Z56" s="348">
        <f t="shared" si="95"/>
        <v>-1.2944842398106191</v>
      </c>
      <c r="AA56" s="348">
        <f t="shared" si="95"/>
        <v>-1.2827938506977383</v>
      </c>
      <c r="AB56" s="348">
        <f t="shared" si="95"/>
        <v>-1.2689720503597988</v>
      </c>
      <c r="AC56" s="348">
        <f t="shared" si="95"/>
        <v>-1.2524083514346718</v>
      </c>
      <c r="AD56" s="348">
        <f t="shared" si="95"/>
        <v>-1.2385684613790215</v>
      </c>
      <c r="AE56" s="348">
        <f t="shared" si="95"/>
        <v>-1.221859966460181</v>
      </c>
      <c r="AF56" s="348">
        <f t="shared" si="95"/>
        <v>-1.2024953410813388</v>
      </c>
      <c r="AG56" s="348">
        <f t="shared" si="95"/>
        <v>-1.1857274261503525</v>
      </c>
      <c r="AH56" s="348">
        <f t="shared" si="95"/>
        <v>-1.1655470694068952</v>
      </c>
      <c r="AI56" s="348">
        <f t="shared" si="95"/>
        <v>-1.1430897918177338</v>
      </c>
      <c r="AJ56" s="348">
        <f t="shared" si="95"/>
        <v>-1.122789828796886</v>
      </c>
      <c r="AK56" s="348">
        <f t="shared" si="95"/>
        <v>-1.098441560452126</v>
      </c>
      <c r="AL56" s="348">
        <f t="shared" ref="AL56:BN56" si="96">AL123*AL190</f>
        <v>-1.0726030084242926</v>
      </c>
      <c r="AM56" s="348">
        <f t="shared" si="96"/>
        <v>-1.0479686180476582</v>
      </c>
      <c r="AN56" s="348">
        <f t="shared" si="96"/>
        <v>-1.0184970139576066</v>
      </c>
      <c r="AO56" s="348">
        <f t="shared" si="96"/>
        <v>-0.98883259602388518</v>
      </c>
      <c r="AP56" s="348">
        <f t="shared" si="96"/>
        <v>-0.9585962265518313</v>
      </c>
      <c r="AQ56" s="348">
        <f t="shared" si="96"/>
        <v>-0.92245583701887224</v>
      </c>
      <c r="AR56" s="348">
        <f t="shared" si="96"/>
        <v>-0.88797155562465735</v>
      </c>
      <c r="AS56" s="348">
        <f t="shared" si="96"/>
        <v>-0.8498807393467035</v>
      </c>
      <c r="AT56" s="348">
        <f t="shared" si="96"/>
        <v>-0.80439010438581304</v>
      </c>
      <c r="AU56" s="348">
        <f t="shared" si="96"/>
        <v>-0.76297246459791512</v>
      </c>
      <c r="AV56" s="348">
        <f t="shared" si="96"/>
        <v>-0.71349323385595409</v>
      </c>
      <c r="AW56" s="348">
        <f t="shared" si="96"/>
        <v>-0.65927464577217987</v>
      </c>
      <c r="AX56" s="348">
        <f t="shared" si="96"/>
        <v>-0.60529659285060389</v>
      </c>
      <c r="AY56" s="348">
        <f t="shared" si="96"/>
        <v>-0.54404275600314478</v>
      </c>
      <c r="AZ56" s="348">
        <f t="shared" si="96"/>
        <v>-0.48621757439803481</v>
      </c>
      <c r="BA56" s="348">
        <f t="shared" si="96"/>
        <v>1.6823314853151423</v>
      </c>
      <c r="BB56" s="348">
        <f t="shared" si="96"/>
        <v>1.7010590226499849</v>
      </c>
      <c r="BC56" s="348">
        <f t="shared" si="96"/>
        <v>1.7347167354583466</v>
      </c>
      <c r="BD56" s="348">
        <f t="shared" si="96"/>
        <v>1.7855963335072647</v>
      </c>
      <c r="BE56" s="348">
        <f t="shared" si="96"/>
        <v>1.8399106632792628</v>
      </c>
      <c r="BF56" s="348">
        <f t="shared" si="96"/>
        <v>1.8938059330011456</v>
      </c>
      <c r="BG56" s="348">
        <f t="shared" si="96"/>
        <v>1.9641514789760126</v>
      </c>
      <c r="BH56" s="348">
        <f t="shared" si="96"/>
        <v>2.0591698932735691</v>
      </c>
      <c r="BI56" s="348">
        <f t="shared" si="96"/>
        <v>2.1739118227761414</v>
      </c>
      <c r="BJ56" s="348">
        <f t="shared" si="96"/>
        <v>2.2972332529793076</v>
      </c>
      <c r="BK56" s="348">
        <f t="shared" si="96"/>
        <v>2.4184995334922905</v>
      </c>
      <c r="BL56" s="348">
        <f t="shared" si="96"/>
        <v>2.5242262662012687</v>
      </c>
      <c r="BM56" s="348">
        <f t="shared" si="96"/>
        <v>2.6112090216538677</v>
      </c>
      <c r="BN56" s="838">
        <f t="shared" si="96"/>
        <v>2.6846020867283058</v>
      </c>
      <c r="BO56" s="268"/>
    </row>
    <row r="57" spans="2:67" ht="42" customHeight="1">
      <c r="B57" s="479"/>
      <c r="C57" s="478"/>
      <c r="D57" s="498">
        <v>-0.85</v>
      </c>
      <c r="E57" s="497">
        <f t="shared" si="68"/>
        <v>-1.4048046249278832</v>
      </c>
      <c r="F57" s="837">
        <f t="shared" ref="F57:AK57" si="97">F124*F191</f>
        <v>-1.4515145954167108</v>
      </c>
      <c r="G57" s="348">
        <f t="shared" si="97"/>
        <v>-1.4423490485266452</v>
      </c>
      <c r="H57" s="348">
        <f t="shared" si="97"/>
        <v>-1.4410692637011371</v>
      </c>
      <c r="I57" s="348">
        <f t="shared" si="97"/>
        <v>-1.437750507386667</v>
      </c>
      <c r="J57" s="348">
        <f t="shared" si="97"/>
        <v>-1.4347190651407429</v>
      </c>
      <c r="K57" s="348">
        <f t="shared" si="97"/>
        <v>-1.431055199520745</v>
      </c>
      <c r="L57" s="348">
        <f t="shared" si="97"/>
        <v>-1.426620743834254</v>
      </c>
      <c r="M57" s="348">
        <f t="shared" si="97"/>
        <v>-1.4212485093487472</v>
      </c>
      <c r="N57" s="348">
        <f t="shared" si="97"/>
        <v>-1.4163228705424733</v>
      </c>
      <c r="O57" s="348">
        <f t="shared" si="97"/>
        <v>-1.4109685893588997</v>
      </c>
      <c r="P57" s="348">
        <f t="shared" si="97"/>
        <v>-1.4044701799851735</v>
      </c>
      <c r="Q57" s="348">
        <f t="shared" si="97"/>
        <v>-1.3985662334568301</v>
      </c>
      <c r="R57" s="348">
        <f t="shared" si="97"/>
        <v>-1.3920709716212407</v>
      </c>
      <c r="S57" s="348">
        <f t="shared" si="97"/>
        <v>-1.3841923761641153</v>
      </c>
      <c r="T57" s="348">
        <f t="shared" si="97"/>
        <v>-1.3771297311439634</v>
      </c>
      <c r="U57" s="348">
        <f t="shared" si="97"/>
        <v>-1.3692656442792379</v>
      </c>
      <c r="V57" s="348">
        <f t="shared" si="97"/>
        <v>-1.3597423638459969</v>
      </c>
      <c r="W57" s="348">
        <f t="shared" si="97"/>
        <v>-1.3513442075845905</v>
      </c>
      <c r="X57" s="348">
        <f t="shared" si="97"/>
        <v>-1.3418438086969373</v>
      </c>
      <c r="Y57" s="348">
        <f t="shared" si="97"/>
        <v>-1.3303505965882676</v>
      </c>
      <c r="Z57" s="348">
        <f t="shared" si="97"/>
        <v>-1.3204049252518633</v>
      </c>
      <c r="AA57" s="348">
        <f t="shared" si="97"/>
        <v>-1.3089255804054338</v>
      </c>
      <c r="AB57" s="348">
        <f t="shared" si="97"/>
        <v>-1.2950524252512674</v>
      </c>
      <c r="AC57" s="348">
        <f t="shared" si="97"/>
        <v>-1.2833093625754757</v>
      </c>
      <c r="AD57" s="348">
        <f t="shared" si="97"/>
        <v>-1.2694238478800426</v>
      </c>
      <c r="AE57" s="348">
        <f t="shared" si="97"/>
        <v>-1.2527866192583523</v>
      </c>
      <c r="AF57" s="348">
        <f t="shared" si="97"/>
        <v>-1.2388658098008964</v>
      </c>
      <c r="AG57" s="348">
        <f t="shared" si="97"/>
        <v>-1.2220669086347162</v>
      </c>
      <c r="AH57" s="348">
        <f t="shared" si="97"/>
        <v>-1.2026004210049577</v>
      </c>
      <c r="AI57" s="348">
        <f t="shared" si="97"/>
        <v>-1.1857143993246324</v>
      </c>
      <c r="AJ57" s="348">
        <f t="shared" si="97"/>
        <v>-1.165390243093932</v>
      </c>
      <c r="AK57" s="348">
        <f t="shared" si="97"/>
        <v>-1.1427499352165618</v>
      </c>
      <c r="AL57" s="348">
        <f t="shared" ref="AL57:BN57" si="98">AL124*AL191</f>
        <v>-1.1222052353052658</v>
      </c>
      <c r="AM57" s="348">
        <f t="shared" si="98"/>
        <v>-1.0975226001582983</v>
      </c>
      <c r="AN57" s="348">
        <f t="shared" si="98"/>
        <v>-1.0712165953591719</v>
      </c>
      <c r="AO57" s="348">
        <f t="shared" si="98"/>
        <v>-1.0459162109780733</v>
      </c>
      <c r="AP57" s="348">
        <f t="shared" si="98"/>
        <v>-1.0155057641437208</v>
      </c>
      <c r="AQ57" s="348">
        <f t="shared" si="98"/>
        <v>-0.98450349901368284</v>
      </c>
      <c r="AR57" s="348">
        <f t="shared" si="98"/>
        <v>-0.95236583077867898</v>
      </c>
      <c r="AS57" s="348">
        <f t="shared" si="98"/>
        <v>-0.91358685059284062</v>
      </c>
      <c r="AT57" s="348">
        <f t="shared" si="98"/>
        <v>-0.87539280695705868</v>
      </c>
      <c r="AU57" s="348">
        <f t="shared" si="98"/>
        <v>-0.83223529930872198</v>
      </c>
      <c r="AV57" s="348">
        <f t="shared" si="98"/>
        <v>-0.78009330106827734</v>
      </c>
      <c r="AW57" s="348">
        <f t="shared" si="98"/>
        <v>-0.72981248322166592</v>
      </c>
      <c r="AX57" s="348">
        <f t="shared" si="98"/>
        <v>-0.66961723619973634</v>
      </c>
      <c r="AY57" s="348">
        <f t="shared" si="98"/>
        <v>-0.60339010041397934</v>
      </c>
      <c r="AZ57" s="348">
        <f t="shared" si="98"/>
        <v>-0.53741949133527489</v>
      </c>
      <c r="BA57" s="348">
        <f t="shared" si="98"/>
        <v>-0.4683410571354889</v>
      </c>
      <c r="BB57" s="348">
        <f t="shared" si="98"/>
        <v>1.505190266041146</v>
      </c>
      <c r="BC57" s="348">
        <f t="shared" si="98"/>
        <v>1.5075226462813229</v>
      </c>
      <c r="BD57" s="348">
        <f t="shared" si="98"/>
        <v>1.5397819587831032</v>
      </c>
      <c r="BE57" s="348">
        <f t="shared" si="98"/>
        <v>1.5863453398407183</v>
      </c>
      <c r="BF57" s="348">
        <f t="shared" si="98"/>
        <v>1.6447247157556997</v>
      </c>
      <c r="BG57" s="348">
        <f t="shared" si="98"/>
        <v>1.7352221175736946</v>
      </c>
      <c r="BH57" s="348">
        <f t="shared" si="98"/>
        <v>1.8687282628542901</v>
      </c>
      <c r="BI57" s="348">
        <f t="shared" si="98"/>
        <v>2.0322451119475606</v>
      </c>
      <c r="BJ57" s="348">
        <f t="shared" si="98"/>
        <v>2.2009792835852551</v>
      </c>
      <c r="BK57" s="348">
        <f t="shared" si="98"/>
        <v>2.3519181589819338</v>
      </c>
      <c r="BL57" s="348">
        <f t="shared" si="98"/>
        <v>2.4773988299363521</v>
      </c>
      <c r="BM57" s="348">
        <f t="shared" si="98"/>
        <v>2.5812052223162998</v>
      </c>
      <c r="BN57" s="838">
        <f t="shared" si="98"/>
        <v>2.6616422951137393</v>
      </c>
      <c r="BO57" s="268"/>
    </row>
    <row r="58" spans="2:67" ht="42" customHeight="1">
      <c r="B58" s="479"/>
      <c r="C58" s="478"/>
      <c r="D58" s="496">
        <v>-0.9</v>
      </c>
      <c r="E58" s="497">
        <f t="shared" si="68"/>
        <v>-1.4217605969519687</v>
      </c>
      <c r="F58" s="837">
        <f t="shared" ref="F58:AK58" si="99">F125*F192</f>
        <v>-1.4602584285286888</v>
      </c>
      <c r="G58" s="348">
        <f t="shared" si="99"/>
        <v>-1.4517225994370138</v>
      </c>
      <c r="H58" s="348">
        <f t="shared" si="99"/>
        <v>-1.4516668956245744</v>
      </c>
      <c r="I58" s="348">
        <f t="shared" si="99"/>
        <v>-1.4465879688664949</v>
      </c>
      <c r="J58" s="348">
        <f t="shared" si="99"/>
        <v>-1.4435801909348522</v>
      </c>
      <c r="K58" s="348">
        <f t="shared" si="99"/>
        <v>-1.439934757248591</v>
      </c>
      <c r="L58" s="348">
        <f t="shared" si="99"/>
        <v>-1.4355134228330453</v>
      </c>
      <c r="M58" s="348">
        <f t="shared" si="99"/>
        <v>-1.4314236557774052</v>
      </c>
      <c r="N58" s="348">
        <f t="shared" si="99"/>
        <v>-1.4270161483242301</v>
      </c>
      <c r="O58" s="348">
        <f t="shared" si="99"/>
        <v>-1.4216630354379607</v>
      </c>
      <c r="P58" s="348">
        <f t="shared" si="99"/>
        <v>-1.4167494041331024</v>
      </c>
      <c r="Q58" s="348">
        <f t="shared" si="99"/>
        <v>-1.4114005346742178</v>
      </c>
      <c r="R58" s="348">
        <f t="shared" si="99"/>
        <v>-1.4049028954099227</v>
      </c>
      <c r="S58" s="348">
        <f t="shared" si="99"/>
        <v>-1.3989999309629511</v>
      </c>
      <c r="T58" s="348">
        <f t="shared" si="99"/>
        <v>-1.3925080793293827</v>
      </c>
      <c r="U58" s="348">
        <f t="shared" si="99"/>
        <v>-1.3846340951043883</v>
      </c>
      <c r="V58" s="348">
        <f t="shared" si="99"/>
        <v>-1.3775764857729687</v>
      </c>
      <c r="W58" s="348">
        <f t="shared" si="99"/>
        <v>-1.3697157415758832</v>
      </c>
      <c r="X58" s="348">
        <f t="shared" si="99"/>
        <v>-1.3601921512029531</v>
      </c>
      <c r="Y58" s="348">
        <f t="shared" si="99"/>
        <v>-1.3517893278717479</v>
      </c>
      <c r="Z58" s="348">
        <f t="shared" si="99"/>
        <v>-1.3422777345577828</v>
      </c>
      <c r="AA58" s="348">
        <f t="shared" si="99"/>
        <v>-1.3307654291022819</v>
      </c>
      <c r="AB58" s="348">
        <f t="shared" si="99"/>
        <v>-1.3207931955063632</v>
      </c>
      <c r="AC58" s="348">
        <f t="shared" si="99"/>
        <v>-1.309278576879483</v>
      </c>
      <c r="AD58" s="348">
        <f t="shared" si="99"/>
        <v>-1.2953612718546992</v>
      </c>
      <c r="AE58" s="348">
        <f t="shared" si="99"/>
        <v>-1.2835662131393406</v>
      </c>
      <c r="AF58" s="348">
        <f t="shared" si="99"/>
        <v>-1.2696192753812405</v>
      </c>
      <c r="AG58" s="348">
        <f t="shared" si="99"/>
        <v>-1.2529096924748571</v>
      </c>
      <c r="AH58" s="348">
        <f t="shared" si="99"/>
        <v>-1.2389027355999851</v>
      </c>
      <c r="AI58" s="348">
        <f t="shared" si="99"/>
        <v>-1.2219973053620576</v>
      </c>
      <c r="AJ58" s="348">
        <f t="shared" si="99"/>
        <v>-1.2023945662898994</v>
      </c>
      <c r="AK58" s="348">
        <f t="shared" si="99"/>
        <v>-1.1853265494506047</v>
      </c>
      <c r="AL58" s="348">
        <f t="shared" ref="AL58:BN58" si="100">AL125*AL192</f>
        <v>-1.1647534353347018</v>
      </c>
      <c r="AM58" s="348">
        <f t="shared" si="100"/>
        <v>-1.1417651790551622</v>
      </c>
      <c r="AN58" s="348">
        <f t="shared" si="100"/>
        <v>-1.1207221385847512</v>
      </c>
      <c r="AO58" s="348">
        <f t="shared" si="100"/>
        <v>-1.095329647246444</v>
      </c>
      <c r="AP58" s="348">
        <f t="shared" si="100"/>
        <v>-1.0680050102056107</v>
      </c>
      <c r="AQ58" s="348">
        <f t="shared" si="100"/>
        <v>-1.0412311658439173</v>
      </c>
      <c r="AR58" s="348">
        <f t="shared" si="100"/>
        <v>-1.008727874143674</v>
      </c>
      <c r="AS58" s="348">
        <f t="shared" si="100"/>
        <v>-0.9747337255288071</v>
      </c>
      <c r="AT58" s="348">
        <f t="shared" si="100"/>
        <v>-0.93834585948678728</v>
      </c>
      <c r="AU58" s="348">
        <f t="shared" si="100"/>
        <v>-0.89369280385532968</v>
      </c>
      <c r="AV58" s="348">
        <f t="shared" si="100"/>
        <v>-0.84731004083146011</v>
      </c>
      <c r="AW58" s="348">
        <f t="shared" si="100"/>
        <v>-0.7931417629730575</v>
      </c>
      <c r="AX58" s="348">
        <f t="shared" si="100"/>
        <v>-0.726939025086067</v>
      </c>
      <c r="AY58" s="348">
        <f t="shared" si="100"/>
        <v>-0.65875798557907594</v>
      </c>
      <c r="AZ58" s="348">
        <f t="shared" si="100"/>
        <v>-0.57877436959126727</v>
      </c>
      <c r="BA58" s="348">
        <f t="shared" si="100"/>
        <v>-0.49420970038638462</v>
      </c>
      <c r="BB58" s="348">
        <f t="shared" si="100"/>
        <v>-0.41743390382725509</v>
      </c>
      <c r="BC58" s="348">
        <f t="shared" si="100"/>
        <v>1.2355502539938847</v>
      </c>
      <c r="BD58" s="348">
        <f t="shared" si="100"/>
        <v>1.2350246614034879</v>
      </c>
      <c r="BE58" s="348">
        <f t="shared" si="100"/>
        <v>1.2752445688213585</v>
      </c>
      <c r="BF58" s="348">
        <f t="shared" si="100"/>
        <v>1.3378501694328373</v>
      </c>
      <c r="BG58" s="348">
        <f t="shared" si="100"/>
        <v>1.4696748345890507</v>
      </c>
      <c r="BH58" s="348">
        <f t="shared" si="100"/>
        <v>1.6737180623227526</v>
      </c>
      <c r="BI58" s="348">
        <f t="shared" si="100"/>
        <v>1.9032969107053237</v>
      </c>
      <c r="BJ58" s="348">
        <f t="shared" si="100"/>
        <v>2.1159930480042894</v>
      </c>
      <c r="BK58" s="348">
        <f t="shared" si="100"/>
        <v>2.2951425689109319</v>
      </c>
      <c r="BL58" s="348">
        <f t="shared" si="100"/>
        <v>2.4412940425218892</v>
      </c>
      <c r="BM58" s="348">
        <f t="shared" si="100"/>
        <v>2.5540010934398594</v>
      </c>
      <c r="BN58" s="838">
        <f t="shared" si="100"/>
        <v>2.6394057937528874</v>
      </c>
      <c r="BO58" s="268"/>
    </row>
    <row r="59" spans="2:67" ht="42" customHeight="1">
      <c r="B59" s="479"/>
      <c r="C59" s="478"/>
      <c r="D59" s="498">
        <v>-0.95</v>
      </c>
      <c r="E59" s="497">
        <f t="shared" si="68"/>
        <v>-1.4357404714692876</v>
      </c>
      <c r="F59" s="837">
        <f t="shared" ref="F59:AK59" si="101">F126*F193</f>
        <v>-1.4674371215435063</v>
      </c>
      <c r="G59" s="348">
        <f t="shared" si="101"/>
        <v>-1.4604100950312224</v>
      </c>
      <c r="H59" s="348">
        <f t="shared" si="101"/>
        <v>-1.4603749505068599</v>
      </c>
      <c r="I59" s="348">
        <f t="shared" si="101"/>
        <v>-1.4538257593373198</v>
      </c>
      <c r="J59" s="348">
        <f t="shared" si="101"/>
        <v>-1.4518450216610013</v>
      </c>
      <c r="K59" s="348">
        <f t="shared" si="101"/>
        <v>-1.4471984037543277</v>
      </c>
      <c r="L59" s="348">
        <f t="shared" si="101"/>
        <v>-1.4438120359157227</v>
      </c>
      <c r="M59" s="348">
        <f t="shared" si="101"/>
        <v>-1.440187782023395</v>
      </c>
      <c r="N59" s="348">
        <f t="shared" si="101"/>
        <v>-1.4357828993197008</v>
      </c>
      <c r="O59" s="348">
        <f t="shared" si="101"/>
        <v>-1.4317049640951671</v>
      </c>
      <c r="P59" s="348">
        <f t="shared" si="101"/>
        <v>-1.427304785943031</v>
      </c>
      <c r="Q59" s="348">
        <f t="shared" si="101"/>
        <v>-1.4219548520976049</v>
      </c>
      <c r="R59" s="348">
        <f t="shared" si="101"/>
        <v>-1.4170418614362441</v>
      </c>
      <c r="S59" s="348">
        <f t="shared" si="101"/>
        <v>-1.4116935515326994</v>
      </c>
      <c r="T59" s="348">
        <f t="shared" si="101"/>
        <v>-1.4051978174743602</v>
      </c>
      <c r="U59" s="348">
        <f t="shared" si="101"/>
        <v>-1.3992978765663862</v>
      </c>
      <c r="V59" s="348">
        <f t="shared" si="101"/>
        <v>-1.3928090202330208</v>
      </c>
      <c r="W59" s="348">
        <f t="shared" si="101"/>
        <v>-1.3849368412697791</v>
      </c>
      <c r="X59" s="348">
        <f t="shared" si="101"/>
        <v>-1.3778792783120746</v>
      </c>
      <c r="Y59" s="348">
        <f t="shared" si="101"/>
        <v>-1.3700154096354331</v>
      </c>
      <c r="Z59" s="348">
        <f t="shared" si="101"/>
        <v>-1.3604843362423524</v>
      </c>
      <c r="AA59" s="348">
        <f t="shared" si="101"/>
        <v>-1.3520693883959423</v>
      </c>
      <c r="AB59" s="348">
        <f t="shared" si="101"/>
        <v>-1.3425398141895715</v>
      </c>
      <c r="AC59" s="348">
        <f t="shared" si="101"/>
        <v>-1.3310029210931724</v>
      </c>
      <c r="AD59" s="348">
        <f t="shared" si="101"/>
        <v>-1.3209995358395354</v>
      </c>
      <c r="AE59" s="348">
        <f t="shared" si="101"/>
        <v>-1.3094458242206195</v>
      </c>
      <c r="AF59" s="348">
        <f t="shared" si="101"/>
        <v>-1.2954800871110299</v>
      </c>
      <c r="AG59" s="348">
        <f t="shared" si="101"/>
        <v>-1.2836252370787971</v>
      </c>
      <c r="AH59" s="348">
        <f t="shared" si="101"/>
        <v>-1.2696025770364465</v>
      </c>
      <c r="AI59" s="348">
        <f t="shared" si="101"/>
        <v>-1.2527948687229924</v>
      </c>
      <c r="AJ59" s="348">
        <f t="shared" si="101"/>
        <v>-1.2386563543368947</v>
      </c>
      <c r="AK59" s="348">
        <f t="shared" si="101"/>
        <v>-1.2215705307174769</v>
      </c>
      <c r="AL59" s="348">
        <f t="shared" ref="AL59:BN59" si="102">AL126*AL193</f>
        <v>-1.2017156849067867</v>
      </c>
      <c r="AM59" s="348">
        <f t="shared" si="102"/>
        <v>-1.1842861121569159</v>
      </c>
      <c r="AN59" s="348">
        <f t="shared" si="102"/>
        <v>-1.1631953193563291</v>
      </c>
      <c r="AO59" s="348">
        <f t="shared" si="102"/>
        <v>-1.139461662946476</v>
      </c>
      <c r="AP59" s="348">
        <f t="shared" si="102"/>
        <v>-1.1173311354852042</v>
      </c>
      <c r="AQ59" s="348">
        <f t="shared" si="102"/>
        <v>-1.0903746908760716</v>
      </c>
      <c r="AR59" s="348">
        <f t="shared" si="102"/>
        <v>-1.0607953961993755</v>
      </c>
      <c r="AS59" s="348">
        <f t="shared" si="102"/>
        <v>-1.0307568435884016</v>
      </c>
      <c r="AT59" s="348">
        <f t="shared" si="102"/>
        <v>-0.99362667330344079</v>
      </c>
      <c r="AU59" s="348">
        <f t="shared" si="102"/>
        <v>-0.95305287446585862</v>
      </c>
      <c r="AV59" s="348">
        <f t="shared" si="102"/>
        <v>-0.90740499617289527</v>
      </c>
      <c r="AW59" s="348">
        <f t="shared" si="102"/>
        <v>-0.85014979887323083</v>
      </c>
      <c r="AX59" s="348">
        <f t="shared" si="102"/>
        <v>-0.78660631901788514</v>
      </c>
      <c r="AY59" s="348">
        <f t="shared" si="102"/>
        <v>-0.71020731456700037</v>
      </c>
      <c r="AZ59" s="348">
        <f t="shared" si="102"/>
        <v>-0.61730168697405119</v>
      </c>
      <c r="BA59" s="348">
        <f t="shared" si="102"/>
        <v>-0.51835364446257903</v>
      </c>
      <c r="BB59" s="348">
        <f t="shared" si="102"/>
        <v>-0.41145478731824559</v>
      </c>
      <c r="BC59" s="348">
        <f t="shared" si="102"/>
        <v>-0.3180086957983449</v>
      </c>
      <c r="BD59" s="348">
        <f t="shared" si="102"/>
        <v>0.88000885214125646</v>
      </c>
      <c r="BE59" s="348">
        <f t="shared" si="102"/>
        <v>0.90157398513745557</v>
      </c>
      <c r="BF59" s="348">
        <f t="shared" si="102"/>
        <v>0.98718946084409875</v>
      </c>
      <c r="BG59" s="348">
        <f t="shared" si="102"/>
        <v>1.2145821509899559</v>
      </c>
      <c r="BH59" s="348">
        <f t="shared" si="102"/>
        <v>1.5150586080156372</v>
      </c>
      <c r="BI59" s="348">
        <f t="shared" si="102"/>
        <v>1.805604476350448</v>
      </c>
      <c r="BJ59" s="348">
        <f t="shared" si="102"/>
        <v>2.054124241930662</v>
      </c>
      <c r="BK59" s="348">
        <f t="shared" si="102"/>
        <v>2.2557857415873919</v>
      </c>
      <c r="BL59" s="348">
        <f t="shared" si="102"/>
        <v>2.4114660455378822</v>
      </c>
      <c r="BM59" s="348">
        <f t="shared" si="102"/>
        <v>2.5296826237496592</v>
      </c>
      <c r="BN59" s="838">
        <f t="shared" si="102"/>
        <v>2.6228795243994485</v>
      </c>
      <c r="BO59" s="268"/>
    </row>
    <row r="60" spans="2:67" ht="42" customHeight="1">
      <c r="B60" s="479"/>
      <c r="C60" s="478"/>
      <c r="D60" s="496">
        <v>-1</v>
      </c>
      <c r="E60" s="497">
        <f t="shared" si="68"/>
        <v>-1.44725220985001</v>
      </c>
      <c r="F60" s="837">
        <f t="shared" ref="F60:AK60" si="103">F127*F194</f>
        <v>-1.4733259269376136</v>
      </c>
      <c r="G60" s="348">
        <f t="shared" si="103"/>
        <v>-1.4675463327799894</v>
      </c>
      <c r="H60" s="348">
        <f t="shared" si="103"/>
        <v>-1.4675241740783416</v>
      </c>
      <c r="I60" s="348">
        <f t="shared" si="103"/>
        <v>-1.4605170204042845</v>
      </c>
      <c r="J60" s="348">
        <f t="shared" si="103"/>
        <v>-1.4605015857444981</v>
      </c>
      <c r="K60" s="348">
        <f t="shared" si="103"/>
        <v>-1.4539700347418545</v>
      </c>
      <c r="L60" s="348">
        <f t="shared" si="103"/>
        <v>-1.4520051807541754</v>
      </c>
      <c r="M60" s="348">
        <f t="shared" si="103"/>
        <v>-1.447371502785481</v>
      </c>
      <c r="N60" s="348">
        <f t="shared" si="103"/>
        <v>-1.4439953293673629</v>
      </c>
      <c r="O60" s="348">
        <f t="shared" si="103"/>
        <v>-1.4403783391200877</v>
      </c>
      <c r="P60" s="348">
        <f t="shared" si="103"/>
        <v>-1.4359778794809057</v>
      </c>
      <c r="Q60" s="348">
        <f t="shared" si="103"/>
        <v>-1.4319019775724124</v>
      </c>
      <c r="R60" s="348">
        <f t="shared" si="103"/>
        <v>-1.4275021679723556</v>
      </c>
      <c r="S60" s="348">
        <f t="shared" si="103"/>
        <v>-1.4221524625833286</v>
      </c>
      <c r="T60" s="348">
        <f t="shared" si="103"/>
        <v>-1.4172407154768656</v>
      </c>
      <c r="U60" s="348">
        <f t="shared" si="103"/>
        <v>-1.4118941761345487</v>
      </c>
      <c r="V60" s="348">
        <f t="shared" si="103"/>
        <v>-1.4054000768731576</v>
      </c>
      <c r="W60" s="348">
        <f t="shared" si="103"/>
        <v>-1.3995012633466666</v>
      </c>
      <c r="X60" s="348">
        <f t="shared" si="103"/>
        <v>-1.3930121811410066</v>
      </c>
      <c r="Y60" s="348">
        <f t="shared" si="103"/>
        <v>-1.3851375947117908</v>
      </c>
      <c r="Z60" s="348">
        <f t="shared" si="103"/>
        <v>-1.3780750375395696</v>
      </c>
      <c r="AA60" s="348">
        <f t="shared" si="103"/>
        <v>-1.3702026332408341</v>
      </c>
      <c r="AB60" s="348">
        <f t="shared" si="103"/>
        <v>-1.3606586615044727</v>
      </c>
      <c r="AC60" s="348">
        <f t="shared" si="103"/>
        <v>-1.3522260592268625</v>
      </c>
      <c r="AD60" s="348">
        <f t="shared" si="103"/>
        <v>-1.3426728762555844</v>
      </c>
      <c r="AE60" s="348">
        <f t="shared" si="103"/>
        <v>-1.3311051240187102</v>
      </c>
      <c r="AF60" s="348">
        <f t="shared" si="103"/>
        <v>-1.3210620113419951</v>
      </c>
      <c r="AG60" s="348">
        <f t="shared" si="103"/>
        <v>-1.3094564534451019</v>
      </c>
      <c r="AH60" s="348">
        <f t="shared" si="103"/>
        <v>-1.2954221605160021</v>
      </c>
      <c r="AI60" s="348">
        <f t="shared" si="103"/>
        <v>-1.2834745437671362</v>
      </c>
      <c r="AJ60" s="348">
        <f t="shared" si="103"/>
        <v>-1.2693239422475668</v>
      </c>
      <c r="AK60" s="348">
        <f t="shared" si="103"/>
        <v>-1.2523370606400184</v>
      </c>
      <c r="AL60" s="348">
        <f t="shared" ref="AL60:BN60" si="104">AL127*AL194</f>
        <v>-1.2379414483787752</v>
      </c>
      <c r="AM60" s="348">
        <f t="shared" si="104"/>
        <v>-1.2204864257655574</v>
      </c>
      <c r="AN60" s="348">
        <f t="shared" si="104"/>
        <v>-1.2000989394497217</v>
      </c>
      <c r="AO60" s="348">
        <f t="shared" si="104"/>
        <v>-1.1818891792324664</v>
      </c>
      <c r="AP60" s="348">
        <f t="shared" si="104"/>
        <v>-1.1596684335985461</v>
      </c>
      <c r="AQ60" s="348">
        <f t="shared" si="104"/>
        <v>-1.1342980768624051</v>
      </c>
      <c r="AR60" s="348">
        <f t="shared" si="104"/>
        <v>-1.1097747218843992</v>
      </c>
      <c r="AS60" s="348">
        <f t="shared" si="104"/>
        <v>-1.0793814450705053</v>
      </c>
      <c r="AT60" s="348">
        <f t="shared" si="104"/>
        <v>-1.0448677338825036</v>
      </c>
      <c r="AU60" s="348">
        <f t="shared" si="104"/>
        <v>-1.007736424777147</v>
      </c>
      <c r="AV60" s="348">
        <f t="shared" si="104"/>
        <v>-0.96067336350294719</v>
      </c>
      <c r="AW60" s="348">
        <f t="shared" si="104"/>
        <v>-0.9062245728559134</v>
      </c>
      <c r="AX60" s="348">
        <f t="shared" si="104"/>
        <v>-0.84156201365567407</v>
      </c>
      <c r="AY60" s="348">
        <f t="shared" si="104"/>
        <v>-0.75944746555176745</v>
      </c>
      <c r="AZ60" s="348">
        <f t="shared" si="104"/>
        <v>-0.66391580251738425</v>
      </c>
      <c r="BA60" s="348">
        <f t="shared" si="104"/>
        <v>-0.54941757833869898</v>
      </c>
      <c r="BB60" s="348">
        <f t="shared" si="104"/>
        <v>-0.41635914074571478</v>
      </c>
      <c r="BC60" s="348">
        <f t="shared" si="104"/>
        <v>-0.28085992497481066</v>
      </c>
      <c r="BD60" s="348">
        <f t="shared" si="104"/>
        <v>-0.1744331438267219</v>
      </c>
      <c r="BE60" s="348">
        <f t="shared" si="104"/>
        <v>0.48181774799797816</v>
      </c>
      <c r="BF60" s="348">
        <f t="shared" si="104"/>
        <v>0.67433349741896342</v>
      </c>
      <c r="BG60" s="348">
        <f t="shared" si="104"/>
        <v>1.0498049547502026</v>
      </c>
      <c r="BH60" s="348">
        <f t="shared" si="104"/>
        <v>1.4248189686418975</v>
      </c>
      <c r="BI60" s="348">
        <f t="shared" si="104"/>
        <v>1.7511399449053537</v>
      </c>
      <c r="BJ60" s="348">
        <f t="shared" si="104"/>
        <v>2.0181432720407759</v>
      </c>
      <c r="BK60" s="348">
        <f t="shared" si="104"/>
        <v>2.2268174778491669</v>
      </c>
      <c r="BL60" s="348">
        <f t="shared" si="104"/>
        <v>2.3870633809302007</v>
      </c>
      <c r="BM60" s="348">
        <f t="shared" si="104"/>
        <v>2.5120778225752232</v>
      </c>
      <c r="BN60" s="838">
        <f t="shared" si="104"/>
        <v>2.6061448438354691</v>
      </c>
      <c r="BO60" s="268"/>
    </row>
    <row r="61" spans="2:67" ht="42" customHeight="1">
      <c r="B61" s="479"/>
      <c r="C61" s="478"/>
      <c r="D61" s="498">
        <v>-1.05</v>
      </c>
      <c r="E61" s="497">
        <f t="shared" si="68"/>
        <v>-1.4567218049982964</v>
      </c>
      <c r="F61" s="837">
        <f t="shared" ref="F61:AK61" si="105">F128*F195</f>
        <v>-1.4781537185231726</v>
      </c>
      <c r="G61" s="348">
        <f t="shared" si="105"/>
        <v>-1.4734037707353116</v>
      </c>
      <c r="H61" s="348">
        <f t="shared" si="105"/>
        <v>-1.4733898019262255</v>
      </c>
      <c r="I61" s="348">
        <f t="shared" si="105"/>
        <v>-1.467623027516882</v>
      </c>
      <c r="J61" s="348">
        <f t="shared" si="105"/>
        <v>-1.4676133977492609</v>
      </c>
      <c r="K61" s="348">
        <f t="shared" si="105"/>
        <v>-1.4606172649338258</v>
      </c>
      <c r="L61" s="348">
        <f t="shared" si="105"/>
        <v>-1.4606118672206436</v>
      </c>
      <c r="M61" s="348">
        <f t="shared" si="105"/>
        <v>-1.4540881562819308</v>
      </c>
      <c r="N61" s="348">
        <f t="shared" si="105"/>
        <v>-1.4521296833264976</v>
      </c>
      <c r="O61" s="348">
        <f t="shared" si="105"/>
        <v>-1.4475003521830492</v>
      </c>
      <c r="P61" s="348">
        <f t="shared" si="105"/>
        <v>-1.4441269411341211</v>
      </c>
      <c r="Q61" s="348">
        <f t="shared" si="105"/>
        <v>-1.4405111871450627</v>
      </c>
      <c r="R61" s="348">
        <f t="shared" si="105"/>
        <v>-1.4361108832654421</v>
      </c>
      <c r="S61" s="348">
        <f t="shared" si="105"/>
        <v>-1.4320351461199852</v>
      </c>
      <c r="T61" s="348">
        <f t="shared" si="105"/>
        <v>-1.4276360368112202</v>
      </c>
      <c r="U61" s="348">
        <f t="shared" si="105"/>
        <v>-1.4222872732416261</v>
      </c>
      <c r="V61" s="348">
        <f t="shared" si="105"/>
        <v>-1.4173764825294333</v>
      </c>
      <c r="W61" s="348">
        <f t="shared" si="105"/>
        <v>-1.4120304273277118</v>
      </c>
      <c r="X61" s="348">
        <f t="shared" si="105"/>
        <v>-1.4055358170854393</v>
      </c>
      <c r="Y61" s="348">
        <f t="shared" si="105"/>
        <v>-1.3996351645849909</v>
      </c>
      <c r="Z61" s="348">
        <f t="shared" si="105"/>
        <v>-1.3931422525114374</v>
      </c>
      <c r="AA61" s="348">
        <f t="shared" si="105"/>
        <v>-1.3852611734919884</v>
      </c>
      <c r="AB61" s="348">
        <f t="shared" si="105"/>
        <v>-1.3781889799488225</v>
      </c>
      <c r="AC61" s="348">
        <f t="shared" si="105"/>
        <v>-1.370302829292305</v>
      </c>
      <c r="AD61" s="348">
        <f t="shared" si="105"/>
        <v>-1.3607398904264683</v>
      </c>
      <c r="AE61" s="348">
        <f t="shared" si="105"/>
        <v>-1.3522817749655509</v>
      </c>
      <c r="AF61" s="348">
        <f t="shared" si="105"/>
        <v>-1.3426941682098903</v>
      </c>
      <c r="AG61" s="348">
        <f t="shared" si="105"/>
        <v>-1.3310797687311546</v>
      </c>
      <c r="AH61" s="348">
        <f t="shared" si="105"/>
        <v>-1.3209726154601018</v>
      </c>
      <c r="AI61" s="348">
        <f t="shared" si="105"/>
        <v>-1.3092779032698192</v>
      </c>
      <c r="AJ61" s="348">
        <f t="shared" si="105"/>
        <v>-1.2951180664391204</v>
      </c>
      <c r="AK61" s="348">
        <f t="shared" si="105"/>
        <v>-1.2829901612173598</v>
      </c>
      <c r="AL61" s="348">
        <f t="shared" ref="AL61:BN61" si="106">AL128*AL195</f>
        <v>-1.26857988328153</v>
      </c>
      <c r="AM61" s="348">
        <f t="shared" si="106"/>
        <v>-1.2512176774210906</v>
      </c>
      <c r="AN61" s="348">
        <f t="shared" si="106"/>
        <v>-1.2362711830011248</v>
      </c>
      <c r="AO61" s="348">
        <f t="shared" si="106"/>
        <v>-1.2180146592290477</v>
      </c>
      <c r="AP61" s="348">
        <f t="shared" si="106"/>
        <v>-1.1964622411188777</v>
      </c>
      <c r="AQ61" s="348">
        <f t="shared" si="106"/>
        <v>-1.1765401365469348</v>
      </c>
      <c r="AR61" s="348">
        <f t="shared" si="106"/>
        <v>-1.1518392854100428</v>
      </c>
      <c r="AS61" s="348">
        <f t="shared" si="106"/>
        <v>-1.1228859609333821</v>
      </c>
      <c r="AT61" s="348">
        <f t="shared" si="106"/>
        <v>-1.0931521900906902</v>
      </c>
      <c r="AU61" s="348">
        <f t="shared" si="106"/>
        <v>-1.0553421426800806</v>
      </c>
      <c r="AV61" s="348">
        <f t="shared" si="106"/>
        <v>-1.0103245149924966</v>
      </c>
      <c r="AW61" s="348">
        <f t="shared" si="106"/>
        <v>-0.95839750711873073</v>
      </c>
      <c r="AX61" s="348">
        <f t="shared" si="106"/>
        <v>-0.89123982518494826</v>
      </c>
      <c r="AY61" s="348">
        <f t="shared" si="106"/>
        <v>-0.80994228204755714</v>
      </c>
      <c r="AZ61" s="348">
        <f t="shared" si="106"/>
        <v>-0.71080187625438829</v>
      </c>
      <c r="BA61" s="348">
        <f t="shared" si="106"/>
        <v>-0.58779474816767863</v>
      </c>
      <c r="BB61" s="348">
        <f t="shared" si="106"/>
        <v>-0.44632119299320827</v>
      </c>
      <c r="BC61" s="348">
        <f t="shared" si="106"/>
        <v>-0.28705929368585703</v>
      </c>
      <c r="BD61" s="348">
        <f t="shared" si="106"/>
        <v>-0.11900889224385004</v>
      </c>
      <c r="BE61" s="348">
        <f t="shared" si="106"/>
        <v>-4.3490987214459979E-2</v>
      </c>
      <c r="BF61" s="348">
        <f t="shared" si="106"/>
        <v>0.56903968735519839</v>
      </c>
      <c r="BG61" s="348">
        <f t="shared" si="106"/>
        <v>1.0023993508352957</v>
      </c>
      <c r="BH61" s="348">
        <f t="shared" si="106"/>
        <v>1.3942252193969911</v>
      </c>
      <c r="BI61" s="348">
        <f t="shared" si="106"/>
        <v>1.7260845241378813</v>
      </c>
      <c r="BJ61" s="348">
        <f t="shared" si="106"/>
        <v>1.9936444774252724</v>
      </c>
      <c r="BK61" s="348">
        <f t="shared" si="106"/>
        <v>2.2043105330866455</v>
      </c>
      <c r="BL61" s="348">
        <f t="shared" si="106"/>
        <v>2.3690262360744025</v>
      </c>
      <c r="BM61" s="348">
        <f t="shared" si="106"/>
        <v>2.4937926241527251</v>
      </c>
      <c r="BN61" s="838">
        <f t="shared" si="106"/>
        <v>2.5881360799926512</v>
      </c>
      <c r="BO61" s="268"/>
    </row>
    <row r="62" spans="2:67" ht="42" customHeight="1">
      <c r="B62" s="479"/>
      <c r="C62" s="478"/>
      <c r="D62" s="496">
        <v>-1.1000000000000001</v>
      </c>
      <c r="E62" s="497">
        <f t="shared" si="68"/>
        <v>-1.4645049310316214</v>
      </c>
      <c r="F62" s="837">
        <f t="shared" ref="F62:AK62" si="107">F129*F196</f>
        <v>-1.4821099685005914</v>
      </c>
      <c r="G62" s="348">
        <f t="shared" si="107"/>
        <v>-1.4782087422380483</v>
      </c>
      <c r="H62" s="348">
        <f t="shared" si="107"/>
        <v>-1.4781999344015258</v>
      </c>
      <c r="I62" s="348">
        <f t="shared" si="107"/>
        <v>-1.4734582295215903</v>
      </c>
      <c r="J62" s="348">
        <f t="shared" si="107"/>
        <v>-1.4734522120083147</v>
      </c>
      <c r="K62" s="348">
        <f t="shared" si="107"/>
        <v>-1.4676923962834945</v>
      </c>
      <c r="L62" s="348">
        <f t="shared" si="107"/>
        <v>-1.4676890360041108</v>
      </c>
      <c r="M62" s="348">
        <f t="shared" si="107"/>
        <v>-1.4606977163533128</v>
      </c>
      <c r="N62" s="348">
        <f t="shared" si="107"/>
        <v>-1.4606963659662229</v>
      </c>
      <c r="O62" s="348">
        <f t="shared" si="107"/>
        <v>-1.4541751970523842</v>
      </c>
      <c r="P62" s="348">
        <f t="shared" si="107"/>
        <v>-1.4522184815886774</v>
      </c>
      <c r="Q62" s="348">
        <f t="shared" si="107"/>
        <v>-1.4475898079803886</v>
      </c>
      <c r="R62" s="348">
        <f t="shared" si="107"/>
        <v>-1.4442164975100233</v>
      </c>
      <c r="S62" s="348">
        <f t="shared" si="107"/>
        <v>-1.4406007992465251</v>
      </c>
      <c r="T62" s="348">
        <f t="shared" si="107"/>
        <v>-1.4362008268809865</v>
      </c>
      <c r="U62" s="348">
        <f t="shared" si="107"/>
        <v>-1.4321256106606504</v>
      </c>
      <c r="V62" s="348">
        <f t="shared" si="107"/>
        <v>-1.4277269340560477</v>
      </c>
      <c r="W62" s="348">
        <f t="shared" si="107"/>
        <v>-1.4223781996169982</v>
      </c>
      <c r="X62" s="348">
        <f t="shared" si="107"/>
        <v>-1.4174668028572741</v>
      </c>
      <c r="Y62" s="348">
        <f t="shared" si="107"/>
        <v>-1.4121190775567194</v>
      </c>
      <c r="Z62" s="348">
        <f t="shared" si="107"/>
        <v>-1.4056212523253673</v>
      </c>
      <c r="AA62" s="348">
        <f t="shared" si="107"/>
        <v>-1.3997154244188146</v>
      </c>
      <c r="AB62" s="348">
        <f t="shared" si="107"/>
        <v>-1.3932146549088869</v>
      </c>
      <c r="AC62" s="348">
        <f t="shared" si="107"/>
        <v>-1.3853221611831819</v>
      </c>
      <c r="AD62" s="348">
        <f t="shared" si="107"/>
        <v>-1.3782339457122854</v>
      </c>
      <c r="AE62" s="348">
        <f t="shared" si="107"/>
        <v>-1.3703254416087152</v>
      </c>
      <c r="AF62" s="348">
        <f t="shared" si="107"/>
        <v>-1.360731414395393</v>
      </c>
      <c r="AG62" s="348">
        <f t="shared" si="107"/>
        <v>-1.3522298608226166</v>
      </c>
      <c r="AH62" s="348">
        <f t="shared" si="107"/>
        <v>-1.3425810472294022</v>
      </c>
      <c r="AI62" s="348">
        <f t="shared" si="107"/>
        <v>-1.3308797676617761</v>
      </c>
      <c r="AJ62" s="348">
        <f t="shared" si="107"/>
        <v>-1.3206474921902889</v>
      </c>
      <c r="AK62" s="348">
        <f t="shared" si="107"/>
        <v>-1.3087719248404144</v>
      </c>
      <c r="AL62" s="348">
        <f t="shared" ref="AL62:BN62" si="108">AL129*AL196</f>
        <v>-1.2943499066807049</v>
      </c>
      <c r="AM62" s="348">
        <f t="shared" si="108"/>
        <v>-1.2818370089104429</v>
      </c>
      <c r="AN62" s="348">
        <f t="shared" si="108"/>
        <v>-1.2668644188867135</v>
      </c>
      <c r="AO62" s="348">
        <f t="shared" si="108"/>
        <v>-1.2486824483456851</v>
      </c>
      <c r="AP62" s="348">
        <f t="shared" si="108"/>
        <v>-1.2325267890865663</v>
      </c>
      <c r="AQ62" s="348">
        <f t="shared" si="108"/>
        <v>-1.2125083288157346</v>
      </c>
      <c r="AR62" s="348">
        <f t="shared" si="108"/>
        <v>-1.1883973999157047</v>
      </c>
      <c r="AS62" s="348">
        <f t="shared" si="108"/>
        <v>-1.1647263647941746</v>
      </c>
      <c r="AT62" s="348">
        <f t="shared" si="108"/>
        <v>-1.1346280341117123</v>
      </c>
      <c r="AU62" s="348">
        <f t="shared" si="108"/>
        <v>-1.0979503729222524</v>
      </c>
      <c r="AV62" s="348">
        <f t="shared" si="108"/>
        <v>-1.0571412088096477</v>
      </c>
      <c r="AW62" s="348">
        <f t="shared" si="108"/>
        <v>-1.0039016069091449</v>
      </c>
      <c r="AX62" s="348">
        <f t="shared" si="108"/>
        <v>-0.93771660961488956</v>
      </c>
      <c r="AY62" s="348">
        <f t="shared" si="108"/>
        <v>-0.85733607280685842</v>
      </c>
      <c r="AZ62" s="348">
        <f t="shared" si="108"/>
        <v>-0.75420060786289911</v>
      </c>
      <c r="BA62" s="348">
        <f t="shared" si="108"/>
        <v>-0.62970336851403819</v>
      </c>
      <c r="BB62" s="348">
        <f t="shared" si="108"/>
        <v>-0.48384013987112451</v>
      </c>
      <c r="BC62" s="348">
        <f t="shared" si="108"/>
        <v>-0.32224682941763871</v>
      </c>
      <c r="BD62" s="348">
        <f t="shared" si="108"/>
        <v>-0.18528870640206921</v>
      </c>
      <c r="BE62" s="348">
        <f t="shared" si="108"/>
        <v>-0.15745655611341644</v>
      </c>
      <c r="BF62" s="348">
        <f t="shared" si="108"/>
        <v>-0.22685253480331258</v>
      </c>
      <c r="BG62" s="348">
        <f t="shared" si="108"/>
        <v>1.0063938859275632</v>
      </c>
      <c r="BH62" s="348">
        <f t="shared" si="108"/>
        <v>1.38306690094231</v>
      </c>
      <c r="BI62" s="348">
        <f t="shared" si="108"/>
        <v>1.7070698960770254</v>
      </c>
      <c r="BJ62" s="348">
        <f t="shared" si="108"/>
        <v>1.9736558252453311</v>
      </c>
      <c r="BK62" s="348">
        <f t="shared" si="108"/>
        <v>2.1857191681434753</v>
      </c>
      <c r="BL62" s="348">
        <f t="shared" si="108"/>
        <v>2.3489252623184855</v>
      </c>
      <c r="BM62" s="348">
        <f t="shared" si="108"/>
        <v>2.4740235036478557</v>
      </c>
      <c r="BN62" s="838">
        <f t="shared" si="108"/>
        <v>2.5730874443175873</v>
      </c>
      <c r="BO62" s="268"/>
    </row>
    <row r="63" spans="2:67" ht="42" customHeight="1">
      <c r="B63" s="479"/>
      <c r="C63" s="478"/>
      <c r="D63" s="498">
        <v>-1.1499999999999999</v>
      </c>
      <c r="E63" s="497">
        <f t="shared" si="68"/>
        <v>-1.4708974842593303</v>
      </c>
      <c r="F63" s="837">
        <f t="shared" ref="F63:AK63" si="109">F130*F197</f>
        <v>-1.4853510288920726</v>
      </c>
      <c r="G63" s="348">
        <f t="shared" si="109"/>
        <v>-1.4821485932971645</v>
      </c>
      <c r="H63" s="348">
        <f t="shared" si="109"/>
        <v>-1.4821430367430548</v>
      </c>
      <c r="I63" s="348">
        <f t="shared" si="109"/>
        <v>-1.4782470976273843</v>
      </c>
      <c r="J63" s="348">
        <f t="shared" si="109"/>
        <v>-1.4782433307137666</v>
      </c>
      <c r="K63" s="348">
        <f t="shared" si="109"/>
        <v>-1.4735060187538642</v>
      </c>
      <c r="L63" s="348">
        <f t="shared" si="109"/>
        <v>-1.4735039201750937</v>
      </c>
      <c r="M63" s="348">
        <f t="shared" si="109"/>
        <v>-1.4677471218355649</v>
      </c>
      <c r="N63" s="348">
        <f t="shared" si="109"/>
        <v>-1.4677462684739151</v>
      </c>
      <c r="O63" s="348">
        <f t="shared" si="109"/>
        <v>-1.4607564744063137</v>
      </c>
      <c r="P63" s="348">
        <f t="shared" si="109"/>
        <v>-1.4607562693234191</v>
      </c>
      <c r="Q63" s="348">
        <f t="shared" si="109"/>
        <v>-1.4542353898651927</v>
      </c>
      <c r="R63" s="348">
        <f t="shared" si="109"/>
        <v>-1.4522787472426137</v>
      </c>
      <c r="S63" s="348">
        <f t="shared" si="109"/>
        <v>-1.4476499995302772</v>
      </c>
      <c r="T63" s="348">
        <f t="shared" si="109"/>
        <v>-1.444276842448603</v>
      </c>
      <c r="U63" s="348">
        <f t="shared" si="109"/>
        <v>-1.4406613547102431</v>
      </c>
      <c r="V63" s="348">
        <f t="shared" si="109"/>
        <v>-1.4362614623397061</v>
      </c>
      <c r="W63" s="348">
        <f t="shared" si="109"/>
        <v>-1.4321860447927108</v>
      </c>
      <c r="X63" s="348">
        <f t="shared" si="109"/>
        <v>-1.4277866182565062</v>
      </c>
      <c r="Y63" s="348">
        <f t="shared" si="109"/>
        <v>-1.4224362647071187</v>
      </c>
      <c r="Z63" s="348">
        <f t="shared" si="109"/>
        <v>-1.4175220686597652</v>
      </c>
      <c r="AA63" s="348">
        <f t="shared" si="109"/>
        <v>-1.4121698561889922</v>
      </c>
      <c r="AB63" s="348">
        <f t="shared" si="109"/>
        <v>-1.405665212142454</v>
      </c>
      <c r="AC63" s="348">
        <f t="shared" si="109"/>
        <v>-1.3997494427591128</v>
      </c>
      <c r="AD63" s="348">
        <f t="shared" si="109"/>
        <v>-1.3932343719887663</v>
      </c>
      <c r="AE63" s="348">
        <f t="shared" si="109"/>
        <v>-1.3853214920159089</v>
      </c>
      <c r="AF63" s="348">
        <f t="shared" si="109"/>
        <v>-1.3782042727144896</v>
      </c>
      <c r="AG63" s="348">
        <f t="shared" si="109"/>
        <v>-1.3702543661671671</v>
      </c>
      <c r="AH63" s="348">
        <f t="shared" si="109"/>
        <v>-1.3606010345728692</v>
      </c>
      <c r="AI63" s="348">
        <f t="shared" si="109"/>
        <v>-1.3520136958485811</v>
      </c>
      <c r="AJ63" s="348">
        <f t="shared" si="109"/>
        <v>-1.3422404151905718</v>
      </c>
      <c r="AK63" s="348">
        <f t="shared" si="109"/>
        <v>-1.3303581520928267</v>
      </c>
      <c r="AL63" s="348">
        <f t="shared" ref="AL63:BN63" si="110">AL130*AL197</f>
        <v>-1.3198600562920002</v>
      </c>
      <c r="AM63" s="348">
        <f t="shared" si="110"/>
        <v>-1.3075952246056715</v>
      </c>
      <c r="AN63" s="348">
        <f t="shared" si="110"/>
        <v>-1.2926041687998804</v>
      </c>
      <c r="AO63" s="348">
        <f t="shared" si="110"/>
        <v>-1.279251507351407</v>
      </c>
      <c r="AP63" s="348">
        <f t="shared" si="110"/>
        <v>-1.263050358744507</v>
      </c>
      <c r="AQ63" s="348">
        <f t="shared" si="110"/>
        <v>-1.2430788151636269</v>
      </c>
      <c r="AR63" s="348">
        <f t="shared" si="110"/>
        <v>-1.2242913953053016</v>
      </c>
      <c r="AS63" s="348">
        <f t="shared" si="110"/>
        <v>-1.2004597891950355</v>
      </c>
      <c r="AT63" s="348">
        <f t="shared" si="110"/>
        <v>-1.1708606895937519</v>
      </c>
      <c r="AU63" s="348">
        <f t="shared" si="110"/>
        <v>-1.1392520791385845</v>
      </c>
      <c r="AV63" s="348">
        <f t="shared" si="110"/>
        <v>-1.0979482279000883</v>
      </c>
      <c r="AW63" s="348">
        <f t="shared" si="110"/>
        <v>-1.0456961549193935</v>
      </c>
      <c r="AX63" s="348">
        <f t="shared" si="110"/>
        <v>-0.98350354951567776</v>
      </c>
      <c r="AY63" s="348">
        <f t="shared" si="110"/>
        <v>-0.90243937839556709</v>
      </c>
      <c r="AZ63" s="348">
        <f t="shared" si="110"/>
        <v>-0.80204444255345764</v>
      </c>
      <c r="BA63" s="348">
        <f t="shared" si="110"/>
        <v>-0.68372337115898607</v>
      </c>
      <c r="BB63" s="348">
        <f t="shared" si="110"/>
        <v>-0.54984875077467943</v>
      </c>
      <c r="BC63" s="348">
        <f t="shared" si="110"/>
        <v>-0.42670364508285669</v>
      </c>
      <c r="BD63" s="348">
        <f t="shared" si="110"/>
        <v>-0.35749591299903577</v>
      </c>
      <c r="BE63" s="348">
        <f t="shared" si="110"/>
        <v>-0.33962293847369751</v>
      </c>
      <c r="BF63" s="348">
        <f t="shared" si="110"/>
        <v>-0.35419604945491495</v>
      </c>
      <c r="BG63" s="348">
        <f t="shared" si="110"/>
        <v>-0.42013774686557609</v>
      </c>
      <c r="BH63" s="348">
        <f t="shared" si="110"/>
        <v>1.4166168689510037</v>
      </c>
      <c r="BI63" s="348">
        <f t="shared" si="110"/>
        <v>1.7129627417868996</v>
      </c>
      <c r="BJ63" s="348">
        <f t="shared" si="110"/>
        <v>1.9661105869224609</v>
      </c>
      <c r="BK63" s="348">
        <f t="shared" si="110"/>
        <v>2.1697686608282098</v>
      </c>
      <c r="BL63" s="348">
        <f t="shared" si="110"/>
        <v>2.3307757935253681</v>
      </c>
      <c r="BM63" s="348">
        <f t="shared" si="110"/>
        <v>2.4583564235775128</v>
      </c>
      <c r="BN63" s="838">
        <f t="shared" si="110"/>
        <v>2.5560261118455156</v>
      </c>
      <c r="BO63" s="268"/>
    </row>
    <row r="64" spans="2:67" ht="42" customHeight="1">
      <c r="B64" s="479"/>
      <c r="C64" s="478"/>
      <c r="D64" s="496">
        <v>-1.2</v>
      </c>
      <c r="E64" s="497">
        <f t="shared" si="68"/>
        <v>-1.4761449098310333</v>
      </c>
      <c r="F64" s="837">
        <f t="shared" ref="F64:AK64" si="111">F131*F198</f>
        <v>-1.4880056224317291</v>
      </c>
      <c r="G64" s="348">
        <f t="shared" si="111"/>
        <v>-1.4853779856070632</v>
      </c>
      <c r="H64" s="348">
        <f t="shared" si="111"/>
        <v>-1.4853744774673288</v>
      </c>
      <c r="I64" s="348">
        <f t="shared" si="111"/>
        <v>-1.4821754269906431</v>
      </c>
      <c r="J64" s="348">
        <f t="shared" si="111"/>
        <v>-1.482173064257404</v>
      </c>
      <c r="K64" s="348">
        <f t="shared" si="111"/>
        <v>-1.4782798982110117</v>
      </c>
      <c r="L64" s="348">
        <f t="shared" si="111"/>
        <v>-1.4782785826051941</v>
      </c>
      <c r="M64" s="348">
        <f t="shared" si="111"/>
        <v>-1.4735431624758946</v>
      </c>
      <c r="N64" s="348">
        <f t="shared" si="111"/>
        <v>-1.4735426169700396</v>
      </c>
      <c r="O64" s="348">
        <f t="shared" si="111"/>
        <v>-1.46778677457801</v>
      </c>
      <c r="P64" s="348">
        <f t="shared" si="111"/>
        <v>-1.4677866160056805</v>
      </c>
      <c r="Q64" s="348">
        <f t="shared" si="111"/>
        <v>-1.4607969504436942</v>
      </c>
      <c r="R64" s="348">
        <f t="shared" si="111"/>
        <v>-1.4607968035013903</v>
      </c>
      <c r="S64" s="348">
        <f t="shared" si="111"/>
        <v>-1.4542757610339285</v>
      </c>
      <c r="T64" s="348">
        <f t="shared" si="111"/>
        <v>-1.4523191648242502</v>
      </c>
      <c r="U64" s="348">
        <f t="shared" si="111"/>
        <v>-1.4476903922040789</v>
      </c>
      <c r="V64" s="348">
        <f t="shared" si="111"/>
        <v>-1.4443171273493016</v>
      </c>
      <c r="W64" s="348">
        <f t="shared" si="111"/>
        <v>-1.4407012566430542</v>
      </c>
      <c r="X64" s="348">
        <f t="shared" si="111"/>
        <v>-1.4363005001076397</v>
      </c>
      <c r="Y64" s="348">
        <f t="shared" si="111"/>
        <v>-1.4322235207953282</v>
      </c>
      <c r="Z64" s="348">
        <f t="shared" si="111"/>
        <v>-1.427821492008968</v>
      </c>
      <c r="AA64" s="348">
        <f t="shared" si="111"/>
        <v>-1.4224670452717163</v>
      </c>
      <c r="AB64" s="348">
        <f t="shared" si="111"/>
        <v>-1.4175466958431848</v>
      </c>
      <c r="AC64" s="348">
        <f t="shared" si="111"/>
        <v>-1.4121854026819305</v>
      </c>
      <c r="AD64" s="348">
        <f t="shared" si="111"/>
        <v>-1.4056675355208796</v>
      </c>
      <c r="AE64" s="348">
        <f t="shared" si="111"/>
        <v>-1.3997326402494024</v>
      </c>
      <c r="AF64" s="348">
        <f t="shared" si="111"/>
        <v>-1.393189928034922</v>
      </c>
      <c r="AG64" s="348">
        <f t="shared" si="111"/>
        <v>-1.3852370960903815</v>
      </c>
      <c r="AH64" s="348">
        <f t="shared" si="111"/>
        <v>-1.3780617947840348</v>
      </c>
      <c r="AI64" s="348">
        <f t="shared" si="111"/>
        <v>-1.3700272974181782</v>
      </c>
      <c r="AJ64" s="348">
        <f t="shared" si="111"/>
        <v>-1.3602506313966118</v>
      </c>
      <c r="AK64" s="348">
        <f t="shared" si="111"/>
        <v>-1.3514821082568687</v>
      </c>
      <c r="AL64" s="348">
        <f t="shared" ref="AL64:BN64" si="112">AL131*AL198</f>
        <v>-1.3414431332449834</v>
      </c>
      <c r="AM64" s="348">
        <f t="shared" si="112"/>
        <v>-1.3291718862226674</v>
      </c>
      <c r="AN64" s="348">
        <f t="shared" si="112"/>
        <v>-1.3181002484585531</v>
      </c>
      <c r="AO64" s="348">
        <f t="shared" si="112"/>
        <v>-1.3049949635769726</v>
      </c>
      <c r="AP64" s="348">
        <f t="shared" si="112"/>
        <v>-1.2887776615242446</v>
      </c>
      <c r="AQ64" s="348">
        <f t="shared" si="112"/>
        <v>-1.2736230462216236</v>
      </c>
      <c r="AR64" s="348">
        <f t="shared" si="112"/>
        <v>-1.2548045642953256</v>
      </c>
      <c r="AS64" s="348">
        <f t="shared" si="112"/>
        <v>-1.231060961949501</v>
      </c>
      <c r="AT64" s="348">
        <f t="shared" si="112"/>
        <v>-1.2068093163783093</v>
      </c>
      <c r="AU64" s="348">
        <f t="shared" si="112"/>
        <v>-1.1752335014683195</v>
      </c>
      <c r="AV64" s="348">
        <f t="shared" si="112"/>
        <v>-1.1348420470179879</v>
      </c>
      <c r="AW64" s="348">
        <f t="shared" si="112"/>
        <v>-1.0883449761851003</v>
      </c>
      <c r="AX64" s="348">
        <f t="shared" si="112"/>
        <v>-1.0275247105242999</v>
      </c>
      <c r="AY64" s="348">
        <f t="shared" si="112"/>
        <v>-0.95121874026132025</v>
      </c>
      <c r="AZ64" s="348">
        <f t="shared" si="112"/>
        <v>-0.86224700704495194</v>
      </c>
      <c r="BA64" s="348">
        <f t="shared" si="112"/>
        <v>-0.75919669715795612</v>
      </c>
      <c r="BB64" s="348">
        <f t="shared" si="112"/>
        <v>-0.65676434024939012</v>
      </c>
      <c r="BC64" s="348">
        <f t="shared" si="112"/>
        <v>-0.57900805642726483</v>
      </c>
      <c r="BD64" s="348">
        <f t="shared" si="112"/>
        <v>-0.53785332941539676</v>
      </c>
      <c r="BE64" s="348">
        <f t="shared" si="112"/>
        <v>-0.52072440874136106</v>
      </c>
      <c r="BF64" s="348">
        <f t="shared" si="112"/>
        <v>-0.51643555650945094</v>
      </c>
      <c r="BG64" s="348">
        <f t="shared" si="112"/>
        <v>-0.53958841962967008</v>
      </c>
      <c r="BH64" s="348">
        <f t="shared" si="112"/>
        <v>-0.58711065445397359</v>
      </c>
      <c r="BI64" s="348">
        <f t="shared" si="112"/>
        <v>1.7560291791876799</v>
      </c>
      <c r="BJ64" s="348">
        <f t="shared" si="112"/>
        <v>1.9759882410098641</v>
      </c>
      <c r="BK64" s="348">
        <f t="shared" si="112"/>
        <v>2.1653880480250067</v>
      </c>
      <c r="BL64" s="348">
        <f t="shared" si="112"/>
        <v>2.3207333283119813</v>
      </c>
      <c r="BM64" s="348">
        <f t="shared" si="112"/>
        <v>2.4428592206933963</v>
      </c>
      <c r="BN64" s="838">
        <f t="shared" si="112"/>
        <v>2.5387818436744993</v>
      </c>
      <c r="BO64" s="268"/>
    </row>
    <row r="65" spans="2:187" ht="42" customHeight="1">
      <c r="B65" s="479"/>
      <c r="C65" s="478"/>
      <c r="D65" s="498">
        <v>-1.25</v>
      </c>
      <c r="E65" s="497">
        <f t="shared" si="68"/>
        <v>-1.4804503181453352</v>
      </c>
      <c r="F65" s="837">
        <f t="shared" ref="F65:AK65" si="113">F132*F199</f>
        <v>-1.4901795483889217</v>
      </c>
      <c r="G65" s="348">
        <f t="shared" si="113"/>
        <v>-1.4880243442888768</v>
      </c>
      <c r="H65" s="348">
        <f t="shared" si="113"/>
        <v>-1.4880221272170577</v>
      </c>
      <c r="I65" s="348">
        <f t="shared" si="113"/>
        <v>-1.4853966547956376</v>
      </c>
      <c r="J65" s="348">
        <f t="shared" si="113"/>
        <v>-1.4853951694641665</v>
      </c>
      <c r="K65" s="348">
        <f t="shared" si="113"/>
        <v>-1.4821978694875286</v>
      </c>
      <c r="L65" s="348">
        <f t="shared" si="113"/>
        <v>-1.4821970408053613</v>
      </c>
      <c r="M65" s="348">
        <f t="shared" si="113"/>
        <v>-1.4783050603850219</v>
      </c>
      <c r="N65" s="348">
        <f t="shared" si="113"/>
        <v>-1.4783047060360985</v>
      </c>
      <c r="O65" s="348">
        <f t="shared" si="113"/>
        <v>-1.4735698810299829</v>
      </c>
      <c r="P65" s="348">
        <f t="shared" si="113"/>
        <v>-1.4735697514356558</v>
      </c>
      <c r="Q65" s="348">
        <f t="shared" si="113"/>
        <v>-1.4678139778827939</v>
      </c>
      <c r="R65" s="348">
        <f t="shared" si="113"/>
        <v>-1.4678138183297262</v>
      </c>
      <c r="S65" s="348">
        <f t="shared" si="113"/>
        <v>-1.4608239794137872</v>
      </c>
      <c r="T65" s="348">
        <f t="shared" si="113"/>
        <v>-1.4608238136875413</v>
      </c>
      <c r="U65" s="348">
        <f t="shared" si="113"/>
        <v>-1.4543025948052504</v>
      </c>
      <c r="V65" s="348">
        <f t="shared" si="113"/>
        <v>-1.452345775246646</v>
      </c>
      <c r="W65" s="348">
        <f t="shared" si="113"/>
        <v>-1.4477164773370537</v>
      </c>
      <c r="X65" s="348">
        <f t="shared" si="113"/>
        <v>-1.4443422959767342</v>
      </c>
      <c r="Y65" s="348">
        <f t="shared" si="113"/>
        <v>-1.4407248732373097</v>
      </c>
      <c r="Z65" s="348">
        <f t="shared" si="113"/>
        <v>-1.4363216243830419</v>
      </c>
      <c r="AA65" s="348">
        <f t="shared" si="113"/>
        <v>-1.4322408170600189</v>
      </c>
      <c r="AB65" s="348">
        <f t="shared" si="113"/>
        <v>-1.4278330304074711</v>
      </c>
      <c r="AC65" s="348">
        <f t="shared" si="113"/>
        <v>-1.4224700575341616</v>
      </c>
      <c r="AD65" s="348">
        <f t="shared" si="113"/>
        <v>-1.4175372058538869</v>
      </c>
      <c r="AE65" s="348">
        <f t="shared" si="113"/>
        <v>-1.4121576503591358</v>
      </c>
      <c r="AF65" s="348">
        <f t="shared" si="113"/>
        <v>-1.4056131732217401</v>
      </c>
      <c r="AG65" s="348">
        <f t="shared" si="113"/>
        <v>-1.3996394038198374</v>
      </c>
      <c r="AH65" s="348">
        <f t="shared" si="113"/>
        <v>-1.3930398790881313</v>
      </c>
      <c r="AI65" s="348">
        <f t="shared" si="113"/>
        <v>-1.3850040229029632</v>
      </c>
      <c r="AJ65" s="348">
        <f t="shared" si="113"/>
        <v>-1.3777067474145384</v>
      </c>
      <c r="AK65" s="348">
        <f t="shared" si="113"/>
        <v>-1.3694933003827174</v>
      </c>
      <c r="AL65" s="348">
        <f t="shared" ref="AL65:BN65" si="114">AL132*AL199</f>
        <v>-1.3594545632913984</v>
      </c>
      <c r="AM65" s="348">
        <f t="shared" si="114"/>
        <v>-1.3503002817877128</v>
      </c>
      <c r="AN65" s="348">
        <f t="shared" si="114"/>
        <v>-1.3396961908569025</v>
      </c>
      <c r="AO65" s="348">
        <f t="shared" si="114"/>
        <v>-1.3266006475314458</v>
      </c>
      <c r="AP65" s="348">
        <f t="shared" si="114"/>
        <v>-1.3143212123293011</v>
      </c>
      <c r="AQ65" s="348">
        <f t="shared" si="114"/>
        <v>-1.2994628684345313</v>
      </c>
      <c r="AR65" s="348">
        <f t="shared" si="114"/>
        <v>-1.280722064390283</v>
      </c>
      <c r="AS65" s="348">
        <f t="shared" si="114"/>
        <v>-1.2619268606316865</v>
      </c>
      <c r="AT65" s="348">
        <f t="shared" si="114"/>
        <v>-1.2379563299359408</v>
      </c>
      <c r="AU65" s="348">
        <f t="shared" si="114"/>
        <v>-1.2070577308425721</v>
      </c>
      <c r="AV65" s="348">
        <f t="shared" si="114"/>
        <v>-1.1729753915755421</v>
      </c>
      <c r="AW65" s="348">
        <f t="shared" si="114"/>
        <v>-1.1285491940472754</v>
      </c>
      <c r="AX65" s="348">
        <f t="shared" si="114"/>
        <v>-1.0724014000901887</v>
      </c>
      <c r="AY65" s="348">
        <f t="shared" si="114"/>
        <v>-1.0083687592232453</v>
      </c>
      <c r="AZ65" s="348">
        <f t="shared" si="114"/>
        <v>-0.9327305399435456</v>
      </c>
      <c r="BA65" s="348">
        <f t="shared" si="114"/>
        <v>-0.85288482785936237</v>
      </c>
      <c r="BB65" s="348">
        <f t="shared" si="114"/>
        <v>-0.78375122694763155</v>
      </c>
      <c r="BC65" s="348">
        <f t="shared" si="114"/>
        <v>-0.73280432670369988</v>
      </c>
      <c r="BD65" s="348">
        <f t="shared" si="114"/>
        <v>-0.70361304401333535</v>
      </c>
      <c r="BE65" s="348">
        <f t="shared" si="114"/>
        <v>-0.6868420217688852</v>
      </c>
      <c r="BF65" s="348">
        <f t="shared" si="114"/>
        <v>-0.67312153500394289</v>
      </c>
      <c r="BG65" s="348">
        <f t="shared" si="114"/>
        <v>-0.67567151422897198</v>
      </c>
      <c r="BH65" s="348">
        <f t="shared" si="114"/>
        <v>-0.69602767947355582</v>
      </c>
      <c r="BI65" s="348">
        <f t="shared" si="114"/>
        <v>-0.72057595657705198</v>
      </c>
      <c r="BJ65" s="348">
        <f t="shared" si="114"/>
        <v>2.0089629240388662</v>
      </c>
      <c r="BK65" s="348">
        <f t="shared" si="114"/>
        <v>2.1749615435987999</v>
      </c>
      <c r="BL65" s="348">
        <f t="shared" si="114"/>
        <v>2.3148548930420758</v>
      </c>
      <c r="BM65" s="348">
        <f t="shared" si="114"/>
        <v>2.4305937026742241</v>
      </c>
      <c r="BN65" s="838">
        <f t="shared" si="114"/>
        <v>2.5266060085900284</v>
      </c>
      <c r="BO65" s="268"/>
    </row>
    <row r="66" spans="2:187" ht="42" customHeight="1">
      <c r="B66" s="479"/>
      <c r="C66" s="478"/>
      <c r="D66" s="496">
        <v>-1.3</v>
      </c>
      <c r="E66" s="497">
        <f t="shared" si="68"/>
        <v>-1.4839814596304137</v>
      </c>
      <c r="F66" s="837">
        <f t="shared" ref="F66:AK66" si="115">F133*F200</f>
        <v>-1.4919596610534129</v>
      </c>
      <c r="G66" s="348">
        <f t="shared" si="115"/>
        <v>-1.4901924972977125</v>
      </c>
      <c r="H66" s="348">
        <f t="shared" si="115"/>
        <v>-1.4901910944515917</v>
      </c>
      <c r="I66" s="348">
        <f t="shared" si="115"/>
        <v>-1.4880372728126687</v>
      </c>
      <c r="J66" s="348">
        <f t="shared" si="115"/>
        <v>-1.4880363365867271</v>
      </c>
      <c r="K66" s="348">
        <f t="shared" si="115"/>
        <v>-1.485411969029065</v>
      </c>
      <c r="L66" s="348">
        <f t="shared" si="115"/>
        <v>-1.4854114438103154</v>
      </c>
      <c r="M66" s="348">
        <f t="shared" si="115"/>
        <v>-1.4822148859077269</v>
      </c>
      <c r="N66" s="348">
        <f t="shared" si="115"/>
        <v>-1.4822146505753828</v>
      </c>
      <c r="O66" s="348">
        <f t="shared" si="115"/>
        <v>-1.4783230367428162</v>
      </c>
      <c r="P66" s="348">
        <f t="shared" si="115"/>
        <v>-1.4783229253817214</v>
      </c>
      <c r="Q66" s="348">
        <f t="shared" si="115"/>
        <v>-1.4735881265207826</v>
      </c>
      <c r="R66" s="348">
        <f t="shared" si="115"/>
        <v>-1.4735879595890318</v>
      </c>
      <c r="S66" s="348">
        <f t="shared" si="115"/>
        <v>-1.4678320331715742</v>
      </c>
      <c r="T66" s="348">
        <f t="shared" si="115"/>
        <v>-1.4678317811242088</v>
      </c>
      <c r="U66" s="348">
        <f t="shared" si="115"/>
        <v>-1.4608417024102447</v>
      </c>
      <c r="V66" s="348">
        <f t="shared" si="115"/>
        <v>-1.4608412422420383</v>
      </c>
      <c r="W66" s="348">
        <f t="shared" si="115"/>
        <v>-1.4543194081011497</v>
      </c>
      <c r="X66" s="348">
        <f t="shared" si="115"/>
        <v>-1.4523616413886511</v>
      </c>
      <c r="Y66" s="348">
        <f t="shared" si="115"/>
        <v>-1.447730784885046</v>
      </c>
      <c r="Z66" s="348">
        <f t="shared" si="115"/>
        <v>-1.4443541989499562</v>
      </c>
      <c r="AA66" s="348">
        <f t="shared" si="115"/>
        <v>-1.4407331150996465</v>
      </c>
      <c r="AB66" s="348">
        <f t="shared" si="115"/>
        <v>-1.4363243808440829</v>
      </c>
      <c r="AC66" s="348">
        <f t="shared" si="115"/>
        <v>-1.4322354469030261</v>
      </c>
      <c r="AD66" s="348">
        <f t="shared" si="115"/>
        <v>-1.4278156899625229</v>
      </c>
      <c r="AE66" s="348">
        <f t="shared" si="115"/>
        <v>-1.4224351601540515</v>
      </c>
      <c r="AF66" s="348">
        <f t="shared" si="115"/>
        <v>-1.4174765532461018</v>
      </c>
      <c r="AG66" s="348">
        <f t="shared" si="115"/>
        <v>-1.4120592504410605</v>
      </c>
      <c r="AH66" s="348">
        <f t="shared" si="115"/>
        <v>-1.4054595130197063</v>
      </c>
      <c r="AI66" s="348">
        <f t="shared" si="115"/>
        <v>-1.3994045741178309</v>
      </c>
      <c r="AJ66" s="348">
        <f t="shared" si="115"/>
        <v>-1.3926859969438137</v>
      </c>
      <c r="AK66" s="348">
        <f t="shared" si="115"/>
        <v>-1.3844758929517329</v>
      </c>
      <c r="AL66" s="348">
        <f t="shared" ref="AL66:BN66" si="116">AL133*AL200</f>
        <v>-1.3769227346449131</v>
      </c>
      <c r="AM66" s="348">
        <f t="shared" si="116"/>
        <v>-1.3683350645723016</v>
      </c>
      <c r="AN66" s="348">
        <f t="shared" si="116"/>
        <v>-1.3577514911230335</v>
      </c>
      <c r="AO66" s="348">
        <f t="shared" si="116"/>
        <v>-1.3478021450069051</v>
      </c>
      <c r="AP66" s="348">
        <f t="shared" si="116"/>
        <v>-1.3360475164692631</v>
      </c>
      <c r="AQ66" s="348">
        <f t="shared" si="116"/>
        <v>-1.3213014768500349</v>
      </c>
      <c r="AR66" s="348">
        <f t="shared" si="116"/>
        <v>-1.306656567103786</v>
      </c>
      <c r="AS66" s="348">
        <f t="shared" si="116"/>
        <v>-1.288467294132781</v>
      </c>
      <c r="AT66" s="348">
        <f t="shared" si="116"/>
        <v>-1.2651285493606841</v>
      </c>
      <c r="AU66" s="348">
        <f t="shared" si="116"/>
        <v>-1.2400759580191438</v>
      </c>
      <c r="AV66" s="348">
        <f t="shared" si="116"/>
        <v>-1.2079813441562099</v>
      </c>
      <c r="AW66" s="348">
        <f t="shared" si="116"/>
        <v>-1.1671966899840229</v>
      </c>
      <c r="AX66" s="348">
        <f t="shared" si="116"/>
        <v>-1.1221275938521464</v>
      </c>
      <c r="AY66" s="348">
        <f t="shared" si="116"/>
        <v>-1.0681290461658024</v>
      </c>
      <c r="AZ66" s="348">
        <f t="shared" si="116"/>
        <v>-1.0084572878735021</v>
      </c>
      <c r="BA66" s="348">
        <f t="shared" si="116"/>
        <v>-0.95336395909577909</v>
      </c>
      <c r="BB66" s="348">
        <f t="shared" si="116"/>
        <v>-0.90517209363853768</v>
      </c>
      <c r="BC66" s="348">
        <f t="shared" si="116"/>
        <v>-0.86947373269741179</v>
      </c>
      <c r="BD66" s="348">
        <f t="shared" si="116"/>
        <v>-0.84791913121944484</v>
      </c>
      <c r="BE66" s="348">
        <f t="shared" si="116"/>
        <v>-0.82921863976886157</v>
      </c>
      <c r="BF66" s="348">
        <f t="shared" si="116"/>
        <v>-0.8125533976456184</v>
      </c>
      <c r="BG66" s="348">
        <f t="shared" si="116"/>
        <v>-0.80560825072209385</v>
      </c>
      <c r="BH66" s="348">
        <f t="shared" si="116"/>
        <v>-0.80648909393154455</v>
      </c>
      <c r="BI66" s="348">
        <f t="shared" si="116"/>
        <v>-0.81569085556345666</v>
      </c>
      <c r="BJ66" s="348">
        <f t="shared" si="116"/>
        <v>-0.82652996852744576</v>
      </c>
      <c r="BK66" s="348">
        <f t="shared" si="116"/>
        <v>2.190439689775566</v>
      </c>
      <c r="BL66" s="348">
        <f t="shared" si="116"/>
        <v>2.3159260210100117</v>
      </c>
      <c r="BM66" s="348">
        <f t="shared" si="116"/>
        <v>2.4246428184314919</v>
      </c>
      <c r="BN66" s="838">
        <f t="shared" si="116"/>
        <v>2.5137766960709294</v>
      </c>
      <c r="BO66" s="268"/>
    </row>
    <row r="67" spans="2:187" ht="42" customHeight="1">
      <c r="B67" s="479"/>
      <c r="C67" s="478"/>
      <c r="D67" s="498">
        <v>-1.35</v>
      </c>
      <c r="E67" s="497">
        <f t="shared" si="68"/>
        <v>-1.4868766604175461</v>
      </c>
      <c r="F67" s="837">
        <f t="shared" ref="F67:AK67" si="117">F134*F201</f>
        <v>-1.4934172014779303</v>
      </c>
      <c r="G67" s="348">
        <f t="shared" si="117"/>
        <v>-1.4919685854963871</v>
      </c>
      <c r="H67" s="348">
        <f t="shared" si="117"/>
        <v>-1.4919676965488096</v>
      </c>
      <c r="I67" s="348">
        <f t="shared" si="117"/>
        <v>-1.4902014150568152</v>
      </c>
      <c r="J67" s="348">
        <f t="shared" si="117"/>
        <v>-1.4902008230355284</v>
      </c>
      <c r="K67" s="348">
        <f t="shared" si="117"/>
        <v>-1.4880476984622657</v>
      </c>
      <c r="L67" s="348">
        <f t="shared" si="117"/>
        <v>-1.4880473627851061</v>
      </c>
      <c r="M67" s="348">
        <f t="shared" si="117"/>
        <v>-1.4854234584386485</v>
      </c>
      <c r="N67" s="348">
        <f t="shared" si="117"/>
        <v>-1.4854232974458277</v>
      </c>
      <c r="O67" s="348">
        <f t="shared" si="117"/>
        <v>-1.4822269614345829</v>
      </c>
      <c r="P67" s="348">
        <f t="shared" si="117"/>
        <v>-1.4822268617594589</v>
      </c>
      <c r="Q67" s="348">
        <f t="shared" si="117"/>
        <v>-1.478335244500244</v>
      </c>
      <c r="R67" s="348">
        <f t="shared" si="117"/>
        <v>-1.4783350737276357</v>
      </c>
      <c r="S67" s="348">
        <f t="shared" si="117"/>
        <v>-1.4736001313845388</v>
      </c>
      <c r="T67" s="348">
        <f t="shared" si="117"/>
        <v>-1.4735998272356827</v>
      </c>
      <c r="U67" s="348">
        <f t="shared" si="117"/>
        <v>-1.4678436404955348</v>
      </c>
      <c r="V67" s="348">
        <f t="shared" si="117"/>
        <v>-1.4678430297859484</v>
      </c>
      <c r="W67" s="348">
        <f t="shared" si="117"/>
        <v>-1.4608523034998679</v>
      </c>
      <c r="X67" s="348">
        <f t="shared" si="117"/>
        <v>-1.4608508813345213</v>
      </c>
      <c r="Y67" s="348">
        <f t="shared" si="117"/>
        <v>-1.4543274946379741</v>
      </c>
      <c r="Z67" s="348">
        <f t="shared" si="117"/>
        <v>-1.4523673925150866</v>
      </c>
      <c r="AA67" s="348">
        <f t="shared" si="117"/>
        <v>-1.4477330025627735</v>
      </c>
      <c r="AB67" s="348">
        <f t="shared" si="117"/>
        <v>-1.444351152121192</v>
      </c>
      <c r="AC67" s="348">
        <f t="shared" si="117"/>
        <v>-1.4407222682885743</v>
      </c>
      <c r="AD67" s="348">
        <f t="shared" si="117"/>
        <v>-1.4363020386166649</v>
      </c>
      <c r="AE67" s="348">
        <f t="shared" si="117"/>
        <v>-1.4321961892489847</v>
      </c>
      <c r="AF67" s="348">
        <f t="shared" si="117"/>
        <v>-1.4277515902904683</v>
      </c>
      <c r="AG67" s="348">
        <f t="shared" si="117"/>
        <v>-1.4223346524139862</v>
      </c>
      <c r="AH67" s="348">
        <f t="shared" si="117"/>
        <v>-1.4173225962260139</v>
      </c>
      <c r="AI67" s="348">
        <f t="shared" si="117"/>
        <v>-1.4118269675345145</v>
      </c>
      <c r="AJ67" s="348">
        <f t="shared" si="117"/>
        <v>-1.4051127405100188</v>
      </c>
      <c r="AK67" s="348">
        <f t="shared" si="117"/>
        <v>-1.3988901528471736</v>
      </c>
      <c r="AL67" s="348">
        <f t="shared" ref="AL67:BN67" si="118">AL134*AL201</f>
        <v>-1.3919270456515724</v>
      </c>
      <c r="AM67" s="348">
        <f t="shared" si="118"/>
        <v>-1.3833619838520257</v>
      </c>
      <c r="AN67" s="348">
        <f t="shared" si="118"/>
        <v>-1.3752933631472664</v>
      </c>
      <c r="AO67" s="348">
        <f t="shared" si="118"/>
        <v>-1.3659630794970876</v>
      </c>
      <c r="AP67" s="348">
        <f t="shared" si="118"/>
        <v>-1.3543194956049187</v>
      </c>
      <c r="AQ67" s="348">
        <f t="shared" si="118"/>
        <v>-1.3428625067058753</v>
      </c>
      <c r="AR67" s="348">
        <f t="shared" si="118"/>
        <v>-1.3289995509107497</v>
      </c>
      <c r="AS67" s="348">
        <f t="shared" si="118"/>
        <v>-1.3113654932729193</v>
      </c>
      <c r="AT67" s="348">
        <f t="shared" si="118"/>
        <v>-1.2928331455714059</v>
      </c>
      <c r="AU67" s="348">
        <f t="shared" si="118"/>
        <v>-1.2696392232995088</v>
      </c>
      <c r="AV67" s="348">
        <f t="shared" si="118"/>
        <v>-1.2402523301546553</v>
      </c>
      <c r="AW67" s="348">
        <f t="shared" si="118"/>
        <v>-1.2084991480152933</v>
      </c>
      <c r="AX67" s="348">
        <f t="shared" si="118"/>
        <v>-1.1703970687638836</v>
      </c>
      <c r="AY67" s="348">
        <f t="shared" si="118"/>
        <v>-1.1267553101970778</v>
      </c>
      <c r="AZ67" s="348">
        <f t="shared" si="118"/>
        <v>-1.0853453674692606</v>
      </c>
      <c r="BA67" s="348">
        <f t="shared" si="118"/>
        <v>-1.0451954933861272</v>
      </c>
      <c r="BB67" s="348">
        <f t="shared" si="118"/>
        <v>-1.010267370610805</v>
      </c>
      <c r="BC67" s="348">
        <f t="shared" si="118"/>
        <v>-0.98622156554335838</v>
      </c>
      <c r="BD67" s="348">
        <f t="shared" si="118"/>
        <v>-0.96617061130235604</v>
      </c>
      <c r="BE67" s="348">
        <f t="shared" si="118"/>
        <v>-0.94735216264259325</v>
      </c>
      <c r="BF67" s="348">
        <f t="shared" si="118"/>
        <v>-0.93199485773389956</v>
      </c>
      <c r="BG67" s="348">
        <f t="shared" si="118"/>
        <v>-0.91806050338425582</v>
      </c>
      <c r="BH67" s="348">
        <f t="shared" si="118"/>
        <v>-0.90974700265236219</v>
      </c>
      <c r="BI67" s="348">
        <f t="shared" si="118"/>
        <v>-0.90878138905021932</v>
      </c>
      <c r="BJ67" s="348">
        <f t="shared" si="118"/>
        <v>-0.90693824819790203</v>
      </c>
      <c r="BK67" s="348">
        <f t="shared" si="118"/>
        <v>-0.90454425116933812</v>
      </c>
      <c r="BL67" s="348">
        <f t="shared" si="118"/>
        <v>2.3216413633319886</v>
      </c>
      <c r="BM67" s="348">
        <f t="shared" si="118"/>
        <v>2.4179940492872847</v>
      </c>
      <c r="BN67" s="838">
        <f t="shared" si="118"/>
        <v>2.5018168962803937</v>
      </c>
      <c r="BO67" s="268"/>
    </row>
    <row r="68" spans="2:187" ht="42" customHeight="1">
      <c r="B68" s="479"/>
      <c r="C68" s="478"/>
      <c r="D68" s="496">
        <v>-1.4</v>
      </c>
      <c r="E68" s="497">
        <f t="shared" si="68"/>
        <v>-1.4892498353865742</v>
      </c>
      <c r="F68" s="837">
        <f t="shared" ref="F68:AK68" si="119">F135*F202</f>
        <v>-1.4946105689834939</v>
      </c>
      <c r="G68" s="348">
        <f t="shared" si="119"/>
        <v>-1.4934233335379608</v>
      </c>
      <c r="H68" s="348">
        <f t="shared" si="119"/>
        <v>-1.4934227692304409</v>
      </c>
      <c r="I68" s="348">
        <f t="shared" si="119"/>
        <v>-1.4919747158417445</v>
      </c>
      <c r="J68" s="348">
        <f t="shared" si="119"/>
        <v>-1.4919743399437246</v>
      </c>
      <c r="K68" s="348">
        <f t="shared" si="119"/>
        <v>-1.4902084978142369</v>
      </c>
      <c r="L68" s="348">
        <f t="shared" si="119"/>
        <v>-1.4902082807983814</v>
      </c>
      <c r="M68" s="348">
        <f t="shared" si="119"/>
        <v>-1.488055443958197</v>
      </c>
      <c r="N68" s="348">
        <f t="shared" si="119"/>
        <v>-1.4880553295959116</v>
      </c>
      <c r="O68" s="348">
        <f t="shared" si="119"/>
        <v>-1.4854315556045818</v>
      </c>
      <c r="P68" s="348">
        <f t="shared" si="119"/>
        <v>-1.4854314636725856</v>
      </c>
      <c r="Q68" s="348">
        <f t="shared" si="119"/>
        <v>-1.4822351043626021</v>
      </c>
      <c r="R68" s="348">
        <f t="shared" si="119"/>
        <v>-1.4822349322619301</v>
      </c>
      <c r="S68" s="348">
        <f t="shared" si="119"/>
        <v>-1.4783431761274954</v>
      </c>
      <c r="T68" s="348">
        <f t="shared" si="119"/>
        <v>-1.4783428419812179</v>
      </c>
      <c r="U68" s="348">
        <f t="shared" si="119"/>
        <v>-1.4736076261476017</v>
      </c>
      <c r="V68" s="348">
        <f t="shared" si="119"/>
        <v>-1.4736069273777279</v>
      </c>
      <c r="W68" s="348">
        <f t="shared" si="119"/>
        <v>-1.4678500894740969</v>
      </c>
      <c r="X68" s="348">
        <f t="shared" si="119"/>
        <v>-1.4678485035646072</v>
      </c>
      <c r="Y68" s="348">
        <f t="shared" si="119"/>
        <v>-1.4608562564363268</v>
      </c>
      <c r="Z68" s="348">
        <f t="shared" si="119"/>
        <v>-1.4608525628801274</v>
      </c>
      <c r="AA68" s="348">
        <f t="shared" si="119"/>
        <v>-1.4543257683842243</v>
      </c>
      <c r="AB68" s="348">
        <f t="shared" si="119"/>
        <v>-1.4523606013839896</v>
      </c>
      <c r="AC68" s="348">
        <f t="shared" si="119"/>
        <v>-1.4477187361125996</v>
      </c>
      <c r="AD68" s="348">
        <f t="shared" si="119"/>
        <v>-1.4443258578731588</v>
      </c>
      <c r="AE68" s="348">
        <f t="shared" si="119"/>
        <v>-1.440680760399675</v>
      </c>
      <c r="AF68" s="348">
        <f t="shared" si="119"/>
        <v>-1.4362367587113463</v>
      </c>
      <c r="AG68" s="348">
        <f t="shared" si="119"/>
        <v>-1.432096044012612</v>
      </c>
      <c r="AH68" s="348">
        <f t="shared" si="119"/>
        <v>-1.4276004242299452</v>
      </c>
      <c r="AI68" s="348">
        <f t="shared" si="119"/>
        <v>-1.4221090480172827</v>
      </c>
      <c r="AJ68" s="348">
        <f t="shared" si="119"/>
        <v>-1.4169883413866919</v>
      </c>
      <c r="AK68" s="348">
        <f t="shared" si="119"/>
        <v>-1.4113347629198878</v>
      </c>
      <c r="AL68" s="348">
        <f t="shared" ref="AL68:BN68" si="120">AL135*AL202</f>
        <v>-1.4043921049066337</v>
      </c>
      <c r="AM68" s="348">
        <f t="shared" si="120"/>
        <v>-1.3978395582203378</v>
      </c>
      <c r="AN68" s="348">
        <f t="shared" si="120"/>
        <v>-1.3904035969520157</v>
      </c>
      <c r="AO68" s="348">
        <f t="shared" si="120"/>
        <v>-1.381167509353258</v>
      </c>
      <c r="AP68" s="348">
        <f t="shared" si="120"/>
        <v>-1.3721521121644178</v>
      </c>
      <c r="AQ68" s="348">
        <f t="shared" si="120"/>
        <v>-1.3615080695391568</v>
      </c>
      <c r="AR68" s="348">
        <f t="shared" si="120"/>
        <v>-1.3480798266802512</v>
      </c>
      <c r="AS68" s="348">
        <f t="shared" si="120"/>
        <v>-1.3342462534576836</v>
      </c>
      <c r="AT68" s="348">
        <f t="shared" si="120"/>
        <v>-1.3173501836595112</v>
      </c>
      <c r="AU68" s="348">
        <f t="shared" si="120"/>
        <v>-1.2960734894645012</v>
      </c>
      <c r="AV68" s="348">
        <f t="shared" si="120"/>
        <v>-1.2735149592368631</v>
      </c>
      <c r="AW68" s="348">
        <f t="shared" si="120"/>
        <v>-1.2466195424450195</v>
      </c>
      <c r="AX68" s="348">
        <f t="shared" si="120"/>
        <v>-1.215140507438917</v>
      </c>
      <c r="AY68" s="348">
        <f t="shared" si="120"/>
        <v>-1.1846762345884472</v>
      </c>
      <c r="AZ68" s="348">
        <f t="shared" si="120"/>
        <v>-1.1533359954206734</v>
      </c>
      <c r="BA68" s="348">
        <f t="shared" si="120"/>
        <v>-1.1229645686515441</v>
      </c>
      <c r="BB68" s="348">
        <f t="shared" si="120"/>
        <v>-1.1000541932406336</v>
      </c>
      <c r="BC68" s="348">
        <f t="shared" si="120"/>
        <v>-1.0796932888657997</v>
      </c>
      <c r="BD68" s="348">
        <f t="shared" si="120"/>
        <v>-1.0607593621425193</v>
      </c>
      <c r="BE68" s="348">
        <f t="shared" si="120"/>
        <v>-1.0458006963262989</v>
      </c>
      <c r="BF68" s="348">
        <f t="shared" si="120"/>
        <v>-1.0287415313539245</v>
      </c>
      <c r="BG68" s="348">
        <f t="shared" si="120"/>
        <v>-1.0123064817846346</v>
      </c>
      <c r="BH68" s="348">
        <f t="shared" si="120"/>
        <v>-1.0017954514953313</v>
      </c>
      <c r="BI68" s="348">
        <f t="shared" si="120"/>
        <v>-0.99184956619710296</v>
      </c>
      <c r="BJ68" s="348">
        <f t="shared" si="120"/>
        <v>-0.98349350004243241</v>
      </c>
      <c r="BK68" s="348">
        <f t="shared" si="120"/>
        <v>-0.97718951798761677</v>
      </c>
      <c r="BL68" s="348">
        <f t="shared" si="120"/>
        <v>-0.96539635685875791</v>
      </c>
      <c r="BM68" s="348">
        <f t="shared" si="120"/>
        <v>2.4123821331248738</v>
      </c>
      <c r="BN68" s="838">
        <f t="shared" si="120"/>
        <v>2.4929187805157778</v>
      </c>
      <c r="BO68" s="268"/>
    </row>
    <row r="69" spans="2:187" ht="42" customHeight="1">
      <c r="B69" s="479"/>
      <c r="C69" s="478"/>
      <c r="D69" s="498">
        <v>-1.45</v>
      </c>
      <c r="E69" s="497">
        <f t="shared" si="68"/>
        <v>-1.4911946965930136</v>
      </c>
      <c r="F69" s="837">
        <f t="shared" ref="F69:AK69" si="121">F136*F203</f>
        <v>-1.4955876157201642</v>
      </c>
      <c r="G69" s="348">
        <f t="shared" si="121"/>
        <v>-1.4946147712509674</v>
      </c>
      <c r="H69" s="348">
        <f t="shared" si="121"/>
        <v>-1.4946144122313085</v>
      </c>
      <c r="I69" s="348">
        <f t="shared" si="121"/>
        <v>-1.4934275352034492</v>
      </c>
      <c r="J69" s="348">
        <f t="shared" si="121"/>
        <v>-1.4934272952425214</v>
      </c>
      <c r="K69" s="348">
        <f t="shared" si="121"/>
        <v>-1.4919795182726794</v>
      </c>
      <c r="L69" s="348">
        <f t="shared" si="121"/>
        <v>-1.4919793757363597</v>
      </c>
      <c r="M69" s="348">
        <f t="shared" si="121"/>
        <v>-1.4902137108431646</v>
      </c>
      <c r="N69" s="348">
        <f t="shared" si="121"/>
        <v>-1.4902136259113787</v>
      </c>
      <c r="O69" s="348">
        <f t="shared" si="121"/>
        <v>-1.4880608616235567</v>
      </c>
      <c r="P69" s="348">
        <f t="shared" si="121"/>
        <v>-1.4880607751131381</v>
      </c>
      <c r="Q69" s="348">
        <f t="shared" si="121"/>
        <v>-1.4854369649305148</v>
      </c>
      <c r="R69" s="348">
        <f t="shared" si="121"/>
        <v>-1.4854367933969199</v>
      </c>
      <c r="S69" s="348">
        <f t="shared" si="121"/>
        <v>-1.4822402982036582</v>
      </c>
      <c r="T69" s="348">
        <f t="shared" si="121"/>
        <v>-1.4822399486696334</v>
      </c>
      <c r="U69" s="348">
        <f t="shared" si="121"/>
        <v>-1.4783479126151082</v>
      </c>
      <c r="V69" s="348">
        <f t="shared" si="121"/>
        <v>-1.4783471669106891</v>
      </c>
      <c r="W69" s="348">
        <f t="shared" si="121"/>
        <v>-1.4736113040093481</v>
      </c>
      <c r="X69" s="348">
        <f t="shared" si="121"/>
        <v>-1.4736096355093673</v>
      </c>
      <c r="Y69" s="348">
        <f t="shared" si="121"/>
        <v>-1.467851321787683</v>
      </c>
      <c r="Z69" s="348">
        <f t="shared" si="121"/>
        <v>-1.4678475324224662</v>
      </c>
      <c r="AA69" s="348">
        <f t="shared" si="121"/>
        <v>-1.4608520152513111</v>
      </c>
      <c r="AB69" s="348">
        <f t="shared" si="121"/>
        <v>-1.4608434581952923</v>
      </c>
      <c r="AC69" s="348">
        <f t="shared" si="121"/>
        <v>-1.4543095425522881</v>
      </c>
      <c r="AD69" s="348">
        <f t="shared" si="121"/>
        <v>-1.4523338505315275</v>
      </c>
      <c r="AE69" s="348">
        <f t="shared" si="121"/>
        <v>-1.4476766045380633</v>
      </c>
      <c r="AF69" s="348">
        <f t="shared" si="121"/>
        <v>-1.4442611723542371</v>
      </c>
      <c r="AG69" s="348">
        <f t="shared" si="121"/>
        <v>-1.4405831315579871</v>
      </c>
      <c r="AH69" s="348">
        <f t="shared" si="121"/>
        <v>-1.4360911773575264</v>
      </c>
      <c r="AI69" s="348">
        <f t="shared" si="121"/>
        <v>-1.4318807146793222</v>
      </c>
      <c r="AJ69" s="348">
        <f t="shared" si="121"/>
        <v>-1.4272840790836576</v>
      </c>
      <c r="AK69" s="348">
        <f t="shared" si="121"/>
        <v>-1.4216472170597088</v>
      </c>
      <c r="AL69" s="348">
        <f t="shared" ref="AL69:BN69" si="122">AL136*AL203</f>
        <v>-1.4163175239459429</v>
      </c>
      <c r="AM69" s="348">
        <f t="shared" si="122"/>
        <v>-1.410366159680263</v>
      </c>
      <c r="AN69" s="348">
        <f t="shared" si="122"/>
        <v>-1.4030035306966504</v>
      </c>
      <c r="AO69" s="348">
        <f t="shared" si="122"/>
        <v>-1.3958631328113598</v>
      </c>
      <c r="AP69" s="348">
        <f t="shared" si="122"/>
        <v>-1.3876178977828766</v>
      </c>
      <c r="AQ69" s="348">
        <f t="shared" si="122"/>
        <v>-1.3772915223375186</v>
      </c>
      <c r="AR69" s="348">
        <f t="shared" si="122"/>
        <v>-1.3668385736039887</v>
      </c>
      <c r="AS69" s="348">
        <f t="shared" si="122"/>
        <v>-1.3543746882876364</v>
      </c>
      <c r="AT69" s="348">
        <f t="shared" si="122"/>
        <v>-1.3387726543099445</v>
      </c>
      <c r="AU69" s="348">
        <f t="shared" si="122"/>
        <v>-1.322538679594462</v>
      </c>
      <c r="AV69" s="348">
        <f t="shared" si="122"/>
        <v>-1.3033868847883343</v>
      </c>
      <c r="AW69" s="348">
        <f t="shared" si="122"/>
        <v>-1.2806683017613036</v>
      </c>
      <c r="AX69" s="348">
        <f t="shared" si="122"/>
        <v>-1.258414357484009</v>
      </c>
      <c r="AY69" s="348">
        <f t="shared" si="122"/>
        <v>-1.2347252282463475</v>
      </c>
      <c r="AZ69" s="348">
        <f t="shared" si="122"/>
        <v>-1.2101618066696422</v>
      </c>
      <c r="BA69" s="348">
        <f t="shared" si="122"/>
        <v>-1.1901555804186585</v>
      </c>
      <c r="BB69" s="348">
        <f t="shared" si="122"/>
        <v>-1.171317535861828</v>
      </c>
      <c r="BC69" s="348">
        <f t="shared" si="122"/>
        <v>-1.1529050460141639</v>
      </c>
      <c r="BD69" s="348">
        <f t="shared" si="122"/>
        <v>-1.1390925460893964</v>
      </c>
      <c r="BE69" s="348">
        <f t="shared" si="122"/>
        <v>-1.1235654348868664</v>
      </c>
      <c r="BF69" s="348">
        <f t="shared" si="122"/>
        <v>-1.1060996227097031</v>
      </c>
      <c r="BG69" s="348">
        <f t="shared" si="122"/>
        <v>-1.092498255250882</v>
      </c>
      <c r="BH69" s="348">
        <f t="shared" si="122"/>
        <v>-1.0780777466248086</v>
      </c>
      <c r="BI69" s="348">
        <f t="shared" si="122"/>
        <v>-1.0641572272270228</v>
      </c>
      <c r="BJ69" s="348">
        <f t="shared" si="122"/>
        <v>-1.0544413009698947</v>
      </c>
      <c r="BK69" s="348">
        <f t="shared" si="122"/>
        <v>-1.0421194077775344</v>
      </c>
      <c r="BL69" s="348">
        <f t="shared" si="122"/>
        <v>-1.0283650934675017</v>
      </c>
      <c r="BM69" s="348">
        <f t="shared" si="122"/>
        <v>-1.0148131073703022</v>
      </c>
      <c r="BN69" s="838">
        <f t="shared" si="122"/>
        <v>2.4799332521915454</v>
      </c>
      <c r="BO69" s="268"/>
    </row>
    <row r="70" spans="2:187" ht="42" customHeight="1" thickBot="1">
      <c r="B70" s="479"/>
      <c r="C70" s="478"/>
      <c r="D70" s="496">
        <v>-1.5</v>
      </c>
      <c r="E70" s="499">
        <f>C9</f>
        <v>-1.5</v>
      </c>
      <c r="F70" s="839">
        <f t="shared" ref="F70:AK70" si="123">F137*F204</f>
        <v>-1.499993389413147</v>
      </c>
      <c r="G70" s="840">
        <f t="shared" si="123"/>
        <v>-1.4955904888500122</v>
      </c>
      <c r="H70" s="840">
        <f t="shared" si="123"/>
        <v>-1.4955902597876447</v>
      </c>
      <c r="I70" s="840">
        <f t="shared" si="123"/>
        <v>-1.4946176433756155</v>
      </c>
      <c r="J70" s="840">
        <f t="shared" si="123"/>
        <v>-1.4946174890740305</v>
      </c>
      <c r="K70" s="840">
        <f t="shared" si="123"/>
        <v>-1.4934307853813171</v>
      </c>
      <c r="L70" s="840">
        <f t="shared" si="123"/>
        <v>-1.4934306897391159</v>
      </c>
      <c r="M70" s="840">
        <f t="shared" si="123"/>
        <v>-1.4919830204068913</v>
      </c>
      <c r="N70" s="840">
        <f t="shared" si="123"/>
        <v>-1.4919829542293757</v>
      </c>
      <c r="O70" s="840">
        <f t="shared" si="123"/>
        <v>-1.4902173255166409</v>
      </c>
      <c r="P70" s="840">
        <f t="shared" si="123"/>
        <v>-1.4902172431181018</v>
      </c>
      <c r="Q70" s="840">
        <f t="shared" si="123"/>
        <v>-1.4880644346927296</v>
      </c>
      <c r="R70" s="840">
        <f t="shared" si="123"/>
        <v>-1.4880642652482716</v>
      </c>
      <c r="S70" s="840">
        <f t="shared" si="123"/>
        <v>-1.4854403220796155</v>
      </c>
      <c r="T70" s="840">
        <f t="shared" si="123"/>
        <v>-1.4854399671191747</v>
      </c>
      <c r="U70" s="840">
        <f t="shared" si="123"/>
        <v>-1.4822431913453353</v>
      </c>
      <c r="V70" s="840">
        <f t="shared" si="123"/>
        <v>-1.4822424265043079</v>
      </c>
      <c r="W70" s="840">
        <f t="shared" si="123"/>
        <v>-1.478349755296855</v>
      </c>
      <c r="X70" s="840">
        <f t="shared" si="123"/>
        <v>-1.4783480602281001</v>
      </c>
      <c r="Y70" s="840">
        <f t="shared" si="123"/>
        <v>-1.4736107743097726</v>
      </c>
      <c r="Z70" s="840">
        <f t="shared" si="123"/>
        <v>-1.4736069872238384</v>
      </c>
      <c r="AA70" s="840">
        <f t="shared" si="123"/>
        <v>-1.4678455516646227</v>
      </c>
      <c r="AB70" s="840">
        <f t="shared" si="123"/>
        <v>-1.4678371328152282</v>
      </c>
      <c r="AC70" s="840">
        <f t="shared" si="123"/>
        <v>-1.4608348785259242</v>
      </c>
      <c r="AD70" s="840">
        <f t="shared" si="123"/>
        <v>-1.4608163540404027</v>
      </c>
      <c r="AE70" s="840">
        <f t="shared" si="123"/>
        <v>-1.4542680242609121</v>
      </c>
      <c r="AF70" s="840">
        <f t="shared" si="123"/>
        <v>-1.4522711810947189</v>
      </c>
      <c r="AG70" s="840">
        <f t="shared" si="123"/>
        <v>-1.4475833365896129</v>
      </c>
      <c r="AH70" s="840">
        <f t="shared" si="123"/>
        <v>-1.4441234980110795</v>
      </c>
      <c r="AI70" s="840">
        <f t="shared" si="123"/>
        <v>-1.4403814010576332</v>
      </c>
      <c r="AJ70" s="840">
        <f t="shared" si="123"/>
        <v>-1.4357975969514012</v>
      </c>
      <c r="AK70" s="840">
        <f t="shared" si="123"/>
        <v>-1.4314559285114636</v>
      </c>
      <c r="AL70" s="840">
        <f t="shared" ref="AL70:BN70" si="124">AL137*AL204</f>
        <v>-1.4266734271082133</v>
      </c>
      <c r="AM70" s="840">
        <f t="shared" si="124"/>
        <v>-1.4207760742112052</v>
      </c>
      <c r="AN70" s="840">
        <f t="shared" si="124"/>
        <v>-1.4150845445333431</v>
      </c>
      <c r="AO70" s="840">
        <f t="shared" si="124"/>
        <v>-1.4086388653885262</v>
      </c>
      <c r="AP70" s="840">
        <f t="shared" si="124"/>
        <v>-1.4006154620979361</v>
      </c>
      <c r="AQ70" s="840">
        <f t="shared" si="124"/>
        <v>-1.3926115388084692</v>
      </c>
      <c r="AR70" s="840">
        <f t="shared" si="124"/>
        <v>-1.3832809663373988</v>
      </c>
      <c r="AS70" s="840">
        <f t="shared" si="124"/>
        <v>-1.3716637494820787</v>
      </c>
      <c r="AT70" s="840">
        <f t="shared" si="124"/>
        <v>-1.3597849827996118</v>
      </c>
      <c r="AU70" s="840">
        <f t="shared" si="124"/>
        <v>-1.3459549413290868</v>
      </c>
      <c r="AV70" s="840">
        <f t="shared" si="124"/>
        <v>-1.3293955559667303</v>
      </c>
      <c r="AW70" s="840">
        <f t="shared" si="124"/>
        <v>-1.3131044291219014</v>
      </c>
      <c r="AX70" s="840">
        <f t="shared" si="124"/>
        <v>-1.2954248043192489</v>
      </c>
      <c r="AY70" s="840">
        <f t="shared" si="124"/>
        <v>-1.2762379139650195</v>
      </c>
      <c r="AZ70" s="840">
        <f t="shared" si="124"/>
        <v>-1.2597074298826627</v>
      </c>
      <c r="BA70" s="840">
        <f t="shared" si="124"/>
        <v>-1.2434448894730812</v>
      </c>
      <c r="BB70" s="840">
        <f t="shared" si="124"/>
        <v>-1.2268376600589057</v>
      </c>
      <c r="BC70" s="840">
        <f t="shared" si="124"/>
        <v>-1.2139499903093525</v>
      </c>
      <c r="BD70" s="840">
        <f t="shared" si="124"/>
        <v>-1.2002091038321812</v>
      </c>
      <c r="BE70" s="840">
        <f t="shared" si="124"/>
        <v>-1.1843851394744738</v>
      </c>
      <c r="BF70" s="840">
        <f t="shared" si="124"/>
        <v>-1.1714170559110846</v>
      </c>
      <c r="BG70" s="840">
        <f t="shared" si="124"/>
        <v>-1.1565690598926681</v>
      </c>
      <c r="BH70" s="840">
        <f t="shared" si="124"/>
        <v>-1.1405492850709276</v>
      </c>
      <c r="BI70" s="840">
        <f t="shared" si="124"/>
        <v>-1.1285938540964364</v>
      </c>
      <c r="BJ70" s="840">
        <f t="shared" si="124"/>
        <v>-1.1148874142649279</v>
      </c>
      <c r="BK70" s="840">
        <f t="shared" si="124"/>
        <v>-1.1000219897410028</v>
      </c>
      <c r="BL70" s="840">
        <f t="shared" si="124"/>
        <v>-1.0875990705744569</v>
      </c>
      <c r="BM70" s="840">
        <f t="shared" si="124"/>
        <v>-1.0709746399863826</v>
      </c>
      <c r="BN70" s="841">
        <f t="shared" si="124"/>
        <v>-1.0521368086042582</v>
      </c>
      <c r="BO70" s="268"/>
    </row>
    <row r="71" spans="2:187" ht="42" customHeight="1">
      <c r="B71" s="478"/>
      <c r="C71" s="479"/>
      <c r="D71" s="478"/>
      <c r="E71" s="478"/>
      <c r="F71" s="478"/>
      <c r="G71" s="478"/>
      <c r="H71" s="478"/>
      <c r="I71" s="478"/>
      <c r="J71" s="478"/>
      <c r="K71" s="478"/>
      <c r="L71" s="478"/>
      <c r="M71" s="478"/>
      <c r="N71" s="478"/>
      <c r="O71" s="478"/>
      <c r="P71" s="478"/>
      <c r="Q71" s="478"/>
      <c r="R71" s="478"/>
      <c r="S71" s="478"/>
      <c r="T71" s="478"/>
      <c r="U71" s="478"/>
      <c r="V71" s="478"/>
      <c r="W71" s="478"/>
      <c r="X71" s="478"/>
      <c r="Y71" s="478"/>
      <c r="Z71" s="478"/>
      <c r="AA71" s="478"/>
      <c r="AB71" s="478"/>
      <c r="AC71" s="478"/>
      <c r="AD71" s="478"/>
      <c r="AE71" s="478"/>
      <c r="AF71" s="478"/>
      <c r="AG71" s="478"/>
      <c r="AH71" s="478"/>
      <c r="AI71" s="478"/>
      <c r="AJ71" s="478"/>
      <c r="AK71" s="478"/>
      <c r="AL71" s="478"/>
      <c r="AM71" s="478"/>
      <c r="AN71" s="478"/>
      <c r="AO71" s="478"/>
      <c r="AP71" s="478"/>
      <c r="AQ71" s="478"/>
      <c r="AR71" s="478"/>
      <c r="AS71" s="478"/>
      <c r="AT71" s="478"/>
      <c r="AU71" s="478"/>
      <c r="AV71" s="478"/>
      <c r="AW71" s="478"/>
      <c r="AX71" s="478"/>
      <c r="AY71" s="478"/>
      <c r="AZ71" s="478"/>
      <c r="BA71" s="478"/>
      <c r="BB71" s="478"/>
      <c r="BC71" s="478"/>
      <c r="BD71" s="478"/>
      <c r="BE71" s="478"/>
      <c r="BF71" s="478"/>
      <c r="BG71" s="478"/>
      <c r="BH71" s="478"/>
      <c r="BI71" s="478"/>
      <c r="BJ71" s="478"/>
      <c r="BK71" s="478"/>
      <c r="BL71" s="478"/>
      <c r="BM71" s="478"/>
      <c r="BN71" s="478"/>
      <c r="BO71" s="479"/>
    </row>
    <row r="72" spans="2:187" ht="42" customHeight="1">
      <c r="AK72" s="184"/>
      <c r="AL72" s="184"/>
      <c r="AM72" s="184"/>
      <c r="AN72" s="184"/>
      <c r="AO72" s="184"/>
      <c r="AP72" s="184"/>
      <c r="AQ72" s="184"/>
      <c r="AR72" s="184"/>
      <c r="AS72" s="184"/>
      <c r="AT72" s="184"/>
      <c r="AU72" s="184"/>
      <c r="AV72" s="184"/>
      <c r="AW72" s="184"/>
      <c r="AX72" s="184"/>
      <c r="AY72" s="184"/>
      <c r="AZ72" s="184"/>
      <c r="BA72" s="184"/>
      <c r="BB72" s="184"/>
      <c r="BC72" s="184"/>
      <c r="BD72" s="184"/>
      <c r="BE72" s="184"/>
      <c r="BF72" s="184"/>
      <c r="BG72" s="184"/>
      <c r="BH72" s="184"/>
      <c r="BI72" s="184"/>
      <c r="BJ72" s="184"/>
      <c r="BK72" s="184"/>
      <c r="BL72" s="184"/>
      <c r="BM72" s="184"/>
      <c r="BN72" s="184"/>
      <c r="BO72" s="184"/>
      <c r="BP72" s="184"/>
      <c r="BQ72" s="184"/>
      <c r="BR72" s="184"/>
      <c r="BS72" s="184"/>
      <c r="BT72" s="184"/>
      <c r="BU72" s="184"/>
      <c r="BV72" s="184"/>
      <c r="BW72" s="184"/>
      <c r="BX72" s="184"/>
      <c r="BY72" s="184"/>
      <c r="BZ72" s="184"/>
      <c r="CA72" s="184"/>
      <c r="CB72" s="184"/>
      <c r="CC72" s="184"/>
      <c r="CD72" s="184"/>
      <c r="CE72" s="184"/>
      <c r="CF72" s="184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480"/>
      <c r="EK72" s="474"/>
      <c r="EL72" s="474"/>
      <c r="EM72" s="474"/>
      <c r="EN72" s="474"/>
      <c r="EO72" s="474"/>
      <c r="EP72" s="474"/>
      <c r="EQ72" s="474"/>
      <c r="ER72" s="474"/>
      <c r="ES72" s="474"/>
      <c r="ET72" s="474"/>
      <c r="EU72" s="474"/>
      <c r="EV72" s="474"/>
      <c r="EW72" s="474"/>
      <c r="EX72" s="474"/>
      <c r="EY72" s="474"/>
      <c r="EZ72" s="474"/>
      <c r="FA72" s="474"/>
      <c r="FB72" s="474"/>
      <c r="FC72" s="474"/>
      <c r="FD72" s="474"/>
      <c r="FE72" s="474"/>
      <c r="FF72" s="27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</row>
    <row r="73" spans="2:187" ht="42" customHeight="1" thickBot="1">
      <c r="B73" s="475"/>
      <c r="C73" s="475" t="s">
        <v>257</v>
      </c>
      <c r="D73" s="475" t="s">
        <v>258</v>
      </c>
      <c r="E73" s="475" t="s">
        <v>177</v>
      </c>
      <c r="F73" s="475"/>
      <c r="G73" s="476"/>
      <c r="H73" s="476"/>
      <c r="I73" s="476"/>
      <c r="J73" s="476"/>
      <c r="K73" s="477"/>
      <c r="L73" s="477"/>
      <c r="M73" s="477"/>
      <c r="N73" s="477"/>
      <c r="O73" s="477"/>
      <c r="P73" s="477"/>
      <c r="Q73" s="477"/>
      <c r="R73" s="478"/>
      <c r="S73" s="478"/>
      <c r="T73" s="478"/>
      <c r="U73" s="478"/>
      <c r="V73" s="478"/>
      <c r="W73" s="478"/>
      <c r="X73" s="478"/>
      <c r="Y73" s="478"/>
      <c r="Z73" s="478"/>
      <c r="AA73" s="478"/>
      <c r="AB73" s="478"/>
      <c r="AC73" s="478"/>
      <c r="AD73" s="478"/>
      <c r="AE73" s="478"/>
      <c r="AF73" s="478"/>
      <c r="AG73" s="479"/>
      <c r="AH73" s="479"/>
      <c r="AI73" s="479"/>
      <c r="AJ73" s="479"/>
      <c r="AK73" s="479"/>
      <c r="AL73" s="479"/>
      <c r="AM73" s="479"/>
      <c r="AN73" s="479"/>
      <c r="AO73" s="479"/>
      <c r="AP73" s="479"/>
      <c r="AQ73" s="479"/>
      <c r="AR73" s="479"/>
      <c r="AS73" s="479"/>
      <c r="AT73" s="479"/>
      <c r="AU73" s="479"/>
      <c r="AV73" s="479"/>
      <c r="AW73" s="479"/>
      <c r="AX73" s="479"/>
      <c r="AY73" s="479"/>
      <c r="AZ73" s="479"/>
      <c r="BA73" s="479"/>
      <c r="BB73" s="479"/>
      <c r="BC73" s="479"/>
      <c r="BD73" s="479"/>
      <c r="BE73" s="479"/>
      <c r="BF73" s="479"/>
      <c r="BG73" s="479"/>
      <c r="BH73" s="479"/>
      <c r="BI73" s="479"/>
      <c r="BJ73" s="479"/>
      <c r="BK73" s="479"/>
      <c r="BL73" s="479"/>
      <c r="BM73" s="479"/>
      <c r="BN73" s="479"/>
      <c r="BO73" s="478"/>
      <c r="BP73" s="184"/>
      <c r="BQ73" s="184"/>
      <c r="BR73" s="184"/>
      <c r="BS73" s="184"/>
      <c r="BT73" s="184"/>
      <c r="BU73" s="184"/>
      <c r="BV73" s="184"/>
      <c r="BW73" s="184"/>
      <c r="BX73" s="184"/>
      <c r="BY73" s="184"/>
      <c r="BZ73" s="184"/>
      <c r="CA73" s="184"/>
      <c r="CB73" s="184"/>
      <c r="CC73" s="184"/>
      <c r="CD73" s="184"/>
      <c r="CE73" s="184"/>
      <c r="CF73" s="184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480"/>
      <c r="EK73" s="474"/>
      <c r="EL73" s="474"/>
      <c r="EM73" s="474"/>
      <c r="EN73" s="474"/>
      <c r="EO73" s="474"/>
      <c r="EP73" s="474"/>
      <c r="EQ73" s="474"/>
      <c r="ER73" s="474"/>
      <c r="ES73" s="474"/>
      <c r="ET73" s="474"/>
      <c r="EU73" s="474"/>
      <c r="EV73" s="474"/>
      <c r="EW73" s="474"/>
      <c r="EX73" s="474"/>
      <c r="EY73" s="474"/>
      <c r="EZ73" s="474"/>
      <c r="FA73" s="474"/>
      <c r="FB73" s="474"/>
      <c r="FC73" s="474"/>
      <c r="FD73" s="474"/>
      <c r="FE73" s="474"/>
      <c r="FF73" s="27"/>
      <c r="FG73" s="27"/>
      <c r="FH73" s="27"/>
      <c r="FI73" s="27"/>
      <c r="FJ73" s="27"/>
      <c r="FK73" s="27"/>
      <c r="FL73" s="27"/>
      <c r="FM73" s="27"/>
      <c r="FN73" s="27"/>
      <c r="FO73" s="27"/>
      <c r="FP73" s="27"/>
      <c r="FQ73" s="27"/>
      <c r="FR73" s="27"/>
      <c r="FS73" s="27"/>
      <c r="FT73" s="27"/>
      <c r="FU73" s="27"/>
      <c r="FV73" s="27"/>
      <c r="FW73" s="27"/>
      <c r="FX73" s="27"/>
      <c r="FY73" s="27"/>
      <c r="FZ73" s="27"/>
      <c r="GA73" s="27"/>
      <c r="GB73" s="27"/>
      <c r="GC73" s="27"/>
      <c r="GD73" s="27"/>
      <c r="GE73" s="27"/>
    </row>
    <row r="74" spans="2:187" ht="42" customHeight="1" thickBot="1">
      <c r="B74" s="475" t="s">
        <v>259</v>
      </c>
      <c r="C74" s="523">
        <f>参数实验室!E24</f>
        <v>1.0363574479839377</v>
      </c>
      <c r="D74" s="523">
        <f>参数实验室!E40</f>
        <v>-0.9636425520160623</v>
      </c>
      <c r="E74" s="521">
        <v>1</v>
      </c>
      <c r="F74" s="475"/>
      <c r="G74" s="475"/>
      <c r="H74" s="475"/>
      <c r="I74" s="475"/>
      <c r="J74" s="475"/>
      <c r="K74" s="476"/>
      <c r="L74" s="476"/>
      <c r="M74" s="476"/>
      <c r="N74" s="476"/>
      <c r="O74" s="476"/>
      <c r="P74" s="476"/>
      <c r="Q74" s="476"/>
      <c r="R74" s="477"/>
      <c r="S74" s="477"/>
      <c r="T74" s="477"/>
      <c r="U74" s="477"/>
      <c r="V74" s="477"/>
      <c r="W74" s="477"/>
      <c r="X74" s="477"/>
      <c r="Y74" s="477"/>
      <c r="Z74" s="477"/>
      <c r="AA74" s="477"/>
      <c r="AB74" s="477"/>
      <c r="AC74" s="477"/>
      <c r="AD74" s="477"/>
      <c r="AE74" s="477"/>
      <c r="AF74" s="477"/>
      <c r="AG74" s="478"/>
      <c r="AH74" s="478"/>
      <c r="AI74" s="478"/>
      <c r="AJ74" s="478"/>
      <c r="AK74" s="478"/>
      <c r="AL74" s="478"/>
      <c r="AM74" s="478"/>
      <c r="AN74" s="478"/>
      <c r="AO74" s="478"/>
      <c r="AP74" s="478"/>
      <c r="AQ74" s="478"/>
      <c r="AR74" s="478"/>
      <c r="AS74" s="478"/>
      <c r="AT74" s="478"/>
      <c r="AU74" s="478"/>
      <c r="AV74" s="478"/>
      <c r="AW74" s="478"/>
      <c r="AX74" s="478"/>
      <c r="AY74" s="478"/>
      <c r="AZ74" s="478"/>
      <c r="BA74" s="478"/>
      <c r="BB74" s="478"/>
      <c r="BC74" s="478"/>
      <c r="BD74" s="478"/>
      <c r="BE74" s="478"/>
      <c r="BF74" s="478"/>
      <c r="BG74" s="478"/>
      <c r="BH74" s="478"/>
      <c r="BI74" s="478"/>
      <c r="BJ74" s="478"/>
      <c r="BK74" s="478"/>
      <c r="BL74" s="478"/>
      <c r="BM74" s="478"/>
      <c r="BN74" s="478"/>
      <c r="BO74" s="479"/>
      <c r="BP74" s="184"/>
      <c r="BQ74" s="184"/>
      <c r="BR74" s="184"/>
      <c r="BS74" s="184"/>
      <c r="BT74" s="184"/>
      <c r="BU74" s="184"/>
      <c r="BV74" s="184"/>
      <c r="BW74" s="184"/>
      <c r="BX74" s="184"/>
      <c r="BY74" s="184"/>
      <c r="BZ74" s="184"/>
      <c r="CA74" s="184"/>
      <c r="CB74" s="184"/>
      <c r="CC74" s="184"/>
      <c r="CD74" s="184"/>
      <c r="CE74" s="184"/>
      <c r="CF74" s="184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480"/>
      <c r="EK74" s="474"/>
      <c r="EL74" s="474"/>
      <c r="EM74" s="474"/>
      <c r="EN74" s="474"/>
      <c r="EO74" s="474"/>
      <c r="EP74" s="474"/>
      <c r="EQ74" s="474"/>
      <c r="ER74" s="474"/>
      <c r="ES74" s="474"/>
      <c r="ET74" s="474"/>
      <c r="EU74" s="474"/>
      <c r="EV74" s="474"/>
      <c r="EW74" s="474"/>
      <c r="EX74" s="474"/>
      <c r="EY74" s="474"/>
      <c r="EZ74" s="474"/>
      <c r="FA74" s="474"/>
      <c r="FB74" s="474"/>
      <c r="FC74" s="474"/>
      <c r="FD74" s="474"/>
      <c r="FE74" s="474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</row>
    <row r="75" spans="2:187" ht="42" customHeight="1" thickBot="1">
      <c r="B75" s="484" t="s">
        <v>260</v>
      </c>
      <c r="C75" s="524">
        <f>参数实验室!E28</f>
        <v>-1.0543149781150456</v>
      </c>
      <c r="D75" s="524">
        <f>参数实验室!E44</f>
        <v>0.10862995623009114</v>
      </c>
      <c r="E75" s="487"/>
      <c r="F75" s="488">
        <v>-1.5</v>
      </c>
      <c r="G75" s="489">
        <v>-1.45</v>
      </c>
      <c r="H75" s="488">
        <v>-1.4</v>
      </c>
      <c r="I75" s="489">
        <v>-1.35</v>
      </c>
      <c r="J75" s="488">
        <v>-1.3</v>
      </c>
      <c r="K75" s="489">
        <v>-1.25</v>
      </c>
      <c r="L75" s="488">
        <v>-1.2</v>
      </c>
      <c r="M75" s="489">
        <v>-1.1499999999999999</v>
      </c>
      <c r="N75" s="488">
        <v>-1.1000000000000001</v>
      </c>
      <c r="O75" s="489">
        <v>-1.05</v>
      </c>
      <c r="P75" s="488">
        <v>-1</v>
      </c>
      <c r="Q75" s="489">
        <v>-0.95</v>
      </c>
      <c r="R75" s="489">
        <v>-0.9</v>
      </c>
      <c r="S75" s="488">
        <v>-0.85</v>
      </c>
      <c r="T75" s="489">
        <v>-0.8</v>
      </c>
      <c r="U75" s="489">
        <v>-0.75</v>
      </c>
      <c r="V75" s="488">
        <v>-0.7</v>
      </c>
      <c r="W75" s="489">
        <v>-0.65</v>
      </c>
      <c r="X75" s="489">
        <v>-0.6</v>
      </c>
      <c r="Y75" s="488">
        <v>-0.55000000000000004</v>
      </c>
      <c r="Z75" s="489">
        <v>-0.5</v>
      </c>
      <c r="AA75" s="488">
        <v>-0.45</v>
      </c>
      <c r="AB75" s="489">
        <v>-0.4</v>
      </c>
      <c r="AC75" s="488">
        <v>-0.35</v>
      </c>
      <c r="AD75" s="489">
        <v>-0.3</v>
      </c>
      <c r="AE75" s="488">
        <v>-0.25</v>
      </c>
      <c r="AF75" s="489">
        <v>-0.2</v>
      </c>
      <c r="AG75" s="488">
        <v>-0.15</v>
      </c>
      <c r="AH75" s="489">
        <v>-0.1</v>
      </c>
      <c r="AI75" s="488">
        <v>-0.05</v>
      </c>
      <c r="AJ75" s="489">
        <v>0</v>
      </c>
      <c r="AK75" s="488">
        <v>0.05</v>
      </c>
      <c r="AL75" s="489">
        <v>0.1</v>
      </c>
      <c r="AM75" s="488">
        <v>0.15</v>
      </c>
      <c r="AN75" s="489">
        <v>0.2</v>
      </c>
      <c r="AO75" s="488">
        <v>0.25</v>
      </c>
      <c r="AP75" s="489">
        <v>0.3</v>
      </c>
      <c r="AQ75" s="488">
        <v>0.35</v>
      </c>
      <c r="AR75" s="489">
        <v>0.4</v>
      </c>
      <c r="AS75" s="488">
        <v>0.45</v>
      </c>
      <c r="AT75" s="489">
        <v>0.5</v>
      </c>
      <c r="AU75" s="488">
        <v>0.55000000000000004</v>
      </c>
      <c r="AV75" s="489">
        <v>0.6</v>
      </c>
      <c r="AW75" s="488">
        <v>0.65</v>
      </c>
      <c r="AX75" s="489">
        <v>0.7</v>
      </c>
      <c r="AY75" s="488">
        <v>0.75</v>
      </c>
      <c r="AZ75" s="489">
        <v>0.8</v>
      </c>
      <c r="BA75" s="488">
        <v>0.85</v>
      </c>
      <c r="BB75" s="489">
        <v>0.9</v>
      </c>
      <c r="BC75" s="488">
        <v>0.95</v>
      </c>
      <c r="BD75" s="489">
        <v>1</v>
      </c>
      <c r="BE75" s="488">
        <v>1.05</v>
      </c>
      <c r="BF75" s="489">
        <v>1.1000000000000001</v>
      </c>
      <c r="BG75" s="488">
        <v>1.1499999999999999</v>
      </c>
      <c r="BH75" s="489">
        <v>1.2</v>
      </c>
      <c r="BI75" s="488">
        <v>1.25</v>
      </c>
      <c r="BJ75" s="489">
        <v>1.3</v>
      </c>
      <c r="BK75" s="488">
        <v>1.35</v>
      </c>
      <c r="BL75" s="489">
        <v>1.4</v>
      </c>
      <c r="BM75" s="488">
        <v>1.45</v>
      </c>
      <c r="BN75" s="489">
        <v>1.5</v>
      </c>
      <c r="BO75" s="478"/>
      <c r="BP75" s="184"/>
      <c r="BQ75" s="184"/>
      <c r="BR75" s="184"/>
      <c r="BS75" s="184"/>
      <c r="BT75" s="184"/>
      <c r="BU75" s="184"/>
      <c r="BV75" s="184"/>
      <c r="BW75" s="184"/>
      <c r="BX75" s="184"/>
      <c r="BY75" s="184"/>
      <c r="BZ75" s="184"/>
      <c r="CA75" s="184"/>
      <c r="CB75" s="184"/>
      <c r="CC75" s="184"/>
      <c r="CD75" s="184"/>
      <c r="CE75" s="184"/>
      <c r="CF75" s="184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480"/>
      <c r="EK75" s="474"/>
      <c r="EL75" s="474"/>
      <c r="EM75" s="474"/>
      <c r="EN75" s="474"/>
      <c r="EO75" s="474"/>
      <c r="EP75" s="474"/>
      <c r="EQ75" s="474"/>
      <c r="ER75" s="474"/>
      <c r="ES75" s="474"/>
      <c r="ET75" s="474"/>
      <c r="EU75" s="474"/>
      <c r="EV75" s="474"/>
      <c r="EW75" s="474"/>
      <c r="EX75" s="474"/>
      <c r="EY75" s="474"/>
      <c r="EZ75" s="474"/>
      <c r="FA75" s="474"/>
      <c r="FB75" s="474"/>
      <c r="FC75" s="474"/>
      <c r="FD75" s="474"/>
      <c r="FE75" s="474"/>
      <c r="FF75" s="27"/>
      <c r="FG75" s="27"/>
      <c r="FH75" s="27"/>
      <c r="FI75" s="27"/>
      <c r="FJ75" s="27"/>
      <c r="FK75" s="27"/>
      <c r="FL75" s="27"/>
      <c r="FM75" s="27"/>
      <c r="FN75" s="27"/>
      <c r="FO75" s="27"/>
      <c r="FP75" s="27"/>
      <c r="FQ75" s="27"/>
      <c r="FR75" s="27"/>
      <c r="FS75" s="27"/>
      <c r="FT75" s="27"/>
      <c r="FU75" s="27"/>
      <c r="FV75" s="27"/>
      <c r="FW75" s="27"/>
      <c r="FX75" s="27"/>
      <c r="FY75" s="27"/>
      <c r="FZ75" s="27"/>
      <c r="GA75" s="27"/>
      <c r="GB75" s="27"/>
      <c r="GC75" s="27"/>
      <c r="GD75" s="27"/>
      <c r="GE75" s="27"/>
    </row>
    <row r="76" spans="2:187" ht="42" customHeight="1" thickBot="1">
      <c r="B76" s="490" t="s">
        <v>178</v>
      </c>
      <c r="C76" s="522">
        <v>0</v>
      </c>
      <c r="D76" s="526" t="s">
        <v>256</v>
      </c>
      <c r="E76" s="493">
        <v>0.5</v>
      </c>
      <c r="F76" s="519"/>
      <c r="G76" s="519"/>
      <c r="H76" s="519"/>
      <c r="I76" s="519"/>
      <c r="J76" s="519"/>
      <c r="K76" s="519"/>
      <c r="L76" s="519"/>
      <c r="M76" s="519"/>
      <c r="N76" s="519"/>
      <c r="O76" s="519"/>
      <c r="P76" s="519"/>
      <c r="Q76" s="519"/>
      <c r="R76" s="519"/>
      <c r="S76" s="519"/>
      <c r="T76" s="519"/>
      <c r="U76" s="519"/>
      <c r="V76" s="519"/>
      <c r="W76" s="519"/>
      <c r="X76" s="519"/>
      <c r="Y76" s="519"/>
      <c r="Z76" s="519"/>
      <c r="AA76" s="519"/>
      <c r="AB76" s="519"/>
      <c r="AC76" s="519"/>
      <c r="AD76" s="519"/>
      <c r="AE76" s="519"/>
      <c r="AF76" s="519"/>
      <c r="AG76" s="519"/>
      <c r="AH76" s="519"/>
      <c r="AI76" s="519"/>
      <c r="AJ76" s="519"/>
      <c r="AK76" s="519"/>
      <c r="AL76" s="519"/>
      <c r="AM76" s="519"/>
      <c r="AN76" s="519"/>
      <c r="AO76" s="519"/>
      <c r="AP76" s="519"/>
      <c r="AQ76" s="519"/>
      <c r="AR76" s="519"/>
      <c r="AS76" s="519"/>
      <c r="AT76" s="519"/>
      <c r="AU76" s="519"/>
      <c r="AV76" s="519"/>
      <c r="AW76" s="519"/>
      <c r="AX76" s="519"/>
      <c r="AY76" s="519"/>
      <c r="AZ76" s="519"/>
      <c r="BA76" s="519"/>
      <c r="BB76" s="519"/>
      <c r="BC76" s="519"/>
      <c r="BD76" s="519"/>
      <c r="BE76" s="519"/>
      <c r="BF76" s="519"/>
      <c r="BG76" s="519"/>
      <c r="BH76" s="519"/>
      <c r="BI76" s="519"/>
      <c r="BJ76" s="519"/>
      <c r="BK76" s="519"/>
      <c r="BL76" s="519"/>
      <c r="BM76" s="519"/>
      <c r="BN76" s="520"/>
      <c r="BO76" s="268"/>
      <c r="BP76" s="184"/>
      <c r="BQ76" s="184"/>
      <c r="BR76" s="184"/>
      <c r="BS76" s="184"/>
      <c r="BT76" s="184"/>
      <c r="BU76" s="184"/>
      <c r="BV76" s="184"/>
      <c r="BW76" s="184"/>
      <c r="BX76" s="184"/>
      <c r="BY76" s="184"/>
      <c r="BZ76" s="184"/>
      <c r="CA76" s="184"/>
      <c r="CB76" s="184"/>
      <c r="CC76" s="184"/>
      <c r="CD76" s="184"/>
      <c r="CE76" s="184"/>
      <c r="CF76" s="184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480"/>
      <c r="EK76" s="474"/>
      <c r="EL76" s="474"/>
      <c r="EM76" s="474"/>
      <c r="EN76" s="474"/>
      <c r="EO76" s="474"/>
      <c r="EP76" s="474"/>
      <c r="EQ76" s="474"/>
      <c r="ER76" s="474"/>
      <c r="ES76" s="474"/>
      <c r="ET76" s="474"/>
      <c r="EU76" s="474"/>
      <c r="EV76" s="474"/>
      <c r="EW76" s="474"/>
      <c r="EX76" s="474"/>
      <c r="EY76" s="474"/>
      <c r="EZ76" s="474"/>
      <c r="FA76" s="474"/>
      <c r="FB76" s="474"/>
      <c r="FC76" s="474"/>
      <c r="FD76" s="474"/>
      <c r="FE76" s="474"/>
      <c r="FF76" s="27"/>
      <c r="FG76" s="27"/>
      <c r="FH76" s="27"/>
      <c r="FI76" s="27"/>
      <c r="FJ76" s="27"/>
      <c r="FK76" s="27"/>
      <c r="FL76" s="27"/>
      <c r="FM76" s="27"/>
      <c r="FN76" s="27"/>
      <c r="FO76" s="27"/>
      <c r="FP76" s="27"/>
      <c r="FQ76" s="27"/>
      <c r="FR76" s="27"/>
      <c r="FS76" s="27"/>
      <c r="FT76" s="27"/>
      <c r="FU76" s="27"/>
      <c r="FV76" s="27"/>
      <c r="FW76" s="27"/>
      <c r="FX76" s="27"/>
      <c r="FY76" s="27"/>
      <c r="FZ76" s="27"/>
      <c r="GA76" s="27"/>
      <c r="GB76" s="27"/>
      <c r="GC76" s="27"/>
      <c r="GD76" s="27"/>
      <c r="GE76" s="27"/>
    </row>
    <row r="77" spans="2:187" ht="42" customHeight="1">
      <c r="B77" s="481"/>
      <c r="C77" s="481"/>
      <c r="D77" s="496">
        <v>1.5</v>
      </c>
      <c r="E77" s="517"/>
      <c r="F77" s="348">
        <f>($E$74-$C$76)*2*(1/(1+EXP(-4/$E$76*(POWER(POWER((ABS(F$75-($D$74))),3)+POWER(ABS($D77-($D$75)),3),1/3))))-0.5+$C$76)*($E$74-$C$76)*2*(1/(1+EXP(-4/$E$76*(POWER(POWER((ABS(F$75-($C$74))),3)+POWER(ABS($D77-($C$75)),3),1/3))))-0.5+$C$76)</f>
        <v>0.99997621447185947</v>
      </c>
      <c r="G77" s="348">
        <f t="shared" ref="G77:BN81" si="125">($E$74-$C$76)*2*(1/(1+EXP(-4/$E$76*(POWER(POWER((ABS(G$75-($D$74))),3)+POWER(ABS($D77-($D$75)),3),1/3))))-0.5+$C$76)*($E$74-$C$76)*2*(1/(1+EXP(-4/$E$76*(POWER(POWER((ABS(G$75-($C$74))),3)+POWER(ABS($D77-($C$75)),3),1/3))))-0.5+$C$76)</f>
        <v>0.99997493635078571</v>
      </c>
      <c r="H77" s="348">
        <f t="shared" si="125"/>
        <v>0.99997383576051457</v>
      </c>
      <c r="I77" s="348">
        <f t="shared" si="125"/>
        <v>0.99997291979341785</v>
      </c>
      <c r="J77" s="348">
        <f t="shared" si="125"/>
        <v>0.99997218679163147</v>
      </c>
      <c r="K77" s="348">
        <f t="shared" si="125"/>
        <v>0.99997162713375931</v>
      </c>
      <c r="L77" s="348">
        <f t="shared" si="125"/>
        <v>0.99997122443993425</v>
      </c>
      <c r="M77" s="348">
        <f t="shared" si="125"/>
        <v>0.9999709570008658</v>
      </c>
      <c r="N77" s="348">
        <f t="shared" si="125"/>
        <v>0.99997079924419419</v>
      </c>
      <c r="O77" s="348">
        <f t="shared" si="125"/>
        <v>0.99997072308096147</v>
      </c>
      <c r="P77" s="348">
        <f t="shared" si="125"/>
        <v>0.99997069901567393</v>
      </c>
      <c r="Q77" s="348">
        <f t="shared" si="125"/>
        <v>0.99997069715031606</v>
      </c>
      <c r="R77" s="348">
        <f t="shared" si="125"/>
        <v>0.99997070741761795</v>
      </c>
      <c r="S77" s="348">
        <f t="shared" si="125"/>
        <v>0.99997075614591358</v>
      </c>
      <c r="T77" s="348">
        <f t="shared" si="125"/>
        <v>0.99997087318437172</v>
      </c>
      <c r="U77" s="348">
        <f t="shared" si="125"/>
        <v>0.99997108738031304</v>
      </c>
      <c r="V77" s="348">
        <f t="shared" si="125"/>
        <v>0.99997142560356522</v>
      </c>
      <c r="W77" s="348">
        <f t="shared" si="125"/>
        <v>0.99997191149556741</v>
      </c>
      <c r="X77" s="348">
        <f t="shared" si="125"/>
        <v>0.99997256404032142</v>
      </c>
      <c r="Y77" s="348">
        <f t="shared" si="125"/>
        <v>0.99997339609665525</v>
      </c>
      <c r="Z77" s="348">
        <f t="shared" si="125"/>
        <v>0.99997441306716839</v>
      </c>
      <c r="AA77" s="348">
        <f t="shared" si="125"/>
        <v>0.99997561189805695</v>
      </c>
      <c r="AB77" s="348">
        <f t="shared" si="125"/>
        <v>0.99997698059591911</v>
      </c>
      <c r="AC77" s="348">
        <f t="shared" si="125"/>
        <v>0.99997849840641262</v>
      </c>
      <c r="AD77" s="348">
        <f t="shared" si="125"/>
        <v>0.99998013672594999</v>
      </c>
      <c r="AE77" s="348">
        <f t="shared" si="125"/>
        <v>0.99998186072028494</v>
      </c>
      <c r="AF77" s="348">
        <f t="shared" si="125"/>
        <v>0.99998363151956127</v>
      </c>
      <c r="AG77" s="348">
        <f t="shared" si="125"/>
        <v>0.99998540876885278</v>
      </c>
      <c r="AH77" s="348">
        <f t="shared" si="125"/>
        <v>0.9999871532562945</v>
      </c>
      <c r="AI77" s="348">
        <f t="shared" si="125"/>
        <v>0.9999888293303848</v>
      </c>
      <c r="AJ77" s="348">
        <f t="shared" si="125"/>
        <v>0.99999040685624618</v>
      </c>
      <c r="AK77" s="348">
        <f t="shared" si="125"/>
        <v>0.99999186253830097</v>
      </c>
      <c r="AL77" s="348">
        <f t="shared" si="125"/>
        <v>0.99999318053621855</v>
      </c>
      <c r="AM77" s="348">
        <f t="shared" si="125"/>
        <v>0.99999435240103429</v>
      </c>
      <c r="AN77" s="348">
        <f t="shared" si="125"/>
        <v>0.9999953764403906</v>
      </c>
      <c r="AO77" s="348">
        <f t="shared" si="125"/>
        <v>0.9999962566739391</v>
      </c>
      <c r="AP77" s="348">
        <f t="shared" si="125"/>
        <v>0.99999700155848659</v>
      </c>
      <c r="AQ77" s="348">
        <f t="shared" si="125"/>
        <v>0.99999762265144221</v>
      </c>
      <c r="AR77" s="348">
        <f t="shared" si="125"/>
        <v>0.99999813334923804</v>
      </c>
      <c r="AS77" s="348">
        <f t="shared" si="125"/>
        <v>0.9999985477951483</v>
      </c>
      <c r="AT77" s="348">
        <f t="shared" si="125"/>
        <v>0.99999888000775805</v>
      </c>
      <c r="AU77" s="348">
        <f t="shared" si="125"/>
        <v>0.99999914324397765</v>
      </c>
      <c r="AV77" s="348">
        <f t="shared" si="125"/>
        <v>0.99999934958266012</v>
      </c>
      <c r="AW77" s="348">
        <f t="shared" si="125"/>
        <v>0.99999950969740492</v>
      </c>
      <c r="AX77" s="348">
        <f t="shared" si="125"/>
        <v>0.99999963277895298</v>
      </c>
      <c r="AY77" s="348">
        <f t="shared" si="125"/>
        <v>0.99999972656652458</v>
      </c>
      <c r="AZ77" s="348">
        <f t="shared" si="125"/>
        <v>0.99999979745119705</v>
      </c>
      <c r="BA77" s="348">
        <f t="shared" si="125"/>
        <v>0.99999985062064178</v>
      </c>
      <c r="BB77" s="348">
        <f t="shared" si="125"/>
        <v>0.99999989022169211</v>
      </c>
      <c r="BC77" s="348">
        <f t="shared" si="125"/>
        <v>0.99999991952400458</v>
      </c>
      <c r="BD77" s="348">
        <f t="shared" si="125"/>
        <v>0.99999994107397805</v>
      </c>
      <c r="BE77" s="348">
        <f t="shared" si="125"/>
        <v>0.99999995683274323</v>
      </c>
      <c r="BF77" s="348">
        <f t="shared" si="125"/>
        <v>0.99999996829600912</v>
      </c>
      <c r="BG77" s="348">
        <f t="shared" si="125"/>
        <v>0.99999997659477358</v>
      </c>
      <c r="BH77" s="348">
        <f t="shared" si="125"/>
        <v>0.99999998257673584</v>
      </c>
      <c r="BI77" s="348">
        <f t="shared" si="125"/>
        <v>0.99999998687242941</v>
      </c>
      <c r="BJ77" s="348">
        <f t="shared" si="125"/>
        <v>0.99999998994764638</v>
      </c>
      <c r="BK77" s="348">
        <f t="shared" si="125"/>
        <v>0.9999999921443341</v>
      </c>
      <c r="BL77" s="348">
        <f t="shared" si="125"/>
        <v>0.9999999937120907</v>
      </c>
      <c r="BM77" s="348">
        <f t="shared" si="125"/>
        <v>0.99999999483215074</v>
      </c>
      <c r="BN77" s="349">
        <f t="shared" si="125"/>
        <v>0.99999999563547348</v>
      </c>
      <c r="BO77" s="268"/>
      <c r="BP77" s="184"/>
      <c r="BQ77" s="184"/>
      <c r="BR77" s="184"/>
      <c r="BS77" s="184"/>
      <c r="BT77" s="184"/>
      <c r="BU77" s="184"/>
      <c r="BV77" s="184"/>
      <c r="BW77" s="184"/>
      <c r="BX77" s="184"/>
      <c r="BY77" s="184"/>
      <c r="BZ77" s="184"/>
      <c r="CA77" s="184"/>
      <c r="CB77" s="184"/>
      <c r="CC77" s="184"/>
      <c r="CD77" s="184"/>
      <c r="CE77" s="184"/>
      <c r="CF77" s="184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480"/>
      <c r="EK77" s="474"/>
      <c r="EL77" s="474"/>
      <c r="EM77" s="474"/>
      <c r="EN77" s="474"/>
      <c r="EO77" s="474"/>
      <c r="EP77" s="474"/>
      <c r="EQ77" s="474"/>
      <c r="ER77" s="474"/>
      <c r="ES77" s="474"/>
      <c r="ET77" s="474"/>
      <c r="EU77" s="474"/>
      <c r="EV77" s="474"/>
      <c r="EW77" s="474"/>
      <c r="EX77" s="474"/>
      <c r="EY77" s="474"/>
      <c r="EZ77" s="474"/>
      <c r="FA77" s="474"/>
      <c r="FB77" s="474"/>
      <c r="FC77" s="474"/>
      <c r="FD77" s="474"/>
      <c r="FE77" s="474"/>
      <c r="FF77" s="27"/>
      <c r="FG77" s="27"/>
      <c r="FH77" s="27"/>
      <c r="FI77" s="27"/>
      <c r="FJ77" s="27"/>
      <c r="FK77" s="27"/>
      <c r="FL77" s="27"/>
      <c r="FM77" s="27"/>
      <c r="FN77" s="27"/>
      <c r="FO77" s="27"/>
      <c r="FP77" s="27"/>
      <c r="FQ77" s="27"/>
      <c r="FR77" s="27"/>
      <c r="FS77" s="27"/>
      <c r="FT77" s="27"/>
      <c r="FU77" s="27"/>
      <c r="FV77" s="27"/>
      <c r="FW77" s="27"/>
      <c r="FX77" s="27"/>
      <c r="FY77" s="27"/>
      <c r="FZ77" s="27"/>
      <c r="GA77" s="27"/>
      <c r="GB77" s="27"/>
      <c r="GC77" s="27"/>
      <c r="GD77" s="27"/>
      <c r="GE77" s="27"/>
    </row>
    <row r="78" spans="2:187" ht="42" customHeight="1">
      <c r="B78" s="476"/>
      <c r="C78" s="481"/>
      <c r="D78" s="498">
        <v>1.45</v>
      </c>
      <c r="E78" s="517"/>
      <c r="F78" s="348">
        <f t="shared" ref="F78:U97" si="126">($E$74-$C$76)*2*(1/(1+EXP(-4/$E$76*(POWER(POWER((ABS(F$75-($D$74))),3)+POWER(ABS($D78-($D$75)),3),1/3))))-0.5+$C$76)*($E$74-$C$76)*2*(1/(1+EXP(-4/$E$76*(POWER(POWER((ABS(F$75-($C$74))),3)+POWER(ABS($D78-($C$75)),3),1/3))))-0.5+$C$76)</f>
        <v>0.99996505747834208</v>
      </c>
      <c r="G78" s="348">
        <f t="shared" si="125"/>
        <v>0.99996304083133025</v>
      </c>
      <c r="H78" s="348">
        <f t="shared" si="125"/>
        <v>0.99996129667218836</v>
      </c>
      <c r="I78" s="348">
        <f t="shared" si="125"/>
        <v>0.99995983985210835</v>
      </c>
      <c r="J78" s="348">
        <f t="shared" si="125"/>
        <v>0.9999586706729402</v>
      </c>
      <c r="K78" s="348">
        <f t="shared" si="125"/>
        <v>0.99995777600814439</v>
      </c>
      <c r="L78" s="348">
        <f t="shared" si="125"/>
        <v>0.99995713121805263</v>
      </c>
      <c r="M78" s="348">
        <f t="shared" si="125"/>
        <v>0.99995670251772739</v>
      </c>
      <c r="N78" s="348">
        <f t="shared" si="125"/>
        <v>0.99995644945957196</v>
      </c>
      <c r="O78" s="348">
        <f t="shared" si="125"/>
        <v>0.99995632724114714</v>
      </c>
      <c r="P78" s="348">
        <f t="shared" si="125"/>
        <v>0.99995628862122332</v>
      </c>
      <c r="Q78" s="348">
        <f t="shared" si="125"/>
        <v>0.9999562856331291</v>
      </c>
      <c r="R78" s="348">
        <f t="shared" si="125"/>
        <v>0.99995630211948339</v>
      </c>
      <c r="S78" s="348">
        <f t="shared" si="125"/>
        <v>0.99995638033125855</v>
      </c>
      <c r="T78" s="348">
        <f t="shared" si="125"/>
        <v>0.99995656812364186</v>
      </c>
      <c r="U78" s="348">
        <f t="shared" si="125"/>
        <v>0.99995691161369959</v>
      </c>
      <c r="V78" s="348">
        <f t="shared" si="125"/>
        <v>0.99995745349294796</v>
      </c>
      <c r="W78" s="348">
        <f t="shared" si="125"/>
        <v>0.99995823087537306</v>
      </c>
      <c r="X78" s="348">
        <f t="shared" si="125"/>
        <v>0.9999592728624167</v>
      </c>
      <c r="Y78" s="348">
        <f t="shared" si="125"/>
        <v>0.99996059808322424</v>
      </c>
      <c r="Z78" s="348">
        <f t="shared" si="125"/>
        <v>0.99996221253042195</v>
      </c>
      <c r="AA78" s="348">
        <f t="shared" si="125"/>
        <v>0.99996410803802749</v>
      </c>
      <c r="AB78" s="348">
        <f t="shared" si="125"/>
        <v>0.99996626172081682</v>
      </c>
      <c r="AC78" s="348">
        <f t="shared" si="125"/>
        <v>0.9999686366041618</v>
      </c>
      <c r="AD78" s="348">
        <f t="shared" si="125"/>
        <v>0.99997118352505676</v>
      </c>
      <c r="AE78" s="348">
        <f t="shared" si="125"/>
        <v>0.99997384420048485</v>
      </c>
      <c r="AF78" s="348">
        <f t="shared" si="125"/>
        <v>0.99997655517361173</v>
      </c>
      <c r="AG78" s="348">
        <f t="shared" si="125"/>
        <v>0.99997925220206307</v>
      </c>
      <c r="AH78" s="348">
        <f t="shared" si="125"/>
        <v>0.9999818745798833</v>
      </c>
      <c r="AI78" s="348">
        <f t="shared" si="125"/>
        <v>0.99998436890277742</v>
      </c>
      <c r="AJ78" s="348">
        <f t="shared" si="125"/>
        <v>0.99998669188974387</v>
      </c>
      <c r="AK78" s="348">
        <f t="shared" si="125"/>
        <v>0.99998881203723677</v>
      </c>
      <c r="AL78" s="348">
        <f t="shared" si="125"/>
        <v>0.99999071006641205</v>
      </c>
      <c r="AM78" s="348">
        <f t="shared" si="125"/>
        <v>0.99999237829086551</v>
      </c>
      <c r="AN78" s="348">
        <f t="shared" si="125"/>
        <v>0.99999381915225649</v>
      </c>
      <c r="AO78" s="348">
        <f t="shared" si="125"/>
        <v>0.99999504323054234</v>
      </c>
      <c r="AP78" s="348">
        <f t="shared" si="125"/>
        <v>0.99999606703605559</v>
      </c>
      <c r="AQ78" s="348">
        <f t="shared" si="125"/>
        <v>0.99999691084610254</v>
      </c>
      <c r="AR78" s="348">
        <f t="shared" si="125"/>
        <v>0.99999759677814193</v>
      </c>
      <c r="AS78" s="348">
        <f t="shared" si="125"/>
        <v>0.99999814721380054</v>
      </c>
      <c r="AT78" s="348">
        <f t="shared" si="125"/>
        <v>0.99999858361735716</v>
      </c>
      <c r="AU78" s="348">
        <f t="shared" si="125"/>
        <v>0.99999892573758864</v>
      </c>
      <c r="AV78" s="348">
        <f t="shared" si="125"/>
        <v>0.99999919114581437</v>
      </c>
      <c r="AW78" s="348">
        <f t="shared" si="125"/>
        <v>0.99999939504450819</v>
      </c>
      <c r="AX78" s="348">
        <f t="shared" si="125"/>
        <v>0.99999955027627507</v>
      </c>
      <c r="AY78" s="348">
        <f t="shared" si="125"/>
        <v>0.99999966746791213</v>
      </c>
      <c r="AZ78" s="348">
        <f t="shared" si="125"/>
        <v>0.9999997552545582</v>
      </c>
      <c r="BA78" s="348">
        <f t="shared" si="125"/>
        <v>0.99999982054120862</v>
      </c>
      <c r="BB78" s="348">
        <f t="shared" si="125"/>
        <v>0.99999986877097602</v>
      </c>
      <c r="BC78" s="348">
        <f t="shared" si="125"/>
        <v>0.99999990417999707</v>
      </c>
      <c r="BD78" s="348">
        <f t="shared" si="125"/>
        <v>0.99999993002730725</v>
      </c>
      <c r="BE78" s="348">
        <f t="shared" si="125"/>
        <v>0.99999994879427367</v>
      </c>
      <c r="BF78" s="348">
        <f t="shared" si="125"/>
        <v>0.99999996235325728</v>
      </c>
      <c r="BG78" s="348">
        <f t="shared" si="125"/>
        <v>0.99999997210612468</v>
      </c>
      <c r="BH78" s="348">
        <f t="shared" si="125"/>
        <v>0.99999997909375915</v>
      </c>
      <c r="BI78" s="348">
        <f t="shared" si="125"/>
        <v>0.99999998408356428</v>
      </c>
      <c r="BJ78" s="348">
        <f t="shared" si="125"/>
        <v>0.99999998763775899</v>
      </c>
      <c r="BK78" s="348">
        <f t="shared" si="125"/>
        <v>0.99999999016587982</v>
      </c>
      <c r="BL78" s="348">
        <f t="shared" si="125"/>
        <v>0.99999999196468714</v>
      </c>
      <c r="BM78" s="348">
        <f t="shared" si="125"/>
        <v>0.9999999932481991</v>
      </c>
      <c r="BN78" s="349">
        <f t="shared" si="125"/>
        <v>0.99999999417007324</v>
      </c>
      <c r="BO78" s="268"/>
      <c r="BP78" s="184"/>
      <c r="BQ78" s="184"/>
      <c r="BR78" s="184"/>
      <c r="BS78" s="184"/>
      <c r="BT78" s="184"/>
      <c r="BU78" s="184"/>
      <c r="BV78" s="184"/>
      <c r="BW78" s="184"/>
      <c r="BX78" s="184"/>
      <c r="BY78" s="184"/>
      <c r="BZ78" s="184"/>
      <c r="CA78" s="184"/>
      <c r="CB78" s="184"/>
      <c r="CC78" s="184"/>
      <c r="CD78" s="184"/>
      <c r="CE78" s="184"/>
      <c r="CF78" s="184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480"/>
      <c r="EK78" s="474"/>
      <c r="EL78" s="474"/>
      <c r="EM78" s="474"/>
      <c r="EN78" s="474"/>
      <c r="EO78" s="474"/>
      <c r="EP78" s="474"/>
      <c r="EQ78" s="474"/>
      <c r="ER78" s="474"/>
      <c r="ES78" s="474"/>
      <c r="ET78" s="474"/>
      <c r="EU78" s="474"/>
      <c r="EV78" s="474"/>
      <c r="EW78" s="474"/>
      <c r="EX78" s="474"/>
      <c r="EY78" s="474"/>
      <c r="EZ78" s="474"/>
      <c r="FA78" s="474"/>
      <c r="FB78" s="474"/>
      <c r="FC78" s="474"/>
      <c r="FD78" s="474"/>
      <c r="FE78" s="474"/>
      <c r="FF78" s="27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</row>
    <row r="79" spans="2:187" ht="42" customHeight="1">
      <c r="B79" s="476"/>
      <c r="C79" s="481"/>
      <c r="D79" s="496">
        <v>1.4</v>
      </c>
      <c r="E79" s="517"/>
      <c r="F79" s="348">
        <f t="shared" si="126"/>
        <v>0.99994875559870622</v>
      </c>
      <c r="G79" s="348">
        <f t="shared" si="125"/>
        <v>0.99994557148334551</v>
      </c>
      <c r="H79" s="348">
        <f t="shared" si="125"/>
        <v>0.99994280409361269</v>
      </c>
      <c r="I79" s="348">
        <f t="shared" si="125"/>
        <v>0.99994048326373897</v>
      </c>
      <c r="J79" s="348">
        <f t="shared" si="125"/>
        <v>0.99993861464371281</v>
      </c>
      <c r="K79" s="348">
        <f t="shared" si="125"/>
        <v>0.99993718119852826</v>
      </c>
      <c r="L79" s="348">
        <f t="shared" si="125"/>
        <v>0.99993614621556037</v>
      </c>
      <c r="M79" s="348">
        <f t="shared" si="125"/>
        <v>0.99993545722098698</v>
      </c>
      <c r="N79" s="348">
        <f t="shared" si="125"/>
        <v>0.9999350501921036</v>
      </c>
      <c r="O79" s="348">
        <f t="shared" si="125"/>
        <v>0.99993485352912115</v>
      </c>
      <c r="P79" s="348">
        <f t="shared" si="125"/>
        <v>0.99993479137932451</v>
      </c>
      <c r="Q79" s="348">
        <f t="shared" si="125"/>
        <v>0.99993478657856383</v>
      </c>
      <c r="R79" s="348">
        <f t="shared" si="125"/>
        <v>0.99993481312346855</v>
      </c>
      <c r="S79" s="348">
        <f t="shared" si="125"/>
        <v>0.9999349390038299</v>
      </c>
      <c r="T79" s="348">
        <f t="shared" si="125"/>
        <v>0.99993524114439747</v>
      </c>
      <c r="U79" s="348">
        <f t="shared" si="125"/>
        <v>0.99993579343688443</v>
      </c>
      <c r="V79" s="348">
        <f t="shared" si="125"/>
        <v>0.99993666380567547</v>
      </c>
      <c r="W79" s="348">
        <f t="shared" si="125"/>
        <v>0.99993791048850278</v>
      </c>
      <c r="X79" s="348">
        <f t="shared" si="125"/>
        <v>0.99993957787397969</v>
      </c>
      <c r="Y79" s="348">
        <f t="shared" si="125"/>
        <v>0.99994169237770203</v>
      </c>
      <c r="Z79" s="348">
        <f t="shared" si="125"/>
        <v>0.99994425894433026</v>
      </c>
      <c r="AA79" s="348">
        <f t="shared" si="125"/>
        <v>0.99994725879444291</v>
      </c>
      <c r="AB79" s="348">
        <f t="shared" si="125"/>
        <v>0.99995064895931285</v>
      </c>
      <c r="AC79" s="348">
        <f t="shared" si="125"/>
        <v>0.99995436395156767</v>
      </c>
      <c r="AD79" s="348">
        <f t="shared" si="125"/>
        <v>0.99995831962332848</v>
      </c>
      <c r="AE79" s="348">
        <f t="shared" si="125"/>
        <v>0.99996241891665061</v>
      </c>
      <c r="AF79" s="348">
        <f t="shared" si="125"/>
        <v>0.99996655888782138</v>
      </c>
      <c r="AG79" s="348">
        <f t="shared" si="125"/>
        <v>0.99997063816371634</v>
      </c>
      <c r="AH79" s="348">
        <f t="shared" si="125"/>
        <v>0.99997456392047146</v>
      </c>
      <c r="AI79" s="348">
        <f t="shared" si="125"/>
        <v>0.99997825757787995</v>
      </c>
      <c r="AJ79" s="348">
        <f t="shared" si="125"/>
        <v>0.99998165864830313</v>
      </c>
      <c r="AK79" s="348">
        <f t="shared" si="125"/>
        <v>0.99998472650304293</v>
      </c>
      <c r="AL79" s="348">
        <f t="shared" si="125"/>
        <v>0.99998744014542074</v>
      </c>
      <c r="AM79" s="348">
        <f t="shared" si="125"/>
        <v>0.99998979634137497</v>
      </c>
      <c r="AN79" s="348">
        <f t="shared" si="125"/>
        <v>0.99999180661484066</v>
      </c>
      <c r="AO79" s="348">
        <f t="shared" si="125"/>
        <v>0.99999349365815127</v>
      </c>
      <c r="AP79" s="348">
        <f t="shared" si="125"/>
        <v>0.99999488765542688</v>
      </c>
      <c r="AQ79" s="348">
        <f t="shared" si="125"/>
        <v>0.99999602290329137</v>
      </c>
      <c r="AR79" s="348">
        <f t="shared" si="125"/>
        <v>0.99999693497496045</v>
      </c>
      <c r="AS79" s="348">
        <f t="shared" si="125"/>
        <v>0.99999765854127154</v>
      </c>
      <c r="AT79" s="348">
        <f t="shared" si="125"/>
        <v>0.99999822585509102</v>
      </c>
      <c r="AU79" s="348">
        <f t="shared" si="125"/>
        <v>0.99999866583206076</v>
      </c>
      <c r="AV79" s="348">
        <f t="shared" si="125"/>
        <v>0.99999900362011374</v>
      </c>
      <c r="AW79" s="348">
        <f t="shared" si="125"/>
        <v>0.99999926053682597</v>
      </c>
      <c r="AX79" s="348">
        <f t="shared" si="125"/>
        <v>0.99999945425919678</v>
      </c>
      <c r="AY79" s="348">
        <f t="shared" si="125"/>
        <v>0.99999959916708769</v>
      </c>
      <c r="AZ79" s="348">
        <f t="shared" si="125"/>
        <v>0.99999970676278538</v>
      </c>
      <c r="BA79" s="348">
        <f t="shared" si="125"/>
        <v>0.99999978611059437</v>
      </c>
      <c r="BB79" s="348">
        <f t="shared" si="125"/>
        <v>0.99999984425926658</v>
      </c>
      <c r="BC79" s="348">
        <f t="shared" si="125"/>
        <v>0.9999998866253359</v>
      </c>
      <c r="BD79" s="348">
        <f t="shared" si="125"/>
        <v>0.99999991732677285</v>
      </c>
      <c r="BE79" s="348">
        <f t="shared" si="125"/>
        <v>0.99999993946422194</v>
      </c>
      <c r="BF79" s="348">
        <f t="shared" si="125"/>
        <v>0.99999995535327812</v>
      </c>
      <c r="BG79" s="348">
        <f t="shared" si="125"/>
        <v>0.99999996671128832</v>
      </c>
      <c r="BH79" s="348">
        <f t="shared" si="125"/>
        <v>0.99999997480190606</v>
      </c>
      <c r="BI79" s="348">
        <f t="shared" si="125"/>
        <v>0.9999999805489056</v>
      </c>
      <c r="BJ79" s="348">
        <f t="shared" si="125"/>
        <v>0.99999998462372341</v>
      </c>
      <c r="BK79" s="348">
        <f t="shared" si="125"/>
        <v>0.99999998751184682</v>
      </c>
      <c r="BL79" s="348">
        <f t="shared" si="125"/>
        <v>0.99999998956266012</v>
      </c>
      <c r="BM79" s="348">
        <f t="shared" si="125"/>
        <v>0.9999999910265136</v>
      </c>
      <c r="BN79" s="349">
        <f t="shared" si="125"/>
        <v>0.99999999208207546</v>
      </c>
      <c r="BO79" s="268"/>
      <c r="BP79" s="184"/>
      <c r="BQ79" s="184"/>
      <c r="BR79" s="184"/>
      <c r="BS79" s="184"/>
      <c r="BT79" s="184"/>
      <c r="BU79" s="184"/>
      <c r="BV79" s="184"/>
      <c r="BW79" s="184"/>
      <c r="BX79" s="184"/>
      <c r="BY79" s="184"/>
      <c r="BZ79" s="184"/>
      <c r="CA79" s="184"/>
      <c r="CB79" s="184"/>
      <c r="CC79" s="184"/>
      <c r="CD79" s="184"/>
      <c r="CE79" s="184"/>
      <c r="CF79" s="184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480"/>
      <c r="EK79" s="474"/>
      <c r="EL79" s="474"/>
      <c r="EM79" s="474"/>
      <c r="EN79" s="474"/>
      <c r="EO79" s="474"/>
      <c r="EP79" s="474"/>
      <c r="EQ79" s="474"/>
      <c r="ER79" s="474"/>
      <c r="ES79" s="474"/>
      <c r="ET79" s="474"/>
      <c r="EU79" s="474"/>
      <c r="EV79" s="474"/>
      <c r="EW79" s="474"/>
      <c r="EX79" s="474"/>
      <c r="EY79" s="474"/>
      <c r="EZ79" s="474"/>
      <c r="FA79" s="474"/>
      <c r="FB79" s="474"/>
      <c r="FC79" s="474"/>
      <c r="FD79" s="474"/>
      <c r="FE79" s="474"/>
      <c r="FF79" s="27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</row>
    <row r="80" spans="2:187" ht="42" customHeight="1">
      <c r="B80" s="476"/>
      <c r="C80" s="481"/>
      <c r="D80" s="498">
        <v>1.35</v>
      </c>
      <c r="E80" s="517"/>
      <c r="F80" s="348">
        <f t="shared" si="126"/>
        <v>0.99992499738560081</v>
      </c>
      <c r="G80" s="348">
        <f t="shared" si="125"/>
        <v>0.99991996707201025</v>
      </c>
      <c r="H80" s="348">
        <f t="shared" si="125"/>
        <v>0.99991557106010343</v>
      </c>
      <c r="I80" s="348">
        <f t="shared" si="125"/>
        <v>0.99991186764425133</v>
      </c>
      <c r="J80" s="348">
        <f t="shared" si="125"/>
        <v>0.99990887496390946</v>
      </c>
      <c r="K80" s="348">
        <f t="shared" si="125"/>
        <v>0.99990657277814043</v>
      </c>
      <c r="L80" s="348">
        <f t="shared" si="125"/>
        <v>0.99990490710359969</v>
      </c>
      <c r="M80" s="348">
        <f t="shared" si="125"/>
        <v>0.99990379667132967</v>
      </c>
      <c r="N80" s="348">
        <f t="shared" si="125"/>
        <v>0.99990314008711922</v>
      </c>
      <c r="O80" s="348">
        <f t="shared" si="125"/>
        <v>0.9999028226958826</v>
      </c>
      <c r="P80" s="348">
        <f t="shared" si="125"/>
        <v>0.99990272238013456</v>
      </c>
      <c r="Q80" s="348">
        <f t="shared" si="125"/>
        <v>0.99990271464263281</v>
      </c>
      <c r="R80" s="348">
        <f t="shared" si="125"/>
        <v>0.99990275750933755</v>
      </c>
      <c r="S80" s="348">
        <f t="shared" si="125"/>
        <v>0.99990296071301665</v>
      </c>
      <c r="T80" s="348">
        <f t="shared" si="125"/>
        <v>0.9999034482548812</v>
      </c>
      <c r="U80" s="348">
        <f t="shared" si="125"/>
        <v>0.99990433881025176</v>
      </c>
      <c r="V80" s="348">
        <f t="shared" si="125"/>
        <v>0.99990574059662285</v>
      </c>
      <c r="W80" s="348">
        <f t="shared" si="125"/>
        <v>0.99990774491410372</v>
      </c>
      <c r="X80" s="348">
        <f t="shared" si="125"/>
        <v>0.9999104190077801</v>
      </c>
      <c r="Y80" s="348">
        <f t="shared" si="125"/>
        <v>0.99991379915648537</v>
      </c>
      <c r="Z80" s="348">
        <f t="shared" si="125"/>
        <v>0.99991788506984047</v>
      </c>
      <c r="AA80" s="348">
        <f t="shared" si="125"/>
        <v>0.99992263669701675</v>
      </c>
      <c r="AB80" s="348">
        <f t="shared" si="125"/>
        <v>0.99992797435837966</v>
      </c>
      <c r="AC80" s="348">
        <f t="shared" si="125"/>
        <v>0.99993378269394317</v>
      </c>
      <c r="AD80" s="348">
        <f t="shared" si="125"/>
        <v>0.99993991833447815</v>
      </c>
      <c r="AE80" s="348">
        <f t="shared" si="125"/>
        <v>0.99994622055862692</v>
      </c>
      <c r="AF80" s="348">
        <f t="shared" si="125"/>
        <v>0.99995252365394349</v>
      </c>
      <c r="AG80" s="348">
        <f t="shared" si="125"/>
        <v>0.99995866939062927</v>
      </c>
      <c r="AH80" s="348">
        <f t="shared" si="125"/>
        <v>0.99996451802432418</v>
      </c>
      <c r="AI80" s="348">
        <f t="shared" si="125"/>
        <v>0.99996995656110677</v>
      </c>
      <c r="AJ80" s="348">
        <f t="shared" si="125"/>
        <v>0.9999749035530191</v>
      </c>
      <c r="AK80" s="348">
        <f t="shared" si="125"/>
        <v>0.99997931030459408</v>
      </c>
      <c r="AL80" s="348">
        <f t="shared" si="125"/>
        <v>0.99998315891653122</v>
      </c>
      <c r="AM80" s="348">
        <f t="shared" si="125"/>
        <v>0.99998645796799512</v>
      </c>
      <c r="AN80" s="348">
        <f t="shared" si="125"/>
        <v>0.99998923680168827</v>
      </c>
      <c r="AO80" s="348">
        <f t="shared" si="125"/>
        <v>0.99999153934272222</v>
      </c>
      <c r="AP80" s="348">
        <f t="shared" si="125"/>
        <v>0.99999341820976706</v>
      </c>
      <c r="AQ80" s="348">
        <f t="shared" si="125"/>
        <v>0.9999949296357783</v>
      </c>
      <c r="AR80" s="348">
        <f t="shared" si="125"/>
        <v>0.99999612946889371</v>
      </c>
      <c r="AS80" s="348">
        <f t="shared" si="125"/>
        <v>0.99999707031573537</v>
      </c>
      <c r="AT80" s="348">
        <f t="shared" si="125"/>
        <v>0.99999779974043024</v>
      </c>
      <c r="AU80" s="348">
        <f t="shared" si="125"/>
        <v>0.99999835934585524</v>
      </c>
      <c r="AV80" s="348">
        <f t="shared" si="125"/>
        <v>0.99999878452938751</v>
      </c>
      <c r="AW80" s="348">
        <f t="shared" si="125"/>
        <v>0.99999910470912357</v>
      </c>
      <c r="AX80" s="348">
        <f t="shared" si="125"/>
        <v>0.9999993438429734</v>
      </c>
      <c r="AY80" s="348">
        <f t="shared" si="125"/>
        <v>0.99999952109972912</v>
      </c>
      <c r="AZ80" s="348">
        <f t="shared" si="125"/>
        <v>0.99999965157927384</v>
      </c>
      <c r="BA80" s="348">
        <f t="shared" si="125"/>
        <v>0.9999997470131986</v>
      </c>
      <c r="BB80" s="348">
        <f t="shared" si="125"/>
        <v>0.99999981640475655</v>
      </c>
      <c r="BC80" s="348">
        <f t="shared" si="125"/>
        <v>0.99999986658774498</v>
      </c>
      <c r="BD80" s="348">
        <f t="shared" si="125"/>
        <v>0.99999990269822348</v>
      </c>
      <c r="BE80" s="348">
        <f t="shared" si="125"/>
        <v>0.99999992856201636</v>
      </c>
      <c r="BF80" s="348">
        <f t="shared" si="125"/>
        <v>0.99999994700803629</v>
      </c>
      <c r="BG80" s="348">
        <f t="shared" si="125"/>
        <v>0.99999996011547343</v>
      </c>
      <c r="BH80" s="348">
        <f t="shared" si="125"/>
        <v>0.99999996940108593</v>
      </c>
      <c r="BI80" s="348">
        <f t="shared" si="125"/>
        <v>0.99999997596475987</v>
      </c>
      <c r="BJ80" s="348">
        <f t="shared" si="125"/>
        <v>0.99999998059995054</v>
      </c>
      <c r="BK80" s="348">
        <f t="shared" si="125"/>
        <v>0.99999998387639277</v>
      </c>
      <c r="BL80" s="348">
        <f t="shared" si="125"/>
        <v>0.99999998620146213</v>
      </c>
      <c r="BM80" s="348">
        <f t="shared" si="125"/>
        <v>0.99999998786532673</v>
      </c>
      <c r="BN80" s="349">
        <f t="shared" si="125"/>
        <v>0.99999998907391996</v>
      </c>
      <c r="BO80" s="268"/>
      <c r="BP80" s="184"/>
      <c r="BQ80" s="184"/>
      <c r="BR80" s="184"/>
      <c r="BS80" s="184"/>
      <c r="BT80" s="184"/>
      <c r="BU80" s="184"/>
      <c r="BV80" s="184"/>
      <c r="BW80" s="184"/>
      <c r="BX80" s="184"/>
      <c r="BY80" s="184"/>
      <c r="BZ80" s="184"/>
      <c r="CA80" s="184"/>
      <c r="CB80" s="184"/>
      <c r="CC80" s="184"/>
      <c r="CD80" s="184"/>
      <c r="CE80" s="184"/>
      <c r="CF80" s="184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480"/>
      <c r="EK80" s="474"/>
      <c r="EL80" s="474"/>
      <c r="EM80" s="474"/>
      <c r="EN80" s="474"/>
      <c r="EO80" s="474"/>
      <c r="EP80" s="474"/>
      <c r="EQ80" s="474"/>
      <c r="ER80" s="474"/>
      <c r="ES80" s="474"/>
      <c r="ET80" s="474"/>
      <c r="EU80" s="474"/>
      <c r="EV80" s="474"/>
      <c r="EW80" s="474"/>
      <c r="EX80" s="474"/>
      <c r="EY80" s="474"/>
      <c r="EZ80" s="474"/>
      <c r="FA80" s="474"/>
      <c r="FB80" s="474"/>
      <c r="FC80" s="474"/>
      <c r="FD80" s="474"/>
      <c r="FE80" s="474"/>
      <c r="FF80" s="27"/>
      <c r="FG80" s="27"/>
      <c r="FH80" s="27"/>
      <c r="FI80" s="27"/>
      <c r="FJ80" s="27"/>
      <c r="FK80" s="27"/>
      <c r="FL80" s="27"/>
      <c r="FM80" s="27"/>
      <c r="FN80" s="27"/>
      <c r="FO80" s="27"/>
      <c r="FP80" s="27"/>
      <c r="FQ80" s="27"/>
      <c r="FR80" s="27"/>
      <c r="FS80" s="27"/>
      <c r="FT80" s="27"/>
      <c r="FU80" s="27"/>
      <c r="FV80" s="27"/>
      <c r="FW80" s="27"/>
      <c r="FX80" s="27"/>
      <c r="FY80" s="27"/>
      <c r="FZ80" s="27"/>
      <c r="GA80" s="27"/>
      <c r="GB80" s="27"/>
      <c r="GC80" s="27"/>
      <c r="GD80" s="27"/>
      <c r="GE80" s="27"/>
    </row>
    <row r="81" spans="2:187" ht="42" customHeight="1">
      <c r="B81" s="476"/>
      <c r="C81" s="481"/>
      <c r="D81" s="496">
        <v>1.3</v>
      </c>
      <c r="E81" s="517"/>
      <c r="F81" s="348">
        <f t="shared" si="126"/>
        <v>0.99989047580633095</v>
      </c>
      <c r="G81" s="348">
        <f t="shared" si="125"/>
        <v>0.9998825256440379</v>
      </c>
      <c r="H81" s="348">
        <f t="shared" si="125"/>
        <v>0.9998755349628069</v>
      </c>
      <c r="I81" s="348">
        <f t="shared" si="125"/>
        <v>0.99986961543602859</v>
      </c>
      <c r="J81" s="348">
        <f t="shared" si="125"/>
        <v>0.99986481221229773</v>
      </c>
      <c r="K81" s="348">
        <f t="shared" si="125"/>
        <v>0.9998611054374803</v>
      </c>
      <c r="L81" s="348">
        <f t="shared" si="125"/>
        <v>0.99985841721237134</v>
      </c>
      <c r="M81" s="348">
        <f t="shared" si="125"/>
        <v>0.99985662218091276</v>
      </c>
      <c r="N81" s="348">
        <f t="shared" si="125"/>
        <v>0.99985555971821438</v>
      </c>
      <c r="O81" s="348">
        <f t="shared" si="125"/>
        <v>0.99985504584509799</v>
      </c>
      <c r="P81" s="348">
        <f t="shared" si="125"/>
        <v>0.99985488340108342</v>
      </c>
      <c r="Q81" s="348">
        <f t="shared" si="125"/>
        <v>0.99985487088788394</v>
      </c>
      <c r="R81" s="348">
        <f t="shared" si="125"/>
        <v>0.99985494033379074</v>
      </c>
      <c r="S81" s="348">
        <f t="shared" si="125"/>
        <v>0.99985526941002489</v>
      </c>
      <c r="T81" s="348">
        <f t="shared" si="125"/>
        <v>0.99985605860967641</v>
      </c>
      <c r="U81" s="348">
        <f t="shared" si="125"/>
        <v>0.99985749901035958</v>
      </c>
      <c r="V81" s="348">
        <f t="shared" ref="V81:AK96" si="127">($E$74-$C$76)*2*(1/(1+EXP(-4/$E$76*(POWER(POWER((ABS(V$75-($D$74))),3)+POWER(ABS($D81-($D$75)),3),1/3))))-0.5+$C$76)*($E$74-$C$76)*2*(1/(1+EXP(-4/$E$76*(POWER(POWER((ABS(V$75-($C$74))),3)+POWER(ABS($D81-($C$75)),3),1/3))))-0.5+$C$76)</f>
        <v>0.99985976324320758</v>
      </c>
      <c r="W81" s="348">
        <f t="shared" si="127"/>
        <v>0.99986299421705394</v>
      </c>
      <c r="X81" s="348">
        <f t="shared" si="127"/>
        <v>0.99986729284297604</v>
      </c>
      <c r="Y81" s="348">
        <f t="shared" si="127"/>
        <v>0.99987270646955007</v>
      </c>
      <c r="Z81" s="348">
        <f t="shared" si="127"/>
        <v>0.99987922002854845</v>
      </c>
      <c r="AA81" s="348">
        <f t="shared" si="127"/>
        <v>0.99988675185225429</v>
      </c>
      <c r="AB81" s="348">
        <f t="shared" si="127"/>
        <v>0.99989515565786335</v>
      </c>
      <c r="AC81" s="348">
        <f t="shared" si="127"/>
        <v>0.99990422931073231</v>
      </c>
      <c r="AD81" s="348">
        <f t="shared" si="127"/>
        <v>0.99991372982206428</v>
      </c>
      <c r="AE81" s="348">
        <f t="shared" si="127"/>
        <v>0.99992339286924481</v>
      </c>
      <c r="AF81" s="348">
        <f t="shared" si="127"/>
        <v>0.9999329542506441</v>
      </c>
      <c r="AG81" s="348">
        <f t="shared" si="127"/>
        <v>0.99994217034123989</v>
      </c>
      <c r="AH81" s="348">
        <f t="shared" si="127"/>
        <v>0.99995083489031666</v>
      </c>
      <c r="AI81" s="348">
        <f t="shared" si="127"/>
        <v>0.99995879030483803</v>
      </c>
      <c r="AJ81" s="348">
        <f t="shared" si="127"/>
        <v>0.9999659326552649</v>
      </c>
      <c r="AK81" s="348">
        <f t="shared" si="127"/>
        <v>0.99997221073406117</v>
      </c>
      <c r="AL81" s="348">
        <f t="shared" ref="AL81:BA110" si="128">($E$74-$C$76)*2*(1/(1+EXP(-4/$E$76*(POWER(POWER((ABS(AL$75-($D$74))),3)+POWER(ABS($D81-($D$75)),3),1/3))))-0.5+$C$76)*($E$74-$C$76)*2*(1/(1+EXP(-4/$E$76*(POWER(POWER((ABS(AL$75-($C$74))),3)+POWER(ABS($D81-($C$75)),3),1/3))))-0.5+$C$76)</f>
        <v>0.99997762034435611</v>
      </c>
      <c r="AM81" s="348">
        <f t="shared" si="128"/>
        <v>0.99998219546096057</v>
      </c>
      <c r="AN81" s="348">
        <f t="shared" si="128"/>
        <v>0.99998599797756016</v>
      </c>
      <c r="AO81" s="348">
        <f t="shared" si="128"/>
        <v>0.99998910751852421</v>
      </c>
      <c r="AP81" s="348">
        <f t="shared" si="128"/>
        <v>0.99999161238359668</v>
      </c>
      <c r="AQ81" s="348">
        <f t="shared" si="128"/>
        <v>0.99999360223868128</v>
      </c>
      <c r="AR81" s="348">
        <f t="shared" si="128"/>
        <v>0.99999516276239908</v>
      </c>
      <c r="AS81" s="348">
        <f t="shared" si="128"/>
        <v>0.99999637215813852</v>
      </c>
      <c r="AT81" s="348">
        <f t="shared" si="128"/>
        <v>0.99999729925760728</v>
      </c>
      <c r="AU81" s="348">
        <f t="shared" si="128"/>
        <v>0.99999800286064233</v>
      </c>
      <c r="AV81" s="348">
        <f t="shared" si="128"/>
        <v>0.99999853195032717</v>
      </c>
      <c r="AW81" s="348">
        <f t="shared" si="128"/>
        <v>0.99999892646360833</v>
      </c>
      <c r="AX81" s="348">
        <f t="shared" si="128"/>
        <v>0.99999921836087835</v>
      </c>
      <c r="AY81" s="348">
        <f t="shared" si="128"/>
        <v>0.9999994328058589</v>
      </c>
      <c r="AZ81" s="348">
        <f t="shared" si="128"/>
        <v>0.9999995893287611</v>
      </c>
      <c r="BA81" s="348">
        <f t="shared" si="128"/>
        <v>0.9999997028960339</v>
      </c>
      <c r="BB81" s="348">
        <f t="shared" ref="BB81:BN100" si="129">($E$74-$C$76)*2*(1/(1+EXP(-4/$E$76*(POWER(POWER((ABS(BB$75-($D$74))),3)+POWER(ABS($D81-($D$75)),3),1/3))))-0.5+$C$76)*($E$74-$C$76)*2*(1/(1+EXP(-4/$E$76*(POWER(POWER((ABS(BB$75-($C$74))),3)+POWER(ABS($D81-($C$75)),3),1/3))))-0.5+$C$76)</f>
        <v>0.99999978484773822</v>
      </c>
      <c r="BC81" s="348">
        <f t="shared" si="129"/>
        <v>0.99999984368969053</v>
      </c>
      <c r="BD81" s="348">
        <f t="shared" si="129"/>
        <v>0.99999988574409593</v>
      </c>
      <c r="BE81" s="348">
        <f t="shared" si="129"/>
        <v>0.99999991567179092</v>
      </c>
      <c r="BF81" s="348">
        <f t="shared" si="129"/>
        <v>0.99999993688652977</v>
      </c>
      <c r="BG81" s="348">
        <f t="shared" si="129"/>
        <v>0.99999995187611312</v>
      </c>
      <c r="BH81" s="348">
        <f t="shared" si="129"/>
        <v>0.99999996244060718</v>
      </c>
      <c r="BI81" s="348">
        <f t="shared" si="129"/>
        <v>0.9999999698754225</v>
      </c>
      <c r="BJ81" s="348">
        <f t="shared" si="129"/>
        <v>0.99999997510850813</v>
      </c>
      <c r="BK81" s="348">
        <f t="shared" si="129"/>
        <v>0.9999999788018662</v>
      </c>
      <c r="BL81" s="348">
        <f t="shared" si="129"/>
        <v>0.99999998142604174</v>
      </c>
      <c r="BM81" s="348">
        <f t="shared" si="129"/>
        <v>0.99999998331437379</v>
      </c>
      <c r="BN81" s="349">
        <f t="shared" si="129"/>
        <v>0.99999998470224138</v>
      </c>
      <c r="BO81" s="268"/>
      <c r="BP81" s="184"/>
      <c r="BQ81" s="184"/>
      <c r="BR81" s="184"/>
      <c r="BS81" s="184"/>
      <c r="BT81" s="184"/>
      <c r="BU81" s="184"/>
      <c r="BV81" s="184"/>
      <c r="BW81" s="184"/>
      <c r="BX81" s="184"/>
      <c r="BY81" s="184"/>
      <c r="BZ81" s="184"/>
      <c r="CA81" s="184"/>
      <c r="CB81" s="184"/>
      <c r="CC81" s="184"/>
      <c r="CD81" s="184"/>
      <c r="CE81" s="184"/>
      <c r="CF81" s="184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  <c r="FL81" s="27"/>
      <c r="FM81" s="27"/>
      <c r="FN81" s="27"/>
      <c r="FO81" s="27"/>
      <c r="FP81" s="27"/>
      <c r="FQ81" s="27"/>
      <c r="FR81" s="27"/>
      <c r="FS81" s="27"/>
      <c r="FT81" s="27"/>
      <c r="FU81" s="27"/>
      <c r="FV81" s="27"/>
      <c r="FW81" s="27"/>
      <c r="FX81" s="27"/>
      <c r="FY81" s="27"/>
      <c r="FZ81" s="27"/>
      <c r="GA81" s="27"/>
      <c r="GB81" s="27"/>
      <c r="GC81" s="27"/>
      <c r="GD81" s="27"/>
      <c r="GE81" s="27"/>
    </row>
    <row r="82" spans="2:187" ht="42" customHeight="1">
      <c r="B82" s="476"/>
      <c r="C82" s="481"/>
      <c r="D82" s="498">
        <v>1.25</v>
      </c>
      <c r="E82" s="517"/>
      <c r="F82" s="348">
        <f t="shared" si="126"/>
        <v>0.99984049015944543</v>
      </c>
      <c r="G82" s="348">
        <f t="shared" si="126"/>
        <v>0.99982792308163249</v>
      </c>
      <c r="H82" s="348">
        <f t="shared" si="126"/>
        <v>0.99981679544439883</v>
      </c>
      <c r="I82" s="348">
        <f t="shared" si="126"/>
        <v>0.99980731801699141</v>
      </c>
      <c r="J82" s="348">
        <f t="shared" si="126"/>
        <v>0.99979959176820665</v>
      </c>
      <c r="K82" s="348">
        <f t="shared" si="126"/>
        <v>0.99979360753552438</v>
      </c>
      <c r="L82" s="348">
        <f t="shared" si="126"/>
        <v>0.99978925600414381</v>
      </c>
      <c r="M82" s="348">
        <f t="shared" si="126"/>
        <v>0.9997863449235227</v>
      </c>
      <c r="N82" s="348">
        <f t="shared" si="126"/>
        <v>0.99978461986545775</v>
      </c>
      <c r="O82" s="348">
        <f t="shared" si="126"/>
        <v>0.99978378499348164</v>
      </c>
      <c r="P82" s="348">
        <f t="shared" si="126"/>
        <v>0.99978352102011514</v>
      </c>
      <c r="Q82" s="348">
        <f t="shared" si="126"/>
        <v>0.99978350070931377</v>
      </c>
      <c r="R82" s="348">
        <f t="shared" si="126"/>
        <v>0.99978361360536827</v>
      </c>
      <c r="S82" s="348">
        <f t="shared" si="126"/>
        <v>0.99978414837758345</v>
      </c>
      <c r="T82" s="348">
        <f t="shared" si="126"/>
        <v>0.99978543025303301</v>
      </c>
      <c r="U82" s="348">
        <f t="shared" si="126"/>
        <v>0.99978776769117472</v>
      </c>
      <c r="V82" s="348">
        <f t="shared" si="127"/>
        <v>0.99979143638608758</v>
      </c>
      <c r="W82" s="348">
        <f t="shared" si="127"/>
        <v>0.99979665947909913</v>
      </c>
      <c r="X82" s="348">
        <f t="shared" si="127"/>
        <v>0.99980358639162847</v>
      </c>
      <c r="Y82" s="348">
        <f t="shared" si="127"/>
        <v>0.99981227353559243</v>
      </c>
      <c r="Z82" s="348">
        <f t="shared" si="127"/>
        <v>0.99982267060804952</v>
      </c>
      <c r="AA82" s="348">
        <f t="shared" si="127"/>
        <v>0.99983461593295853</v>
      </c>
      <c r="AB82" s="348">
        <f t="shared" si="127"/>
        <v>0.99984784321855658</v>
      </c>
      <c r="AC82" s="348">
        <f t="shared" si="127"/>
        <v>0.99986200024346006</v>
      </c>
      <c r="AD82" s="348">
        <f t="shared" si="127"/>
        <v>0.99987667774025468</v>
      </c>
      <c r="AE82" s="348">
        <f t="shared" si="127"/>
        <v>0.99989144468380786</v>
      </c>
      <c r="AF82" s="348">
        <f t="shared" si="127"/>
        <v>0.9999058848956035</v>
      </c>
      <c r="AG82" s="348">
        <f t="shared" si="127"/>
        <v>0.99991962971899317</v>
      </c>
      <c r="AH82" s="348">
        <f t="shared" si="127"/>
        <v>0.99993238252259875</v>
      </c>
      <c r="AI82" s="348">
        <f t="shared" si="127"/>
        <v>0.999943932614487</v>
      </c>
      <c r="AJ82" s="348">
        <f t="shared" si="127"/>
        <v>0.99995415825032929</v>
      </c>
      <c r="AK82" s="348">
        <f t="shared" si="127"/>
        <v>0.99996302024480599</v>
      </c>
      <c r="AL82" s="348">
        <f t="shared" si="128"/>
        <v>0.99997054887311543</v>
      </c>
      <c r="AM82" s="348">
        <f t="shared" si="128"/>
        <v>0.99997682715965885</v>
      </c>
      <c r="AN82" s="348">
        <f t="shared" si="128"/>
        <v>0.99998197340105999</v>
      </c>
      <c r="AO82" s="348">
        <f t="shared" si="128"/>
        <v>0.99998612509926132</v>
      </c>
      <c r="AP82" s="348">
        <f t="shared" si="128"/>
        <v>0.99998942565059079</v>
      </c>
      <c r="AQ82" s="348">
        <f t="shared" si="128"/>
        <v>0.9999920143587121</v>
      </c>
      <c r="AR82" s="348">
        <f t="shared" si="128"/>
        <v>0.99999401973728896</v>
      </c>
      <c r="AS82" s="348">
        <f t="shared" si="128"/>
        <v>0.99999555568322973</v>
      </c>
      <c r="AT82" s="348">
        <f t="shared" si="128"/>
        <v>0.99999671991586836</v>
      </c>
      <c r="AU82" s="348">
        <f t="shared" si="128"/>
        <v>0.99999759404322464</v>
      </c>
      <c r="AV82" s="348">
        <f t="shared" si="128"/>
        <v>0.99999824467815435</v>
      </c>
      <c r="AW82" s="348">
        <f t="shared" si="128"/>
        <v>0.99999872513633392</v>
      </c>
      <c r="AX82" s="348">
        <f t="shared" si="128"/>
        <v>0.99999907736937532</v>
      </c>
      <c r="AY82" s="348">
        <f t="shared" si="128"/>
        <v>0.99999933389829132</v>
      </c>
      <c r="AZ82" s="348">
        <f t="shared" si="128"/>
        <v>0.99999951960438993</v>
      </c>
      <c r="BA82" s="348">
        <f t="shared" si="128"/>
        <v>0.99999965330374185</v>
      </c>
      <c r="BB82" s="348">
        <f t="shared" si="129"/>
        <v>0.99999974907910694</v>
      </c>
      <c r="BC82" s="348">
        <f t="shared" si="129"/>
        <v>0.99999981737353572</v>
      </c>
      <c r="BD82" s="348">
        <f t="shared" si="129"/>
        <v>0.99999986586698775</v>
      </c>
      <c r="BE82" s="348">
        <f t="shared" si="129"/>
        <v>0.99999990016529816</v>
      </c>
      <c r="BF82" s="348">
        <f t="shared" si="129"/>
        <v>0.99999992433750262</v>
      </c>
      <c r="BG82" s="348">
        <f t="shared" si="129"/>
        <v>0.99999994132564074</v>
      </c>
      <c r="BH82" s="348">
        <f t="shared" si="129"/>
        <v>0.99999995324219293</v>
      </c>
      <c r="BI82" s="348">
        <f t="shared" si="129"/>
        <v>0.99999996159661009</v>
      </c>
      <c r="BJ82" s="348">
        <f t="shared" si="129"/>
        <v>0.9999999674631419</v>
      </c>
      <c r="BK82" s="348">
        <f t="shared" si="129"/>
        <v>0.99999997160363785</v>
      </c>
      <c r="BL82" s="348">
        <f t="shared" si="129"/>
        <v>0.99999997455671819</v>
      </c>
      <c r="BM82" s="348">
        <f t="shared" si="129"/>
        <v>0.99999997670210339</v>
      </c>
      <c r="BN82" s="349">
        <f t="shared" si="129"/>
        <v>0.99999997830672149</v>
      </c>
      <c r="BO82" s="268"/>
      <c r="BP82" s="184"/>
      <c r="BQ82" s="184"/>
      <c r="BR82" s="184"/>
      <c r="BS82" s="184"/>
      <c r="BT82" s="184"/>
      <c r="BU82" s="184"/>
      <c r="BV82" s="184"/>
      <c r="BW82" s="184"/>
      <c r="BX82" s="184"/>
      <c r="BY82" s="184"/>
      <c r="BZ82" s="184"/>
      <c r="CA82" s="184"/>
      <c r="CB82" s="184"/>
      <c r="CC82" s="184"/>
      <c r="CD82" s="184"/>
      <c r="CE82" s="184"/>
      <c r="CF82" s="184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</row>
    <row r="83" spans="2:187" ht="42" customHeight="1">
      <c r="B83" s="477"/>
      <c r="C83" s="476"/>
      <c r="D83" s="496">
        <v>1.2</v>
      </c>
      <c r="E83" s="517"/>
      <c r="F83" s="348">
        <f t="shared" si="126"/>
        <v>0.99976841140954242</v>
      </c>
      <c r="G83" s="348">
        <f t="shared" si="126"/>
        <v>0.99974854859140039</v>
      </c>
      <c r="H83" s="348">
        <f t="shared" si="126"/>
        <v>0.99973082151438797</v>
      </c>
      <c r="I83" s="348">
        <f t="shared" si="126"/>
        <v>0.99971562330255859</v>
      </c>
      <c r="J83" s="348">
        <f t="shared" si="126"/>
        <v>0.99970316691546901</v>
      </c>
      <c r="K83" s="348">
        <f t="shared" si="126"/>
        <v>0.99969347883556048</v>
      </c>
      <c r="L83" s="348">
        <f t="shared" si="126"/>
        <v>0.99968641227500887</v>
      </c>
      <c r="M83" s="348">
        <f t="shared" si="126"/>
        <v>0.99968167479998848</v>
      </c>
      <c r="N83" s="348">
        <f t="shared" si="126"/>
        <v>0.99967886366534597</v>
      </c>
      <c r="O83" s="348">
        <f t="shared" si="126"/>
        <v>0.99967750217341278</v>
      </c>
      <c r="P83" s="348">
        <f t="shared" si="126"/>
        <v>0.99967707157807162</v>
      </c>
      <c r="Q83" s="348">
        <f t="shared" si="126"/>
        <v>0.9996770384798066</v>
      </c>
      <c r="R83" s="348">
        <f t="shared" si="126"/>
        <v>0.9996772227049826</v>
      </c>
      <c r="S83" s="348">
        <f t="shared" si="126"/>
        <v>0.99967809503076244</v>
      </c>
      <c r="T83" s="348">
        <f t="shared" si="126"/>
        <v>0.99968018487448951</v>
      </c>
      <c r="U83" s="348">
        <f t="shared" si="126"/>
        <v>0.999683991554431</v>
      </c>
      <c r="V83" s="348">
        <f t="shared" si="127"/>
        <v>0.99968995574964981</v>
      </c>
      <c r="W83" s="348">
        <f t="shared" si="127"/>
        <v>0.99969842458623448</v>
      </c>
      <c r="X83" s="348">
        <f t="shared" si="127"/>
        <v>0.99970961506080536</v>
      </c>
      <c r="Y83" s="348">
        <f t="shared" si="127"/>
        <v>0.99972358204916412</v>
      </c>
      <c r="Z83" s="348">
        <f t="shared" si="127"/>
        <v>0.99974019778078727</v>
      </c>
      <c r="AA83" s="348">
        <f t="shared" si="127"/>
        <v>0.99975914882368744</v>
      </c>
      <c r="AB83" s="348">
        <f t="shared" si="127"/>
        <v>0.99977995410429576</v>
      </c>
      <c r="AC83" s="348">
        <f t="shared" si="127"/>
        <v>0.99980200362980676</v>
      </c>
      <c r="AD83" s="348">
        <f t="shared" si="127"/>
        <v>0.99982461330066486</v>
      </c>
      <c r="AE83" s="348">
        <f t="shared" si="127"/>
        <v>0.99984708771732311</v>
      </c>
      <c r="AF83" s="348">
        <f t="shared" si="127"/>
        <v>0.99986878126293033</v>
      </c>
      <c r="AG83" s="348">
        <f t="shared" si="127"/>
        <v>0.99988914845578947</v>
      </c>
      <c r="AH83" s="348">
        <f t="shared" si="127"/>
        <v>0.99990777730535318</v>
      </c>
      <c r="AI83" s="348">
        <f t="shared" si="127"/>
        <v>0.99992440324059262</v>
      </c>
      <c r="AJ83" s="348">
        <f t="shared" si="127"/>
        <v>0.99993890495680626</v>
      </c>
      <c r="AK83" s="348">
        <f t="shared" si="127"/>
        <v>0.99995128630950547</v>
      </c>
      <c r="AL83" s="348">
        <f t="shared" si="128"/>
        <v>0.99996164972036994</v>
      </c>
      <c r="AM83" s="348">
        <f t="shared" si="128"/>
        <v>0.99997016650922432</v>
      </c>
      <c r="AN83" s="348">
        <f t="shared" si="128"/>
        <v>0.99997704853323244</v>
      </c>
      <c r="AO83" s="348">
        <f t="shared" si="128"/>
        <v>0.99998252402424004</v>
      </c>
      <c r="AP83" s="348">
        <f t="shared" si="128"/>
        <v>0.99998681902219244</v>
      </c>
      <c r="AQ83" s="348">
        <f t="shared" si="128"/>
        <v>0.99999014459689195</v>
      </c>
      <c r="AR83" s="348">
        <f t="shared" si="128"/>
        <v>0.99999268924831108</v>
      </c>
      <c r="AS83" s="348">
        <f t="shared" si="128"/>
        <v>0.99999461546286539</v>
      </c>
      <c r="AT83" s="348">
        <f t="shared" si="128"/>
        <v>0.99999605929381674</v>
      </c>
      <c r="AU83" s="348">
        <f t="shared" si="128"/>
        <v>0.99999713192133022</v>
      </c>
      <c r="AV83" s="348">
        <f t="shared" si="128"/>
        <v>0.99999792233582729</v>
      </c>
      <c r="AW83" s="348">
        <f t="shared" si="128"/>
        <v>0.99999850050622796</v>
      </c>
      <c r="AX83" s="348">
        <f t="shared" si="128"/>
        <v>0.99999892059874307</v>
      </c>
      <c r="AY83" s="348">
        <f t="shared" si="128"/>
        <v>0.9999992239803257</v>
      </c>
      <c r="AZ83" s="348">
        <f t="shared" si="128"/>
        <v>0.99999944186754808</v>
      </c>
      <c r="BA83" s="348">
        <f t="shared" si="128"/>
        <v>0.99999959756923584</v>
      </c>
      <c r="BB83" s="348">
        <f t="shared" si="129"/>
        <v>0.99999970832660734</v>
      </c>
      <c r="BC83" s="348">
        <f t="shared" si="129"/>
        <v>0.99999978678597501</v>
      </c>
      <c r="BD83" s="348">
        <f t="shared" si="129"/>
        <v>0.99999984215356275</v>
      </c>
      <c r="BE83" s="348">
        <f t="shared" si="129"/>
        <v>0.99999988108585747</v>
      </c>
      <c r="BF83" s="348">
        <f t="shared" si="129"/>
        <v>0.99999990837365504</v>
      </c>
      <c r="BG83" s="348">
        <f t="shared" si="129"/>
        <v>0.99999992745608501</v>
      </c>
      <c r="BH83" s="348">
        <f t="shared" si="129"/>
        <v>0.99999994078510168</v>
      </c>
      <c r="BI83" s="348">
        <f t="shared" si="129"/>
        <v>0.9999999501012774</v>
      </c>
      <c r="BJ83" s="348">
        <f t="shared" si="129"/>
        <v>0.99999995663604491</v>
      </c>
      <c r="BK83" s="348">
        <f t="shared" si="129"/>
        <v>0.9999999612581324</v>
      </c>
      <c r="BL83" s="348">
        <f t="shared" si="129"/>
        <v>0.99999996457886708</v>
      </c>
      <c r="BM83" s="348">
        <f t="shared" si="129"/>
        <v>0.9999999670274452</v>
      </c>
      <c r="BN83" s="349">
        <f t="shared" si="129"/>
        <v>0.99999996890442733</v>
      </c>
      <c r="BO83" s="268"/>
      <c r="BP83" s="184"/>
      <c r="BQ83" s="184"/>
      <c r="BR83" s="184"/>
      <c r="BS83" s="184"/>
      <c r="BT83" s="184"/>
      <c r="BU83" s="184"/>
      <c r="BV83" s="184"/>
      <c r="BW83" s="184"/>
      <c r="BX83" s="184"/>
      <c r="BY83" s="184"/>
      <c r="BZ83" s="184"/>
      <c r="CA83" s="184"/>
      <c r="CB83" s="184"/>
      <c r="CC83" s="184"/>
      <c r="CD83" s="184"/>
      <c r="CE83" s="184"/>
      <c r="CF83" s="184"/>
    </row>
    <row r="84" spans="2:187" ht="42" customHeight="1">
      <c r="B84" s="477"/>
      <c r="C84" s="476"/>
      <c r="D84" s="498">
        <v>1.1499999999999999</v>
      </c>
      <c r="E84" s="517"/>
      <c r="F84" s="348">
        <f t="shared" si="126"/>
        <v>0.99966498138175708</v>
      </c>
      <c r="G84" s="348">
        <f t="shared" si="126"/>
        <v>0.99963360337564544</v>
      </c>
      <c r="H84" s="348">
        <f t="shared" si="126"/>
        <v>0.9996053468087055</v>
      </c>
      <c r="I84" s="348">
        <f t="shared" si="126"/>
        <v>0.99958093764638467</v>
      </c>
      <c r="J84" s="348">
        <f t="shared" si="126"/>
        <v>0.9995608088695308</v>
      </c>
      <c r="K84" s="348">
        <f t="shared" si="126"/>
        <v>0.99954507834268247</v>
      </c>
      <c r="L84" s="348">
        <f t="shared" si="126"/>
        <v>0.99953356350899902</v>
      </c>
      <c r="M84" s="348">
        <f t="shared" si="126"/>
        <v>0.99952582478780772</v>
      </c>
      <c r="N84" s="348">
        <f t="shared" si="126"/>
        <v>0.99952122558471523</v>
      </c>
      <c r="O84" s="348">
        <f t="shared" si="126"/>
        <v>0.99951899619768503</v>
      </c>
      <c r="P84" s="348">
        <f t="shared" si="126"/>
        <v>0.99951829088938915</v>
      </c>
      <c r="Q84" s="348">
        <f t="shared" si="126"/>
        <v>0.999518236720775</v>
      </c>
      <c r="R84" s="348">
        <f t="shared" si="126"/>
        <v>0.99951853858154538</v>
      </c>
      <c r="S84" s="348">
        <f t="shared" si="126"/>
        <v>0.99951996738548443</v>
      </c>
      <c r="T84" s="348">
        <f t="shared" si="126"/>
        <v>0.99952338821060716</v>
      </c>
      <c r="U84" s="348">
        <f t="shared" si="126"/>
        <v>0.9995296116351583</v>
      </c>
      <c r="V84" s="348">
        <f t="shared" si="127"/>
        <v>0.99953934243419562</v>
      </c>
      <c r="W84" s="348">
        <f t="shared" si="127"/>
        <v>0.99955311763236065</v>
      </c>
      <c r="X84" s="348">
        <f t="shared" si="127"/>
        <v>0.99957124322010071</v>
      </c>
      <c r="Y84" s="348">
        <f t="shared" si="127"/>
        <v>0.99959374159966496</v>
      </c>
      <c r="Z84" s="348">
        <f t="shared" si="127"/>
        <v>0.99962032252633437</v>
      </c>
      <c r="AA84" s="348">
        <f t="shared" si="127"/>
        <v>0.99965038789066829</v>
      </c>
      <c r="AB84" s="348">
        <f t="shared" si="127"/>
        <v>0.99968307497478992</v>
      </c>
      <c r="AC84" s="348">
        <f t="shared" si="127"/>
        <v>0.99971733489497405</v>
      </c>
      <c r="AD84" s="348">
        <f t="shared" si="127"/>
        <v>0.99975203499397269</v>
      </c>
      <c r="AE84" s="348">
        <f t="shared" si="127"/>
        <v>0.99978606847659712</v>
      </c>
      <c r="AF84" s="348">
        <f t="shared" si="127"/>
        <v>0.99981845337023523</v>
      </c>
      <c r="AG84" s="348">
        <f t="shared" si="127"/>
        <v>0.99984840620640292</v>
      </c>
      <c r="AH84" s="348">
        <f t="shared" si="127"/>
        <v>0.99987538234350981</v>
      </c>
      <c r="AI84" s="348">
        <f t="shared" si="127"/>
        <v>0.99989908233840286</v>
      </c>
      <c r="AJ84" s="348">
        <f t="shared" si="127"/>
        <v>0.99991943003009498</v>
      </c>
      <c r="AK84" s="348">
        <f t="shared" si="127"/>
        <v>0.99993653166396157</v>
      </c>
      <c r="AL84" s="348">
        <f t="shared" si="128"/>
        <v>0.99995062620218977</v>
      </c>
      <c r="AM84" s="348">
        <f t="shared" si="128"/>
        <v>0.99996203555539487</v>
      </c>
      <c r="AN84" s="348">
        <f t="shared" si="128"/>
        <v>0.99997112085173023</v>
      </c>
      <c r="AO84" s="348">
        <f t="shared" si="128"/>
        <v>0.99997824800956514</v>
      </c>
      <c r="AP84" s="348">
        <f t="shared" si="128"/>
        <v>0.99998376346851392</v>
      </c>
      <c r="AQ84" s="348">
        <f t="shared" si="128"/>
        <v>0.99998797926774607</v>
      </c>
      <c r="AR84" s="348">
        <f t="shared" si="128"/>
        <v>0.99999116575641034</v>
      </c>
      <c r="AS84" s="348">
        <f t="shared" si="128"/>
        <v>0.99999354992835932</v>
      </c>
      <c r="AT84" s="348">
        <f t="shared" si="128"/>
        <v>0.99999531748488513</v>
      </c>
      <c r="AU84" s="348">
        <f t="shared" si="128"/>
        <v>0.99999661705330001</v>
      </c>
      <c r="AV84" s="348">
        <f t="shared" si="128"/>
        <v>0.99999756538281992</v>
      </c>
      <c r="AW84" s="348">
        <f t="shared" si="128"/>
        <v>0.99999825271324261</v>
      </c>
      <c r="AX84" s="348">
        <f t="shared" si="128"/>
        <v>0.99999874782214926</v>
      </c>
      <c r="AY84" s="348">
        <f t="shared" si="128"/>
        <v>0.99999910248952861</v>
      </c>
      <c r="AZ84" s="348">
        <f t="shared" si="128"/>
        <v>0.99999935527949857</v>
      </c>
      <c r="BA84" s="348">
        <f t="shared" si="128"/>
        <v>0.99999953464016733</v>
      </c>
      <c r="BB84" s="348">
        <f t="shared" si="129"/>
        <v>0.99999966137968421</v>
      </c>
      <c r="BC84" s="348">
        <f t="shared" si="129"/>
        <v>0.99999975060291246</v>
      </c>
      <c r="BD84" s="348">
        <f t="shared" si="129"/>
        <v>0.99999981320011611</v>
      </c>
      <c r="BE84" s="348">
        <f t="shared" si="129"/>
        <v>0.99999985697473803</v>
      </c>
      <c r="BF84" s="348">
        <f t="shared" si="129"/>
        <v>0.99999988749878954</v>
      </c>
      <c r="BG84" s="348">
        <f t="shared" si="129"/>
        <v>0.99999990874696831</v>
      </c>
      <c r="BH84" s="348">
        <f t="shared" si="129"/>
        <v>0.99999992353487788</v>
      </c>
      <c r="BI84" s="348">
        <f t="shared" si="129"/>
        <v>0.99999993384946329</v>
      </c>
      <c r="BJ84" s="348">
        <f t="shared" si="129"/>
        <v>0.99999994108916823</v>
      </c>
      <c r="BK84" s="348">
        <f t="shared" si="129"/>
        <v>0.99999994623610844</v>
      </c>
      <c r="BL84" s="348">
        <f t="shared" si="129"/>
        <v>0.99999994997876296</v>
      </c>
      <c r="BM84" s="348">
        <f t="shared" si="129"/>
        <v>0.99999995279891274</v>
      </c>
      <c r="BN84" s="349">
        <f t="shared" si="129"/>
        <v>0.99999995503292205</v>
      </c>
      <c r="BO84" s="268"/>
      <c r="BP84" s="184"/>
      <c r="BQ84" s="184"/>
      <c r="BR84" s="184"/>
      <c r="BS84" s="184"/>
      <c r="BT84" s="184"/>
      <c r="BU84" s="184"/>
      <c r="BV84" s="184"/>
      <c r="BW84" s="184"/>
      <c r="BX84" s="184"/>
      <c r="BY84" s="184"/>
      <c r="BZ84" s="184"/>
      <c r="CA84" s="184"/>
      <c r="CB84" s="184"/>
      <c r="CC84" s="184"/>
      <c r="CD84" s="184"/>
      <c r="CE84" s="184"/>
      <c r="CF84" s="184"/>
    </row>
    <row r="85" spans="2:187" ht="42" customHeight="1">
      <c r="B85" s="477"/>
      <c r="C85" s="476"/>
      <c r="D85" s="496">
        <v>1.1000000000000001</v>
      </c>
      <c r="E85" s="517"/>
      <c r="F85" s="348">
        <f t="shared" si="126"/>
        <v>0.99951742450531034</v>
      </c>
      <c r="G85" s="348">
        <f t="shared" si="126"/>
        <v>0.99946790640037697</v>
      </c>
      <c r="H85" s="348">
        <f t="shared" si="126"/>
        <v>0.99942285520290564</v>
      </c>
      <c r="I85" s="348">
        <f t="shared" si="126"/>
        <v>0.99938359941136534</v>
      </c>
      <c r="J85" s="348">
        <f t="shared" si="126"/>
        <v>0.99935099744975908</v>
      </c>
      <c r="K85" s="348">
        <f t="shared" si="126"/>
        <v>0.99932537737999372</v>
      </c>
      <c r="L85" s="348">
        <f t="shared" si="126"/>
        <v>0.99930654567060606</v>
      </c>
      <c r="M85" s="348">
        <f t="shared" si="126"/>
        <v>0.99929385304781015</v>
      </c>
      <c r="N85" s="348">
        <f t="shared" si="126"/>
        <v>0.99928629591095908</v>
      </c>
      <c r="O85" s="348">
        <f t="shared" si="126"/>
        <v>0.99928262906081722</v>
      </c>
      <c r="P85" s="348">
        <f t="shared" si="126"/>
        <v>0.99928146853216349</v>
      </c>
      <c r="Q85" s="348">
        <f t="shared" si="126"/>
        <v>0.99928137946480022</v>
      </c>
      <c r="R85" s="348">
        <f t="shared" si="126"/>
        <v>0.99928187630944521</v>
      </c>
      <c r="S85" s="348">
        <f t="shared" si="126"/>
        <v>0.99928422711033482</v>
      </c>
      <c r="T85" s="348">
        <f t="shared" si="126"/>
        <v>0.99928985122308955</v>
      </c>
      <c r="U85" s="348">
        <f t="shared" si="126"/>
        <v>0.99930006838460217</v>
      </c>
      <c r="V85" s="348">
        <f t="shared" si="127"/>
        <v>0.99931600573873725</v>
      </c>
      <c r="W85" s="348">
        <f t="shared" si="127"/>
        <v>0.99933848730961494</v>
      </c>
      <c r="X85" s="348">
        <f t="shared" si="127"/>
        <v>0.99936792451514844</v>
      </c>
      <c r="Y85" s="348">
        <f t="shared" si="127"/>
        <v>0.99940423117103716</v>
      </c>
      <c r="Z85" s="348">
        <f t="shared" si="127"/>
        <v>0.99944678657902553</v>
      </c>
      <c r="AA85" s="348">
        <f t="shared" si="127"/>
        <v>0.99949446381984008</v>
      </c>
      <c r="AB85" s="348">
        <f t="shared" si="127"/>
        <v>0.99954572759411342</v>
      </c>
      <c r="AC85" s="348">
        <f t="shared" si="127"/>
        <v>0.99959878996275375</v>
      </c>
      <c r="AD85" s="348">
        <f t="shared" si="127"/>
        <v>0.99965179816462901</v>
      </c>
      <c r="AE85" s="348">
        <f t="shared" si="127"/>
        <v>0.99970302123002752</v>
      </c>
      <c r="AF85" s="348">
        <f t="shared" si="127"/>
        <v>0.99975100384782689</v>
      </c>
      <c r="AG85" s="348">
        <f t="shared" si="127"/>
        <v>0.99979466582602372</v>
      </c>
      <c r="AH85" s="348">
        <f t="shared" si="127"/>
        <v>0.99983333958133447</v>
      </c>
      <c r="AI85" s="348">
        <f t="shared" si="127"/>
        <v>0.99986675157895089</v>
      </c>
      <c r="AJ85" s="348">
        <f t="shared" si="127"/>
        <v>0.99989496285544244</v>
      </c>
      <c r="AK85" s="348">
        <f t="shared" si="127"/>
        <v>0.99991828729356291</v>
      </c>
      <c r="AL85" s="348">
        <f t="shared" si="128"/>
        <v>0.99993720489976601</v>
      </c>
      <c r="AM85" s="348">
        <f t="shared" si="128"/>
        <v>0.99995228288479354</v>
      </c>
      <c r="AN85" s="348">
        <f t="shared" si="128"/>
        <v>0.99996411194189661</v>
      </c>
      <c r="AO85" s="348">
        <f t="shared" si="128"/>
        <v>0.99997326029635614</v>
      </c>
      <c r="AP85" s="348">
        <f t="shared" si="128"/>
        <v>0.99998024464265756</v>
      </c>
      <c r="AQ85" s="348">
        <f t="shared" si="128"/>
        <v>0.99998551512452039</v>
      </c>
      <c r="AR85" s="348">
        <f t="shared" si="128"/>
        <v>0.99998945078986212</v>
      </c>
      <c r="AS85" s="348">
        <f t="shared" si="128"/>
        <v>0.99999236206383613</v>
      </c>
      <c r="AT85" s="348">
        <f t="shared" si="128"/>
        <v>0.99999449734190515</v>
      </c>
      <c r="AU85" s="348">
        <f t="shared" si="128"/>
        <v>0.99999605152032622</v>
      </c>
      <c r="AV85" s="348">
        <f t="shared" si="128"/>
        <v>0.99999717497137453</v>
      </c>
      <c r="AW85" s="348">
        <f t="shared" si="128"/>
        <v>0.99999798204494217</v>
      </c>
      <c r="AX85" s="348">
        <f t="shared" si="128"/>
        <v>0.99999855860894737</v>
      </c>
      <c r="AY85" s="348">
        <f t="shared" si="128"/>
        <v>0.99999896843682545</v>
      </c>
      <c r="AZ85" s="348">
        <f t="shared" si="128"/>
        <v>0.99999925843578041</v>
      </c>
      <c r="BA85" s="348">
        <f t="shared" si="128"/>
        <v>0.9999994628130483</v>
      </c>
      <c r="BB85" s="348">
        <f t="shared" si="129"/>
        <v>0.9999996063251041</v>
      </c>
      <c r="BC85" s="348">
        <f t="shared" si="129"/>
        <v>0.99999970676711314</v>
      </c>
      <c r="BD85" s="348">
        <f t="shared" si="129"/>
        <v>0.999999776852175</v>
      </c>
      <c r="BE85" s="348">
        <f t="shared" si="129"/>
        <v>0.99999982561237899</v>
      </c>
      <c r="BF85" s="348">
        <f t="shared" si="129"/>
        <v>0.99999985945027015</v>
      </c>
      <c r="BG85" s="348">
        <f t="shared" si="129"/>
        <v>0.99999988290888875</v>
      </c>
      <c r="BH85" s="348">
        <f t="shared" si="129"/>
        <v>0.99999989918819387</v>
      </c>
      <c r="BI85" s="348">
        <f t="shared" si="129"/>
        <v>0.99999991053477943</v>
      </c>
      <c r="BJ85" s="348">
        <f t="shared" si="129"/>
        <v>0.999999918522956</v>
      </c>
      <c r="BK85" s="348">
        <f t="shared" si="129"/>
        <v>0.99999992425442896</v>
      </c>
      <c r="BL85" s="348">
        <f t="shared" si="129"/>
        <v>0.99999992849935526</v>
      </c>
      <c r="BM85" s="348">
        <f t="shared" si="129"/>
        <v>0.99999993179547542</v>
      </c>
      <c r="BN85" s="349">
        <f t="shared" si="129"/>
        <v>0.99999993451742508</v>
      </c>
      <c r="BO85" s="268"/>
      <c r="BP85" s="184"/>
      <c r="BQ85" s="184"/>
      <c r="BR85" s="184"/>
      <c r="BS85" s="184"/>
      <c r="BT85" s="184"/>
      <c r="BU85" s="184"/>
      <c r="BV85" s="184"/>
      <c r="BW85" s="184"/>
      <c r="BX85" s="184"/>
      <c r="BY85" s="184"/>
      <c r="BZ85" s="184"/>
      <c r="CA85" s="184"/>
      <c r="CB85" s="184"/>
      <c r="CC85" s="184"/>
      <c r="CD85" s="184"/>
      <c r="CE85" s="184"/>
      <c r="CF85" s="184"/>
    </row>
    <row r="86" spans="2:187" ht="42" customHeight="1">
      <c r="B86" s="477"/>
      <c r="C86" s="476"/>
      <c r="D86" s="498">
        <v>1.05</v>
      </c>
      <c r="E86" s="517"/>
      <c r="F86" s="348">
        <f t="shared" si="126"/>
        <v>0.99930837534647554</v>
      </c>
      <c r="G86" s="348">
        <f t="shared" si="126"/>
        <v>0.99923036286916767</v>
      </c>
      <c r="H86" s="348">
        <f t="shared" si="126"/>
        <v>0.99915855037402779</v>
      </c>
      <c r="I86" s="348">
        <f t="shared" si="126"/>
        <v>0.99909534724313942</v>
      </c>
      <c r="J86" s="348">
        <f t="shared" si="126"/>
        <v>0.99904242388536357</v>
      </c>
      <c r="K86" s="348">
        <f t="shared" si="126"/>
        <v>0.99900056427168038</v>
      </c>
      <c r="L86" s="348">
        <f t="shared" si="126"/>
        <v>0.99896964665354515</v>
      </c>
      <c r="M86" s="348">
        <f t="shared" si="126"/>
        <v>0.99894873755351066</v>
      </c>
      <c r="N86" s="348">
        <f t="shared" si="126"/>
        <v>0.99893626159790139</v>
      </c>
      <c r="O86" s="348">
        <f t="shared" si="126"/>
        <v>0.99893020092521012</v>
      </c>
      <c r="P86" s="348">
        <f t="shared" si="126"/>
        <v>0.99892828186442906</v>
      </c>
      <c r="Q86" s="348">
        <f t="shared" si="126"/>
        <v>0.9989281346657054</v>
      </c>
      <c r="R86" s="348">
        <f t="shared" si="126"/>
        <v>0.99892895649547331</v>
      </c>
      <c r="S86" s="348">
        <f t="shared" si="126"/>
        <v>0.99893284332048804</v>
      </c>
      <c r="T86" s="348">
        <f t="shared" si="126"/>
        <v>0.99894213425400891</v>
      </c>
      <c r="U86" s="348">
        <f t="shared" si="126"/>
        <v>0.99895898442501974</v>
      </c>
      <c r="V86" s="348">
        <f t="shared" si="127"/>
        <v>0.99898519501842176</v>
      </c>
      <c r="W86" s="348">
        <f t="shared" si="127"/>
        <v>0.99902201500181675</v>
      </c>
      <c r="X86" s="348">
        <f t="shared" si="127"/>
        <v>0.99906995210799043</v>
      </c>
      <c r="Y86" s="348">
        <f t="shared" si="127"/>
        <v>0.99912863888471859</v>
      </c>
      <c r="Z86" s="348">
        <f t="shared" si="127"/>
        <v>0.99919679702983788</v>
      </c>
      <c r="AA86" s="348">
        <f t="shared" si="127"/>
        <v>0.99927232666239929</v>
      </c>
      <c r="AB86" s="348">
        <f t="shared" si="127"/>
        <v>0.99935251900392374</v>
      </c>
      <c r="AC86" s="348">
        <f t="shared" si="127"/>
        <v>0.99943435945116443</v>
      </c>
      <c r="AD86" s="348">
        <f t="shared" si="127"/>
        <v>0.99951486440198278</v>
      </c>
      <c r="AE86" s="348">
        <f t="shared" si="127"/>
        <v>0.9995913882317965</v>
      </c>
      <c r="AF86" s="348">
        <f t="shared" si="127"/>
        <v>0.99966184846509232</v>
      </c>
      <c r="AG86" s="348">
        <f t="shared" si="127"/>
        <v>0.99972484186016697</v>
      </c>
      <c r="AH86" s="348">
        <f t="shared" si="127"/>
        <v>0.999779651988292</v>
      </c>
      <c r="AI86" s="348">
        <f t="shared" si="127"/>
        <v>0.99982617078281355</v>
      </c>
      <c r="AJ86" s="348">
        <f t="shared" si="127"/>
        <v>0.99986476755944531</v>
      </c>
      <c r="AK86" s="348">
        <f t="shared" si="127"/>
        <v>0.99989613923699749</v>
      </c>
      <c r="AL86" s="348">
        <f t="shared" si="128"/>
        <v>0.99992116833439226</v>
      </c>
      <c r="AM86" s="348">
        <f t="shared" si="128"/>
        <v>0.99994080515934747</v>
      </c>
      <c r="AN86" s="348">
        <f t="shared" si="128"/>
        <v>0.99995598096122285</v>
      </c>
      <c r="AO86" s="348">
        <f t="shared" si="128"/>
        <v>0.99996755163645268</v>
      </c>
      <c r="AP86" s="348">
        <f t="shared" si="128"/>
        <v>0.99997626734110157</v>
      </c>
      <c r="AQ86" s="348">
        <f t="shared" si="128"/>
        <v>0.99998276165588396</v>
      </c>
      <c r="AR86" s="348">
        <f t="shared" si="128"/>
        <v>0.99998755397035044</v>
      </c>
      <c r="AS86" s="348">
        <f t="shared" si="128"/>
        <v>0.99999105971821844</v>
      </c>
      <c r="AT86" s="348">
        <f t="shared" si="128"/>
        <v>0.99999360440627538</v>
      </c>
      <c r="AU86" s="348">
        <f t="shared" si="128"/>
        <v>0.99999543866150298</v>
      </c>
      <c r="AV86" s="348">
        <f t="shared" si="128"/>
        <v>0.99999675259016707</v>
      </c>
      <c r="AW86" s="348">
        <f t="shared" si="128"/>
        <v>0.99999768854197668</v>
      </c>
      <c r="AX86" s="348">
        <f t="shared" si="128"/>
        <v>0.99999835191783959</v>
      </c>
      <c r="AY86" s="348">
        <f t="shared" si="128"/>
        <v>0.99999881999890605</v>
      </c>
      <c r="AZ86" s="348">
        <f t="shared" si="128"/>
        <v>0.99999914896228392</v>
      </c>
      <c r="BA86" s="348">
        <f t="shared" si="128"/>
        <v>0.99999937933413008</v>
      </c>
      <c r="BB86" s="348">
        <f t="shared" si="129"/>
        <v>0.9999995401524493</v>
      </c>
      <c r="BC86" s="348">
        <f t="shared" si="129"/>
        <v>0.99999965209761621</v>
      </c>
      <c r="BD86" s="348">
        <f t="shared" si="129"/>
        <v>0.99999972981705065</v>
      </c>
      <c r="BE86" s="348">
        <f t="shared" si="129"/>
        <v>0.99999978363325881</v>
      </c>
      <c r="BF86" s="348">
        <f t="shared" si="129"/>
        <v>0.99999982081559535</v>
      </c>
      <c r="BG86" s="348">
        <f t="shared" si="129"/>
        <v>0.99999984650160567</v>
      </c>
      <c r="BH86" s="348">
        <f t="shared" si="129"/>
        <v>0.99999986429271925</v>
      </c>
      <c r="BI86" s="348">
        <f t="shared" si="129"/>
        <v>0.99999987670670809</v>
      </c>
      <c r="BJ86" s="348">
        <f t="shared" si="129"/>
        <v>0.99999988550207508</v>
      </c>
      <c r="BK86" s="348">
        <f t="shared" si="129"/>
        <v>0.99999989190651395</v>
      </c>
      <c r="BL86" s="348">
        <f t="shared" si="129"/>
        <v>0.99999989677697732</v>
      </c>
      <c r="BM86" s="348">
        <f t="shared" si="129"/>
        <v>0.99999990071125533</v>
      </c>
      <c r="BN86" s="349">
        <f t="shared" si="129"/>
        <v>0.99999990412537498</v>
      </c>
      <c r="BO86" s="268"/>
      <c r="BP86" s="184"/>
      <c r="BQ86" s="184"/>
      <c r="BR86" s="184"/>
      <c r="BS86" s="184"/>
      <c r="BT86" s="184"/>
      <c r="BU86" s="184"/>
      <c r="BV86" s="184"/>
      <c r="BW86" s="184"/>
      <c r="BX86" s="184"/>
      <c r="BY86" s="184"/>
      <c r="BZ86" s="184"/>
      <c r="CA86" s="184"/>
      <c r="CB86" s="184"/>
      <c r="CC86" s="184"/>
      <c r="CD86" s="184"/>
      <c r="CE86" s="184"/>
      <c r="CF86" s="184"/>
    </row>
    <row r="87" spans="2:187" ht="42" customHeight="1">
      <c r="B87" s="477"/>
      <c r="C87" s="476"/>
      <c r="D87" s="496">
        <v>1</v>
      </c>
      <c r="E87" s="517"/>
      <c r="F87" s="348">
        <f t="shared" si="126"/>
        <v>0.9990146785759606</v>
      </c>
      <c r="G87" s="348">
        <f t="shared" si="126"/>
        <v>0.99889209185115635</v>
      </c>
      <c r="H87" s="348">
        <f t="shared" si="126"/>
        <v>0.99877771724127973</v>
      </c>
      <c r="I87" s="348">
        <f t="shared" si="126"/>
        <v>0.99867588221140791</v>
      </c>
      <c r="J87" s="348">
        <f t="shared" si="126"/>
        <v>0.99858978867779158</v>
      </c>
      <c r="K87" s="348">
        <f t="shared" si="126"/>
        <v>0.99852117376242455</v>
      </c>
      <c r="L87" s="348">
        <f t="shared" si="126"/>
        <v>0.99847020457187685</v>
      </c>
      <c r="M87" s="348">
        <f t="shared" si="126"/>
        <v>0.99843559676342708</v>
      </c>
      <c r="N87" s="348">
        <f t="shared" si="126"/>
        <v>0.9984148944358634</v>
      </c>
      <c r="O87" s="348">
        <f t="shared" si="126"/>
        <v>0.99840482339147274</v>
      </c>
      <c r="P87" s="348">
        <f t="shared" si="126"/>
        <v>0.99840163264984938</v>
      </c>
      <c r="Q87" s="348">
        <f t="shared" si="126"/>
        <v>0.99840138801634515</v>
      </c>
      <c r="R87" s="348">
        <f t="shared" si="126"/>
        <v>0.99840275482327767</v>
      </c>
      <c r="S87" s="348">
        <f t="shared" si="126"/>
        <v>0.99840921614272649</v>
      </c>
      <c r="T87" s="348">
        <f t="shared" si="126"/>
        <v>0.99842464537369036</v>
      </c>
      <c r="U87" s="348">
        <f t="shared" si="126"/>
        <v>0.99845257223738171</v>
      </c>
      <c r="V87" s="348">
        <f t="shared" si="127"/>
        <v>0.99849586920612821</v>
      </c>
      <c r="W87" s="348">
        <f t="shared" si="127"/>
        <v>0.99855639404556673</v>
      </c>
      <c r="X87" s="348">
        <f t="shared" si="127"/>
        <v>0.99863466527263589</v>
      </c>
      <c r="Y87" s="348">
        <f t="shared" si="127"/>
        <v>0.99872966032005961</v>
      </c>
      <c r="Z87" s="348">
        <f t="shared" si="127"/>
        <v>0.9988388141845681</v>
      </c>
      <c r="AA87" s="348">
        <f t="shared" si="127"/>
        <v>0.99895825514924663</v>
      </c>
      <c r="AB87" s="348">
        <f t="shared" si="127"/>
        <v>0.99908325310869162</v>
      </c>
      <c r="AC87" s="348">
        <f t="shared" si="127"/>
        <v>0.99920879636625659</v>
      </c>
      <c r="AD87" s="348">
        <f t="shared" si="127"/>
        <v>0.99933017811315672</v>
      </c>
      <c r="AE87" s="348">
        <f t="shared" si="127"/>
        <v>0.99944347749963114</v>
      </c>
      <c r="AF87" s="348">
        <f t="shared" si="127"/>
        <v>0.99954585837717136</v>
      </c>
      <c r="AG87" s="348">
        <f t="shared" si="127"/>
        <v>0.99963566350028199</v>
      </c>
      <c r="AH87" s="348">
        <f t="shared" si="127"/>
        <v>0.99971233179151531</v>
      </c>
      <c r="AI87" s="348">
        <f t="shared" si="127"/>
        <v>0.99977619656761585</v>
      </c>
      <c r="AJ87" s="348">
        <f t="shared" si="127"/>
        <v>0.99982822989318043</v>
      </c>
      <c r="AK87" s="348">
        <f t="shared" si="127"/>
        <v>0.99986978790374781</v>
      </c>
      <c r="AL87" s="348">
        <f t="shared" si="128"/>
        <v>0.99990239309735385</v>
      </c>
      <c r="AM87" s="348">
        <f t="shared" si="128"/>
        <v>0.99992757028686419</v>
      </c>
      <c r="AN87" s="348">
        <f t="shared" si="128"/>
        <v>0.99994673792886446</v>
      </c>
      <c r="AO87" s="348">
        <f t="shared" si="128"/>
        <v>0.99996114741445585</v>
      </c>
      <c r="AP87" s="348">
        <f t="shared" si="128"/>
        <v>0.99997185896950946</v>
      </c>
      <c r="AQ87" s="348">
        <f t="shared" si="128"/>
        <v>0.9999797424906236</v>
      </c>
      <c r="AR87" s="348">
        <f t="shared" si="128"/>
        <v>0.9999854933161092</v>
      </c>
      <c r="AS87" s="348">
        <f t="shared" si="128"/>
        <v>0.99998965535535767</v>
      </c>
      <c r="AT87" s="348">
        <f t="shared" si="128"/>
        <v>0.99999264640276997</v>
      </c>
      <c r="AU87" s="348">
        <f t="shared" si="128"/>
        <v>0.99999478246574292</v>
      </c>
      <c r="AV87" s="348">
        <f t="shared" si="128"/>
        <v>0.99999629942584733</v>
      </c>
      <c r="AW87" s="348">
        <f t="shared" si="128"/>
        <v>0.99999737136018996</v>
      </c>
      <c r="AX87" s="348">
        <f t="shared" si="128"/>
        <v>0.99999812547029721</v>
      </c>
      <c r="AY87" s="348">
        <f t="shared" si="128"/>
        <v>0.99999865390477438</v>
      </c>
      <c r="AZ87" s="348">
        <f t="shared" si="128"/>
        <v>0.99999902291343412</v>
      </c>
      <c r="BA87" s="348">
        <f t="shared" si="128"/>
        <v>0.99999927980692771</v>
      </c>
      <c r="BB87" s="348">
        <f t="shared" si="129"/>
        <v>0.99999945816881908</v>
      </c>
      <c r="BC87" s="348">
        <f t="shared" si="129"/>
        <v>0.99999958170990011</v>
      </c>
      <c r="BD87" s="348">
        <f t="shared" si="129"/>
        <v>0.99999966708807442</v>
      </c>
      <c r="BE87" s="348">
        <f t="shared" si="129"/>
        <v>0.99999972595304132</v>
      </c>
      <c r="BF87" s="348">
        <f t="shared" si="129"/>
        <v>0.99999976646159328</v>
      </c>
      <c r="BG87" s="348">
        <f t="shared" si="129"/>
        <v>0.99999979436517694</v>
      </c>
      <c r="BH87" s="348">
        <f t="shared" si="129"/>
        <v>0.99999981368074375</v>
      </c>
      <c r="BI87" s="348">
        <f t="shared" si="129"/>
        <v>0.99999982720785385</v>
      </c>
      <c r="BJ87" s="348">
        <f t="shared" si="129"/>
        <v>0.99999983689793182</v>
      </c>
      <c r="BK87" s="348">
        <f t="shared" si="129"/>
        <v>0.99999984411221565</v>
      </c>
      <c r="BL87" s="348">
        <f t="shared" si="129"/>
        <v>0.99999984980103573</v>
      </c>
      <c r="BM87" s="348">
        <f t="shared" si="129"/>
        <v>0.99999985462778485</v>
      </c>
      <c r="BN87" s="349">
        <f t="shared" si="129"/>
        <v>0.99999985905418998</v>
      </c>
      <c r="BO87" s="268"/>
      <c r="BP87" s="184"/>
      <c r="BQ87" s="184"/>
      <c r="BR87" s="184"/>
      <c r="BS87" s="184"/>
      <c r="BT87" s="184"/>
      <c r="BU87" s="184"/>
      <c r="BV87" s="184"/>
      <c r="BW87" s="184"/>
      <c r="BX87" s="184"/>
      <c r="BY87" s="184"/>
      <c r="BZ87" s="184"/>
      <c r="CA87" s="184"/>
      <c r="CB87" s="184"/>
      <c r="CC87" s="184"/>
      <c r="CD87" s="184"/>
      <c r="CE87" s="184"/>
      <c r="CF87" s="184"/>
    </row>
    <row r="88" spans="2:187" ht="42" customHeight="1">
      <c r="B88" s="477"/>
      <c r="C88" s="476"/>
      <c r="D88" s="498">
        <v>0.95</v>
      </c>
      <c r="E88" s="517"/>
      <c r="F88" s="348">
        <f t="shared" si="126"/>
        <v>0.99860621789762283</v>
      </c>
      <c r="G88" s="348">
        <f t="shared" si="126"/>
        <v>0.99841430450107405</v>
      </c>
      <c r="H88" s="348">
        <f t="shared" si="126"/>
        <v>0.99823244868526362</v>
      </c>
      <c r="I88" s="348">
        <f t="shared" si="126"/>
        <v>0.99806833506082715</v>
      </c>
      <c r="J88" s="348">
        <f t="shared" si="126"/>
        <v>0.9979280197191871</v>
      </c>
      <c r="K88" s="348">
        <f t="shared" si="126"/>
        <v>0.99781518202125608</v>
      </c>
      <c r="L88" s="348">
        <f t="shared" si="126"/>
        <v>0.99773079224119066</v>
      </c>
      <c r="M88" s="348">
        <f t="shared" si="126"/>
        <v>0.99767321774719175</v>
      </c>
      <c r="N88" s="348">
        <f t="shared" si="126"/>
        <v>0.99763867153107399</v>
      </c>
      <c r="O88" s="348">
        <f t="shared" si="126"/>
        <v>0.99762183756328315</v>
      </c>
      <c r="P88" s="348">
        <f t="shared" si="126"/>
        <v>0.99761650043571348</v>
      </c>
      <c r="Q88" s="348">
        <f t="shared" si="126"/>
        <v>0.99761609136753271</v>
      </c>
      <c r="R88" s="348">
        <f t="shared" si="126"/>
        <v>0.99761837824386901</v>
      </c>
      <c r="S88" s="348">
        <f t="shared" si="126"/>
        <v>0.99762918346070939</v>
      </c>
      <c r="T88" s="348">
        <f t="shared" si="126"/>
        <v>0.99765495436408858</v>
      </c>
      <c r="U88" s="348">
        <f t="shared" si="126"/>
        <v>0.99770148825146399</v>
      </c>
      <c r="V88" s="348">
        <f t="shared" si="127"/>
        <v>0.99777334817896635</v>
      </c>
      <c r="W88" s="348">
        <f t="shared" si="127"/>
        <v>0.99787321586683042</v>
      </c>
      <c r="X88" s="348">
        <f t="shared" si="127"/>
        <v>0.99800134052796952</v>
      </c>
      <c r="Y88" s="348">
        <f t="shared" si="127"/>
        <v>0.99815525960950569</v>
      </c>
      <c r="Z88" s="348">
        <f t="shared" si="127"/>
        <v>0.99832992683345523</v>
      </c>
      <c r="AA88" s="348">
        <f t="shared" si="127"/>
        <v>0.99851828281217681</v>
      </c>
      <c r="AB88" s="348">
        <f t="shared" si="127"/>
        <v>0.99871217440743887</v>
      </c>
      <c r="AC88" s="348">
        <f t="shared" si="127"/>
        <v>0.99890342305872581</v>
      </c>
      <c r="AD88" s="348">
        <f t="shared" si="127"/>
        <v>0.99908480528275589</v>
      </c>
      <c r="AE88" s="348">
        <f t="shared" si="127"/>
        <v>0.99925075304714317</v>
      </c>
      <c r="AF88" s="348">
        <f t="shared" si="127"/>
        <v>0.99939768158513587</v>
      </c>
      <c r="AG88" s="348">
        <f t="shared" si="127"/>
        <v>0.99952396094661555</v>
      </c>
      <c r="AH88" s="348">
        <f t="shared" si="127"/>
        <v>0.99962962523864796</v>
      </c>
      <c r="AI88" s="348">
        <f t="shared" si="127"/>
        <v>0.99971594346793835</v>
      </c>
      <c r="AJ88" s="348">
        <f t="shared" si="127"/>
        <v>0.99978496458869681</v>
      </c>
      <c r="AK88" s="348">
        <f t="shared" si="127"/>
        <v>0.99983911515280643</v>
      </c>
      <c r="AL88" s="348">
        <f t="shared" si="128"/>
        <v>0.99988088925708263</v>
      </c>
      <c r="AM88" s="348">
        <f t="shared" si="128"/>
        <v>0.99991263909894101</v>
      </c>
      <c r="AN88" s="348">
        <f t="shared" si="128"/>
        <v>0.99993645471850723</v>
      </c>
      <c r="AO88" s="348">
        <f t="shared" si="128"/>
        <v>0.99995411256441602</v>
      </c>
      <c r="AP88" s="348">
        <f t="shared" si="128"/>
        <v>0.99996707120662687</v>
      </c>
      <c r="AQ88" s="348">
        <f t="shared" si="128"/>
        <v>0.99997649543824407</v>
      </c>
      <c r="AR88" s="348">
        <f t="shared" si="128"/>
        <v>0.99998329454552837</v>
      </c>
      <c r="AS88" s="348">
        <f t="shared" si="128"/>
        <v>0.99998816507194899</v>
      </c>
      <c r="AT88" s="348">
        <f t="shared" si="128"/>
        <v>0.99999163218301101</v>
      </c>
      <c r="AU88" s="348">
        <f t="shared" si="128"/>
        <v>0.99999408652761734</v>
      </c>
      <c r="AV88" s="348">
        <f t="shared" si="128"/>
        <v>0.99999581535836146</v>
      </c>
      <c r="AW88" s="348">
        <f t="shared" si="128"/>
        <v>0.99999702780694033</v>
      </c>
      <c r="AX88" s="348">
        <f t="shared" si="128"/>
        <v>0.99999787482054048</v>
      </c>
      <c r="AY88" s="348">
        <f t="shared" si="128"/>
        <v>0.99999846453068009</v>
      </c>
      <c r="AZ88" s="348">
        <f t="shared" si="128"/>
        <v>0.99999887388472652</v>
      </c>
      <c r="BA88" s="348">
        <f t="shared" si="128"/>
        <v>0.99999915731701428</v>
      </c>
      <c r="BB88" s="348">
        <f t="shared" si="129"/>
        <v>0.99999935313230948</v>
      </c>
      <c r="BC88" s="348">
        <f t="shared" si="129"/>
        <v>0.9999994881556632</v>
      </c>
      <c r="BD88" s="348">
        <f t="shared" si="129"/>
        <v>0.99999958108902443</v>
      </c>
      <c r="BE88" s="348">
        <f t="shared" si="129"/>
        <v>0.99999964491626425</v>
      </c>
      <c r="BF88" s="348">
        <f t="shared" si="129"/>
        <v>0.99999968868443956</v>
      </c>
      <c r="BG88" s="348">
        <f t="shared" si="129"/>
        <v>0.99999971877240712</v>
      </c>
      <c r="BH88" s="348">
        <f t="shared" si="129"/>
        <v>0.99999973962514688</v>
      </c>
      <c r="BI88" s="348">
        <f t="shared" si="129"/>
        <v>0.99999975433537402</v>
      </c>
      <c r="BJ88" s="348">
        <f t="shared" si="129"/>
        <v>0.99999976505827715</v>
      </c>
      <c r="BK88" s="348">
        <f t="shared" si="129"/>
        <v>0.99999977329895606</v>
      </c>
      <c r="BL88" s="348">
        <f t="shared" si="129"/>
        <v>0.99999978011060509</v>
      </c>
      <c r="BM88" s="348">
        <f t="shared" si="129"/>
        <v>0.99999978623039465</v>
      </c>
      <c r="BN88" s="349">
        <f t="shared" si="129"/>
        <v>0.99999979217208224</v>
      </c>
      <c r="BO88" s="268"/>
      <c r="BP88" s="184"/>
      <c r="BQ88" s="184"/>
      <c r="BR88" s="184"/>
      <c r="BS88" s="184"/>
      <c r="BT88" s="184"/>
      <c r="BU88" s="184"/>
      <c r="BV88" s="184"/>
      <c r="BW88" s="184"/>
      <c r="BX88" s="184"/>
      <c r="BY88" s="184"/>
      <c r="BZ88" s="184"/>
      <c r="CA88" s="184"/>
      <c r="CB88" s="184"/>
      <c r="CC88" s="184"/>
      <c r="CD88" s="184"/>
      <c r="CE88" s="184"/>
      <c r="CF88" s="184"/>
    </row>
    <row r="89" spans="2:187" ht="42" customHeight="1">
      <c r="B89" s="477"/>
      <c r="C89" s="476"/>
      <c r="D89" s="496">
        <v>0.9</v>
      </c>
      <c r="E89" s="517"/>
      <c r="F89" s="348">
        <f t="shared" si="126"/>
        <v>0.99804509726032986</v>
      </c>
      <c r="G89" s="348">
        <f t="shared" si="126"/>
        <v>0.99774621078650017</v>
      </c>
      <c r="H89" s="348">
        <f t="shared" si="126"/>
        <v>0.9974578769349346</v>
      </c>
      <c r="I89" s="348">
        <f t="shared" si="126"/>
        <v>0.9971935493252484</v>
      </c>
      <c r="J89" s="348">
        <f t="shared" si="126"/>
        <v>0.99696453115622874</v>
      </c>
      <c r="K89" s="348">
        <f t="shared" si="126"/>
        <v>0.99677838099494231</v>
      </c>
      <c r="L89" s="348">
        <f t="shared" si="126"/>
        <v>0.99663802474217622</v>
      </c>
      <c r="M89" s="348">
        <f t="shared" si="126"/>
        <v>0.99654171465529295</v>
      </c>
      <c r="N89" s="348">
        <f t="shared" si="126"/>
        <v>0.99648371231393373</v>
      </c>
      <c r="O89" s="348">
        <f t="shared" si="126"/>
        <v>0.99645539068326416</v>
      </c>
      <c r="P89" s="348">
        <f t="shared" si="126"/>
        <v>0.99644640372943782</v>
      </c>
      <c r="Q89" s="348">
        <f t="shared" si="126"/>
        <v>0.99644571504746871</v>
      </c>
      <c r="R89" s="348">
        <f t="shared" si="126"/>
        <v>0.99644956688671527</v>
      </c>
      <c r="S89" s="348">
        <f t="shared" si="126"/>
        <v>0.99646775560749923</v>
      </c>
      <c r="T89" s="348">
        <f t="shared" si="126"/>
        <v>0.99651107292069485</v>
      </c>
      <c r="U89" s="348">
        <f t="shared" si="126"/>
        <v>0.99658906396654356</v>
      </c>
      <c r="V89" s="348">
        <f t="shared" si="127"/>
        <v>0.99670892783372445</v>
      </c>
      <c r="W89" s="348">
        <f t="shared" si="127"/>
        <v>0.99687434323369506</v>
      </c>
      <c r="X89" s="348">
        <f t="shared" si="127"/>
        <v>0.99708455134584717</v>
      </c>
      <c r="Y89" s="348">
        <f t="shared" si="127"/>
        <v>0.99733403882881744</v>
      </c>
      <c r="Z89" s="348">
        <f t="shared" si="127"/>
        <v>0.99761304189648914</v>
      </c>
      <c r="AA89" s="348">
        <f t="shared" si="127"/>
        <v>0.9979088542954756</v>
      </c>
      <c r="AB89" s="348">
        <f t="shared" si="127"/>
        <v>0.9982076592525313</v>
      </c>
      <c r="AC89" s="348">
        <f t="shared" si="127"/>
        <v>0.99849643875469885</v>
      </c>
      <c r="AD89" s="348">
        <f t="shared" si="127"/>
        <v>0.99876451850277381</v>
      </c>
      <c r="AE89" s="348">
        <f t="shared" si="127"/>
        <v>0.99900446739562732</v>
      </c>
      <c r="AF89" s="348">
        <f t="shared" si="127"/>
        <v>0.99921229641019238</v>
      </c>
      <c r="AG89" s="348">
        <f t="shared" si="127"/>
        <v>0.99938709160046624</v>
      </c>
      <c r="AH89" s="348">
        <f t="shared" si="127"/>
        <v>0.99953031130868875</v>
      </c>
      <c r="AI89" s="348">
        <f t="shared" si="127"/>
        <v>0.99964497764961335</v>
      </c>
      <c r="AJ89" s="348">
        <f t="shared" si="127"/>
        <v>0.99973493246832001</v>
      </c>
      <c r="AK89" s="348">
        <f t="shared" si="127"/>
        <v>0.99980425031852016</v>
      </c>
      <c r="AL89" s="348">
        <f t="shared" si="128"/>
        <v>0.99985683477022802</v>
      </c>
      <c r="AM89" s="348">
        <f t="shared" si="128"/>
        <v>0.99989618148234438</v>
      </c>
      <c r="AN89" s="348">
        <f t="shared" si="128"/>
        <v>0.99992527131924624</v>
      </c>
      <c r="AO89" s="348">
        <f t="shared" si="128"/>
        <v>0.99994655289962819</v>
      </c>
      <c r="AP89" s="348">
        <f t="shared" si="128"/>
        <v>0.99996197911384732</v>
      </c>
      <c r="AQ89" s="348">
        <f t="shared" si="128"/>
        <v>0.99997307076080522</v>
      </c>
      <c r="AR89" s="348">
        <f t="shared" si="128"/>
        <v>0.99998098915387201</v>
      </c>
      <c r="AS89" s="348">
        <f t="shared" si="128"/>
        <v>0.99998660673743023</v>
      </c>
      <c r="AT89" s="348">
        <f t="shared" si="128"/>
        <v>0.99999057000329505</v>
      </c>
      <c r="AU89" s="348">
        <f t="shared" si="128"/>
        <v>0.99999335246031851</v>
      </c>
      <c r="AV89" s="348">
        <f t="shared" si="128"/>
        <v>0.99999529748059091</v>
      </c>
      <c r="AW89" s="348">
        <f t="shared" si="128"/>
        <v>0.99999665193618714</v>
      </c>
      <c r="AX89" s="348">
        <f t="shared" si="128"/>
        <v>0.99999759200046368</v>
      </c>
      <c r="AY89" s="348">
        <f t="shared" si="128"/>
        <v>0.99999824257656655</v>
      </c>
      <c r="AZ89" s="348">
        <f t="shared" si="128"/>
        <v>0.9999986917088296</v>
      </c>
      <c r="BA89" s="348">
        <f t="shared" si="128"/>
        <v>0.99999900114062901</v>
      </c>
      <c r="BB89" s="348">
        <f t="shared" si="129"/>
        <v>0.99999921396905944</v>
      </c>
      <c r="BC89" s="348">
        <f t="shared" si="129"/>
        <v>0.99999936014604485</v>
      </c>
      <c r="BD89" s="348">
        <f t="shared" si="129"/>
        <v>0.99999946040205578</v>
      </c>
      <c r="BE89" s="348">
        <f t="shared" si="129"/>
        <v>0.99999952902766043</v>
      </c>
      <c r="BF89" s="348">
        <f t="shared" si="129"/>
        <v>0.99999957594347733</v>
      </c>
      <c r="BG89" s="348">
        <f t="shared" si="129"/>
        <v>0.99999960816575295</v>
      </c>
      <c r="BH89" s="348">
        <f t="shared" si="129"/>
        <v>0.9999996305813863</v>
      </c>
      <c r="BI89" s="348">
        <f t="shared" si="129"/>
        <v>0.99999964659132956</v>
      </c>
      <c r="BJ89" s="348">
        <f t="shared" si="129"/>
        <v>0.99999965857031869</v>
      </c>
      <c r="BK89" s="348">
        <f t="shared" si="129"/>
        <v>0.99999966818301</v>
      </c>
      <c r="BL89" s="348">
        <f t="shared" si="129"/>
        <v>0.99999967660011169</v>
      </c>
      <c r="BM89" s="348">
        <f t="shared" si="129"/>
        <v>0.99999968464517375</v>
      </c>
      <c r="BN89" s="349">
        <f t="shared" si="129"/>
        <v>0.9999996928935504</v>
      </c>
      <c r="BO89" s="268"/>
      <c r="BP89" s="184"/>
      <c r="BQ89" s="184"/>
      <c r="BR89" s="184"/>
      <c r="BS89" s="184"/>
      <c r="BT89" s="184"/>
      <c r="BU89" s="184"/>
      <c r="BV89" s="184"/>
      <c r="BW89" s="184"/>
      <c r="BX89" s="184"/>
      <c r="BY89" s="184"/>
      <c r="BZ89" s="184"/>
      <c r="CA89" s="184"/>
      <c r="CB89" s="184"/>
      <c r="CC89" s="184"/>
      <c r="CD89" s="184"/>
      <c r="CE89" s="184"/>
      <c r="CF89" s="184"/>
    </row>
    <row r="90" spans="2:187" ht="42" customHeight="1">
      <c r="B90" s="478"/>
      <c r="C90" s="477"/>
      <c r="D90" s="498">
        <v>0.85</v>
      </c>
      <c r="E90" s="517"/>
      <c r="F90" s="348">
        <f t="shared" si="126"/>
        <v>0.99728574533065573</v>
      </c>
      <c r="G90" s="348">
        <f t="shared" si="126"/>
        <v>0.99682355778869314</v>
      </c>
      <c r="H90" s="348">
        <f t="shared" si="126"/>
        <v>0.99636839429193957</v>
      </c>
      <c r="I90" s="348">
        <f t="shared" si="126"/>
        <v>0.99594337406006439</v>
      </c>
      <c r="J90" s="348">
        <f t="shared" si="126"/>
        <v>0.99556928329672578</v>
      </c>
      <c r="K90" s="348">
        <f t="shared" si="126"/>
        <v>0.99526129091162818</v>
      </c>
      <c r="L90" s="348">
        <f t="shared" si="126"/>
        <v>0.99502676971271031</v>
      </c>
      <c r="M90" s="348">
        <f t="shared" si="126"/>
        <v>0.99486471326897397</v>
      </c>
      <c r="N90" s="348">
        <f t="shared" si="126"/>
        <v>0.99476667360516435</v>
      </c>
      <c r="O90" s="348">
        <f t="shared" si="126"/>
        <v>0.99471868223083826</v>
      </c>
      <c r="P90" s="348">
        <f t="shared" si="126"/>
        <v>0.99470343750373102</v>
      </c>
      <c r="Q90" s="348">
        <f t="shared" si="126"/>
        <v>0.99470226935233808</v>
      </c>
      <c r="R90" s="348">
        <f t="shared" si="126"/>
        <v>0.99470880519481164</v>
      </c>
      <c r="S90" s="348">
        <f t="shared" si="126"/>
        <v>0.99473964648950486</v>
      </c>
      <c r="T90" s="348">
        <f t="shared" si="126"/>
        <v>0.99481296476078585</v>
      </c>
      <c r="U90" s="348">
        <f t="shared" si="126"/>
        <v>0.99494450445804739</v>
      </c>
      <c r="V90" s="348">
        <f t="shared" si="127"/>
        <v>0.99514549210898451</v>
      </c>
      <c r="W90" s="348">
        <f t="shared" si="127"/>
        <v>0.99542050606072385</v>
      </c>
      <c r="X90" s="348">
        <f t="shared" si="127"/>
        <v>0.99576600724267217</v>
      </c>
      <c r="Y90" s="348">
        <f t="shared" si="127"/>
        <v>0.99617018902520993</v>
      </c>
      <c r="Z90" s="348">
        <f t="shared" si="127"/>
        <v>0.99661445881080268</v>
      </c>
      <c r="AA90" s="348">
        <f t="shared" si="127"/>
        <v>0.99707631290021337</v>
      </c>
      <c r="AB90" s="348">
        <f t="shared" si="127"/>
        <v>0.99753286453878143</v>
      </c>
      <c r="AC90" s="348">
        <f t="shared" si="127"/>
        <v>0.99796408914630086</v>
      </c>
      <c r="AD90" s="348">
        <f t="shared" si="127"/>
        <v>0.998355041012434</v>
      </c>
      <c r="AE90" s="348">
        <f t="shared" si="127"/>
        <v>0.99869673361889888</v>
      </c>
      <c r="AF90" s="348">
        <f t="shared" si="127"/>
        <v>0.99898582143911141</v>
      </c>
      <c r="AG90" s="348">
        <f t="shared" si="127"/>
        <v>0.99922349410999434</v>
      </c>
      <c r="AH90" s="348">
        <f t="shared" si="127"/>
        <v>0.99941405011144957</v>
      </c>
      <c r="AI90" s="348">
        <f t="shared" si="127"/>
        <v>0.99956351942363031</v>
      </c>
      <c r="AJ90" s="348">
        <f t="shared" si="127"/>
        <v>0.99967854886339513</v>
      </c>
      <c r="AK90" s="348">
        <f t="shared" si="127"/>
        <v>0.99976562270025693</v>
      </c>
      <c r="AL90" s="348">
        <f t="shared" si="128"/>
        <v>0.99983059723063572</v>
      </c>
      <c r="AM90" s="348">
        <f t="shared" si="128"/>
        <v>0.99987848261435386</v>
      </c>
      <c r="AN90" s="348">
        <f t="shared" si="128"/>
        <v>0.99991339506248778</v>
      </c>
      <c r="AO90" s="348">
        <f t="shared" si="128"/>
        <v>0.99993861171004794</v>
      </c>
      <c r="AP90" s="348">
        <f t="shared" si="128"/>
        <v>0.99995667714472825</v>
      </c>
      <c r="AQ90" s="348">
        <f t="shared" si="128"/>
        <v>0.99996952741174661</v>
      </c>
      <c r="AR90" s="348">
        <f t="shared" si="128"/>
        <v>0.99997861111238706</v>
      </c>
      <c r="AS90" s="348">
        <f t="shared" si="128"/>
        <v>0.99998499713736377</v>
      </c>
      <c r="AT90" s="348">
        <f t="shared" si="128"/>
        <v>0.9999894650153659</v>
      </c>
      <c r="AU90" s="348">
        <f t="shared" si="128"/>
        <v>0.99999257762909732</v>
      </c>
      <c r="AV90" s="348">
        <f t="shared" si="128"/>
        <v>0.99999473798844507</v>
      </c>
      <c r="AW90" s="348">
        <f t="shared" si="128"/>
        <v>0.99999623253332903</v>
      </c>
      <c r="AX90" s="348">
        <f t="shared" si="128"/>
        <v>0.99999726355851415</v>
      </c>
      <c r="AY90" s="348">
        <f t="shared" si="128"/>
        <v>0.99999797313431116</v>
      </c>
      <c r="AZ90" s="348">
        <f t="shared" si="128"/>
        <v>0.99999846053941044</v>
      </c>
      <c r="BA90" s="348">
        <f t="shared" si="128"/>
        <v>0.99999879483723098</v>
      </c>
      <c r="BB90" s="348">
        <f t="shared" si="129"/>
        <v>0.99999902387159911</v>
      </c>
      <c r="BC90" s="348">
        <f t="shared" si="129"/>
        <v>0.99999918065468751</v>
      </c>
      <c r="BD90" s="348">
        <f t="shared" si="129"/>
        <v>0.99999928787491077</v>
      </c>
      <c r="BE90" s="348">
        <f t="shared" si="129"/>
        <v>0.99999936106260923</v>
      </c>
      <c r="BF90" s="348">
        <f t="shared" si="129"/>
        <v>0.99999941097427514</v>
      </c>
      <c r="BG90" s="348">
        <f t="shared" si="129"/>
        <v>0.99999944527442752</v>
      </c>
      <c r="BH90" s="348">
        <f t="shared" si="129"/>
        <v>0.99999946931216632</v>
      </c>
      <c r="BI90" s="348">
        <f t="shared" si="129"/>
        <v>0.99999948682031392</v>
      </c>
      <c r="BJ90" s="348">
        <f t="shared" si="129"/>
        <v>0.99999950041844865</v>
      </c>
      <c r="BK90" s="348">
        <f t="shared" si="129"/>
        <v>0.99999951195597725</v>
      </c>
      <c r="BL90" s="348">
        <f t="shared" si="129"/>
        <v>0.99999952274446191</v>
      </c>
      <c r="BM90" s="348">
        <f t="shared" si="129"/>
        <v>0.99999953371359784</v>
      </c>
      <c r="BN90" s="349">
        <f t="shared" si="129"/>
        <v>0.99999954551490677</v>
      </c>
      <c r="BO90" s="268"/>
      <c r="BP90" s="184"/>
      <c r="BQ90" s="184"/>
      <c r="BR90" s="184"/>
      <c r="BS90" s="184"/>
      <c r="BT90" s="184"/>
      <c r="BU90" s="184"/>
      <c r="BV90" s="184"/>
      <c r="BW90" s="184"/>
      <c r="BX90" s="184"/>
      <c r="BY90" s="184"/>
      <c r="BZ90" s="184"/>
      <c r="CA90" s="184"/>
      <c r="CB90" s="184"/>
      <c r="CC90" s="184"/>
      <c r="CD90" s="184"/>
      <c r="CE90" s="184"/>
      <c r="CF90" s="184"/>
    </row>
    <row r="91" spans="2:187" ht="42" customHeight="1">
      <c r="B91" s="478"/>
      <c r="C91" s="477"/>
      <c r="D91" s="496">
        <v>0.8</v>
      </c>
      <c r="E91" s="517"/>
      <c r="F91" s="348">
        <f t="shared" si="126"/>
        <v>0.99627682677495344</v>
      </c>
      <c r="G91" s="348">
        <f t="shared" si="126"/>
        <v>0.9955689062267411</v>
      </c>
      <c r="H91" s="348">
        <f t="shared" si="126"/>
        <v>0.99485498118426408</v>
      </c>
      <c r="I91" s="348">
        <f t="shared" si="126"/>
        <v>0.99417379075838341</v>
      </c>
      <c r="J91" s="348">
        <f t="shared" si="126"/>
        <v>0.99356287071774396</v>
      </c>
      <c r="K91" s="348">
        <f t="shared" si="126"/>
        <v>0.99305204394350799</v>
      </c>
      <c r="L91" s="348">
        <f t="shared" si="126"/>
        <v>0.99265837182251337</v>
      </c>
      <c r="M91" s="348">
        <f t="shared" si="126"/>
        <v>0.99238398224582247</v>
      </c>
      <c r="N91" s="348">
        <f t="shared" si="126"/>
        <v>0.99221705267639304</v>
      </c>
      <c r="O91" s="348">
        <f t="shared" si="126"/>
        <v>0.99213508384806626</v>
      </c>
      <c r="P91" s="348">
        <f t="shared" si="126"/>
        <v>0.99210901125803397</v>
      </c>
      <c r="Q91" s="348">
        <f t="shared" si="126"/>
        <v>0.99210701325914408</v>
      </c>
      <c r="R91" s="348">
        <f t="shared" si="126"/>
        <v>0.9921181948656681</v>
      </c>
      <c r="S91" s="348">
        <f t="shared" si="126"/>
        <v>0.99217091406619695</v>
      </c>
      <c r="T91" s="348">
        <f t="shared" si="126"/>
        <v>0.99229596297977729</v>
      </c>
      <c r="U91" s="348">
        <f t="shared" si="126"/>
        <v>0.99251932830839074</v>
      </c>
      <c r="V91" s="348">
        <f t="shared" si="127"/>
        <v>0.9928581745403614</v>
      </c>
      <c r="W91" s="348">
        <f t="shared" si="127"/>
        <v>0.99331700099240372</v>
      </c>
      <c r="X91" s="348">
        <f t="shared" si="127"/>
        <v>0.99388545887086888</v>
      </c>
      <c r="Y91" s="348">
        <f t="shared" si="127"/>
        <v>0.99453904791590886</v>
      </c>
      <c r="Z91" s="348">
        <f t="shared" si="127"/>
        <v>0.99524297393412242</v>
      </c>
      <c r="AA91" s="348">
        <f t="shared" si="127"/>
        <v>0.99595822226183939</v>
      </c>
      <c r="AB91" s="348">
        <f t="shared" si="127"/>
        <v>0.99664805330023243</v>
      </c>
      <c r="AC91" s="348">
        <f t="shared" si="127"/>
        <v>0.9972831169406271</v>
      </c>
      <c r="AD91" s="348">
        <f t="shared" si="127"/>
        <v>0.99784413113673964</v>
      </c>
      <c r="AE91" s="348">
        <f t="shared" si="127"/>
        <v>0.99832207005182072</v>
      </c>
      <c r="AF91" s="348">
        <f t="shared" si="127"/>
        <v>0.99871654427779344</v>
      </c>
      <c r="AG91" s="348">
        <f t="shared" si="127"/>
        <v>0.99903331253914163</v>
      </c>
      <c r="AH91" s="348">
        <f t="shared" si="127"/>
        <v>0.99928172867673459</v>
      </c>
      <c r="AI91" s="348">
        <f t="shared" si="127"/>
        <v>0.99947261620292682</v>
      </c>
      <c r="AJ91" s="348">
        <f t="shared" si="127"/>
        <v>0.99961675869761868</v>
      </c>
      <c r="AK91" s="348">
        <f t="shared" si="127"/>
        <v>0.99972398621064507</v>
      </c>
      <c r="AL91" s="348">
        <f t="shared" si="128"/>
        <v>0.99980273536631636</v>
      </c>
      <c r="AM91" s="348">
        <f t="shared" si="128"/>
        <v>0.99985993562292097</v>
      </c>
      <c r="AN91" s="348">
        <f t="shared" si="128"/>
        <v>0.99990109120526072</v>
      </c>
      <c r="AO91" s="348">
        <f t="shared" si="128"/>
        <v>0.99993046100703953</v>
      </c>
      <c r="AP91" s="348">
        <f t="shared" si="128"/>
        <v>0.99995127184596411</v>
      </c>
      <c r="AQ91" s="348">
        <f t="shared" si="128"/>
        <v>0.99996592716343458</v>
      </c>
      <c r="AR91" s="348">
        <f t="shared" si="128"/>
        <v>0.99997619211913813</v>
      </c>
      <c r="AS91" s="348">
        <f t="shared" si="128"/>
        <v>0.99998334801288646</v>
      </c>
      <c r="AT91" s="348">
        <f t="shared" si="128"/>
        <v>0.99998831581669956</v>
      </c>
      <c r="AU91" s="348">
        <f t="shared" si="128"/>
        <v>0.9999917520100714</v>
      </c>
      <c r="AV91" s="348">
        <f t="shared" si="128"/>
        <v>0.99999412121282361</v>
      </c>
      <c r="AW91" s="348">
        <f t="shared" si="128"/>
        <v>0.99999575023594434</v>
      </c>
      <c r="AX91" s="348">
        <f t="shared" si="128"/>
        <v>0.99999686772036922</v>
      </c>
      <c r="AY91" s="348">
        <f t="shared" si="128"/>
        <v>0.99999763286268228</v>
      </c>
      <c r="AZ91" s="348">
        <f t="shared" si="128"/>
        <v>0.99999815602895092</v>
      </c>
      <c r="BA91" s="348">
        <f t="shared" si="128"/>
        <v>0.99999851342672097</v>
      </c>
      <c r="BB91" s="348">
        <f t="shared" si="129"/>
        <v>0.99999875747591926</v>
      </c>
      <c r="BC91" s="348">
        <f t="shared" si="129"/>
        <v>0.99999892409635482</v>
      </c>
      <c r="BD91" s="348">
        <f t="shared" si="129"/>
        <v>0.99999903780240518</v>
      </c>
      <c r="BE91" s="348">
        <f t="shared" si="129"/>
        <v>0.99999911525145124</v>
      </c>
      <c r="BF91" s="348">
        <f t="shared" si="129"/>
        <v>0.99999916797566046</v>
      </c>
      <c r="BG91" s="348">
        <f t="shared" si="129"/>
        <v>0.99999920430700462</v>
      </c>
      <c r="BH91" s="348">
        <f t="shared" si="129"/>
        <v>0.99999923009155489</v>
      </c>
      <c r="BI91" s="348">
        <f t="shared" si="129"/>
        <v>0.9999992494339216</v>
      </c>
      <c r="BJ91" s="348">
        <f t="shared" si="129"/>
        <v>0.99999926524053429</v>
      </c>
      <c r="BK91" s="348">
        <f t="shared" si="129"/>
        <v>0.99999927958671531</v>
      </c>
      <c r="BL91" s="348">
        <f t="shared" si="129"/>
        <v>0.99999929396235965</v>
      </c>
      <c r="BM91" s="348">
        <f t="shared" si="129"/>
        <v>0.99999930943436599</v>
      </c>
      <c r="BN91" s="349">
        <f t="shared" si="129"/>
        <v>0.9999993267524957</v>
      </c>
      <c r="BO91" s="268"/>
      <c r="BP91" s="184"/>
      <c r="BQ91" s="184"/>
      <c r="BR91" s="184"/>
      <c r="BS91" s="184"/>
      <c r="BT91" s="184"/>
      <c r="BU91" s="184"/>
      <c r="BV91" s="184"/>
      <c r="BW91" s="184"/>
      <c r="BX91" s="184"/>
      <c r="BY91" s="184"/>
      <c r="BZ91" s="184"/>
      <c r="CA91" s="184"/>
      <c r="CB91" s="184"/>
      <c r="CC91" s="184"/>
      <c r="CD91" s="184"/>
      <c r="CE91" s="184"/>
      <c r="CF91" s="184"/>
    </row>
    <row r="92" spans="2:187" ht="42" customHeight="1">
      <c r="B92" s="478"/>
      <c r="C92" s="477"/>
      <c r="D92" s="498">
        <v>0.75</v>
      </c>
      <c r="E92" s="517"/>
      <c r="F92" s="348">
        <f t="shared" si="126"/>
        <v>0.99496613029433023</v>
      </c>
      <c r="G92" s="348">
        <f t="shared" si="126"/>
        <v>0.99389541536441339</v>
      </c>
      <c r="H92" s="348">
        <f t="shared" si="126"/>
        <v>0.992785790531164</v>
      </c>
      <c r="I92" s="348">
        <f t="shared" si="126"/>
        <v>0.99169992583301836</v>
      </c>
      <c r="J92" s="348">
        <f t="shared" si="126"/>
        <v>0.99070399550291399</v>
      </c>
      <c r="K92" s="348">
        <f t="shared" si="126"/>
        <v>0.98985541128305332</v>
      </c>
      <c r="L92" s="348">
        <f t="shared" si="126"/>
        <v>0.98919168322112461</v>
      </c>
      <c r="M92" s="348">
        <f t="shared" si="126"/>
        <v>0.98872406100932353</v>
      </c>
      <c r="N92" s="348">
        <f t="shared" si="126"/>
        <v>0.98843756884074352</v>
      </c>
      <c r="O92" s="348">
        <f t="shared" si="126"/>
        <v>0.98829633543973217</v>
      </c>
      <c r="P92" s="348">
        <f t="shared" si="126"/>
        <v>0.9882513358954621</v>
      </c>
      <c r="Q92" s="348">
        <f t="shared" si="126"/>
        <v>0.98824788671812325</v>
      </c>
      <c r="R92" s="348">
        <f t="shared" si="126"/>
        <v>0.98826719244744665</v>
      </c>
      <c r="S92" s="348">
        <f t="shared" si="126"/>
        <v>0.98835812025418401</v>
      </c>
      <c r="T92" s="348">
        <f t="shared" si="126"/>
        <v>0.98857319314173786</v>
      </c>
      <c r="U92" s="348">
        <f t="shared" si="126"/>
        <v>0.98895524212637975</v>
      </c>
      <c r="V92" s="348">
        <f t="shared" si="127"/>
        <v>0.98952961757839553</v>
      </c>
      <c r="W92" s="348">
        <f t="shared" si="127"/>
        <v>0.99029735956409515</v>
      </c>
      <c r="X92" s="348">
        <f t="shared" si="127"/>
        <v>0.99123247811636228</v>
      </c>
      <c r="Y92" s="348">
        <f t="shared" si="127"/>
        <v>0.99228543989652318</v>
      </c>
      <c r="Z92" s="348">
        <f t="shared" si="127"/>
        <v>0.99339250137522017</v>
      </c>
      <c r="AA92" s="348">
        <f t="shared" si="127"/>
        <v>0.99448797479070961</v>
      </c>
      <c r="AB92" s="348">
        <f t="shared" si="127"/>
        <v>0.99551543775827567</v>
      </c>
      <c r="AC92" s="348">
        <f t="shared" si="127"/>
        <v>0.99643483722380577</v>
      </c>
      <c r="AD92" s="348">
        <f t="shared" si="127"/>
        <v>0.99722454287404438</v>
      </c>
      <c r="AE92" s="348">
        <f t="shared" si="127"/>
        <v>0.99787931360225457</v>
      </c>
      <c r="AF92" s="348">
        <f t="shared" si="127"/>
        <v>0.99840603404267392</v>
      </c>
      <c r="AG92" s="348">
        <f t="shared" si="127"/>
        <v>0.99881897629891558</v>
      </c>
      <c r="AH92" s="348">
        <f t="shared" si="127"/>
        <v>0.99913572473670009</v>
      </c>
      <c r="AI92" s="348">
        <f t="shared" si="127"/>
        <v>0.99937423768943612</v>
      </c>
      <c r="AJ92" s="348">
        <f t="shared" si="127"/>
        <v>0.99955105202143613</v>
      </c>
      <c r="AK92" s="348">
        <f t="shared" si="127"/>
        <v>0.99968040339394826</v>
      </c>
      <c r="AL92" s="348">
        <f t="shared" si="128"/>
        <v>0.99977397480467978</v>
      </c>
      <c r="AM92" s="348">
        <f t="shared" si="128"/>
        <v>0.99984101875650322</v>
      </c>
      <c r="AN92" s="348">
        <f t="shared" si="128"/>
        <v>0.99988866447444491</v>
      </c>
      <c r="AO92" s="348">
        <f t="shared" si="128"/>
        <v>0.99992228753301737</v>
      </c>
      <c r="AP92" s="348">
        <f t="shared" si="128"/>
        <v>0.99994587144022062</v>
      </c>
      <c r="AQ92" s="348">
        <f t="shared" si="128"/>
        <v>0.99996232672591168</v>
      </c>
      <c r="AR92" s="348">
        <f t="shared" si="128"/>
        <v>0.99997375537912003</v>
      </c>
      <c r="AS92" s="348">
        <f t="shared" si="128"/>
        <v>0.99998166085898388</v>
      </c>
      <c r="AT92" s="348">
        <f t="shared" si="128"/>
        <v>0.99998710983128791</v>
      </c>
      <c r="AU92" s="348">
        <f t="shared" si="128"/>
        <v>0.99999085387638731</v>
      </c>
      <c r="AV92" s="348">
        <f t="shared" si="128"/>
        <v>0.99999341944506615</v>
      </c>
      <c r="AW92" s="348">
        <f t="shared" si="128"/>
        <v>0.99999517340583166</v>
      </c>
      <c r="AX92" s="348">
        <f t="shared" si="128"/>
        <v>0.99999637026112154</v>
      </c>
      <c r="AY92" s="348">
        <f t="shared" si="128"/>
        <v>0.9999971858409189</v>
      </c>
      <c r="AZ92" s="348">
        <f t="shared" si="128"/>
        <v>0.99999774116041384</v>
      </c>
      <c r="BA92" s="348">
        <f t="shared" si="128"/>
        <v>0.99999811920352133</v>
      </c>
      <c r="BB92" s="348">
        <f t="shared" si="129"/>
        <v>0.99999837666497771</v>
      </c>
      <c r="BC92" s="348">
        <f t="shared" si="129"/>
        <v>0.99999855212656885</v>
      </c>
      <c r="BD92" s="348">
        <f t="shared" si="129"/>
        <v>0.99999867172677903</v>
      </c>
      <c r="BE92" s="348">
        <f t="shared" si="129"/>
        <v>0.99999875308202524</v>
      </c>
      <c r="BF92" s="348">
        <f t="shared" si="129"/>
        <v>0.99999880841519406</v>
      </c>
      <c r="BG92" s="348">
        <f t="shared" si="129"/>
        <v>0.99999884676496031</v>
      </c>
      <c r="BH92" s="348">
        <f t="shared" si="129"/>
        <v>0.99999887453643233</v>
      </c>
      <c r="BI92" s="348">
        <f t="shared" si="129"/>
        <v>0.99999889627440974</v>
      </c>
      <c r="BJ92" s="348">
        <f t="shared" si="129"/>
        <v>0.99999891524222573</v>
      </c>
      <c r="BK92" s="348">
        <f t="shared" si="129"/>
        <v>0.99999893380834681</v>
      </c>
      <c r="BL92" s="348">
        <f t="shared" si="129"/>
        <v>0.9999989537010171</v>
      </c>
      <c r="BM92" s="348">
        <f t="shared" si="129"/>
        <v>0.9999989761728757</v>
      </c>
      <c r="BN92" s="349">
        <f t="shared" si="129"/>
        <v>0.99999900210497783</v>
      </c>
      <c r="BO92" s="268"/>
      <c r="BP92" s="184"/>
      <c r="BQ92" s="184"/>
      <c r="BR92" s="184"/>
      <c r="BS92" s="184"/>
      <c r="BT92" s="184"/>
      <c r="BU92" s="184"/>
      <c r="BV92" s="184"/>
      <c r="BW92" s="184"/>
      <c r="BX92" s="184"/>
      <c r="BY92" s="184"/>
      <c r="BZ92" s="184"/>
      <c r="CA92" s="184"/>
      <c r="CB92" s="184"/>
      <c r="CC92" s="184"/>
      <c r="CD92" s="184"/>
      <c r="CE92" s="184"/>
      <c r="CF92" s="184"/>
    </row>
    <row r="93" spans="2:187" ht="42" customHeight="1">
      <c r="B93" s="478"/>
      <c r="C93" s="477"/>
      <c r="D93" s="496">
        <v>0.7</v>
      </c>
      <c r="E93" s="517"/>
      <c r="F93" s="348">
        <f t="shared" si="126"/>
        <v>0.9933096325696289</v>
      </c>
      <c r="G93" s="348">
        <f t="shared" si="126"/>
        <v>0.99171654330408554</v>
      </c>
      <c r="H93" s="348">
        <f t="shared" si="126"/>
        <v>0.9900135689720394</v>
      </c>
      <c r="I93" s="348">
        <f t="shared" si="126"/>
        <v>0.98829711573669488</v>
      </c>
      <c r="J93" s="348">
        <f t="shared" si="126"/>
        <v>0.98668003033895912</v>
      </c>
      <c r="K93" s="348">
        <f t="shared" si="126"/>
        <v>0.98527011494330496</v>
      </c>
      <c r="L93" s="348">
        <f t="shared" si="126"/>
        <v>0.98414681383979574</v>
      </c>
      <c r="M93" s="348">
        <f t="shared" si="126"/>
        <v>0.98334458453778595</v>
      </c>
      <c r="N93" s="348">
        <f t="shared" si="126"/>
        <v>0.9828486690162358</v>
      </c>
      <c r="O93" s="348">
        <f t="shared" si="126"/>
        <v>0.98260295712157664</v>
      </c>
      <c r="P93" s="348">
        <f t="shared" si="126"/>
        <v>0.98252449753366855</v>
      </c>
      <c r="Q93" s="348">
        <f t="shared" si="126"/>
        <v>0.98251848128170605</v>
      </c>
      <c r="R93" s="348">
        <f t="shared" si="126"/>
        <v>0.98255215673370133</v>
      </c>
      <c r="S93" s="348">
        <f t="shared" si="126"/>
        <v>0.98271055378053573</v>
      </c>
      <c r="T93" s="348">
        <f t="shared" si="126"/>
        <v>0.98308386082530508</v>
      </c>
      <c r="U93" s="348">
        <f t="shared" si="126"/>
        <v>0.9837423165964001</v>
      </c>
      <c r="V93" s="348">
        <f t="shared" si="127"/>
        <v>0.98472100182067679</v>
      </c>
      <c r="W93" s="348">
        <f t="shared" si="127"/>
        <v>0.98600809952481061</v>
      </c>
      <c r="X93" s="348">
        <f t="shared" si="127"/>
        <v>0.98754321551253099</v>
      </c>
      <c r="Y93" s="348">
        <f t="shared" si="127"/>
        <v>0.9892287521531965</v>
      </c>
      <c r="Z93" s="348">
        <f t="shared" si="127"/>
        <v>0.99095118578244046</v>
      </c>
      <c r="AA93" s="348">
        <f t="shared" si="127"/>
        <v>0.99260440956965024</v>
      </c>
      <c r="AB93" s="348">
        <f t="shared" si="127"/>
        <v>0.99410720539500952</v>
      </c>
      <c r="AC93" s="348">
        <f t="shared" si="127"/>
        <v>0.99541084805626612</v>
      </c>
      <c r="AD93" s="348">
        <f t="shared" si="127"/>
        <v>0.99649759150836037</v>
      </c>
      <c r="AE93" s="348">
        <f t="shared" si="127"/>
        <v>0.99737358798460929</v>
      </c>
      <c r="AF93" s="348">
        <f t="shared" si="127"/>
        <v>0.99806008789484846</v>
      </c>
      <c r="AG93" s="348">
        <f t="shared" si="127"/>
        <v>0.99858557214709975</v>
      </c>
      <c r="AH93" s="348">
        <f t="shared" si="127"/>
        <v>0.99897999527964798</v>
      </c>
      <c r="AI93" s="348">
        <f t="shared" si="127"/>
        <v>0.99927124651397925</v>
      </c>
      <c r="AJ93" s="348">
        <f t="shared" si="127"/>
        <v>0.99948339964622301</v>
      </c>
      <c r="AK93" s="348">
        <f t="shared" si="127"/>
        <v>0.99963618171352653</v>
      </c>
      <c r="AL93" s="348">
        <f t="shared" si="128"/>
        <v>0.99974515678801823</v>
      </c>
      <c r="AM93" s="348">
        <f t="shared" si="128"/>
        <v>0.99982225778679124</v>
      </c>
      <c r="AN93" s="348">
        <f t="shared" si="128"/>
        <v>0.99987643268773274</v>
      </c>
      <c r="AO93" s="348">
        <f t="shared" si="128"/>
        <v>0.99991427443888803</v>
      </c>
      <c r="AP93" s="348">
        <f t="shared" si="128"/>
        <v>0.99994057283548887</v>
      </c>
      <c r="AQ93" s="348">
        <f t="shared" si="128"/>
        <v>0.99995876807007478</v>
      </c>
      <c r="AR93" s="348">
        <f t="shared" si="128"/>
        <v>0.99997130786770905</v>
      </c>
      <c r="AS93" s="348">
        <f t="shared" si="128"/>
        <v>0.99997992024643645</v>
      </c>
      <c r="AT93" s="348">
        <f t="shared" si="128"/>
        <v>0.99998581715118773</v>
      </c>
      <c r="AU93" s="348">
        <f t="shared" si="128"/>
        <v>0.99998984384662382</v>
      </c>
      <c r="AV93" s="348">
        <f t="shared" si="128"/>
        <v>0.99999258702275917</v>
      </c>
      <c r="AW93" s="348">
        <f t="shared" si="128"/>
        <v>0.99999445217043093</v>
      </c>
      <c r="AX93" s="348">
        <f t="shared" si="128"/>
        <v>0.99999571847209268</v>
      </c>
      <c r="AY93" s="348">
        <f t="shared" si="128"/>
        <v>0.99999657745934267</v>
      </c>
      <c r="AZ93" s="348">
        <f t="shared" si="128"/>
        <v>0.99999716007434825</v>
      </c>
      <c r="BA93" s="348">
        <f t="shared" si="128"/>
        <v>0.99999755551827141</v>
      </c>
      <c r="BB93" s="348">
        <f t="shared" si="129"/>
        <v>0.99999782432310291</v>
      </c>
      <c r="BC93" s="348">
        <f t="shared" si="129"/>
        <v>0.99999800738362521</v>
      </c>
      <c r="BD93" s="348">
        <f t="shared" si="129"/>
        <v>0.99999813217719835</v>
      </c>
      <c r="BE93" s="348">
        <f t="shared" si="129"/>
        <v>0.99999821704051239</v>
      </c>
      <c r="BF93" s="348">
        <f t="shared" si="129"/>
        <v>0.99999827477344516</v>
      </c>
      <c r="BG93" s="348">
        <f t="shared" si="129"/>
        <v>0.9999983151991273</v>
      </c>
      <c r="BH93" s="348">
        <f t="shared" si="129"/>
        <v>0.99999834539120946</v>
      </c>
      <c r="BI93" s="348">
        <f t="shared" si="129"/>
        <v>0.99999837045075679</v>
      </c>
      <c r="BJ93" s="348">
        <f t="shared" si="129"/>
        <v>0.99999839411391211</v>
      </c>
      <c r="BK93" s="348">
        <f t="shared" si="129"/>
        <v>0.99999841915134169</v>
      </c>
      <c r="BL93" s="348">
        <f t="shared" si="129"/>
        <v>0.99999844762510914</v>
      </c>
      <c r="BM93" s="348">
        <f t="shared" si="129"/>
        <v>0.99999848104881583</v>
      </c>
      <c r="BN93" s="349">
        <f t="shared" si="129"/>
        <v>0.9999985204835008</v>
      </c>
      <c r="BO93" s="268"/>
      <c r="BP93" s="184"/>
      <c r="BQ93" s="184"/>
      <c r="BR93" s="184"/>
      <c r="BS93" s="184"/>
      <c r="BT93" s="184"/>
      <c r="BU93" s="184"/>
      <c r="BV93" s="184"/>
      <c r="BW93" s="184"/>
      <c r="BX93" s="184"/>
      <c r="BY93" s="184"/>
      <c r="BZ93" s="184"/>
      <c r="CA93" s="184"/>
      <c r="CB93" s="184"/>
      <c r="CC93" s="184"/>
      <c r="CD93" s="184"/>
      <c r="CE93" s="184"/>
      <c r="CF93" s="184"/>
    </row>
    <row r="94" spans="2:187" ht="42" customHeight="1">
      <c r="B94" s="478"/>
      <c r="C94" s="477"/>
      <c r="D94" s="498">
        <v>0.65</v>
      </c>
      <c r="E94" s="517"/>
      <c r="F94" s="348">
        <f t="shared" si="126"/>
        <v>0.99128529406926735</v>
      </c>
      <c r="G94" s="348">
        <f t="shared" si="126"/>
        <v>0.98896414965692903</v>
      </c>
      <c r="H94" s="348">
        <f t="shared" si="126"/>
        <v>0.98639495740933547</v>
      </c>
      <c r="I94" s="348">
        <f t="shared" si="126"/>
        <v>0.98371531759301911</v>
      </c>
      <c r="J94" s="348">
        <f t="shared" si="126"/>
        <v>0.98110869684411439</v>
      </c>
      <c r="K94" s="348">
        <f t="shared" si="126"/>
        <v>0.97877096415064613</v>
      </c>
      <c r="L94" s="348">
        <f t="shared" si="126"/>
        <v>0.97686483528317258</v>
      </c>
      <c r="M94" s="348">
        <f t="shared" si="126"/>
        <v>0.97547967871083607</v>
      </c>
      <c r="N94" s="348">
        <f t="shared" si="126"/>
        <v>0.97461340631212445</v>
      </c>
      <c r="O94" s="348">
        <f t="shared" si="126"/>
        <v>0.9741813472783184</v>
      </c>
      <c r="P94" s="348">
        <f t="shared" si="126"/>
        <v>0.9740429866858159</v>
      </c>
      <c r="Q94" s="348">
        <f t="shared" si="126"/>
        <v>0.97403237069065807</v>
      </c>
      <c r="R94" s="348">
        <f t="shared" si="126"/>
        <v>0.97409178851557021</v>
      </c>
      <c r="S94" s="348">
        <f t="shared" si="126"/>
        <v>0.97437078483613015</v>
      </c>
      <c r="T94" s="348">
        <f t="shared" si="126"/>
        <v>0.97502520999062781</v>
      </c>
      <c r="U94" s="348">
        <f t="shared" si="126"/>
        <v>0.97616892535814215</v>
      </c>
      <c r="V94" s="348">
        <f t="shared" si="127"/>
        <v>0.97784404447206841</v>
      </c>
      <c r="W94" s="348">
        <f t="shared" si="127"/>
        <v>0.98000218826409302</v>
      </c>
      <c r="X94" s="348">
        <f t="shared" si="127"/>
        <v>0.98251001245511627</v>
      </c>
      <c r="Y94" s="348">
        <f t="shared" si="127"/>
        <v>0.98518092383412326</v>
      </c>
      <c r="Z94" s="348">
        <f t="shared" si="127"/>
        <v>0.98782061968206569</v>
      </c>
      <c r="AA94" s="348">
        <f t="shared" si="127"/>
        <v>0.99026776219583756</v>
      </c>
      <c r="AB94" s="348">
        <f t="shared" si="127"/>
        <v>0.99241662116239315</v>
      </c>
      <c r="AC94" s="348">
        <f t="shared" si="127"/>
        <v>0.99421968908995118</v>
      </c>
      <c r="AD94" s="348">
        <f t="shared" si="127"/>
        <v>0.99567659603816772</v>
      </c>
      <c r="AE94" s="348">
        <f t="shared" si="127"/>
        <v>0.99681778092771123</v>
      </c>
      <c r="AF94" s="348">
        <f t="shared" si="127"/>
        <v>0.99768917553057446</v>
      </c>
      <c r="AG94" s="348">
        <f t="shared" si="127"/>
        <v>0.99834083097002813</v>
      </c>
      <c r="AH94" s="348">
        <f t="shared" si="127"/>
        <v>0.99881990982265745</v>
      </c>
      <c r="AI94" s="348">
        <f t="shared" si="127"/>
        <v>0.99916721519778595</v>
      </c>
      <c r="AJ94" s="348">
        <f t="shared" si="127"/>
        <v>0.99941610266983538</v>
      </c>
      <c r="AK94" s="348">
        <f t="shared" si="127"/>
        <v>0.99959276432101374</v>
      </c>
      <c r="AL94" s="348">
        <f t="shared" si="128"/>
        <v>0.99971716397466426</v>
      </c>
      <c r="AM94" s="348">
        <f t="shared" si="128"/>
        <v>0.99980417728685156</v>
      </c>
      <c r="AN94" s="348">
        <f t="shared" si="128"/>
        <v>0.99986469499699859</v>
      </c>
      <c r="AO94" s="348">
        <f t="shared" si="128"/>
        <v>0.99990658014816491</v>
      </c>
      <c r="AP94" s="348">
        <f t="shared" si="128"/>
        <v>0.9999354467981092</v>
      </c>
      <c r="AQ94" s="348">
        <f t="shared" si="128"/>
        <v>0.99995526714605532</v>
      </c>
      <c r="AR94" s="348">
        <f t="shared" si="128"/>
        <v>0.99996883089879784</v>
      </c>
      <c r="AS94" s="348">
        <f t="shared" si="128"/>
        <v>0.99997808523937859</v>
      </c>
      <c r="AT94" s="348">
        <f t="shared" si="128"/>
        <v>0.99998438223917441</v>
      </c>
      <c r="AU94" s="348">
        <f t="shared" si="128"/>
        <v>0.99998865657425484</v>
      </c>
      <c r="AV94" s="348">
        <f t="shared" si="128"/>
        <v>0.99999155186626565</v>
      </c>
      <c r="AW94" s="348">
        <f t="shared" si="128"/>
        <v>0.99999350975855339</v>
      </c>
      <c r="AX94" s="348">
        <f t="shared" si="128"/>
        <v>0.99999483229880259</v>
      </c>
      <c r="AY94" s="348">
        <f t="shared" si="128"/>
        <v>0.99999572538842951</v>
      </c>
      <c r="AZ94" s="348">
        <f t="shared" si="128"/>
        <v>0.99999632890838464</v>
      </c>
      <c r="BA94" s="348">
        <f t="shared" si="128"/>
        <v>0.99999673752815021</v>
      </c>
      <c r="BB94" s="348">
        <f t="shared" si="129"/>
        <v>0.99999701503296956</v>
      </c>
      <c r="BC94" s="348">
        <f t="shared" si="129"/>
        <v>0.99999720416015858</v>
      </c>
      <c r="BD94" s="348">
        <f t="shared" si="129"/>
        <v>0.99999733333408547</v>
      </c>
      <c r="BE94" s="348">
        <f t="shared" si="129"/>
        <v>0.99999742127609015</v>
      </c>
      <c r="BF94" s="348">
        <f t="shared" si="129"/>
        <v>0.99999748121312193</v>
      </c>
      <c r="BG94" s="348">
        <f t="shared" si="129"/>
        <v>0.99999752389779661</v>
      </c>
      <c r="BH94" s="348">
        <f t="shared" si="129"/>
        <v>0.99999755726098105</v>
      </c>
      <c r="BI94" s="348">
        <f t="shared" si="129"/>
        <v>0.99999758715405407</v>
      </c>
      <c r="BJ94" s="348">
        <f t="shared" si="129"/>
        <v>0.99999761797577325</v>
      </c>
      <c r="BK94" s="348">
        <f t="shared" si="129"/>
        <v>0.99999765307453392</v>
      </c>
      <c r="BL94" s="348">
        <f t="shared" si="129"/>
        <v>0.99999769499699587</v>
      </c>
      <c r="BM94" s="348">
        <f t="shared" si="129"/>
        <v>0.99999774563321508</v>
      </c>
      <c r="BN94" s="349">
        <f t="shared" si="129"/>
        <v>0.99999780629447177</v>
      </c>
      <c r="BO94" s="268"/>
      <c r="BP94" s="184"/>
      <c r="BQ94" s="184"/>
      <c r="BR94" s="184"/>
      <c r="BS94" s="184"/>
      <c r="BT94" s="184"/>
      <c r="BU94" s="184"/>
      <c r="BV94" s="184"/>
      <c r="BW94" s="184"/>
      <c r="BX94" s="184"/>
      <c r="BY94" s="184"/>
      <c r="BZ94" s="184"/>
      <c r="CA94" s="184"/>
      <c r="CB94" s="184"/>
      <c r="CC94" s="184"/>
      <c r="CD94" s="184"/>
      <c r="CE94" s="184"/>
      <c r="CF94" s="184"/>
    </row>
    <row r="95" spans="2:187" ht="42" customHeight="1">
      <c r="B95" s="478"/>
      <c r="C95" s="477"/>
      <c r="D95" s="496">
        <v>0.6</v>
      </c>
      <c r="E95" s="517"/>
      <c r="F95" s="348">
        <f t="shared" si="126"/>
        <v>0.98891032242883448</v>
      </c>
      <c r="G95" s="348">
        <f t="shared" si="126"/>
        <v>0.98561598932841876</v>
      </c>
      <c r="H95" s="348">
        <f t="shared" si="126"/>
        <v>0.98182697847277045</v>
      </c>
      <c r="I95" s="348">
        <f t="shared" si="126"/>
        <v>0.97771760604353697</v>
      </c>
      <c r="J95" s="348">
        <f t="shared" si="126"/>
        <v>0.97356573910267707</v>
      </c>
      <c r="K95" s="348">
        <f t="shared" si="126"/>
        <v>0.96971103980639761</v>
      </c>
      <c r="L95" s="348">
        <f t="shared" si="126"/>
        <v>0.96647464496085911</v>
      </c>
      <c r="M95" s="348">
        <f t="shared" si="126"/>
        <v>0.96406922488651303</v>
      </c>
      <c r="N95" s="348">
        <f t="shared" si="126"/>
        <v>0.96254161057093324</v>
      </c>
      <c r="O95" s="348">
        <f t="shared" si="126"/>
        <v>0.96177293857563484</v>
      </c>
      <c r="P95" s="348">
        <f t="shared" si="126"/>
        <v>0.96152582632004491</v>
      </c>
      <c r="Q95" s="348">
        <f t="shared" si="126"/>
        <v>0.96150684880917725</v>
      </c>
      <c r="R95" s="348">
        <f t="shared" si="126"/>
        <v>0.96161304478119269</v>
      </c>
      <c r="S95" s="348">
        <f t="shared" si="126"/>
        <v>0.96211053179131489</v>
      </c>
      <c r="T95" s="348">
        <f t="shared" si="126"/>
        <v>0.96327006319059738</v>
      </c>
      <c r="U95" s="348">
        <f t="shared" si="126"/>
        <v>0.96527185810023242</v>
      </c>
      <c r="V95" s="348">
        <f t="shared" si="127"/>
        <v>0.96814783706262786</v>
      </c>
      <c r="W95" s="348">
        <f t="shared" si="127"/>
        <v>0.97175682225916116</v>
      </c>
      <c r="X95" s="348">
        <f t="shared" si="127"/>
        <v>0.97581682264302139</v>
      </c>
      <c r="Y95" s="348">
        <f t="shared" si="127"/>
        <v>0.97998510485929446</v>
      </c>
      <c r="Z95" s="348">
        <f t="shared" si="127"/>
        <v>0.98394787875627421</v>
      </c>
      <c r="AA95" s="348">
        <f t="shared" si="127"/>
        <v>0.98748145208119553</v>
      </c>
      <c r="AB95" s="348">
        <f t="shared" si="127"/>
        <v>0.99047048131471582</v>
      </c>
      <c r="AC95" s="348">
        <f t="shared" si="127"/>
        <v>0.99289274865150401</v>
      </c>
      <c r="AD95" s="348">
        <f t="shared" si="127"/>
        <v>0.99478900036389728</v>
      </c>
      <c r="AE95" s="348">
        <f t="shared" si="127"/>
        <v>0.99623284429430448</v>
      </c>
      <c r="AF95" s="348">
        <f t="shared" si="127"/>
        <v>0.99730805305863524</v>
      </c>
      <c r="AG95" s="348">
        <f t="shared" si="127"/>
        <v>0.99809460206050282</v>
      </c>
      <c r="AH95" s="348">
        <f t="shared" si="127"/>
        <v>0.99866179608364714</v>
      </c>
      <c r="AI95" s="348">
        <f t="shared" si="127"/>
        <v>0.99906609366176002</v>
      </c>
      <c r="AJ95" s="348">
        <f t="shared" si="127"/>
        <v>0.99935156962661742</v>
      </c>
      <c r="AK95" s="348">
        <f t="shared" si="127"/>
        <v>0.99955158824857959</v>
      </c>
      <c r="AL95" s="348">
        <f t="shared" si="128"/>
        <v>0.99969083274917558</v>
      </c>
      <c r="AM95" s="348">
        <f t="shared" si="128"/>
        <v>0.99978724680176356</v>
      </c>
      <c r="AN95" s="348">
        <f t="shared" si="128"/>
        <v>0.99985369822487347</v>
      </c>
      <c r="AO95" s="348">
        <f t="shared" si="128"/>
        <v>0.99989931617140659</v>
      </c>
      <c r="AP95" s="348">
        <f t="shared" si="128"/>
        <v>0.99993052196448329</v>
      </c>
      <c r="AQ95" s="348">
        <f t="shared" si="128"/>
        <v>0.99995180098670189</v>
      </c>
      <c r="AR95" s="348">
        <f t="shared" si="128"/>
        <v>0.99996626854903647</v>
      </c>
      <c r="AS95" s="348">
        <f t="shared" si="128"/>
        <v>0.99997607816757406</v>
      </c>
      <c r="AT95" s="348">
        <f t="shared" si="128"/>
        <v>0.99998271254588911</v>
      </c>
      <c r="AU95" s="348">
        <f t="shared" si="128"/>
        <v>0.99998718897923322</v>
      </c>
      <c r="AV95" s="348">
        <f t="shared" si="128"/>
        <v>0.999990203250259</v>
      </c>
      <c r="AW95" s="348">
        <f t="shared" si="128"/>
        <v>0.99999222982402203</v>
      </c>
      <c r="AX95" s="348">
        <f t="shared" si="128"/>
        <v>0.99999359127393184</v>
      </c>
      <c r="AY95" s="348">
        <f t="shared" si="128"/>
        <v>0.99999450619804187</v>
      </c>
      <c r="AZ95" s="348">
        <f t="shared" si="128"/>
        <v>0.99999512218373843</v>
      </c>
      <c r="BA95" s="348">
        <f t="shared" si="128"/>
        <v>0.99999553842597366</v>
      </c>
      <c r="BB95" s="348">
        <f t="shared" si="129"/>
        <v>0.99999582121091968</v>
      </c>
      <c r="BC95" s="348">
        <f t="shared" si="129"/>
        <v>0.9999960144930985</v>
      </c>
      <c r="BD95" s="348">
        <f t="shared" si="129"/>
        <v>0.99999614710495288</v>
      </c>
      <c r="BE95" s="348">
        <f t="shared" si="129"/>
        <v>0.99999623767590706</v>
      </c>
      <c r="BF95" s="348">
        <f t="shared" si="129"/>
        <v>0.99999629966048242</v>
      </c>
      <c r="BG95" s="348">
        <f t="shared" si="129"/>
        <v>0.99999634499828138</v>
      </c>
      <c r="BH95" s="348">
        <f t="shared" si="129"/>
        <v>0.99999638279542524</v>
      </c>
      <c r="BI95" s="348">
        <f t="shared" si="129"/>
        <v>0.99999641997364253</v>
      </c>
      <c r="BJ95" s="348">
        <f t="shared" si="129"/>
        <v>0.99999646190234959</v>
      </c>
      <c r="BK95" s="348">
        <f t="shared" si="129"/>
        <v>0.99999651278825741</v>
      </c>
      <c r="BL95" s="348">
        <f t="shared" si="129"/>
        <v>0.99999657589916668</v>
      </c>
      <c r="BM95" s="348">
        <f t="shared" si="129"/>
        <v>0.99999665367716939</v>
      </c>
      <c r="BN95" s="349">
        <f t="shared" si="129"/>
        <v>0.9999967477824997</v>
      </c>
      <c r="BO95" s="268"/>
      <c r="BP95" s="184"/>
      <c r="BQ95" s="184"/>
      <c r="BR95" s="184"/>
      <c r="BS95" s="184"/>
      <c r="BT95" s="184"/>
      <c r="BU95" s="184"/>
      <c r="BV95" s="184"/>
      <c r="BW95" s="184"/>
      <c r="BX95" s="184"/>
      <c r="BY95" s="184"/>
      <c r="BZ95" s="184"/>
      <c r="CA95" s="184"/>
      <c r="CB95" s="184"/>
      <c r="CC95" s="184"/>
      <c r="CD95" s="184"/>
      <c r="CE95" s="184"/>
      <c r="CF95" s="184"/>
    </row>
    <row r="96" spans="2:187" ht="42" customHeight="1">
      <c r="B96" s="478"/>
      <c r="C96" s="477"/>
      <c r="D96" s="498">
        <v>0.55000000000000004</v>
      </c>
      <c r="E96" s="517"/>
      <c r="F96" s="348">
        <f t="shared" si="126"/>
        <v>0.98625747566194555</v>
      </c>
      <c r="G96" s="348">
        <f t="shared" si="126"/>
        <v>0.98172921975967409</v>
      </c>
      <c r="H96" s="348">
        <f t="shared" si="126"/>
        <v>0.97630250436162902</v>
      </c>
      <c r="I96" s="348">
        <f t="shared" si="126"/>
        <v>0.97015442715808331</v>
      </c>
      <c r="J96" s="348">
        <f t="shared" si="126"/>
        <v>0.96366175712681201</v>
      </c>
      <c r="K96" s="348">
        <f t="shared" si="126"/>
        <v>0.95737405604782599</v>
      </c>
      <c r="L96" s="348">
        <f t="shared" si="126"/>
        <v>0.95189508062581629</v>
      </c>
      <c r="M96" s="348">
        <f t="shared" si="126"/>
        <v>0.94770059024327979</v>
      </c>
      <c r="N96" s="348">
        <f t="shared" si="126"/>
        <v>0.94498106693797845</v>
      </c>
      <c r="O96" s="348">
        <f t="shared" si="126"/>
        <v>0.94359594341053554</v>
      </c>
      <c r="P96" s="348">
        <f t="shared" si="126"/>
        <v>0.94314825409572223</v>
      </c>
      <c r="Q96" s="348">
        <f t="shared" si="126"/>
        <v>0.94311382685130385</v>
      </c>
      <c r="R96" s="348">
        <f t="shared" si="126"/>
        <v>0.9433064073502615</v>
      </c>
      <c r="S96" s="348">
        <f t="shared" si="126"/>
        <v>0.94420567840302827</v>
      </c>
      <c r="T96" s="348">
        <f t="shared" si="126"/>
        <v>0.94628338107764032</v>
      </c>
      <c r="U96" s="348">
        <f t="shared" si="126"/>
        <v>0.94981099018279813</v>
      </c>
      <c r="V96" s="348">
        <f t="shared" si="127"/>
        <v>0.95475090466146706</v>
      </c>
      <c r="W96" s="348">
        <f t="shared" si="127"/>
        <v>0.96074278930975676</v>
      </c>
      <c r="X96" s="348">
        <f t="shared" si="127"/>
        <v>0.96721747155783089</v>
      </c>
      <c r="Y96" s="348">
        <f t="shared" si="127"/>
        <v>0.97358076722936415</v>
      </c>
      <c r="Z96" s="348">
        <f t="shared" si="127"/>
        <v>0.97936873653086631</v>
      </c>
      <c r="AA96" s="348">
        <f t="shared" si="127"/>
        <v>0.98431537252056789</v>
      </c>
      <c r="AB96" s="348">
        <f t="shared" si="127"/>
        <v>0.98833891155381914</v>
      </c>
      <c r="AC96" s="348">
        <f t="shared" si="127"/>
        <v>0.99148677670798713</v>
      </c>
      <c r="AD96" s="348">
        <f t="shared" si="127"/>
        <v>0.99387578644163244</v>
      </c>
      <c r="AE96" s="348">
        <f t="shared" si="127"/>
        <v>0.9956463345265929</v>
      </c>
      <c r="AF96" s="348">
        <f t="shared" si="127"/>
        <v>0.99693437294130993</v>
      </c>
      <c r="AG96" s="348">
        <f t="shared" si="127"/>
        <v>0.99785780901512733</v>
      </c>
      <c r="AH96" s="348">
        <f t="shared" si="127"/>
        <v>0.99851224112135295</v>
      </c>
      <c r="AI96" s="348">
        <f t="shared" si="127"/>
        <v>0.99897177231257783</v>
      </c>
      <c r="AJ96" s="348">
        <f t="shared" si="127"/>
        <v>0.99929205488547279</v>
      </c>
      <c r="AK96" s="348">
        <f t="shared" ref="AK96:AZ111" si="130">($E$74-$C$76)*2*(1/(1+EXP(-4/$E$76*(POWER(POWER((ABS(AK$75-($D$74))),3)+POWER(ABS($D96-($D$75)),3),1/3))))-0.5+$C$76)*($E$74-$C$76)*2*(1/(1+EXP(-4/$E$76*(POWER(POWER((ABS(AK$75-($C$74))),3)+POWER(ABS($D96-($C$75)),3),1/3))))-0.5+$C$76)</f>
        <v>0.99951393174661618</v>
      </c>
      <c r="AL96" s="348">
        <f t="shared" si="130"/>
        <v>0.99966686489018042</v>
      </c>
      <c r="AM96" s="348">
        <f t="shared" si="130"/>
        <v>0.99977182898764649</v>
      </c>
      <c r="AN96" s="348">
        <f t="shared" si="130"/>
        <v>0.99984360486963386</v>
      </c>
      <c r="AO96" s="348">
        <f t="shared" si="130"/>
        <v>0.99989252539258111</v>
      </c>
      <c r="AP96" s="348">
        <f t="shared" si="130"/>
        <v>0.9999257680111433</v>
      </c>
      <c r="AQ96" s="348">
        <f t="shared" si="130"/>
        <v>0.99994829279043107</v>
      </c>
      <c r="AR96" s="348">
        <f t="shared" si="130"/>
        <v>0.99996351306604925</v>
      </c>
      <c r="AS96" s="348">
        <f t="shared" si="130"/>
        <v>0.99997376955514017</v>
      </c>
      <c r="AT96" s="348">
        <f t="shared" si="130"/>
        <v>0.99998066259620944</v>
      </c>
      <c r="AU96" s="348">
        <f t="shared" si="130"/>
        <v>0.9999852833787124</v>
      </c>
      <c r="AV96" s="348">
        <f t="shared" si="130"/>
        <v>0.99998837400527529</v>
      </c>
      <c r="AW96" s="348">
        <f t="shared" si="130"/>
        <v>0.99999043781997377</v>
      </c>
      <c r="AX96" s="348">
        <f t="shared" si="130"/>
        <v>0.99999181520263591</v>
      </c>
      <c r="AY96" s="348">
        <f t="shared" si="130"/>
        <v>0.99999273550354406</v>
      </c>
      <c r="AZ96" s="348">
        <f t="shared" si="130"/>
        <v>0.99999335255722821</v>
      </c>
      <c r="BA96" s="348">
        <f t="shared" si="128"/>
        <v>0.99999376892778169</v>
      </c>
      <c r="BB96" s="348">
        <f t="shared" si="129"/>
        <v>0.99999405243745221</v>
      </c>
      <c r="BC96" s="348">
        <f t="shared" si="129"/>
        <v>0.99999424741780651</v>
      </c>
      <c r="BD96" s="348">
        <f t="shared" si="129"/>
        <v>0.99999438235407245</v>
      </c>
      <c r="BE96" s="348">
        <f t="shared" si="129"/>
        <v>0.99999447509250738</v>
      </c>
      <c r="BF96" s="348">
        <f t="shared" si="129"/>
        <v>0.9999945390427285</v>
      </c>
      <c r="BG96" s="348">
        <f t="shared" si="129"/>
        <v>0.99999458777278261</v>
      </c>
      <c r="BH96" s="348">
        <f t="shared" si="129"/>
        <v>0.99999463209137152</v>
      </c>
      <c r="BI96" s="348">
        <f t="shared" si="129"/>
        <v>0.9999946805130705</v>
      </c>
      <c r="BJ96" s="348">
        <f t="shared" si="129"/>
        <v>0.99999473987451448</v>
      </c>
      <c r="BK96" s="348">
        <f t="shared" si="129"/>
        <v>0.9999948156869003</v>
      </c>
      <c r="BL96" s="348">
        <f t="shared" si="129"/>
        <v>0.99999491230806681</v>
      </c>
      <c r="BM96" s="348">
        <f t="shared" si="129"/>
        <v>0.99999503299625314</v>
      </c>
      <c r="BN96" s="349">
        <f t="shared" si="129"/>
        <v>0.99999517989435138</v>
      </c>
      <c r="BO96" s="268"/>
      <c r="BP96" s="184"/>
      <c r="BQ96" s="184"/>
      <c r="BR96" s="184"/>
      <c r="BS96" s="184"/>
      <c r="BT96" s="184"/>
      <c r="BU96" s="184"/>
      <c r="BV96" s="184"/>
      <c r="BW96" s="184"/>
      <c r="BX96" s="184"/>
      <c r="BY96" s="184"/>
      <c r="BZ96" s="184"/>
      <c r="CA96" s="184"/>
      <c r="CB96" s="184"/>
      <c r="CC96" s="184"/>
      <c r="CD96" s="184"/>
      <c r="CE96" s="184"/>
      <c r="CF96" s="184"/>
    </row>
    <row r="97" spans="2:84" ht="42" customHeight="1">
      <c r="B97" s="478"/>
      <c r="C97" s="477"/>
      <c r="D97" s="496">
        <v>0.5</v>
      </c>
      <c r="E97" s="517"/>
      <c r="F97" s="348">
        <f t="shared" si="126"/>
        <v>0.9834624664375059</v>
      </c>
      <c r="G97" s="348">
        <f t="shared" si="126"/>
        <v>0.97746897259458709</v>
      </c>
      <c r="H97" s="348">
        <f t="shared" si="126"/>
        <v>0.96997575709726525</v>
      </c>
      <c r="I97" s="348">
        <f t="shared" si="126"/>
        <v>0.96107699831610638</v>
      </c>
      <c r="J97" s="348">
        <f t="shared" si="126"/>
        <v>0.95119461713906384</v>
      </c>
      <c r="K97" s="348">
        <f t="shared" si="126"/>
        <v>0.9411270374073385</v>
      </c>
      <c r="L97" s="348">
        <f t="shared" si="126"/>
        <v>0.93193184047775957</v>
      </c>
      <c r="M97" s="348">
        <f t="shared" si="126"/>
        <v>0.92461035457210594</v>
      </c>
      <c r="N97" s="348">
        <f t="shared" si="126"/>
        <v>0.91972599885118922</v>
      </c>
      <c r="O97" s="348">
        <f t="shared" si="126"/>
        <v>0.91719519911327185</v>
      </c>
      <c r="P97" s="348">
        <f t="shared" si="126"/>
        <v>0.91637087035684395</v>
      </c>
      <c r="Q97" s="348">
        <f t="shared" ref="Q97:AF112" si="131">($E$74-$C$76)*2*(1/(1+EXP(-4/$E$76*(POWER(POWER((ABS(Q$75-($D$74))),3)+POWER(ABS($D97-($D$75)),3),1/3))))-0.5+$C$76)*($E$74-$C$76)*2*(1/(1+EXP(-4/$E$76*(POWER(POWER((ABS(Q$75-($C$74))),3)+POWER(ABS($D97-($C$75)),3),1/3))))-0.5+$C$76)</f>
        <v>0.91630735355614479</v>
      </c>
      <c r="R97" s="348">
        <f t="shared" si="131"/>
        <v>0.91666244344226422</v>
      </c>
      <c r="S97" s="348">
        <f t="shared" si="131"/>
        <v>0.91831291947047067</v>
      </c>
      <c r="T97" s="348">
        <f t="shared" si="131"/>
        <v>0.92207884083488112</v>
      </c>
      <c r="U97" s="348">
        <f t="shared" si="131"/>
        <v>0.92832558655948283</v>
      </c>
      <c r="V97" s="348">
        <f t="shared" si="131"/>
        <v>0.93677537316726711</v>
      </c>
      <c r="W97" s="348">
        <f t="shared" si="131"/>
        <v>0.94658346422932993</v>
      </c>
      <c r="X97" s="348">
        <f t="shared" si="131"/>
        <v>0.95666962777190157</v>
      </c>
      <c r="Y97" s="348">
        <f t="shared" si="131"/>
        <v>0.96609041941249352</v>
      </c>
      <c r="Z97" s="348">
        <f t="shared" si="131"/>
        <v>0.97425105116028832</v>
      </c>
      <c r="AA97" s="348">
        <f t="shared" si="131"/>
        <v>0.98092109693995699</v>
      </c>
      <c r="AB97" s="348">
        <f t="shared" si="131"/>
        <v>0.98613664931042111</v>
      </c>
      <c r="AC97" s="348">
        <f t="shared" si="131"/>
        <v>0.99008025221908413</v>
      </c>
      <c r="AD97" s="348">
        <f t="shared" si="131"/>
        <v>0.99298723160609914</v>
      </c>
      <c r="AE97" s="348">
        <f t="shared" si="131"/>
        <v>0.99508905148210081</v>
      </c>
      <c r="AF97" s="348">
        <f t="shared" si="131"/>
        <v>0.99658641210938392</v>
      </c>
      <c r="AG97" s="348">
        <f t="shared" ref="AG97:AV112" si="132">($E$74-$C$76)*2*(1/(1+EXP(-4/$E$76*(POWER(POWER((ABS(AG$75-($D$74))),3)+POWER(ABS($D97-($D$75)),3),1/3))))-0.5+$C$76)*($E$74-$C$76)*2*(1/(1+EXP(-4/$E$76*(POWER(POWER((ABS(AG$75-($C$74))),3)+POWER(ABS($D97-($C$75)),3),1/3))))-0.5+$C$76)</f>
        <v>0.99764104460400793</v>
      </c>
      <c r="AH97" s="348">
        <f t="shared" si="132"/>
        <v>0.99837726989659259</v>
      </c>
      <c r="AI97" s="348">
        <f t="shared" si="132"/>
        <v>0.99888761955692895</v>
      </c>
      <c r="AJ97" s="348">
        <f t="shared" si="132"/>
        <v>0.99923940448890136</v>
      </c>
      <c r="AK97" s="348">
        <f t="shared" si="132"/>
        <v>0.99948077610328656</v>
      </c>
      <c r="AL97" s="348">
        <f t="shared" si="132"/>
        <v>0.9996457517581151</v>
      </c>
      <c r="AM97" s="348">
        <f t="shared" si="132"/>
        <v>0.99975813613695708</v>
      </c>
      <c r="AN97" s="348">
        <f t="shared" si="132"/>
        <v>0.99983446555600086</v>
      </c>
      <c r="AO97" s="348">
        <f t="shared" si="132"/>
        <v>0.99988616163588762</v>
      </c>
      <c r="AP97" s="348">
        <f t="shared" si="132"/>
        <v>0.99992107768276994</v>
      </c>
      <c r="AQ97" s="348">
        <f t="shared" si="132"/>
        <v>0.99994459400124258</v>
      </c>
      <c r="AR97" s="348">
        <f t="shared" si="132"/>
        <v>0.99996038580429614</v>
      </c>
      <c r="AS97" s="348">
        <f t="shared" si="132"/>
        <v>0.99997095737819952</v>
      </c>
      <c r="AT97" s="348">
        <f t="shared" si="132"/>
        <v>0.99997801140310638</v>
      </c>
      <c r="AU97" s="348">
        <f t="shared" si="132"/>
        <v>0.99998270310091653</v>
      </c>
      <c r="AV97" s="348">
        <f t="shared" si="132"/>
        <v>0.999985814494744</v>
      </c>
      <c r="AW97" s="348">
        <f t="shared" si="130"/>
        <v>0.99998787356687979</v>
      </c>
      <c r="AX97" s="348">
        <f t="shared" si="130"/>
        <v>0.99998923557797603</v>
      </c>
      <c r="AY97" s="348">
        <f t="shared" si="130"/>
        <v>0.99999013848814378</v>
      </c>
      <c r="AZ97" s="348">
        <f t="shared" si="130"/>
        <v>0.99999074069447325</v>
      </c>
      <c r="BA97" s="348">
        <f t="shared" si="128"/>
        <v>0.99999114671181932</v>
      </c>
      <c r="BB97" s="348">
        <f t="shared" si="129"/>
        <v>0.99999142463856405</v>
      </c>
      <c r="BC97" s="348">
        <f t="shared" si="129"/>
        <v>0.99999161802413861</v>
      </c>
      <c r="BD97" s="348">
        <f t="shared" si="129"/>
        <v>0.9999917539181632</v>
      </c>
      <c r="BE97" s="348">
        <f t="shared" si="129"/>
        <v>0.99999184835555455</v>
      </c>
      <c r="BF97" s="348">
        <f t="shared" si="129"/>
        <v>0.99999191431574264</v>
      </c>
      <c r="BG97" s="348">
        <f t="shared" si="129"/>
        <v>0.99999196773465215</v>
      </c>
      <c r="BH97" s="348">
        <f t="shared" si="129"/>
        <v>0.99999202198812509</v>
      </c>
      <c r="BI97" s="348">
        <f t="shared" si="129"/>
        <v>0.99999208803084061</v>
      </c>
      <c r="BJ97" s="348">
        <f t="shared" si="129"/>
        <v>0.99999217496351012</v>
      </c>
      <c r="BK97" s="348">
        <f t="shared" si="129"/>
        <v>0.99999229030851133</v>
      </c>
      <c r="BL97" s="348">
        <f t="shared" si="129"/>
        <v>0.99999244008595312</v>
      </c>
      <c r="BM97" s="348">
        <f t="shared" si="129"/>
        <v>0.99999262876271733</v>
      </c>
      <c r="BN97" s="349">
        <f t="shared" si="129"/>
        <v>0.99999285913562452</v>
      </c>
      <c r="BO97" s="268"/>
      <c r="BP97" s="184"/>
      <c r="BQ97" s="184"/>
      <c r="BR97" s="184"/>
      <c r="BS97" s="184"/>
      <c r="BT97" s="184"/>
      <c r="BU97" s="184"/>
      <c r="BV97" s="184"/>
      <c r="BW97" s="184"/>
      <c r="BX97" s="184"/>
      <c r="BY97" s="184"/>
      <c r="BZ97" s="184"/>
      <c r="CA97" s="184"/>
      <c r="CB97" s="184"/>
      <c r="CC97" s="184"/>
      <c r="CD97" s="184"/>
      <c r="CE97" s="184"/>
      <c r="CF97" s="184"/>
    </row>
    <row r="98" spans="2:84" ht="42" customHeight="1">
      <c r="B98" s="478"/>
      <c r="C98" s="477"/>
      <c r="D98" s="498">
        <v>0.45</v>
      </c>
      <c r="E98" s="517"/>
      <c r="F98" s="348">
        <f t="shared" ref="F98:AK98" si="133">($E$74-$C$76)*2*(1/(1+EXP(-4/$E$76*(POWER(POWER((ABS(F$75-($D$74))),3)+POWER(ABS($D98-($D$75)),3),1/3))))-0.5+$C$76)*($E$74-$C$76)*2*(1/(1+EXP(-4/$E$76*(POWER(POWER((ABS(F$75-($C$74))),3)+POWER(ABS($D98-($C$75)),3),1/3))))-0.5+$C$76)</f>
        <v>0.98071345476348593</v>
      </c>
      <c r="G98" s="348">
        <f t="shared" si="133"/>
        <v>0.97311333500802577</v>
      </c>
      <c r="H98" s="348">
        <f t="shared" si="133"/>
        <v>0.96321022886334973</v>
      </c>
      <c r="I98" s="348">
        <f t="shared" si="133"/>
        <v>0.9508660875972369</v>
      </c>
      <c r="J98" s="348">
        <f t="shared" si="133"/>
        <v>0.93638441444802101</v>
      </c>
      <c r="K98" s="348">
        <f t="shared" si="133"/>
        <v>0.92073459535709934</v>
      </c>
      <c r="L98" s="348">
        <f t="shared" si="133"/>
        <v>0.90557626649790079</v>
      </c>
      <c r="M98" s="348">
        <f t="shared" si="133"/>
        <v>0.89285771732009445</v>
      </c>
      <c r="N98" s="348">
        <f t="shared" si="133"/>
        <v>0.88402449987476384</v>
      </c>
      <c r="O98" s="348">
        <f t="shared" si="133"/>
        <v>0.87933086312165076</v>
      </c>
      <c r="P98" s="348">
        <f t="shared" si="133"/>
        <v>0.87778420863894713</v>
      </c>
      <c r="Q98" s="348">
        <f t="shared" si="133"/>
        <v>0.87766466940574484</v>
      </c>
      <c r="R98" s="348">
        <f t="shared" si="133"/>
        <v>0.87833230437543508</v>
      </c>
      <c r="S98" s="348">
        <f t="shared" si="133"/>
        <v>0.88141392196006785</v>
      </c>
      <c r="T98" s="348">
        <f t="shared" si="133"/>
        <v>0.88831584530831464</v>
      </c>
      <c r="U98" s="348">
        <f t="shared" si="133"/>
        <v>0.89938720863455635</v>
      </c>
      <c r="V98" s="348">
        <f t="shared" si="133"/>
        <v>0.91366890945631907</v>
      </c>
      <c r="W98" s="348">
        <f t="shared" si="133"/>
        <v>0.92933352648441192</v>
      </c>
      <c r="X98" s="348">
        <f t="shared" si="133"/>
        <v>0.94451088111603221</v>
      </c>
      <c r="Y98" s="348">
        <f t="shared" si="133"/>
        <v>0.95789950181190886</v>
      </c>
      <c r="Z98" s="348">
        <f t="shared" si="133"/>
        <v>0.96891497122251757</v>
      </c>
      <c r="AA98" s="348">
        <f t="shared" si="133"/>
        <v>0.97752596067386754</v>
      </c>
      <c r="AB98" s="348">
        <f t="shared" si="133"/>
        <v>0.98401055336258714</v>
      </c>
      <c r="AC98" s="348">
        <f t="shared" si="133"/>
        <v>0.98876235472308283</v>
      </c>
      <c r="AD98" s="348">
        <f t="shared" si="133"/>
        <v>0.99217524919218381</v>
      </c>
      <c r="AE98" s="348">
        <f t="shared" si="133"/>
        <v>0.99459032401749736</v>
      </c>
      <c r="AF98" s="348">
        <f t="shared" si="133"/>
        <v>0.99628037533486014</v>
      </c>
      <c r="AG98" s="348">
        <f t="shared" si="133"/>
        <v>0.99745310192301873</v>
      </c>
      <c r="AH98" s="348">
        <f t="shared" si="133"/>
        <v>0.99826157233568957</v>
      </c>
      <c r="AI98" s="348">
        <f t="shared" si="133"/>
        <v>0.99881608498727614</v>
      </c>
      <c r="AJ98" s="348">
        <f t="shared" si="133"/>
        <v>0.99919485551258758</v>
      </c>
      <c r="AK98" s="348">
        <f t="shared" si="133"/>
        <v>0.99945270415595233</v>
      </c>
      <c r="AL98" s="348">
        <f t="shared" si="132"/>
        <v>0.99962772114605725</v>
      </c>
      <c r="AM98" s="348">
        <f t="shared" si="132"/>
        <v>0.99974619928927921</v>
      </c>
      <c r="AN98" s="348">
        <f t="shared" si="132"/>
        <v>0.99982619720631527</v>
      </c>
      <c r="AO98" s="348">
        <f t="shared" si="132"/>
        <v>0.99988007028355919</v>
      </c>
      <c r="AP98" s="348">
        <f t="shared" si="132"/>
        <v>0.9999162465791579</v>
      </c>
      <c r="AQ98" s="348">
        <f t="shared" si="132"/>
        <v>0.99994046168270001</v>
      </c>
      <c r="AR98" s="348">
        <f t="shared" si="132"/>
        <v>0.99995661148450854</v>
      </c>
      <c r="AS98" s="348">
        <f t="shared" si="132"/>
        <v>0.99996733798748383</v>
      </c>
      <c r="AT98" s="348">
        <f t="shared" si="132"/>
        <v>0.99997443011002196</v>
      </c>
      <c r="AU98" s="348">
        <f t="shared" si="132"/>
        <v>0.99997909707653876</v>
      </c>
      <c r="AV98" s="348">
        <f t="shared" si="132"/>
        <v>0.99998215449348649</v>
      </c>
      <c r="AW98" s="348">
        <f t="shared" si="130"/>
        <v>0.99998415081995284</v>
      </c>
      <c r="AX98" s="348">
        <f t="shared" si="130"/>
        <v>0.99998545326658117</v>
      </c>
      <c r="AY98" s="348">
        <f t="shared" si="130"/>
        <v>0.99998630613326733</v>
      </c>
      <c r="AZ98" s="348">
        <f t="shared" si="130"/>
        <v>0.99998687044325985</v>
      </c>
      <c r="BA98" s="348">
        <f t="shared" si="128"/>
        <v>0.9999872508850689</v>
      </c>
      <c r="BB98" s="348">
        <f t="shared" si="129"/>
        <v>0.99998751413302556</v>
      </c>
      <c r="BC98" s="348">
        <f t="shared" si="129"/>
        <v>0.99998770129997305</v>
      </c>
      <c r="BD98" s="348">
        <f t="shared" si="129"/>
        <v>0.99998783638438959</v>
      </c>
      <c r="BE98" s="348">
        <f t="shared" si="129"/>
        <v>0.99998793204356362</v>
      </c>
      <c r="BF98" s="348">
        <f t="shared" si="129"/>
        <v>0.99998800026204282</v>
      </c>
      <c r="BG98" s="348">
        <f t="shared" si="129"/>
        <v>0.99998806056413936</v>
      </c>
      <c r="BH98" s="348">
        <f t="shared" si="129"/>
        <v>0.99998813030055433</v>
      </c>
      <c r="BI98" s="348">
        <f t="shared" si="129"/>
        <v>0.99998822423447475</v>
      </c>
      <c r="BJ98" s="348">
        <f t="shared" si="129"/>
        <v>0.99998835500604766</v>
      </c>
      <c r="BK98" s="348">
        <f t="shared" si="129"/>
        <v>0.99998853326503323</v>
      </c>
      <c r="BL98" s="348">
        <f t="shared" si="129"/>
        <v>0.99998876757680188</v>
      </c>
      <c r="BM98" s="348">
        <f t="shared" si="129"/>
        <v>0.99998906419156308</v>
      </c>
      <c r="BN98" s="349">
        <f t="shared" si="129"/>
        <v>0.99998942675916469</v>
      </c>
      <c r="BO98" s="268"/>
      <c r="BP98" s="184"/>
      <c r="BQ98" s="184"/>
      <c r="BR98" s="184"/>
      <c r="BS98" s="184"/>
      <c r="BT98" s="184"/>
      <c r="BU98" s="184"/>
      <c r="BV98" s="184"/>
      <c r="BW98" s="184"/>
      <c r="BX98" s="184"/>
      <c r="BY98" s="184"/>
      <c r="BZ98" s="184"/>
      <c r="CA98" s="184"/>
      <c r="CB98" s="184"/>
      <c r="CC98" s="184"/>
      <c r="CD98" s="184"/>
      <c r="CE98" s="184"/>
      <c r="CF98" s="184"/>
    </row>
    <row r="99" spans="2:84" ht="42" customHeight="1">
      <c r="B99" s="478"/>
      <c r="C99" s="477"/>
      <c r="D99" s="496">
        <v>0.4</v>
      </c>
      <c r="E99" s="517"/>
      <c r="F99" s="348">
        <f t="shared" ref="F99:U113" si="134">($E$74-$C$76)*2*(1/(1+EXP(-4/$E$76*(POWER(POWER((ABS(F$75-($D$74))),3)+POWER(ABS($D99-($D$75)),3),1/3))))-0.5+$C$76)*($E$74-$C$76)*2*(1/(1+EXP(-4/$E$76*(POWER(POWER((ABS(F$75-($C$74))),3)+POWER(ABS($D99-($C$75)),3),1/3))))-0.5+$C$76)</f>
        <v>0.9782184451367133</v>
      </c>
      <c r="G99" s="348">
        <f t="shared" si="134"/>
        <v>0.96901630704241737</v>
      </c>
      <c r="H99" s="348">
        <f t="shared" si="134"/>
        <v>0.95656458392747523</v>
      </c>
      <c r="I99" s="348">
        <f t="shared" si="134"/>
        <v>0.94030484551027815</v>
      </c>
      <c r="J99" s="348">
        <f t="shared" si="134"/>
        <v>0.92012740808751747</v>
      </c>
      <c r="K99" s="348">
        <f t="shared" si="134"/>
        <v>0.89685171922720208</v>
      </c>
      <c r="L99" s="348">
        <f t="shared" si="134"/>
        <v>0.87265024598104879</v>
      </c>
      <c r="M99" s="348">
        <f t="shared" si="134"/>
        <v>0.85088775826608876</v>
      </c>
      <c r="N99" s="348">
        <f t="shared" si="134"/>
        <v>0.83487390780859483</v>
      </c>
      <c r="O99" s="348">
        <f t="shared" si="134"/>
        <v>0.82602995929931344</v>
      </c>
      <c r="P99" s="348">
        <f t="shared" si="134"/>
        <v>0.82306126186896977</v>
      </c>
      <c r="Q99" s="348">
        <f t="shared" si="134"/>
        <v>0.82283066362003854</v>
      </c>
      <c r="R99" s="348">
        <f t="shared" si="134"/>
        <v>0.82411647872710569</v>
      </c>
      <c r="S99" s="348">
        <f t="shared" si="134"/>
        <v>0.82998513269267848</v>
      </c>
      <c r="T99" s="348">
        <f t="shared" si="134"/>
        <v>0.84275255508402314</v>
      </c>
      <c r="U99" s="348">
        <f t="shared" si="134"/>
        <v>0.86223963083078492</v>
      </c>
      <c r="V99" s="348">
        <f t="shared" si="131"/>
        <v>0.88578861758012806</v>
      </c>
      <c r="W99" s="348">
        <f t="shared" si="131"/>
        <v>0.90984064761035144</v>
      </c>
      <c r="X99" s="348">
        <f t="shared" si="131"/>
        <v>0.93160195902057508</v>
      </c>
      <c r="Y99" s="348">
        <f t="shared" si="131"/>
        <v>0.94967136988596801</v>
      </c>
      <c r="Z99" s="348">
        <f t="shared" si="131"/>
        <v>0.96380101247676186</v>
      </c>
      <c r="AA99" s="348">
        <f t="shared" si="131"/>
        <v>0.97439678312377354</v>
      </c>
      <c r="AB99" s="348">
        <f t="shared" si="131"/>
        <v>0.98211278631355459</v>
      </c>
      <c r="AC99" s="348">
        <f t="shared" si="131"/>
        <v>0.98761636257311658</v>
      </c>
      <c r="AD99" s="348">
        <f t="shared" si="131"/>
        <v>0.99148408764168028</v>
      </c>
      <c r="AE99" s="348">
        <f t="shared" si="131"/>
        <v>0.99417312351155196</v>
      </c>
      <c r="AF99" s="348">
        <f t="shared" si="131"/>
        <v>0.99602794192281585</v>
      </c>
      <c r="AG99" s="348">
        <f t="shared" si="132"/>
        <v>0.99729978538224806</v>
      </c>
      <c r="AH99" s="348">
        <f t="shared" si="132"/>
        <v>0.99816794429233113</v>
      </c>
      <c r="AI99" s="348">
        <f t="shared" si="132"/>
        <v>0.99875844373603484</v>
      </c>
      <c r="AJ99" s="348">
        <f t="shared" si="132"/>
        <v>0.99915892166142051</v>
      </c>
      <c r="AK99" s="348">
        <f t="shared" si="132"/>
        <v>0.99942984876001761</v>
      </c>
      <c r="AL99" s="348">
        <f t="shared" si="132"/>
        <v>0.9996127115369754</v>
      </c>
      <c r="AM99" s="348">
        <f t="shared" si="132"/>
        <v>0.99973585101568752</v>
      </c>
      <c r="AN99" s="348">
        <f t="shared" si="132"/>
        <v>0.99981856640643851</v>
      </c>
      <c r="AO99" s="348">
        <f t="shared" si="132"/>
        <v>0.99987396858323685</v>
      </c>
      <c r="AP99" s="348">
        <f t="shared" si="132"/>
        <v>0.99991094874441477</v>
      </c>
      <c r="AQ99" s="348">
        <f t="shared" si="132"/>
        <v>0.9999355286647067</v>
      </c>
      <c r="AR99" s="348">
        <f t="shared" si="132"/>
        <v>0.99995178265726081</v>
      </c>
      <c r="AS99" s="348">
        <f t="shared" si="132"/>
        <v>0.9999624649421287</v>
      </c>
      <c r="AT99" s="348">
        <f t="shared" si="132"/>
        <v>0.9999694354602664</v>
      </c>
      <c r="AU99" s="348">
        <f t="shared" si="132"/>
        <v>0.99997394837522213</v>
      </c>
      <c r="AV99" s="348">
        <f t="shared" si="132"/>
        <v>0.99997684735002312</v>
      </c>
      <c r="AW99" s="348">
        <f t="shared" si="130"/>
        <v>0.99997869770197634</v>
      </c>
      <c r="AX99" s="348">
        <f t="shared" si="130"/>
        <v>0.99997987589851234</v>
      </c>
      <c r="AY99" s="348">
        <f t="shared" si="130"/>
        <v>0.99998063024985206</v>
      </c>
      <c r="AZ99" s="348">
        <f t="shared" si="130"/>
        <v>0.9999811221485968</v>
      </c>
      <c r="BA99" s="348">
        <f t="shared" si="128"/>
        <v>0.99998145414922379</v>
      </c>
      <c r="BB99" s="348">
        <f t="shared" si="129"/>
        <v>0.99998168911644914</v>
      </c>
      <c r="BC99" s="348">
        <f t="shared" si="129"/>
        <v>0.99998186328414118</v>
      </c>
      <c r="BD99" s="348">
        <f t="shared" si="129"/>
        <v>0.99998199513725261</v>
      </c>
      <c r="BE99" s="348">
        <f t="shared" si="129"/>
        <v>0.99998209152119155</v>
      </c>
      <c r="BF99" s="348">
        <f t="shared" si="129"/>
        <v>0.99998216257127859</v>
      </c>
      <c r="BG99" s="348">
        <f t="shared" si="129"/>
        <v>0.99998223339767556</v>
      </c>
      <c r="BH99" s="348">
        <f t="shared" si="129"/>
        <v>0.99998232760976735</v>
      </c>
      <c r="BI99" s="348">
        <f t="shared" si="129"/>
        <v>0.99998246598529805</v>
      </c>
      <c r="BJ99" s="348">
        <f t="shared" si="129"/>
        <v>0.99998266674241509</v>
      </c>
      <c r="BK99" s="348">
        <f t="shared" si="129"/>
        <v>0.99998294541751187</v>
      </c>
      <c r="BL99" s="348">
        <f t="shared" si="129"/>
        <v>0.99998331447609801</v>
      </c>
      <c r="BM99" s="348">
        <f t="shared" si="129"/>
        <v>0.99998378277694677</v>
      </c>
      <c r="BN99" s="349">
        <f t="shared" si="129"/>
        <v>0.99998435500947358</v>
      </c>
      <c r="BO99" s="268"/>
      <c r="BP99" s="184"/>
      <c r="BQ99" s="184"/>
      <c r="BR99" s="184"/>
      <c r="BS99" s="184"/>
      <c r="BT99" s="184"/>
      <c r="BU99" s="184"/>
      <c r="BV99" s="184"/>
      <c r="BW99" s="184"/>
      <c r="BX99" s="184"/>
      <c r="BY99" s="184"/>
      <c r="BZ99" s="184"/>
      <c r="CA99" s="184"/>
      <c r="CB99" s="184"/>
      <c r="CC99" s="184"/>
      <c r="CD99" s="184"/>
      <c r="CE99" s="184"/>
      <c r="CF99" s="184"/>
    </row>
    <row r="100" spans="2:84" ht="42" customHeight="1">
      <c r="B100" s="478"/>
      <c r="C100" s="477"/>
      <c r="D100" s="498">
        <v>0.35</v>
      </c>
      <c r="E100" s="517"/>
      <c r="F100" s="348">
        <f t="shared" si="134"/>
        <v>0.9761574683313371</v>
      </c>
      <c r="G100" s="348">
        <f t="shared" si="134"/>
        <v>0.96552685178387565</v>
      </c>
      <c r="H100" s="348">
        <f t="shared" si="134"/>
        <v>0.95068121027280839</v>
      </c>
      <c r="I100" s="348">
        <f t="shared" si="134"/>
        <v>0.93048861341575695</v>
      </c>
      <c r="J100" s="348">
        <f t="shared" si="134"/>
        <v>0.90407949659248088</v>
      </c>
      <c r="K100" s="348">
        <f t="shared" si="134"/>
        <v>0.8715242807459731</v>
      </c>
      <c r="L100" s="348">
        <f t="shared" si="134"/>
        <v>0.83484951762470949</v>
      </c>
      <c r="M100" s="348">
        <f t="shared" si="134"/>
        <v>0.79882170980729716</v>
      </c>
      <c r="N100" s="348">
        <f t="shared" si="134"/>
        <v>0.77000061530082353</v>
      </c>
      <c r="O100" s="348">
        <f t="shared" si="134"/>
        <v>0.75306581618947066</v>
      </c>
      <c r="P100" s="348">
        <f t="shared" si="134"/>
        <v>0.74719699806417617</v>
      </c>
      <c r="Q100" s="348">
        <f t="shared" si="134"/>
        <v>0.74673702827830435</v>
      </c>
      <c r="R100" s="348">
        <f t="shared" si="134"/>
        <v>0.74929424727337413</v>
      </c>
      <c r="S100" s="348">
        <f t="shared" si="134"/>
        <v>0.7607376252950272</v>
      </c>
      <c r="T100" s="348">
        <f t="shared" si="134"/>
        <v>0.78445554954560648</v>
      </c>
      <c r="U100" s="348">
        <f t="shared" si="134"/>
        <v>0.81801940141520935</v>
      </c>
      <c r="V100" s="348">
        <f t="shared" si="131"/>
        <v>0.85515285550604725</v>
      </c>
      <c r="W100" s="348">
        <f t="shared" si="131"/>
        <v>0.88998762136025544</v>
      </c>
      <c r="X100" s="348">
        <f t="shared" si="131"/>
        <v>0.91928920098472844</v>
      </c>
      <c r="Y100" s="348">
        <f t="shared" si="131"/>
        <v>0.94223415970032265</v>
      </c>
      <c r="Z100" s="348">
        <f t="shared" si="131"/>
        <v>0.95937311749112464</v>
      </c>
      <c r="AA100" s="348">
        <f t="shared" si="131"/>
        <v>0.97177803423666886</v>
      </c>
      <c r="AB100" s="348">
        <f t="shared" si="131"/>
        <v>0.98056673885892476</v>
      </c>
      <c r="AC100" s="348">
        <f t="shared" si="131"/>
        <v>0.98670246932308492</v>
      </c>
      <c r="AD100" s="348">
        <f t="shared" si="131"/>
        <v>0.9909421810571265</v>
      </c>
      <c r="AE100" s="348">
        <f t="shared" si="131"/>
        <v>0.99385038389950098</v>
      </c>
      <c r="AF100" s="348">
        <f t="shared" si="131"/>
        <v>0.99583468081952065</v>
      </c>
      <c r="AG100" s="348">
        <f t="shared" si="132"/>
        <v>0.99718326582033412</v>
      </c>
      <c r="AH100" s="348">
        <f t="shared" si="132"/>
        <v>0.99809704630351892</v>
      </c>
      <c r="AI100" s="348">
        <f t="shared" si="132"/>
        <v>0.99871471896825703</v>
      </c>
      <c r="AJ100" s="348">
        <f t="shared" si="132"/>
        <v>0.99913137597049484</v>
      </c>
      <c r="AK100" s="348">
        <f t="shared" si="132"/>
        <v>0.99941189278084241</v>
      </c>
      <c r="AL100" s="348">
        <f t="shared" si="132"/>
        <v>0.9996003724635375</v>
      </c>
      <c r="AM100" s="348">
        <f t="shared" si="132"/>
        <v>0.99972671988584771</v>
      </c>
      <c r="AN100" s="348">
        <f t="shared" si="132"/>
        <v>0.99981117582561996</v>
      </c>
      <c r="AO100" s="348">
        <f t="shared" si="132"/>
        <v>0.9998674233083894</v>
      </c>
      <c r="AP100" s="348">
        <f t="shared" si="132"/>
        <v>0.99990470531196196</v>
      </c>
      <c r="AQ100" s="348">
        <f t="shared" si="132"/>
        <v>0.99992926307942021</v>
      </c>
      <c r="AR100" s="348">
        <f t="shared" si="132"/>
        <v>0.99994531016482158</v>
      </c>
      <c r="AS100" s="348">
        <f t="shared" si="132"/>
        <v>0.99995569060268308</v>
      </c>
      <c r="AT100" s="348">
        <f t="shared" si="132"/>
        <v>0.99996232293693332</v>
      </c>
      <c r="AU100" s="348">
        <f t="shared" si="132"/>
        <v>0.99996649953032946</v>
      </c>
      <c r="AV100" s="348">
        <f t="shared" si="132"/>
        <v>0.99996908833472131</v>
      </c>
      <c r="AW100" s="348">
        <f t="shared" si="130"/>
        <v>0.99997066906482623</v>
      </c>
      <c r="AX100" s="348">
        <f t="shared" si="130"/>
        <v>0.99997162531735939</v>
      </c>
      <c r="AY100" s="348">
        <f t="shared" si="130"/>
        <v>0.999972207105157</v>
      </c>
      <c r="AZ100" s="348">
        <f t="shared" si="130"/>
        <v>0.99997257348864699</v>
      </c>
      <c r="BA100" s="348">
        <f t="shared" si="128"/>
        <v>0.99997282176416624</v>
      </c>
      <c r="BB100" s="348">
        <f t="shared" si="129"/>
        <v>0.99997300751251961</v>
      </c>
      <c r="BC100" s="348">
        <f t="shared" si="129"/>
        <v>0.99997315837773437</v>
      </c>
      <c r="BD100" s="348">
        <f t="shared" si="129"/>
        <v>0.99997328349770365</v>
      </c>
      <c r="BE100" s="348">
        <f t="shared" si="129"/>
        <v>0.99997338006357905</v>
      </c>
      <c r="BF100" s="348">
        <f t="shared" si="129"/>
        <v>0.99997345503595925</v>
      </c>
      <c r="BG100" s="348">
        <f t="shared" si="129"/>
        <v>0.99997354236592451</v>
      </c>
      <c r="BH100" s="348">
        <f t="shared" si="129"/>
        <v>0.99997367562211736</v>
      </c>
      <c r="BI100" s="348">
        <f t="shared" si="129"/>
        <v>0.99997388515231544</v>
      </c>
      <c r="BJ100" s="348">
        <f t="shared" ref="BJ100:BN100" si="135">($E$74-$C$76)*2*(1/(1+EXP(-4/$E$76*(POWER(POWER((ABS(BJ$75-($D$74))),3)+POWER(ABS($D100-($D$75)),3),1/3))))-0.5+$C$76)*($E$74-$C$76)*2*(1/(1+EXP(-4/$E$76*(POWER(POWER((ABS(BJ$75-($C$74))),3)+POWER(ABS($D100-($C$75)),3),1/3))))-0.5+$C$76)</f>
        <v>0.99997419801006227</v>
      </c>
      <c r="BK100" s="348">
        <f t="shared" si="135"/>
        <v>0.99997463738616066</v>
      </c>
      <c r="BL100" s="348">
        <f t="shared" si="135"/>
        <v>0.99997522171151088</v>
      </c>
      <c r="BM100" s="348">
        <f t="shared" si="135"/>
        <v>0.99997596360653696</v>
      </c>
      <c r="BN100" s="349">
        <f t="shared" si="135"/>
        <v>0.99997686886510839</v>
      </c>
      <c r="BO100" s="268"/>
      <c r="BP100" s="184"/>
      <c r="BQ100" s="184"/>
      <c r="BR100" s="184"/>
      <c r="BS100" s="184"/>
      <c r="BT100" s="184"/>
      <c r="BU100" s="184"/>
      <c r="BV100" s="184"/>
      <c r="BW100" s="184"/>
      <c r="BX100" s="184"/>
      <c r="BY100" s="184"/>
      <c r="BZ100" s="184"/>
      <c r="CA100" s="184"/>
      <c r="CB100" s="184"/>
      <c r="CC100" s="184"/>
      <c r="CD100" s="184"/>
      <c r="CE100" s="184"/>
      <c r="CF100" s="184"/>
    </row>
    <row r="101" spans="2:84" ht="42" customHeight="1">
      <c r="B101" s="478"/>
      <c r="C101" s="477"/>
      <c r="D101" s="496">
        <v>0.3</v>
      </c>
      <c r="E101" s="517"/>
      <c r="F101" s="348">
        <f t="shared" si="134"/>
        <v>0.97463742478116944</v>
      </c>
      <c r="G101" s="348">
        <f t="shared" si="134"/>
        <v>0.96289109886249546</v>
      </c>
      <c r="H101" s="348">
        <f t="shared" si="134"/>
        <v>0.94609598998989275</v>
      </c>
      <c r="I101" s="348">
        <f t="shared" si="134"/>
        <v>0.92251514467685736</v>
      </c>
      <c r="J101" s="348">
        <f t="shared" si="134"/>
        <v>0.89030974968912646</v>
      </c>
      <c r="K101" s="348">
        <f t="shared" si="134"/>
        <v>0.84817770438733819</v>
      </c>
      <c r="L101" s="348">
        <f t="shared" si="134"/>
        <v>0.79673183691366278</v>
      </c>
      <c r="M101" s="348">
        <f t="shared" si="134"/>
        <v>0.74067866894841561</v>
      </c>
      <c r="N101" s="348">
        <f t="shared" si="134"/>
        <v>0.69026637020028681</v>
      </c>
      <c r="O101" s="348">
        <f t="shared" si="134"/>
        <v>0.6574129227572032</v>
      </c>
      <c r="P101" s="348">
        <f t="shared" si="134"/>
        <v>0.64531345129376561</v>
      </c>
      <c r="Q101" s="348">
        <f t="shared" si="134"/>
        <v>0.64434758709519258</v>
      </c>
      <c r="R101" s="348">
        <f t="shared" si="134"/>
        <v>0.64968434264426733</v>
      </c>
      <c r="S101" s="348">
        <f t="shared" si="134"/>
        <v>0.6726487860586815</v>
      </c>
      <c r="T101" s="348">
        <f t="shared" si="134"/>
        <v>0.71629761579238949</v>
      </c>
      <c r="U101" s="348">
        <f t="shared" si="134"/>
        <v>0.77134678425164493</v>
      </c>
      <c r="V101" s="348">
        <f t="shared" si="131"/>
        <v>0.82580013003677466</v>
      </c>
      <c r="W101" s="348">
        <f t="shared" si="131"/>
        <v>0.8724288518789598</v>
      </c>
      <c r="X101" s="348">
        <f t="shared" si="131"/>
        <v>0.90905496759342463</v>
      </c>
      <c r="Y101" s="348">
        <f t="shared" si="131"/>
        <v>0.93633642627901736</v>
      </c>
      <c r="Z101" s="348">
        <f t="shared" si="131"/>
        <v>0.95598418387316841</v>
      </c>
      <c r="AA101" s="348">
        <f t="shared" si="131"/>
        <v>0.96982698927642952</v>
      </c>
      <c r="AB101" s="348">
        <f t="shared" si="131"/>
        <v>0.97943839381648024</v>
      </c>
      <c r="AC101" s="348">
        <f t="shared" si="131"/>
        <v>0.98604601851644158</v>
      </c>
      <c r="AD101" s="348">
        <f t="shared" si="131"/>
        <v>0.99055768066402128</v>
      </c>
      <c r="AE101" s="348">
        <f t="shared" si="131"/>
        <v>0.99362349554232698</v>
      </c>
      <c r="AF101" s="348">
        <f t="shared" si="131"/>
        <v>0.99569966361893913</v>
      </c>
      <c r="AG101" s="348">
        <f t="shared" si="132"/>
        <v>0.9971020709875027</v>
      </c>
      <c r="AH101" s="348">
        <f t="shared" si="132"/>
        <v>0.99804749200495102</v>
      </c>
      <c r="AI101" s="348">
        <f t="shared" si="132"/>
        <v>0.99868377313863588</v>
      </c>
      <c r="AJ101" s="348">
        <f t="shared" si="132"/>
        <v>0.99911131896049532</v>
      </c>
      <c r="AK101" s="348">
        <f t="shared" si="132"/>
        <v>0.99939811153427283</v>
      </c>
      <c r="AL101" s="348">
        <f t="shared" si="132"/>
        <v>0.99959008477258027</v>
      </c>
      <c r="AM101" s="348">
        <f t="shared" si="132"/>
        <v>0.99971823242668167</v>
      </c>
      <c r="AN101" s="348">
        <f t="shared" si="132"/>
        <v>0.99980345053269781</v>
      </c>
      <c r="AO101" s="348">
        <f t="shared" si="132"/>
        <v>0.99985982283553843</v>
      </c>
      <c r="AP101" s="348">
        <f t="shared" si="132"/>
        <v>0.99989684286172298</v>
      </c>
      <c r="AQ101" s="348">
        <f t="shared" si="132"/>
        <v>0.99992091306065067</v>
      </c>
      <c r="AR101" s="348">
        <f t="shared" si="132"/>
        <v>0.99993635414790083</v>
      </c>
      <c r="AS101" s="348">
        <f t="shared" si="132"/>
        <v>0.99994608357248582</v>
      </c>
      <c r="AT101" s="348">
        <f t="shared" si="132"/>
        <v>0.9999520710849692</v>
      </c>
      <c r="AU101" s="348">
        <f t="shared" si="132"/>
        <v>0.99995564456967589</v>
      </c>
      <c r="AV101" s="348">
        <f t="shared" si="132"/>
        <v>0.99995769557373027</v>
      </c>
      <c r="AW101" s="348">
        <f t="shared" si="130"/>
        <v>0.99995881781368323</v>
      </c>
      <c r="AX101" s="348">
        <f t="shared" si="130"/>
        <v>0.99995940096377556</v>
      </c>
      <c r="AY101" s="348">
        <f t="shared" si="130"/>
        <v>0.9999596945912449</v>
      </c>
      <c r="AZ101" s="348">
        <f t="shared" si="130"/>
        <v>0.99995985208870541</v>
      </c>
      <c r="BA101" s="348">
        <f t="shared" si="128"/>
        <v>0.99995996109839713</v>
      </c>
      <c r="BB101" s="348">
        <f t="shared" ref="BB101:BN110" si="136">($E$74-$C$76)*2*(1/(1+EXP(-4/$E$76*(POWER(POWER((ABS(BB$75-($D$74))),3)+POWER(ABS($D101-($D$75)),3),1/3))))-0.5+$C$76)*($E$74-$C$76)*2*(1/(1+EXP(-4/$E$76*(POWER(POWER((ABS(BB$75-($C$74))),3)+POWER(ABS($D101-($C$75)),3),1/3))))-0.5+$C$76)</f>
        <v>0.99996006470113485</v>
      </c>
      <c r="BC101" s="348">
        <f t="shared" si="136"/>
        <v>0.99996017618759547</v>
      </c>
      <c r="BD101" s="348">
        <f t="shared" si="136"/>
        <v>0.99996028928534619</v>
      </c>
      <c r="BE101" s="348">
        <f t="shared" si="136"/>
        <v>0.99996038539545318</v>
      </c>
      <c r="BF101" s="348">
        <f t="shared" si="136"/>
        <v>0.99996046620872425</v>
      </c>
      <c r="BG101" s="348">
        <f t="shared" si="136"/>
        <v>0.99996057981443964</v>
      </c>
      <c r="BH101" s="348">
        <f t="shared" si="136"/>
        <v>0.99996077573936659</v>
      </c>
      <c r="BI101" s="348">
        <f t="shared" si="136"/>
        <v>0.99996109963639901</v>
      </c>
      <c r="BJ101" s="348">
        <f t="shared" si="136"/>
        <v>0.99996159260090989</v>
      </c>
      <c r="BK101" s="348">
        <f t="shared" si="136"/>
        <v>0.99996228982459423</v>
      </c>
      <c r="BL101" s="348">
        <f t="shared" si="136"/>
        <v>0.99996321882566008</v>
      </c>
      <c r="BM101" s="348">
        <f t="shared" si="136"/>
        <v>0.99996439753217581</v>
      </c>
      <c r="BN101" s="349">
        <f t="shared" si="136"/>
        <v>0.9999658325305546</v>
      </c>
      <c r="BO101" s="268"/>
      <c r="BP101" s="184"/>
      <c r="BQ101" s="184"/>
      <c r="BR101" s="184"/>
      <c r="BS101" s="184"/>
      <c r="BT101" s="184"/>
      <c r="BU101" s="184"/>
      <c r="BV101" s="184"/>
      <c r="BW101" s="184"/>
      <c r="BX101" s="184"/>
      <c r="BY101" s="184"/>
      <c r="BZ101" s="184"/>
      <c r="CA101" s="184"/>
      <c r="CB101" s="184"/>
      <c r="CC101" s="184"/>
      <c r="CD101" s="184"/>
      <c r="CE101" s="184"/>
      <c r="CF101" s="184"/>
    </row>
    <row r="102" spans="2:84" ht="42" customHeight="1">
      <c r="B102" s="478"/>
      <c r="C102" s="477"/>
      <c r="D102" s="498">
        <v>0.25</v>
      </c>
      <c r="E102" s="517"/>
      <c r="F102" s="348">
        <f t="shared" si="134"/>
        <v>0.97366870174373732</v>
      </c>
      <c r="G102" s="348">
        <f t="shared" si="134"/>
        <v>0.96118334022412955</v>
      </c>
      <c r="H102" s="348">
        <f t="shared" si="134"/>
        <v>0.94305818301823841</v>
      </c>
      <c r="I102" s="348">
        <f t="shared" si="134"/>
        <v>0.91706793597981839</v>
      </c>
      <c r="J102" s="348">
        <f t="shared" si="134"/>
        <v>0.88048810959778923</v>
      </c>
      <c r="K102" s="348">
        <f t="shared" si="134"/>
        <v>0.83046768715802732</v>
      </c>
      <c r="L102" s="348">
        <f t="shared" si="134"/>
        <v>0.76516338093769198</v>
      </c>
      <c r="M102" s="348">
        <f t="shared" si="134"/>
        <v>0.6863903749291872</v>
      </c>
      <c r="N102" s="348">
        <f t="shared" si="134"/>
        <v>0.60440414731963976</v>
      </c>
      <c r="O102" s="348">
        <f t="shared" si="134"/>
        <v>0.54098062309546335</v>
      </c>
      <c r="P102" s="348">
        <f t="shared" si="134"/>
        <v>0.5143806980914698</v>
      </c>
      <c r="Q102" s="348">
        <f t="shared" si="134"/>
        <v>0.512157075311793</v>
      </c>
      <c r="R102" s="348">
        <f t="shared" si="134"/>
        <v>0.52424783758719118</v>
      </c>
      <c r="S102" s="348">
        <f t="shared" si="134"/>
        <v>0.57173736592295155</v>
      </c>
      <c r="T102" s="348">
        <f t="shared" si="134"/>
        <v>0.6484734941189545</v>
      </c>
      <c r="U102" s="348">
        <f t="shared" si="134"/>
        <v>0.73069244950806855</v>
      </c>
      <c r="V102" s="348">
        <f t="shared" si="131"/>
        <v>0.80271440596352983</v>
      </c>
      <c r="W102" s="348">
        <f t="shared" si="131"/>
        <v>0.85958438050684149</v>
      </c>
      <c r="X102" s="348">
        <f t="shared" si="131"/>
        <v>0.90193808775126794</v>
      </c>
      <c r="Y102" s="348">
        <f t="shared" si="131"/>
        <v>0.93237906899771295</v>
      </c>
      <c r="Z102" s="348">
        <f t="shared" si="131"/>
        <v>0.95376786727631491</v>
      </c>
      <c r="AA102" s="348">
        <f t="shared" si="131"/>
        <v>0.9685748193802205</v>
      </c>
      <c r="AB102" s="348">
        <f t="shared" si="131"/>
        <v>0.97872429798629768</v>
      </c>
      <c r="AC102" s="348">
        <f t="shared" si="131"/>
        <v>0.98563488795858334</v>
      </c>
      <c r="AD102" s="348">
        <f t="shared" si="131"/>
        <v>0.99031867913431615</v>
      </c>
      <c r="AE102" s="348">
        <f t="shared" si="131"/>
        <v>0.99348311751377016</v>
      </c>
      <c r="AF102" s="348">
        <f t="shared" si="131"/>
        <v>0.99561620011344854</v>
      </c>
      <c r="AG102" s="348">
        <f t="shared" si="132"/>
        <v>0.99705161388200725</v>
      </c>
      <c r="AH102" s="348">
        <f t="shared" si="132"/>
        <v>0.99801619297653132</v>
      </c>
      <c r="AI102" s="348">
        <f t="shared" si="132"/>
        <v>0.99866352121708313</v>
      </c>
      <c r="AJ102" s="348">
        <f t="shared" si="132"/>
        <v>0.9990973045455861</v>
      </c>
      <c r="AK102" s="348">
        <f t="shared" si="132"/>
        <v>0.99938744197257612</v>
      </c>
      <c r="AL102" s="348">
        <f t="shared" si="132"/>
        <v>0.99958099206333195</v>
      </c>
      <c r="AM102" s="348">
        <f t="shared" si="132"/>
        <v>0.99970961757636989</v>
      </c>
      <c r="AN102" s="348">
        <f t="shared" si="132"/>
        <v>0.99979462089239202</v>
      </c>
      <c r="AO102" s="348">
        <f t="shared" si="132"/>
        <v>0.99985034064968359</v>
      </c>
      <c r="AP102" s="348">
        <f t="shared" si="132"/>
        <v>0.99988643787819176</v>
      </c>
      <c r="AQ102" s="348">
        <f t="shared" si="132"/>
        <v>0.99990943166500645</v>
      </c>
      <c r="AR102" s="348">
        <f t="shared" si="132"/>
        <v>0.99992372879093039</v>
      </c>
      <c r="AS102" s="348">
        <f t="shared" si="132"/>
        <v>0.99993231293675156</v>
      </c>
      <c r="AT102" s="348">
        <f t="shared" si="132"/>
        <v>0.99993720549723497</v>
      </c>
      <c r="AU102" s="348">
        <f t="shared" si="132"/>
        <v>0.99993977370252474</v>
      </c>
      <c r="AV102" s="348">
        <f t="shared" si="132"/>
        <v>0.9999409370754776</v>
      </c>
      <c r="AW102" s="348">
        <f t="shared" si="130"/>
        <v>0.99994130647616852</v>
      </c>
      <c r="AX102" s="348">
        <f t="shared" si="130"/>
        <v>0.99994127856657922</v>
      </c>
      <c r="AY102" s="348">
        <f t="shared" si="130"/>
        <v>0.99994110077431064</v>
      </c>
      <c r="AZ102" s="348">
        <f t="shared" si="130"/>
        <v>0.9999409166055061</v>
      </c>
      <c r="BA102" s="348">
        <f t="shared" si="128"/>
        <v>0.99994079767718647</v>
      </c>
      <c r="BB102" s="348">
        <f t="shared" si="136"/>
        <v>0.99994076656584918</v>
      </c>
      <c r="BC102" s="348">
        <f t="shared" si="136"/>
        <v>0.99994081311638716</v>
      </c>
      <c r="BD102" s="348">
        <f t="shared" si="136"/>
        <v>0.99994090594592722</v>
      </c>
      <c r="BE102" s="348">
        <f t="shared" si="136"/>
        <v>0.99994100078176718</v>
      </c>
      <c r="BF102" s="348">
        <f t="shared" si="136"/>
        <v>0.99994109068900872</v>
      </c>
      <c r="BG102" s="348">
        <f t="shared" si="136"/>
        <v>0.99994124652141958</v>
      </c>
      <c r="BH102" s="348">
        <f t="shared" si="136"/>
        <v>0.99994154350428333</v>
      </c>
      <c r="BI102" s="348">
        <f t="shared" si="136"/>
        <v>0.99994205186125384</v>
      </c>
      <c r="BJ102" s="348">
        <f t="shared" si="136"/>
        <v>0.99994283505644199</v>
      </c>
      <c r="BK102" s="348">
        <f t="shared" si="136"/>
        <v>0.99994394709304812</v>
      </c>
      <c r="BL102" s="348">
        <f t="shared" si="136"/>
        <v>0.99994542924359053</v>
      </c>
      <c r="BM102" s="348">
        <f t="shared" si="136"/>
        <v>0.9999473066784581</v>
      </c>
      <c r="BN102" s="349">
        <f t="shared" si="136"/>
        <v>0.99994958553285462</v>
      </c>
      <c r="BO102" s="268"/>
      <c r="BP102" s="184"/>
      <c r="BQ102" s="184"/>
      <c r="BR102" s="184"/>
      <c r="BS102" s="184"/>
      <c r="BT102" s="184"/>
      <c r="BU102" s="184"/>
      <c r="BV102" s="184"/>
      <c r="BW102" s="184"/>
      <c r="BX102" s="184"/>
      <c r="BY102" s="184"/>
      <c r="BZ102" s="184"/>
      <c r="CA102" s="184"/>
      <c r="CB102" s="184"/>
      <c r="CC102" s="184"/>
      <c r="CD102" s="184"/>
      <c r="CE102" s="184"/>
      <c r="CF102" s="184"/>
    </row>
    <row r="103" spans="2:84" ht="42" customHeight="1">
      <c r="B103" s="478"/>
      <c r="C103" s="477"/>
      <c r="D103" s="496">
        <v>0.2</v>
      </c>
      <c r="E103" s="517"/>
      <c r="F103" s="348">
        <f t="shared" si="134"/>
        <v>0.97317113185696991</v>
      </c>
      <c r="G103" s="348">
        <f t="shared" si="134"/>
        <v>0.96029760302756129</v>
      </c>
      <c r="H103" s="348">
        <f t="shared" si="134"/>
        <v>0.94146140912046572</v>
      </c>
      <c r="I103" s="348">
        <f t="shared" si="134"/>
        <v>0.91414996611131483</v>
      </c>
      <c r="J103" s="348">
        <f t="shared" si="134"/>
        <v>0.87507849792158587</v>
      </c>
      <c r="K103" s="348">
        <f t="shared" si="134"/>
        <v>0.82028924381020463</v>
      </c>
      <c r="L103" s="348">
        <f t="shared" si="134"/>
        <v>0.74574340730416222</v>
      </c>
      <c r="M103" s="348">
        <f t="shared" si="134"/>
        <v>0.6490381008243199</v>
      </c>
      <c r="N103" s="348">
        <f t="shared" si="134"/>
        <v>0.53377574632598557</v>
      </c>
      <c r="O103" s="348">
        <f t="shared" si="134"/>
        <v>0.4204192314656966</v>
      </c>
      <c r="P103" s="348">
        <f t="shared" si="134"/>
        <v>0.35661294931148052</v>
      </c>
      <c r="Q103" s="348">
        <f t="shared" si="134"/>
        <v>0.35038732812183537</v>
      </c>
      <c r="R103" s="348">
        <f t="shared" si="134"/>
        <v>0.38227818299085875</v>
      </c>
      <c r="S103" s="348">
        <f t="shared" si="134"/>
        <v>0.47972415173648325</v>
      </c>
      <c r="T103" s="348">
        <f t="shared" si="134"/>
        <v>0.59832731312924425</v>
      </c>
      <c r="U103" s="348">
        <f t="shared" si="134"/>
        <v>0.70455878148729456</v>
      </c>
      <c r="V103" s="348">
        <f t="shared" si="131"/>
        <v>0.78908547659331618</v>
      </c>
      <c r="W103" s="348">
        <f t="shared" si="131"/>
        <v>0.85238846023843517</v>
      </c>
      <c r="X103" s="348">
        <f t="shared" si="131"/>
        <v>0.89808248353821907</v>
      </c>
      <c r="Y103" s="348">
        <f t="shared" si="131"/>
        <v>0.93028266364920054</v>
      </c>
      <c r="Z103" s="348">
        <f t="shared" si="131"/>
        <v>0.95261186013415056</v>
      </c>
      <c r="AA103" s="348">
        <f t="shared" si="131"/>
        <v>0.96792885695464714</v>
      </c>
      <c r="AB103" s="348">
        <f t="shared" si="131"/>
        <v>0.97835878428399115</v>
      </c>
      <c r="AC103" s="348">
        <f t="shared" si="131"/>
        <v>0.98542553519783738</v>
      </c>
      <c r="AD103" s="348">
        <f t="shared" si="131"/>
        <v>0.9901972564880126</v>
      </c>
      <c r="AE103" s="348">
        <f t="shared" si="131"/>
        <v>0.99341165882146043</v>
      </c>
      <c r="AF103" s="348">
        <f t="shared" si="131"/>
        <v>0.99557329815431117</v>
      </c>
      <c r="AG103" s="348">
        <f t="shared" si="132"/>
        <v>0.99702503380406982</v>
      </c>
      <c r="AH103" s="348">
        <f t="shared" si="132"/>
        <v>0.99799883782163656</v>
      </c>
      <c r="AI103" s="348">
        <f t="shared" si="132"/>
        <v>0.99865120110510042</v>
      </c>
      <c r="AJ103" s="348">
        <f t="shared" si="132"/>
        <v>0.99908748996338903</v>
      </c>
      <c r="AK103" s="348">
        <f t="shared" si="132"/>
        <v>0.9993785613954147</v>
      </c>
      <c r="AL103" s="348">
        <f t="shared" si="132"/>
        <v>0.99957203470764322</v>
      </c>
      <c r="AM103" s="348">
        <f t="shared" si="132"/>
        <v>0.99969990933958774</v>
      </c>
      <c r="AN103" s="348">
        <f t="shared" si="132"/>
        <v>0.99978369953250901</v>
      </c>
      <c r="AO103" s="348">
        <f t="shared" si="132"/>
        <v>0.99983788793668715</v>
      </c>
      <c r="AP103" s="348">
        <f t="shared" si="132"/>
        <v>0.99987224395126717</v>
      </c>
      <c r="AQ103" s="348">
        <f t="shared" si="132"/>
        <v>0.99989337668088352</v>
      </c>
      <c r="AR103" s="348">
        <f t="shared" si="132"/>
        <v>0.99990577269954251</v>
      </c>
      <c r="AS103" s="348">
        <f t="shared" si="132"/>
        <v>0.99991248779564668</v>
      </c>
      <c r="AT103" s="348">
        <f t="shared" si="132"/>
        <v>0.99991560714627725</v>
      </c>
      <c r="AU103" s="348">
        <f t="shared" si="132"/>
        <v>0.99991655135277502</v>
      </c>
      <c r="AV103" s="348">
        <f t="shared" si="132"/>
        <v>0.99991628061971705</v>
      </c>
      <c r="AW103" s="348">
        <f t="shared" si="130"/>
        <v>0.99991543216627965</v>
      </c>
      <c r="AX103" s="348">
        <f t="shared" si="130"/>
        <v>0.9999144141505063</v>
      </c>
      <c r="AY103" s="348">
        <f t="shared" si="130"/>
        <v>0.999913471285241</v>
      </c>
      <c r="AZ103" s="348">
        <f t="shared" si="130"/>
        <v>0.99991273182564722</v>
      </c>
      <c r="BA103" s="348">
        <f t="shared" si="128"/>
        <v>0.99991224196052475</v>
      </c>
      <c r="BB103" s="348">
        <f t="shared" si="136"/>
        <v>0.99991199130427766</v>
      </c>
      <c r="BC103" s="348">
        <f t="shared" si="136"/>
        <v>0.99991193175839765</v>
      </c>
      <c r="BD103" s="348">
        <f t="shared" si="136"/>
        <v>0.99991199118144691</v>
      </c>
      <c r="BE103" s="348">
        <f t="shared" si="136"/>
        <v>0.99991208359795514</v>
      </c>
      <c r="BF103" s="348">
        <f t="shared" si="136"/>
        <v>0.99991218801956705</v>
      </c>
      <c r="BG103" s="348">
        <f t="shared" si="136"/>
        <v>0.99991241214006688</v>
      </c>
      <c r="BH103" s="348">
        <f t="shared" si="136"/>
        <v>0.99991287273801832</v>
      </c>
      <c r="BI103" s="348">
        <f t="shared" si="136"/>
        <v>0.99991367960938626</v>
      </c>
      <c r="BJ103" s="348">
        <f t="shared" si="136"/>
        <v>0.99991493191478831</v>
      </c>
      <c r="BK103" s="348">
        <f t="shared" si="136"/>
        <v>0.99991671310915298</v>
      </c>
      <c r="BL103" s="348">
        <f t="shared" si="136"/>
        <v>0.99991908508877392</v>
      </c>
      <c r="BM103" s="348">
        <f t="shared" si="136"/>
        <v>0.99992208238079194</v>
      </c>
      <c r="BN103" s="349">
        <f t="shared" si="136"/>
        <v>0.99992570733675001</v>
      </c>
      <c r="BO103" s="268"/>
      <c r="BP103" s="184"/>
      <c r="BQ103" s="184"/>
      <c r="BR103" s="184"/>
      <c r="BS103" s="184"/>
      <c r="BT103" s="184"/>
      <c r="BU103" s="184"/>
      <c r="BV103" s="184"/>
      <c r="BW103" s="184"/>
      <c r="BX103" s="184"/>
      <c r="BY103" s="184"/>
      <c r="BZ103" s="184"/>
      <c r="CA103" s="184"/>
      <c r="CB103" s="184"/>
      <c r="CC103" s="184"/>
      <c r="CD103" s="184"/>
      <c r="CE103" s="184"/>
      <c r="CF103" s="184"/>
    </row>
    <row r="104" spans="2:84" ht="42" customHeight="1">
      <c r="B104" s="478"/>
      <c r="C104" s="477"/>
      <c r="D104" s="498">
        <v>0.15</v>
      </c>
      <c r="E104" s="517"/>
      <c r="F104" s="348">
        <f t="shared" si="134"/>
        <v>0.97300112162965446</v>
      </c>
      <c r="G104" s="348">
        <f t="shared" si="134"/>
        <v>0.95999362066711003</v>
      </c>
      <c r="H104" s="348">
        <f t="shared" si="134"/>
        <v>0.94091002023159076</v>
      </c>
      <c r="I104" s="348">
        <f t="shared" si="134"/>
        <v>0.9131333833719395</v>
      </c>
      <c r="J104" s="348">
        <f t="shared" si="134"/>
        <v>0.87316851795144257</v>
      </c>
      <c r="K104" s="348">
        <f t="shared" si="134"/>
        <v>0.81661789645674154</v>
      </c>
      <c r="L104" s="348">
        <f t="shared" si="134"/>
        <v>0.7384749096722103</v>
      </c>
      <c r="M104" s="348">
        <f t="shared" si="134"/>
        <v>0.634036947356032</v>
      </c>
      <c r="N104" s="348">
        <f t="shared" si="134"/>
        <v>0.50086534131684857</v>
      </c>
      <c r="O104" s="348">
        <f t="shared" si="134"/>
        <v>0.34314348070918116</v>
      </c>
      <c r="P104" s="348">
        <f t="shared" si="134"/>
        <v>0.19417506313728936</v>
      </c>
      <c r="Q104" s="348">
        <f t="shared" si="134"/>
        <v>0.16588779440089529</v>
      </c>
      <c r="R104" s="348">
        <f t="shared" si="134"/>
        <v>0.26921742216059363</v>
      </c>
      <c r="S104" s="348">
        <f t="shared" si="134"/>
        <v>0.43152211126044293</v>
      </c>
      <c r="T104" s="348">
        <f t="shared" si="134"/>
        <v>0.57708194315165118</v>
      </c>
      <c r="U104" s="348">
        <f t="shared" si="134"/>
        <v>0.69451890057745369</v>
      </c>
      <c r="V104" s="348">
        <f t="shared" si="131"/>
        <v>0.78409950807185602</v>
      </c>
      <c r="W104" s="348">
        <f t="shared" si="131"/>
        <v>0.84982630371626056</v>
      </c>
      <c r="X104" s="348">
        <f t="shared" si="131"/>
        <v>0.89673193973015441</v>
      </c>
      <c r="Y104" s="348">
        <f t="shared" si="131"/>
        <v>0.92955599681073997</v>
      </c>
      <c r="Z104" s="348">
        <f t="shared" si="131"/>
        <v>0.95221392131850058</v>
      </c>
      <c r="AA104" s="348">
        <f t="shared" si="131"/>
        <v>0.96770745706540162</v>
      </c>
      <c r="AB104" s="348">
        <f t="shared" si="131"/>
        <v>0.97823373432726179</v>
      </c>
      <c r="AC104" s="348">
        <f t="shared" si="131"/>
        <v>0.98535377958885217</v>
      </c>
      <c r="AD104" s="348">
        <f t="shared" si="131"/>
        <v>0.99015527366155542</v>
      </c>
      <c r="AE104" s="348">
        <f t="shared" si="131"/>
        <v>0.99338637918756811</v>
      </c>
      <c r="AF104" s="348">
        <f t="shared" si="131"/>
        <v>0.99555732654798179</v>
      </c>
      <c r="AG104" s="348">
        <f t="shared" si="132"/>
        <v>0.99701409282472053</v>
      </c>
      <c r="AH104" s="348">
        <f t="shared" si="132"/>
        <v>0.99799037861400941</v>
      </c>
      <c r="AI104" s="348">
        <f t="shared" si="132"/>
        <v>0.99864363878373008</v>
      </c>
      <c r="AJ104" s="348">
        <f t="shared" si="132"/>
        <v>0.99907977927470137</v>
      </c>
      <c r="AK104" s="348">
        <f t="shared" si="132"/>
        <v>0.99936996130773914</v>
      </c>
      <c r="AL104" s="348">
        <f t="shared" si="132"/>
        <v>0.99956198019338838</v>
      </c>
      <c r="AM104" s="348">
        <f t="shared" si="132"/>
        <v>0.99968794535399641</v>
      </c>
      <c r="AN104" s="348">
        <f t="shared" si="132"/>
        <v>0.99976945166073572</v>
      </c>
      <c r="AO104" s="348">
        <f t="shared" si="132"/>
        <v>0.99982105445385461</v>
      </c>
      <c r="AP104" s="348">
        <f t="shared" si="132"/>
        <v>0.99985259944166482</v>
      </c>
      <c r="AQ104" s="348">
        <f t="shared" si="132"/>
        <v>0.99987078029033638</v>
      </c>
      <c r="AR104" s="348">
        <f t="shared" si="132"/>
        <v>0.99988017591155509</v>
      </c>
      <c r="AS104" s="348">
        <f t="shared" si="132"/>
        <v>0.99988393807696996</v>
      </c>
      <c r="AT104" s="348">
        <f t="shared" si="132"/>
        <v>0.99988424524234909</v>
      </c>
      <c r="AU104" s="348">
        <f t="shared" si="132"/>
        <v>0.99988260148215524</v>
      </c>
      <c r="AV104" s="348">
        <f t="shared" si="132"/>
        <v>0.99988003419293248</v>
      </c>
      <c r="AW104" s="348">
        <f t="shared" si="130"/>
        <v>0.99987722674274049</v>
      </c>
      <c r="AX104" s="348">
        <f t="shared" si="130"/>
        <v>0.99987460998379729</v>
      </c>
      <c r="AY104" s="348">
        <f t="shared" si="130"/>
        <v>0.99987242792943798</v>
      </c>
      <c r="AZ104" s="348">
        <f t="shared" si="130"/>
        <v>0.99987078693941511</v>
      </c>
      <c r="BA104" s="348">
        <f t="shared" si="128"/>
        <v>0.99986969379898227</v>
      </c>
      <c r="BB104" s="348">
        <f t="shared" si="136"/>
        <v>0.99986908561491505</v>
      </c>
      <c r="BC104" s="348">
        <f t="shared" si="136"/>
        <v>0.99986885306249651</v>
      </c>
      <c r="BD104" s="348">
        <f t="shared" si="136"/>
        <v>0.99986885783737489</v>
      </c>
      <c r="BE104" s="348">
        <f t="shared" si="136"/>
        <v>0.99986894611852084</v>
      </c>
      <c r="BF104" s="348">
        <f t="shared" si="136"/>
        <v>0.99986907402034941</v>
      </c>
      <c r="BG104" s="348">
        <f t="shared" si="136"/>
        <v>0.99986940911208078</v>
      </c>
      <c r="BH104" s="348">
        <f t="shared" si="136"/>
        <v>0.99987013561319804</v>
      </c>
      <c r="BI104" s="348">
        <f t="shared" si="136"/>
        <v>0.99987142724107114</v>
      </c>
      <c r="BJ104" s="348">
        <f t="shared" si="136"/>
        <v>0.99987344019972724</v>
      </c>
      <c r="BK104" s="348">
        <f t="shared" si="136"/>
        <v>0.99987630395001748</v>
      </c>
      <c r="BL104" s="348">
        <f t="shared" si="136"/>
        <v>0.99988011089771889</v>
      </c>
      <c r="BM104" s="348">
        <f t="shared" si="136"/>
        <v>0.99988490650612338</v>
      </c>
      <c r="BN104" s="349">
        <f t="shared" si="136"/>
        <v>0.99989068157665939</v>
      </c>
      <c r="BO104" s="268"/>
      <c r="BP104" s="184"/>
      <c r="BQ104" s="184"/>
      <c r="BR104" s="184"/>
      <c r="BS104" s="184"/>
      <c r="BT104" s="184"/>
      <c r="BU104" s="184"/>
      <c r="BV104" s="184"/>
      <c r="BW104" s="184"/>
      <c r="BX104" s="184"/>
      <c r="BY104" s="184"/>
      <c r="BZ104" s="184"/>
      <c r="CA104" s="184"/>
      <c r="CB104" s="184"/>
      <c r="CC104" s="184"/>
      <c r="CD104" s="184"/>
      <c r="CE104" s="184"/>
      <c r="CF104" s="184"/>
    </row>
    <row r="105" spans="2:84" ht="42" customHeight="1">
      <c r="B105" s="478"/>
      <c r="C105" s="477"/>
      <c r="D105" s="496">
        <v>0.1</v>
      </c>
      <c r="E105" s="517"/>
      <c r="F105" s="348">
        <f t="shared" si="134"/>
        <v>0.9729837965881003</v>
      </c>
      <c r="G105" s="348">
        <f t="shared" si="134"/>
        <v>0.95996260460255922</v>
      </c>
      <c r="H105" s="348">
        <f t="shared" si="134"/>
        <v>0.94085366305978424</v>
      </c>
      <c r="I105" s="348">
        <f t="shared" si="134"/>
        <v>0.91302921718224506</v>
      </c>
      <c r="J105" s="348">
        <f t="shared" si="134"/>
        <v>0.87297205475338668</v>
      </c>
      <c r="K105" s="348">
        <f t="shared" si="134"/>
        <v>0.81623787767476241</v>
      </c>
      <c r="L105" s="348">
        <f t="shared" si="134"/>
        <v>0.73771399758110656</v>
      </c>
      <c r="M105" s="348">
        <f t="shared" si="134"/>
        <v>0.63242930462437708</v>
      </c>
      <c r="N105" s="348">
        <f t="shared" si="134"/>
        <v>0.49712178624799719</v>
      </c>
      <c r="O105" s="348">
        <f t="shared" si="134"/>
        <v>0.33241840481141621</v>
      </c>
      <c r="P105" s="348">
        <f t="shared" si="134"/>
        <v>0.14504502513491355</v>
      </c>
      <c r="Q105" s="348">
        <f t="shared" si="134"/>
        <v>5.8765164422960481E-2</v>
      </c>
      <c r="R105" s="348">
        <f t="shared" si="134"/>
        <v>0.2494081212968792</v>
      </c>
      <c r="S105" s="348">
        <f t="shared" si="134"/>
        <v>0.42570270966164042</v>
      </c>
      <c r="T105" s="348">
        <f t="shared" si="134"/>
        <v>0.57475983582477508</v>
      </c>
      <c r="U105" s="348">
        <f t="shared" si="134"/>
        <v>0.69345900075293487</v>
      </c>
      <c r="V105" s="348">
        <f t="shared" si="131"/>
        <v>0.78358116019793578</v>
      </c>
      <c r="W105" s="348">
        <f t="shared" si="131"/>
        <v>0.84956202632249489</v>
      </c>
      <c r="X105" s="348">
        <f t="shared" si="131"/>
        <v>0.89659321093771416</v>
      </c>
      <c r="Y105" s="348">
        <f t="shared" si="131"/>
        <v>0.92948145339805621</v>
      </c>
      <c r="Z105" s="348">
        <f t="shared" si="131"/>
        <v>0.95217300246445469</v>
      </c>
      <c r="AA105" s="348">
        <f t="shared" si="131"/>
        <v>0.96768446710363643</v>
      </c>
      <c r="AB105" s="348">
        <f t="shared" si="131"/>
        <v>0.97822040161445922</v>
      </c>
      <c r="AC105" s="348">
        <f t="shared" si="131"/>
        <v>0.98534563275693754</v>
      </c>
      <c r="AD105" s="348">
        <f t="shared" si="131"/>
        <v>0.99014982094877346</v>
      </c>
      <c r="AE105" s="348">
        <f t="shared" si="131"/>
        <v>0.99338216978864202</v>
      </c>
      <c r="AF105" s="348">
        <f t="shared" si="131"/>
        <v>0.99555345527885297</v>
      </c>
      <c r="AG105" s="348">
        <f t="shared" si="132"/>
        <v>0.99700993295158058</v>
      </c>
      <c r="AH105" s="348">
        <f t="shared" si="132"/>
        <v>0.9979854350764038</v>
      </c>
      <c r="AI105" s="348">
        <f t="shared" si="132"/>
        <v>0.99863746709999579</v>
      </c>
      <c r="AJ105" s="348">
        <f t="shared" si="132"/>
        <v>0.9990719422438864</v>
      </c>
      <c r="AK105" s="348">
        <f t="shared" si="132"/>
        <v>0.99936000937877367</v>
      </c>
      <c r="AL105" s="348">
        <f t="shared" si="132"/>
        <v>0.99954944836375403</v>
      </c>
      <c r="AM105" s="348">
        <f t="shared" si="132"/>
        <v>0.99967236276421612</v>
      </c>
      <c r="AN105" s="348">
        <f t="shared" si="132"/>
        <v>0.99975036122956862</v>
      </c>
      <c r="AO105" s="348">
        <f t="shared" si="132"/>
        <v>0.99979803983542437</v>
      </c>
      <c r="AP105" s="348">
        <f t="shared" si="132"/>
        <v>0.99982531589719015</v>
      </c>
      <c r="AQ105" s="348">
        <f t="shared" si="132"/>
        <v>0.99983898528212511</v>
      </c>
      <c r="AR105" s="348">
        <f t="shared" si="132"/>
        <v>0.99984375481347443</v>
      </c>
      <c r="AS105" s="348">
        <f t="shared" si="132"/>
        <v>0.99984292069794256</v>
      </c>
      <c r="AT105" s="348">
        <f t="shared" si="132"/>
        <v>0.99983881000532138</v>
      </c>
      <c r="AU105" s="348">
        <f t="shared" si="132"/>
        <v>0.99983306594641952</v>
      </c>
      <c r="AV105" s="348">
        <f t="shared" si="132"/>
        <v>0.99982683276732776</v>
      </c>
      <c r="AW105" s="348">
        <f t="shared" si="130"/>
        <v>0.99982087840745792</v>
      </c>
      <c r="AX105" s="348">
        <f t="shared" si="130"/>
        <v>0.99981568016750311</v>
      </c>
      <c r="AY105" s="348">
        <f t="shared" si="130"/>
        <v>0.99981148912260986</v>
      </c>
      <c r="AZ105" s="348">
        <f t="shared" si="130"/>
        <v>0.99980838217114532</v>
      </c>
      <c r="BA105" s="348">
        <f t="shared" si="128"/>
        <v>0.99980630599250775</v>
      </c>
      <c r="BB105" s="348">
        <f t="shared" si="136"/>
        <v>0.99980511441138209</v>
      </c>
      <c r="BC105" s="348">
        <f t="shared" si="136"/>
        <v>0.99980459929979415</v>
      </c>
      <c r="BD105" s="348">
        <f t="shared" si="136"/>
        <v>0.99980451473078868</v>
      </c>
      <c r="BE105" s="348">
        <f t="shared" si="136"/>
        <v>0.99980459618061479</v>
      </c>
      <c r="BF105" s="348">
        <f t="shared" si="136"/>
        <v>0.99980476236804161</v>
      </c>
      <c r="BG105" s="348">
        <f t="shared" si="136"/>
        <v>0.99980527857611057</v>
      </c>
      <c r="BH105" s="348">
        <f t="shared" si="136"/>
        <v>0.99980643888733844</v>
      </c>
      <c r="BI105" s="348">
        <f t="shared" si="136"/>
        <v>0.99980852057085834</v>
      </c>
      <c r="BJ105" s="348">
        <f t="shared" si="136"/>
        <v>0.99981177108064845</v>
      </c>
      <c r="BK105" s="348">
        <f t="shared" si="136"/>
        <v>0.99981639148469481</v>
      </c>
      <c r="BL105" s="348">
        <f t="shared" si="136"/>
        <v>0.99982251843974468</v>
      </c>
      <c r="BM105" s="348">
        <f t="shared" si="136"/>
        <v>0.99983020752395935</v>
      </c>
      <c r="BN105" s="349">
        <f t="shared" si="136"/>
        <v>0.99983942112456103</v>
      </c>
      <c r="BO105" s="268"/>
      <c r="BP105" s="184"/>
      <c r="BQ105" s="184"/>
      <c r="BR105" s="184"/>
      <c r="BS105" s="184"/>
      <c r="BT105" s="184"/>
      <c r="BU105" s="184"/>
      <c r="BV105" s="184"/>
      <c r="BW105" s="184"/>
      <c r="BX105" s="184"/>
      <c r="BY105" s="184"/>
      <c r="BZ105" s="184"/>
      <c r="CA105" s="184"/>
      <c r="CB105" s="184"/>
      <c r="CC105" s="184"/>
      <c r="CD105" s="184"/>
      <c r="CE105" s="184"/>
      <c r="CF105" s="184"/>
    </row>
    <row r="106" spans="2:84" ht="42" customHeight="1">
      <c r="B106" s="479"/>
      <c r="C106" s="478"/>
      <c r="D106" s="498">
        <v>0.05</v>
      </c>
      <c r="E106" s="517"/>
      <c r="F106" s="348">
        <f t="shared" si="134"/>
        <v>0.97303336048953681</v>
      </c>
      <c r="G106" s="348">
        <f t="shared" si="134"/>
        <v>0.96005131729245463</v>
      </c>
      <c r="H106" s="348">
        <f t="shared" si="134"/>
        <v>0.94101480890452704</v>
      </c>
      <c r="I106" s="348">
        <f t="shared" si="134"/>
        <v>0.91332693758962102</v>
      </c>
      <c r="J106" s="348">
        <f t="shared" si="134"/>
        <v>0.87353319930067785</v>
      </c>
      <c r="K106" s="348">
        <f t="shared" si="134"/>
        <v>0.8173221157415218</v>
      </c>
      <c r="L106" s="348">
        <f t="shared" si="134"/>
        <v>0.73988066461115265</v>
      </c>
      <c r="M106" s="348">
        <f t="shared" si="134"/>
        <v>0.63698781677523886</v>
      </c>
      <c r="N106" s="348">
        <f t="shared" si="134"/>
        <v>0.50761769845080795</v>
      </c>
      <c r="O106" s="348">
        <f t="shared" si="134"/>
        <v>0.36118343320365032</v>
      </c>
      <c r="P106" s="348">
        <f t="shared" si="134"/>
        <v>0.24665614563127444</v>
      </c>
      <c r="Q106" s="348">
        <f t="shared" si="134"/>
        <v>0.23124137908878506</v>
      </c>
      <c r="R106" s="348">
        <f t="shared" si="134"/>
        <v>0.29918505962540087</v>
      </c>
      <c r="S106" s="348">
        <f t="shared" si="134"/>
        <v>0.44182126485460321</v>
      </c>
      <c r="T106" s="348">
        <f t="shared" si="134"/>
        <v>0.5813203129258</v>
      </c>
      <c r="U106" s="348">
        <f t="shared" si="134"/>
        <v>0.69647240540391941</v>
      </c>
      <c r="V106" s="348">
        <f t="shared" si="131"/>
        <v>0.785058736424877</v>
      </c>
      <c r="W106" s="348">
        <f t="shared" si="131"/>
        <v>0.85031617444796981</v>
      </c>
      <c r="X106" s="348">
        <f t="shared" si="131"/>
        <v>0.89698904250744371</v>
      </c>
      <c r="Y106" s="348">
        <f t="shared" si="131"/>
        <v>0.92969370993739242</v>
      </c>
      <c r="Z106" s="348">
        <f t="shared" si="131"/>
        <v>0.95228876805628448</v>
      </c>
      <c r="AA106" s="348">
        <f t="shared" si="131"/>
        <v>0.967748406070016</v>
      </c>
      <c r="AB106" s="348">
        <f t="shared" si="131"/>
        <v>0.9782559286066066</v>
      </c>
      <c r="AC106" s="348">
        <f t="shared" si="131"/>
        <v>0.98536522823931416</v>
      </c>
      <c r="AD106" s="348">
        <f t="shared" si="131"/>
        <v>0.99016020664119886</v>
      </c>
      <c r="AE106" s="348">
        <f t="shared" si="131"/>
        <v>0.99338696476697219</v>
      </c>
      <c r="AF106" s="348">
        <f t="shared" si="131"/>
        <v>0.99555456408400256</v>
      </c>
      <c r="AG106" s="348">
        <f t="shared" si="132"/>
        <v>0.99700828163898736</v>
      </c>
      <c r="AH106" s="348">
        <f t="shared" si="132"/>
        <v>0.99798136622199951</v>
      </c>
      <c r="AI106" s="348">
        <f t="shared" si="132"/>
        <v>0.9986309546884713</v>
      </c>
      <c r="AJ106" s="348">
        <f t="shared" si="132"/>
        <v>0.99906271193918161</v>
      </c>
      <c r="AK106" s="348">
        <f t="shared" si="132"/>
        <v>0.99934761101973624</v>
      </c>
      <c r="AL106" s="348">
        <f t="shared" si="132"/>
        <v>0.99953330717471689</v>
      </c>
      <c r="AM106" s="348">
        <f t="shared" si="132"/>
        <v>0.99965182446983492</v>
      </c>
      <c r="AN106" s="348">
        <f t="shared" si="132"/>
        <v>0.9997247392917028</v>
      </c>
      <c r="AO106" s="348">
        <f t="shared" si="132"/>
        <v>0.99976666801886671</v>
      </c>
      <c r="AP106" s="348">
        <f t="shared" si="132"/>
        <v>0.99978760529431754</v>
      </c>
      <c r="AQ106" s="348">
        <f t="shared" si="132"/>
        <v>0.99979448158877293</v>
      </c>
      <c r="AR106" s="348">
        <f t="shared" si="132"/>
        <v>0.99979218934387259</v>
      </c>
      <c r="AS106" s="348">
        <f t="shared" si="132"/>
        <v>0.99978424781624831</v>
      </c>
      <c r="AT106" s="348">
        <f t="shared" si="132"/>
        <v>0.99977322463604557</v>
      </c>
      <c r="AU106" s="348">
        <f t="shared" si="132"/>
        <v>0.99976099749120817</v>
      </c>
      <c r="AV106" s="348">
        <f t="shared" si="132"/>
        <v>0.99974891548959477</v>
      </c>
      <c r="AW106" s="348">
        <f t="shared" si="130"/>
        <v>0.99973790218588809</v>
      </c>
      <c r="AX106" s="348">
        <f t="shared" si="130"/>
        <v>0.99972852846694893</v>
      </c>
      <c r="AY106" s="348">
        <f t="shared" si="130"/>
        <v>0.99972107239706332</v>
      </c>
      <c r="AZ106" s="348">
        <f t="shared" si="130"/>
        <v>0.99971557452480497</v>
      </c>
      <c r="BA106" s="348">
        <f t="shared" si="128"/>
        <v>0.99971189111416559</v>
      </c>
      <c r="BB106" s="348">
        <f t="shared" si="136"/>
        <v>0.99970974420938397</v>
      </c>
      <c r="BC106" s="348">
        <f t="shared" si="136"/>
        <v>0.99970876599299718</v>
      </c>
      <c r="BD106" s="348">
        <f t="shared" si="136"/>
        <v>0.99970853492078737</v>
      </c>
      <c r="BE106" s="348">
        <f t="shared" si="136"/>
        <v>0.99970860514764526</v>
      </c>
      <c r="BF106" s="348">
        <f t="shared" si="136"/>
        <v>0.99970883408853206</v>
      </c>
      <c r="BG106" s="348">
        <f t="shared" si="136"/>
        <v>0.99970964715769284</v>
      </c>
      <c r="BH106" s="348">
        <f t="shared" si="136"/>
        <v>0.99971151809672576</v>
      </c>
      <c r="BI106" s="348">
        <f t="shared" si="136"/>
        <v>0.99971489241673128</v>
      </c>
      <c r="BJ106" s="348">
        <f t="shared" si="136"/>
        <v>0.99972016363298877</v>
      </c>
      <c r="BK106" s="348">
        <f t="shared" si="136"/>
        <v>0.99972764366681122</v>
      </c>
      <c r="BL106" s="348">
        <f t="shared" si="136"/>
        <v>0.99973753145634892</v>
      </c>
      <c r="BM106" s="348">
        <f t="shared" si="136"/>
        <v>0.99974988510840068</v>
      </c>
      <c r="BN106" s="349">
        <f t="shared" si="136"/>
        <v>0.99976460349179019</v>
      </c>
      <c r="BO106" s="268"/>
      <c r="BP106" s="184"/>
      <c r="BQ106" s="184"/>
      <c r="BR106" s="184"/>
      <c r="BS106" s="184"/>
      <c r="BT106" s="184"/>
      <c r="BU106" s="184"/>
      <c r="BV106" s="184"/>
      <c r="BW106" s="184"/>
      <c r="BX106" s="184"/>
      <c r="BY106" s="184"/>
      <c r="BZ106" s="184"/>
      <c r="CA106" s="184"/>
      <c r="CB106" s="184"/>
      <c r="CC106" s="184"/>
      <c r="CD106" s="184"/>
      <c r="CE106" s="184"/>
      <c r="CF106" s="184"/>
    </row>
    <row r="107" spans="2:84" ht="42" customHeight="1">
      <c r="B107" s="479"/>
      <c r="C107" s="478"/>
      <c r="D107" s="496">
        <v>0</v>
      </c>
      <c r="E107" s="517"/>
      <c r="F107" s="348">
        <f t="shared" si="134"/>
        <v>0.97329763704573502</v>
      </c>
      <c r="G107" s="348">
        <f t="shared" si="134"/>
        <v>0.96052335303807712</v>
      </c>
      <c r="H107" s="348">
        <f t="shared" si="134"/>
        <v>0.94186977257610027</v>
      </c>
      <c r="I107" s="348">
        <f t="shared" si="134"/>
        <v>0.91489987387260696</v>
      </c>
      <c r="J107" s="348">
        <f t="shared" si="134"/>
        <v>0.8764789674540967</v>
      </c>
      <c r="K107" s="348">
        <f t="shared" si="134"/>
        <v>0.82295499673207861</v>
      </c>
      <c r="L107" s="348">
        <f t="shared" si="134"/>
        <v>0.75093024613625337</v>
      </c>
      <c r="M107" s="348">
        <f t="shared" si="134"/>
        <v>0.65937744957692557</v>
      </c>
      <c r="N107" s="348">
        <f t="shared" si="134"/>
        <v>0.55469531619990853</v>
      </c>
      <c r="O107" s="348">
        <f t="shared" si="134"/>
        <v>0.46027981481455466</v>
      </c>
      <c r="P107" s="348">
        <f t="shared" si="134"/>
        <v>0.41354791165459515</v>
      </c>
      <c r="Q107" s="348">
        <f t="shared" si="134"/>
        <v>0.40933030909734358</v>
      </c>
      <c r="R107" s="348">
        <f t="shared" si="134"/>
        <v>0.43162018360667032</v>
      </c>
      <c r="S107" s="348">
        <f t="shared" si="134"/>
        <v>0.50825647508827299</v>
      </c>
      <c r="T107" s="348">
        <f t="shared" si="134"/>
        <v>0.61256752806970538</v>
      </c>
      <c r="U107" s="348">
        <f t="shared" si="134"/>
        <v>0.71163341572281258</v>
      </c>
      <c r="V107" s="348">
        <f t="shared" si="131"/>
        <v>0.79268177145621777</v>
      </c>
      <c r="W107" s="348">
        <f t="shared" si="131"/>
        <v>0.85425950386842431</v>
      </c>
      <c r="X107" s="348">
        <f t="shared" si="131"/>
        <v>0.89907564842869769</v>
      </c>
      <c r="Y107" s="348">
        <f t="shared" si="131"/>
        <v>0.93081892468560357</v>
      </c>
      <c r="Z107" s="348">
        <f t="shared" si="131"/>
        <v>0.95290550817563469</v>
      </c>
      <c r="AA107" s="348">
        <f t="shared" si="131"/>
        <v>0.96809122039908835</v>
      </c>
      <c r="AB107" s="348">
        <f t="shared" si="131"/>
        <v>0.97844868491439363</v>
      </c>
      <c r="AC107" s="348">
        <f t="shared" si="131"/>
        <v>0.9854744511296244</v>
      </c>
      <c r="AD107" s="348">
        <f t="shared" si="131"/>
        <v>0.99022213258562308</v>
      </c>
      <c r="AE107" s="348">
        <f t="shared" si="131"/>
        <v>0.99342154265149607</v>
      </c>
      <c r="AF107" s="348">
        <f t="shared" si="131"/>
        <v>0.9955728273586012</v>
      </c>
      <c r="AG107" s="348">
        <f t="shared" si="132"/>
        <v>0.99701628982355384</v>
      </c>
      <c r="AH107" s="348">
        <f t="shared" si="132"/>
        <v>0.99798234044734513</v>
      </c>
      <c r="AI107" s="348">
        <f t="shared" si="132"/>
        <v>0.99862644878821516</v>
      </c>
      <c r="AJ107" s="348">
        <f t="shared" si="132"/>
        <v>0.99905326343240641</v>
      </c>
      <c r="AK107" s="348">
        <f t="shared" si="132"/>
        <v>0.99933311150285442</v>
      </c>
      <c r="AL107" s="348">
        <f t="shared" si="132"/>
        <v>0.9995132241961362</v>
      </c>
      <c r="AM107" s="348">
        <f t="shared" si="132"/>
        <v>0.99962534927823798</v>
      </c>
      <c r="AN107" s="348">
        <f t="shared" si="132"/>
        <v>0.99969090255882675</v>
      </c>
      <c r="AO107" s="348">
        <f t="shared" si="132"/>
        <v>0.99972444611175004</v>
      </c>
      <c r="AP107" s="348">
        <f t="shared" si="132"/>
        <v>0.99973602649714255</v>
      </c>
      <c r="AQ107" s="348">
        <f t="shared" si="132"/>
        <v>0.99973273196074341</v>
      </c>
      <c r="AR107" s="348">
        <f t="shared" si="132"/>
        <v>0.99971971084824507</v>
      </c>
      <c r="AS107" s="348">
        <f t="shared" si="132"/>
        <v>0.99970081728706262</v>
      </c>
      <c r="AT107" s="348">
        <f t="shared" si="132"/>
        <v>0.99967900165229084</v>
      </c>
      <c r="AU107" s="348">
        <f t="shared" si="132"/>
        <v>0.99965653241666919</v>
      </c>
      <c r="AV107" s="348">
        <f t="shared" si="132"/>
        <v>0.99963511499786983</v>
      </c>
      <c r="AW107" s="348">
        <f t="shared" si="130"/>
        <v>0.99961595681637461</v>
      </c>
      <c r="AX107" s="348">
        <f t="shared" si="130"/>
        <v>0.99959981306183177</v>
      </c>
      <c r="AY107" s="348">
        <f t="shared" si="130"/>
        <v>0.99958703393185855</v>
      </c>
      <c r="AZ107" s="348">
        <f t="shared" si="130"/>
        <v>0.99957762210744427</v>
      </c>
      <c r="BA107" s="348">
        <f t="shared" si="128"/>
        <v>0.99957130014824791</v>
      </c>
      <c r="BB107" s="348">
        <f t="shared" si="136"/>
        <v>0.99956758206332463</v>
      </c>
      <c r="BC107" s="348">
        <f t="shared" si="136"/>
        <v>0.99956584140880322</v>
      </c>
      <c r="BD107" s="348">
        <f t="shared" si="136"/>
        <v>0.99956536899320114</v>
      </c>
      <c r="BE107" s="348">
        <f t="shared" si="136"/>
        <v>0.99956542068139786</v>
      </c>
      <c r="BF107" s="348">
        <f t="shared" si="136"/>
        <v>0.99956575293531824</v>
      </c>
      <c r="BG107" s="348">
        <f t="shared" si="136"/>
        <v>0.99956705475681462</v>
      </c>
      <c r="BH107" s="348">
        <f t="shared" si="136"/>
        <v>0.99957009488870885</v>
      </c>
      <c r="BI107" s="348">
        <f t="shared" si="136"/>
        <v>0.99957559300022836</v>
      </c>
      <c r="BJ107" s="348">
        <f t="shared" si="136"/>
        <v>0.99958417642803266</v>
      </c>
      <c r="BK107" s="348">
        <f t="shared" si="136"/>
        <v>0.99959632732939896</v>
      </c>
      <c r="BL107" s="348">
        <f t="shared" si="136"/>
        <v>0.99961232812766521</v>
      </c>
      <c r="BM107" s="348">
        <f t="shared" si="136"/>
        <v>0.99963221547646197</v>
      </c>
      <c r="BN107" s="349">
        <f t="shared" si="136"/>
        <v>0.99965575366128923</v>
      </c>
      <c r="BO107" s="268"/>
      <c r="BP107" s="184"/>
      <c r="BQ107" s="184"/>
      <c r="BR107" s="184"/>
      <c r="BS107" s="184"/>
      <c r="BT107" s="184"/>
      <c r="BU107" s="184"/>
      <c r="BV107" s="184"/>
      <c r="BW107" s="184"/>
      <c r="BX107" s="184"/>
      <c r="BY107" s="184"/>
      <c r="BZ107" s="184"/>
      <c r="CA107" s="184"/>
      <c r="CB107" s="184"/>
      <c r="CC107" s="184"/>
      <c r="CD107" s="184"/>
      <c r="CE107" s="184"/>
      <c r="CF107" s="184"/>
    </row>
    <row r="108" spans="2:84" ht="42" customHeight="1">
      <c r="B108" s="479"/>
      <c r="C108" s="478"/>
      <c r="D108" s="498">
        <v>-0.05</v>
      </c>
      <c r="E108" s="517"/>
      <c r="F108" s="348">
        <f t="shared" si="134"/>
        <v>0.97394413765674459</v>
      </c>
      <c r="G108" s="348">
        <f t="shared" si="134"/>
        <v>0.96167114218848826</v>
      </c>
      <c r="H108" s="348">
        <f t="shared" si="134"/>
        <v>0.94393135776585546</v>
      </c>
      <c r="I108" s="348">
        <f t="shared" si="134"/>
        <v>0.91864748612616953</v>
      </c>
      <c r="J108" s="348">
        <f t="shared" si="134"/>
        <v>0.88337252728739601</v>
      </c>
      <c r="K108" s="348">
        <f t="shared" si="134"/>
        <v>0.83576802698984298</v>
      </c>
      <c r="L108" s="348">
        <f t="shared" si="134"/>
        <v>0.77488718432208581</v>
      </c>
      <c r="M108" s="348">
        <f t="shared" si="134"/>
        <v>0.70385181405920771</v>
      </c>
      <c r="N108" s="348">
        <f t="shared" si="134"/>
        <v>0.6336761786953683</v>
      </c>
      <c r="O108" s="348">
        <f t="shared" si="134"/>
        <v>0.58297517952493794</v>
      </c>
      <c r="P108" s="348">
        <f t="shared" si="134"/>
        <v>0.56289177040982719</v>
      </c>
      <c r="Q108" s="348">
        <f t="shared" si="134"/>
        <v>0.56124869002467337</v>
      </c>
      <c r="R108" s="348">
        <f t="shared" si="134"/>
        <v>0.57025086136127545</v>
      </c>
      <c r="S108" s="348">
        <f t="shared" si="134"/>
        <v>0.60710570411620535</v>
      </c>
      <c r="T108" s="348">
        <f t="shared" si="134"/>
        <v>0.67084157450272197</v>
      </c>
      <c r="U108" s="348">
        <f t="shared" si="134"/>
        <v>0.74343725172340114</v>
      </c>
      <c r="V108" s="348">
        <f t="shared" si="131"/>
        <v>0.80970365873782379</v>
      </c>
      <c r="W108" s="348">
        <f t="shared" si="131"/>
        <v>0.86338484183083652</v>
      </c>
      <c r="X108" s="348">
        <f t="shared" si="131"/>
        <v>0.9040115678924554</v>
      </c>
      <c r="Y108" s="348">
        <f t="shared" si="131"/>
        <v>0.9335192735582587</v>
      </c>
      <c r="Z108" s="348">
        <f t="shared" si="131"/>
        <v>0.95440051412489435</v>
      </c>
      <c r="AA108" s="348">
        <f t="shared" si="131"/>
        <v>0.96892852014345487</v>
      </c>
      <c r="AB108" s="348">
        <f t="shared" si="131"/>
        <v>0.97892259191613529</v>
      </c>
      <c r="AC108" s="348">
        <f t="shared" si="131"/>
        <v>0.98574501545594317</v>
      </c>
      <c r="AD108" s="348">
        <f t="shared" si="131"/>
        <v>0.99037739738238884</v>
      </c>
      <c r="AE108" s="348">
        <f t="shared" si="131"/>
        <v>0.99351043216051116</v>
      </c>
      <c r="AF108" s="348">
        <f t="shared" si="131"/>
        <v>0.99562272128612761</v>
      </c>
      <c r="AG108" s="348">
        <f t="shared" si="132"/>
        <v>0.99704252431595863</v>
      </c>
      <c r="AH108" s="348">
        <f t="shared" si="132"/>
        <v>0.99799340128029423</v>
      </c>
      <c r="AI108" s="348">
        <f t="shared" si="132"/>
        <v>0.99862683863052704</v>
      </c>
      <c r="AJ108" s="348">
        <f t="shared" si="132"/>
        <v>0.9990451006552139</v>
      </c>
      <c r="AK108" s="348">
        <f t="shared" si="132"/>
        <v>0.99931703385497994</v>
      </c>
      <c r="AL108" s="348">
        <f t="shared" si="132"/>
        <v>0.99948891416107843</v>
      </c>
      <c r="AM108" s="348">
        <f t="shared" si="132"/>
        <v>0.99959186000608202</v>
      </c>
      <c r="AN108" s="348">
        <f t="shared" si="132"/>
        <v>0.99964688712623773</v>
      </c>
      <c r="AO108" s="348">
        <f t="shared" si="132"/>
        <v>0.9996683484678951</v>
      </c>
      <c r="AP108" s="348">
        <f t="shared" si="132"/>
        <v>0.99966626392160063</v>
      </c>
      <c r="AQ108" s="348">
        <f t="shared" si="132"/>
        <v>0.99964787828412105</v>
      </c>
      <c r="AR108" s="348">
        <f t="shared" si="132"/>
        <v>0.99961867402064664</v>
      </c>
      <c r="AS108" s="348">
        <f t="shared" si="132"/>
        <v>0.99958299405331552</v>
      </c>
      <c r="AT108" s="348">
        <f t="shared" si="132"/>
        <v>0.99954438739810458</v>
      </c>
      <c r="AU108" s="348">
        <f t="shared" si="132"/>
        <v>0.99950576672753455</v>
      </c>
      <c r="AV108" s="348">
        <f t="shared" si="132"/>
        <v>0.99946945258498032</v>
      </c>
      <c r="AW108" s="348">
        <f t="shared" si="130"/>
        <v>0.99943716659647019</v>
      </c>
      <c r="AX108" s="348">
        <f t="shared" si="130"/>
        <v>0.99941002127924727</v>
      </c>
      <c r="AY108" s="348">
        <f t="shared" si="130"/>
        <v>0.99938853628921631</v>
      </c>
      <c r="AZ108" s="348">
        <f t="shared" si="130"/>
        <v>0.9993726925384433</v>
      </c>
      <c r="BA108" s="348">
        <f t="shared" si="128"/>
        <v>0.99936202009677932</v>
      </c>
      <c r="BB108" s="348">
        <f t="shared" si="136"/>
        <v>0.99935570591764722</v>
      </c>
      <c r="BC108" s="348">
        <f t="shared" si="136"/>
        <v>0.99935270396343101</v>
      </c>
      <c r="BD108" s="348">
        <f t="shared" si="136"/>
        <v>0.99935183204204503</v>
      </c>
      <c r="BE108" s="348">
        <f t="shared" si="136"/>
        <v>0.9993518529797718</v>
      </c>
      <c r="BF108" s="348">
        <f t="shared" si="136"/>
        <v>0.99935235617939866</v>
      </c>
      <c r="BG108" s="348">
        <f t="shared" si="136"/>
        <v>0.99935446664486505</v>
      </c>
      <c r="BH108" s="348">
        <f t="shared" si="136"/>
        <v>0.9993594396636134</v>
      </c>
      <c r="BI108" s="348">
        <f t="shared" si="136"/>
        <v>0.99936844301544558</v>
      </c>
      <c r="BJ108" s="348">
        <f t="shared" si="136"/>
        <v>0.99938247810896874</v>
      </c>
      <c r="BK108" s="348">
        <f t="shared" si="136"/>
        <v>0.99940228541467002</v>
      </c>
      <c r="BL108" s="348">
        <f t="shared" si="136"/>
        <v>0.99942824980575351</v>
      </c>
      <c r="BM108" s="348">
        <f t="shared" si="136"/>
        <v>0.99946032559677045</v>
      </c>
      <c r="BN108" s="349">
        <f t="shared" si="136"/>
        <v>0.99949800145535383</v>
      </c>
      <c r="BO108" s="268"/>
      <c r="BP108" s="184"/>
      <c r="BQ108" s="184"/>
      <c r="BR108" s="184"/>
      <c r="BS108" s="184"/>
      <c r="BT108" s="184"/>
      <c r="BU108" s="184"/>
      <c r="BV108" s="184"/>
      <c r="BW108" s="184"/>
      <c r="BX108" s="184"/>
      <c r="BY108" s="184"/>
      <c r="BZ108" s="184"/>
      <c r="CA108" s="184"/>
      <c r="CB108" s="184"/>
      <c r="CC108" s="184"/>
      <c r="CD108" s="184"/>
      <c r="CE108" s="184"/>
      <c r="CF108" s="184"/>
    </row>
    <row r="109" spans="2:84" ht="42" customHeight="1">
      <c r="B109" s="479"/>
      <c r="C109" s="478"/>
      <c r="D109" s="496">
        <v>-0.1</v>
      </c>
      <c r="E109" s="517"/>
      <c r="F109" s="348">
        <f t="shared" si="134"/>
        <v>0.97509827786158931</v>
      </c>
      <c r="G109" s="348">
        <f t="shared" si="134"/>
        <v>0.96369585415880388</v>
      </c>
      <c r="H109" s="348">
        <f t="shared" si="134"/>
        <v>0.94750912239909946</v>
      </c>
      <c r="I109" s="348">
        <f t="shared" si="134"/>
        <v>0.92500378203495182</v>
      </c>
      <c r="J109" s="348">
        <f t="shared" si="134"/>
        <v>0.89468238825896873</v>
      </c>
      <c r="K109" s="348">
        <f t="shared" si="134"/>
        <v>0.8557685045241975</v>
      </c>
      <c r="L109" s="348">
        <f t="shared" si="134"/>
        <v>0.80951996042050622</v>
      </c>
      <c r="M109" s="348">
        <f t="shared" si="134"/>
        <v>0.76094684399638635</v>
      </c>
      <c r="N109" s="348">
        <f t="shared" si="134"/>
        <v>0.71916044714798855</v>
      </c>
      <c r="O109" s="348">
        <f t="shared" si="134"/>
        <v>0.69304894367259229</v>
      </c>
      <c r="P109" s="348">
        <f t="shared" si="134"/>
        <v>0.68367888617681527</v>
      </c>
      <c r="Q109" s="348">
        <f t="shared" si="134"/>
        <v>0.68293688377045203</v>
      </c>
      <c r="R109" s="348">
        <f t="shared" si="134"/>
        <v>0.68704774780353739</v>
      </c>
      <c r="S109" s="348">
        <f t="shared" si="134"/>
        <v>0.70503998609462015</v>
      </c>
      <c r="T109" s="348">
        <f t="shared" si="134"/>
        <v>0.74049348340525789</v>
      </c>
      <c r="U109" s="348">
        <f t="shared" si="134"/>
        <v>0.78726933493963447</v>
      </c>
      <c r="V109" s="348">
        <f t="shared" si="131"/>
        <v>0.83547042836546381</v>
      </c>
      <c r="W109" s="348">
        <f t="shared" si="131"/>
        <v>0.87805897693935719</v>
      </c>
      <c r="X109" s="348">
        <f t="shared" si="131"/>
        <v>0.91227099988255267</v>
      </c>
      <c r="Y109" s="348">
        <f t="shared" si="131"/>
        <v>0.9381618124175779</v>
      </c>
      <c r="Z109" s="348">
        <f t="shared" si="131"/>
        <v>0.95702022880573878</v>
      </c>
      <c r="AA109" s="348">
        <f t="shared" si="131"/>
        <v>0.97041628285200032</v>
      </c>
      <c r="AB109" s="348">
        <f t="shared" si="131"/>
        <v>0.97977368108876584</v>
      </c>
      <c r="AC109" s="348">
        <f t="shared" si="131"/>
        <v>0.98623527808845735</v>
      </c>
      <c r="AD109" s="348">
        <f t="shared" si="131"/>
        <v>0.99066126595558701</v>
      </c>
      <c r="AE109" s="348">
        <f t="shared" si="131"/>
        <v>0.9936749088163207</v>
      </c>
      <c r="AF109" s="348">
        <f t="shared" si="131"/>
        <v>0.99571708203483356</v>
      </c>
      <c r="AG109" s="348">
        <f t="shared" si="132"/>
        <v>0.99709472317293524</v>
      </c>
      <c r="AH109" s="348">
        <f t="shared" si="132"/>
        <v>0.99801918066159645</v>
      </c>
      <c r="AI109" s="348">
        <f t="shared" si="132"/>
        <v>0.9986348197614574</v>
      </c>
      <c r="AJ109" s="348">
        <f t="shared" si="132"/>
        <v>0.9990396447553459</v>
      </c>
      <c r="AK109" s="348">
        <f t="shared" si="132"/>
        <v>0.99929986244210178</v>
      </c>
      <c r="AL109" s="348">
        <f t="shared" si="132"/>
        <v>0.99946004186042503</v>
      </c>
      <c r="AM109" s="348">
        <f t="shared" si="132"/>
        <v>0.99955015610803966</v>
      </c>
      <c r="AN109" s="348">
        <f t="shared" si="132"/>
        <v>0.9995904508610588</v>
      </c>
      <c r="AO109" s="348">
        <f t="shared" si="132"/>
        <v>0.99959480722173299</v>
      </c>
      <c r="AP109" s="348">
        <f t="shared" si="132"/>
        <v>0.99957305563795418</v>
      </c>
      <c r="AQ109" s="348">
        <f t="shared" si="132"/>
        <v>0.99953254428336502</v>
      </c>
      <c r="AR109" s="348">
        <f t="shared" si="132"/>
        <v>0.99947915994406156</v>
      </c>
      <c r="AS109" s="348">
        <f t="shared" si="132"/>
        <v>0.99941793389381628</v>
      </c>
      <c r="AT109" s="348">
        <f t="shared" si="132"/>
        <v>0.99935333147610228</v>
      </c>
      <c r="AU109" s="348">
        <f t="shared" si="132"/>
        <v>0.99928931265771881</v>
      </c>
      <c r="AV109" s="348">
        <f t="shared" si="132"/>
        <v>0.99922925016018016</v>
      </c>
      <c r="AW109" s="348">
        <f t="shared" si="130"/>
        <v>0.99917579015684499</v>
      </c>
      <c r="AX109" s="348">
        <f t="shared" si="130"/>
        <v>0.999130729439204</v>
      </c>
      <c r="AY109" s="348">
        <f t="shared" si="130"/>
        <v>0.99909496019945609</v>
      </c>
      <c r="AZ109" s="348">
        <f t="shared" si="130"/>
        <v>0.99906850361444866</v>
      </c>
      <c r="BA109" s="348">
        <f t="shared" si="128"/>
        <v>0.99905062450444637</v>
      </c>
      <c r="BB109" s="348">
        <f t="shared" si="136"/>
        <v>0.9990399990699238</v>
      </c>
      <c r="BC109" s="348">
        <f t="shared" si="136"/>
        <v>0.99903489960632286</v>
      </c>
      <c r="BD109" s="348">
        <f t="shared" si="136"/>
        <v>0.99903336289453215</v>
      </c>
      <c r="BE109" s="348">
        <f t="shared" si="136"/>
        <v>0.9990333326208517</v>
      </c>
      <c r="BF109" s="348">
        <f t="shared" si="136"/>
        <v>0.99903412025828953</v>
      </c>
      <c r="BG109" s="348">
        <f t="shared" si="136"/>
        <v>0.99903757586417963</v>
      </c>
      <c r="BH109" s="348">
        <f t="shared" si="136"/>
        <v>0.99904576103606102</v>
      </c>
      <c r="BI109" s="348">
        <f t="shared" si="136"/>
        <v>0.99906057821235383</v>
      </c>
      <c r="BJ109" s="348">
        <f t="shared" si="136"/>
        <v>0.99908362618984448</v>
      </c>
      <c r="BK109" s="348">
        <f t="shared" si="136"/>
        <v>0.99911603029584395</v>
      </c>
      <c r="BL109" s="348">
        <f t="shared" si="136"/>
        <v>0.99915827857856077</v>
      </c>
      <c r="BM109" s="348">
        <f t="shared" si="136"/>
        <v>0.99921010257588561</v>
      </c>
      <c r="BN109" s="349">
        <f t="shared" si="136"/>
        <v>0.99927043969666218</v>
      </c>
      <c r="BO109" s="268"/>
      <c r="BP109" s="184"/>
      <c r="BQ109" s="184"/>
      <c r="BR109" s="184"/>
      <c r="BS109" s="184"/>
      <c r="BT109" s="184"/>
      <c r="BU109" s="184"/>
      <c r="BV109" s="184"/>
      <c r="BW109" s="184"/>
      <c r="BX109" s="184"/>
      <c r="BY109" s="184"/>
      <c r="BZ109" s="184"/>
      <c r="CA109" s="184"/>
      <c r="CB109" s="184"/>
      <c r="CC109" s="184"/>
      <c r="CD109" s="184"/>
      <c r="CE109" s="184"/>
      <c r="CF109" s="184"/>
    </row>
    <row r="110" spans="2:84" ht="42" customHeight="1">
      <c r="B110" s="479"/>
      <c r="C110" s="478"/>
      <c r="D110" s="498">
        <v>-0.15</v>
      </c>
      <c r="E110" s="517"/>
      <c r="F110" s="348">
        <f t="shared" si="134"/>
        <v>0.97681127345970853</v>
      </c>
      <c r="G110" s="348">
        <f t="shared" si="134"/>
        <v>0.96664424035006946</v>
      </c>
      <c r="H110" s="348">
        <f t="shared" si="134"/>
        <v>0.95258803069449705</v>
      </c>
      <c r="I110" s="348">
        <f t="shared" si="134"/>
        <v>0.93371986538292528</v>
      </c>
      <c r="J110" s="348">
        <f t="shared" si="134"/>
        <v>0.90946766292615977</v>
      </c>
      <c r="K110" s="348">
        <f t="shared" si="134"/>
        <v>0.88023892804350889</v>
      </c>
      <c r="L110" s="348">
        <f t="shared" si="134"/>
        <v>0.84823042558012318</v>
      </c>
      <c r="M110" s="348">
        <f t="shared" si="134"/>
        <v>0.81779663652477297</v>
      </c>
      <c r="N110" s="348">
        <f t="shared" si="134"/>
        <v>0.79422482512050008</v>
      </c>
      <c r="O110" s="348">
        <f t="shared" si="134"/>
        <v>0.7807158185276406</v>
      </c>
      <c r="P110" s="348">
        <f t="shared" si="134"/>
        <v>0.77609557415898955</v>
      </c>
      <c r="Q110" s="348">
        <f t="shared" si="134"/>
        <v>0.77573479245532806</v>
      </c>
      <c r="R110" s="348">
        <f t="shared" si="134"/>
        <v>0.77774287185019741</v>
      </c>
      <c r="S110" s="348">
        <f t="shared" si="134"/>
        <v>0.78680326413299695</v>
      </c>
      <c r="T110" s="348">
        <f t="shared" si="134"/>
        <v>0.80595745635796645</v>
      </c>
      <c r="U110" s="348">
        <f t="shared" si="134"/>
        <v>0.83388390416926716</v>
      </c>
      <c r="V110" s="348">
        <f t="shared" si="131"/>
        <v>0.86582630195056709</v>
      </c>
      <c r="W110" s="348">
        <f t="shared" si="131"/>
        <v>0.8967230504708692</v>
      </c>
      <c r="X110" s="348">
        <f t="shared" si="131"/>
        <v>0.92337498199278323</v>
      </c>
      <c r="Y110" s="348">
        <f t="shared" si="131"/>
        <v>0.94465818143037039</v>
      </c>
      <c r="Z110" s="348">
        <f t="shared" si="131"/>
        <v>0.96079487361219806</v>
      </c>
      <c r="AA110" s="348">
        <f t="shared" si="131"/>
        <v>0.97260713702260337</v>
      </c>
      <c r="AB110" s="348">
        <f t="shared" si="131"/>
        <v>0.98104795987928806</v>
      </c>
      <c r="AC110" s="348">
        <f t="shared" si="131"/>
        <v>0.98697901924466769</v>
      </c>
      <c r="AD110" s="348">
        <f t="shared" si="131"/>
        <v>0.99109674323561525</v>
      </c>
      <c r="AE110" s="348">
        <f t="shared" si="131"/>
        <v>0.99393004536387008</v>
      </c>
      <c r="AF110" s="348">
        <f t="shared" si="131"/>
        <v>0.99586557299056699</v>
      </c>
      <c r="AG110" s="348">
        <f t="shared" si="132"/>
        <v>0.99717899564585522</v>
      </c>
      <c r="AH110" s="348">
        <f t="shared" si="132"/>
        <v>0.9980634855158711</v>
      </c>
      <c r="AI110" s="348">
        <f t="shared" si="132"/>
        <v>0.99865269181596195</v>
      </c>
      <c r="AJ110" s="348">
        <f t="shared" si="132"/>
        <v>0.99903815480858282</v>
      </c>
      <c r="AK110" s="348">
        <f t="shared" si="132"/>
        <v>0.99928204291077827</v>
      </c>
      <c r="AL110" s="348">
        <f t="shared" si="132"/>
        <v>0.99942627918000326</v>
      </c>
      <c r="AM110" s="348">
        <f t="shared" si="132"/>
        <v>0.99949901313992673</v>
      </c>
      <c r="AN110" s="348">
        <f t="shared" si="132"/>
        <v>0.99951919746740692</v>
      </c>
      <c r="AO110" s="348">
        <f t="shared" si="132"/>
        <v>0.99949983054714453</v>
      </c>
      <c r="AP110" s="348">
        <f t="shared" si="132"/>
        <v>0.99945025445395064</v>
      </c>
      <c r="AQ110" s="348">
        <f t="shared" si="132"/>
        <v>0.99937776134416545</v>
      </c>
      <c r="AR110" s="348">
        <f t="shared" si="132"/>
        <v>0.99928866131396965</v>
      </c>
      <c r="AS110" s="348">
        <f t="shared" si="132"/>
        <v>0.99918890252670989</v>
      </c>
      <c r="AT110" s="348">
        <f t="shared" si="132"/>
        <v>0.99908430932966807</v>
      </c>
      <c r="AU110" s="348">
        <f t="shared" si="132"/>
        <v>0.99898051061208049</v>
      </c>
      <c r="AV110" s="348">
        <f t="shared" si="132"/>
        <v>0.99888265545746746</v>
      </c>
      <c r="AW110" s="348">
        <f t="shared" si="130"/>
        <v>0.99879503671630443</v>
      </c>
      <c r="AX110" s="348">
        <f t="shared" si="130"/>
        <v>0.99872074673382782</v>
      </c>
      <c r="AY110" s="348">
        <f t="shared" si="130"/>
        <v>0.99866146401584732</v>
      </c>
      <c r="AZ110" s="348">
        <f t="shared" si="130"/>
        <v>0.99861742049329583</v>
      </c>
      <c r="BA110" s="348">
        <f t="shared" si="128"/>
        <v>0.9985875430011959</v>
      </c>
      <c r="BB110" s="348">
        <f t="shared" si="136"/>
        <v>0.99856971837785902</v>
      </c>
      <c r="BC110" s="348">
        <f t="shared" si="136"/>
        <v>0.99856111063672448</v>
      </c>
      <c r="BD110" s="348">
        <f t="shared" si="136"/>
        <v>0.99855846124441316</v>
      </c>
      <c r="BE110" s="348">
        <f t="shared" si="136"/>
        <v>0.99855834526941001</v>
      </c>
      <c r="BF110" s="348">
        <f t="shared" si="136"/>
        <v>0.99855960907983521</v>
      </c>
      <c r="BG110" s="348">
        <f t="shared" si="136"/>
        <v>0.99856531554553596</v>
      </c>
      <c r="BH110" s="348">
        <f t="shared" si="136"/>
        <v>0.99857886942091945</v>
      </c>
      <c r="BI110" s="348">
        <f t="shared" si="136"/>
        <v>0.99860338111418401</v>
      </c>
      <c r="BJ110" s="348">
        <f t="shared" si="136"/>
        <v>0.99864140011036484</v>
      </c>
      <c r="BK110" s="348">
        <f t="shared" si="136"/>
        <v>0.99869460875024185</v>
      </c>
      <c r="BL110" s="348">
        <f t="shared" si="136"/>
        <v>0.99876354019990765</v>
      </c>
      <c r="BM110" s="348">
        <f t="shared" si="136"/>
        <v>0.99884739608847495</v>
      </c>
      <c r="BN110" s="349">
        <f t="shared" si="136"/>
        <v>0.99894403081276029</v>
      </c>
      <c r="BO110" s="268"/>
      <c r="BP110" s="184"/>
      <c r="BQ110" s="184"/>
      <c r="BR110" s="184"/>
      <c r="BS110" s="184"/>
      <c r="BT110" s="184"/>
      <c r="BU110" s="184"/>
      <c r="BV110" s="184"/>
      <c r="BW110" s="184"/>
      <c r="BX110" s="184"/>
      <c r="BY110" s="184"/>
      <c r="BZ110" s="184"/>
      <c r="CA110" s="184"/>
      <c r="CB110" s="184"/>
      <c r="CC110" s="184"/>
      <c r="CD110" s="184"/>
      <c r="CE110" s="184"/>
      <c r="CF110" s="184"/>
    </row>
    <row r="111" spans="2:84" ht="42" customHeight="1">
      <c r="B111" s="479"/>
      <c r="C111" s="478"/>
      <c r="D111" s="496">
        <v>-0.2</v>
      </c>
      <c r="E111" s="517"/>
      <c r="F111" s="348">
        <f t="shared" si="134"/>
        <v>0.97903863650041767</v>
      </c>
      <c r="G111" s="348">
        <f t="shared" si="134"/>
        <v>0.97037838896197248</v>
      </c>
      <c r="H111" s="348">
        <f t="shared" si="134"/>
        <v>0.95880488356419802</v>
      </c>
      <c r="I111" s="348">
        <f t="shared" si="134"/>
        <v>0.94392587135733685</v>
      </c>
      <c r="J111" s="348">
        <f t="shared" si="134"/>
        <v>0.92581401931951735</v>
      </c>
      <c r="K111" s="348">
        <f t="shared" si="134"/>
        <v>0.90539590823161487</v>
      </c>
      <c r="L111" s="348">
        <f t="shared" si="134"/>
        <v>0.88470587650071453</v>
      </c>
      <c r="M111" s="348">
        <f t="shared" si="134"/>
        <v>0.86657896793956646</v>
      </c>
      <c r="N111" s="348">
        <f t="shared" si="134"/>
        <v>0.85353592227763542</v>
      </c>
      <c r="O111" s="348">
        <f t="shared" si="134"/>
        <v>0.84644220870853393</v>
      </c>
      <c r="P111" s="348">
        <f t="shared" si="134"/>
        <v>0.84407870375337157</v>
      </c>
      <c r="Q111" s="348">
        <f t="shared" si="134"/>
        <v>0.84389545386427134</v>
      </c>
      <c r="R111" s="348">
        <f t="shared" si="134"/>
        <v>0.84491768027978587</v>
      </c>
      <c r="S111" s="348">
        <f t="shared" si="134"/>
        <v>0.84960470942519761</v>
      </c>
      <c r="T111" s="348">
        <f t="shared" si="134"/>
        <v>0.85992091386398084</v>
      </c>
      <c r="U111" s="348">
        <f t="shared" si="134"/>
        <v>0.87597676847927841</v>
      </c>
      <c r="V111" s="348">
        <f t="shared" si="131"/>
        <v>0.89586840690636338</v>
      </c>
      <c r="W111" s="348">
        <f t="shared" si="131"/>
        <v>0.91672638656214489</v>
      </c>
      <c r="X111" s="348">
        <f t="shared" si="131"/>
        <v>0.93606486246819165</v>
      </c>
      <c r="Y111" s="348">
        <f t="shared" si="131"/>
        <v>0.95246270549446899</v>
      </c>
      <c r="Z111" s="348">
        <f t="shared" si="131"/>
        <v>0.96550729776104349</v>
      </c>
      <c r="AA111" s="348">
        <f t="shared" si="131"/>
        <v>0.97542450258583702</v>
      </c>
      <c r="AB111" s="348">
        <f t="shared" si="131"/>
        <v>0.98272482285815033</v>
      </c>
      <c r="AC111" s="348">
        <f t="shared" si="131"/>
        <v>0.98797573937418859</v>
      </c>
      <c r="AD111" s="348">
        <f t="shared" si="131"/>
        <v>0.99168912337654991</v>
      </c>
      <c r="AE111" s="348">
        <f t="shared" si="131"/>
        <v>0.99428170532345606</v>
      </c>
      <c r="AF111" s="348">
        <f t="shared" si="131"/>
        <v>0.99607304022123022</v>
      </c>
      <c r="AG111" s="348">
        <f t="shared" si="132"/>
        <v>0.9972989281872281</v>
      </c>
      <c r="AH111" s="348">
        <f t="shared" si="132"/>
        <v>0.99812881929659292</v>
      </c>
      <c r="AI111" s="348">
        <f t="shared" si="132"/>
        <v>0.99868211630233861</v>
      </c>
      <c r="AJ111" s="348">
        <f t="shared" si="132"/>
        <v>0.99904162915278194</v>
      </c>
      <c r="AK111" s="348">
        <f t="shared" si="132"/>
        <v>0.99926398244407866</v>
      </c>
      <c r="AL111" s="348">
        <f t="shared" si="132"/>
        <v>0.999387385547163</v>
      </c>
      <c r="AM111" s="348">
        <f t="shared" si="132"/>
        <v>0.99943733595835826</v>
      </c>
      <c r="AN111" s="348">
        <f t="shared" si="132"/>
        <v>0.99943079388163925</v>
      </c>
      <c r="AO111" s="348">
        <f t="shared" si="132"/>
        <v>0.99937926142777966</v>
      </c>
      <c r="AP111" s="348">
        <f t="shared" si="132"/>
        <v>0.99929107654536509</v>
      </c>
      <c r="AQ111" s="348">
        <f t="shared" si="132"/>
        <v>0.9991731131832956</v>
      </c>
      <c r="AR111" s="348">
        <f t="shared" si="132"/>
        <v>0.99903197891016571</v>
      </c>
      <c r="AS111" s="348">
        <f t="shared" si="132"/>
        <v>0.99887473253341708</v>
      </c>
      <c r="AT111" s="348">
        <f t="shared" si="132"/>
        <v>0.99870912016331181</v>
      </c>
      <c r="AU111" s="348">
        <f t="shared" si="132"/>
        <v>0.99854335451299692</v>
      </c>
      <c r="AV111" s="348">
        <f t="shared" si="132"/>
        <v>0.99838552860624707</v>
      </c>
      <c r="AW111" s="348">
        <f t="shared" si="130"/>
        <v>0.99824283151130999</v>
      </c>
      <c r="AX111" s="348">
        <f t="shared" si="130"/>
        <v>0.99812078006524452</v>
      </c>
      <c r="AY111" s="348">
        <f t="shared" si="130"/>
        <v>0.99802266662456229</v>
      </c>
      <c r="AZ111" s="348">
        <f t="shared" si="130"/>
        <v>0.99794934701013349</v>
      </c>
      <c r="BA111" s="348">
        <f t="shared" ref="BA111:BN127" si="137">($E$74-$C$76)*2*(1/(1+EXP(-4/$E$76*(POWER(POWER((ABS(BA$75-($D$74))),3)+POWER(ABS($D111-($D$75)),3),1/3))))-0.5+$C$76)*($E$74-$C$76)*2*(1/(1+EXP(-4/$E$76*(POWER(POWER((ABS(BA$75-($C$74))),3)+POWER(ABS($D111-($C$75)),3),1/3))))-0.5+$C$76)</f>
        <v>0.99789938419318336</v>
      </c>
      <c r="BB111" s="348">
        <f t="shared" si="137"/>
        <v>0.99786946497171392</v>
      </c>
      <c r="BC111" s="348">
        <f t="shared" si="137"/>
        <v>0.99785495177697092</v>
      </c>
      <c r="BD111" s="348">
        <f t="shared" si="137"/>
        <v>0.99785042794712664</v>
      </c>
      <c r="BE111" s="348">
        <f t="shared" si="137"/>
        <v>0.99785016769729917</v>
      </c>
      <c r="BF111" s="348">
        <f t="shared" si="137"/>
        <v>0.9978522339882695</v>
      </c>
      <c r="BG111" s="348">
        <f t="shared" si="137"/>
        <v>0.9978617314788254</v>
      </c>
      <c r="BH111" s="348">
        <f t="shared" si="137"/>
        <v>0.99788431484903517</v>
      </c>
      <c r="BI111" s="348">
        <f t="shared" si="137"/>
        <v>0.99792508600078822</v>
      </c>
      <c r="BJ111" s="348">
        <f t="shared" si="137"/>
        <v>0.99798809801879251</v>
      </c>
      <c r="BK111" s="348">
        <f t="shared" si="137"/>
        <v>0.99807580092689008</v>
      </c>
      <c r="BL111" s="348">
        <f t="shared" si="137"/>
        <v>0.99818856077022666</v>
      </c>
      <c r="BM111" s="348">
        <f t="shared" si="137"/>
        <v>0.9983243999670901</v>
      </c>
      <c r="BN111" s="349">
        <f t="shared" si="137"/>
        <v>0.99847907678599046</v>
      </c>
      <c r="BO111" s="268"/>
      <c r="BP111" s="184"/>
      <c r="BQ111" s="184"/>
      <c r="BR111" s="184"/>
      <c r="BS111" s="184"/>
      <c r="BT111" s="184"/>
      <c r="BU111" s="184"/>
      <c r="BV111" s="184"/>
      <c r="BW111" s="184"/>
      <c r="BX111" s="184"/>
      <c r="BY111" s="184"/>
      <c r="BZ111" s="184"/>
      <c r="CA111" s="184"/>
      <c r="CB111" s="184"/>
      <c r="CC111" s="184"/>
      <c r="CD111" s="184"/>
      <c r="CE111" s="184"/>
      <c r="CF111" s="184"/>
    </row>
    <row r="112" spans="2:84" ht="42" customHeight="1">
      <c r="B112" s="479"/>
      <c r="C112" s="478"/>
      <c r="D112" s="498">
        <v>-0.25</v>
      </c>
      <c r="E112" s="517"/>
      <c r="F112" s="348">
        <f t="shared" si="134"/>
        <v>0.98164415823146878</v>
      </c>
      <c r="G112" s="348">
        <f t="shared" si="134"/>
        <v>0.9746064520414327</v>
      </c>
      <c r="H112" s="348">
        <f t="shared" si="134"/>
        <v>0.96556374175676973</v>
      </c>
      <c r="I112" s="348">
        <f t="shared" si="134"/>
        <v>0.95447853608513344</v>
      </c>
      <c r="J112" s="348">
        <f t="shared" si="134"/>
        <v>0.94172225636421925</v>
      </c>
      <c r="K112" s="348">
        <f t="shared" si="134"/>
        <v>0.92822670624019177</v>
      </c>
      <c r="L112" s="348">
        <f t="shared" si="134"/>
        <v>0.9154352334541348</v>
      </c>
      <c r="M112" s="348">
        <f t="shared" si="134"/>
        <v>0.90491301244284428</v>
      </c>
      <c r="N112" s="348">
        <f t="shared" si="134"/>
        <v>0.8977177635036897</v>
      </c>
      <c r="O112" s="348">
        <f t="shared" si="134"/>
        <v>0.89393201573732861</v>
      </c>
      <c r="P112" s="348">
        <f t="shared" si="134"/>
        <v>0.89269021878215282</v>
      </c>
      <c r="Q112" s="348">
        <f t="shared" si="134"/>
        <v>0.89259431756958374</v>
      </c>
      <c r="R112" s="348">
        <f t="shared" si="134"/>
        <v>0.89312983608356356</v>
      </c>
      <c r="S112" s="348">
        <f t="shared" si="134"/>
        <v>0.89560868551460482</v>
      </c>
      <c r="T112" s="348">
        <f t="shared" si="134"/>
        <v>0.90120142032499406</v>
      </c>
      <c r="U112" s="348">
        <f t="shared" si="134"/>
        <v>0.91029039274808599</v>
      </c>
      <c r="V112" s="348">
        <f t="shared" si="131"/>
        <v>0.92222924864448397</v>
      </c>
      <c r="W112" s="348">
        <f t="shared" si="131"/>
        <v>0.93560378077680062</v>
      </c>
      <c r="X112" s="348">
        <f t="shared" si="131"/>
        <v>0.94884604754257318</v>
      </c>
      <c r="Y112" s="348">
        <f t="shared" si="131"/>
        <v>0.9607668581836063</v>
      </c>
      <c r="Z112" s="348">
        <f t="shared" si="131"/>
        <v>0.97075121648260887</v>
      </c>
      <c r="AA112" s="348">
        <f t="shared" si="131"/>
        <v>0.97867476362057126</v>
      </c>
      <c r="AB112" s="348">
        <f t="shared" si="131"/>
        <v>0.98471612172287271</v>
      </c>
      <c r="AC112" s="348">
        <f t="shared" si="131"/>
        <v>0.9891872893837913</v>
      </c>
      <c r="AD112" s="348">
        <f t="shared" si="131"/>
        <v>0.99242306730235796</v>
      </c>
      <c r="AE112" s="348">
        <f t="shared" si="131"/>
        <v>0.99472453015321372</v>
      </c>
      <c r="AF112" s="348">
        <f t="shared" si="131"/>
        <v>0.99633824799165882</v>
      </c>
      <c r="AG112" s="348">
        <f t="shared" si="132"/>
        <v>0.99745482793845441</v>
      </c>
      <c r="AH112" s="348">
        <f t="shared" si="132"/>
        <v>0.99821594707432437</v>
      </c>
      <c r="AI112" s="348">
        <f t="shared" si="132"/>
        <v>0.99872388368161336</v>
      </c>
      <c r="AJ112" s="348">
        <f t="shared" si="132"/>
        <v>0.99905070703860521</v>
      </c>
      <c r="AK112" s="348">
        <f t="shared" si="132"/>
        <v>0.99924605501323538</v>
      </c>
      <c r="AL112" s="348">
        <f t="shared" si="132"/>
        <v>0.99934331018179046</v>
      </c>
      <c r="AM112" s="348">
        <f t="shared" si="132"/>
        <v>0.99936436577826115</v>
      </c>
      <c r="AN112" s="348">
        <f t="shared" si="132"/>
        <v>0.99932329328322844</v>
      </c>
      <c r="AO112" s="348">
        <f t="shared" si="132"/>
        <v>0.99922921573093026</v>
      </c>
      <c r="AP112" s="348">
        <f t="shared" si="132"/>
        <v>0.99908862023990552</v>
      </c>
      <c r="AQ112" s="348">
        <f t="shared" si="132"/>
        <v>0.99890724162100331</v>
      </c>
      <c r="AR112" s="348">
        <f t="shared" si="132"/>
        <v>0.99869153742458572</v>
      </c>
      <c r="AS112" s="348">
        <f t="shared" si="132"/>
        <v>0.99844967866591527</v>
      </c>
      <c r="AT112" s="348">
        <f t="shared" si="132"/>
        <v>0.99819193290463337</v>
      </c>
      <c r="AU112" s="348">
        <f t="shared" si="132"/>
        <v>0.99793034888813792</v>
      </c>
      <c r="AV112" s="348">
        <f t="shared" ref="AV112:BK127" si="138">($E$74-$C$76)*2*(1/(1+EXP(-4/$E$76*(POWER(POWER((ABS(AV$75-($D$74))),3)+POWER(ABS($D112-($D$75)),3),1/3))))-0.5+$C$76)*($E$74-$C$76)*2*(1/(1+EXP(-4/$E$76*(POWER(POWER((ABS(AV$75-($C$74))),3)+POWER(ABS($D112-($C$75)),3),1/3))))-0.5+$C$76)</f>
        <v>0.99767777303289484</v>
      </c>
      <c r="AW112" s="348">
        <f t="shared" si="138"/>
        <v>0.99744640265890427</v>
      </c>
      <c r="AX112" s="348">
        <f t="shared" si="138"/>
        <v>0.99724623256323841</v>
      </c>
      <c r="AY112" s="348">
        <f t="shared" si="138"/>
        <v>0.99708379734332075</v>
      </c>
      <c r="AZ112" s="348">
        <f t="shared" si="138"/>
        <v>0.99696151460031746</v>
      </c>
      <c r="BA112" s="348">
        <f t="shared" si="138"/>
        <v>0.99687773127295176</v>
      </c>
      <c r="BB112" s="348">
        <f t="shared" si="138"/>
        <v>0.9968273581111311</v>
      </c>
      <c r="BC112" s="348">
        <f t="shared" si="138"/>
        <v>0.99680283398040603</v>
      </c>
      <c r="BD112" s="348">
        <f t="shared" si="138"/>
        <v>0.99679512956300953</v>
      </c>
      <c r="BE112" s="348">
        <f t="shared" si="138"/>
        <v>0.99679462471404012</v>
      </c>
      <c r="BF112" s="348">
        <f t="shared" si="138"/>
        <v>0.99679805332648719</v>
      </c>
      <c r="BG112" s="348">
        <f t="shared" si="138"/>
        <v>0.99681398186908554</v>
      </c>
      <c r="BH112" s="348">
        <f t="shared" si="138"/>
        <v>0.99685185642078533</v>
      </c>
      <c r="BI112" s="348">
        <f t="shared" si="138"/>
        <v>0.99692006907293673</v>
      </c>
      <c r="BJ112" s="348">
        <f t="shared" si="138"/>
        <v>0.99702502615900623</v>
      </c>
      <c r="BK112" s="348">
        <f t="shared" si="138"/>
        <v>0.9971701424390258</v>
      </c>
      <c r="BL112" s="348">
        <f t="shared" si="137"/>
        <v>0.99735503536792736</v>
      </c>
      <c r="BM112" s="348">
        <f t="shared" si="137"/>
        <v>0.99757520836405322</v>
      </c>
      <c r="BN112" s="349">
        <f t="shared" si="137"/>
        <v>0.99782241949897499</v>
      </c>
      <c r="BO112" s="268"/>
      <c r="BP112" s="184"/>
      <c r="BQ112" s="184"/>
      <c r="BR112" s="184"/>
      <c r="BS112" s="184"/>
      <c r="BT112" s="184"/>
      <c r="BU112" s="184"/>
      <c r="BV112" s="184"/>
      <c r="BW112" s="184"/>
      <c r="BX112" s="184"/>
      <c r="BY112" s="184"/>
      <c r="BZ112" s="184"/>
      <c r="CA112" s="184"/>
      <c r="CB112" s="184"/>
      <c r="CC112" s="184"/>
      <c r="CD112" s="184"/>
      <c r="CE112" s="184"/>
      <c r="CF112" s="184"/>
    </row>
    <row r="113" spans="2:84" ht="42" customHeight="1">
      <c r="B113" s="479"/>
      <c r="C113" s="478"/>
      <c r="D113" s="496">
        <v>-0.3</v>
      </c>
      <c r="E113" s="517"/>
      <c r="F113" s="348">
        <f t="shared" si="134"/>
        <v>0.98443246350093294</v>
      </c>
      <c r="G113" s="348">
        <f t="shared" si="134"/>
        <v>0.97896664105190701</v>
      </c>
      <c r="H113" s="348">
        <f t="shared" si="134"/>
        <v>0.97223235629973792</v>
      </c>
      <c r="I113" s="348">
        <f t="shared" si="134"/>
        <v>0.96436610119386645</v>
      </c>
      <c r="J113" s="348">
        <f t="shared" si="134"/>
        <v>0.95578609655153735</v>
      </c>
      <c r="K113" s="348">
        <f t="shared" si="134"/>
        <v>0.94720520110417639</v>
      </c>
      <c r="L113" s="348">
        <f t="shared" si="134"/>
        <v>0.93950366540039998</v>
      </c>
      <c r="M113" s="348">
        <f t="shared" si="134"/>
        <v>0.93346186859536329</v>
      </c>
      <c r="N113" s="348">
        <f t="shared" si="134"/>
        <v>0.92947508260822953</v>
      </c>
      <c r="O113" s="348">
        <f t="shared" si="134"/>
        <v>0.92742302077365701</v>
      </c>
      <c r="P113" s="348">
        <f t="shared" si="134"/>
        <v>0.92675660665335235</v>
      </c>
      <c r="Q113" s="348">
        <f t="shared" si="134"/>
        <v>0.92670525043203578</v>
      </c>
      <c r="R113" s="348">
        <f t="shared" si="134"/>
        <v>0.9269920733984679</v>
      </c>
      <c r="S113" s="348">
        <f t="shared" si="134"/>
        <v>0.92832787903647218</v>
      </c>
      <c r="T113" s="348">
        <f t="shared" si="134"/>
        <v>0.93139073485995139</v>
      </c>
      <c r="U113" s="348">
        <f t="shared" ref="U113:AJ128" si="139">($E$74-$C$76)*2*(1/(1+EXP(-4/$E$76*(POWER(POWER((ABS(U$75-($D$74))),3)+POWER(ABS($D113-($D$75)),3),1/3))))-0.5+$C$76)*($E$74-$C$76)*2*(1/(1+EXP(-4/$E$76*(POWER(POWER((ABS(U$75-($C$74))),3)+POWER(ABS($D113-($C$75)),3),1/3))))-0.5+$C$76)</f>
        <v>0.93651709230354463</v>
      </c>
      <c r="V113" s="348">
        <f t="shared" si="139"/>
        <v>0.94354340185391372</v>
      </c>
      <c r="W113" s="348">
        <f t="shared" si="139"/>
        <v>0.95183462007792752</v>
      </c>
      <c r="X113" s="348">
        <f t="shared" si="139"/>
        <v>0.96051743765706299</v>
      </c>
      <c r="Y113" s="348">
        <f t="shared" si="139"/>
        <v>0.96877730275701057</v>
      </c>
      <c r="Z113" s="348">
        <f t="shared" si="139"/>
        <v>0.97605638250057869</v>
      </c>
      <c r="AA113" s="348">
        <f t="shared" si="139"/>
        <v>0.98209794161300668</v>
      </c>
      <c r="AB113" s="348">
        <f t="shared" si="139"/>
        <v>0.98688475124220965</v>
      </c>
      <c r="AC113" s="348">
        <f t="shared" si="139"/>
        <v>0.99054381377078815</v>
      </c>
      <c r="AD113" s="348">
        <f t="shared" si="139"/>
        <v>0.9932639887205551</v>
      </c>
      <c r="AE113" s="348">
        <f t="shared" si="139"/>
        <v>0.99524188692034543</v>
      </c>
      <c r="AF113" s="348">
        <f t="shared" si="139"/>
        <v>0.99665349715342688</v>
      </c>
      <c r="AG113" s="348">
        <f t="shared" si="139"/>
        <v>0.99764335924325254</v>
      </c>
      <c r="AH113" s="348">
        <f t="shared" si="139"/>
        <v>0.99832363134403279</v>
      </c>
      <c r="AI113" s="348">
        <f t="shared" si="139"/>
        <v>0.99877775003494496</v>
      </c>
      <c r="AJ113" s="348">
        <f t="shared" si="139"/>
        <v>0.9990655946679019</v>
      </c>
      <c r="AK113" s="348">
        <f t="shared" ref="AK113:AZ128" si="140">($E$74-$C$76)*2*(1/(1+EXP(-4/$E$76*(POWER(POWER((ABS(AK$75-($D$74))),3)+POWER(ABS($D113-($D$75)),3),1/3))))-0.5+$C$76)*($E$74-$C$76)*2*(1/(1+EXP(-4/$E$76*(POWER(POWER((ABS(AK$75-($C$74))),3)+POWER(ABS($D113-($C$75)),3),1/3))))-0.5+$C$76)</f>
        <v>0.99922861456609524</v>
      </c>
      <c r="AL113" s="348">
        <f t="shared" si="140"/>
        <v>0.99929430628361915</v>
      </c>
      <c r="AM113" s="348">
        <f t="shared" si="140"/>
        <v>0.99927992580462288</v>
      </c>
      <c r="AN113" s="348">
        <f t="shared" si="140"/>
        <v>0.99919555425612872</v>
      </c>
      <c r="AO113" s="348">
        <f t="shared" si="140"/>
        <v>0.99904671499928677</v>
      </c>
      <c r="AP113" s="348">
        <f t="shared" si="140"/>
        <v>0.99883672397336609</v>
      </c>
      <c r="AQ113" s="348">
        <f t="shared" si="140"/>
        <v>0.99856887137135597</v>
      </c>
      <c r="AR113" s="348">
        <f t="shared" si="140"/>
        <v>0.99824839848873315</v>
      </c>
      <c r="AS113" s="348">
        <f t="shared" si="140"/>
        <v>0.99788407755256625</v>
      </c>
      <c r="AT113" s="348">
        <f t="shared" si="140"/>
        <v>0.99748907937747955</v>
      </c>
      <c r="AU113" s="348">
        <f t="shared" si="140"/>
        <v>0.99708080064106142</v>
      </c>
      <c r="AV113" s="348">
        <f t="shared" si="140"/>
        <v>0.99667948314697596</v>
      </c>
      <c r="AW113" s="348">
        <f t="shared" si="140"/>
        <v>0.99630578461903252</v>
      </c>
      <c r="AX113" s="348">
        <f t="shared" si="140"/>
        <v>0.99597783798324857</v>
      </c>
      <c r="AY113" s="348">
        <f t="shared" si="140"/>
        <v>0.9957085724195176</v>
      </c>
      <c r="AZ113" s="348">
        <f t="shared" si="140"/>
        <v>0.99550401247190934</v>
      </c>
      <c r="BA113" s="348">
        <f t="shared" si="138"/>
        <v>0.99536292412451088</v>
      </c>
      <c r="BB113" s="348">
        <f t="shared" si="138"/>
        <v>0.99527770888132416</v>
      </c>
      <c r="BC113" s="348">
        <f t="shared" si="138"/>
        <v>0.9952360814767226</v>
      </c>
      <c r="BD113" s="348">
        <f t="shared" si="138"/>
        <v>0.99522293664610495</v>
      </c>
      <c r="BE113" s="348">
        <f t="shared" si="138"/>
        <v>0.99522201373549946</v>
      </c>
      <c r="BF113" s="348">
        <f t="shared" si="138"/>
        <v>0.99522777381565086</v>
      </c>
      <c r="BG113" s="348">
        <f t="shared" si="138"/>
        <v>0.99525469877096684</v>
      </c>
      <c r="BH113" s="348">
        <f t="shared" si="138"/>
        <v>0.99531866428652893</v>
      </c>
      <c r="BI113" s="348">
        <f t="shared" si="138"/>
        <v>0.99543350446460965</v>
      </c>
      <c r="BJ113" s="348">
        <f t="shared" si="138"/>
        <v>0.99560924397660644</v>
      </c>
      <c r="BK113" s="348">
        <f t="shared" si="138"/>
        <v>0.99585027218338562</v>
      </c>
      <c r="BL113" s="348">
        <f t="shared" si="137"/>
        <v>0.99615403621858911</v>
      </c>
      <c r="BM113" s="348">
        <f t="shared" si="137"/>
        <v>0.99651081030249988</v>
      </c>
      <c r="BN113" s="349">
        <f t="shared" si="137"/>
        <v>0.99690483348343206</v>
      </c>
      <c r="BO113" s="268"/>
      <c r="BP113" s="184"/>
      <c r="BQ113" s="184"/>
      <c r="BR113" s="184"/>
      <c r="BS113" s="184"/>
      <c r="BT113" s="184"/>
      <c r="BU113" s="184"/>
      <c r="BV113" s="184"/>
      <c r="BW113" s="184"/>
      <c r="BX113" s="184"/>
      <c r="BY113" s="184"/>
      <c r="BZ113" s="184"/>
      <c r="CA113" s="184"/>
      <c r="CB113" s="184"/>
      <c r="CC113" s="184"/>
      <c r="CD113" s="184"/>
      <c r="CE113" s="184"/>
      <c r="CF113" s="184"/>
    </row>
    <row r="114" spans="2:84" ht="42" customHeight="1">
      <c r="B114" s="479"/>
      <c r="C114" s="478"/>
      <c r="D114" s="498">
        <v>-0.35</v>
      </c>
      <c r="E114" s="517"/>
      <c r="F114" s="348">
        <f t="shared" ref="F114:U129" si="141">($E$74-$C$76)*2*(1/(1+EXP(-4/$E$76*(POWER(POWER((ABS(F$75-($D$74))),3)+POWER(ABS($D114-($D$75)),3),1/3))))-0.5+$C$76)*($E$74-$C$76)*2*(1/(1+EXP(-4/$E$76*(POWER(POWER((ABS(F$75-($C$74))),3)+POWER(ABS($D114-($C$75)),3),1/3))))-0.5+$C$76)</f>
        <v>0.98719747474264896</v>
      </c>
      <c r="G114" s="348">
        <f t="shared" si="141"/>
        <v>0.98312397166178234</v>
      </c>
      <c r="H114" s="348">
        <f t="shared" si="141"/>
        <v>0.97831210955665582</v>
      </c>
      <c r="I114" s="348">
        <f t="shared" si="141"/>
        <v>0.97294463581429502</v>
      </c>
      <c r="J114" s="348">
        <f t="shared" si="141"/>
        <v>0.9673662506431765</v>
      </c>
      <c r="K114" s="348">
        <f t="shared" si="141"/>
        <v>0.96204698659755961</v>
      </c>
      <c r="L114" s="348">
        <f t="shared" si="141"/>
        <v>0.95747558863451954</v>
      </c>
      <c r="M114" s="348">
        <f t="shared" si="141"/>
        <v>0.95401473594415087</v>
      </c>
      <c r="N114" s="348">
        <f t="shared" si="141"/>
        <v>0.95178848066973565</v>
      </c>
      <c r="O114" s="348">
        <f t="shared" si="141"/>
        <v>0.95065983431053491</v>
      </c>
      <c r="P114" s="348">
        <f t="shared" si="141"/>
        <v>0.95029576605743249</v>
      </c>
      <c r="Q114" s="348">
        <f t="shared" si="141"/>
        <v>0.95026773103208251</v>
      </c>
      <c r="R114" s="348">
        <f t="shared" si="141"/>
        <v>0.95042418349533087</v>
      </c>
      <c r="S114" s="348">
        <f t="shared" si="141"/>
        <v>0.95115591906649477</v>
      </c>
      <c r="T114" s="348">
        <f t="shared" si="141"/>
        <v>0.95285234683735032</v>
      </c>
      <c r="U114" s="348">
        <f t="shared" si="141"/>
        <v>0.95575105568699226</v>
      </c>
      <c r="V114" s="348">
        <f t="shared" si="139"/>
        <v>0.95984986844794762</v>
      </c>
      <c r="W114" s="348">
        <f t="shared" si="139"/>
        <v>0.96488513138050314</v>
      </c>
      <c r="X114" s="348">
        <f t="shared" si="139"/>
        <v>0.97040745675842999</v>
      </c>
      <c r="Y114" s="348">
        <f t="shared" si="139"/>
        <v>0.97592133552880755</v>
      </c>
      <c r="Z114" s="348">
        <f t="shared" si="139"/>
        <v>0.98101607381508915</v>
      </c>
      <c r="AA114" s="348">
        <f t="shared" si="139"/>
        <v>0.98543485423311361</v>
      </c>
      <c r="AB114" s="348">
        <f t="shared" si="139"/>
        <v>0.98907668241124636</v>
      </c>
      <c r="AC114" s="348">
        <f t="shared" si="139"/>
        <v>0.99195798579407246</v>
      </c>
      <c r="AD114" s="348">
        <f t="shared" si="139"/>
        <v>0.99416400091216361</v>
      </c>
      <c r="AE114" s="348">
        <f t="shared" si="139"/>
        <v>0.99580818291330642</v>
      </c>
      <c r="AF114" s="348">
        <f t="shared" si="139"/>
        <v>0.99700543210874581</v>
      </c>
      <c r="AG114" s="348">
        <f t="shared" si="139"/>
        <v>0.99785776358713474</v>
      </c>
      <c r="AH114" s="348">
        <f t="shared" si="139"/>
        <v>0.99844864662514021</v>
      </c>
      <c r="AI114" s="348">
        <f t="shared" si="139"/>
        <v>0.99884239924248908</v>
      </c>
      <c r="AJ114" s="348">
        <f t="shared" si="139"/>
        <v>0.99908603838928922</v>
      </c>
      <c r="AK114" s="348">
        <f t="shared" si="140"/>
        <v>0.99921201553535921</v>
      </c>
      <c r="AL114" s="348">
        <f t="shared" si="140"/>
        <v>0.99924103747265403</v>
      </c>
      <c r="AM114" s="348">
        <f t="shared" si="140"/>
        <v>0.99918466989101351</v>
      </c>
      <c r="AN114" s="348">
        <f t="shared" si="140"/>
        <v>0.99904771228575606</v>
      </c>
      <c r="AO114" s="348">
        <f t="shared" si="140"/>
        <v>0.99883048099240734</v>
      </c>
      <c r="AP114" s="348">
        <f t="shared" si="140"/>
        <v>0.99853117929844415</v>
      </c>
      <c r="AQ114" s="348">
        <f t="shared" si="140"/>
        <v>0.99814847861627187</v>
      </c>
      <c r="AR114" s="348">
        <f t="shared" si="140"/>
        <v>0.99768427818695116</v>
      </c>
      <c r="AS114" s="348">
        <f t="shared" si="140"/>
        <v>0.99714636240892218</v>
      </c>
      <c r="AT114" s="348">
        <f t="shared" si="140"/>
        <v>0.99655039431925296</v>
      </c>
      <c r="AU114" s="348">
        <f t="shared" si="140"/>
        <v>0.99592050390545972</v>
      </c>
      <c r="AV114" s="348">
        <f t="shared" si="140"/>
        <v>0.99528782851442466</v>
      </c>
      <c r="AW114" s="348">
        <f t="shared" si="140"/>
        <v>0.99468685377140664</v>
      </c>
      <c r="AX114" s="348">
        <f t="shared" si="140"/>
        <v>0.99415019058904641</v>
      </c>
      <c r="AY114" s="348">
        <f t="shared" si="140"/>
        <v>0.99370314967154116</v>
      </c>
      <c r="AZ114" s="348">
        <f t="shared" si="140"/>
        <v>0.99335969506291555</v>
      </c>
      <c r="BA114" s="348">
        <f t="shared" si="138"/>
        <v>0.993120870660402</v>
      </c>
      <c r="BB114" s="348">
        <f t="shared" si="138"/>
        <v>0.99297583554267776</v>
      </c>
      <c r="BC114" s="348">
        <f t="shared" si="138"/>
        <v>0.99290473559625025</v>
      </c>
      <c r="BD114" s="348">
        <f t="shared" si="138"/>
        <v>0.9928822014769535</v>
      </c>
      <c r="BE114" s="348">
        <f t="shared" si="138"/>
        <v>0.99288055746238668</v>
      </c>
      <c r="BF114" s="348">
        <f t="shared" si="138"/>
        <v>0.99289034344726523</v>
      </c>
      <c r="BG114" s="348">
        <f t="shared" si="138"/>
        <v>0.99293623674039189</v>
      </c>
      <c r="BH114" s="348">
        <f t="shared" si="138"/>
        <v>0.99304508937100167</v>
      </c>
      <c r="BI114" s="348">
        <f t="shared" si="138"/>
        <v>0.99323973156563405</v>
      </c>
      <c r="BJ114" s="348">
        <f t="shared" si="138"/>
        <v>0.99353558356011595</v>
      </c>
      <c r="BK114" s="348">
        <f t="shared" si="138"/>
        <v>0.99393735434849229</v>
      </c>
      <c r="BL114" s="348">
        <f t="shared" si="137"/>
        <v>0.99443705029477703</v>
      </c>
      <c r="BM114" s="348">
        <f t="shared" si="137"/>
        <v>0.99501433838282782</v>
      </c>
      <c r="BN114" s="349">
        <f t="shared" si="137"/>
        <v>0.99563958195578806</v>
      </c>
      <c r="BO114" s="268"/>
    </row>
    <row r="115" spans="2:84" ht="42" customHeight="1">
      <c r="B115" s="479"/>
      <c r="C115" s="478"/>
      <c r="D115" s="496">
        <v>-0.4</v>
      </c>
      <c r="E115" s="517"/>
      <c r="F115" s="348">
        <f t="shared" si="141"/>
        <v>0.98976655588722595</v>
      </c>
      <c r="G115" s="348">
        <f t="shared" si="141"/>
        <v>0.98683757528637028</v>
      </c>
      <c r="H115" s="348">
        <f t="shared" si="141"/>
        <v>0.98351430910228299</v>
      </c>
      <c r="I115" s="348">
        <f t="shared" si="141"/>
        <v>0.97996028558902948</v>
      </c>
      <c r="J115" s="348">
        <f t="shared" si="141"/>
        <v>0.97641869446023677</v>
      </c>
      <c r="K115" s="348">
        <f t="shared" si="141"/>
        <v>0.97317222915201929</v>
      </c>
      <c r="L115" s="348">
        <f t="shared" si="141"/>
        <v>0.9704760513537708</v>
      </c>
      <c r="M115" s="348">
        <f t="shared" si="141"/>
        <v>0.9684890258181913</v>
      </c>
      <c r="N115" s="348">
        <f t="shared" si="141"/>
        <v>0.96723441897298212</v>
      </c>
      <c r="O115" s="348">
        <f t="shared" si="141"/>
        <v>0.96660521882061545</v>
      </c>
      <c r="P115" s="348">
        <f t="shared" si="141"/>
        <v>0.96640321043294308</v>
      </c>
      <c r="Q115" s="348">
        <f t="shared" si="141"/>
        <v>0.96638764455807413</v>
      </c>
      <c r="R115" s="348">
        <f t="shared" si="141"/>
        <v>0.96647432577719217</v>
      </c>
      <c r="S115" s="348">
        <f t="shared" si="141"/>
        <v>0.96688104249050211</v>
      </c>
      <c r="T115" s="348">
        <f t="shared" si="141"/>
        <v>0.96783141852596655</v>
      </c>
      <c r="U115" s="348">
        <f t="shared" si="141"/>
        <v>0.96947982093138385</v>
      </c>
      <c r="V115" s="348">
        <f t="shared" si="139"/>
        <v>0.97186532354728716</v>
      </c>
      <c r="W115" s="348">
        <f t="shared" si="139"/>
        <v>0.97488835326734635</v>
      </c>
      <c r="X115" s="348">
        <f t="shared" si="139"/>
        <v>0.9783299985581605</v>
      </c>
      <c r="Y115" s="348">
        <f t="shared" si="139"/>
        <v>0.981910755728857</v>
      </c>
      <c r="Z115" s="348">
        <f t="shared" si="139"/>
        <v>0.98536230845482264</v>
      </c>
      <c r="AA115" s="348">
        <f t="shared" si="139"/>
        <v>0.98848185036589042</v>
      </c>
      <c r="AB115" s="348">
        <f t="shared" si="139"/>
        <v>0.99115379279640348</v>
      </c>
      <c r="AC115" s="348">
        <f t="shared" si="139"/>
        <v>0.99334268207912202</v>
      </c>
      <c r="AD115" s="348">
        <f t="shared" si="139"/>
        <v>0.99507078981513641</v>
      </c>
      <c r="AE115" s="348">
        <f t="shared" si="139"/>
        <v>0.99639309809939203</v>
      </c>
      <c r="AF115" s="348">
        <f t="shared" si="139"/>
        <v>0.99737697231521016</v>
      </c>
      <c r="AG115" s="348">
        <f t="shared" si="139"/>
        <v>0.99808869890340268</v>
      </c>
      <c r="AH115" s="348">
        <f t="shared" si="139"/>
        <v>0.99858611858234148</v>
      </c>
      <c r="AI115" s="348">
        <f t="shared" si="139"/>
        <v>0.99891556269538639</v>
      </c>
      <c r="AJ115" s="348">
        <f t="shared" si="139"/>
        <v>0.99911135909553361</v>
      </c>
      <c r="AK115" s="348">
        <f t="shared" si="140"/>
        <v>0.99919663535645142</v>
      </c>
      <c r="AL115" s="348">
        <f t="shared" si="140"/>
        <v>0.99918464854348465</v>
      </c>
      <c r="AM115" s="348">
        <f t="shared" si="140"/>
        <v>0.99908027869264104</v>
      </c>
      <c r="AN115" s="348">
        <f t="shared" si="140"/>
        <v>0.99888161803128284</v>
      </c>
      <c r="AO115" s="348">
        <f t="shared" si="140"/>
        <v>0.99858178582692592</v>
      </c>
      <c r="AP115" s="348">
        <f t="shared" si="140"/>
        <v>0.99817120841492513</v>
      </c>
      <c r="AQ115" s="348">
        <f t="shared" si="140"/>
        <v>0.9976406079880773</v>
      </c>
      <c r="AR115" s="348">
        <f t="shared" si="140"/>
        <v>0.99698479806505502</v>
      </c>
      <c r="AS115" s="348">
        <f t="shared" si="140"/>
        <v>0.99620704245915692</v>
      </c>
      <c r="AT115" s="348">
        <f t="shared" si="140"/>
        <v>0.99532321038822258</v>
      </c>
      <c r="AU115" s="348">
        <f t="shared" si="140"/>
        <v>0.99436440700081907</v>
      </c>
      <c r="AV115" s="348">
        <f t="shared" si="140"/>
        <v>0.99337651460521736</v>
      </c>
      <c r="AW115" s="348">
        <f t="shared" si="140"/>
        <v>0.99241555609841414</v>
      </c>
      <c r="AX115" s="348">
        <f t="shared" si="140"/>
        <v>0.99153914473618998</v>
      </c>
      <c r="AY115" s="348">
        <f t="shared" si="140"/>
        <v>0.99079605854578534</v>
      </c>
      <c r="AZ115" s="348">
        <f t="shared" si="140"/>
        <v>0.99021715373264463</v>
      </c>
      <c r="BA115" s="348">
        <f t="shared" si="138"/>
        <v>0.98981050696724215</v>
      </c>
      <c r="BB115" s="348">
        <f t="shared" si="138"/>
        <v>0.98956189268128814</v>
      </c>
      <c r="BC115" s="348">
        <f t="shared" si="138"/>
        <v>0.98943952191275542</v>
      </c>
      <c r="BD115" s="348">
        <f t="shared" si="138"/>
        <v>0.9894006218964938</v>
      </c>
      <c r="BE115" s="348">
        <f t="shared" si="138"/>
        <v>0.98939772129942738</v>
      </c>
      <c r="BF115" s="348">
        <f t="shared" si="138"/>
        <v>0.98941452854162248</v>
      </c>
      <c r="BG115" s="348">
        <f t="shared" si="138"/>
        <v>0.98949346057849652</v>
      </c>
      <c r="BH115" s="348">
        <f t="shared" si="138"/>
        <v>0.98968023595528742</v>
      </c>
      <c r="BI115" s="348">
        <f t="shared" si="138"/>
        <v>0.99001250409353114</v>
      </c>
      <c r="BJ115" s="348">
        <f t="shared" si="138"/>
        <v>0.99051328960660812</v>
      </c>
      <c r="BK115" s="348">
        <f t="shared" si="138"/>
        <v>0.99118509467444771</v>
      </c>
      <c r="BL115" s="348">
        <f t="shared" si="137"/>
        <v>0.99200725500627718</v>
      </c>
      <c r="BM115" s="348">
        <f t="shared" si="137"/>
        <v>0.99293839194549782</v>
      </c>
      <c r="BN115" s="349">
        <f t="shared" si="137"/>
        <v>0.99392388139545895</v>
      </c>
      <c r="BO115" s="268"/>
    </row>
    <row r="116" spans="2:84" ht="42" customHeight="1">
      <c r="B116" s="479"/>
      <c r="C116" s="478"/>
      <c r="D116" s="498">
        <v>-0.45</v>
      </c>
      <c r="E116" s="517"/>
      <c r="F116" s="348">
        <f t="shared" si="141"/>
        <v>0.99202561338473882</v>
      </c>
      <c r="G116" s="348">
        <f t="shared" si="141"/>
        <v>0.98998179820716559</v>
      </c>
      <c r="H116" s="348">
        <f t="shared" si="141"/>
        <v>0.98774755485806653</v>
      </c>
      <c r="I116" s="348">
        <f t="shared" si="141"/>
        <v>0.98544587891362279</v>
      </c>
      <c r="J116" s="348">
        <f t="shared" si="141"/>
        <v>0.98323292748076518</v>
      </c>
      <c r="K116" s="348">
        <f t="shared" si="141"/>
        <v>0.9812687904060462</v>
      </c>
      <c r="L116" s="348">
        <f t="shared" si="141"/>
        <v>0.97968099959990174</v>
      </c>
      <c r="M116" s="348">
        <f t="shared" si="141"/>
        <v>0.97853464378898269</v>
      </c>
      <c r="N116" s="348">
        <f t="shared" si="141"/>
        <v>0.97782083089995731</v>
      </c>
      <c r="O116" s="348">
        <f t="shared" si="141"/>
        <v>0.97746567891891389</v>
      </c>
      <c r="P116" s="348">
        <f t="shared" si="141"/>
        <v>0.97735203586048214</v>
      </c>
      <c r="Q116" s="348">
        <f t="shared" si="141"/>
        <v>0.97734325650020071</v>
      </c>
      <c r="R116" s="348">
        <f t="shared" si="141"/>
        <v>0.97739193356925325</v>
      </c>
      <c r="S116" s="348">
        <f t="shared" si="141"/>
        <v>0.97762095828823903</v>
      </c>
      <c r="T116" s="348">
        <f t="shared" si="141"/>
        <v>0.97815925466480558</v>
      </c>
      <c r="U116" s="348">
        <f t="shared" si="141"/>
        <v>0.97910334488140571</v>
      </c>
      <c r="V116" s="348">
        <f t="shared" si="139"/>
        <v>0.98049373485914315</v>
      </c>
      <c r="W116" s="348">
        <f t="shared" si="139"/>
        <v>0.98229875422042656</v>
      </c>
      <c r="X116" s="348">
        <f t="shared" si="139"/>
        <v>0.98441633965102315</v>
      </c>
      <c r="Y116" s="348">
        <f t="shared" si="139"/>
        <v>0.98669656220009527</v>
      </c>
      <c r="Z116" s="348">
        <f t="shared" si="139"/>
        <v>0.98897690565257768</v>
      </c>
      <c r="AA116" s="348">
        <f t="shared" si="139"/>
        <v>0.99111624277876753</v>
      </c>
      <c r="AB116" s="348">
        <f t="shared" si="139"/>
        <v>0.99301612921450166</v>
      </c>
      <c r="AC116" s="348">
        <f t="shared" si="139"/>
        <v>0.99462608425474308</v>
      </c>
      <c r="AD116" s="348">
        <f t="shared" si="139"/>
        <v>0.99593662900689361</v>
      </c>
      <c r="AE116" s="348">
        <f t="shared" si="139"/>
        <v>0.99696656263368422</v>
      </c>
      <c r="AF116" s="348">
        <f t="shared" si="139"/>
        <v>0.99774991583847217</v>
      </c>
      <c r="AG116" s="348">
        <f t="shared" si="139"/>
        <v>0.9983255421115127</v>
      </c>
      <c r="AH116" s="348">
        <f t="shared" si="139"/>
        <v>0.99873014367196178</v>
      </c>
      <c r="AI116" s="348">
        <f t="shared" si="139"/>
        <v>0.99899428937330137</v>
      </c>
      <c r="AJ116" s="348">
        <f t="shared" si="139"/>
        <v>0.99914054700032107</v>
      </c>
      <c r="AK116" s="348">
        <f t="shared" si="140"/>
        <v>0.99918288965254909</v>
      </c>
      <c r="AL116" s="348">
        <f t="shared" si="140"/>
        <v>0.99912677031356445</v>
      </c>
      <c r="AM116" s="348">
        <f t="shared" si="140"/>
        <v>0.99896953682504686</v>
      </c>
      <c r="AN116" s="348">
        <f t="shared" si="140"/>
        <v>0.99870112118321197</v>
      </c>
      <c r="AO116" s="348">
        <f t="shared" si="140"/>
        <v>0.99830516821447779</v>
      </c>
      <c r="AP116" s="348">
        <f t="shared" si="140"/>
        <v>0.99776095998328629</v>
      </c>
      <c r="AQ116" s="348">
        <f t="shared" si="140"/>
        <v>0.99704660673360501</v>
      </c>
      <c r="AR116" s="348">
        <f t="shared" si="140"/>
        <v>0.99614392523713202</v>
      </c>
      <c r="AS116" s="348">
        <f t="shared" si="140"/>
        <v>0.99504507472732229</v>
      </c>
      <c r="AT116" s="348">
        <f t="shared" si="140"/>
        <v>0.99376024447184874</v>
      </c>
      <c r="AU116" s="348">
        <f t="shared" si="140"/>
        <v>0.99232452780093472</v>
      </c>
      <c r="AV116" s="348">
        <f t="shared" si="140"/>
        <v>0.99080100182086017</v>
      </c>
      <c r="AW116" s="348">
        <f t="shared" si="140"/>
        <v>0.98927684728946463</v>
      </c>
      <c r="AX116" s="348">
        <f t="shared" si="140"/>
        <v>0.98785102416607629</v>
      </c>
      <c r="AY116" s="348">
        <f t="shared" si="140"/>
        <v>0.98661556376300996</v>
      </c>
      <c r="AZ116" s="348">
        <f t="shared" si="140"/>
        <v>0.98563623177009918</v>
      </c>
      <c r="BA116" s="348">
        <f t="shared" si="138"/>
        <v>0.98493947671105897</v>
      </c>
      <c r="BB116" s="348">
        <f t="shared" si="138"/>
        <v>0.98450988037061626</v>
      </c>
      <c r="BC116" s="348">
        <f t="shared" si="138"/>
        <v>0.98429738448628412</v>
      </c>
      <c r="BD116" s="348">
        <f t="shared" si="138"/>
        <v>0.98422964203733376</v>
      </c>
      <c r="BE116" s="348">
        <f t="shared" si="138"/>
        <v>0.98422452672922822</v>
      </c>
      <c r="BF116" s="348">
        <f t="shared" si="138"/>
        <v>0.98425371550876717</v>
      </c>
      <c r="BG116" s="348">
        <f t="shared" si="138"/>
        <v>0.98439081540151929</v>
      </c>
      <c r="BH116" s="348">
        <f t="shared" si="138"/>
        <v>0.98471419147053696</v>
      </c>
      <c r="BI116" s="348">
        <f t="shared" si="138"/>
        <v>0.98528569215035333</v>
      </c>
      <c r="BJ116" s="348">
        <f t="shared" si="138"/>
        <v>0.98613786668029724</v>
      </c>
      <c r="BK116" s="348">
        <f t="shared" si="138"/>
        <v>0.98726371263539925</v>
      </c>
      <c r="BL116" s="348">
        <f t="shared" si="137"/>
        <v>0.98861441157360386</v>
      </c>
      <c r="BM116" s="348">
        <f t="shared" si="137"/>
        <v>0.99010786837972486</v>
      </c>
      <c r="BN116" s="349">
        <f t="shared" si="137"/>
        <v>0.99164599814742793</v>
      </c>
      <c r="BO116" s="268"/>
    </row>
    <row r="117" spans="2:84" ht="42" customHeight="1">
      <c r="B117" s="479"/>
      <c r="C117" s="478"/>
      <c r="D117" s="496">
        <v>-0.5</v>
      </c>
      <c r="E117" s="517"/>
      <c r="F117" s="348">
        <f t="shared" si="141"/>
        <v>0.99392255047354372</v>
      </c>
      <c r="G117" s="348">
        <f t="shared" si="141"/>
        <v>0.99253070039918689</v>
      </c>
      <c r="H117" s="348">
        <f t="shared" si="141"/>
        <v>0.99105932465494173</v>
      </c>
      <c r="I117" s="348">
        <f t="shared" si="141"/>
        <v>0.98959209053027375</v>
      </c>
      <c r="J117" s="348">
        <f t="shared" si="141"/>
        <v>0.98822328128878323</v>
      </c>
      <c r="K117" s="348">
        <f t="shared" si="141"/>
        <v>0.98703990600198388</v>
      </c>
      <c r="L117" s="348">
        <f t="shared" si="141"/>
        <v>0.98610351176303679</v>
      </c>
      <c r="M117" s="348">
        <f t="shared" si="141"/>
        <v>0.9854381339698437</v>
      </c>
      <c r="N117" s="348">
        <f t="shared" si="141"/>
        <v>0.9850281800261852</v>
      </c>
      <c r="O117" s="348">
        <f t="shared" si="141"/>
        <v>0.98482542309141829</v>
      </c>
      <c r="P117" s="348">
        <f t="shared" si="141"/>
        <v>0.98476069632015895</v>
      </c>
      <c r="Q117" s="348">
        <f t="shared" si="141"/>
        <v>0.98475566827855832</v>
      </c>
      <c r="R117" s="348">
        <f t="shared" si="141"/>
        <v>0.98478332212636499</v>
      </c>
      <c r="S117" s="348">
        <f t="shared" si="141"/>
        <v>0.98491379183668304</v>
      </c>
      <c r="T117" s="348">
        <f t="shared" si="141"/>
        <v>0.98522183118747864</v>
      </c>
      <c r="U117" s="348">
        <f t="shared" si="141"/>
        <v>0.98576667060934431</v>
      </c>
      <c r="V117" s="348">
        <f t="shared" si="139"/>
        <v>0.9865799469118739</v>
      </c>
      <c r="W117" s="348">
        <f t="shared" si="139"/>
        <v>0.98765590337012144</v>
      </c>
      <c r="X117" s="348">
        <f t="shared" si="139"/>
        <v>0.98894898191508118</v>
      </c>
      <c r="Y117" s="348">
        <f t="shared" si="139"/>
        <v>0.990381547657049</v>
      </c>
      <c r="Z117" s="348">
        <f t="shared" si="139"/>
        <v>0.99185998008285192</v>
      </c>
      <c r="AA117" s="348">
        <f t="shared" si="139"/>
        <v>0.99329348279363183</v>
      </c>
      <c r="AB117" s="348">
        <f t="shared" si="139"/>
        <v>0.99460925024674451</v>
      </c>
      <c r="AC117" s="348">
        <f t="shared" si="139"/>
        <v>0.99576017848450193</v>
      </c>
      <c r="AD117" s="348">
        <f t="shared" si="139"/>
        <v>0.99672497839649776</v>
      </c>
      <c r="AE117" s="348">
        <f t="shared" si="139"/>
        <v>0.99750310271483678</v>
      </c>
      <c r="AF117" s="348">
        <f t="shared" si="139"/>
        <v>0.99810754449788874</v>
      </c>
      <c r="AG117" s="348">
        <f t="shared" si="139"/>
        <v>0.99855785188248014</v>
      </c>
      <c r="AH117" s="348">
        <f t="shared" si="139"/>
        <v>0.99887456193445556</v>
      </c>
      <c r="AI117" s="348">
        <f t="shared" si="139"/>
        <v>0.99907531745370859</v>
      </c>
      <c r="AJ117" s="348">
        <f t="shared" si="139"/>
        <v>0.99917239954650316</v>
      </c>
      <c r="AK117" s="348">
        <f t="shared" si="140"/>
        <v>0.99917122968822603</v>
      </c>
      <c r="AL117" s="348">
        <f t="shared" si="140"/>
        <v>0.99906943600396902</v>
      </c>
      <c r="AM117" s="348">
        <f t="shared" si="140"/>
        <v>0.99885623239815136</v>
      </c>
      <c r="AN117" s="348">
        <f t="shared" si="140"/>
        <v>0.99851206957856109</v>
      </c>
      <c r="AO117" s="348">
        <f t="shared" si="140"/>
        <v>0.99800876634297153</v>
      </c>
      <c r="AP117" s="348">
        <f t="shared" si="140"/>
        <v>0.99731061155729372</v>
      </c>
      <c r="AQ117" s="348">
        <f t="shared" si="140"/>
        <v>0.99637721030179827</v>
      </c>
      <c r="AR117" s="348">
        <f t="shared" si="140"/>
        <v>0.99516902677920949</v>
      </c>
      <c r="AS117" s="348">
        <f t="shared" si="140"/>
        <v>0.99365642608156035</v>
      </c>
      <c r="AT117" s="348">
        <f t="shared" si="140"/>
        <v>0.9918321914279794</v>
      </c>
      <c r="AU117" s="348">
        <f t="shared" si="140"/>
        <v>0.98972568526872051</v>
      </c>
      <c r="AV117" s="348">
        <f t="shared" si="140"/>
        <v>0.98741419143006237</v>
      </c>
      <c r="AW117" s="348">
        <f t="shared" si="140"/>
        <v>0.98502474610651758</v>
      </c>
      <c r="AX117" s="348">
        <f t="shared" si="140"/>
        <v>0.98272031564154927</v>
      </c>
      <c r="AY117" s="348">
        <f t="shared" si="140"/>
        <v>0.98066953788930966</v>
      </c>
      <c r="AZ117" s="348">
        <f t="shared" si="140"/>
        <v>0.97900813676002174</v>
      </c>
      <c r="BA117" s="348">
        <f t="shared" si="138"/>
        <v>0.9778067304046163</v>
      </c>
      <c r="BB117" s="348">
        <f t="shared" si="138"/>
        <v>0.97705788351534539</v>
      </c>
      <c r="BC117" s="348">
        <f t="shared" si="138"/>
        <v>0.97668514593227373</v>
      </c>
      <c r="BD117" s="348">
        <f t="shared" si="138"/>
        <v>0.97656594645184547</v>
      </c>
      <c r="BE117" s="348">
        <f t="shared" si="138"/>
        <v>0.97655687811916547</v>
      </c>
      <c r="BF117" s="348">
        <f t="shared" si="138"/>
        <v>0.97660817236766784</v>
      </c>
      <c r="BG117" s="348">
        <f t="shared" si="138"/>
        <v>0.97684890599267038</v>
      </c>
      <c r="BH117" s="348">
        <f t="shared" si="138"/>
        <v>0.97741427919145984</v>
      </c>
      <c r="BI117" s="348">
        <f t="shared" si="138"/>
        <v>0.97840493743717305</v>
      </c>
      <c r="BJ117" s="348">
        <f t="shared" si="138"/>
        <v>0.9798619548973817</v>
      </c>
      <c r="BK117" s="348">
        <f t="shared" si="138"/>
        <v>0.98175004405407684</v>
      </c>
      <c r="BL117" s="348">
        <f t="shared" si="137"/>
        <v>0.98396012360757268</v>
      </c>
      <c r="BM117" s="348">
        <f t="shared" si="137"/>
        <v>0.98633389782398739</v>
      </c>
      <c r="BN117" s="349">
        <f t="shared" si="137"/>
        <v>0.98870150984855265</v>
      </c>
      <c r="BO117" s="268"/>
    </row>
    <row r="118" spans="2:84" ht="42" customHeight="1">
      <c r="B118" s="479"/>
      <c r="C118" s="478"/>
      <c r="D118" s="498">
        <v>-0.55000000000000004</v>
      </c>
      <c r="E118" s="517"/>
      <c r="F118" s="348">
        <f t="shared" si="141"/>
        <v>0.99545573377806373</v>
      </c>
      <c r="G118" s="348">
        <f t="shared" si="141"/>
        <v>0.99452599557527388</v>
      </c>
      <c r="H118" s="348">
        <f t="shared" si="141"/>
        <v>0.99357188581425604</v>
      </c>
      <c r="I118" s="348">
        <f t="shared" si="141"/>
        <v>0.99264674006058229</v>
      </c>
      <c r="J118" s="348">
        <f t="shared" si="141"/>
        <v>0.99180514328182157</v>
      </c>
      <c r="K118" s="348">
        <f t="shared" si="141"/>
        <v>0.99109300548739199</v>
      </c>
      <c r="L118" s="348">
        <f t="shared" si="141"/>
        <v>0.99053903799813781</v>
      </c>
      <c r="M118" s="348">
        <f t="shared" si="141"/>
        <v>0.99015029371688057</v>
      </c>
      <c r="N118" s="348">
        <f t="shared" si="141"/>
        <v>0.98991273584160366</v>
      </c>
      <c r="O118" s="348">
        <f t="shared" si="141"/>
        <v>0.98979577570709643</v>
      </c>
      <c r="P118" s="348">
        <f t="shared" si="141"/>
        <v>0.98975849544639438</v>
      </c>
      <c r="Q118" s="348">
        <f t="shared" si="141"/>
        <v>0.98975556956176203</v>
      </c>
      <c r="R118" s="348">
        <f t="shared" si="141"/>
        <v>0.9897714327797783</v>
      </c>
      <c r="S118" s="348">
        <f t="shared" si="141"/>
        <v>0.98984652329679379</v>
      </c>
      <c r="T118" s="348">
        <f t="shared" si="141"/>
        <v>0.99002446372089659</v>
      </c>
      <c r="U118" s="348">
        <f t="shared" si="141"/>
        <v>0.99034127360534463</v>
      </c>
      <c r="V118" s="348">
        <f t="shared" si="139"/>
        <v>0.99081917225653826</v>
      </c>
      <c r="W118" s="348">
        <f t="shared" si="139"/>
        <v>0.99146095560864778</v>
      </c>
      <c r="X118" s="348">
        <f t="shared" si="139"/>
        <v>0.99224737854507805</v>
      </c>
      <c r="Y118" s="348">
        <f t="shared" si="139"/>
        <v>0.99313930208671075</v>
      </c>
      <c r="Z118" s="348">
        <f t="shared" si="139"/>
        <v>0.99408459423158857</v>
      </c>
      <c r="AA118" s="348">
        <f t="shared" si="139"/>
        <v>0.99502776942274729</v>
      </c>
      <c r="AB118" s="348">
        <f t="shared" si="139"/>
        <v>0.99591930135065987</v>
      </c>
      <c r="AC118" s="348">
        <f t="shared" si="139"/>
        <v>0.99672200750319939</v>
      </c>
      <c r="AD118" s="348">
        <f t="shared" si="139"/>
        <v>0.99741341320173682</v>
      </c>
      <c r="AE118" s="348">
        <f t="shared" si="139"/>
        <v>0.99798456163203442</v>
      </c>
      <c r="AF118" s="348">
        <f t="shared" si="139"/>
        <v>0.99843661306406706</v>
      </c>
      <c r="AG118" s="348">
        <f t="shared" si="139"/>
        <v>0.99877665320008169</v>
      </c>
      <c r="AH118" s="348">
        <f t="shared" si="139"/>
        <v>0.99901371347046719</v>
      </c>
      <c r="AI118" s="348">
        <f t="shared" si="139"/>
        <v>0.99915547056743437</v>
      </c>
      <c r="AJ118" s="348">
        <f t="shared" si="139"/>
        <v>0.99920567339243105</v>
      </c>
      <c r="AK118" s="348">
        <f t="shared" si="140"/>
        <v>0.99916211517436826</v>
      </c>
      <c r="AL118" s="348">
        <f t="shared" si="140"/>
        <v>0.99901490510150703</v>
      </c>
      <c r="AM118" s="348">
        <f t="shared" si="140"/>
        <v>0.99874485254748779</v>
      </c>
      <c r="AN118" s="348">
        <f t="shared" si="140"/>
        <v>0.99832192992173296</v>
      </c>
      <c r="AO118" s="348">
        <f t="shared" si="140"/>
        <v>0.99770402755501741</v>
      </c>
      <c r="AP118" s="348">
        <f t="shared" si="140"/>
        <v>0.99683657508375911</v>
      </c>
      <c r="AQ118" s="348">
        <f t="shared" si="140"/>
        <v>0.99565408727054827</v>
      </c>
      <c r="AR118" s="348">
        <f t="shared" si="140"/>
        <v>0.99408523531321125</v>
      </c>
      <c r="AS118" s="348">
        <f t="shared" si="140"/>
        <v>0.99206340807055282</v>
      </c>
      <c r="AT118" s="348">
        <f t="shared" si="140"/>
        <v>0.98954436726310957</v>
      </c>
      <c r="AU118" s="348">
        <f t="shared" si="140"/>
        <v>0.98653064914985222</v>
      </c>
      <c r="AV118" s="348">
        <f t="shared" si="140"/>
        <v>0.98309805001150963</v>
      </c>
      <c r="AW118" s="348">
        <f t="shared" si="140"/>
        <v>0.97941342109592622</v>
      </c>
      <c r="AX118" s="348">
        <f t="shared" si="140"/>
        <v>0.97572871631533498</v>
      </c>
      <c r="AY118" s="348">
        <f t="shared" si="140"/>
        <v>0.97234028565715103</v>
      </c>
      <c r="AZ118" s="348">
        <f t="shared" si="140"/>
        <v>0.969518644910776</v>
      </c>
      <c r="BA118" s="348">
        <f t="shared" si="138"/>
        <v>0.96743487852820709</v>
      </c>
      <c r="BB118" s="348">
        <f t="shared" si="138"/>
        <v>0.96611737886125004</v>
      </c>
      <c r="BC118" s="348">
        <f t="shared" si="138"/>
        <v>0.96545616854039029</v>
      </c>
      <c r="BD118" s="348">
        <f t="shared" si="138"/>
        <v>0.96524390410870431</v>
      </c>
      <c r="BE118" s="348">
        <f t="shared" si="138"/>
        <v>0.96522767985501734</v>
      </c>
      <c r="BF118" s="348">
        <f t="shared" si="138"/>
        <v>0.96531898986092068</v>
      </c>
      <c r="BG118" s="348">
        <f t="shared" si="138"/>
        <v>0.96574679991515866</v>
      </c>
      <c r="BH118" s="348">
        <f t="shared" si="138"/>
        <v>0.96674569807968036</v>
      </c>
      <c r="BI118" s="348">
        <f t="shared" si="138"/>
        <v>0.96847624576991531</v>
      </c>
      <c r="BJ118" s="348">
        <f t="shared" si="138"/>
        <v>0.97097624615486422</v>
      </c>
      <c r="BK118" s="348">
        <f t="shared" si="138"/>
        <v>0.97413692910459593</v>
      </c>
      <c r="BL118" s="348">
        <f t="shared" si="137"/>
        <v>0.97772504423506823</v>
      </c>
      <c r="BM118" s="348">
        <f t="shared" si="137"/>
        <v>0.9814464116586985</v>
      </c>
      <c r="BN118" s="349">
        <f t="shared" si="137"/>
        <v>0.98502192304439085</v>
      </c>
      <c r="BO118" s="268"/>
    </row>
    <row r="119" spans="2:84" ht="42" customHeight="1">
      <c r="B119" s="479"/>
      <c r="C119" s="478"/>
      <c r="D119" s="496">
        <v>-0.6</v>
      </c>
      <c r="E119" s="517"/>
      <c r="F119" s="348">
        <f t="shared" si="141"/>
        <v>0.99665662349926187</v>
      </c>
      <c r="G119" s="348">
        <f t="shared" si="141"/>
        <v>0.99604482040558617</v>
      </c>
      <c r="H119" s="348">
        <f t="shared" si="141"/>
        <v>0.99543309805393609</v>
      </c>
      <c r="I119" s="348">
        <f t="shared" si="141"/>
        <v>0.99485398236912126</v>
      </c>
      <c r="J119" s="348">
        <f t="shared" si="141"/>
        <v>0.99433815373534129</v>
      </c>
      <c r="K119" s="348">
        <f t="shared" si="141"/>
        <v>0.99390928118164723</v>
      </c>
      <c r="L119" s="348">
        <f t="shared" si="141"/>
        <v>0.99358022341180996</v>
      </c>
      <c r="M119" s="348">
        <f t="shared" si="141"/>
        <v>0.99335159269125473</v>
      </c>
      <c r="N119" s="348">
        <f t="shared" si="141"/>
        <v>0.99321277594493806</v>
      </c>
      <c r="O119" s="348">
        <f t="shared" si="141"/>
        <v>0.99314466776698973</v>
      </c>
      <c r="P119" s="348">
        <f t="shared" si="141"/>
        <v>0.99312297511892589</v>
      </c>
      <c r="Q119" s="348">
        <f t="shared" si="141"/>
        <v>0.99312124166482807</v>
      </c>
      <c r="R119" s="348">
        <f t="shared" si="141"/>
        <v>0.99313041039593219</v>
      </c>
      <c r="S119" s="348">
        <f t="shared" si="141"/>
        <v>0.99317401355269908</v>
      </c>
      <c r="T119" s="348">
        <f t="shared" si="141"/>
        <v>0.993277672416226</v>
      </c>
      <c r="U119" s="348">
        <f t="shared" si="141"/>
        <v>0.99346320686620471</v>
      </c>
      <c r="V119" s="348">
        <f t="shared" si="139"/>
        <v>0.99374542646957842</v>
      </c>
      <c r="W119" s="348">
        <f t="shared" si="139"/>
        <v>0.99412898301745278</v>
      </c>
      <c r="X119" s="348">
        <f t="shared" si="139"/>
        <v>0.99460642903310226</v>
      </c>
      <c r="Y119" s="348">
        <f t="shared" si="139"/>
        <v>0.99515847154222925</v>
      </c>
      <c r="Z119" s="348">
        <f t="shared" si="139"/>
        <v>0.99575674221157084</v>
      </c>
      <c r="AA119" s="348">
        <f t="shared" si="139"/>
        <v>0.99636846789346944</v>
      </c>
      <c r="AB119" s="348">
        <f t="shared" si="139"/>
        <v>0.99696170167060261</v>
      </c>
      <c r="AC119" s="348">
        <f t="shared" si="139"/>
        <v>0.99750965093022292</v>
      </c>
      <c r="AD119" s="348">
        <f t="shared" si="139"/>
        <v>0.99799312671749651</v>
      </c>
      <c r="AE119" s="348">
        <f t="shared" si="139"/>
        <v>0.99840089985491443</v>
      </c>
      <c r="AF119" s="348">
        <f t="shared" si="139"/>
        <v>0.998728377563875</v>
      </c>
      <c r="AG119" s="348">
        <f t="shared" si="139"/>
        <v>0.99897529051005107</v>
      </c>
      <c r="AH119" s="348">
        <f t="shared" si="139"/>
        <v>0.99914302484270634</v>
      </c>
      <c r="AI119" s="348">
        <f t="shared" si="139"/>
        <v>0.99923199847236743</v>
      </c>
      <c r="AJ119" s="348">
        <f t="shared" si="139"/>
        <v>0.99923921895254353</v>
      </c>
      <c r="AK119" s="348">
        <f t="shared" si="140"/>
        <v>0.99915596305615295</v>
      </c>
      <c r="AL119" s="348">
        <f t="shared" si="140"/>
        <v>0.99896541588370347</v>
      </c>
      <c r="AM119" s="348">
        <f t="shared" si="140"/>
        <v>0.99864010085812338</v>
      </c>
      <c r="AN119" s="348">
        <f t="shared" si="140"/>
        <v>0.99813902383788455</v>
      </c>
      <c r="AO119" s="348">
        <f t="shared" si="140"/>
        <v>0.99740467003016897</v>
      </c>
      <c r="AP119" s="348">
        <f t="shared" si="140"/>
        <v>0.99636038742310928</v>
      </c>
      <c r="AQ119" s="348">
        <f t="shared" si="140"/>
        <v>0.99490934206415216</v>
      </c>
      <c r="AR119" s="348">
        <f t="shared" si="140"/>
        <v>0.99293718856932112</v>
      </c>
      <c r="AS119" s="348">
        <f t="shared" si="140"/>
        <v>0.9903217575747294</v>
      </c>
      <c r="AT119" s="348">
        <f t="shared" si="140"/>
        <v>0.98695389598896688</v>
      </c>
      <c r="AU119" s="348">
        <f t="shared" si="140"/>
        <v>0.98277279160446551</v>
      </c>
      <c r="AV119" s="348">
        <f t="shared" si="140"/>
        <v>0.97781443356526176</v>
      </c>
      <c r="AW119" s="348">
        <f t="shared" si="140"/>
        <v>0.97226127566573584</v>
      </c>
      <c r="AX119" s="348">
        <f t="shared" si="140"/>
        <v>0.9664666302877496</v>
      </c>
      <c r="AY119" s="348">
        <f t="shared" si="140"/>
        <v>0.96091994250639057</v>
      </c>
      <c r="AZ119" s="348">
        <f t="shared" si="140"/>
        <v>0.95613695031549018</v>
      </c>
      <c r="BA119" s="348">
        <f t="shared" si="138"/>
        <v>0.95250612290966996</v>
      </c>
      <c r="BB119" s="348">
        <f t="shared" si="138"/>
        <v>0.95016613036543962</v>
      </c>
      <c r="BC119" s="348">
        <f t="shared" si="138"/>
        <v>0.94897856153512661</v>
      </c>
      <c r="BD119" s="348">
        <f t="shared" si="138"/>
        <v>0.94859538703314161</v>
      </c>
      <c r="BE119" s="348">
        <f t="shared" si="138"/>
        <v>0.94856600164359561</v>
      </c>
      <c r="BF119" s="348">
        <f t="shared" si="138"/>
        <v>0.94873088680104978</v>
      </c>
      <c r="BG119" s="348">
        <f t="shared" si="138"/>
        <v>0.94950133756965371</v>
      </c>
      <c r="BH119" s="348">
        <f t="shared" si="138"/>
        <v>0.95128591354651515</v>
      </c>
      <c r="BI119" s="348">
        <f t="shared" si="138"/>
        <v>0.9543305238241796</v>
      </c>
      <c r="BJ119" s="348">
        <f t="shared" si="138"/>
        <v>0.95862561261473822</v>
      </c>
      <c r="BK119" s="348">
        <f t="shared" si="138"/>
        <v>0.96388588694272304</v>
      </c>
      <c r="BL119" s="348">
        <f t="shared" si="137"/>
        <v>0.9696343862060719</v>
      </c>
      <c r="BM119" s="348">
        <f t="shared" si="137"/>
        <v>0.97535223361327972</v>
      </c>
      <c r="BN119" s="349">
        <f t="shared" si="137"/>
        <v>0.98061558202406862</v>
      </c>
      <c r="BO119" s="268"/>
    </row>
    <row r="120" spans="2:84" ht="42" customHeight="1">
      <c r="B120" s="479"/>
      <c r="C120" s="478"/>
      <c r="D120" s="498">
        <v>-0.65</v>
      </c>
      <c r="E120" s="517"/>
      <c r="F120" s="348">
        <f t="shared" si="141"/>
        <v>0.99757339126132882</v>
      </c>
      <c r="G120" s="348">
        <f t="shared" si="141"/>
        <v>0.99717539475423722</v>
      </c>
      <c r="H120" s="348">
        <f t="shared" si="141"/>
        <v>0.99678635751313793</v>
      </c>
      <c r="I120" s="348">
        <f t="shared" si="141"/>
        <v>0.99642550452400425</v>
      </c>
      <c r="J120" s="348">
        <f t="shared" si="141"/>
        <v>0.99610971030821904</v>
      </c>
      <c r="K120" s="348">
        <f t="shared" si="141"/>
        <v>0.99585092952322574</v>
      </c>
      <c r="L120" s="348">
        <f t="shared" si="141"/>
        <v>0.99565458676546781</v>
      </c>
      <c r="M120" s="348">
        <f t="shared" si="141"/>
        <v>0.99551925349194825</v>
      </c>
      <c r="N120" s="348">
        <f t="shared" si="141"/>
        <v>0.99543750313064683</v>
      </c>
      <c r="O120" s="348">
        <f t="shared" si="141"/>
        <v>0.99539749927358867</v>
      </c>
      <c r="P120" s="348">
        <f t="shared" si="141"/>
        <v>0.99538475612375454</v>
      </c>
      <c r="Q120" s="348">
        <f t="shared" si="141"/>
        <v>0.9953837064556158</v>
      </c>
      <c r="R120" s="348">
        <f t="shared" si="141"/>
        <v>0.99538903198717177</v>
      </c>
      <c r="S120" s="348">
        <f t="shared" si="141"/>
        <v>0.99541454011772923</v>
      </c>
      <c r="T120" s="348">
        <f t="shared" si="141"/>
        <v>0.99547537266546438</v>
      </c>
      <c r="U120" s="348">
        <f t="shared" si="141"/>
        <v>0.99558473310441897</v>
      </c>
      <c r="V120" s="348">
        <f t="shared" si="139"/>
        <v>0.99575220720353808</v>
      </c>
      <c r="W120" s="348">
        <f t="shared" si="139"/>
        <v>0.99598201846004486</v>
      </c>
      <c r="X120" s="348">
        <f t="shared" si="139"/>
        <v>0.99627175768804421</v>
      </c>
      <c r="Y120" s="348">
        <f t="shared" si="139"/>
        <v>0.99661211151655404</v>
      </c>
      <c r="Z120" s="348">
        <f t="shared" si="139"/>
        <v>0.99698787103605135</v>
      </c>
      <c r="AA120" s="348">
        <f t="shared" si="139"/>
        <v>0.99738008639731424</v>
      </c>
      <c r="AB120" s="348">
        <f t="shared" si="139"/>
        <v>0.99776882582356985</v>
      </c>
      <c r="AC120" s="348">
        <f t="shared" si="139"/>
        <v>0.99813579822004539</v>
      </c>
      <c r="AD120" s="348">
        <f t="shared" si="139"/>
        <v>0.99846619366706946</v>
      </c>
      <c r="AE120" s="348">
        <f t="shared" si="139"/>
        <v>0.998749406482625</v>
      </c>
      <c r="AF120" s="348">
        <f t="shared" si="139"/>
        <v>0.99897865548541021</v>
      </c>
      <c r="AG120" s="348">
        <f t="shared" si="139"/>
        <v>0.99914975237657211</v>
      </c>
      <c r="AH120" s="348">
        <f t="shared" si="139"/>
        <v>0.99925933435645342</v>
      </c>
      <c r="AI120" s="348">
        <f t="shared" si="139"/>
        <v>0.99930280342800937</v>
      </c>
      <c r="AJ120" s="348">
        <f t="shared" si="139"/>
        <v>0.9992720735181273</v>
      </c>
      <c r="AK120" s="348">
        <f t="shared" si="140"/>
        <v>0.99915308174189732</v>
      </c>
      <c r="AL120" s="348">
        <f t="shared" si="140"/>
        <v>0.99892291101156838</v>
      </c>
      <c r="AM120" s="348">
        <f t="shared" si="140"/>
        <v>0.99854631857450038</v>
      </c>
      <c r="AN120" s="348">
        <f t="shared" si="140"/>
        <v>0.99797149008255948</v>
      </c>
      <c r="AO120" s="348">
        <f t="shared" si="140"/>
        <v>0.99712498464187771</v>
      </c>
      <c r="AP120" s="348">
        <f t="shared" si="140"/>
        <v>0.99590618964892386</v>
      </c>
      <c r="AQ120" s="348">
        <f t="shared" si="140"/>
        <v>0.9941823120167752</v>
      </c>
      <c r="AR120" s="348">
        <f t="shared" si="140"/>
        <v>0.99178619572057514</v>
      </c>
      <c r="AS120" s="348">
        <f t="shared" si="140"/>
        <v>0.98852124617472603</v>
      </c>
      <c r="AT120" s="348">
        <f t="shared" si="140"/>
        <v>0.98418031935658756</v>
      </c>
      <c r="AU120" s="348">
        <f t="shared" si="140"/>
        <v>0.9785874751648207</v>
      </c>
      <c r="AV120" s="348">
        <f t="shared" si="140"/>
        <v>0.97166978785563463</v>
      </c>
      <c r="AW120" s="348">
        <f t="shared" si="140"/>
        <v>0.9635549845493151</v>
      </c>
      <c r="AX120" s="348">
        <f t="shared" si="140"/>
        <v>0.95466390532802625</v>
      </c>
      <c r="AY120" s="348">
        <f t="shared" si="140"/>
        <v>0.9457313117269277</v>
      </c>
      <c r="AZ120" s="348">
        <f t="shared" si="140"/>
        <v>0.93767989233039339</v>
      </c>
      <c r="BA120" s="348">
        <f t="shared" si="138"/>
        <v>0.93134094691001523</v>
      </c>
      <c r="BB120" s="348">
        <f t="shared" si="138"/>
        <v>0.92714713689398176</v>
      </c>
      <c r="BC120" s="348">
        <f t="shared" si="138"/>
        <v>0.92498515126942404</v>
      </c>
      <c r="BD120" s="348">
        <f t="shared" si="138"/>
        <v>0.92428261963090019</v>
      </c>
      <c r="BE120" s="348">
        <f t="shared" si="138"/>
        <v>0.92422858462891755</v>
      </c>
      <c r="BF120" s="348">
        <f t="shared" si="138"/>
        <v>0.92453118196370143</v>
      </c>
      <c r="BG120" s="348">
        <f t="shared" si="138"/>
        <v>0.92593939580333195</v>
      </c>
      <c r="BH120" s="348">
        <f t="shared" si="138"/>
        <v>0.92916439807812656</v>
      </c>
      <c r="BI120" s="348">
        <f t="shared" si="138"/>
        <v>0.93455054157096584</v>
      </c>
      <c r="BJ120" s="348">
        <f t="shared" si="138"/>
        <v>0.94190961017266439</v>
      </c>
      <c r="BK120" s="348">
        <f t="shared" si="138"/>
        <v>0.95055907073094448</v>
      </c>
      <c r="BL120" s="348">
        <f t="shared" si="137"/>
        <v>0.95957715082836781</v>
      </c>
      <c r="BM120" s="348">
        <f t="shared" si="137"/>
        <v>0.96811774807934847</v>
      </c>
      <c r="BN120" s="349">
        <f t="shared" si="137"/>
        <v>0.97561276280396303</v>
      </c>
      <c r="BO120" s="268"/>
    </row>
    <row r="121" spans="2:84" ht="42" customHeight="1">
      <c r="B121" s="479"/>
      <c r="C121" s="478"/>
      <c r="D121" s="496">
        <v>-0.7</v>
      </c>
      <c r="E121" s="517"/>
      <c r="F121" s="348">
        <f t="shared" si="141"/>
        <v>0.99825873666336062</v>
      </c>
      <c r="G121" s="348">
        <f t="shared" si="141"/>
        <v>0.99800205492165706</v>
      </c>
      <c r="H121" s="348">
        <f t="shared" si="141"/>
        <v>0.99775603062653073</v>
      </c>
      <c r="I121" s="348">
        <f t="shared" si="141"/>
        <v>0.99753177257896564</v>
      </c>
      <c r="J121" s="348">
        <f t="shared" si="141"/>
        <v>0.99733840725770306</v>
      </c>
      <c r="K121" s="348">
        <f t="shared" si="141"/>
        <v>0.9971818463125619</v>
      </c>
      <c r="L121" s="348">
        <f t="shared" si="141"/>
        <v>0.99706414624014206</v>
      </c>
      <c r="M121" s="348">
        <f t="shared" si="141"/>
        <v>0.99698354433149361</v>
      </c>
      <c r="N121" s="348">
        <f t="shared" si="141"/>
        <v>0.99693505385807935</v>
      </c>
      <c r="O121" s="348">
        <f t="shared" si="141"/>
        <v>0.99691137068451174</v>
      </c>
      <c r="P121" s="348">
        <f t="shared" si="141"/>
        <v>0.99690381637720216</v>
      </c>
      <c r="Q121" s="348">
        <f t="shared" si="141"/>
        <v>0.99690316265493839</v>
      </c>
      <c r="R121" s="348">
        <f t="shared" si="141"/>
        <v>0.99690625986613168</v>
      </c>
      <c r="S121" s="348">
        <f t="shared" si="141"/>
        <v>0.99692126846790985</v>
      </c>
      <c r="T121" s="348">
        <f t="shared" si="141"/>
        <v>0.99695718792805799</v>
      </c>
      <c r="U121" s="348">
        <f t="shared" si="141"/>
        <v>0.99702200986370848</v>
      </c>
      <c r="V121" s="348">
        <f t="shared" si="139"/>
        <v>0.99712182847396502</v>
      </c>
      <c r="W121" s="348">
        <f t="shared" si="139"/>
        <v>0.99725987470412725</v>
      </c>
      <c r="X121" s="348">
        <f t="shared" si="139"/>
        <v>0.99743572968269156</v>
      </c>
      <c r="Y121" s="348">
        <f t="shared" si="139"/>
        <v>0.9976449878570206</v>
      </c>
      <c r="Z121" s="348">
        <f t="shared" si="139"/>
        <v>0.99787955494409553</v>
      </c>
      <c r="AA121" s="348">
        <f t="shared" si="139"/>
        <v>0.99812858720780484</v>
      </c>
      <c r="AB121" s="348">
        <f t="shared" si="139"/>
        <v>0.99837986947929092</v>
      </c>
      <c r="AC121" s="348">
        <f t="shared" si="139"/>
        <v>0.9986212805144713</v>
      </c>
      <c r="AD121" s="348">
        <f t="shared" si="139"/>
        <v>0.99884197058309165</v>
      </c>
      <c r="AE121" s="348">
        <f t="shared" si="139"/>
        <v>0.99903297667226476</v>
      </c>
      <c r="AF121" s="348">
        <f t="shared" si="139"/>
        <v>0.99918716358879434</v>
      </c>
      <c r="AG121" s="348">
        <f t="shared" si="139"/>
        <v>0.99929852424855825</v>
      </c>
      <c r="AH121" s="348">
        <f t="shared" si="139"/>
        <v>0.99936094490716665</v>
      </c>
      <c r="AI121" s="348">
        <f t="shared" si="139"/>
        <v>0.99936652952668581</v>
      </c>
      <c r="AJ121" s="348">
        <f t="shared" si="139"/>
        <v>0.99930350288370362</v>
      </c>
      <c r="AK121" s="348">
        <f t="shared" si="140"/>
        <v>0.9991536064225166</v>
      </c>
      <c r="AL121" s="348">
        <f t="shared" si="140"/>
        <v>0.99888879204471981</v>
      </c>
      <c r="AM121" s="348">
        <f t="shared" si="140"/>
        <v>0.99846692831938577</v>
      </c>
      <c r="AN121" s="348">
        <f t="shared" si="140"/>
        <v>0.9978261853735636</v>
      </c>
      <c r="AO121" s="348">
        <f t="shared" si="140"/>
        <v>0.99687780530130154</v>
      </c>
      <c r="AP121" s="348">
        <f t="shared" si="140"/>
        <v>0.99549719106987411</v>
      </c>
      <c r="AQ121" s="348">
        <f t="shared" si="140"/>
        <v>0.9935138460398103</v>
      </c>
      <c r="AR121" s="348">
        <f t="shared" si="140"/>
        <v>0.99070199431697081</v>
      </c>
      <c r="AS121" s="348">
        <f t="shared" si="140"/>
        <v>0.98677619518376214</v>
      </c>
      <c r="AT121" s="348">
        <f t="shared" si="140"/>
        <v>0.98140045177444191</v>
      </c>
      <c r="AU121" s="348">
        <f t="shared" si="140"/>
        <v>0.97422515867796988</v>
      </c>
      <c r="AV121" s="348">
        <f t="shared" si="140"/>
        <v>0.96497142874586317</v>
      </c>
      <c r="AW121" s="348">
        <f t="shared" si="140"/>
        <v>0.95357899109716548</v>
      </c>
      <c r="AX121" s="348">
        <f t="shared" si="140"/>
        <v>0.94040551989734489</v>
      </c>
      <c r="AY121" s="348">
        <f t="shared" si="140"/>
        <v>0.9263951821371551</v>
      </c>
      <c r="AZ121" s="348">
        <f t="shared" si="140"/>
        <v>0.913045335378181</v>
      </c>
      <c r="BA121" s="348">
        <f t="shared" si="138"/>
        <v>0.90201124003401134</v>
      </c>
      <c r="BB121" s="348">
        <f t="shared" si="138"/>
        <v>0.8944379767274182</v>
      </c>
      <c r="BC121" s="348">
        <f t="shared" si="138"/>
        <v>0.89044406243658403</v>
      </c>
      <c r="BD121" s="348">
        <f t="shared" si="138"/>
        <v>0.88913263875474879</v>
      </c>
      <c r="BE121" s="348">
        <f t="shared" si="138"/>
        <v>0.88903143462785916</v>
      </c>
      <c r="BF121" s="348">
        <f t="shared" si="138"/>
        <v>0.88959726145215334</v>
      </c>
      <c r="BG121" s="348">
        <f t="shared" si="138"/>
        <v>0.89221429399602115</v>
      </c>
      <c r="BH121" s="348">
        <f t="shared" si="138"/>
        <v>0.89810847098838253</v>
      </c>
      <c r="BI121" s="348">
        <f t="shared" si="138"/>
        <v>0.90765767809669418</v>
      </c>
      <c r="BJ121" s="348">
        <f t="shared" si="138"/>
        <v>0.92014673487033782</v>
      </c>
      <c r="BK121" s="348">
        <f t="shared" si="138"/>
        <v>0.93406628069629238</v>
      </c>
      <c r="BL121" s="348">
        <f t="shared" si="137"/>
        <v>0.94777540648206682</v>
      </c>
      <c r="BM121" s="348">
        <f t="shared" si="137"/>
        <v>0.96005502856919889</v>
      </c>
      <c r="BN121" s="349">
        <f t="shared" si="137"/>
        <v>0.97029469609666996</v>
      </c>
      <c r="BO121" s="268"/>
    </row>
    <row r="122" spans="2:84" ht="42" customHeight="1">
      <c r="B122" s="479"/>
      <c r="C122" s="478"/>
      <c r="D122" s="498">
        <v>-0.75</v>
      </c>
      <c r="E122" s="517"/>
      <c r="F122" s="348">
        <f t="shared" si="141"/>
        <v>0.99876238015976859</v>
      </c>
      <c r="G122" s="348">
        <f t="shared" si="141"/>
        <v>0.99859789315008773</v>
      </c>
      <c r="H122" s="348">
        <f t="shared" si="141"/>
        <v>0.99844289670513553</v>
      </c>
      <c r="I122" s="348">
        <f t="shared" si="141"/>
        <v>0.99830370231524945</v>
      </c>
      <c r="J122" s="348">
        <f t="shared" si="141"/>
        <v>0.99818517674617768</v>
      </c>
      <c r="K122" s="348">
        <f t="shared" si="141"/>
        <v>0.99809017016459678</v>
      </c>
      <c r="L122" s="348">
        <f t="shared" si="141"/>
        <v>0.99801928657603045</v>
      </c>
      <c r="M122" s="348">
        <f t="shared" si="141"/>
        <v>0.99797100228839897</v>
      </c>
      <c r="N122" s="348">
        <f t="shared" si="141"/>
        <v>0.99794204840207623</v>
      </c>
      <c r="O122" s="348">
        <f t="shared" si="141"/>
        <v>0.99792792398653551</v>
      </c>
      <c r="P122" s="348">
        <f t="shared" si="141"/>
        <v>0.99792340477935537</v>
      </c>
      <c r="Q122" s="348">
        <f t="shared" si="141"/>
        <v>0.99792298235192745</v>
      </c>
      <c r="R122" s="348">
        <f t="shared" si="141"/>
        <v>0.99792477599362661</v>
      </c>
      <c r="S122" s="348">
        <f t="shared" si="141"/>
        <v>0.99793363902108256</v>
      </c>
      <c r="T122" s="348">
        <f t="shared" si="141"/>
        <v>0.99795494671283325</v>
      </c>
      <c r="U122" s="348">
        <f t="shared" si="141"/>
        <v>0.99799353931108936</v>
      </c>
      <c r="V122" s="348">
        <f t="shared" si="139"/>
        <v>0.99805324436805898</v>
      </c>
      <c r="W122" s="348">
        <f t="shared" si="139"/>
        <v>0.99813633945057634</v>
      </c>
      <c r="X122" s="348">
        <f t="shared" si="139"/>
        <v>0.99824307700805326</v>
      </c>
      <c r="Y122" s="348">
        <f t="shared" si="139"/>
        <v>0.99837140853657558</v>
      </c>
      <c r="Z122" s="348">
        <f t="shared" si="139"/>
        <v>0.99851701685812555</v>
      </c>
      <c r="AA122" s="348">
        <f t="shared" si="139"/>
        <v>0.99867368976958304</v>
      </c>
      <c r="AB122" s="348">
        <f t="shared" si="139"/>
        <v>0.99883396575189076</v>
      </c>
      <c r="AC122" s="348">
        <f t="shared" si="139"/>
        <v>0.99898989098086288</v>
      </c>
      <c r="AD122" s="348">
        <f t="shared" si="139"/>
        <v>0.99913368288129245</v>
      </c>
      <c r="AE122" s="348">
        <f t="shared" si="139"/>
        <v>0.99925811247089358</v>
      </c>
      <c r="AF122" s="348">
        <f t="shared" si="139"/>
        <v>0.99935647923337256</v>
      </c>
      <c r="AG122" s="348">
        <f t="shared" si="139"/>
        <v>0.9994221226155332</v>
      </c>
      <c r="AH122" s="348">
        <f t="shared" si="139"/>
        <v>0.99944745853565276</v>
      </c>
      <c r="AI122" s="348">
        <f t="shared" si="139"/>
        <v>0.99942252794494357</v>
      </c>
      <c r="AJ122" s="348">
        <f t="shared" si="139"/>
        <v>0.9993329957601863</v>
      </c>
      <c r="AK122" s="348">
        <f t="shared" si="140"/>
        <v>0.99915745176850901</v>
      </c>
      <c r="AL122" s="348">
        <f t="shared" si="140"/>
        <v>0.99886375272342487</v>
      </c>
      <c r="AM122" s="348">
        <f t="shared" si="140"/>
        <v>0.99840401874375206</v>
      </c>
      <c r="AN122" s="348">
        <f t="shared" si="140"/>
        <v>0.9977077734431854</v>
      </c>
      <c r="AO122" s="348">
        <f t="shared" si="140"/>
        <v>0.99667263081833701</v>
      </c>
      <c r="AP122" s="348">
        <f t="shared" si="140"/>
        <v>0.99515196499871716</v>
      </c>
      <c r="AQ122" s="348">
        <f t="shared" si="140"/>
        <v>0.99293933270529522</v>
      </c>
      <c r="AR122" s="348">
        <f t="shared" si="140"/>
        <v>0.98975042053834128</v>
      </c>
      <c r="AS122" s="348">
        <f t="shared" si="140"/>
        <v>0.98520564413226941</v>
      </c>
      <c r="AT122" s="348">
        <f t="shared" si="140"/>
        <v>0.97882135927932423</v>
      </c>
      <c r="AU122" s="348">
        <f t="shared" si="140"/>
        <v>0.97002640384233163</v>
      </c>
      <c r="AV122" s="348">
        <f t="shared" si="140"/>
        <v>0.95823399057568148</v>
      </c>
      <c r="AW122" s="348">
        <f t="shared" si="140"/>
        <v>0.94301248607966082</v>
      </c>
      <c r="AX122" s="348">
        <f t="shared" si="140"/>
        <v>0.92439318136908255</v>
      </c>
      <c r="AY122" s="348">
        <f t="shared" si="140"/>
        <v>0.90328229885834466</v>
      </c>
      <c r="AZ122" s="348">
        <f t="shared" si="140"/>
        <v>0.8817543682469462</v>
      </c>
      <c r="BA122" s="348">
        <f t="shared" si="138"/>
        <v>0.86277426152961667</v>
      </c>
      <c r="BB122" s="348">
        <f t="shared" si="138"/>
        <v>0.84904422943073732</v>
      </c>
      <c r="BC122" s="348">
        <f t="shared" si="138"/>
        <v>0.84154994782448223</v>
      </c>
      <c r="BD122" s="348">
        <f t="shared" si="138"/>
        <v>0.83904869190682008</v>
      </c>
      <c r="BE122" s="348">
        <f t="shared" si="138"/>
        <v>0.83885476047345042</v>
      </c>
      <c r="BF122" s="348">
        <f t="shared" si="138"/>
        <v>0.83993706045732275</v>
      </c>
      <c r="BG122" s="348">
        <f t="shared" si="138"/>
        <v>0.84489392888760761</v>
      </c>
      <c r="BH122" s="348">
        <f t="shared" si="138"/>
        <v>0.85577423531417252</v>
      </c>
      <c r="BI122" s="348">
        <f t="shared" si="138"/>
        <v>0.87263002988846228</v>
      </c>
      <c r="BJ122" s="348">
        <f t="shared" si="138"/>
        <v>0.89338834894844099</v>
      </c>
      <c r="BK122" s="348">
        <f t="shared" si="138"/>
        <v>0.91501614511736107</v>
      </c>
      <c r="BL122" s="348">
        <f t="shared" si="137"/>
        <v>0.93494772377145496</v>
      </c>
      <c r="BM122" s="348">
        <f t="shared" si="137"/>
        <v>0.95176035886938282</v>
      </c>
      <c r="BN122" s="349">
        <f t="shared" si="137"/>
        <v>0.96507752253380485</v>
      </c>
      <c r="BO122" s="268"/>
    </row>
    <row r="123" spans="2:84" ht="42" customHeight="1">
      <c r="B123" s="479"/>
      <c r="C123" s="478"/>
      <c r="D123" s="496">
        <v>-0.8</v>
      </c>
      <c r="E123" s="517"/>
      <c r="F123" s="348">
        <f t="shared" si="141"/>
        <v>0.99912734585066376</v>
      </c>
      <c r="G123" s="348">
        <f t="shared" si="141"/>
        <v>0.99902242807396469</v>
      </c>
      <c r="H123" s="348">
        <f t="shared" si="141"/>
        <v>0.99892501297138525</v>
      </c>
      <c r="I123" s="348">
        <f t="shared" si="141"/>
        <v>0.99883863976894849</v>
      </c>
      <c r="J123" s="348">
        <f t="shared" si="141"/>
        <v>0.99876586969468439</v>
      </c>
      <c r="K123" s="348">
        <f t="shared" si="141"/>
        <v>0.998708030053294</v>
      </c>
      <c r="L123" s="348">
        <f t="shared" si="141"/>
        <v>0.99866514883172863</v>
      </c>
      <c r="M123" s="348">
        <f t="shared" si="141"/>
        <v>0.99863606627457346</v>
      </c>
      <c r="N123" s="348">
        <f t="shared" si="141"/>
        <v>0.99861867071726673</v>
      </c>
      <c r="O123" s="348">
        <f t="shared" si="141"/>
        <v>0.99861018811798818</v>
      </c>
      <c r="P123" s="348">
        <f t="shared" si="141"/>
        <v>0.99860745841222476</v>
      </c>
      <c r="Q123" s="348">
        <f t="shared" si="141"/>
        <v>0.99860717218535555</v>
      </c>
      <c r="R123" s="348">
        <f t="shared" si="141"/>
        <v>0.99860819711278226</v>
      </c>
      <c r="S123" s="348">
        <f t="shared" si="141"/>
        <v>0.99861343463094954</v>
      </c>
      <c r="T123" s="348">
        <f t="shared" si="141"/>
        <v>0.99862610809269781</v>
      </c>
      <c r="U123" s="348">
        <f t="shared" si="141"/>
        <v>0.998649149864552</v>
      </c>
      <c r="V123" s="348">
        <f t="shared" si="139"/>
        <v>0.99868494074780767</v>
      </c>
      <c r="W123" s="348">
        <f t="shared" si="139"/>
        <v>0.99873500799787074</v>
      </c>
      <c r="X123" s="348">
        <f t="shared" si="139"/>
        <v>0.9987997401879376</v>
      </c>
      <c r="Y123" s="348">
        <f t="shared" si="139"/>
        <v>0.99887818758668601</v>
      </c>
      <c r="Z123" s="348">
        <f t="shared" si="139"/>
        <v>0.99896800802126473</v>
      </c>
      <c r="AA123" s="348">
        <f t="shared" si="139"/>
        <v>0.99906558624566588</v>
      </c>
      <c r="AB123" s="348">
        <f t="shared" si="139"/>
        <v>0.99916630531827633</v>
      </c>
      <c r="AC123" s="348">
        <f t="shared" si="139"/>
        <v>0.99926489644851868</v>
      </c>
      <c r="AD123" s="348">
        <f t="shared" si="139"/>
        <v>0.99935575697855505</v>
      </c>
      <c r="AE123" s="348">
        <f t="shared" si="139"/>
        <v>0.99943311564256565</v>
      </c>
      <c r="AF123" s="348">
        <f t="shared" si="139"/>
        <v>0.99949093794530819</v>
      </c>
      <c r="AG123" s="348">
        <f t="shared" si="139"/>
        <v>0.99952248828481305</v>
      </c>
      <c r="AH123" s="348">
        <f t="shared" si="139"/>
        <v>0.99951948013533676</v>
      </c>
      <c r="AI123" s="348">
        <f t="shared" si="139"/>
        <v>0.99947073493648908</v>
      </c>
      <c r="AJ123" s="348">
        <f t="shared" si="139"/>
        <v>0.99936022504029554</v>
      </c>
      <c r="AK123" s="348">
        <f t="shared" si="140"/>
        <v>0.99916429308008248</v>
      </c>
      <c r="AL123" s="348">
        <f t="shared" si="140"/>
        <v>0.99884771919827386</v>
      </c>
      <c r="AM123" s="348">
        <f t="shared" si="140"/>
        <v>0.99835814894554586</v>
      </c>
      <c r="AN123" s="348">
        <f t="shared" si="140"/>
        <v>0.99761820102035215</v>
      </c>
      <c r="AO123" s="348">
        <f t="shared" si="140"/>
        <v>0.99651436012069861</v>
      </c>
      <c r="AP123" s="348">
        <f t="shared" si="140"/>
        <v>0.99488157612250028</v>
      </c>
      <c r="AQ123" s="348">
        <f t="shared" si="140"/>
        <v>0.99248247098561337</v>
      </c>
      <c r="AR123" s="348">
        <f t="shared" si="140"/>
        <v>0.9889805159213797</v>
      </c>
      <c r="AS123" s="348">
        <f t="shared" si="140"/>
        <v>0.98390816756701438</v>
      </c>
      <c r="AT123" s="348">
        <f t="shared" si="140"/>
        <v>0.9766351103904457</v>
      </c>
      <c r="AU123" s="348">
        <f t="shared" si="140"/>
        <v>0.96635091631821601</v>
      </c>
      <c r="AV123" s="348">
        <f t="shared" si="140"/>
        <v>0.95209432788102988</v>
      </c>
      <c r="AW123" s="348">
        <f t="shared" si="140"/>
        <v>0.93289116891761814</v>
      </c>
      <c r="AX123" s="348">
        <f t="shared" si="140"/>
        <v>0.90809813242787485</v>
      </c>
      <c r="AY123" s="348">
        <f t="shared" si="140"/>
        <v>0.87804633588340608</v>
      </c>
      <c r="AZ123" s="348">
        <f t="shared" si="140"/>
        <v>0.84490382235914152</v>
      </c>
      <c r="BA123" s="348">
        <f t="shared" si="138"/>
        <v>0.81313975769824054</v>
      </c>
      <c r="BB123" s="348">
        <f t="shared" si="138"/>
        <v>0.7883471275308449</v>
      </c>
      <c r="BC123" s="348">
        <f t="shared" si="138"/>
        <v>0.77405533577469277</v>
      </c>
      <c r="BD123" s="348">
        <f t="shared" si="138"/>
        <v>0.76915253758458724</v>
      </c>
      <c r="BE123" s="348">
        <f t="shared" si="138"/>
        <v>0.76876943939605458</v>
      </c>
      <c r="BF123" s="348">
        <f t="shared" si="138"/>
        <v>0.77090167691706202</v>
      </c>
      <c r="BG123" s="348">
        <f t="shared" si="138"/>
        <v>0.78050382910426752</v>
      </c>
      <c r="BH123" s="348">
        <f t="shared" si="138"/>
        <v>0.80071025623363812</v>
      </c>
      <c r="BI123" s="348">
        <f t="shared" si="138"/>
        <v>0.82996387223069013</v>
      </c>
      <c r="BJ123" s="348">
        <f t="shared" si="138"/>
        <v>0.86315638323401866</v>
      </c>
      <c r="BK123" s="348">
        <f t="shared" si="138"/>
        <v>0.89502089526727147</v>
      </c>
      <c r="BL123" s="348">
        <f t="shared" si="137"/>
        <v>0.92233468470327862</v>
      </c>
      <c r="BM123" s="348">
        <f t="shared" si="137"/>
        <v>0.94403835371824196</v>
      </c>
      <c r="BN123" s="349">
        <f t="shared" si="137"/>
        <v>0.96043144840407557</v>
      </c>
      <c r="BO123" s="268"/>
    </row>
    <row r="124" spans="2:84" ht="42" customHeight="1">
      <c r="B124" s="479"/>
      <c r="C124" s="478"/>
      <c r="D124" s="498">
        <v>-0.85</v>
      </c>
      <c r="E124" s="517"/>
      <c r="F124" s="348">
        <f t="shared" si="141"/>
        <v>0.99938879397284575</v>
      </c>
      <c r="G124" s="348">
        <f t="shared" si="141"/>
        <v>0.99932209230858771</v>
      </c>
      <c r="H124" s="348">
        <f t="shared" si="141"/>
        <v>0.99926095013781635</v>
      </c>
      <c r="I124" s="348">
        <f t="shared" si="141"/>
        <v>0.99920733095353209</v>
      </c>
      <c r="J124" s="348">
        <f t="shared" si="141"/>
        <v>0.99916256410971183</v>
      </c>
      <c r="K124" s="348">
        <f t="shared" si="141"/>
        <v>0.99912723552486338</v>
      </c>
      <c r="L124" s="348">
        <f t="shared" si="141"/>
        <v>0.99910118203449994</v>
      </c>
      <c r="M124" s="348">
        <f t="shared" si="141"/>
        <v>0.99908357512109258</v>
      </c>
      <c r="N124" s="348">
        <f t="shared" si="141"/>
        <v>0.99907306296234455</v>
      </c>
      <c r="O124" s="348">
        <f t="shared" si="141"/>
        <v>0.99906793372530056</v>
      </c>
      <c r="P124" s="348">
        <f t="shared" si="141"/>
        <v>0.99906626673631405</v>
      </c>
      <c r="Q124" s="348">
        <f t="shared" si="141"/>
        <v>0.99906606131346376</v>
      </c>
      <c r="R124" s="348">
        <f t="shared" si="141"/>
        <v>0.999066629675183</v>
      </c>
      <c r="S124" s="348">
        <f t="shared" si="141"/>
        <v>0.99906971314613235</v>
      </c>
      <c r="T124" s="348">
        <f t="shared" si="141"/>
        <v>0.99907724974887036</v>
      </c>
      <c r="U124" s="348">
        <f t="shared" si="141"/>
        <v>0.99909101430290981</v>
      </c>
      <c r="V124" s="348">
        <f t="shared" si="139"/>
        <v>0.99911247342910958</v>
      </c>
      <c r="W124" s="348">
        <f t="shared" si="139"/>
        <v>0.99914261297354057</v>
      </c>
      <c r="X124" s="348">
        <f t="shared" si="139"/>
        <v>0.9991817655706895</v>
      </c>
      <c r="Y124" s="348">
        <f t="shared" si="139"/>
        <v>0.99922947213710744</v>
      </c>
      <c r="Z124" s="348">
        <f t="shared" si="139"/>
        <v>0.99928440862435675</v>
      </c>
      <c r="AA124" s="348">
        <f t="shared" si="139"/>
        <v>0.99934439548789455</v>
      </c>
      <c r="AB124" s="348">
        <f t="shared" si="139"/>
        <v>0.99940648309911817</v>
      </c>
      <c r="AC124" s="348">
        <f t="shared" si="139"/>
        <v>0.99946707723821182</v>
      </c>
      <c r="AD124" s="348">
        <f t="shared" si="139"/>
        <v>0.99952204275073286</v>
      </c>
      <c r="AE124" s="348">
        <f t="shared" si="139"/>
        <v>0.99956670676240456</v>
      </c>
      <c r="AF124" s="348">
        <f t="shared" si="139"/>
        <v>0.99959567658453163</v>
      </c>
      <c r="AG124" s="348">
        <f t="shared" si="139"/>
        <v>0.99960238615467911</v>
      </c>
      <c r="AH124" s="348">
        <f t="shared" si="139"/>
        <v>0.99957827835140278</v>
      </c>
      <c r="AI124" s="348">
        <f t="shared" si="139"/>
        <v>0.99951150717315873</v>
      </c>
      <c r="AJ124" s="348">
        <f t="shared" si="139"/>
        <v>0.99938499311295992</v>
      </c>
      <c r="AK124" s="348">
        <f t="shared" si="140"/>
        <v>0.99917357829194742</v>
      </c>
      <c r="AL124" s="348">
        <f t="shared" si="140"/>
        <v>0.99883989659737693</v>
      </c>
      <c r="AM124" s="348">
        <f t="shared" si="140"/>
        <v>0.99832838851728234</v>
      </c>
      <c r="AN124" s="348">
        <f t="shared" si="140"/>
        <v>0.99755663991070331</v>
      </c>
      <c r="AO124" s="348">
        <f t="shared" si="140"/>
        <v>0.99640290211125526</v>
      </c>
      <c r="AP124" s="348">
        <f t="shared" si="140"/>
        <v>0.99468827072381094</v>
      </c>
      <c r="AQ124" s="348">
        <f t="shared" si="140"/>
        <v>0.99215163244124205</v>
      </c>
      <c r="AR124" s="348">
        <f t="shared" si="140"/>
        <v>0.9884153437350045</v>
      </c>
      <c r="AS124" s="348">
        <f t="shared" si="140"/>
        <v>0.98294021084696825</v>
      </c>
      <c r="AT124" s="348">
        <f t="shared" si="140"/>
        <v>0.97497090348714366</v>
      </c>
      <c r="AU124" s="348">
        <f t="shared" si="140"/>
        <v>0.96348001598067579</v>
      </c>
      <c r="AV124" s="348">
        <f t="shared" si="140"/>
        <v>0.94713560379435868</v>
      </c>
      <c r="AW124" s="348">
        <f t="shared" si="140"/>
        <v>0.92435178807323981</v>
      </c>
      <c r="AX124" s="348">
        <f t="shared" si="140"/>
        <v>0.89354564582437568</v>
      </c>
      <c r="AY124" s="348">
        <f t="shared" si="140"/>
        <v>0.85381304999105323</v>
      </c>
      <c r="AZ124" s="348">
        <f t="shared" si="140"/>
        <v>0.80626529568514282</v>
      </c>
      <c r="BA124" s="348">
        <f t="shared" si="138"/>
        <v>0.75586917503079465</v>
      </c>
      <c r="BB124" s="348">
        <f t="shared" si="138"/>
        <v>0.71204705195560303</v>
      </c>
      <c r="BC124" s="348">
        <f t="shared" si="138"/>
        <v>0.68439369945120021</v>
      </c>
      <c r="BD124" s="348">
        <f t="shared" si="138"/>
        <v>0.67441177497358007</v>
      </c>
      <c r="BE124" s="348">
        <f t="shared" si="138"/>
        <v>0.67361995866982982</v>
      </c>
      <c r="BF124" s="348">
        <f t="shared" si="138"/>
        <v>0.67800459033777916</v>
      </c>
      <c r="BG124" s="348">
        <f t="shared" si="138"/>
        <v>0.69712173219658313</v>
      </c>
      <c r="BH124" s="348">
        <f t="shared" si="138"/>
        <v>0.73448062508207124</v>
      </c>
      <c r="BI124" s="348">
        <f t="shared" si="138"/>
        <v>0.78324501569025207</v>
      </c>
      <c r="BJ124" s="348">
        <f t="shared" si="138"/>
        <v>0.83299316864728046</v>
      </c>
      <c r="BK124" s="348">
        <f t="shared" si="138"/>
        <v>0.87660297574546675</v>
      </c>
      <c r="BL124" s="348">
        <f t="shared" si="137"/>
        <v>0.91143435050041577</v>
      </c>
      <c r="BM124" s="348">
        <f t="shared" si="137"/>
        <v>0.93768580522835987</v>
      </c>
      <c r="BN124" s="349">
        <f t="shared" si="137"/>
        <v>0.95675081287073926</v>
      </c>
      <c r="BO124" s="268"/>
    </row>
    <row r="125" spans="2:84" ht="42" customHeight="1">
      <c r="B125" s="479"/>
      <c r="C125" s="478"/>
      <c r="D125" s="496">
        <v>-0.9</v>
      </c>
      <c r="E125" s="517"/>
      <c r="F125" s="348">
        <f t="shared" si="141"/>
        <v>0.99957431834220489</v>
      </c>
      <c r="G125" s="348">
        <f t="shared" si="141"/>
        <v>0.99953200774944051</v>
      </c>
      <c r="H125" s="348">
        <f t="shared" si="141"/>
        <v>0.99949365486886377</v>
      </c>
      <c r="I125" s="348">
        <f t="shared" si="141"/>
        <v>0.99946033878377183</v>
      </c>
      <c r="J125" s="348">
        <f t="shared" si="141"/>
        <v>0.9994327383517444</v>
      </c>
      <c r="K125" s="348">
        <f t="shared" si="141"/>
        <v>0.99941108876970142</v>
      </c>
      <c r="L125" s="348">
        <f t="shared" si="141"/>
        <v>0.99939519372991936</v>
      </c>
      <c r="M125" s="348">
        <f t="shared" si="141"/>
        <v>0.99938448254178636</v>
      </c>
      <c r="N125" s="348">
        <f t="shared" si="141"/>
        <v>0.99937809451809045</v>
      </c>
      <c r="O125" s="348">
        <f t="shared" si="141"/>
        <v>0.9993749711749621</v>
      </c>
      <c r="P125" s="348">
        <f t="shared" si="141"/>
        <v>0.99937393942893926</v>
      </c>
      <c r="Q125" s="348">
        <f t="shared" si="141"/>
        <v>0.99937378228699902</v>
      </c>
      <c r="R125" s="348">
        <f t="shared" si="141"/>
        <v>0.9993740777458493</v>
      </c>
      <c r="S125" s="348">
        <f t="shared" si="141"/>
        <v>0.9993758732114465</v>
      </c>
      <c r="T125" s="348">
        <f t="shared" si="141"/>
        <v>0.99938033474746812</v>
      </c>
      <c r="U125" s="348">
        <f t="shared" si="141"/>
        <v>0.99938853300278607</v>
      </c>
      <c r="V125" s="348">
        <f t="shared" si="139"/>
        <v>0.99940136037981886</v>
      </c>
      <c r="W125" s="348">
        <f t="shared" si="139"/>
        <v>0.99941942987845511</v>
      </c>
      <c r="X125" s="348">
        <f t="shared" si="139"/>
        <v>0.99944296850720249</v>
      </c>
      <c r="Y125" s="348">
        <f t="shared" si="139"/>
        <v>0.99947172131196527</v>
      </c>
      <c r="Z125" s="348">
        <f t="shared" si="139"/>
        <v>0.99950488127533132</v>
      </c>
      <c r="AA125" s="348">
        <f t="shared" si="139"/>
        <v>0.99954105381720504</v>
      </c>
      <c r="AB125" s="348">
        <f t="shared" si="139"/>
        <v>0.99957825212965901</v>
      </c>
      <c r="AC125" s="348">
        <f t="shared" si="139"/>
        <v>0.99961390282524731</v>
      </c>
      <c r="AD125" s="348">
        <f t="shared" si="139"/>
        <v>0.99964482348730199</v>
      </c>
      <c r="AE125" s="348">
        <f t="shared" si="139"/>
        <v>0.99966711761026816</v>
      </c>
      <c r="AF125" s="348">
        <f t="shared" si="139"/>
        <v>0.99967591893285535</v>
      </c>
      <c r="AG125" s="348">
        <f t="shared" si="139"/>
        <v>0.99966490376404971</v>
      </c>
      <c r="AH125" s="348">
        <f t="shared" si="139"/>
        <v>0.99962547066620822</v>
      </c>
      <c r="AI125" s="348">
        <f t="shared" si="139"/>
        <v>0.99954545343115797</v>
      </c>
      <c r="AJ125" s="348">
        <f t="shared" si="139"/>
        <v>0.99940717588205852</v>
      </c>
      <c r="AK125" s="348">
        <f t="shared" si="140"/>
        <v>0.99918456468821704</v>
      </c>
      <c r="AL125" s="348">
        <f t="shared" si="140"/>
        <v>0.99883889611082355</v>
      </c>
      <c r="AM125" s="348">
        <f t="shared" si="140"/>
        <v>0.99831254797620805</v>
      </c>
      <c r="AN125" s="348">
        <f t="shared" si="140"/>
        <v>0.99751983844013647</v>
      </c>
      <c r="AO125" s="348">
        <f t="shared" si="140"/>
        <v>0.99633363492745208</v>
      </c>
      <c r="AP125" s="348">
        <f t="shared" si="140"/>
        <v>0.99456589265337625</v>
      </c>
      <c r="AQ125" s="348">
        <f t="shared" si="140"/>
        <v>0.9919396453807473</v>
      </c>
      <c r="AR125" s="348">
        <f t="shared" si="140"/>
        <v>0.98804932496756737</v>
      </c>
      <c r="AS125" s="348">
        <f t="shared" si="140"/>
        <v>0.98230596229247003</v>
      </c>
      <c r="AT125" s="348">
        <f t="shared" si="140"/>
        <v>0.97386468022337913</v>
      </c>
      <c r="AU125" s="348">
        <f t="shared" si="140"/>
        <v>0.96153594207703241</v>
      </c>
      <c r="AV125" s="348">
        <f t="shared" si="140"/>
        <v>0.94369365326953247</v>
      </c>
      <c r="AW125" s="348">
        <f t="shared" si="140"/>
        <v>0.91822137212753296</v>
      </c>
      <c r="AX125" s="348">
        <f t="shared" si="140"/>
        <v>0.88259933972476579</v>
      </c>
      <c r="AY125" s="348">
        <f t="shared" si="140"/>
        <v>0.83435695589848646</v>
      </c>
      <c r="AZ125" s="348">
        <f t="shared" si="140"/>
        <v>0.77232378425331283</v>
      </c>
      <c r="BA125" s="348">
        <f t="shared" si="138"/>
        <v>0.69931987835491449</v>
      </c>
      <c r="BB125" s="348">
        <f t="shared" si="138"/>
        <v>0.6262565376295911</v>
      </c>
      <c r="BC125" s="348">
        <f t="shared" si="138"/>
        <v>0.57260946309709959</v>
      </c>
      <c r="BD125" s="348">
        <f t="shared" si="138"/>
        <v>0.55108560921337679</v>
      </c>
      <c r="BE125" s="348">
        <f t="shared" si="138"/>
        <v>0.54931653797883429</v>
      </c>
      <c r="BF125" s="348">
        <f t="shared" si="138"/>
        <v>0.55899362141730946</v>
      </c>
      <c r="BG125" s="348">
        <f t="shared" si="138"/>
        <v>0.59825284880804075</v>
      </c>
      <c r="BH125" s="348">
        <f t="shared" si="138"/>
        <v>0.66509297804512013</v>
      </c>
      <c r="BI125" s="348">
        <f t="shared" si="138"/>
        <v>0.74009889229527659</v>
      </c>
      <c r="BJ125" s="348">
        <f t="shared" si="138"/>
        <v>0.80785143414517657</v>
      </c>
      <c r="BK125" s="348">
        <f t="shared" si="138"/>
        <v>0.86237083509840662</v>
      </c>
      <c r="BL125" s="348">
        <f t="shared" si="137"/>
        <v>0.90345652305893343</v>
      </c>
      <c r="BM125" s="348">
        <f t="shared" si="137"/>
        <v>0.93321419905621672</v>
      </c>
      <c r="BN125" s="349">
        <f t="shared" si="137"/>
        <v>0.95423241864823649</v>
      </c>
      <c r="BO125" s="268"/>
    </row>
    <row r="126" spans="2:84" ht="42" customHeight="1">
      <c r="B126" s="479"/>
      <c r="C126" s="478"/>
      <c r="D126" s="498">
        <v>-0.95</v>
      </c>
      <c r="E126" s="517"/>
      <c r="F126" s="348">
        <f t="shared" si="141"/>
        <v>0.9997049370028811</v>
      </c>
      <c r="G126" s="348">
        <f t="shared" si="141"/>
        <v>0.99967813691152352</v>
      </c>
      <c r="H126" s="348">
        <f t="shared" si="141"/>
        <v>0.99965407982457455</v>
      </c>
      <c r="I126" s="348">
        <f t="shared" si="141"/>
        <v>0.99963335343219117</v>
      </c>
      <c r="J126" s="348">
        <f t="shared" si="141"/>
        <v>0.99961629722139811</v>
      </c>
      <c r="K126" s="348">
        <f t="shared" si="141"/>
        <v>0.99960298740544173</v>
      </c>
      <c r="L126" s="348">
        <f t="shared" si="141"/>
        <v>0.99959325140502653</v>
      </c>
      <c r="M126" s="348">
        <f t="shared" si="141"/>
        <v>0.99958670489702917</v>
      </c>
      <c r="N126" s="348">
        <f t="shared" si="141"/>
        <v>0.99958280152327272</v>
      </c>
      <c r="O126" s="348">
        <f t="shared" si="141"/>
        <v>0.99958088502992914</v>
      </c>
      <c r="P126" s="348">
        <f t="shared" si="141"/>
        <v>0.99958023526738904</v>
      </c>
      <c r="Q126" s="348">
        <f t="shared" si="141"/>
        <v>0.99958010717312107</v>
      </c>
      <c r="R126" s="348">
        <f t="shared" si="141"/>
        <v>0.9995802385855177</v>
      </c>
      <c r="S126" s="348">
        <f t="shared" si="141"/>
        <v>0.99958125944103193</v>
      </c>
      <c r="T126" s="348">
        <f t="shared" si="141"/>
        <v>0.99958386980131242</v>
      </c>
      <c r="U126" s="348">
        <f t="shared" si="141"/>
        <v>0.99958871071130073</v>
      </c>
      <c r="V126" s="348">
        <f t="shared" si="139"/>
        <v>0.99959631512523506</v>
      </c>
      <c r="W126" s="348">
        <f t="shared" si="139"/>
        <v>0.99960704636106013</v>
      </c>
      <c r="X126" s="348">
        <f t="shared" si="139"/>
        <v>0.99962102968937849</v>
      </c>
      <c r="Y126" s="348">
        <f t="shared" si="139"/>
        <v>0.9996380840649679</v>
      </c>
      <c r="Z126" s="348">
        <f t="shared" si="139"/>
        <v>0.99965766044089166</v>
      </c>
      <c r="AA126" s="348">
        <f t="shared" si="139"/>
        <v>0.99967878950551936</v>
      </c>
      <c r="AB126" s="348">
        <f t="shared" si="139"/>
        <v>0.99970003453200207</v>
      </c>
      <c r="AC126" s="348">
        <f t="shared" si="139"/>
        <v>0.99971943461193913</v>
      </c>
      <c r="AD126" s="348">
        <f t="shared" si="139"/>
        <v>0.99973441080028058</v>
      </c>
      <c r="AE126" s="348">
        <f t="shared" si="139"/>
        <v>0.99974159357827952</v>
      </c>
      <c r="AF126" s="348">
        <f t="shared" si="139"/>
        <v>0.99973651455335677</v>
      </c>
      <c r="AG126" s="348">
        <f t="shared" si="139"/>
        <v>0.99971308663845104</v>
      </c>
      <c r="AH126" s="348">
        <f t="shared" si="139"/>
        <v>0.99966277094943989</v>
      </c>
      <c r="AI126" s="348">
        <f t="shared" si="139"/>
        <v>0.99957328880125784</v>
      </c>
      <c r="AJ126" s="348">
        <f t="shared" si="139"/>
        <v>0.9994266746033672</v>
      </c>
      <c r="AK126" s="348">
        <f t="shared" si="140"/>
        <v>0.99919636865514516</v>
      </c>
      <c r="AL126" s="348">
        <f t="shared" si="140"/>
        <v>0.99884290276832599</v>
      </c>
      <c r="AM126" s="348">
        <f t="shared" si="140"/>
        <v>0.99830751617794644</v>
      </c>
      <c r="AN126" s="348">
        <f t="shared" si="140"/>
        <v>0.99750272761658498</v>
      </c>
      <c r="AO126" s="348">
        <f t="shared" si="140"/>
        <v>0.99629844816133206</v>
      </c>
      <c r="AP126" s="348">
        <f t="shared" si="140"/>
        <v>0.99450161229151968</v>
      </c>
      <c r="AQ126" s="348">
        <f t="shared" si="140"/>
        <v>0.99182650805125483</v>
      </c>
      <c r="AR126" s="348">
        <f t="shared" si="140"/>
        <v>0.98785203258598087</v>
      </c>
      <c r="AS126" s="348">
        <f t="shared" si="140"/>
        <v>0.98196117388991477</v>
      </c>
      <c r="AT126" s="348">
        <f t="shared" si="140"/>
        <v>0.97325769317186772</v>
      </c>
      <c r="AU126" s="348">
        <f t="shared" si="140"/>
        <v>0.96045668314174071</v>
      </c>
      <c r="AV126" s="348">
        <f t="shared" si="140"/>
        <v>0.94175262510811597</v>
      </c>
      <c r="AW126" s="348">
        <f t="shared" si="140"/>
        <v>0.91468744543958502</v>
      </c>
      <c r="AX126" s="348">
        <f t="shared" si="140"/>
        <v>0.8760847329868271</v>
      </c>
      <c r="AY126" s="348">
        <f t="shared" si="140"/>
        <v>0.82220804063103392</v>
      </c>
      <c r="AZ126" s="348">
        <f t="shared" si="140"/>
        <v>0.74948522851662236</v>
      </c>
      <c r="BA126" s="348">
        <f t="shared" si="138"/>
        <v>0.65652633947580186</v>
      </c>
      <c r="BB126" s="348">
        <f t="shared" si="138"/>
        <v>0.54905043327192304</v>
      </c>
      <c r="BC126" s="348">
        <f t="shared" si="138"/>
        <v>0.44999076765922252</v>
      </c>
      <c r="BD126" s="348">
        <f t="shared" si="138"/>
        <v>0.39951142050994243</v>
      </c>
      <c r="BE126" s="348">
        <f t="shared" si="138"/>
        <v>0.39488195592776404</v>
      </c>
      <c r="BF126" s="348">
        <f t="shared" si="138"/>
        <v>0.41919656906475594</v>
      </c>
      <c r="BG126" s="348">
        <f t="shared" si="138"/>
        <v>0.50068699389317239</v>
      </c>
      <c r="BH126" s="348">
        <f t="shared" si="138"/>
        <v>0.60867151847743162</v>
      </c>
      <c r="BI126" s="348">
        <f t="shared" si="138"/>
        <v>0.70967059834331248</v>
      </c>
      <c r="BJ126" s="348">
        <f t="shared" si="138"/>
        <v>0.79167742347716552</v>
      </c>
      <c r="BK126" s="348">
        <f t="shared" si="138"/>
        <v>0.85373548342235062</v>
      </c>
      <c r="BL126" s="348">
        <f t="shared" si="137"/>
        <v>0.89879756374800734</v>
      </c>
      <c r="BM126" s="348">
        <f t="shared" si="137"/>
        <v>0.93066954391380474</v>
      </c>
      <c r="BN126" s="349">
        <f t="shared" si="137"/>
        <v>0.95282501274596287</v>
      </c>
      <c r="BO126" s="268"/>
    </row>
    <row r="127" spans="2:84" ht="42" customHeight="1">
      <c r="B127" s="479"/>
      <c r="C127" s="478"/>
      <c r="D127" s="496">
        <v>-1</v>
      </c>
      <c r="E127" s="517"/>
      <c r="F127" s="348">
        <f t="shared" si="141"/>
        <v>0.99979629976261397</v>
      </c>
      <c r="G127" s="348">
        <f t="shared" si="141"/>
        <v>0.99977933815485243</v>
      </c>
      <c r="H127" s="348">
        <f t="shared" si="141"/>
        <v>0.99976424233704209</v>
      </c>
      <c r="I127" s="348">
        <f t="shared" si="141"/>
        <v>0.99975132933746957</v>
      </c>
      <c r="J127" s="348">
        <f t="shared" si="141"/>
        <v>0.99974076402297896</v>
      </c>
      <c r="K127" s="348">
        <f t="shared" si="141"/>
        <v>0.9997325554896086</v>
      </c>
      <c r="L127" s="348">
        <f t="shared" si="141"/>
        <v>0.999726569073625</v>
      </c>
      <c r="M127" s="348">
        <f t="shared" si="141"/>
        <v>0.9997225496632558</v>
      </c>
      <c r="N127" s="348">
        <f t="shared" si="141"/>
        <v>0.99972015081625776</v>
      </c>
      <c r="O127" s="348">
        <f t="shared" si="141"/>
        <v>0.99971896427511531</v>
      </c>
      <c r="P127" s="348">
        <f t="shared" si="141"/>
        <v>0.9997185454549431</v>
      </c>
      <c r="Q127" s="348">
        <f t="shared" si="141"/>
        <v>0.99971843495179602</v>
      </c>
      <c r="R127" s="348">
        <f t="shared" si="141"/>
        <v>0.99971846725347424</v>
      </c>
      <c r="S127" s="348">
        <f t="shared" si="141"/>
        <v>0.99971901981877009</v>
      </c>
      <c r="T127" s="348">
        <f t="shared" si="141"/>
        <v>0.99972051007274565</v>
      </c>
      <c r="U127" s="348">
        <f t="shared" si="141"/>
        <v>0.99972331618696919</v>
      </c>
      <c r="V127" s="348">
        <f t="shared" si="139"/>
        <v>0.99972774650681218</v>
      </c>
      <c r="W127" s="348">
        <f t="shared" si="139"/>
        <v>0.9997340000974142</v>
      </c>
      <c r="X127" s="348">
        <f t="shared" si="139"/>
        <v>0.99974212039505306</v>
      </c>
      <c r="Y127" s="348">
        <f t="shared" si="139"/>
        <v>0.99975194434430115</v>
      </c>
      <c r="Z127" s="348">
        <f t="shared" si="139"/>
        <v>0.99976304869179766</v>
      </c>
      <c r="AA127" s="348">
        <f t="shared" si="139"/>
        <v>0.99977469263511876</v>
      </c>
      <c r="AB127" s="348">
        <f t="shared" si="139"/>
        <v>0.9997857512825461</v>
      </c>
      <c r="AC127" s="348">
        <f t="shared" si="139"/>
        <v>0.99979462713038481</v>
      </c>
      <c r="AD127" s="348">
        <f t="shared" si="139"/>
        <v>0.99979911699539126</v>
      </c>
      <c r="AE127" s="348">
        <f t="shared" si="139"/>
        <v>0.99979619947046428</v>
      </c>
      <c r="AF127" s="348">
        <f t="shared" si="139"/>
        <v>0.99978169235333669</v>
      </c>
      <c r="AG127" s="348">
        <f t="shared" si="139"/>
        <v>0.99974970882644465</v>
      </c>
      <c r="AH127" s="348">
        <f t="shared" si="139"/>
        <v>0.99969181195021428</v>
      </c>
      <c r="AI127" s="348">
        <f t="shared" si="139"/>
        <v>0.99959572366413063</v>
      </c>
      <c r="AJ127" s="348">
        <f t="shared" si="139"/>
        <v>0.99944337881037815</v>
      </c>
      <c r="AK127" s="348">
        <f t="shared" si="140"/>
        <v>0.99920801532946868</v>
      </c>
      <c r="AL127" s="348">
        <f t="shared" si="140"/>
        <v>0.99884984303755331</v>
      </c>
      <c r="AM127" s="348">
        <f t="shared" si="140"/>
        <v>0.99830961369179272</v>
      </c>
      <c r="AN127" s="348">
        <f t="shared" si="140"/>
        <v>0.99749909512259516</v>
      </c>
      <c r="AO127" s="348">
        <f t="shared" si="140"/>
        <v>0.9962869941692114</v>
      </c>
      <c r="AP127" s="348">
        <f t="shared" si="140"/>
        <v>0.99447823284357695</v>
      </c>
      <c r="AQ127" s="348">
        <f t="shared" si="140"/>
        <v>0.9917836207039481</v>
      </c>
      <c r="AR127" s="348">
        <f t="shared" si="140"/>
        <v>0.98777588410720774</v>
      </c>
      <c r="AS127" s="348">
        <f t="shared" si="140"/>
        <v>0.98182683299393703</v>
      </c>
      <c r="AT127" s="348">
        <f t="shared" si="140"/>
        <v>0.97301960245813779</v>
      </c>
      <c r="AU127" s="348">
        <f t="shared" si="140"/>
        <v>0.96003053368126845</v>
      </c>
      <c r="AV127" s="348">
        <f t="shared" si="140"/>
        <v>0.9409799140617533</v>
      </c>
      <c r="AW127" s="348">
        <f t="shared" si="140"/>
        <v>0.91326459501477686</v>
      </c>
      <c r="AX127" s="348">
        <f t="shared" si="140"/>
        <v>0.87341731519460741</v>
      </c>
      <c r="AY127" s="348">
        <f t="shared" si="140"/>
        <v>0.81709960189580244</v>
      </c>
      <c r="AZ127" s="348">
        <f t="shared" si="140"/>
        <v>0.73943786683584045</v>
      </c>
      <c r="BA127" s="348">
        <f t="shared" si="138"/>
        <v>0.63606152923041026</v>
      </c>
      <c r="BB127" s="348">
        <f t="shared" si="138"/>
        <v>0.50551461680989074</v>
      </c>
      <c r="BC127" s="348">
        <f t="shared" si="138"/>
        <v>0.35572613488680199</v>
      </c>
      <c r="BD127" s="348">
        <f t="shared" si="138"/>
        <v>0.23276577681661204</v>
      </c>
      <c r="BE127" s="348">
        <f t="shared" si="138"/>
        <v>0.21499394747594888</v>
      </c>
      <c r="BF127" s="348">
        <f t="shared" si="138"/>
        <v>0.29047176620223231</v>
      </c>
      <c r="BG127" s="348">
        <f t="shared" si="138"/>
        <v>0.43863975716087139</v>
      </c>
      <c r="BH127" s="348">
        <f t="shared" si="138"/>
        <v>0.57999360604422245</v>
      </c>
      <c r="BI127" s="348">
        <f t="shared" si="138"/>
        <v>0.69585846454603129</v>
      </c>
      <c r="BJ127" s="348">
        <f t="shared" si="138"/>
        <v>0.78475701385814556</v>
      </c>
      <c r="BK127" s="348">
        <f t="shared" si="138"/>
        <v>0.8501623834523806</v>
      </c>
      <c r="BL127" s="348">
        <f t="shared" si="137"/>
        <v>0.89690891935414618</v>
      </c>
      <c r="BM127" s="348">
        <f t="shared" si="137"/>
        <v>0.92965167477031529</v>
      </c>
      <c r="BN127" s="349">
        <f t="shared" si="137"/>
        <v>0.95226716202722583</v>
      </c>
      <c r="BO127" s="268"/>
    </row>
    <row r="128" spans="2:84" ht="42" customHeight="1">
      <c r="B128" s="479"/>
      <c r="C128" s="478"/>
      <c r="D128" s="498">
        <v>-1.05</v>
      </c>
      <c r="E128" s="517"/>
      <c r="F128" s="348">
        <f t="shared" si="141"/>
        <v>0.99985985561737634</v>
      </c>
      <c r="G128" s="348">
        <f t="shared" si="141"/>
        <v>0.99984912442243634</v>
      </c>
      <c r="H128" s="348">
        <f t="shared" si="141"/>
        <v>0.99983964521394553</v>
      </c>
      <c r="I128" s="348">
        <f t="shared" si="141"/>
        <v>0.99983158714459652</v>
      </c>
      <c r="J128" s="348">
        <f t="shared" si="141"/>
        <v>0.99982502677748331</v>
      </c>
      <c r="K128" s="348">
        <f t="shared" si="141"/>
        <v>0.99981994860055756</v>
      </c>
      <c r="L128" s="348">
        <f t="shared" si="141"/>
        <v>0.99981625376451388</v>
      </c>
      <c r="M128" s="348">
        <f t="shared" si="141"/>
        <v>0.99981377445994313</v>
      </c>
      <c r="N128" s="348">
        <f t="shared" si="141"/>
        <v>0.99981229089550161</v>
      </c>
      <c r="O128" s="348">
        <f t="shared" si="141"/>
        <v>0.99981154799437644</v>
      </c>
      <c r="P128" s="348">
        <f t="shared" si="141"/>
        <v>0.99981126948723742</v>
      </c>
      <c r="Q128" s="348">
        <f t="shared" si="141"/>
        <v>0.99981116969526562</v>
      </c>
      <c r="R128" s="348">
        <f t="shared" si="141"/>
        <v>0.99981114183258701</v>
      </c>
      <c r="S128" s="348">
        <f t="shared" si="141"/>
        <v>0.99981140992777162</v>
      </c>
      <c r="T128" s="348">
        <f t="shared" si="141"/>
        <v>0.99981221923046271</v>
      </c>
      <c r="U128" s="348">
        <f t="shared" si="141"/>
        <v>0.99981378657741249</v>
      </c>
      <c r="V128" s="348">
        <f t="shared" si="139"/>
        <v>0.99981628004714862</v>
      </c>
      <c r="W128" s="348">
        <f t="shared" si="139"/>
        <v>0.99981979189808534</v>
      </c>
      <c r="X128" s="348">
        <f t="shared" si="139"/>
        <v>0.99982430495928964</v>
      </c>
      <c r="Y128" s="348">
        <f t="shared" si="139"/>
        <v>0.99982965247309552</v>
      </c>
      <c r="Z128" s="348">
        <f t="shared" si="139"/>
        <v>0.99983547049596233</v>
      </c>
      <c r="AA128" s="348">
        <f t="shared" si="139"/>
        <v>0.99984113990599399</v>
      </c>
      <c r="AB128" s="348">
        <f t="shared" si="139"/>
        <v>0.99984571139690925</v>
      </c>
      <c r="AC128" s="348">
        <f t="shared" si="139"/>
        <v>0.99984780114778127</v>
      </c>
      <c r="AD128" s="348">
        <f t="shared" si="139"/>
        <v>0.99984543672835324</v>
      </c>
      <c r="AE128" s="348">
        <f t="shared" si="139"/>
        <v>0.99983582164502038</v>
      </c>
      <c r="AF128" s="348">
        <f t="shared" si="139"/>
        <v>0.99981497169648081</v>
      </c>
      <c r="AG128" s="348">
        <f t="shared" si="139"/>
        <v>0.9997771550541541</v>
      </c>
      <c r="AH128" s="348">
        <f t="shared" si="139"/>
        <v>0.99971403741714038</v>
      </c>
      <c r="AI128" s="348">
        <f t="shared" si="139"/>
        <v>0.99961338853470827</v>
      </c>
      <c r="AJ128" s="348">
        <f t="shared" si="139"/>
        <v>0.99945713914007794</v>
      </c>
      <c r="AK128" s="348">
        <f t="shared" si="140"/>
        <v>0.99921847681671527</v>
      </c>
      <c r="AL128" s="348">
        <f t="shared" si="140"/>
        <v>0.99885751984853333</v>
      </c>
      <c r="AM128" s="348">
        <f t="shared" si="140"/>
        <v>0.99831488781633237</v>
      </c>
      <c r="AN128" s="348">
        <f t="shared" si="140"/>
        <v>0.99750216677024528</v>
      </c>
      <c r="AO128" s="348">
        <f t="shared" si="140"/>
        <v>0.9962878064482984</v>
      </c>
      <c r="AP128" s="348">
        <f t="shared" si="140"/>
        <v>0.9944763416020278</v>
      </c>
      <c r="AQ128" s="348">
        <f t="shared" si="140"/>
        <v>0.99177795749090636</v>
      </c>
      <c r="AR128" s="348">
        <f t="shared" si="140"/>
        <v>0.98776431597769065</v>
      </c>
      <c r="AS128" s="348">
        <f t="shared" si="140"/>
        <v>0.98180533555399208</v>
      </c>
      <c r="AT128" s="348">
        <f t="shared" si="140"/>
        <v>0.97298068674431315</v>
      </c>
      <c r="AU128" s="348">
        <f t="shared" si="140"/>
        <v>0.95996020536089266</v>
      </c>
      <c r="AV128" s="348">
        <f t="shared" si="140"/>
        <v>0.9408516753396623</v>
      </c>
      <c r="AW128" s="348">
        <f t="shared" si="140"/>
        <v>0.91302730318740177</v>
      </c>
      <c r="AX128" s="348">
        <f t="shared" si="140"/>
        <v>0.87296973765669716</v>
      </c>
      <c r="AY128" s="348">
        <f t="shared" si="140"/>
        <v>0.81623433347035801</v>
      </c>
      <c r="AZ128" s="348">
        <f t="shared" ref="AZ128:BN137" si="142">($E$74-$C$76)*2*(1/(1+EXP(-4/$E$76*(POWER(POWER((ABS(AZ$75-($D$74))),3)+POWER(ABS($D128-($D$75)),3),1/3))))-0.5+$C$76)*($E$74-$C$76)*2*(1/(1+EXP(-4/$E$76*(POWER(POWER((ABS(AZ$75-($C$74))),3)+POWER(ABS($D128-($C$75)),3),1/3))))-0.5+$C$76)</f>
        <v>0.73770756797419956</v>
      </c>
      <c r="BA128" s="348">
        <f t="shared" si="142"/>
        <v>0.6324161663707798</v>
      </c>
      <c r="BB128" s="348">
        <f t="shared" si="142"/>
        <v>0.49709133239358894</v>
      </c>
      <c r="BC128" s="348">
        <f t="shared" si="142"/>
        <v>0.33232896165012793</v>
      </c>
      <c r="BD128" s="348">
        <f t="shared" si="142"/>
        <v>0.14449240732860891</v>
      </c>
      <c r="BE128" s="348">
        <f t="shared" si="142"/>
        <v>5.5083973926143788E-2</v>
      </c>
      <c r="BF128" s="348">
        <f t="shared" si="142"/>
        <v>0.24923468117714753</v>
      </c>
      <c r="BG128" s="348">
        <f t="shared" si="142"/>
        <v>0.4256552418454706</v>
      </c>
      <c r="BH128" s="348">
        <f t="shared" si="142"/>
        <v>0.57474122548315054</v>
      </c>
      <c r="BI128" s="348">
        <f t="shared" si="142"/>
        <v>0.69345072379969308</v>
      </c>
      <c r="BJ128" s="348">
        <f t="shared" si="142"/>
        <v>0.78357740452545854</v>
      </c>
      <c r="BK128" s="348">
        <f t="shared" si="142"/>
        <v>0.84956053180960389</v>
      </c>
      <c r="BL128" s="348">
        <f t="shared" si="142"/>
        <v>0.89659302371153715</v>
      </c>
      <c r="BM128" s="348">
        <f t="shared" si="142"/>
        <v>0.92948218749697031</v>
      </c>
      <c r="BN128" s="349">
        <f t="shared" si="142"/>
        <v>0.95217455444402477</v>
      </c>
      <c r="BO128" s="268"/>
    </row>
    <row r="129" spans="2:67" ht="42" customHeight="1">
      <c r="B129" s="479"/>
      <c r="C129" s="478"/>
      <c r="D129" s="496">
        <v>-1.1000000000000001</v>
      </c>
      <c r="E129" s="517"/>
      <c r="F129" s="348">
        <f t="shared" si="141"/>
        <v>0.99990386454498514</v>
      </c>
      <c r="G129" s="348">
        <f t="shared" si="141"/>
        <v>0.99989707502353276</v>
      </c>
      <c r="H129" s="348">
        <f t="shared" si="141"/>
        <v>0.99989111718434232</v>
      </c>
      <c r="I129" s="348">
        <f t="shared" si="141"/>
        <v>0.99988608005595614</v>
      </c>
      <c r="J129" s="348">
        <f t="shared" si="141"/>
        <v>0.99988199658236976</v>
      </c>
      <c r="K129" s="348">
        <f t="shared" si="141"/>
        <v>0.99987884525019999</v>
      </c>
      <c r="L129" s="348">
        <f t="shared" si="141"/>
        <v>0.9998765560291899</v>
      </c>
      <c r="M129" s="348">
        <f t="shared" si="141"/>
        <v>0.99987501910809395</v>
      </c>
      <c r="N129" s="348">
        <f t="shared" si="141"/>
        <v>0.99987409474277034</v>
      </c>
      <c r="O129" s="348">
        <f t="shared" si="141"/>
        <v>0.99987362266162394</v>
      </c>
      <c r="P129" s="348">
        <f t="shared" si="141"/>
        <v>0.99987342978341009</v>
      </c>
      <c r="Q129" s="348">
        <f t="shared" si="141"/>
        <v>0.99987333653838628</v>
      </c>
      <c r="R129" s="348">
        <f t="shared" si="141"/>
        <v>0.99987327198253828</v>
      </c>
      <c r="S129" s="348">
        <f t="shared" si="141"/>
        <v>0.99987336649094594</v>
      </c>
      <c r="T129" s="348">
        <f t="shared" si="141"/>
        <v>0.99987375999808226</v>
      </c>
      <c r="U129" s="348">
        <f t="shared" ref="U129:AJ137" si="143">($E$74-$C$76)*2*(1/(1+EXP(-4/$E$76*(POWER(POWER((ABS(U$75-($D$74))),3)+POWER(ABS($D129-($D$75)),3),1/3))))-0.5+$C$76)*($E$74-$C$76)*2*(1/(1+EXP(-4/$E$76*(POWER(POWER((ABS(U$75-($C$74))),3)+POWER(ABS($D129-($C$75)),3),1/3))))-0.5+$C$76)</f>
        <v>0.99987457002561975</v>
      </c>
      <c r="V129" s="348">
        <f t="shared" si="143"/>
        <v>0.99987587703520397</v>
      </c>
      <c r="W129" s="348">
        <f t="shared" si="143"/>
        <v>0.99987770435645118</v>
      </c>
      <c r="X129" s="348">
        <f t="shared" si="143"/>
        <v>0.99987999193690236</v>
      </c>
      <c r="Y129" s="348">
        <f t="shared" si="143"/>
        <v>0.99988256267965125</v>
      </c>
      <c r="Z129" s="348">
        <f t="shared" si="143"/>
        <v>0.99988507909847679</v>
      </c>
      <c r="AA129" s="348">
        <f t="shared" si="143"/>
        <v>0.99988698610102211</v>
      </c>
      <c r="AB129" s="348">
        <f t="shared" si="143"/>
        <v>0.99988743251562573</v>
      </c>
      <c r="AC129" s="348">
        <f t="shared" si="143"/>
        <v>0.99988515904393716</v>
      </c>
      <c r="AD129" s="348">
        <f t="shared" si="143"/>
        <v>0.99987833306666007</v>
      </c>
      <c r="AE129" s="348">
        <f t="shared" si="143"/>
        <v>0.99986430032909968</v>
      </c>
      <c r="AF129" s="348">
        <f t="shared" si="143"/>
        <v>0.99983920870413512</v>
      </c>
      <c r="AG129" s="348">
        <f t="shared" si="143"/>
        <v>0.99979743791411702</v>
      </c>
      <c r="AH129" s="348">
        <f t="shared" si="143"/>
        <v>0.99973073803211943</v>
      </c>
      <c r="AI129" s="348">
        <f t="shared" si="143"/>
        <v>0.99962693377902956</v>
      </c>
      <c r="AJ129" s="348">
        <f t="shared" si="143"/>
        <v>0.9994679836436412</v>
      </c>
      <c r="AK129" s="348">
        <f t="shared" ref="AK129:AZ137" si="144">($E$74-$C$76)*2*(1/(1+EXP(-4/$E$76*(POWER(POWER((ABS(AK$75-($D$74))),3)+POWER(ABS($D129-($D$75)),3),1/3))))-0.5+$C$76)*($E$74-$C$76)*2*(1/(1+EXP(-4/$E$76*(POWER(POWER((ABS(AK$75-($C$74))),3)+POWER(ABS($D129-($C$75)),3),1/3))))-0.5+$C$76)</f>
        <v>0.99922708184528841</v>
      </c>
      <c r="AL129" s="348">
        <f t="shared" si="144"/>
        <v>0.99886434163810245</v>
      </c>
      <c r="AM129" s="348">
        <f t="shared" si="144"/>
        <v>0.99832037866562606</v>
      </c>
      <c r="AN129" s="348">
        <f t="shared" si="144"/>
        <v>0.99750679331299785</v>
      </c>
      <c r="AO129" s="348">
        <f t="shared" si="144"/>
        <v>0.99629209276182296</v>
      </c>
      <c r="AP129" s="348">
        <f t="shared" si="144"/>
        <v>0.99448095176954743</v>
      </c>
      <c r="AQ129" s="348">
        <f t="shared" si="144"/>
        <v>0.99178384600127745</v>
      </c>
      <c r="AR129" s="348">
        <f t="shared" si="144"/>
        <v>0.98777300112064947</v>
      </c>
      <c r="AS129" s="348">
        <f t="shared" si="144"/>
        <v>0.98181940354509378</v>
      </c>
      <c r="AT129" s="348">
        <f t="shared" si="144"/>
        <v>0.9730047396364796</v>
      </c>
      <c r="AU129" s="348">
        <f t="shared" si="144"/>
        <v>0.96000268220693896</v>
      </c>
      <c r="AV129" s="348">
        <f t="shared" si="144"/>
        <v>0.94092843490346145</v>
      </c>
      <c r="AW129" s="348">
        <f t="shared" si="144"/>
        <v>0.91316887079224052</v>
      </c>
      <c r="AX129" s="348">
        <f t="shared" si="144"/>
        <v>0.87323649981565488</v>
      </c>
      <c r="AY129" s="348">
        <f t="shared" si="144"/>
        <v>0.81675008195023457</v>
      </c>
      <c r="AZ129" s="348">
        <f t="shared" si="144"/>
        <v>0.73873977371911981</v>
      </c>
      <c r="BA129" s="348">
        <f t="shared" si="142"/>
        <v>0.63459523064251588</v>
      </c>
      <c r="BB129" s="348">
        <f t="shared" si="142"/>
        <v>0.50215474212519029</v>
      </c>
      <c r="BC129" s="348">
        <f t="shared" si="142"/>
        <v>0.34670963822103751</v>
      </c>
      <c r="BD129" s="348">
        <f t="shared" si="142"/>
        <v>0.20636575495148105</v>
      </c>
      <c r="BE129" s="348">
        <f t="shared" si="142"/>
        <v>0.1822876839355746</v>
      </c>
      <c r="BF129" s="348">
        <f t="shared" si="142"/>
        <v>0.27542873683055852</v>
      </c>
      <c r="BG129" s="348">
        <f t="shared" si="142"/>
        <v>0.43350806486613425</v>
      </c>
      <c r="BH129" s="348">
        <f t="shared" si="142"/>
        <v>0.57788651770168908</v>
      </c>
      <c r="BI129" s="348">
        <f t="shared" si="142"/>
        <v>0.69488801495882613</v>
      </c>
      <c r="BJ129" s="348">
        <f t="shared" si="142"/>
        <v>0.78428061451809072</v>
      </c>
      <c r="BK129" s="348">
        <f t="shared" si="142"/>
        <v>0.8499190673367254</v>
      </c>
      <c r="BL129" s="348">
        <f t="shared" si="142"/>
        <v>0.89678113245860569</v>
      </c>
      <c r="BM129" s="348">
        <f t="shared" si="142"/>
        <v>0.92958308725294847</v>
      </c>
      <c r="BN129" s="349">
        <f t="shared" si="142"/>
        <v>0.95222967634343081</v>
      </c>
      <c r="BO129" s="268"/>
    </row>
    <row r="130" spans="2:67" ht="42" customHeight="1">
      <c r="B130" s="479"/>
      <c r="C130" s="478"/>
      <c r="D130" s="498">
        <v>-1.1499999999999999</v>
      </c>
      <c r="E130" s="517"/>
      <c r="F130" s="348">
        <f t="shared" ref="F130:U137" si="145">($E$74-$C$76)*2*(1/(1+EXP(-4/$E$76*(POWER(POWER((ABS(F$75-($D$74))),3)+POWER(ABS($D130-($D$75)),3),1/3))))-0.5+$C$76)*($E$74-$C$76)*2*(1/(1+EXP(-4/$E$76*(POWER(POWER((ABS(F$75-($C$74))),3)+POWER(ABS($D130-($C$75)),3),1/3))))-0.5+$C$76)</f>
        <v>0.99993421971770469</v>
      </c>
      <c r="G130" s="348">
        <f t="shared" si="145"/>
        <v>0.99992992272162617</v>
      </c>
      <c r="H130" s="348">
        <f t="shared" si="145"/>
        <v>0.99992617399849093</v>
      </c>
      <c r="I130" s="348">
        <f t="shared" si="145"/>
        <v>0.99992301956066909</v>
      </c>
      <c r="J130" s="348">
        <f t="shared" si="145"/>
        <v>0.99992047152682217</v>
      </c>
      <c r="K130" s="348">
        <f t="shared" si="145"/>
        <v>0.99991850974223417</v>
      </c>
      <c r="L130" s="348">
        <f t="shared" si="145"/>
        <v>0.99991708565048965</v>
      </c>
      <c r="M130" s="348">
        <f t="shared" si="145"/>
        <v>0.99991612753220149</v>
      </c>
      <c r="N130" s="348">
        <f t="shared" si="145"/>
        <v>0.99991554617178624</v>
      </c>
      <c r="O130" s="348">
        <f t="shared" si="145"/>
        <v>0.9999152400988639</v>
      </c>
      <c r="P130" s="348">
        <f t="shared" si="145"/>
        <v>0.99991509971577097</v>
      </c>
      <c r="Q130" s="348">
        <f t="shared" si="145"/>
        <v>0.99991501052597698</v>
      </c>
      <c r="R130" s="348">
        <f t="shared" si="145"/>
        <v>0.99991492355784106</v>
      </c>
      <c r="S130" s="348">
        <f t="shared" si="145"/>
        <v>0.99991491180058178</v>
      </c>
      <c r="T130" s="348">
        <f t="shared" si="145"/>
        <v>0.99991505054640961</v>
      </c>
      <c r="U130" s="348">
        <f t="shared" si="145"/>
        <v>0.99991539603542401</v>
      </c>
      <c r="V130" s="348">
        <f t="shared" si="143"/>
        <v>0.99991597401367427</v>
      </c>
      <c r="W130" s="348">
        <f t="shared" si="143"/>
        <v>0.99991676363724091</v>
      </c>
      <c r="X130" s="348">
        <f t="shared" si="143"/>
        <v>0.99991767549880028</v>
      </c>
      <c r="Y130" s="348">
        <f t="shared" si="143"/>
        <v>0.99991852190344999</v>
      </c>
      <c r="Z130" s="348">
        <f t="shared" si="143"/>
        <v>0.99991897639145033</v>
      </c>
      <c r="AA130" s="348">
        <f t="shared" si="143"/>
        <v>0.99991851762833317</v>
      </c>
      <c r="AB130" s="348">
        <f t="shared" si="143"/>
        <v>0.99991634980181332</v>
      </c>
      <c r="AC130" s="348">
        <f t="shared" si="143"/>
        <v>0.99991128710904109</v>
      </c>
      <c r="AD130" s="348">
        <f t="shared" si="143"/>
        <v>0.99990158314224153</v>
      </c>
      <c r="AE130" s="348">
        <f t="shared" si="143"/>
        <v>0.99988467605850317</v>
      </c>
      <c r="AF130" s="348">
        <f t="shared" si="143"/>
        <v>0.99985680596114546</v>
      </c>
      <c r="AG130" s="348">
        <f t="shared" si="143"/>
        <v>0.9998124398042374</v>
      </c>
      <c r="AH130" s="348">
        <f t="shared" si="143"/>
        <v>0.99974340812423801</v>
      </c>
      <c r="AI130" s="348">
        <f t="shared" si="143"/>
        <v>0.99963761213784252</v>
      </c>
      <c r="AJ130" s="348">
        <f t="shared" si="143"/>
        <v>0.99947709202670332</v>
      </c>
      <c r="AK130" s="348">
        <f t="shared" si="144"/>
        <v>0.99923514709440941</v>
      </c>
      <c r="AL130" s="348">
        <f t="shared" si="144"/>
        <v>0.99887205098623999</v>
      </c>
      <c r="AM130" s="348">
        <f t="shared" si="144"/>
        <v>0.99832868945204367</v>
      </c>
      <c r="AN130" s="348">
        <f t="shared" si="144"/>
        <v>0.99751713613362325</v>
      </c>
      <c r="AO130" s="348">
        <f t="shared" si="144"/>
        <v>0.99630673818129378</v>
      </c>
      <c r="AP130" s="348">
        <f t="shared" si="144"/>
        <v>0.99450366934390033</v>
      </c>
      <c r="AQ130" s="348">
        <f t="shared" si="144"/>
        <v>0.99182109580225264</v>
      </c>
      <c r="AR130" s="348">
        <f t="shared" si="144"/>
        <v>0.98783611263233173</v>
      </c>
      <c r="AS130" s="348">
        <f t="shared" si="144"/>
        <v>0.98192861723316904</v>
      </c>
      <c r="AT130" s="348">
        <f t="shared" si="144"/>
        <v>0.97319682568831722</v>
      </c>
      <c r="AU130" s="348">
        <f t="shared" si="144"/>
        <v>0.9603455632473954</v>
      </c>
      <c r="AV130" s="348">
        <f t="shared" si="144"/>
        <v>0.94154982734815529</v>
      </c>
      <c r="AW130" s="348">
        <f t="shared" si="144"/>
        <v>0.91431374154393241</v>
      </c>
      <c r="AX130" s="348">
        <f t="shared" si="144"/>
        <v>0.87538584992803692</v>
      </c>
      <c r="AY130" s="348">
        <f t="shared" si="144"/>
        <v>0.82087680949644326</v>
      </c>
      <c r="AZ130" s="348">
        <f t="shared" si="144"/>
        <v>0.74689354388168072</v>
      </c>
      <c r="BA130" s="348">
        <f t="shared" si="142"/>
        <v>0.65135614508453854</v>
      </c>
      <c r="BB130" s="348">
        <f t="shared" si="142"/>
        <v>0.5385770542906626</v>
      </c>
      <c r="BC130" s="348">
        <f t="shared" si="142"/>
        <v>0.43001850014928261</v>
      </c>
      <c r="BD130" s="348">
        <f t="shared" si="142"/>
        <v>0.37102805908302006</v>
      </c>
      <c r="BE130" s="348">
        <f t="shared" si="142"/>
        <v>0.36540482444025585</v>
      </c>
      <c r="BF130" s="348">
        <f t="shared" si="142"/>
        <v>0.39448672596366813</v>
      </c>
      <c r="BG130" s="348">
        <f t="shared" si="142"/>
        <v>0.48639408037650395</v>
      </c>
      <c r="BH130" s="348">
        <f t="shared" si="142"/>
        <v>0.60154707348248293</v>
      </c>
      <c r="BI130" s="348">
        <f t="shared" si="142"/>
        <v>0.70613434022330013</v>
      </c>
      <c r="BJ130" s="348">
        <f t="shared" si="142"/>
        <v>0.7898806753119989</v>
      </c>
      <c r="BK130" s="348">
        <f t="shared" si="142"/>
        <v>0.8528008453484035</v>
      </c>
      <c r="BL130" s="348">
        <f t="shared" si="142"/>
        <v>0.89830134772509818</v>
      </c>
      <c r="BM130" s="348">
        <f t="shared" si="142"/>
        <v>0.93040135462088591</v>
      </c>
      <c r="BN130" s="349">
        <f t="shared" si="142"/>
        <v>0.952677748232865</v>
      </c>
      <c r="BO130" s="268"/>
    </row>
    <row r="131" spans="2:67" ht="42" customHeight="1">
      <c r="B131" s="479"/>
      <c r="C131" s="478"/>
      <c r="D131" s="496">
        <v>-1.2</v>
      </c>
      <c r="E131" s="517"/>
      <c r="F131" s="348">
        <f t="shared" si="145"/>
        <v>0.99995508788327692</v>
      </c>
      <c r="G131" s="348">
        <f t="shared" si="145"/>
        <v>0.99995236690395628</v>
      </c>
      <c r="H131" s="348">
        <f t="shared" si="145"/>
        <v>0.99995000523395383</v>
      </c>
      <c r="I131" s="348">
        <f t="shared" si="145"/>
        <v>0.99994802604349808</v>
      </c>
      <c r="J131" s="348">
        <f t="shared" si="145"/>
        <v>0.99994643202810995</v>
      </c>
      <c r="K131" s="348">
        <f t="shared" si="145"/>
        <v>0.9999452066893818</v>
      </c>
      <c r="L131" s="348">
        <f t="shared" si="145"/>
        <v>0.99994431678095996</v>
      </c>
      <c r="M131" s="348">
        <f t="shared" si="145"/>
        <v>0.99994371540458382</v>
      </c>
      <c r="N131" s="348">
        <f t="shared" si="145"/>
        <v>0.99994334522530082</v>
      </c>
      <c r="O131" s="348">
        <f t="shared" si="145"/>
        <v>0.99994314132502859</v>
      </c>
      <c r="P131" s="348">
        <f t="shared" si="145"/>
        <v>0.99994303329618139</v>
      </c>
      <c r="Q131" s="348">
        <f t="shared" si="145"/>
        <v>0.99994294670660067</v>
      </c>
      <c r="R131" s="348">
        <f t="shared" si="145"/>
        <v>0.99994284612183415</v>
      </c>
      <c r="S131" s="348">
        <f t="shared" si="145"/>
        <v>0.99994276926289993</v>
      </c>
      <c r="T131" s="348">
        <f t="shared" si="145"/>
        <v>0.99994275164740665</v>
      </c>
      <c r="U131" s="348">
        <f t="shared" si="145"/>
        <v>0.99994281166372212</v>
      </c>
      <c r="V131" s="348">
        <f t="shared" si="143"/>
        <v>0.99994294096003</v>
      </c>
      <c r="W131" s="348">
        <f t="shared" si="143"/>
        <v>0.99994309064722076</v>
      </c>
      <c r="X131" s="348">
        <f t="shared" si="143"/>
        <v>0.99994315185612859</v>
      </c>
      <c r="Y131" s="348">
        <f t="shared" si="143"/>
        <v>0.99994292845248078</v>
      </c>
      <c r="Z131" s="348">
        <f t="shared" si="143"/>
        <v>0.99994209853306304</v>
      </c>
      <c r="AA131" s="348">
        <f t="shared" si="143"/>
        <v>0.99994015946811243</v>
      </c>
      <c r="AB131" s="348">
        <f t="shared" si="143"/>
        <v>0.99993634838768286</v>
      </c>
      <c r="AC131" s="348">
        <f t="shared" si="143"/>
        <v>0.9999295256711016</v>
      </c>
      <c r="AD131" s="348">
        <f t="shared" si="143"/>
        <v>0.99991800253110796</v>
      </c>
      <c r="AE131" s="348">
        <f t="shared" si="143"/>
        <v>0.99989928423295626</v>
      </c>
      <c r="AF131" s="348">
        <f t="shared" si="143"/>
        <v>0.99986968644151164</v>
      </c>
      <c r="AG131" s="348">
        <f t="shared" si="143"/>
        <v>0.99982376153927932</v>
      </c>
      <c r="AH131" s="348">
        <f t="shared" si="143"/>
        <v>0.99975344136470301</v>
      </c>
      <c r="AI131" s="348">
        <f t="shared" si="143"/>
        <v>0.9996467580406645</v>
      </c>
      <c r="AJ131" s="348">
        <f t="shared" si="143"/>
        <v>0.99948593862601809</v>
      </c>
      <c r="AK131" s="348">
        <f t="shared" si="144"/>
        <v>0.99924457251668097</v>
      </c>
      <c r="AL131" s="348">
        <f t="shared" si="144"/>
        <v>0.99888340923226226</v>
      </c>
      <c r="AM131" s="348">
        <f t="shared" si="144"/>
        <v>0.99834414000026939</v>
      </c>
      <c r="AN131" s="348">
        <f t="shared" si="144"/>
        <v>0.99754022580404955</v>
      </c>
      <c r="AO131" s="348">
        <f t="shared" si="144"/>
        <v>0.99634343045433127</v>
      </c>
      <c r="AP131" s="348">
        <f t="shared" si="144"/>
        <v>0.99456417754729076</v>
      </c>
      <c r="AQ131" s="348">
        <f t="shared" si="144"/>
        <v>0.99192317973561728</v>
      </c>
      <c r="AR131" s="348">
        <f t="shared" si="144"/>
        <v>0.98801107561666535</v>
      </c>
      <c r="AS131" s="348">
        <f t="shared" si="144"/>
        <v>0.98223235517002161</v>
      </c>
      <c r="AT131" s="348">
        <f t="shared" si="144"/>
        <v>0.97373046020824916</v>
      </c>
      <c r="AU131" s="348">
        <f t="shared" si="144"/>
        <v>0.96129451182758119</v>
      </c>
      <c r="AV131" s="348">
        <f t="shared" si="144"/>
        <v>0.9432588245820559</v>
      </c>
      <c r="AW131" s="348">
        <f t="shared" si="144"/>
        <v>0.91743283887815619</v>
      </c>
      <c r="AX131" s="348">
        <f t="shared" si="144"/>
        <v>0.88115786264391682</v>
      </c>
      <c r="AY131" s="348">
        <f t="shared" si="144"/>
        <v>0.83170657302653528</v>
      </c>
      <c r="AZ131" s="348">
        <f t="shared" si="144"/>
        <v>0.76745918149624248</v>
      </c>
      <c r="BA131" s="348">
        <f t="shared" si="142"/>
        <v>0.69058041732537256</v>
      </c>
      <c r="BB131" s="348">
        <f t="shared" si="142"/>
        <v>0.61160332215790658</v>
      </c>
      <c r="BC131" s="348">
        <f t="shared" si="142"/>
        <v>0.55159801685301435</v>
      </c>
      <c r="BD131" s="348">
        <f t="shared" si="142"/>
        <v>0.5268275346426583</v>
      </c>
      <c r="BE131" s="348">
        <f t="shared" si="142"/>
        <v>0.52476966582884799</v>
      </c>
      <c r="BF131" s="348">
        <f t="shared" si="142"/>
        <v>0.53598397969287481</v>
      </c>
      <c r="BG131" s="348">
        <f t="shared" si="142"/>
        <v>0.5805503380627649</v>
      </c>
      <c r="BH131" s="348">
        <f t="shared" si="142"/>
        <v>0.65389594325053435</v>
      </c>
      <c r="BI131" s="348">
        <f t="shared" si="142"/>
        <v>0.73372125864043947</v>
      </c>
      <c r="BJ131" s="348">
        <f t="shared" si="142"/>
        <v>0.80435519924098708</v>
      </c>
      <c r="BK131" s="348">
        <f t="shared" si="142"/>
        <v>0.8604701221217641</v>
      </c>
      <c r="BL131" s="348">
        <f t="shared" si="142"/>
        <v>0.90241945748754981</v>
      </c>
      <c r="BM131" s="348">
        <f t="shared" si="142"/>
        <v>0.93264357683651899</v>
      </c>
      <c r="BN131" s="349">
        <f t="shared" si="142"/>
        <v>0.95391521569012117</v>
      </c>
      <c r="BO131" s="268"/>
    </row>
    <row r="132" spans="2:67" ht="42" customHeight="1">
      <c r="B132" s="479"/>
      <c r="C132" s="478"/>
      <c r="D132" s="498">
        <v>-1.25</v>
      </c>
      <c r="E132" s="517"/>
      <c r="F132" s="348">
        <f t="shared" si="145"/>
        <v>0.99996939342792046</v>
      </c>
      <c r="G132" s="348">
        <f t="shared" si="145"/>
        <v>0.99996766916390323</v>
      </c>
      <c r="H132" s="348">
        <f t="shared" si="145"/>
        <v>0.99996617926883014</v>
      </c>
      <c r="I132" s="348">
        <f t="shared" si="145"/>
        <v>0.99996493495026106</v>
      </c>
      <c r="J132" s="348">
        <f t="shared" si="145"/>
        <v>0.99996393502920744</v>
      </c>
      <c r="K132" s="348">
        <f t="shared" si="145"/>
        <v>0.99996316684940512</v>
      </c>
      <c r="L132" s="348">
        <f t="shared" si="145"/>
        <v>0.99996260777988977</v>
      </c>
      <c r="M132" s="348">
        <f t="shared" si="145"/>
        <v>0.99996222700828197</v>
      </c>
      <c r="N132" s="348">
        <f t="shared" si="145"/>
        <v>0.999961987317877</v>
      </c>
      <c r="O132" s="348">
        <f t="shared" si="145"/>
        <v>0.9999618465668908</v>
      </c>
      <c r="P132" s="348">
        <f t="shared" si="145"/>
        <v>0.99996175862441583</v>
      </c>
      <c r="Q132" s="348">
        <f t="shared" si="145"/>
        <v>0.99996167382478351</v>
      </c>
      <c r="R132" s="348">
        <f t="shared" si="145"/>
        <v>0.99996156512779943</v>
      </c>
      <c r="S132" s="348">
        <f t="shared" si="145"/>
        <v>0.99996144854424007</v>
      </c>
      <c r="T132" s="348">
        <f t="shared" si="145"/>
        <v>0.99996133510151253</v>
      </c>
      <c r="U132" s="348">
        <f t="shared" si="145"/>
        <v>0.99996121984588027</v>
      </c>
      <c r="V132" s="348">
        <f t="shared" si="143"/>
        <v>0.99996107330812511</v>
      </c>
      <c r="W132" s="348">
        <f t="shared" si="143"/>
        <v>0.99996082908053285</v>
      </c>
      <c r="X132" s="348">
        <f t="shared" si="143"/>
        <v>0.99996036593606763</v>
      </c>
      <c r="Y132" s="348">
        <f t="shared" si="143"/>
        <v>0.9999594821441683</v>
      </c>
      <c r="Z132" s="348">
        <f t="shared" si="143"/>
        <v>0.99995785844052709</v>
      </c>
      <c r="AA132" s="348">
        <f t="shared" si="143"/>
        <v>0.99995500427536399</v>
      </c>
      <c r="AB132" s="348">
        <f t="shared" si="143"/>
        <v>0.99995017918633611</v>
      </c>
      <c r="AC132" s="348">
        <f t="shared" si="143"/>
        <v>0.99994227697389204</v>
      </c>
      <c r="AD132" s="348">
        <f t="shared" si="143"/>
        <v>0.99992965415653501</v>
      </c>
      <c r="AE132" s="348">
        <f t="shared" si="143"/>
        <v>0.99990987501693407</v>
      </c>
      <c r="AF132" s="348">
        <f t="shared" si="143"/>
        <v>0.9998793320487962</v>
      </c>
      <c r="AG132" s="348">
        <f t="shared" si="143"/>
        <v>0.9998326807713338</v>
      </c>
      <c r="AH132" s="348">
        <f t="shared" si="143"/>
        <v>0.99976199875991167</v>
      </c>
      <c r="AI132" s="348">
        <f t="shared" si="143"/>
        <v>0.99965553610580216</v>
      </c>
      <c r="AJ132" s="348">
        <f t="shared" si="143"/>
        <v>0.99949586232808429</v>
      </c>
      <c r="AK132" s="348">
        <f t="shared" si="144"/>
        <v>0.9992571246324049</v>
      </c>
      <c r="AL132" s="348">
        <f t="shared" si="144"/>
        <v>0.99890100313032004</v>
      </c>
      <c r="AM132" s="348">
        <f t="shared" si="144"/>
        <v>0.99837076613941145</v>
      </c>
      <c r="AN132" s="348">
        <f t="shared" si="144"/>
        <v>0.99758257751968893</v>
      </c>
      <c r="AO132" s="348">
        <f t="shared" si="144"/>
        <v>0.99641287655230559</v>
      </c>
      <c r="AP132" s="348">
        <f t="shared" si="144"/>
        <v>0.99468024564843993</v>
      </c>
      <c r="AQ132" s="348">
        <f t="shared" si="144"/>
        <v>0.99211976154704928</v>
      </c>
      <c r="AR132" s="348">
        <f t="shared" si="144"/>
        <v>0.98834758287981705</v>
      </c>
      <c r="AS132" s="348">
        <f t="shared" si="144"/>
        <v>0.98281395575010089</v>
      </c>
      <c r="AT132" s="348">
        <f t="shared" si="144"/>
        <v>0.97474507179000136</v>
      </c>
      <c r="AU132" s="348">
        <f t="shared" si="144"/>
        <v>0.96308078514174855</v>
      </c>
      <c r="AV132" s="348">
        <f t="shared" si="144"/>
        <v>0.9464310992224394</v>
      </c>
      <c r="AW132" s="348">
        <f t="shared" si="144"/>
        <v>0.9231085951937783</v>
      </c>
      <c r="AX132" s="348">
        <f t="shared" si="144"/>
        <v>0.89135936299440699</v>
      </c>
      <c r="AY132" s="348">
        <f t="shared" si="144"/>
        <v>0.85001597255766415</v>
      </c>
      <c r="AZ132" s="348">
        <f t="shared" si="144"/>
        <v>0.79986674829454074</v>
      </c>
      <c r="BA132" s="348">
        <f t="shared" si="142"/>
        <v>0.74572744137732516</v>
      </c>
      <c r="BB132" s="348">
        <f t="shared" si="142"/>
        <v>0.69759253463960935</v>
      </c>
      <c r="BC132" s="348">
        <f t="shared" si="142"/>
        <v>0.6665733921753223</v>
      </c>
      <c r="BD132" s="348">
        <f t="shared" si="142"/>
        <v>0.65523057337245993</v>
      </c>
      <c r="BE132" s="348">
        <f t="shared" si="142"/>
        <v>0.65432715986159096</v>
      </c>
      <c r="BF132" s="348">
        <f t="shared" si="142"/>
        <v>0.65932279193372523</v>
      </c>
      <c r="BG132" s="348">
        <f t="shared" si="142"/>
        <v>0.68092048073767542</v>
      </c>
      <c r="BH132" s="348">
        <f t="shared" si="142"/>
        <v>0.722374129585723</v>
      </c>
      <c r="BI132" s="348">
        <f t="shared" si="142"/>
        <v>0.77527722977786673</v>
      </c>
      <c r="BJ132" s="348">
        <f t="shared" si="142"/>
        <v>0.82815444509868774</v>
      </c>
      <c r="BK132" s="348">
        <f t="shared" si="142"/>
        <v>0.87378609538162277</v>
      </c>
      <c r="BL132" s="348">
        <f t="shared" si="142"/>
        <v>0.90982520177595549</v>
      </c>
      <c r="BM132" s="348">
        <f t="shared" si="142"/>
        <v>0.936772041716602</v>
      </c>
      <c r="BN132" s="349">
        <f t="shared" si="142"/>
        <v>0.95623141967530556</v>
      </c>
      <c r="BO132" s="268"/>
    </row>
    <row r="133" spans="2:67" ht="42" customHeight="1">
      <c r="B133" s="479"/>
      <c r="C133" s="478"/>
      <c r="D133" s="496">
        <v>-1.3</v>
      </c>
      <c r="E133" s="517"/>
      <c r="F133" s="348">
        <f t="shared" si="145"/>
        <v>0.9999791763037309</v>
      </c>
      <c r="G133" s="348">
        <f t="shared" si="145"/>
        <v>0.99997808265767341</v>
      </c>
      <c r="H133" s="348">
        <f t="shared" si="145"/>
        <v>0.99997714129246273</v>
      </c>
      <c r="I133" s="348">
        <f t="shared" si="145"/>
        <v>0.99997635726490885</v>
      </c>
      <c r="J133" s="348">
        <f t="shared" si="145"/>
        <v>0.99997572811144353</v>
      </c>
      <c r="K133" s="348">
        <f t="shared" si="145"/>
        <v>0.99997524445000552</v>
      </c>
      <c r="L133" s="348">
        <f t="shared" si="145"/>
        <v>0.99997489087419045</v>
      </c>
      <c r="M133" s="348">
        <f t="shared" si="145"/>
        <v>0.9999746469586267</v>
      </c>
      <c r="N133" s="348">
        <f t="shared" si="145"/>
        <v>0.99997448819191892</v>
      </c>
      <c r="O133" s="348">
        <f t="shared" si="145"/>
        <v>0.99997438666277771</v>
      </c>
      <c r="P133" s="348">
        <f t="shared" si="145"/>
        <v>0.99997431133536974</v>
      </c>
      <c r="Q133" s="348">
        <f t="shared" si="145"/>
        <v>0.99997422792382995</v>
      </c>
      <c r="R133" s="348">
        <f t="shared" si="145"/>
        <v>0.99997411464424679</v>
      </c>
      <c r="S133" s="348">
        <f t="shared" si="145"/>
        <v>0.99997397415511291</v>
      </c>
      <c r="T133" s="348">
        <f t="shared" si="145"/>
        <v>0.99997380244554401</v>
      </c>
      <c r="U133" s="348">
        <f t="shared" si="145"/>
        <v>0.99997358026815752</v>
      </c>
      <c r="V133" s="348">
        <f t="shared" si="143"/>
        <v>0.99997326527437813</v>
      </c>
      <c r="W133" s="348">
        <f t="shared" si="143"/>
        <v>0.99997278046877758</v>
      </c>
      <c r="X133" s="348">
        <f t="shared" si="143"/>
        <v>0.99997199737638709</v>
      </c>
      <c r="Y133" s="348">
        <f t="shared" si="143"/>
        <v>0.99997071153181161</v>
      </c>
      <c r="Z133" s="348">
        <f t="shared" si="143"/>
        <v>0.99996860671215781</v>
      </c>
      <c r="AA133" s="348">
        <f t="shared" si="143"/>
        <v>0.99996520254821442</v>
      </c>
      <c r="AB133" s="348">
        <f t="shared" si="143"/>
        <v>0.99995977747093967</v>
      </c>
      <c r="AC133" s="348">
        <f t="shared" si="143"/>
        <v>0.99995125496498627</v>
      </c>
      <c r="AD133" s="348">
        <f t="shared" si="143"/>
        <v>0.99993803520264624</v>
      </c>
      <c r="AE133" s="348">
        <f t="shared" si="143"/>
        <v>0.99991774544470957</v>
      </c>
      <c r="AF133" s="348">
        <f t="shared" si="143"/>
        <v>0.99988686985367814</v>
      </c>
      <c r="AG133" s="348">
        <f t="shared" si="143"/>
        <v>0.99984020074950419</v>
      </c>
      <c r="AH133" s="348">
        <f t="shared" si="143"/>
        <v>0.99977002625748812</v>
      </c>
      <c r="AI133" s="348">
        <f t="shared" si="143"/>
        <v>0.99966493012796021</v>
      </c>
      <c r="AJ133" s="348">
        <f t="shared" si="143"/>
        <v>0.99950802331725597</v>
      </c>
      <c r="AK133" s="348">
        <f t="shared" si="144"/>
        <v>0.99927434729999343</v>
      </c>
      <c r="AL133" s="348">
        <f t="shared" si="144"/>
        <v>0.99892707835375638</v>
      </c>
      <c r="AM133" s="348">
        <f t="shared" si="144"/>
        <v>0.99841201251302547</v>
      </c>
      <c r="AN133" s="348">
        <f t="shared" si="144"/>
        <v>0.99764961853585143</v>
      </c>
      <c r="AO133" s="348">
        <f t="shared" si="144"/>
        <v>0.99652372014126211</v>
      </c>
      <c r="AP133" s="348">
        <f t="shared" si="144"/>
        <v>0.99486565257432258</v>
      </c>
      <c r="AQ133" s="348">
        <f t="shared" si="144"/>
        <v>0.99243265694979621</v>
      </c>
      <c r="AR133" s="348">
        <f t="shared" si="144"/>
        <v>0.98887963075749385</v>
      </c>
      <c r="AS133" s="348">
        <f t="shared" si="144"/>
        <v>0.98372481097222653</v>
      </c>
      <c r="AT133" s="348">
        <f t="shared" si="144"/>
        <v>0.97631389241986444</v>
      </c>
      <c r="AU133" s="348">
        <f t="shared" si="144"/>
        <v>0.96579603442414286</v>
      </c>
      <c r="AV133" s="348">
        <f t="shared" si="144"/>
        <v>0.95114329444194246</v>
      </c>
      <c r="AW133" s="348">
        <f t="shared" si="144"/>
        <v>0.93127667043729145</v>
      </c>
      <c r="AX133" s="348">
        <f t="shared" si="144"/>
        <v>0.90540386417724927</v>
      </c>
      <c r="AY133" s="348">
        <f t="shared" si="144"/>
        <v>0.87368730445478515</v>
      </c>
      <c r="AZ133" s="348">
        <f t="shared" si="144"/>
        <v>0.83821025005226124</v>
      </c>
      <c r="BA133" s="348">
        <f t="shared" si="142"/>
        <v>0.80364904751359212</v>
      </c>
      <c r="BB133" s="348">
        <f t="shared" si="142"/>
        <v>0.77623389412063259</v>
      </c>
      <c r="BC133" s="348">
        <f t="shared" si="142"/>
        <v>0.76023209799219271</v>
      </c>
      <c r="BD133" s="348">
        <f t="shared" si="142"/>
        <v>0.75470638587760808</v>
      </c>
      <c r="BE133" s="348">
        <f t="shared" si="142"/>
        <v>0.75427376916843469</v>
      </c>
      <c r="BF133" s="348">
        <f t="shared" si="142"/>
        <v>0.75667987278670801</v>
      </c>
      <c r="BG133" s="348">
        <f t="shared" si="142"/>
        <v>0.76747103693289465</v>
      </c>
      <c r="BH133" s="348">
        <f t="shared" si="142"/>
        <v>0.78995636511901468</v>
      </c>
      <c r="BI133" s="348">
        <f t="shared" si="142"/>
        <v>0.82202756488469242</v>
      </c>
      <c r="BJ133" s="348">
        <f t="shared" si="142"/>
        <v>0.85781626823105805</v>
      </c>
      <c r="BK133" s="348">
        <f t="shared" si="142"/>
        <v>0.89165082895146441</v>
      </c>
      <c r="BL133" s="348">
        <f t="shared" si="142"/>
        <v>0.92029008285190395</v>
      </c>
      <c r="BM133" s="348">
        <f t="shared" si="142"/>
        <v>0.94282476582586783</v>
      </c>
      <c r="BN133" s="349">
        <f t="shared" si="142"/>
        <v>0.95971870557748029</v>
      </c>
      <c r="BO133" s="268"/>
    </row>
    <row r="134" spans="2:67" ht="42" customHeight="1">
      <c r="B134" s="479"/>
      <c r="C134" s="478"/>
      <c r="D134" s="498">
        <v>-1.35</v>
      </c>
      <c r="E134" s="517"/>
      <c r="F134" s="348">
        <f t="shared" si="145"/>
        <v>0.99998585229104187</v>
      </c>
      <c r="G134" s="348">
        <f t="shared" si="145"/>
        <v>0.99998515787103948</v>
      </c>
      <c r="H134" s="348">
        <f t="shared" si="145"/>
        <v>0.99998456205796926</v>
      </c>
      <c r="I134" s="348">
        <f t="shared" si="145"/>
        <v>0.99998406682660823</v>
      </c>
      <c r="J134" s="348">
        <f t="shared" si="145"/>
        <v>0.99998366955691831</v>
      </c>
      <c r="K134" s="348">
        <f t="shared" si="145"/>
        <v>0.9999833634087042</v>
      </c>
      <c r="L134" s="348">
        <f t="shared" si="145"/>
        <v>0.99998313783019921</v>
      </c>
      <c r="M134" s="348">
        <f t="shared" si="145"/>
        <v>0.99998297908887768</v>
      </c>
      <c r="N134" s="348">
        <f t="shared" si="145"/>
        <v>0.99998287070895431</v>
      </c>
      <c r="O134" s="348">
        <f t="shared" si="145"/>
        <v>0.99998279369957477</v>
      </c>
      <c r="P134" s="348">
        <f t="shared" si="145"/>
        <v>0.99998272645386166</v>
      </c>
      <c r="Q134" s="348">
        <f t="shared" si="145"/>
        <v>0.99998264429283756</v>
      </c>
      <c r="R134" s="348">
        <f t="shared" si="145"/>
        <v>0.99998252877800753</v>
      </c>
      <c r="S134" s="348">
        <f t="shared" si="145"/>
        <v>0.99998237440258464</v>
      </c>
      <c r="T134" s="348">
        <f t="shared" si="145"/>
        <v>0.99998216800772299</v>
      </c>
      <c r="U134" s="348">
        <f t="shared" si="145"/>
        <v>0.99998188175053793</v>
      </c>
      <c r="V134" s="348">
        <f t="shared" si="143"/>
        <v>0.99998146569905633</v>
      </c>
      <c r="W134" s="348">
        <f t="shared" si="143"/>
        <v>0.99998083691309581</v>
      </c>
      <c r="X134" s="348">
        <f t="shared" si="143"/>
        <v>0.99997986341420741</v>
      </c>
      <c r="Y134" s="348">
        <f t="shared" si="143"/>
        <v>0.99997834067561231</v>
      </c>
      <c r="Z134" s="348">
        <f t="shared" si="143"/>
        <v>0.99997595711012355</v>
      </c>
      <c r="AA134" s="348">
        <f t="shared" si="143"/>
        <v>0.99997224331713952</v>
      </c>
      <c r="AB134" s="348">
        <f t="shared" si="143"/>
        <v>0.99996649730359566</v>
      </c>
      <c r="AC134" s="348">
        <f t="shared" si="143"/>
        <v>0.99995767413541048</v>
      </c>
      <c r="AD134" s="348">
        <f t="shared" si="143"/>
        <v>0.999944222956197</v>
      </c>
      <c r="AE134" s="348">
        <f t="shared" si="143"/>
        <v>0.99992384624492525</v>
      </c>
      <c r="AF134" s="348">
        <f t="shared" si="143"/>
        <v>0.99989314446458954</v>
      </c>
      <c r="AG134" s="348">
        <f t="shared" si="143"/>
        <v>0.99984709233118907</v>
      </c>
      <c r="AH134" s="348">
        <f t="shared" si="143"/>
        <v>0.99977826869018427</v>
      </c>
      <c r="AI134" s="348">
        <f t="shared" si="143"/>
        <v>0.99967572763136903</v>
      </c>
      <c r="AJ134" s="348">
        <f t="shared" si="143"/>
        <v>0.99952335052054653</v>
      </c>
      <c r="AK134" s="348">
        <f t="shared" si="144"/>
        <v>0.99929745319305585</v>
      </c>
      <c r="AL134" s="348">
        <f t="shared" si="144"/>
        <v>0.99896333635438939</v>
      </c>
      <c r="AM134" s="348">
        <f t="shared" si="144"/>
        <v>0.99847036017805924</v>
      </c>
      <c r="AN134" s="348">
        <f t="shared" si="144"/>
        <v>0.99774500526516219</v>
      </c>
      <c r="AO134" s="348">
        <f t="shared" si="144"/>
        <v>0.9966812826253606</v>
      </c>
      <c r="AP134" s="348">
        <f t="shared" si="144"/>
        <v>0.99512785439723717</v>
      </c>
      <c r="AQ134" s="348">
        <f t="shared" si="144"/>
        <v>0.99287150252599088</v>
      </c>
      <c r="AR134" s="348">
        <f t="shared" si="144"/>
        <v>0.98961750176511976</v>
      </c>
      <c r="AS134" s="348">
        <f t="shared" si="144"/>
        <v>0.98496971624049312</v>
      </c>
      <c r="AT134" s="348">
        <f t="shared" si="144"/>
        <v>0.97841804480989936</v>
      </c>
      <c r="AU134" s="348">
        <f t="shared" si="144"/>
        <v>0.96934987068016532</v>
      </c>
      <c r="AV134" s="348">
        <f t="shared" si="144"/>
        <v>0.9571166350233723</v>
      </c>
      <c r="AW134" s="348">
        <f t="shared" si="144"/>
        <v>0.94120338130134729</v>
      </c>
      <c r="AX134" s="348">
        <f t="shared" si="144"/>
        <v>0.92155009609595229</v>
      </c>
      <c r="AY134" s="348">
        <f t="shared" si="144"/>
        <v>0.89900951800354711</v>
      </c>
      <c r="AZ134" s="348">
        <f t="shared" si="144"/>
        <v>0.87572562608510662</v>
      </c>
      <c r="BA134" s="348">
        <f t="shared" si="142"/>
        <v>0.85492856553501639</v>
      </c>
      <c r="BB134" s="348">
        <f t="shared" si="142"/>
        <v>0.83971475591690659</v>
      </c>
      <c r="BC134" s="348">
        <f t="shared" si="142"/>
        <v>0.83134674247388651</v>
      </c>
      <c r="BD134" s="348">
        <f t="shared" si="142"/>
        <v>0.82854341319942104</v>
      </c>
      <c r="BE134" s="348">
        <f t="shared" si="142"/>
        <v>0.82832579646642557</v>
      </c>
      <c r="BF134" s="348">
        <f t="shared" si="142"/>
        <v>0.82953956909226612</v>
      </c>
      <c r="BG134" s="348">
        <f t="shared" si="142"/>
        <v>0.83508609551436708</v>
      </c>
      <c r="BH134" s="348">
        <f t="shared" si="142"/>
        <v>0.8471901640306807</v>
      </c>
      <c r="BI134" s="348">
        <f t="shared" si="142"/>
        <v>0.86575999485423372</v>
      </c>
      <c r="BJ134" s="348">
        <f t="shared" si="142"/>
        <v>0.8883463487909653</v>
      </c>
      <c r="BK134" s="348">
        <f t="shared" si="142"/>
        <v>0.91157121971846522</v>
      </c>
      <c r="BL134" s="348">
        <f t="shared" si="142"/>
        <v>0.93271439566957715</v>
      </c>
      <c r="BM134" s="348">
        <f t="shared" si="142"/>
        <v>0.95036277668998415</v>
      </c>
      <c r="BN134" s="349">
        <f t="shared" si="142"/>
        <v>0.96422208259287878</v>
      </c>
      <c r="BO134" s="268"/>
    </row>
    <row r="135" spans="2:67" ht="42" customHeight="1">
      <c r="B135" s="479"/>
      <c r="C135" s="478"/>
      <c r="D135" s="496">
        <v>-1.4</v>
      </c>
      <c r="E135" s="517"/>
      <c r="F135" s="348">
        <f t="shared" si="145"/>
        <v>0.99999039979219972</v>
      </c>
      <c r="G135" s="348">
        <f t="shared" si="145"/>
        <v>0.99998995829254622</v>
      </c>
      <c r="H135" s="348">
        <f t="shared" si="145"/>
        <v>0.99998958043461361</v>
      </c>
      <c r="I135" s="348">
        <f t="shared" si="145"/>
        <v>0.99998926670713006</v>
      </c>
      <c r="J135" s="348">
        <f t="shared" si="145"/>
        <v>0.99998901476319202</v>
      </c>
      <c r="K135" s="348">
        <f t="shared" si="145"/>
        <v>0.99998881963686548</v>
      </c>
      <c r="L135" s="348">
        <f t="shared" si="145"/>
        <v>0.99998867401064628</v>
      </c>
      <c r="M135" s="348">
        <f t="shared" si="145"/>
        <v>0.99998856846166095</v>
      </c>
      <c r="N135" s="348">
        <f t="shared" si="145"/>
        <v>0.99998849160902847</v>
      </c>
      <c r="O135" s="348">
        <f t="shared" si="145"/>
        <v>0.99998843007867189</v>
      </c>
      <c r="P135" s="348">
        <f t="shared" si="145"/>
        <v>0.99998836819030545</v>
      </c>
      <c r="Q135" s="348">
        <f t="shared" si="145"/>
        <v>0.99998828731703093</v>
      </c>
      <c r="R135" s="348">
        <f t="shared" si="145"/>
        <v>0.99998817120950145</v>
      </c>
      <c r="S135" s="348">
        <f t="shared" si="145"/>
        <v>0.9999880094423339</v>
      </c>
      <c r="T135" s="348">
        <f t="shared" si="145"/>
        <v>0.99998778341749994</v>
      </c>
      <c r="U135" s="348">
        <f t="shared" si="145"/>
        <v>0.99998746033519526</v>
      </c>
      <c r="V135" s="348">
        <f t="shared" si="143"/>
        <v>0.99998698615122716</v>
      </c>
      <c r="W135" s="348">
        <f t="shared" si="143"/>
        <v>0.99998627517606364</v>
      </c>
      <c r="X135" s="348">
        <f t="shared" si="143"/>
        <v>0.9999851947607441</v>
      </c>
      <c r="Y135" s="348">
        <f t="shared" si="143"/>
        <v>0.99998354277233903</v>
      </c>
      <c r="Z135" s="348">
        <f t="shared" si="143"/>
        <v>0.99998101446375465</v>
      </c>
      <c r="AA135" s="348">
        <f t="shared" si="143"/>
        <v>0.99997715372400298</v>
      </c>
      <c r="AB135" s="348">
        <f t="shared" si="143"/>
        <v>0.99997128131813473</v>
      </c>
      <c r="AC135" s="348">
        <f t="shared" si="143"/>
        <v>0.99996238925277869</v>
      </c>
      <c r="AD135" s="348">
        <f t="shared" si="143"/>
        <v>0.99994898535674637</v>
      </c>
      <c r="AE135" s="348">
        <f t="shared" si="143"/>
        <v>0.99992886488261024</v>
      </c>
      <c r="AF135" s="348">
        <f t="shared" si="143"/>
        <v>0.99989877550681416</v>
      </c>
      <c r="AG135" s="348">
        <f t="shared" si="143"/>
        <v>0.99985392732551415</v>
      </c>
      <c r="AH135" s="348">
        <f t="shared" si="143"/>
        <v>0.99978727877435269</v>
      </c>
      <c r="AI135" s="348">
        <f t="shared" si="143"/>
        <v>0.99968850103224394</v>
      </c>
      <c r="AJ135" s="348">
        <f t="shared" si="143"/>
        <v>0.99954248558374947</v>
      </c>
      <c r="AK135" s="348">
        <f t="shared" si="144"/>
        <v>0.9993272111222038</v>
      </c>
      <c r="AL135" s="348">
        <f t="shared" si="144"/>
        <v>0.99901072822908654</v>
      </c>
      <c r="AM135" s="348">
        <f t="shared" si="144"/>
        <v>0.99854696071671767</v>
      </c>
      <c r="AN135" s="348">
        <f t="shared" si="144"/>
        <v>0.99786998207233246</v>
      </c>
      <c r="AO135" s="348">
        <f t="shared" si="144"/>
        <v>0.99688645244547525</v>
      </c>
      <c r="AP135" s="348">
        <f t="shared" si="144"/>
        <v>0.99546609695192123</v>
      </c>
      <c r="AQ135" s="348">
        <f t="shared" si="144"/>
        <v>0.99343066399179247</v>
      </c>
      <c r="AR135" s="348">
        <f t="shared" si="144"/>
        <v>0.99054306597079578</v>
      </c>
      <c r="AS135" s="348">
        <f t="shared" si="144"/>
        <v>0.98650090816807556</v>
      </c>
      <c r="AT135" s="348">
        <f t="shared" si="144"/>
        <v>0.98094299340398838</v>
      </c>
      <c r="AU135" s="348">
        <f t="shared" si="144"/>
        <v>0.97348385609761734</v>
      </c>
      <c r="AV135" s="348">
        <f t="shared" si="144"/>
        <v>0.96379801269866905</v>
      </c>
      <c r="AW135" s="348">
        <f t="shared" si="144"/>
        <v>0.95177470109662921</v>
      </c>
      <c r="AX135" s="348">
        <f t="shared" si="144"/>
        <v>0.93773755975568551</v>
      </c>
      <c r="AY135" s="348">
        <f t="shared" si="144"/>
        <v>0.9226496183908639</v>
      </c>
      <c r="AZ135" s="348">
        <f t="shared" si="144"/>
        <v>0.90811650659154519</v>
      </c>
      <c r="BA135" s="348">
        <f t="shared" si="142"/>
        <v>0.89598498135492011</v>
      </c>
      <c r="BB135" s="348">
        <f t="shared" si="142"/>
        <v>0.88759364159766851</v>
      </c>
      <c r="BC135" s="348">
        <f t="shared" si="142"/>
        <v>0.88314639750060164</v>
      </c>
      <c r="BD135" s="348">
        <f t="shared" si="142"/>
        <v>0.88168272556357319</v>
      </c>
      <c r="BE135" s="348">
        <f t="shared" si="142"/>
        <v>0.8815696518345576</v>
      </c>
      <c r="BF135" s="348">
        <f t="shared" si="142"/>
        <v>0.8822013521390798</v>
      </c>
      <c r="BG135" s="348">
        <f t="shared" si="142"/>
        <v>0.88511918361316932</v>
      </c>
      <c r="BH135" s="348">
        <f t="shared" si="142"/>
        <v>0.89166690165290829</v>
      </c>
      <c r="BI135" s="348">
        <f t="shared" si="142"/>
        <v>0.9022060948269327</v>
      </c>
      <c r="BJ135" s="348">
        <f t="shared" si="142"/>
        <v>0.91586563868289661</v>
      </c>
      <c r="BK135" s="348">
        <f t="shared" si="142"/>
        <v>0.93092970681183207</v>
      </c>
      <c r="BL135" s="348">
        <f t="shared" si="142"/>
        <v>0.94560608779666333</v>
      </c>
      <c r="BM135" s="348">
        <f t="shared" si="142"/>
        <v>0.95861928793205853</v>
      </c>
      <c r="BN135" s="349">
        <f t="shared" si="142"/>
        <v>0.96937394142992461</v>
      </c>
      <c r="BO135" s="268"/>
    </row>
    <row r="136" spans="2:67" ht="42" customHeight="1">
      <c r="B136" s="479"/>
      <c r="C136" s="478"/>
      <c r="D136" s="498">
        <v>-1.45</v>
      </c>
      <c r="E136" s="517"/>
      <c r="F136" s="348">
        <f t="shared" si="145"/>
        <v>0.99999349251564684</v>
      </c>
      <c r="G136" s="348">
        <f t="shared" si="145"/>
        <v>0.99999321137885522</v>
      </c>
      <c r="H136" s="348">
        <f t="shared" si="145"/>
        <v>0.99999297117166042</v>
      </c>
      <c r="I136" s="348">
        <f t="shared" si="145"/>
        <v>0.9999927717100161</v>
      </c>
      <c r="J136" s="348">
        <f t="shared" si="145"/>
        <v>0.99999261103319204</v>
      </c>
      <c r="K136" s="348">
        <f t="shared" si="145"/>
        <v>0.99999248551461928</v>
      </c>
      <c r="L136" s="348">
        <f t="shared" si="145"/>
        <v>0.99999238998029927</v>
      </c>
      <c r="M136" s="348">
        <f t="shared" si="145"/>
        <v>0.99999231778538067</v>
      </c>
      <c r="N136" s="348">
        <f t="shared" si="145"/>
        <v>0.99999226079279446</v>
      </c>
      <c r="O136" s="348">
        <f t="shared" si="145"/>
        <v>0.99999220918852327</v>
      </c>
      <c r="P136" s="348">
        <f t="shared" si="145"/>
        <v>0.99999215105263184</v>
      </c>
      <c r="Q136" s="348">
        <f t="shared" si="145"/>
        <v>0.99999207162198445</v>
      </c>
      <c r="R136" s="348">
        <f t="shared" si="145"/>
        <v>0.99999195614604097</v>
      </c>
      <c r="S136" s="348">
        <f t="shared" si="145"/>
        <v>0.99999179133620253</v>
      </c>
      <c r="T136" s="348">
        <f t="shared" si="145"/>
        <v>0.99999155552345609</v>
      </c>
      <c r="U136" s="348">
        <f t="shared" si="145"/>
        <v>0.99999121332009111</v>
      </c>
      <c r="V136" s="348">
        <f t="shared" si="143"/>
        <v>0.99999070890711739</v>
      </c>
      <c r="W136" s="348">
        <f t="shared" si="143"/>
        <v>0.99998995612550057</v>
      </c>
      <c r="X136" s="348">
        <f t="shared" si="143"/>
        <v>0.99998882388444221</v>
      </c>
      <c r="Y136" s="348">
        <f t="shared" si="143"/>
        <v>0.99998711470094537</v>
      </c>
      <c r="Z136" s="348">
        <f t="shared" si="143"/>
        <v>0.99998453316129399</v>
      </c>
      <c r="AA136" s="348">
        <f t="shared" si="143"/>
        <v>0.99998063960154526</v>
      </c>
      <c r="AB136" s="348">
        <f t="shared" si="143"/>
        <v>0.99997478213599678</v>
      </c>
      <c r="AC136" s="348">
        <f t="shared" si="143"/>
        <v>0.99996599703436084</v>
      </c>
      <c r="AD136" s="348">
        <f t="shared" si="143"/>
        <v>0.99995286296928443</v>
      </c>
      <c r="AE136" s="348">
        <f t="shared" si="143"/>
        <v>0.99993328830320516</v>
      </c>
      <c r="AF136" s="348">
        <f t="shared" si="143"/>
        <v>0.99990420168230032</v>
      </c>
      <c r="AG136" s="348">
        <f t="shared" si="143"/>
        <v>0.99986110393269534</v>
      </c>
      <c r="AH136" s="348">
        <f t="shared" si="143"/>
        <v>0.99979742270649186</v>
      </c>
      <c r="AI136" s="348">
        <f t="shared" si="143"/>
        <v>0.99970358972737727</v>
      </c>
      <c r="AJ136" s="348">
        <f t="shared" si="143"/>
        <v>0.99956573369241497</v>
      </c>
      <c r="AK136" s="348">
        <f t="shared" si="144"/>
        <v>0.99936385145747952</v>
      </c>
      <c r="AL136" s="348">
        <f t="shared" si="144"/>
        <v>0.99906929147726642</v>
      </c>
      <c r="AM136" s="348">
        <f t="shared" si="144"/>
        <v>0.99864136988908947</v>
      </c>
      <c r="AN136" s="348">
        <f t="shared" si="144"/>
        <v>0.99802296951991343</v>
      </c>
      <c r="AO136" s="348">
        <f t="shared" si="144"/>
        <v>0.99713510084080248</v>
      </c>
      <c r="AP136" s="348">
        <f t="shared" si="144"/>
        <v>0.99587073121735659</v>
      </c>
      <c r="AQ136" s="348">
        <f t="shared" si="144"/>
        <v>0.99408887798786683</v>
      </c>
      <c r="AR136" s="348">
        <f t="shared" si="144"/>
        <v>0.99161124190716221</v>
      </c>
      <c r="AS136" s="348">
        <f t="shared" si="144"/>
        <v>0.98822575934836776</v>
      </c>
      <c r="AT136" s="348">
        <f t="shared" si="144"/>
        <v>0.98370433515327049</v>
      </c>
      <c r="AU136" s="348">
        <f t="shared" si="144"/>
        <v>0.97784468581138351</v>
      </c>
      <c r="AV136" s="348">
        <f t="shared" si="144"/>
        <v>0.97054545419050697</v>
      </c>
      <c r="AW136" s="348">
        <f t="shared" si="144"/>
        <v>0.96191298326430874</v>
      </c>
      <c r="AX136" s="348">
        <f t="shared" si="144"/>
        <v>0.95236985486322756</v>
      </c>
      <c r="AY136" s="348">
        <f t="shared" si="144"/>
        <v>0.94269357653878139</v>
      </c>
      <c r="AZ136" s="348">
        <f t="shared" si="144"/>
        <v>0.9338954405262202</v>
      </c>
      <c r="BA136" s="348">
        <f t="shared" si="142"/>
        <v>0.92691704284969278</v>
      </c>
      <c r="BB136" s="348">
        <f t="shared" si="142"/>
        <v>0.92227485572258028</v>
      </c>
      <c r="BC136" s="348">
        <f t="shared" si="142"/>
        <v>0.91987372976282145</v>
      </c>
      <c r="BD136" s="348">
        <f t="shared" si="142"/>
        <v>0.91909226591992355</v>
      </c>
      <c r="BE136" s="348">
        <f t="shared" si="142"/>
        <v>0.91903207735865378</v>
      </c>
      <c r="BF136" s="348">
        <f t="shared" si="142"/>
        <v>0.91936867578124959</v>
      </c>
      <c r="BG136" s="348">
        <f t="shared" si="142"/>
        <v>0.92093389294405481</v>
      </c>
      <c r="BH136" s="348">
        <f t="shared" si="142"/>
        <v>0.92450981786624475</v>
      </c>
      <c r="BI136" s="348">
        <f t="shared" si="142"/>
        <v>0.93045534445133016</v>
      </c>
      <c r="BJ136" s="348">
        <f t="shared" si="142"/>
        <v>0.93852533110155512</v>
      </c>
      <c r="BK136" s="348">
        <f t="shared" si="142"/>
        <v>0.94793254267299321</v>
      </c>
      <c r="BL136" s="348">
        <f t="shared" si="142"/>
        <v>0.9576517313913866</v>
      </c>
      <c r="BM136" s="348">
        <f t="shared" si="142"/>
        <v>0.96677220858708734</v>
      </c>
      <c r="BN136" s="349">
        <f t="shared" si="142"/>
        <v>0.97470721743639865</v>
      </c>
      <c r="BO136" s="268"/>
    </row>
    <row r="137" spans="2:67" ht="42" customHeight="1" thickBot="1">
      <c r="B137" s="479"/>
      <c r="C137" s="478"/>
      <c r="D137" s="496">
        <v>-1.5</v>
      </c>
      <c r="E137" s="518"/>
      <c r="F137" s="351">
        <f t="shared" si="145"/>
        <v>0.99999559294209805</v>
      </c>
      <c r="G137" s="351">
        <f t="shared" si="145"/>
        <v>0.9999954135740462</v>
      </c>
      <c r="H137" s="351">
        <f t="shared" si="145"/>
        <v>0.99999526041626774</v>
      </c>
      <c r="I137" s="351">
        <f t="shared" si="145"/>
        <v>0.99999513301458753</v>
      </c>
      <c r="J137" s="351">
        <f t="shared" si="145"/>
        <v>0.99999502977692345</v>
      </c>
      <c r="K137" s="351">
        <f t="shared" si="145"/>
        <v>0.9999949480153929</v>
      </c>
      <c r="L137" s="351">
        <f t="shared" si="145"/>
        <v>0.99999488397377867</v>
      </c>
      <c r="M137" s="351">
        <f t="shared" si="145"/>
        <v>0.99999483280414458</v>
      </c>
      <c r="N137" s="351">
        <f t="shared" si="145"/>
        <v>0.99999478844896572</v>
      </c>
      <c r="O137" s="351">
        <f t="shared" si="145"/>
        <v>0.99999474337419481</v>
      </c>
      <c r="P137" s="351">
        <f t="shared" si="145"/>
        <v>0.99999468808151726</v>
      </c>
      <c r="Q137" s="351">
        <f t="shared" si="145"/>
        <v>0.9999946103277696</v>
      </c>
      <c r="R137" s="351">
        <f t="shared" si="145"/>
        <v>0.99999449645935046</v>
      </c>
      <c r="S137" s="351">
        <f t="shared" si="145"/>
        <v>0.99999433164550833</v>
      </c>
      <c r="T137" s="351">
        <f t="shared" si="145"/>
        <v>0.99999409268711759</v>
      </c>
      <c r="U137" s="351">
        <f t="shared" si="145"/>
        <v>0.99999374319106149</v>
      </c>
      <c r="V137" s="351">
        <f t="shared" si="143"/>
        <v>0.99999322719190131</v>
      </c>
      <c r="W137" s="351">
        <f t="shared" si="143"/>
        <v>0.99999245975575091</v>
      </c>
      <c r="X137" s="351">
        <f t="shared" si="143"/>
        <v>0.99999131316918188</v>
      </c>
      <c r="Y137" s="351">
        <f t="shared" si="143"/>
        <v>0.99998959667233012</v>
      </c>
      <c r="Z137" s="351">
        <f t="shared" si="143"/>
        <v>0.99998702676268914</v>
      </c>
      <c r="AA137" s="351">
        <f t="shared" si="143"/>
        <v>0.99998318375192841</v>
      </c>
      <c r="AB137" s="351">
        <f t="shared" si="143"/>
        <v>0.99997744833391289</v>
      </c>
      <c r="AC137" s="351">
        <f t="shared" si="143"/>
        <v>0.99996890919118597</v>
      </c>
      <c r="AD137" s="351">
        <f t="shared" si="143"/>
        <v>0.9999562288329521</v>
      </c>
      <c r="AE137" s="351">
        <f t="shared" si="143"/>
        <v>0.99993744954951236</v>
      </c>
      <c r="AF137" s="351">
        <f t="shared" si="143"/>
        <v>0.99990971415557695</v>
      </c>
      <c r="AG137" s="351">
        <f t="shared" si="143"/>
        <v>0.99986886664570573</v>
      </c>
      <c r="AH137" s="351">
        <f t="shared" si="143"/>
        <v>0.99980888571256976</v>
      </c>
      <c r="AI137" s="351">
        <f t="shared" si="143"/>
        <v>0.99972108946469129</v>
      </c>
      <c r="AJ137" s="351">
        <f t="shared" si="143"/>
        <v>0.99959303391974286</v>
      </c>
      <c r="AK137" s="351">
        <f t="shared" si="144"/>
        <v>0.9994070145640126</v>
      </c>
      <c r="AL137" s="351">
        <f t="shared" si="144"/>
        <v>0.99913807755947648</v>
      </c>
      <c r="AM137" s="351">
        <f t="shared" si="144"/>
        <v>0.99875147121166108</v>
      </c>
      <c r="AN137" s="351">
        <f t="shared" si="144"/>
        <v>0.99819954874844652</v>
      </c>
      <c r="AO137" s="351">
        <f t="shared" si="144"/>
        <v>0.99741832045198953</v>
      </c>
      <c r="AP137" s="351">
        <f t="shared" si="144"/>
        <v>0.99632422303627288</v>
      </c>
      <c r="AQ137" s="351">
        <f t="shared" si="144"/>
        <v>0.99481232403142039</v>
      </c>
      <c r="AR137" s="351">
        <f t="shared" si="144"/>
        <v>0.9927581862604572</v>
      </c>
      <c r="AS137" s="351">
        <f t="shared" si="144"/>
        <v>0.99002691556909006</v>
      </c>
      <c r="AT137" s="351">
        <f t="shared" si="144"/>
        <v>0.98649401733323849</v>
      </c>
      <c r="AU137" s="351">
        <f t="shared" si="144"/>
        <v>0.98208225201351518</v>
      </c>
      <c r="AV137" s="351">
        <f t="shared" si="144"/>
        <v>0.97681422407900986</v>
      </c>
      <c r="AW137" s="351">
        <f t="shared" si="144"/>
        <v>0.97086928930197058</v>
      </c>
      <c r="AX137" s="351">
        <f t="shared" si="144"/>
        <v>0.96461662285473293</v>
      </c>
      <c r="AY137" s="351">
        <f t="shared" si="144"/>
        <v>0.95858530853676183</v>
      </c>
      <c r="AZ137" s="351">
        <f t="shared" si="144"/>
        <v>0.95334845397512546</v>
      </c>
      <c r="BA137" s="351">
        <f t="shared" si="142"/>
        <v>0.94935090275192668</v>
      </c>
      <c r="BB137" s="351">
        <f t="shared" si="142"/>
        <v>0.94676438363885651</v>
      </c>
      <c r="BC137" s="351">
        <f t="shared" si="142"/>
        <v>0.94544860663438479</v>
      </c>
      <c r="BD137" s="351">
        <f t="shared" si="142"/>
        <v>0.94502356891575479</v>
      </c>
      <c r="BE137" s="351">
        <f t="shared" si="142"/>
        <v>0.94499089885209775</v>
      </c>
      <c r="BF137" s="351">
        <f t="shared" si="142"/>
        <v>0.94517373496189083</v>
      </c>
      <c r="BG137" s="351">
        <f t="shared" si="142"/>
        <v>0.94602773698616982</v>
      </c>
      <c r="BH137" s="351">
        <f t="shared" si="142"/>
        <v>0.94800257079023686</v>
      </c>
      <c r="BI137" s="351">
        <f t="shared" si="142"/>
        <v>0.95136109061069984</v>
      </c>
      <c r="BJ137" s="351">
        <f t="shared" si="142"/>
        <v>0.95607609333406318</v>
      </c>
      <c r="BK137" s="351">
        <f t="shared" si="142"/>
        <v>0.96181401881335793</v>
      </c>
      <c r="BL137" s="351">
        <f t="shared" si="142"/>
        <v>0.96803802817448525</v>
      </c>
      <c r="BM137" s="351">
        <f t="shared" si="142"/>
        <v>0.97417983586513035</v>
      </c>
      <c r="BN137" s="352">
        <f t="shared" si="142"/>
        <v>0.97978883455004917</v>
      </c>
      <c r="BO137" s="268"/>
    </row>
    <row r="138" spans="2:67" ht="42" customHeight="1">
      <c r="B138" s="478"/>
      <c r="C138" s="479"/>
      <c r="D138" s="478"/>
      <c r="E138" s="478"/>
      <c r="F138" s="478"/>
      <c r="G138" s="478"/>
      <c r="H138" s="478"/>
      <c r="I138" s="478"/>
      <c r="J138" s="478"/>
      <c r="K138" s="478"/>
      <c r="L138" s="478"/>
      <c r="M138" s="478"/>
      <c r="N138" s="478"/>
      <c r="O138" s="478"/>
      <c r="P138" s="478"/>
      <c r="Q138" s="478"/>
      <c r="R138" s="478"/>
      <c r="S138" s="478"/>
      <c r="T138" s="478"/>
      <c r="U138" s="478"/>
      <c r="V138" s="478"/>
      <c r="W138" s="478"/>
      <c r="X138" s="478"/>
      <c r="Y138" s="478"/>
      <c r="Z138" s="478"/>
      <c r="AA138" s="478"/>
      <c r="AB138" s="478"/>
      <c r="AC138" s="478"/>
      <c r="AD138" s="478"/>
      <c r="AE138" s="478"/>
      <c r="AF138" s="478"/>
      <c r="AG138" s="478"/>
      <c r="AH138" s="478"/>
      <c r="AI138" s="478"/>
      <c r="AJ138" s="478"/>
      <c r="AK138" s="478"/>
      <c r="AL138" s="478"/>
      <c r="AM138" s="478"/>
      <c r="AN138" s="478"/>
      <c r="AO138" s="478"/>
      <c r="AP138" s="478"/>
      <c r="AQ138" s="478"/>
      <c r="AR138" s="478"/>
      <c r="AS138" s="478"/>
      <c r="AT138" s="478"/>
      <c r="AU138" s="478"/>
      <c r="AV138" s="478"/>
      <c r="AW138" s="478"/>
      <c r="AX138" s="478"/>
      <c r="AY138" s="478"/>
      <c r="AZ138" s="478"/>
      <c r="BA138" s="478"/>
      <c r="BB138" s="478"/>
      <c r="BC138" s="478"/>
      <c r="BD138" s="478"/>
      <c r="BE138" s="478"/>
      <c r="BF138" s="478"/>
      <c r="BG138" s="478"/>
      <c r="BH138" s="478"/>
      <c r="BI138" s="478"/>
      <c r="BJ138" s="478"/>
      <c r="BK138" s="478"/>
      <c r="BL138" s="478"/>
      <c r="BM138" s="478"/>
      <c r="BN138" s="478"/>
      <c r="BO138" s="479"/>
    </row>
    <row r="139" spans="2:67" ht="42" customHeight="1">
      <c r="BO139" s="191"/>
    </row>
    <row r="140" spans="2:67" ht="42" customHeight="1" thickBot="1">
      <c r="B140" s="475" t="s">
        <v>176</v>
      </c>
      <c r="C140" s="475"/>
      <c r="D140" s="475" t="s">
        <v>224</v>
      </c>
      <c r="E140" s="475" t="s">
        <v>177</v>
      </c>
      <c r="F140" s="475"/>
      <c r="G140" s="476"/>
      <c r="H140" s="476"/>
      <c r="I140" s="476"/>
      <c r="J140" s="476"/>
      <c r="K140" s="477"/>
      <c r="L140" s="477"/>
      <c r="M140" s="477"/>
      <c r="N140" s="477"/>
      <c r="O140" s="477"/>
      <c r="P140" s="477"/>
      <c r="Q140" s="477"/>
      <c r="R140" s="478"/>
      <c r="S140" s="478"/>
      <c r="T140" s="478"/>
      <c r="U140" s="478"/>
      <c r="V140" s="478"/>
      <c r="W140" s="478"/>
      <c r="X140" s="478"/>
      <c r="Y140" s="478"/>
      <c r="Z140" s="478"/>
      <c r="AA140" s="478"/>
      <c r="AB140" s="478"/>
      <c r="AC140" s="478"/>
      <c r="AD140" s="478"/>
      <c r="AE140" s="478"/>
      <c r="AF140" s="478"/>
      <c r="AG140" s="479"/>
      <c r="AH140" s="479"/>
      <c r="AI140" s="479"/>
      <c r="AJ140" s="479"/>
      <c r="AK140" s="479"/>
      <c r="AL140" s="479"/>
      <c r="AM140" s="479"/>
      <c r="AN140" s="479"/>
      <c r="AO140" s="479"/>
      <c r="AP140" s="479"/>
      <c r="AQ140" s="479"/>
      <c r="AR140" s="479"/>
      <c r="AS140" s="479"/>
      <c r="AT140" s="479"/>
      <c r="AU140" s="479"/>
      <c r="AV140" s="479"/>
      <c r="AW140" s="479"/>
      <c r="AX140" s="479"/>
      <c r="AY140" s="479"/>
      <c r="AZ140" s="479"/>
      <c r="BA140" s="479"/>
      <c r="BB140" s="479"/>
      <c r="BC140" s="479"/>
      <c r="BD140" s="479"/>
      <c r="BE140" s="479"/>
      <c r="BF140" s="479"/>
      <c r="BG140" s="479"/>
      <c r="BH140" s="479"/>
      <c r="BI140" s="479"/>
      <c r="BJ140" s="479"/>
      <c r="BK140" s="479"/>
      <c r="BL140" s="479"/>
      <c r="BM140" s="479"/>
      <c r="BN140" s="479"/>
      <c r="BO140" s="478"/>
    </row>
    <row r="141" spans="2:67" ht="42" customHeight="1">
      <c r="B141" s="481"/>
      <c r="C141" s="482">
        <f>$C$7</f>
        <v>0</v>
      </c>
      <c r="D141" s="483">
        <f>$D$7</f>
        <v>-7.2714895967875268E-2</v>
      </c>
      <c r="E141" s="168">
        <f>$E$7</f>
        <v>3</v>
      </c>
      <c r="F141" s="475"/>
      <c r="G141" s="475"/>
      <c r="H141" s="475"/>
      <c r="I141" s="475"/>
      <c r="J141" s="475"/>
      <c r="K141" s="476"/>
      <c r="L141" s="476"/>
      <c r="M141" s="476"/>
      <c r="N141" s="476"/>
      <c r="O141" s="476"/>
      <c r="P141" s="476"/>
      <c r="Q141" s="476"/>
      <c r="R141" s="477"/>
      <c r="S141" s="477"/>
      <c r="T141" s="477"/>
      <c r="U141" s="477"/>
      <c r="V141" s="477"/>
      <c r="W141" s="477"/>
      <c r="X141" s="477"/>
      <c r="Y141" s="477"/>
      <c r="Z141" s="477"/>
      <c r="AA141" s="477"/>
      <c r="AB141" s="477"/>
      <c r="AC141" s="477"/>
      <c r="AD141" s="477"/>
      <c r="AE141" s="477"/>
      <c r="AF141" s="477"/>
      <c r="AG141" s="478"/>
      <c r="AH141" s="478"/>
      <c r="AI141" s="478"/>
      <c r="AJ141" s="478"/>
      <c r="AK141" s="478"/>
      <c r="AL141" s="478"/>
      <c r="AM141" s="478"/>
      <c r="AN141" s="478"/>
      <c r="AO141" s="478"/>
      <c r="AP141" s="478"/>
      <c r="AQ141" s="478"/>
      <c r="AR141" s="478"/>
      <c r="AS141" s="478"/>
      <c r="AT141" s="478"/>
      <c r="AU141" s="478"/>
      <c r="AV141" s="478"/>
      <c r="AW141" s="478"/>
      <c r="AX141" s="478"/>
      <c r="AY141" s="478"/>
      <c r="AZ141" s="478"/>
      <c r="BA141" s="478"/>
      <c r="BB141" s="478"/>
      <c r="BC141" s="478"/>
      <c r="BD141" s="478"/>
      <c r="BE141" s="478"/>
      <c r="BF141" s="478"/>
      <c r="BG141" s="478"/>
      <c r="BH141" s="478"/>
      <c r="BI141" s="478"/>
      <c r="BJ141" s="478"/>
      <c r="BK141" s="478"/>
      <c r="BL141" s="478"/>
      <c r="BM141" s="478"/>
      <c r="BN141" s="478"/>
      <c r="BO141" s="479"/>
    </row>
    <row r="142" spans="2:67" ht="42" customHeight="1" thickBot="1">
      <c r="B142" s="484" t="s">
        <v>225</v>
      </c>
      <c r="C142" s="485">
        <f>$C$8</f>
        <v>0.10862995623009114</v>
      </c>
      <c r="D142" s="486" t="s">
        <v>179</v>
      </c>
      <c r="E142" s="487"/>
      <c r="F142" s="488">
        <v>-1.5</v>
      </c>
      <c r="G142" s="489">
        <v>-1.45</v>
      </c>
      <c r="H142" s="488">
        <v>-1.4</v>
      </c>
      <c r="I142" s="489">
        <v>-1.35</v>
      </c>
      <c r="J142" s="488">
        <v>-1.3</v>
      </c>
      <c r="K142" s="489">
        <v>-1.25</v>
      </c>
      <c r="L142" s="488">
        <v>-1.2</v>
      </c>
      <c r="M142" s="489">
        <v>-1.1499999999999999</v>
      </c>
      <c r="N142" s="488">
        <v>-1.1000000000000001</v>
      </c>
      <c r="O142" s="489">
        <v>-1.05</v>
      </c>
      <c r="P142" s="488">
        <v>-1</v>
      </c>
      <c r="Q142" s="489">
        <v>-0.95</v>
      </c>
      <c r="R142" s="489">
        <v>-0.9</v>
      </c>
      <c r="S142" s="488">
        <v>-0.85</v>
      </c>
      <c r="T142" s="489">
        <v>-0.8</v>
      </c>
      <c r="U142" s="489">
        <v>-0.75</v>
      </c>
      <c r="V142" s="488">
        <v>-0.7</v>
      </c>
      <c r="W142" s="489">
        <v>-0.65</v>
      </c>
      <c r="X142" s="489">
        <v>-0.6</v>
      </c>
      <c r="Y142" s="488">
        <v>-0.55000000000000004</v>
      </c>
      <c r="Z142" s="489">
        <v>-0.5</v>
      </c>
      <c r="AA142" s="488">
        <v>-0.45</v>
      </c>
      <c r="AB142" s="489">
        <v>-0.4</v>
      </c>
      <c r="AC142" s="488">
        <v>-0.35</v>
      </c>
      <c r="AD142" s="489">
        <v>-0.3</v>
      </c>
      <c r="AE142" s="488">
        <v>-0.25</v>
      </c>
      <c r="AF142" s="489">
        <v>-0.2</v>
      </c>
      <c r="AG142" s="488">
        <v>-0.15</v>
      </c>
      <c r="AH142" s="489">
        <v>-0.1</v>
      </c>
      <c r="AI142" s="488">
        <v>-0.05</v>
      </c>
      <c r="AJ142" s="489">
        <v>0</v>
      </c>
      <c r="AK142" s="488">
        <v>0.05</v>
      </c>
      <c r="AL142" s="489">
        <v>0.1</v>
      </c>
      <c r="AM142" s="488">
        <v>0.15</v>
      </c>
      <c r="AN142" s="489">
        <v>0.2</v>
      </c>
      <c r="AO142" s="488">
        <v>0.25</v>
      </c>
      <c r="AP142" s="489">
        <v>0.3</v>
      </c>
      <c r="AQ142" s="488">
        <v>0.35</v>
      </c>
      <c r="AR142" s="489">
        <v>0.4</v>
      </c>
      <c r="AS142" s="488">
        <v>0.45</v>
      </c>
      <c r="AT142" s="489">
        <v>0.5</v>
      </c>
      <c r="AU142" s="488">
        <v>0.55000000000000004</v>
      </c>
      <c r="AV142" s="489">
        <v>0.6</v>
      </c>
      <c r="AW142" s="488">
        <v>0.65</v>
      </c>
      <c r="AX142" s="489">
        <v>0.7</v>
      </c>
      <c r="AY142" s="488">
        <v>0.75</v>
      </c>
      <c r="AZ142" s="489">
        <v>0.8</v>
      </c>
      <c r="BA142" s="488">
        <v>0.85</v>
      </c>
      <c r="BB142" s="489">
        <v>0.9</v>
      </c>
      <c r="BC142" s="488">
        <v>0.95</v>
      </c>
      <c r="BD142" s="489">
        <v>1</v>
      </c>
      <c r="BE142" s="488">
        <v>1.05</v>
      </c>
      <c r="BF142" s="489">
        <v>1.1000000000000001</v>
      </c>
      <c r="BG142" s="488">
        <v>1.1499999999999999</v>
      </c>
      <c r="BH142" s="489">
        <v>1.2</v>
      </c>
      <c r="BI142" s="488">
        <v>1.25</v>
      </c>
      <c r="BJ142" s="489">
        <v>1.3</v>
      </c>
      <c r="BK142" s="488">
        <v>1.35</v>
      </c>
      <c r="BL142" s="489">
        <v>1.4</v>
      </c>
      <c r="BM142" s="488">
        <v>1.45</v>
      </c>
      <c r="BN142" s="489">
        <v>1.5</v>
      </c>
      <c r="BO142" s="478"/>
    </row>
    <row r="143" spans="2:67" ht="42" customHeight="1" thickBot="1">
      <c r="B143" s="490" t="s">
        <v>178</v>
      </c>
      <c r="C143" s="491">
        <f>$C$9</f>
        <v>-1.5</v>
      </c>
      <c r="D143" s="492"/>
      <c r="E143" s="493">
        <f>$E$9</f>
        <v>4</v>
      </c>
      <c r="F143" s="501">
        <f>C143</f>
        <v>-1.5</v>
      </c>
      <c r="G143" s="500">
        <f>$F$143+($BN$143-$F$143)*1/(1+EXP(-($E$143*(G142-$D$141))))</f>
        <v>-1.4818503577406121</v>
      </c>
      <c r="H143" s="500">
        <f t="shared" ref="H143:BM143" si="146">$F$143+($BN$143-$F$143)*1/(1+EXP(-($E$143*(H142-$D$141))))</f>
        <v>-1.4778517546814254</v>
      </c>
      <c r="I143" s="500">
        <f t="shared" si="146"/>
        <v>-1.4729775186731613</v>
      </c>
      <c r="J143" s="500">
        <f t="shared" si="146"/>
        <v>-1.4670384898491939</v>
      </c>
      <c r="K143" s="500">
        <f t="shared" si="146"/>
        <v>-1.4598059044187228</v>
      </c>
      <c r="L143" s="500">
        <f t="shared" si="146"/>
        <v>-1.4510037145822015</v>
      </c>
      <c r="M143" s="500">
        <f t="shared" si="146"/>
        <v>-1.4402997181727166</v>
      </c>
      <c r="N143" s="500">
        <f t="shared" si="146"/>
        <v>-1.4272954654487831</v>
      </c>
      <c r="O143" s="500">
        <f t="shared" si="146"/>
        <v>-1.4115150013351159</v>
      </c>
      <c r="P143" s="500">
        <f t="shared" si="146"/>
        <v>-1.3923926489177445</v>
      </c>
      <c r="Q143" s="500">
        <f t="shared" si="146"/>
        <v>-1.3692602661894642</v>
      </c>
      <c r="R143" s="500">
        <f t="shared" si="146"/>
        <v>-1.3413347388542542</v>
      </c>
      <c r="S143" s="500">
        <f t="shared" si="146"/>
        <v>-1.3077069344027485</v>
      </c>
      <c r="T143" s="500">
        <f t="shared" si="146"/>
        <v>-1.2673339579973961</v>
      </c>
      <c r="U143" s="500">
        <f t="shared" si="146"/>
        <v>-1.2190373219679833</v>
      </c>
      <c r="V143" s="500">
        <f t="shared" si="146"/>
        <v>-1.1615105314548764</v>
      </c>
      <c r="W143" s="500">
        <f t="shared" si="146"/>
        <v>-1.0933404919491869</v>
      </c>
      <c r="X143" s="500">
        <f t="shared" si="146"/>
        <v>-1.0130478438422239</v>
      </c>
      <c r="Y143" s="500">
        <f t="shared" si="146"/>
        <v>-0.9191514627621169</v>
      </c>
      <c r="Z143" s="500">
        <f t="shared" si="146"/>
        <v>-0.81026141557620379</v>
      </c>
      <c r="AA143" s="500">
        <f t="shared" si="146"/>
        <v>-0.68520201731022945</v>
      </c>
      <c r="AB143" s="500">
        <f t="shared" si="146"/>
        <v>-0.54316176379300074</v>
      </c>
      <c r="AC143" s="500">
        <f t="shared" si="146"/>
        <v>-0.3838597066793179</v>
      </c>
      <c r="AD143" s="500">
        <f t="shared" si="146"/>
        <v>-0.20770904896925235</v>
      </c>
      <c r="AE143" s="500">
        <f t="shared" si="146"/>
        <v>-1.5950379220858402E-2</v>
      </c>
      <c r="AF143" s="500">
        <f t="shared" si="146"/>
        <v>0.18927774149238874</v>
      </c>
      <c r="AG143" s="500">
        <f t="shared" si="146"/>
        <v>0.40496055327708635</v>
      </c>
      <c r="AH143" s="500">
        <f t="shared" si="146"/>
        <v>0.62733876563105051</v>
      </c>
      <c r="AI143" s="500">
        <f t="shared" si="146"/>
        <v>0.85214676910796339</v>
      </c>
      <c r="AJ143" s="500">
        <f t="shared" si="146"/>
        <v>1.0749295211684</v>
      </c>
      <c r="AK143" s="500">
        <f t="shared" si="146"/>
        <v>1.2913900833907381</v>
      </c>
      <c r="AL143" s="500">
        <f t="shared" si="146"/>
        <v>1.4977115317941556</v>
      </c>
      <c r="AM143" s="500">
        <f t="shared" si="146"/>
        <v>1.6908038789045894</v>
      </c>
      <c r="AN143" s="500">
        <f t="shared" si="146"/>
        <v>1.8684459853196773</v>
      </c>
      <c r="AO143" s="500">
        <f t="shared" si="146"/>
        <v>2.0293169120804952</v>
      </c>
      <c r="AP143" s="500">
        <f t="shared" si="146"/>
        <v>2.1729326536272566</v>
      </c>
      <c r="AQ143" s="500">
        <f t="shared" si="146"/>
        <v>2.2995172653225855</v>
      </c>
      <c r="AR143" s="500">
        <f t="shared" si="146"/>
        <v>2.4098407891520508</v>
      </c>
      <c r="AS143" s="500">
        <f t="shared" si="146"/>
        <v>2.5050521970083377</v>
      </c>
      <c r="AT143" s="500">
        <f t="shared" si="146"/>
        <v>2.586527396469851</v>
      </c>
      <c r="AU143" s="500">
        <f t="shared" si="146"/>
        <v>2.6557434906570592</v>
      </c>
      <c r="AV143" s="500">
        <f t="shared" si="146"/>
        <v>2.7141830828844684</v>
      </c>
      <c r="AW143" s="500">
        <f t="shared" si="146"/>
        <v>2.7632673276500492</v>
      </c>
      <c r="AX143" s="500">
        <f t="shared" si="146"/>
        <v>2.8043136000176379</v>
      </c>
      <c r="AY143" s="500">
        <f t="shared" si="146"/>
        <v>2.8385125774955959</v>
      </c>
      <c r="AZ143" s="500">
        <f t="shared" si="146"/>
        <v>2.8669195868556931</v>
      </c>
      <c r="BA143" s="500">
        <f t="shared" si="146"/>
        <v>2.8904557334250258</v>
      </c>
      <c r="BB143" s="500">
        <f t="shared" si="146"/>
        <v>2.9099152259176693</v>
      </c>
      <c r="BC143" s="500">
        <f t="shared" si="146"/>
        <v>2.9259762075505389</v>
      </c>
      <c r="BD143" s="500">
        <f t="shared" si="146"/>
        <v>2.9392131886960895</v>
      </c>
      <c r="BE143" s="500">
        <f t="shared" si="146"/>
        <v>2.9501098061939066</v>
      </c>
      <c r="BF143" s="500">
        <f t="shared" si="146"/>
        <v>2.9590711101019433</v>
      </c>
      <c r="BG143" s="500">
        <f t="shared" si="146"/>
        <v>2.9664349204114933</v>
      </c>
      <c r="BH143" s="500">
        <f t="shared" si="146"/>
        <v>2.9724820308804771</v>
      </c>
      <c r="BI143" s="500">
        <f t="shared" si="146"/>
        <v>2.9774451908570434</v>
      </c>
      <c r="BJ143" s="500">
        <f t="shared" si="146"/>
        <v>2.9815168912213439</v>
      </c>
      <c r="BK143" s="500">
        <f t="shared" si="146"/>
        <v>2.9848560351791757</v>
      </c>
      <c r="BL143" s="500">
        <f t="shared" si="146"/>
        <v>2.9875936020024181</v>
      </c>
      <c r="BM143" s="500">
        <f t="shared" si="146"/>
        <v>2.9898374216230152</v>
      </c>
      <c r="BN143" s="346">
        <f>E141</f>
        <v>3</v>
      </c>
      <c r="BO143" s="268"/>
    </row>
    <row r="144" spans="2:67" ht="42" customHeight="1" thickBot="1">
      <c r="B144" s="481"/>
      <c r="C144" s="481"/>
      <c r="D144" s="496">
        <v>1.5</v>
      </c>
      <c r="E144" s="497">
        <f>E141</f>
        <v>3</v>
      </c>
      <c r="F144" s="503">
        <f>(F$143+$E144)/2</f>
        <v>0.75</v>
      </c>
      <c r="G144" s="504">
        <f>MAX((G$143+$E144)/2,F143)</f>
        <v>0.75907482112969393</v>
      </c>
      <c r="H144" s="505">
        <f>MAX((H$143+$E144)/2,G143)</f>
        <v>0.76107412265928731</v>
      </c>
      <c r="I144" s="507">
        <f t="shared" ref="I144:BN144" si="147">MAX((I$143+$E144)/2,H143)</f>
        <v>0.76351124066341935</v>
      </c>
      <c r="J144" s="507">
        <f t="shared" si="147"/>
        <v>0.76648075507540303</v>
      </c>
      <c r="K144" s="507">
        <f t="shared" si="147"/>
        <v>0.77009704779063859</v>
      </c>
      <c r="L144" s="507">
        <f t="shared" si="147"/>
        <v>0.77449814270889927</v>
      </c>
      <c r="M144" s="507">
        <f t="shared" si="147"/>
        <v>0.77985014091364169</v>
      </c>
      <c r="N144" s="507">
        <f t="shared" si="147"/>
        <v>0.78635226727560847</v>
      </c>
      <c r="O144" s="507">
        <f t="shared" si="147"/>
        <v>0.79424249933244206</v>
      </c>
      <c r="P144" s="507">
        <f t="shared" si="147"/>
        <v>0.80380367554112775</v>
      </c>
      <c r="Q144" s="507">
        <f t="shared" si="147"/>
        <v>0.81536986690526791</v>
      </c>
      <c r="R144" s="507">
        <f t="shared" si="147"/>
        <v>0.82933263057287288</v>
      </c>
      <c r="S144" s="507">
        <f t="shared" si="147"/>
        <v>0.84614653279862573</v>
      </c>
      <c r="T144" s="507">
        <f t="shared" si="147"/>
        <v>0.86633302100130194</v>
      </c>
      <c r="U144" s="507">
        <f t="shared" si="147"/>
        <v>0.89048133901600834</v>
      </c>
      <c r="V144" s="507">
        <f t="shared" si="147"/>
        <v>0.91924473427256181</v>
      </c>
      <c r="W144" s="507">
        <f t="shared" si="147"/>
        <v>0.95332975402540654</v>
      </c>
      <c r="X144" s="507">
        <f t="shared" si="147"/>
        <v>0.99347607807888805</v>
      </c>
      <c r="Y144" s="507">
        <f t="shared" si="147"/>
        <v>1.0404242686189416</v>
      </c>
      <c r="Z144" s="507">
        <f t="shared" si="147"/>
        <v>1.0948692922118981</v>
      </c>
      <c r="AA144" s="507">
        <f t="shared" si="147"/>
        <v>1.1573989913448852</v>
      </c>
      <c r="AB144" s="507">
        <f t="shared" si="147"/>
        <v>1.2284191181034996</v>
      </c>
      <c r="AC144" s="507">
        <f t="shared" si="147"/>
        <v>1.308070146660341</v>
      </c>
      <c r="AD144" s="507">
        <f t="shared" si="147"/>
        <v>1.3961454755153739</v>
      </c>
      <c r="AE144" s="507">
        <f t="shared" si="147"/>
        <v>1.4920248103895708</v>
      </c>
      <c r="AF144" s="507">
        <f t="shared" si="147"/>
        <v>1.5946388707461945</v>
      </c>
      <c r="AG144" s="507">
        <f t="shared" si="147"/>
        <v>1.7024802766385432</v>
      </c>
      <c r="AH144" s="507">
        <f t="shared" si="147"/>
        <v>1.8136693828155253</v>
      </c>
      <c r="AI144" s="507">
        <f t="shared" si="147"/>
        <v>1.9260733845539817</v>
      </c>
      <c r="AJ144" s="507">
        <f t="shared" si="147"/>
        <v>2.0374647605842</v>
      </c>
      <c r="AK144" s="507">
        <f t="shared" si="147"/>
        <v>2.1456950416953688</v>
      </c>
      <c r="AL144" s="507">
        <f t="shared" si="147"/>
        <v>2.248855765897078</v>
      </c>
      <c r="AM144" s="507">
        <f t="shared" si="147"/>
        <v>2.3454019394522945</v>
      </c>
      <c r="AN144" s="507">
        <f t="shared" si="147"/>
        <v>2.4342229926598389</v>
      </c>
      <c r="AO144" s="507">
        <f t="shared" si="147"/>
        <v>2.5146584560402476</v>
      </c>
      <c r="AP144" s="507">
        <f t="shared" si="147"/>
        <v>2.5864663268136283</v>
      </c>
      <c r="AQ144" s="507">
        <f t="shared" si="147"/>
        <v>2.6497586326612925</v>
      </c>
      <c r="AR144" s="507">
        <f t="shared" si="147"/>
        <v>2.7049203945760256</v>
      </c>
      <c r="AS144" s="507">
        <f t="shared" si="147"/>
        <v>2.7525260985041688</v>
      </c>
      <c r="AT144" s="507">
        <f t="shared" si="147"/>
        <v>2.7932636982349255</v>
      </c>
      <c r="AU144" s="507">
        <f t="shared" si="147"/>
        <v>2.8278717453285296</v>
      </c>
      <c r="AV144" s="507">
        <f t="shared" si="147"/>
        <v>2.8570915414422342</v>
      </c>
      <c r="AW144" s="507">
        <f t="shared" si="147"/>
        <v>2.8816336638250246</v>
      </c>
      <c r="AX144" s="507">
        <f t="shared" si="147"/>
        <v>2.9021568000088189</v>
      </c>
      <c r="AY144" s="507">
        <f t="shared" si="147"/>
        <v>2.919256288747798</v>
      </c>
      <c r="AZ144" s="507">
        <f t="shared" si="147"/>
        <v>2.9334597934278466</v>
      </c>
      <c r="BA144" s="507">
        <f t="shared" si="147"/>
        <v>2.9452278667125129</v>
      </c>
      <c r="BB144" s="507">
        <f t="shared" si="147"/>
        <v>2.9549576129588346</v>
      </c>
      <c r="BC144" s="507">
        <f t="shared" si="147"/>
        <v>2.9629881037752694</v>
      </c>
      <c r="BD144" s="507">
        <f t="shared" si="147"/>
        <v>2.9696065943480447</v>
      </c>
      <c r="BE144" s="507">
        <f t="shared" si="147"/>
        <v>2.9750549030969533</v>
      </c>
      <c r="BF144" s="507">
        <f t="shared" si="147"/>
        <v>2.9795355550509717</v>
      </c>
      <c r="BG144" s="507">
        <f t="shared" si="147"/>
        <v>2.9832174602057466</v>
      </c>
      <c r="BH144" s="507">
        <f t="shared" si="147"/>
        <v>2.9862410154402386</v>
      </c>
      <c r="BI144" s="507">
        <f t="shared" si="147"/>
        <v>2.9887225954285217</v>
      </c>
      <c r="BJ144" s="507">
        <f t="shared" si="147"/>
        <v>2.9907584456106719</v>
      </c>
      <c r="BK144" s="507">
        <f t="shared" si="147"/>
        <v>2.9924280175895879</v>
      </c>
      <c r="BL144" s="507">
        <f t="shared" si="147"/>
        <v>2.993796801001209</v>
      </c>
      <c r="BM144" s="507">
        <f t="shared" si="147"/>
        <v>2.9949187108115076</v>
      </c>
      <c r="BN144" s="505">
        <f t="shared" si="147"/>
        <v>3</v>
      </c>
      <c r="BO144" s="268"/>
    </row>
    <row r="145" spans="2:67" ht="42" customHeight="1" thickBot="1">
      <c r="B145" s="476"/>
      <c r="C145" s="481"/>
      <c r="D145" s="498">
        <v>1.45</v>
      </c>
      <c r="E145" s="497">
        <f t="shared" ref="E145:E173" si="148">$E$144-($E$144-$E$204)*1/(1+EXP(-($E$143*(-D145+$C$142))))</f>
        <v>2.9790594351289901</v>
      </c>
      <c r="F145" s="502">
        <f>MIN((F$143+$E145)/2,E144)</f>
        <v>0.73952971756449504</v>
      </c>
      <c r="G145" s="348">
        <f t="shared" ref="G145:AL145" si="149">_xlfn.IFS(($D145-$C$142)&lt;-(G$142-$D$141),MIN((G$143+$E145)/2,F144),($D145-$C$8)&gt;-(G$142-$D$141),MAX((G$143+$E145)/2,F144),TRUE,(G$143+$E145)/2)</f>
        <v>0.74860453869418897</v>
      </c>
      <c r="H145" s="505">
        <f t="shared" si="149"/>
        <v>0.75907482112969393</v>
      </c>
      <c r="I145" s="507">
        <f t="shared" si="149"/>
        <v>0.76107412265928731</v>
      </c>
      <c r="J145" s="507">
        <f t="shared" si="149"/>
        <v>0.76351124066341935</v>
      </c>
      <c r="K145" s="507">
        <f t="shared" si="149"/>
        <v>0.76648075507540303</v>
      </c>
      <c r="L145" s="507">
        <f t="shared" si="149"/>
        <v>0.77009704779063859</v>
      </c>
      <c r="M145" s="507">
        <f t="shared" si="149"/>
        <v>0.77449814270889927</v>
      </c>
      <c r="N145" s="507">
        <f t="shared" si="149"/>
        <v>0.77985014091364169</v>
      </c>
      <c r="O145" s="507">
        <f t="shared" si="149"/>
        <v>0.78635226727560847</v>
      </c>
      <c r="P145" s="507">
        <f t="shared" si="149"/>
        <v>0.79424249933244206</v>
      </c>
      <c r="Q145" s="507">
        <f t="shared" si="149"/>
        <v>0.80489958446976295</v>
      </c>
      <c r="R145" s="507">
        <f t="shared" si="149"/>
        <v>0.81886234813736791</v>
      </c>
      <c r="S145" s="507">
        <f t="shared" si="149"/>
        <v>0.83567625036312077</v>
      </c>
      <c r="T145" s="507">
        <f t="shared" si="149"/>
        <v>0.85586273856579698</v>
      </c>
      <c r="U145" s="507">
        <f t="shared" si="149"/>
        <v>0.88001105658050338</v>
      </c>
      <c r="V145" s="507">
        <f t="shared" si="149"/>
        <v>0.90877445183705685</v>
      </c>
      <c r="W145" s="507">
        <f t="shared" si="149"/>
        <v>0.94285947158990158</v>
      </c>
      <c r="X145" s="507">
        <f t="shared" si="149"/>
        <v>0.98300579564338308</v>
      </c>
      <c r="Y145" s="507">
        <f t="shared" si="149"/>
        <v>1.0299539861834366</v>
      </c>
      <c r="Z145" s="507">
        <f t="shared" si="149"/>
        <v>1.0843990097763931</v>
      </c>
      <c r="AA145" s="507">
        <f t="shared" si="149"/>
        <v>1.1469287089093803</v>
      </c>
      <c r="AB145" s="507">
        <f t="shared" si="149"/>
        <v>1.2179488356679946</v>
      </c>
      <c r="AC145" s="507">
        <f t="shared" si="149"/>
        <v>1.2975998642248361</v>
      </c>
      <c r="AD145" s="507">
        <f t="shared" si="149"/>
        <v>1.385675193079869</v>
      </c>
      <c r="AE145" s="507">
        <f t="shared" si="149"/>
        <v>1.4815545279540658</v>
      </c>
      <c r="AF145" s="507">
        <f t="shared" si="149"/>
        <v>1.5841685883106895</v>
      </c>
      <c r="AG145" s="507">
        <f t="shared" si="149"/>
        <v>1.6920099942030382</v>
      </c>
      <c r="AH145" s="507">
        <f t="shared" si="149"/>
        <v>1.8031991003800203</v>
      </c>
      <c r="AI145" s="507">
        <f t="shared" si="149"/>
        <v>1.9156031021184767</v>
      </c>
      <c r="AJ145" s="507">
        <f t="shared" si="149"/>
        <v>2.026994478148695</v>
      </c>
      <c r="AK145" s="507">
        <f t="shared" si="149"/>
        <v>2.1352247592598639</v>
      </c>
      <c r="AL145" s="507">
        <f t="shared" si="149"/>
        <v>2.2383854834615731</v>
      </c>
      <c r="AM145" s="507">
        <f t="shared" ref="AM145:BN145" si="150">_xlfn.IFS(($D145-$C$142)&lt;-(AM$142-$D$141),MIN((AM$143+$E145)/2,AL144),($D145-$C$8)&gt;-(AM$142-$D$141),MAX((AM$143+$E145)/2,AL144),TRUE,(AM$143+$E145)/2)</f>
        <v>2.3349316570167895</v>
      </c>
      <c r="AN145" s="507">
        <f t="shared" si="150"/>
        <v>2.4237527102243339</v>
      </c>
      <c r="AO145" s="507">
        <f t="shared" si="150"/>
        <v>2.5041881736047427</v>
      </c>
      <c r="AP145" s="507">
        <f t="shared" si="150"/>
        <v>2.5759960443781234</v>
      </c>
      <c r="AQ145" s="507">
        <f t="shared" si="150"/>
        <v>2.6392883502257876</v>
      </c>
      <c r="AR145" s="507">
        <f t="shared" si="150"/>
        <v>2.6944501121405207</v>
      </c>
      <c r="AS145" s="507">
        <f t="shared" si="150"/>
        <v>2.7420558160686639</v>
      </c>
      <c r="AT145" s="507">
        <f t="shared" si="150"/>
        <v>2.7827934157994205</v>
      </c>
      <c r="AU145" s="507">
        <f t="shared" si="150"/>
        <v>2.8174014628930246</v>
      </c>
      <c r="AV145" s="507">
        <f t="shared" si="150"/>
        <v>2.8466212590067292</v>
      </c>
      <c r="AW145" s="507">
        <f t="shared" si="150"/>
        <v>2.8711633813895197</v>
      </c>
      <c r="AX145" s="507">
        <f t="shared" si="150"/>
        <v>2.891686517573314</v>
      </c>
      <c r="AY145" s="507">
        <f t="shared" si="150"/>
        <v>2.908786006312293</v>
      </c>
      <c r="AZ145" s="507">
        <f t="shared" si="150"/>
        <v>2.9229895109923416</v>
      </c>
      <c r="BA145" s="507">
        <f t="shared" si="150"/>
        <v>2.9347575842770079</v>
      </c>
      <c r="BB145" s="507">
        <f t="shared" si="150"/>
        <v>2.9452278667125129</v>
      </c>
      <c r="BC145" s="507">
        <f t="shared" si="150"/>
        <v>2.9549576129588346</v>
      </c>
      <c r="BD145" s="507">
        <f t="shared" si="150"/>
        <v>2.9629881037752694</v>
      </c>
      <c r="BE145" s="507">
        <f t="shared" si="150"/>
        <v>2.9696065943480447</v>
      </c>
      <c r="BF145" s="507">
        <f t="shared" si="150"/>
        <v>2.9750549030969533</v>
      </c>
      <c r="BG145" s="507">
        <f t="shared" si="150"/>
        <v>2.9795355550509717</v>
      </c>
      <c r="BH145" s="507">
        <f t="shared" si="150"/>
        <v>2.9832174602057466</v>
      </c>
      <c r="BI145" s="507">
        <f t="shared" si="150"/>
        <v>2.9862410154402386</v>
      </c>
      <c r="BJ145" s="507">
        <f t="shared" si="150"/>
        <v>2.9887225954285217</v>
      </c>
      <c r="BK145" s="507">
        <f t="shared" si="150"/>
        <v>2.9907584456106719</v>
      </c>
      <c r="BL145" s="507">
        <f t="shared" si="150"/>
        <v>2.9924280175895879</v>
      </c>
      <c r="BM145" s="507">
        <f t="shared" si="150"/>
        <v>2.993796801001209</v>
      </c>
      <c r="BN145" s="505">
        <f t="shared" si="150"/>
        <v>2.9949187108115076</v>
      </c>
      <c r="BO145" s="268"/>
    </row>
    <row r="146" spans="2:67" ht="42" customHeight="1" thickBot="1">
      <c r="B146" s="476"/>
      <c r="C146" s="481"/>
      <c r="D146" s="496">
        <v>1.4</v>
      </c>
      <c r="E146" s="497">
        <f t="shared" si="148"/>
        <v>2.9744494607391214</v>
      </c>
      <c r="F146" s="506">
        <f t="shared" ref="F146:F204" si="151">MIN((F$143+$E146)/2,E145)</f>
        <v>0.73722473036956071</v>
      </c>
      <c r="G146" s="506">
        <f t="shared" ref="G146:G177" si="152">_xlfn.IFS(($D1146-$C$142)&lt;-(G$142-$D$141),MIN((G$143+$E146)/2,F145),($D146-$C$8)&gt;-(G$142-$D$141),MAX((G$143+$E146)/2,F145),TRUE,(G$143+$E146)/2)</f>
        <v>0.73952971756449504</v>
      </c>
      <c r="H146" s="352">
        <f>_xlfn.IFS(($D146-$C$142)&lt;-(H$142-$D$141),MIN((H$143+$E146)/2,F145),($D146-$C$142)&gt;-(H$142-$D$141),MAX((H$143+$E146)/2,G144),TRUE,(H$143+$E146)/2)</f>
        <v>0.73952971756449504</v>
      </c>
      <c r="I146" s="348">
        <f t="shared" ref="I146:BN146" si="153">_xlfn.IFS(($D146-$C$142)&lt;-(I$142-$D$141),MIN((I$143+$E146)/2,G145),($D146-$C$142)&gt;-(I$142-$D$141),MAX((I$143+$E146)/2,H144),TRUE,(I$143+$E146)/2)</f>
        <v>0.76107412265928731</v>
      </c>
      <c r="J146" s="348">
        <f t="shared" si="153"/>
        <v>0.76351124066341935</v>
      </c>
      <c r="K146" s="348">
        <f t="shared" si="153"/>
        <v>0.76648075507540303</v>
      </c>
      <c r="L146" s="348">
        <f t="shared" si="153"/>
        <v>0.77009704779063859</v>
      </c>
      <c r="M146" s="348">
        <f t="shared" si="153"/>
        <v>0.77449814270889927</v>
      </c>
      <c r="N146" s="348">
        <f t="shared" si="153"/>
        <v>0.77985014091364169</v>
      </c>
      <c r="O146" s="348">
        <f t="shared" si="153"/>
        <v>0.78635226727560847</v>
      </c>
      <c r="P146" s="348">
        <f t="shared" si="153"/>
        <v>0.79424249933244206</v>
      </c>
      <c r="Q146" s="348">
        <f t="shared" si="153"/>
        <v>0.80380367554112775</v>
      </c>
      <c r="R146" s="348">
        <f t="shared" si="153"/>
        <v>0.81655736094243359</v>
      </c>
      <c r="S146" s="348">
        <f t="shared" si="153"/>
        <v>0.83337126316818644</v>
      </c>
      <c r="T146" s="348">
        <f t="shared" si="153"/>
        <v>0.85355775137086265</v>
      </c>
      <c r="U146" s="348">
        <f t="shared" si="153"/>
        <v>0.87770606938556905</v>
      </c>
      <c r="V146" s="348">
        <f t="shared" si="153"/>
        <v>0.90646946464212252</v>
      </c>
      <c r="W146" s="348">
        <f t="shared" si="153"/>
        <v>0.94055448439496725</v>
      </c>
      <c r="X146" s="348">
        <f t="shared" si="153"/>
        <v>0.98070080844844876</v>
      </c>
      <c r="Y146" s="348">
        <f t="shared" si="153"/>
        <v>1.0276489989885023</v>
      </c>
      <c r="Z146" s="348">
        <f t="shared" si="153"/>
        <v>1.0820940225814588</v>
      </c>
      <c r="AA146" s="348">
        <f t="shared" si="153"/>
        <v>1.1446237217144459</v>
      </c>
      <c r="AB146" s="348">
        <f t="shared" si="153"/>
        <v>1.2156438484730603</v>
      </c>
      <c r="AC146" s="348">
        <f t="shared" si="153"/>
        <v>1.2952948770299018</v>
      </c>
      <c r="AD146" s="348">
        <f t="shared" si="153"/>
        <v>1.3833702058849346</v>
      </c>
      <c r="AE146" s="348">
        <f t="shared" si="153"/>
        <v>1.4792495407591315</v>
      </c>
      <c r="AF146" s="348">
        <f t="shared" si="153"/>
        <v>1.5818636011157552</v>
      </c>
      <c r="AG146" s="348">
        <f t="shared" si="153"/>
        <v>1.6897050070081039</v>
      </c>
      <c r="AH146" s="348">
        <f t="shared" si="153"/>
        <v>1.800894113185086</v>
      </c>
      <c r="AI146" s="348">
        <f t="shared" si="153"/>
        <v>1.9132981149235424</v>
      </c>
      <c r="AJ146" s="348">
        <f t="shared" si="153"/>
        <v>2.0246894909537607</v>
      </c>
      <c r="AK146" s="348">
        <f t="shared" si="153"/>
        <v>2.1329197720649296</v>
      </c>
      <c r="AL146" s="348">
        <f t="shared" si="153"/>
        <v>2.2360804962666387</v>
      </c>
      <c r="AM146" s="348">
        <f t="shared" si="153"/>
        <v>2.3326266698218552</v>
      </c>
      <c r="AN146" s="348">
        <f t="shared" si="153"/>
        <v>2.4214477230293996</v>
      </c>
      <c r="AO146" s="348">
        <f t="shared" si="153"/>
        <v>2.5018831864098083</v>
      </c>
      <c r="AP146" s="348">
        <f t="shared" si="153"/>
        <v>2.573691057183189</v>
      </c>
      <c r="AQ146" s="348">
        <f t="shared" si="153"/>
        <v>2.6369833630308532</v>
      </c>
      <c r="AR146" s="348">
        <f t="shared" si="153"/>
        <v>2.6921451249455863</v>
      </c>
      <c r="AS146" s="348">
        <f t="shared" si="153"/>
        <v>2.7397508288737296</v>
      </c>
      <c r="AT146" s="348">
        <f t="shared" si="153"/>
        <v>2.7804884286044862</v>
      </c>
      <c r="AU146" s="348">
        <f t="shared" si="153"/>
        <v>2.8150964756980903</v>
      </c>
      <c r="AV146" s="348">
        <f t="shared" si="153"/>
        <v>2.8443162718117949</v>
      </c>
      <c r="AW146" s="348">
        <f t="shared" si="153"/>
        <v>2.8688583941945853</v>
      </c>
      <c r="AX146" s="348">
        <f t="shared" si="153"/>
        <v>2.8893815303783796</v>
      </c>
      <c r="AY146" s="348">
        <f t="shared" si="153"/>
        <v>2.9064810191173587</v>
      </c>
      <c r="AZ146" s="348">
        <f t="shared" si="153"/>
        <v>2.9206845237974073</v>
      </c>
      <c r="BA146" s="348">
        <f t="shared" si="153"/>
        <v>2.9334597934278466</v>
      </c>
      <c r="BB146" s="348">
        <f t="shared" si="153"/>
        <v>2.9452278667125129</v>
      </c>
      <c r="BC146" s="348">
        <f t="shared" si="153"/>
        <v>2.9549576129588346</v>
      </c>
      <c r="BD146" s="348">
        <f t="shared" si="153"/>
        <v>2.9629881037752694</v>
      </c>
      <c r="BE146" s="348">
        <f t="shared" si="153"/>
        <v>2.9696065943480447</v>
      </c>
      <c r="BF146" s="348">
        <f t="shared" si="153"/>
        <v>2.9750549030969533</v>
      </c>
      <c r="BG146" s="348">
        <f t="shared" si="153"/>
        <v>2.9795355550509717</v>
      </c>
      <c r="BH146" s="348">
        <f t="shared" si="153"/>
        <v>2.9832174602057466</v>
      </c>
      <c r="BI146" s="348">
        <f t="shared" si="153"/>
        <v>2.9862410154402386</v>
      </c>
      <c r="BJ146" s="348">
        <f t="shared" si="153"/>
        <v>2.9887225954285217</v>
      </c>
      <c r="BK146" s="348">
        <f t="shared" si="153"/>
        <v>2.9907584456106719</v>
      </c>
      <c r="BL146" s="348">
        <f t="shared" si="153"/>
        <v>2.9924280175895879</v>
      </c>
      <c r="BM146" s="348">
        <f t="shared" si="153"/>
        <v>2.993796801001209</v>
      </c>
      <c r="BN146" s="349">
        <f t="shared" si="153"/>
        <v>2.9949187108115076</v>
      </c>
      <c r="BO146" s="268"/>
    </row>
    <row r="147" spans="2:67" ht="42" customHeight="1">
      <c r="B147" s="476"/>
      <c r="C147" s="481"/>
      <c r="D147" s="498">
        <v>1.35</v>
      </c>
      <c r="E147" s="497">
        <f t="shared" si="148"/>
        <v>2.9688316826343706</v>
      </c>
      <c r="F147" s="502">
        <f t="shared" si="151"/>
        <v>0.73441584131718529</v>
      </c>
      <c r="G147" s="502">
        <f t="shared" si="152"/>
        <v>0.73722473036956071</v>
      </c>
      <c r="H147" s="348">
        <f t="shared" ref="H147:H204" si="154">_xlfn.IFS(($D147-$C$142)&lt;-(H$142-$D$141),MIN((H$143+$E147)/2,F146),($D147-$C$142)&gt;-(H$142-$D$141),MAX((H$143+$E147)/2,G145),TRUE,(H$143+$E147)/2)</f>
        <v>0.73722473036956071</v>
      </c>
      <c r="I147" s="348">
        <f t="shared" ref="I147:I204" si="155">_xlfn.IFS(($D147-$C$142)&lt;-(I$142-$D$141),MIN((I$143+$E147)/2,G146),($D147-$C$142)&gt;-(I$142-$D$141),MAX((I$143+$E147)/2,H145),TRUE,(I$143+$E147)/2)</f>
        <v>0.73952971756449504</v>
      </c>
      <c r="J147" s="348">
        <f t="shared" ref="J147:J204" si="156">_xlfn.IFS(($D147-$C$142)&lt;-(J$142-$D$141),MIN((J$143+$E147)/2,H146),($D147-$C$142)&gt;-(J$142-$D$141),MAX((J$143+$E147)/2,I145),TRUE,(J$143+$E147)/2)</f>
        <v>0.76107412265928731</v>
      </c>
      <c r="K147" s="348">
        <f t="shared" ref="K147:K204" si="157">_xlfn.IFS(($D147-$C$142)&lt;-(K$142-$D$141),MIN((K$143+$E147)/2,I146),($D147-$C$142)&gt;-(K$142-$D$141),MAX((K$143+$E147)/2,J145),TRUE,(K$143+$E147)/2)</f>
        <v>0.76351124066341935</v>
      </c>
      <c r="L147" s="348">
        <f t="shared" ref="L147:L204" si="158">_xlfn.IFS(($D147-$C$142)&lt;-(L$142-$D$141),MIN((L$143+$E147)/2,J146),($D147-$C$142)&gt;-(L$142-$D$141),MAX((L$143+$E147)/2,K145),TRUE,(L$143+$E147)/2)</f>
        <v>0.76648075507540303</v>
      </c>
      <c r="M147" s="348">
        <f t="shared" ref="M147:M204" si="159">_xlfn.IFS(($D147-$C$142)&lt;-(M$142-$D$141),MIN((M$143+$E147)/2,K146),($D147-$C$142)&gt;-(M$142-$D$141),MAX((M$143+$E147)/2,L145),TRUE,(M$143+$E147)/2)</f>
        <v>0.77009704779063859</v>
      </c>
      <c r="N147" s="348">
        <f t="shared" ref="N147:N204" si="160">_xlfn.IFS(($D147-$C$142)&lt;-(N$142-$D$141),MIN((N$143+$E147)/2,L146),($D147-$C$142)&gt;-(N$142-$D$141),MAX((N$143+$E147)/2,M145),TRUE,(N$143+$E147)/2)</f>
        <v>0.77449814270889927</v>
      </c>
      <c r="O147" s="348">
        <f t="shared" ref="O147:O204" si="161">_xlfn.IFS(($D147-$C$142)&lt;-(O$142-$D$141),MIN((O$143+$E147)/2,M146),($D147-$C$142)&gt;-(O$142-$D$141),MAX((O$143+$E147)/2,N145),TRUE,(O$143+$E147)/2)</f>
        <v>0.77985014091364169</v>
      </c>
      <c r="P147" s="348">
        <f t="shared" ref="P147:P204" si="162">_xlfn.IFS(($D147-$C$142)&lt;-(P$142-$D$141),MIN((P$143+$E147)/2,N146),($D147-$C$142)&gt;-(P$142-$D$141),MAX((P$143+$E147)/2,O145),TRUE,(P$143+$E147)/2)</f>
        <v>0.78821951685831304</v>
      </c>
      <c r="Q147" s="348">
        <f t="shared" ref="Q147:Q204" si="163">_xlfn.IFS(($D147-$C$142)&lt;-(Q$142-$D$141),MIN((Q$143+$E147)/2,O146),($D147-$C$142)&gt;-(Q$142-$D$141),MAX((Q$143+$E147)/2,P145),TRUE,(Q$143+$E147)/2)</f>
        <v>0.79978570822245321</v>
      </c>
      <c r="R147" s="348">
        <f t="shared" ref="R147:R204" si="164">_xlfn.IFS(($D147-$C$142)&lt;-(R$142-$D$141),MIN((R$143+$E147)/2,P146),($D147-$C$142)&gt;-(R$142-$D$141),MAX((R$143+$E147)/2,Q145),TRUE,(R$143+$E147)/2)</f>
        <v>0.81374847189005817</v>
      </c>
      <c r="S147" s="348">
        <f t="shared" ref="S147:S204" si="165">_xlfn.IFS(($D147-$C$142)&lt;-(S$142-$D$141),MIN((S$143+$E147)/2,Q146),($D147-$C$142)&gt;-(S$142-$D$141),MAX((S$143+$E147)/2,R145),TRUE,(S$143+$E147)/2)</f>
        <v>0.83056237411581102</v>
      </c>
      <c r="T147" s="348">
        <f t="shared" ref="T147:T204" si="166">_xlfn.IFS(($D147-$C$142)&lt;-(T$142-$D$141),MIN((T$143+$E147)/2,R146),($D147-$C$142)&gt;-(T$142-$D$141),MAX((T$143+$E147)/2,S145),TRUE,(T$143+$E147)/2)</f>
        <v>0.85074886231848723</v>
      </c>
      <c r="U147" s="348">
        <f t="shared" ref="U147:U204" si="167">_xlfn.IFS(($D147-$C$142)&lt;-(U$142-$D$141),MIN((U$143+$E147)/2,S146),($D147-$C$142)&gt;-(U$142-$D$141),MAX((U$143+$E147)/2,T145),TRUE,(U$143+$E147)/2)</f>
        <v>0.87489718033319364</v>
      </c>
      <c r="V147" s="348">
        <f t="shared" ref="V147:V204" si="168">_xlfn.IFS(($D147-$C$142)&lt;-(V$142-$D$141),MIN((V$143+$E147)/2,T146),($D147-$C$142)&gt;-(V$142-$D$141),MAX((V$143+$E147)/2,U145),TRUE,(V$143+$E147)/2)</f>
        <v>0.90366057558974711</v>
      </c>
      <c r="W147" s="348">
        <f t="shared" ref="W147:W204" si="169">_xlfn.IFS(($D147-$C$142)&lt;-(W$142-$D$141),MIN((W$143+$E147)/2,U146),($D147-$C$142)&gt;-(W$142-$D$141),MAX((W$143+$E147)/2,V145),TRUE,(W$143+$E147)/2)</f>
        <v>0.93774559534259183</v>
      </c>
      <c r="X147" s="348">
        <f t="shared" ref="X147:X204" si="170">_xlfn.IFS(($D147-$C$142)&lt;-(X$142-$D$141),MIN((X$143+$E147)/2,V146),($D147-$C$142)&gt;-(X$142-$D$141),MAX((X$143+$E147)/2,W145),TRUE,(X$143+$E147)/2)</f>
        <v>0.97789191939607334</v>
      </c>
      <c r="Y147" s="348">
        <f t="shared" ref="Y147:Y204" si="171">_xlfn.IFS(($D147-$C$142)&lt;-(Y$142-$D$141),MIN((Y$143+$E147)/2,W146),($D147-$C$142)&gt;-(Y$142-$D$141),MAX((Y$143+$E147)/2,X145),TRUE,(Y$143+$E147)/2)</f>
        <v>1.0248401099361268</v>
      </c>
      <c r="Z147" s="348">
        <f t="shared" ref="Z147:Z204" si="172">_xlfn.IFS(($D147-$C$142)&lt;-(Z$142-$D$141),MIN((Z$143+$E147)/2,X146),($D147-$C$142)&gt;-(Z$142-$D$141),MAX((Z$143+$E147)/2,Y145),TRUE,(Z$143+$E147)/2)</f>
        <v>1.0792851335290834</v>
      </c>
      <c r="AA147" s="348">
        <f t="shared" ref="AA147:AA204" si="173">_xlfn.IFS(($D147-$C$142)&lt;-(AA$142-$D$141),MIN((AA$143+$E147)/2,Y146),($D147-$C$142)&gt;-(AA$142-$D$141),MAX((AA$143+$E147)/2,Z145),TRUE,(AA$143+$E147)/2)</f>
        <v>1.1418148326620705</v>
      </c>
      <c r="AB147" s="348">
        <f t="shared" ref="AB147:AB204" si="174">_xlfn.IFS(($D147-$C$142)&lt;-(AB$142-$D$141),MIN((AB$143+$E147)/2,Z146),($D147-$C$142)&gt;-(AB$142-$D$141),MAX((AB$143+$E147)/2,AA145),TRUE,(AB$143+$E147)/2)</f>
        <v>1.2128349594206849</v>
      </c>
      <c r="AC147" s="348">
        <f t="shared" ref="AC147:AC204" si="175">_xlfn.IFS(($D147-$C$142)&lt;-(AC$142-$D$141),MIN((AC$143+$E147)/2,AA146),($D147-$C$142)&gt;-(AC$142-$D$141),MAX((AC$143+$E147)/2,AB145),TRUE,(AC$143+$E147)/2)</f>
        <v>1.2924859879775263</v>
      </c>
      <c r="AD147" s="348">
        <f t="shared" ref="AD147:AD204" si="176">_xlfn.IFS(($D147-$C$142)&lt;-(AD$142-$D$141),MIN((AD$143+$E147)/2,AB146),($D147-$C$142)&gt;-(AD$142-$D$141),MAX((AD$143+$E147)/2,AC145),TRUE,(AD$143+$E147)/2)</f>
        <v>1.380561316832559</v>
      </c>
      <c r="AE147" s="348">
        <f t="shared" ref="AE147:AE204" si="177">_xlfn.IFS(($D147-$C$142)&lt;-(AE$142-$D$141),MIN((AE$143+$E147)/2,AC146),($D147-$C$142)&gt;-(AE$142-$D$141),MAX((AE$143+$E147)/2,AD145),TRUE,(AE$143+$E147)/2)</f>
        <v>1.4764406517067561</v>
      </c>
      <c r="AF147" s="348">
        <f t="shared" ref="AF147:AF204" si="178">_xlfn.IFS(($D147-$C$142)&lt;-(AF$142-$D$141),MIN((AF$143+$E147)/2,AD146),($D147-$C$142)&gt;-(AF$142-$D$141),MAX((AF$143+$E147)/2,AE145),TRUE,(AF$143+$E147)/2)</f>
        <v>1.5790547120633796</v>
      </c>
      <c r="AG147" s="348">
        <f t="shared" ref="AG147:AG204" si="179">_xlfn.IFS(($D147-$C$142)&lt;-(AG$142-$D$141),MIN((AG$143+$E147)/2,AE146),($D147-$C$142)&gt;-(AG$142-$D$141),MAX((AG$143+$E147)/2,AF145),TRUE,(AG$143+$E147)/2)</f>
        <v>1.6868961179557285</v>
      </c>
      <c r="AH147" s="348">
        <f t="shared" ref="AH147:AH204" si="180">_xlfn.IFS(($D147-$C$142)&lt;-(AH$142-$D$141),MIN((AH$143+$E147)/2,AF146),($D147-$C$142)&gt;-(AH$142-$D$141),MAX((AH$143+$E147)/2,AG145),TRUE,(AH$143+$E147)/2)</f>
        <v>1.7980852241327105</v>
      </c>
      <c r="AI147" s="348">
        <f t="shared" ref="AI147:AI204" si="181">_xlfn.IFS(($D147-$C$142)&lt;-(AI$142-$D$141),MIN((AI$143+$E147)/2,AG146),($D147-$C$142)&gt;-(AI$142-$D$141),MAX((AI$143+$E147)/2,AH145),TRUE,(AI$143+$E147)/2)</f>
        <v>1.910489225871167</v>
      </c>
      <c r="AJ147" s="348">
        <f t="shared" ref="AJ147:AJ204" si="182">_xlfn.IFS(($D147-$C$142)&lt;-(AJ$142-$D$141),MIN((AJ$143+$E147)/2,AH146),($D147-$C$142)&gt;-(AJ$142-$D$141),MAX((AJ$143+$E147)/2,AI145),TRUE,(AJ$143+$E147)/2)</f>
        <v>2.0218806019013851</v>
      </c>
      <c r="AK147" s="348">
        <f t="shared" ref="AK147:AK204" si="183">_xlfn.IFS(($D147-$C$142)&lt;-(AK$142-$D$141),MIN((AK$143+$E147)/2,AI146),($D147-$C$142)&gt;-(AK$142-$D$141),MAX((AK$143+$E147)/2,AJ145),TRUE,(AK$143+$E147)/2)</f>
        <v>2.1301108830125544</v>
      </c>
      <c r="AL147" s="348">
        <f t="shared" ref="AL147:AL204" si="184">_xlfn.IFS(($D147-$C$142)&lt;-(AL$142-$D$141),MIN((AL$143+$E147)/2,AJ146),($D147-$C$142)&gt;-(AL$142-$D$141),MAX((AL$143+$E147)/2,AK145),TRUE,(AL$143+$E147)/2)</f>
        <v>2.2332716072142631</v>
      </c>
      <c r="AM147" s="348">
        <f t="shared" ref="AM147:AM204" si="185">_xlfn.IFS(($D147-$C$142)&lt;-(AM$142-$D$141),MIN((AM$143+$E147)/2,AK146),($D147-$C$142)&gt;-(AM$142-$D$141),MAX((AM$143+$E147)/2,AL145),TRUE,(AM$143+$E147)/2)</f>
        <v>2.32981778076948</v>
      </c>
      <c r="AN147" s="348">
        <f t="shared" ref="AN147:AN204" si="186">_xlfn.IFS(($D147-$C$142)&lt;-(AN$142-$D$141),MIN((AN$143+$E147)/2,AL146),($D147-$C$142)&gt;-(AN$142-$D$141),MAX((AN$143+$E147)/2,AM145),TRUE,(AN$143+$E147)/2)</f>
        <v>2.4186388339770239</v>
      </c>
      <c r="AO147" s="348">
        <f t="shared" ref="AO147:AO204" si="187">_xlfn.IFS(($D147-$C$142)&lt;-(AO$142-$D$141),MIN((AO$143+$E147)/2,AM146),($D147-$C$142)&gt;-(AO$142-$D$141),MAX((AO$143+$E147)/2,AN145),TRUE,(AO$143+$E147)/2)</f>
        <v>2.4990742973574331</v>
      </c>
      <c r="AP147" s="348">
        <f t="shared" ref="AP147:AP204" si="188">_xlfn.IFS(($D147-$C$142)&lt;-(AP$142-$D$141),MIN((AP$143+$E147)/2,AN146),($D147-$C$142)&gt;-(AP$142-$D$141),MAX((AP$143+$E147)/2,AO145),TRUE,(AP$143+$E147)/2)</f>
        <v>2.5708821681308134</v>
      </c>
      <c r="AQ147" s="348">
        <f t="shared" ref="AQ147:AQ204" si="189">_xlfn.IFS(($D147-$C$142)&lt;-(AQ$142-$D$141),MIN((AQ$143+$E147)/2,AO146),($D147-$C$142)&gt;-(AQ$142-$D$141),MAX((AQ$143+$E147)/2,AP145),TRUE,(AQ$143+$E147)/2)</f>
        <v>2.634174473978478</v>
      </c>
      <c r="AR147" s="348">
        <f t="shared" ref="AR147:AR204" si="190">_xlfn.IFS(($D147-$C$142)&lt;-(AR$142-$D$141),MIN((AR$143+$E147)/2,AP146),($D147-$C$142)&gt;-(AR$142-$D$141),MAX((AR$143+$E147)/2,AQ145),TRUE,(AR$143+$E147)/2)</f>
        <v>2.6893362358932107</v>
      </c>
      <c r="AS147" s="348">
        <f t="shared" ref="AS147:AS204" si="191">_xlfn.IFS(($D147-$C$142)&lt;-(AS$142-$D$141),MIN((AS$143+$E147)/2,AQ146),($D147-$C$142)&gt;-(AS$142-$D$141),MAX((AS$143+$E147)/2,AR145),TRUE,(AS$143+$E147)/2)</f>
        <v>2.7369419398213539</v>
      </c>
      <c r="AT147" s="348">
        <f t="shared" ref="AT147:AT204" si="192">_xlfn.IFS(($D147-$C$142)&lt;-(AT$142-$D$141),MIN((AT$143+$E147)/2,AR146),($D147-$C$142)&gt;-(AT$142-$D$141),MAX((AT$143+$E147)/2,AS145),TRUE,(AT$143+$E147)/2)</f>
        <v>2.7776795395521106</v>
      </c>
      <c r="AU147" s="348">
        <f t="shared" ref="AU147:AU204" si="193">_xlfn.IFS(($D147-$C$142)&lt;-(AU$142-$D$141),MIN((AU$143+$E147)/2,AS146),($D147-$C$142)&gt;-(AU$142-$D$141),MAX((AU$143+$E147)/2,AT145),TRUE,(AU$143+$E147)/2)</f>
        <v>2.8122875866457147</v>
      </c>
      <c r="AV147" s="348">
        <f t="shared" ref="AV147:AV204" si="194">_xlfn.IFS(($D147-$C$142)&lt;-(AV$142-$D$141),MIN((AV$143+$E147)/2,AT146),($D147-$C$142)&gt;-(AV$142-$D$141),MAX((AV$143+$E147)/2,AU145),TRUE,(AV$143+$E147)/2)</f>
        <v>2.8415073827594197</v>
      </c>
      <c r="AW147" s="348">
        <f t="shared" ref="AW147:AW204" si="195">_xlfn.IFS(($D147-$C$142)&lt;-(AW$142-$D$141),MIN((AW$143+$E147)/2,AU146),($D147-$C$142)&gt;-(AW$142-$D$141),MAX((AW$143+$E147)/2,AV145),TRUE,(AW$143+$E147)/2)</f>
        <v>2.8660495051422101</v>
      </c>
      <c r="AX147" s="348">
        <f t="shared" ref="AX147:AX204" si="196">_xlfn.IFS(($D147-$C$142)&lt;-(AX$142-$D$141),MIN((AX$143+$E147)/2,AV146),($D147-$C$142)&gt;-(AX$142-$D$141),MAX((AX$143+$E147)/2,AW145),TRUE,(AX$143+$E147)/2)</f>
        <v>2.886572641326004</v>
      </c>
      <c r="AY147" s="348">
        <f t="shared" ref="AY147:AY204" si="197">_xlfn.IFS(($D147-$C$142)&lt;-(AY$142-$D$141),MIN((AY$143+$E147)/2,AW146),($D147-$C$142)&gt;-(AY$142-$D$141),MAX((AY$143+$E147)/2,AX145),TRUE,(AY$143+$E147)/2)</f>
        <v>2.903672130064983</v>
      </c>
      <c r="AZ147" s="348">
        <f t="shared" ref="AZ147:AZ204" si="198">_xlfn.IFS(($D147-$C$142)&lt;-(AZ$142-$D$141),MIN((AZ$143+$E147)/2,AX146),($D147-$C$142)&gt;-(AZ$142-$D$141),MAX((AZ$143+$E147)/2,AY145),TRUE,(AZ$143+$E147)/2)</f>
        <v>2.9178756347450321</v>
      </c>
      <c r="BA147" s="348">
        <f t="shared" ref="BA147:BA204" si="199">_xlfn.IFS(($D147-$C$142)&lt;-(BA$142-$D$141),MIN((BA$143+$E147)/2,AY146),($D147-$C$142)&gt;-(BA$142-$D$141),MAX((BA$143+$E147)/2,AZ145),TRUE,(BA$143+$E147)/2)</f>
        <v>2.9296437080296984</v>
      </c>
      <c r="BB147" s="348">
        <f t="shared" ref="BB147:BB204" si="200">_xlfn.IFS(($D147-$C$142)&lt;-(BB$142-$D$141),MIN((BB$143+$E147)/2,AZ146),($D147-$C$142)&gt;-(BB$142-$D$141),MAX((BB$143+$E147)/2,BA145),TRUE,(BB$143+$E147)/2)</f>
        <v>2.9393734542760201</v>
      </c>
      <c r="BC147" s="348">
        <f t="shared" ref="BC147:BC204" si="201">_xlfn.IFS(($D147-$C$142)&lt;-(BC$142-$D$141),MIN((BC$143+$E147)/2,BA146),($D147-$C$142)&gt;-(BC$142-$D$141),MAX((BC$143+$E147)/2,BB145),TRUE,(BC$143+$E147)/2)</f>
        <v>2.9474039450924545</v>
      </c>
      <c r="BD147" s="348">
        <f t="shared" ref="BD147:BD204" si="202">_xlfn.IFS(($D147-$C$142)&lt;-(BD$142-$D$141),MIN((BD$143+$E147)/2,BB146),($D147-$C$142)&gt;-(BD$142-$D$141),MAX((BD$143+$E147)/2,BC145),TRUE,(BD$143+$E147)/2)</f>
        <v>2.9549576129588346</v>
      </c>
      <c r="BE147" s="348">
        <f t="shared" ref="BE147:BE204" si="203">_xlfn.IFS(($D147-$C$142)&lt;-(BE$142-$D$141),MIN((BE$143+$E147)/2,BC146),($D147-$C$142)&gt;-(BE$142-$D$141),MAX((BE$143+$E147)/2,BD145),TRUE,(BE$143+$E147)/2)</f>
        <v>2.9629881037752694</v>
      </c>
      <c r="BF147" s="348">
        <f t="shared" ref="BF147:BF204" si="204">_xlfn.IFS(($D147-$C$142)&lt;-(BF$142-$D$141),MIN((BF$143+$E147)/2,BD146),($D147-$C$142)&gt;-(BF$142-$D$141),MAX((BF$143+$E147)/2,BE145),TRUE,(BF$143+$E147)/2)</f>
        <v>2.9696065943480447</v>
      </c>
      <c r="BG147" s="348">
        <f t="shared" ref="BG147:BG204" si="205">_xlfn.IFS(($D147-$C$142)&lt;-(BG$142-$D$141),MIN((BG$143+$E147)/2,BE146),($D147-$C$142)&gt;-(BG$142-$D$141),MAX((BG$143+$E147)/2,BF145),TRUE,(BG$143+$E147)/2)</f>
        <v>2.9750549030969533</v>
      </c>
      <c r="BH147" s="348">
        <f t="shared" ref="BH147:BH204" si="206">_xlfn.IFS(($D147-$C$142)&lt;-(BH$142-$D$141),MIN((BH$143+$E147)/2,BF146),($D147-$C$142)&gt;-(BH$142-$D$141),MAX((BH$143+$E147)/2,BG145),TRUE,(BH$143+$E147)/2)</f>
        <v>2.9795355550509717</v>
      </c>
      <c r="BI147" s="348">
        <f t="shared" ref="BI147:BI204" si="207">_xlfn.IFS(($D147-$C$142)&lt;-(BI$142-$D$141),MIN((BI$143+$E147)/2,BG146),($D147-$C$142)&gt;-(BI$142-$D$141),MAX((BI$143+$E147)/2,BH145),TRUE,(BI$143+$E147)/2)</f>
        <v>2.9832174602057466</v>
      </c>
      <c r="BJ147" s="348">
        <f t="shared" ref="BJ147:BJ204" si="208">_xlfn.IFS(($D147-$C$142)&lt;-(BJ$142-$D$141),MIN((BJ$143+$E147)/2,BH146),($D147-$C$142)&gt;-(BJ$142-$D$141),MAX((BJ$143+$E147)/2,BI145),TRUE,(BJ$143+$E147)/2)</f>
        <v>2.9862410154402386</v>
      </c>
      <c r="BK147" s="348">
        <f t="shared" ref="BK147:BK204" si="209">_xlfn.IFS(($D147-$C$142)&lt;-(BK$142-$D$141),MIN((BK$143+$E147)/2,BI146),($D147-$C$142)&gt;-(BK$142-$D$141),MAX((BK$143+$E147)/2,BJ145),TRUE,(BK$143+$E147)/2)</f>
        <v>2.9887225954285217</v>
      </c>
      <c r="BL147" s="348">
        <f t="shared" ref="BL147:BL204" si="210">_xlfn.IFS(($D147-$C$142)&lt;-(BL$142-$D$141),MIN((BL$143+$E147)/2,BJ146),($D147-$C$142)&gt;-(BL$142-$D$141),MAX((BL$143+$E147)/2,BK145),TRUE,(BL$143+$E147)/2)</f>
        <v>2.9907584456106719</v>
      </c>
      <c r="BM147" s="348">
        <f t="shared" ref="BM147:BM204" si="211">_xlfn.IFS(($D147-$C$142)&lt;-(BM$142-$D$141),MIN((BM$143+$E147)/2,BK146),($D147-$C$142)&gt;-(BM$142-$D$141),MAX((BM$143+$E147)/2,BL145),TRUE,(BM$143+$E147)/2)</f>
        <v>2.9924280175895879</v>
      </c>
      <c r="BN147" s="349">
        <f t="shared" ref="BN147:BN204" si="212">_xlfn.IFS(($D147-$C$142)&lt;-(BN$142-$D$141),MIN((BN$143+$E147)/2,BL146),($D147-$C$142)&gt;-(BN$142-$D$141),MAX((BN$143+$E147)/2,BM145),TRUE,(BN$143+$E147)/2)</f>
        <v>2.993796801001209</v>
      </c>
      <c r="BO147" s="268"/>
    </row>
    <row r="148" spans="2:67" ht="42" customHeight="1">
      <c r="B148" s="476"/>
      <c r="C148" s="481"/>
      <c r="D148" s="496">
        <v>1.3</v>
      </c>
      <c r="E148" s="497">
        <f t="shared" si="148"/>
        <v>2.9619892207444924</v>
      </c>
      <c r="F148" s="502">
        <f t="shared" si="151"/>
        <v>0.73099461037224622</v>
      </c>
      <c r="G148" s="502">
        <f t="shared" si="152"/>
        <v>0.73441584131718529</v>
      </c>
      <c r="H148" s="348">
        <f t="shared" si="154"/>
        <v>0.73441584131718529</v>
      </c>
      <c r="I148" s="348">
        <f t="shared" si="155"/>
        <v>0.73722473036956071</v>
      </c>
      <c r="J148" s="348">
        <f t="shared" si="156"/>
        <v>0.73722473036956071</v>
      </c>
      <c r="K148" s="348">
        <f t="shared" si="157"/>
        <v>0.76351124066341935</v>
      </c>
      <c r="L148" s="348">
        <f t="shared" si="158"/>
        <v>0.76648075507540303</v>
      </c>
      <c r="M148" s="348">
        <f t="shared" si="159"/>
        <v>0.77009704779063859</v>
      </c>
      <c r="N148" s="348">
        <f t="shared" si="160"/>
        <v>0.77449814270889927</v>
      </c>
      <c r="O148" s="348">
        <f t="shared" si="161"/>
        <v>0.77985014091364169</v>
      </c>
      <c r="P148" s="348">
        <f t="shared" si="162"/>
        <v>0.78635226727560847</v>
      </c>
      <c r="Q148" s="348">
        <f t="shared" si="163"/>
        <v>0.79636447727751414</v>
      </c>
      <c r="R148" s="348">
        <f t="shared" si="164"/>
        <v>0.8103272409451191</v>
      </c>
      <c r="S148" s="348">
        <f t="shared" si="165"/>
        <v>0.82714114317087195</v>
      </c>
      <c r="T148" s="348">
        <f t="shared" si="166"/>
        <v>0.84732763137354816</v>
      </c>
      <c r="U148" s="348">
        <f t="shared" si="167"/>
        <v>0.87147594938825457</v>
      </c>
      <c r="V148" s="348">
        <f t="shared" si="168"/>
        <v>0.90023934464480804</v>
      </c>
      <c r="W148" s="348">
        <f t="shared" si="169"/>
        <v>0.93432436439765276</v>
      </c>
      <c r="X148" s="348">
        <f t="shared" si="170"/>
        <v>0.97447068845113427</v>
      </c>
      <c r="Y148" s="348">
        <f t="shared" si="171"/>
        <v>1.0214188789911878</v>
      </c>
      <c r="Z148" s="348">
        <f t="shared" si="172"/>
        <v>1.0758639025841443</v>
      </c>
      <c r="AA148" s="348">
        <f t="shared" si="173"/>
        <v>1.1383936017171314</v>
      </c>
      <c r="AB148" s="348">
        <f t="shared" si="174"/>
        <v>1.2094137284757458</v>
      </c>
      <c r="AC148" s="348">
        <f t="shared" si="175"/>
        <v>1.2890647570325873</v>
      </c>
      <c r="AD148" s="348">
        <f t="shared" si="176"/>
        <v>1.3771400858876199</v>
      </c>
      <c r="AE148" s="348">
        <f t="shared" si="177"/>
        <v>1.473019420761817</v>
      </c>
      <c r="AF148" s="348">
        <f t="shared" si="178"/>
        <v>1.5756334811184405</v>
      </c>
      <c r="AG148" s="348">
        <f t="shared" si="179"/>
        <v>1.6834748870107894</v>
      </c>
      <c r="AH148" s="348">
        <f t="shared" si="180"/>
        <v>1.7946639931877715</v>
      </c>
      <c r="AI148" s="348">
        <f t="shared" si="181"/>
        <v>1.9070679949262279</v>
      </c>
      <c r="AJ148" s="348">
        <f t="shared" si="182"/>
        <v>2.018459370956446</v>
      </c>
      <c r="AK148" s="348">
        <f t="shared" si="183"/>
        <v>2.1266896520676153</v>
      </c>
      <c r="AL148" s="348">
        <f t="shared" si="184"/>
        <v>2.229850376269324</v>
      </c>
      <c r="AM148" s="348">
        <f t="shared" si="185"/>
        <v>2.3263965498245409</v>
      </c>
      <c r="AN148" s="348">
        <f t="shared" si="186"/>
        <v>2.4152176030320849</v>
      </c>
      <c r="AO148" s="348">
        <f t="shared" si="187"/>
        <v>2.4956530664124941</v>
      </c>
      <c r="AP148" s="348">
        <f t="shared" si="188"/>
        <v>2.5674609371858743</v>
      </c>
      <c r="AQ148" s="348">
        <f t="shared" si="189"/>
        <v>2.630753243033539</v>
      </c>
      <c r="AR148" s="348">
        <f t="shared" si="190"/>
        <v>2.6859150049482716</v>
      </c>
      <c r="AS148" s="348">
        <f t="shared" si="191"/>
        <v>2.7335207088764149</v>
      </c>
      <c r="AT148" s="348">
        <f t="shared" si="192"/>
        <v>2.7742583086071715</v>
      </c>
      <c r="AU148" s="348">
        <f t="shared" si="193"/>
        <v>2.8088663557007756</v>
      </c>
      <c r="AV148" s="348">
        <f t="shared" si="194"/>
        <v>2.8380861518144807</v>
      </c>
      <c r="AW148" s="348">
        <f t="shared" si="195"/>
        <v>2.8626282741972711</v>
      </c>
      <c r="AX148" s="348">
        <f t="shared" si="196"/>
        <v>2.8831514103810649</v>
      </c>
      <c r="AY148" s="348">
        <f t="shared" si="197"/>
        <v>2.900250899120044</v>
      </c>
      <c r="AZ148" s="348">
        <f t="shared" si="198"/>
        <v>2.914454403800093</v>
      </c>
      <c r="BA148" s="348">
        <f t="shared" si="199"/>
        <v>2.9262224770847594</v>
      </c>
      <c r="BB148" s="348">
        <f t="shared" si="200"/>
        <v>2.9359522233310811</v>
      </c>
      <c r="BC148" s="348">
        <f t="shared" si="201"/>
        <v>2.9452278667125129</v>
      </c>
      <c r="BD148" s="348">
        <f t="shared" si="202"/>
        <v>2.9549576129588346</v>
      </c>
      <c r="BE148" s="348">
        <f t="shared" si="203"/>
        <v>2.9629881037752694</v>
      </c>
      <c r="BF148" s="348">
        <f t="shared" si="204"/>
        <v>2.9696065943480447</v>
      </c>
      <c r="BG148" s="348">
        <f t="shared" si="205"/>
        <v>2.9750549030969533</v>
      </c>
      <c r="BH148" s="348">
        <f t="shared" si="206"/>
        <v>2.9795355550509717</v>
      </c>
      <c r="BI148" s="348">
        <f t="shared" si="207"/>
        <v>2.9832174602057466</v>
      </c>
      <c r="BJ148" s="348">
        <f t="shared" si="208"/>
        <v>2.9862410154402386</v>
      </c>
      <c r="BK148" s="348">
        <f t="shared" si="209"/>
        <v>2.9887225954285217</v>
      </c>
      <c r="BL148" s="348">
        <f t="shared" si="210"/>
        <v>2.9907584456106719</v>
      </c>
      <c r="BM148" s="348">
        <f t="shared" si="211"/>
        <v>2.9924280175895879</v>
      </c>
      <c r="BN148" s="349">
        <f t="shared" si="212"/>
        <v>2.993796801001209</v>
      </c>
      <c r="BO148" s="268"/>
    </row>
    <row r="149" spans="2:67" ht="42" customHeight="1">
      <c r="B149" s="476"/>
      <c r="C149" s="481"/>
      <c r="D149" s="498">
        <v>1.25</v>
      </c>
      <c r="E149" s="497">
        <f t="shared" si="148"/>
        <v>2.9536601919380954</v>
      </c>
      <c r="F149" s="502">
        <f t="shared" si="151"/>
        <v>0.72683009596904768</v>
      </c>
      <c r="G149" s="502">
        <f t="shared" si="152"/>
        <v>0.73099461037224622</v>
      </c>
      <c r="H149" s="348">
        <f t="shared" si="154"/>
        <v>0.73099461037224622</v>
      </c>
      <c r="I149" s="348">
        <f t="shared" si="155"/>
        <v>0.73441584131718529</v>
      </c>
      <c r="J149" s="348">
        <f t="shared" si="156"/>
        <v>0.73441584131718529</v>
      </c>
      <c r="K149" s="348">
        <f t="shared" si="157"/>
        <v>0.73722473036956071</v>
      </c>
      <c r="L149" s="348">
        <f t="shared" si="158"/>
        <v>0.76351124066341935</v>
      </c>
      <c r="M149" s="348">
        <f t="shared" si="159"/>
        <v>0.76648075507540303</v>
      </c>
      <c r="N149" s="348">
        <f t="shared" si="160"/>
        <v>0.77009704779063859</v>
      </c>
      <c r="O149" s="348">
        <f t="shared" si="161"/>
        <v>0.77449814270889927</v>
      </c>
      <c r="P149" s="348">
        <f t="shared" si="162"/>
        <v>0.78063377151017543</v>
      </c>
      <c r="Q149" s="348">
        <f t="shared" si="163"/>
        <v>0.7921999628743156</v>
      </c>
      <c r="R149" s="348">
        <f t="shared" si="164"/>
        <v>0.80616272654192056</v>
      </c>
      <c r="S149" s="348">
        <f t="shared" si="165"/>
        <v>0.82297662876767341</v>
      </c>
      <c r="T149" s="348">
        <f t="shared" si="166"/>
        <v>0.84316311697034962</v>
      </c>
      <c r="U149" s="348">
        <f t="shared" si="167"/>
        <v>0.86731143498505603</v>
      </c>
      <c r="V149" s="348">
        <f t="shared" si="168"/>
        <v>0.8960748302416095</v>
      </c>
      <c r="W149" s="348">
        <f t="shared" si="169"/>
        <v>0.93015984999445422</v>
      </c>
      <c r="X149" s="348">
        <f t="shared" si="170"/>
        <v>0.97030617404793573</v>
      </c>
      <c r="Y149" s="348">
        <f t="shared" si="171"/>
        <v>1.0172543645879892</v>
      </c>
      <c r="Z149" s="348">
        <f t="shared" si="172"/>
        <v>1.0716993881809458</v>
      </c>
      <c r="AA149" s="348">
        <f t="shared" si="173"/>
        <v>1.1342290873139329</v>
      </c>
      <c r="AB149" s="348">
        <f t="shared" si="174"/>
        <v>1.2052492140725473</v>
      </c>
      <c r="AC149" s="348">
        <f t="shared" si="175"/>
        <v>1.2849002426293887</v>
      </c>
      <c r="AD149" s="348">
        <f t="shared" si="176"/>
        <v>1.3729755714844214</v>
      </c>
      <c r="AE149" s="348">
        <f t="shared" si="177"/>
        <v>1.4688549063586185</v>
      </c>
      <c r="AF149" s="348">
        <f t="shared" si="178"/>
        <v>1.5714689667152419</v>
      </c>
      <c r="AG149" s="348">
        <f t="shared" si="179"/>
        <v>1.6793103726075909</v>
      </c>
      <c r="AH149" s="348">
        <f t="shared" si="180"/>
        <v>1.7904994787845729</v>
      </c>
      <c r="AI149" s="348">
        <f t="shared" si="181"/>
        <v>1.9029034805230294</v>
      </c>
      <c r="AJ149" s="348">
        <f t="shared" si="182"/>
        <v>2.0142948565532475</v>
      </c>
      <c r="AK149" s="348">
        <f t="shared" si="183"/>
        <v>2.1225251376644168</v>
      </c>
      <c r="AL149" s="348">
        <f t="shared" si="184"/>
        <v>2.2256858618661255</v>
      </c>
      <c r="AM149" s="348">
        <f t="shared" si="185"/>
        <v>2.3222320354213424</v>
      </c>
      <c r="AN149" s="348">
        <f t="shared" si="186"/>
        <v>2.4110530886288863</v>
      </c>
      <c r="AO149" s="348">
        <f t="shared" si="187"/>
        <v>2.4914885520092955</v>
      </c>
      <c r="AP149" s="348">
        <f t="shared" si="188"/>
        <v>2.5632964227826758</v>
      </c>
      <c r="AQ149" s="348">
        <f t="shared" si="189"/>
        <v>2.6265887286303404</v>
      </c>
      <c r="AR149" s="348">
        <f t="shared" si="190"/>
        <v>2.6817504905450731</v>
      </c>
      <c r="AS149" s="348">
        <f t="shared" si="191"/>
        <v>2.7293561944732163</v>
      </c>
      <c r="AT149" s="348">
        <f t="shared" si="192"/>
        <v>2.7700937942039729</v>
      </c>
      <c r="AU149" s="348">
        <f t="shared" si="193"/>
        <v>2.804701841297577</v>
      </c>
      <c r="AV149" s="348">
        <f t="shared" si="194"/>
        <v>2.8339216374112821</v>
      </c>
      <c r="AW149" s="348">
        <f t="shared" si="195"/>
        <v>2.8584637597940725</v>
      </c>
      <c r="AX149" s="348">
        <f t="shared" si="196"/>
        <v>2.8789868959778664</v>
      </c>
      <c r="AY149" s="348">
        <f t="shared" si="197"/>
        <v>2.8960863847168454</v>
      </c>
      <c r="AZ149" s="348">
        <f t="shared" si="198"/>
        <v>2.9102898893968945</v>
      </c>
      <c r="BA149" s="348">
        <f t="shared" si="199"/>
        <v>2.9220579626815608</v>
      </c>
      <c r="BB149" s="348">
        <f t="shared" si="200"/>
        <v>2.9317877089278825</v>
      </c>
      <c r="BC149" s="348">
        <f t="shared" si="201"/>
        <v>2.9398181997443169</v>
      </c>
      <c r="BD149" s="348">
        <f t="shared" si="202"/>
        <v>2.9474039450924545</v>
      </c>
      <c r="BE149" s="348">
        <f t="shared" si="203"/>
        <v>2.9549576129588346</v>
      </c>
      <c r="BF149" s="348">
        <f t="shared" si="204"/>
        <v>2.9629881037752694</v>
      </c>
      <c r="BG149" s="348">
        <f t="shared" si="205"/>
        <v>2.9696065943480447</v>
      </c>
      <c r="BH149" s="348">
        <f t="shared" si="206"/>
        <v>2.9750549030969533</v>
      </c>
      <c r="BI149" s="348">
        <f t="shared" si="207"/>
        <v>2.9795355550509717</v>
      </c>
      <c r="BJ149" s="348">
        <f t="shared" si="208"/>
        <v>2.9832174602057466</v>
      </c>
      <c r="BK149" s="348">
        <f t="shared" si="209"/>
        <v>2.9862410154402386</v>
      </c>
      <c r="BL149" s="348">
        <f t="shared" si="210"/>
        <v>2.9887225954285217</v>
      </c>
      <c r="BM149" s="348">
        <f t="shared" si="211"/>
        <v>2.9907584456106719</v>
      </c>
      <c r="BN149" s="349">
        <f t="shared" si="212"/>
        <v>2.9924280175895879</v>
      </c>
      <c r="BO149" s="268"/>
    </row>
    <row r="150" spans="2:67" ht="42" customHeight="1">
      <c r="B150" s="477"/>
      <c r="C150" s="476"/>
      <c r="D150" s="496">
        <v>1.2</v>
      </c>
      <c r="E150" s="497">
        <f t="shared" si="148"/>
        <v>2.9435291810924427</v>
      </c>
      <c r="F150" s="502">
        <f t="shared" si="151"/>
        <v>0.72176459054622133</v>
      </c>
      <c r="G150" s="502">
        <f t="shared" si="152"/>
        <v>0.72683009596904768</v>
      </c>
      <c r="H150" s="348">
        <f t="shared" si="154"/>
        <v>0.72683009596904768</v>
      </c>
      <c r="I150" s="348">
        <f t="shared" si="155"/>
        <v>0.73099461037224622</v>
      </c>
      <c r="J150" s="348">
        <f t="shared" si="156"/>
        <v>0.73099461037224622</v>
      </c>
      <c r="K150" s="348">
        <f t="shared" si="157"/>
        <v>0.73441584131718529</v>
      </c>
      <c r="L150" s="348">
        <f t="shared" si="158"/>
        <v>0.73441584131718529</v>
      </c>
      <c r="M150" s="348">
        <f t="shared" si="159"/>
        <v>0.76648075507540303</v>
      </c>
      <c r="N150" s="348">
        <f t="shared" si="160"/>
        <v>0.77009704779063859</v>
      </c>
      <c r="O150" s="348">
        <f t="shared" si="161"/>
        <v>0.77449814270889927</v>
      </c>
      <c r="P150" s="348">
        <f t="shared" si="162"/>
        <v>0.77985014091364169</v>
      </c>
      <c r="Q150" s="348">
        <f t="shared" si="163"/>
        <v>0.78713445745148924</v>
      </c>
      <c r="R150" s="348">
        <f t="shared" si="164"/>
        <v>0.8010972211190942</v>
      </c>
      <c r="S150" s="348">
        <f t="shared" si="165"/>
        <v>0.81791112334484706</v>
      </c>
      <c r="T150" s="348">
        <f t="shared" si="166"/>
        <v>0.83809761154752327</v>
      </c>
      <c r="U150" s="348">
        <f t="shared" si="167"/>
        <v>0.86224592956222967</v>
      </c>
      <c r="V150" s="348">
        <f t="shared" si="168"/>
        <v>0.89100932481878314</v>
      </c>
      <c r="W150" s="348">
        <f t="shared" si="169"/>
        <v>0.92509434457162787</v>
      </c>
      <c r="X150" s="348">
        <f t="shared" si="170"/>
        <v>0.96524066862510938</v>
      </c>
      <c r="Y150" s="348">
        <f t="shared" si="171"/>
        <v>1.0121888591651629</v>
      </c>
      <c r="Z150" s="348">
        <f t="shared" si="172"/>
        <v>1.0666338827581194</v>
      </c>
      <c r="AA150" s="348">
        <f t="shared" si="173"/>
        <v>1.1291635818911065</v>
      </c>
      <c r="AB150" s="348">
        <f t="shared" si="174"/>
        <v>1.2001837086497209</v>
      </c>
      <c r="AC150" s="348">
        <f t="shared" si="175"/>
        <v>1.2798347372065624</v>
      </c>
      <c r="AD150" s="348">
        <f t="shared" si="176"/>
        <v>1.367910066061595</v>
      </c>
      <c r="AE150" s="348">
        <f t="shared" si="177"/>
        <v>1.4637894009357921</v>
      </c>
      <c r="AF150" s="348">
        <f t="shared" si="178"/>
        <v>1.5664034612924156</v>
      </c>
      <c r="AG150" s="348">
        <f t="shared" si="179"/>
        <v>1.6742448671847645</v>
      </c>
      <c r="AH150" s="348">
        <f t="shared" si="180"/>
        <v>1.7854339733617466</v>
      </c>
      <c r="AI150" s="348">
        <f t="shared" si="181"/>
        <v>1.897837975100203</v>
      </c>
      <c r="AJ150" s="348">
        <f t="shared" si="182"/>
        <v>2.0092293511304211</v>
      </c>
      <c r="AK150" s="348">
        <f t="shared" si="183"/>
        <v>2.1174596322415904</v>
      </c>
      <c r="AL150" s="348">
        <f t="shared" si="184"/>
        <v>2.2206203564432991</v>
      </c>
      <c r="AM150" s="348">
        <f t="shared" si="185"/>
        <v>2.317166529998516</v>
      </c>
      <c r="AN150" s="348">
        <f t="shared" si="186"/>
        <v>2.40598758320606</v>
      </c>
      <c r="AO150" s="348">
        <f t="shared" si="187"/>
        <v>2.4864230465864692</v>
      </c>
      <c r="AP150" s="348">
        <f t="shared" si="188"/>
        <v>2.5582309173598494</v>
      </c>
      <c r="AQ150" s="348">
        <f t="shared" si="189"/>
        <v>2.6215232232075141</v>
      </c>
      <c r="AR150" s="348">
        <f t="shared" si="190"/>
        <v>2.6766849851222467</v>
      </c>
      <c r="AS150" s="348">
        <f t="shared" si="191"/>
        <v>2.72429068905039</v>
      </c>
      <c r="AT150" s="348">
        <f t="shared" si="192"/>
        <v>2.7650282887811466</v>
      </c>
      <c r="AU150" s="348">
        <f t="shared" si="193"/>
        <v>2.7996363358747507</v>
      </c>
      <c r="AV150" s="348">
        <f t="shared" si="194"/>
        <v>2.8288561319884558</v>
      </c>
      <c r="AW150" s="348">
        <f t="shared" si="195"/>
        <v>2.8533982543712462</v>
      </c>
      <c r="AX150" s="348">
        <f t="shared" si="196"/>
        <v>2.87392139055504</v>
      </c>
      <c r="AY150" s="348">
        <f t="shared" si="197"/>
        <v>2.8910208792940191</v>
      </c>
      <c r="AZ150" s="348">
        <f t="shared" si="198"/>
        <v>2.9052243839740681</v>
      </c>
      <c r="BA150" s="348">
        <f t="shared" si="199"/>
        <v>2.9169924572587345</v>
      </c>
      <c r="BB150" s="348">
        <f t="shared" si="200"/>
        <v>2.9267222035050562</v>
      </c>
      <c r="BC150" s="348">
        <f t="shared" si="201"/>
        <v>2.9359522233310811</v>
      </c>
      <c r="BD150" s="348">
        <f t="shared" si="202"/>
        <v>2.9452278667125129</v>
      </c>
      <c r="BE150" s="348">
        <f t="shared" si="203"/>
        <v>2.9549576129588346</v>
      </c>
      <c r="BF150" s="348">
        <f t="shared" si="204"/>
        <v>2.9629881037752694</v>
      </c>
      <c r="BG150" s="348">
        <f t="shared" si="205"/>
        <v>2.9696065943480447</v>
      </c>
      <c r="BH150" s="348">
        <f t="shared" si="206"/>
        <v>2.9750549030969533</v>
      </c>
      <c r="BI150" s="348">
        <f t="shared" si="207"/>
        <v>2.9795355550509717</v>
      </c>
      <c r="BJ150" s="348">
        <f t="shared" si="208"/>
        <v>2.9832174602057466</v>
      </c>
      <c r="BK150" s="348">
        <f t="shared" si="209"/>
        <v>2.9862410154402386</v>
      </c>
      <c r="BL150" s="348">
        <f t="shared" si="210"/>
        <v>2.9887225954285217</v>
      </c>
      <c r="BM150" s="348">
        <f t="shared" si="211"/>
        <v>2.9907584456106719</v>
      </c>
      <c r="BN150" s="349">
        <f t="shared" si="212"/>
        <v>2.9924280175895879</v>
      </c>
      <c r="BO150" s="268"/>
    </row>
    <row r="151" spans="2:67" ht="42" customHeight="1">
      <c r="B151" s="477"/>
      <c r="C151" s="476"/>
      <c r="D151" s="498">
        <v>1.1499999999999999</v>
      </c>
      <c r="E151" s="497">
        <f t="shared" si="148"/>
        <v>2.9312174912774989</v>
      </c>
      <c r="F151" s="502">
        <f t="shared" si="151"/>
        <v>0.71560874563874943</v>
      </c>
      <c r="G151" s="502">
        <f t="shared" si="152"/>
        <v>0.72176459054622133</v>
      </c>
      <c r="H151" s="348">
        <f t="shared" si="154"/>
        <v>0.72176459054622133</v>
      </c>
      <c r="I151" s="348">
        <f t="shared" si="155"/>
        <v>0.72683009596904768</v>
      </c>
      <c r="J151" s="348">
        <f t="shared" si="156"/>
        <v>0.72683009596904768</v>
      </c>
      <c r="K151" s="348">
        <f t="shared" si="157"/>
        <v>0.73099461037224622</v>
      </c>
      <c r="L151" s="348">
        <f t="shared" si="158"/>
        <v>0.73099461037224622</v>
      </c>
      <c r="M151" s="348">
        <f t="shared" si="159"/>
        <v>0.73441584131718529</v>
      </c>
      <c r="N151" s="348">
        <f t="shared" si="160"/>
        <v>0.76648075507540303</v>
      </c>
      <c r="O151" s="348">
        <f t="shared" si="161"/>
        <v>0.77009704779063859</v>
      </c>
      <c r="P151" s="348">
        <f t="shared" si="162"/>
        <v>0.77449814270889927</v>
      </c>
      <c r="Q151" s="348">
        <f t="shared" si="163"/>
        <v>0.78097861254401735</v>
      </c>
      <c r="R151" s="348">
        <f t="shared" si="164"/>
        <v>0.79494137621162231</v>
      </c>
      <c r="S151" s="348">
        <f t="shared" si="165"/>
        <v>0.81175527843737516</v>
      </c>
      <c r="T151" s="348">
        <f t="shared" si="166"/>
        <v>0.83194176664005137</v>
      </c>
      <c r="U151" s="348">
        <f t="shared" si="167"/>
        <v>0.85609008465475778</v>
      </c>
      <c r="V151" s="348">
        <f t="shared" si="168"/>
        <v>0.88485347991131125</v>
      </c>
      <c r="W151" s="348">
        <f t="shared" si="169"/>
        <v>0.91893849966415597</v>
      </c>
      <c r="X151" s="348">
        <f t="shared" si="170"/>
        <v>0.95908482371763748</v>
      </c>
      <c r="Y151" s="348">
        <f t="shared" si="171"/>
        <v>1.006033014257691</v>
      </c>
      <c r="Z151" s="348">
        <f t="shared" si="172"/>
        <v>1.0604780378506475</v>
      </c>
      <c r="AA151" s="348">
        <f t="shared" si="173"/>
        <v>1.1230077369836347</v>
      </c>
      <c r="AB151" s="348">
        <f t="shared" si="174"/>
        <v>1.194027863742249</v>
      </c>
      <c r="AC151" s="348">
        <f t="shared" si="175"/>
        <v>1.2736788922990905</v>
      </c>
      <c r="AD151" s="348">
        <f t="shared" si="176"/>
        <v>1.3617542211541234</v>
      </c>
      <c r="AE151" s="348">
        <f t="shared" si="177"/>
        <v>1.4576335560283202</v>
      </c>
      <c r="AF151" s="348">
        <f t="shared" si="178"/>
        <v>1.5602476163849439</v>
      </c>
      <c r="AG151" s="348">
        <f t="shared" si="179"/>
        <v>1.6680890222772926</v>
      </c>
      <c r="AH151" s="348">
        <f t="shared" si="180"/>
        <v>1.7792781284542747</v>
      </c>
      <c r="AI151" s="348">
        <f t="shared" si="181"/>
        <v>1.8916821301927311</v>
      </c>
      <c r="AJ151" s="348">
        <f t="shared" si="182"/>
        <v>2.0030735062229494</v>
      </c>
      <c r="AK151" s="348">
        <f t="shared" si="183"/>
        <v>2.1113037873341183</v>
      </c>
      <c r="AL151" s="348">
        <f t="shared" si="184"/>
        <v>2.2144645115358275</v>
      </c>
      <c r="AM151" s="348">
        <f t="shared" si="185"/>
        <v>2.3110106850910439</v>
      </c>
      <c r="AN151" s="348">
        <f t="shared" si="186"/>
        <v>2.3998317382985883</v>
      </c>
      <c r="AO151" s="348">
        <f t="shared" si="187"/>
        <v>2.4802672016789971</v>
      </c>
      <c r="AP151" s="348">
        <f t="shared" si="188"/>
        <v>2.5520750724523777</v>
      </c>
      <c r="AQ151" s="348">
        <f t="shared" si="189"/>
        <v>2.615367378300042</v>
      </c>
      <c r="AR151" s="348">
        <f t="shared" si="190"/>
        <v>2.6705291402147751</v>
      </c>
      <c r="AS151" s="348">
        <f t="shared" si="191"/>
        <v>2.7181348441429183</v>
      </c>
      <c r="AT151" s="348">
        <f t="shared" si="192"/>
        <v>2.7588724438736749</v>
      </c>
      <c r="AU151" s="348">
        <f t="shared" si="193"/>
        <v>2.793480490967279</v>
      </c>
      <c r="AV151" s="348">
        <f t="shared" si="194"/>
        <v>2.8227002870809836</v>
      </c>
      <c r="AW151" s="348">
        <f t="shared" si="195"/>
        <v>2.847242409463774</v>
      </c>
      <c r="AX151" s="348">
        <f t="shared" si="196"/>
        <v>2.8677655456475684</v>
      </c>
      <c r="AY151" s="348">
        <f t="shared" si="197"/>
        <v>2.8848650343865474</v>
      </c>
      <c r="AZ151" s="348">
        <f t="shared" si="198"/>
        <v>2.899068539066596</v>
      </c>
      <c r="BA151" s="348">
        <f t="shared" si="199"/>
        <v>2.9108366123512623</v>
      </c>
      <c r="BB151" s="348">
        <f t="shared" si="200"/>
        <v>2.9220579626815608</v>
      </c>
      <c r="BC151" s="348">
        <f t="shared" si="201"/>
        <v>2.9317877089278825</v>
      </c>
      <c r="BD151" s="348">
        <f t="shared" si="202"/>
        <v>2.9398181997443169</v>
      </c>
      <c r="BE151" s="348">
        <f t="shared" si="203"/>
        <v>2.9474039450924545</v>
      </c>
      <c r="BF151" s="348">
        <f t="shared" si="204"/>
        <v>2.9549576129588346</v>
      </c>
      <c r="BG151" s="348">
        <f t="shared" si="205"/>
        <v>2.9629881037752694</v>
      </c>
      <c r="BH151" s="348">
        <f t="shared" si="206"/>
        <v>2.9696065943480447</v>
      </c>
      <c r="BI151" s="348">
        <f t="shared" si="207"/>
        <v>2.9750549030969533</v>
      </c>
      <c r="BJ151" s="348">
        <f t="shared" si="208"/>
        <v>2.9795355550509717</v>
      </c>
      <c r="BK151" s="348">
        <f t="shared" si="209"/>
        <v>2.9832174602057466</v>
      </c>
      <c r="BL151" s="348">
        <f t="shared" si="210"/>
        <v>2.9862410154402386</v>
      </c>
      <c r="BM151" s="348">
        <f t="shared" si="211"/>
        <v>2.9887225954285217</v>
      </c>
      <c r="BN151" s="349">
        <f t="shared" si="212"/>
        <v>2.9907584456106719</v>
      </c>
      <c r="BO151" s="268"/>
    </row>
    <row r="152" spans="2:67" ht="42" customHeight="1">
      <c r="B152" s="477"/>
      <c r="C152" s="476"/>
      <c r="D152" s="496">
        <v>1.1000000000000001</v>
      </c>
      <c r="E152" s="497">
        <f t="shared" si="148"/>
        <v>2.9162722008602708</v>
      </c>
      <c r="F152" s="502">
        <f t="shared" si="151"/>
        <v>0.70813610043013542</v>
      </c>
      <c r="G152" s="502">
        <f t="shared" si="152"/>
        <v>0.71560874563874943</v>
      </c>
      <c r="H152" s="348">
        <f t="shared" si="154"/>
        <v>0.71560874563874943</v>
      </c>
      <c r="I152" s="348">
        <f t="shared" si="155"/>
        <v>0.72164734109355477</v>
      </c>
      <c r="J152" s="348">
        <f t="shared" si="156"/>
        <v>0.72176459054622133</v>
      </c>
      <c r="K152" s="348">
        <f t="shared" si="157"/>
        <v>0.72683009596904768</v>
      </c>
      <c r="L152" s="348">
        <f t="shared" si="158"/>
        <v>0.72683009596904768</v>
      </c>
      <c r="M152" s="348">
        <f t="shared" si="159"/>
        <v>0.73099461037224622</v>
      </c>
      <c r="N152" s="348">
        <f t="shared" si="160"/>
        <v>0.73099461037224622</v>
      </c>
      <c r="O152" s="348">
        <f t="shared" si="161"/>
        <v>0.77009704779063859</v>
      </c>
      <c r="P152" s="348">
        <f t="shared" si="162"/>
        <v>0.77449814270889927</v>
      </c>
      <c r="Q152" s="348">
        <f t="shared" si="163"/>
        <v>0.77985014091364169</v>
      </c>
      <c r="R152" s="348">
        <f t="shared" si="164"/>
        <v>0.78746873100300829</v>
      </c>
      <c r="S152" s="348">
        <f t="shared" si="165"/>
        <v>0.80428263322876115</v>
      </c>
      <c r="T152" s="348">
        <f t="shared" si="166"/>
        <v>0.82446912143143736</v>
      </c>
      <c r="U152" s="348">
        <f t="shared" si="167"/>
        <v>0.84861743944614376</v>
      </c>
      <c r="V152" s="348">
        <f t="shared" si="168"/>
        <v>0.87738083470269723</v>
      </c>
      <c r="W152" s="348">
        <f t="shared" si="169"/>
        <v>0.91146585445554196</v>
      </c>
      <c r="X152" s="348">
        <f t="shared" si="170"/>
        <v>0.95161217850902347</v>
      </c>
      <c r="Y152" s="348">
        <f t="shared" si="171"/>
        <v>0.99856036904907697</v>
      </c>
      <c r="Z152" s="348">
        <f t="shared" si="172"/>
        <v>1.0530053926420335</v>
      </c>
      <c r="AA152" s="348">
        <f t="shared" si="173"/>
        <v>1.1155350917750206</v>
      </c>
      <c r="AB152" s="348">
        <f t="shared" si="174"/>
        <v>1.186555218533635</v>
      </c>
      <c r="AC152" s="348">
        <f t="shared" si="175"/>
        <v>1.2662062470904765</v>
      </c>
      <c r="AD152" s="348">
        <f t="shared" si="176"/>
        <v>1.3542815759455094</v>
      </c>
      <c r="AE152" s="348">
        <f t="shared" si="177"/>
        <v>1.4501609108197062</v>
      </c>
      <c r="AF152" s="348">
        <f t="shared" si="178"/>
        <v>1.5527749711763299</v>
      </c>
      <c r="AG152" s="348">
        <f t="shared" si="179"/>
        <v>1.6606163770686786</v>
      </c>
      <c r="AH152" s="348">
        <f t="shared" si="180"/>
        <v>1.7718054832456607</v>
      </c>
      <c r="AI152" s="348">
        <f t="shared" si="181"/>
        <v>1.8842094849841171</v>
      </c>
      <c r="AJ152" s="348">
        <f t="shared" si="182"/>
        <v>1.9956008610143354</v>
      </c>
      <c r="AK152" s="348">
        <f t="shared" si="183"/>
        <v>2.1038311421255047</v>
      </c>
      <c r="AL152" s="348">
        <f t="shared" si="184"/>
        <v>2.206991866327213</v>
      </c>
      <c r="AM152" s="348">
        <f t="shared" si="185"/>
        <v>2.3035380398824303</v>
      </c>
      <c r="AN152" s="348">
        <f t="shared" si="186"/>
        <v>2.3923590930899739</v>
      </c>
      <c r="AO152" s="348">
        <f t="shared" si="187"/>
        <v>2.472794556470383</v>
      </c>
      <c r="AP152" s="348">
        <f t="shared" si="188"/>
        <v>2.5446024272437637</v>
      </c>
      <c r="AQ152" s="348">
        <f t="shared" si="189"/>
        <v>2.6078947330914284</v>
      </c>
      <c r="AR152" s="348">
        <f t="shared" si="190"/>
        <v>2.6630564950061606</v>
      </c>
      <c r="AS152" s="348">
        <f t="shared" si="191"/>
        <v>2.7106621989343043</v>
      </c>
      <c r="AT152" s="348">
        <f t="shared" si="192"/>
        <v>2.7513997986650609</v>
      </c>
      <c r="AU152" s="348">
        <f t="shared" si="193"/>
        <v>2.786007845758665</v>
      </c>
      <c r="AV152" s="348">
        <f t="shared" si="194"/>
        <v>2.8152276418723696</v>
      </c>
      <c r="AW152" s="348">
        <f t="shared" si="195"/>
        <v>2.83976976425516</v>
      </c>
      <c r="AX152" s="348">
        <f t="shared" si="196"/>
        <v>2.8602929004389543</v>
      </c>
      <c r="AY152" s="348">
        <f t="shared" si="197"/>
        <v>2.8773923891779334</v>
      </c>
      <c r="AZ152" s="348">
        <f t="shared" si="198"/>
        <v>2.891595893857982</v>
      </c>
      <c r="BA152" s="348">
        <f t="shared" si="199"/>
        <v>2.9052243839740681</v>
      </c>
      <c r="BB152" s="348">
        <f t="shared" si="200"/>
        <v>2.9169924572587345</v>
      </c>
      <c r="BC152" s="348">
        <f t="shared" si="201"/>
        <v>2.9267222035050562</v>
      </c>
      <c r="BD152" s="348">
        <f t="shared" si="202"/>
        <v>2.9359522233310811</v>
      </c>
      <c r="BE152" s="348">
        <f t="shared" si="203"/>
        <v>2.9452278667125129</v>
      </c>
      <c r="BF152" s="348">
        <f t="shared" si="204"/>
        <v>2.9549576129588346</v>
      </c>
      <c r="BG152" s="348">
        <f t="shared" si="205"/>
        <v>2.9629881037752694</v>
      </c>
      <c r="BH152" s="348">
        <f t="shared" si="206"/>
        <v>2.9696065943480447</v>
      </c>
      <c r="BI152" s="348">
        <f t="shared" si="207"/>
        <v>2.9750549030969533</v>
      </c>
      <c r="BJ152" s="348">
        <f t="shared" si="208"/>
        <v>2.9795355550509717</v>
      </c>
      <c r="BK152" s="348">
        <f t="shared" si="209"/>
        <v>2.9832174602057466</v>
      </c>
      <c r="BL152" s="348">
        <f t="shared" si="210"/>
        <v>2.9862410154402386</v>
      </c>
      <c r="BM152" s="348">
        <f t="shared" si="211"/>
        <v>2.9887225954285217</v>
      </c>
      <c r="BN152" s="349">
        <f t="shared" si="212"/>
        <v>2.9907584456106719</v>
      </c>
      <c r="BO152" s="268"/>
    </row>
    <row r="153" spans="2:67" ht="42" customHeight="1">
      <c r="B153" s="477"/>
      <c r="C153" s="476"/>
      <c r="D153" s="498">
        <v>1.05</v>
      </c>
      <c r="E153" s="497">
        <f t="shared" si="148"/>
        <v>2.8981541848595631</v>
      </c>
      <c r="F153" s="502">
        <f t="shared" si="151"/>
        <v>0.69907709242978155</v>
      </c>
      <c r="G153" s="502">
        <f t="shared" si="152"/>
        <v>0.70813610043013542</v>
      </c>
      <c r="H153" s="348">
        <f t="shared" si="154"/>
        <v>0.70813610043013542</v>
      </c>
      <c r="I153" s="348">
        <f t="shared" si="155"/>
        <v>0.71258833309320091</v>
      </c>
      <c r="J153" s="348">
        <f t="shared" si="156"/>
        <v>0.71555784750518459</v>
      </c>
      <c r="K153" s="348">
        <f t="shared" si="157"/>
        <v>0.71917414022042014</v>
      </c>
      <c r="L153" s="348">
        <f t="shared" si="158"/>
        <v>0.72176459054622133</v>
      </c>
      <c r="M153" s="348">
        <f t="shared" si="159"/>
        <v>0.72683009596904768</v>
      </c>
      <c r="N153" s="348">
        <f t="shared" si="160"/>
        <v>0.72683009596904768</v>
      </c>
      <c r="O153" s="348">
        <f t="shared" si="161"/>
        <v>0.73099461037224622</v>
      </c>
      <c r="P153" s="348">
        <f t="shared" si="162"/>
        <v>0.77009704779063859</v>
      </c>
      <c r="Q153" s="348">
        <f t="shared" si="163"/>
        <v>0.77449814270889927</v>
      </c>
      <c r="R153" s="348">
        <f t="shared" si="164"/>
        <v>0.78097861254401735</v>
      </c>
      <c r="S153" s="348">
        <f t="shared" si="165"/>
        <v>0.79522362522840728</v>
      </c>
      <c r="T153" s="348">
        <f t="shared" si="166"/>
        <v>0.81541011343108349</v>
      </c>
      <c r="U153" s="348">
        <f t="shared" si="167"/>
        <v>0.8395584314457899</v>
      </c>
      <c r="V153" s="348">
        <f t="shared" si="168"/>
        <v>0.86832182670234337</v>
      </c>
      <c r="W153" s="348">
        <f t="shared" si="169"/>
        <v>0.90240684645518809</v>
      </c>
      <c r="X153" s="348">
        <f t="shared" si="170"/>
        <v>0.9425531705086696</v>
      </c>
      <c r="Y153" s="348">
        <f t="shared" si="171"/>
        <v>0.9895013610487231</v>
      </c>
      <c r="Z153" s="348">
        <f t="shared" si="172"/>
        <v>1.0439463846416797</v>
      </c>
      <c r="AA153" s="348">
        <f t="shared" si="173"/>
        <v>1.1064760837746668</v>
      </c>
      <c r="AB153" s="348">
        <f t="shared" si="174"/>
        <v>1.1774962105332811</v>
      </c>
      <c r="AC153" s="348">
        <f t="shared" si="175"/>
        <v>1.2571472390901226</v>
      </c>
      <c r="AD153" s="348">
        <f t="shared" si="176"/>
        <v>1.3452225679451555</v>
      </c>
      <c r="AE153" s="348">
        <f t="shared" si="177"/>
        <v>1.4411019028193524</v>
      </c>
      <c r="AF153" s="348">
        <f t="shared" si="178"/>
        <v>1.543715963175976</v>
      </c>
      <c r="AG153" s="348">
        <f t="shared" si="179"/>
        <v>1.6515573690683247</v>
      </c>
      <c r="AH153" s="348">
        <f t="shared" si="180"/>
        <v>1.7627464752453068</v>
      </c>
      <c r="AI153" s="348">
        <f t="shared" si="181"/>
        <v>1.8751504769837632</v>
      </c>
      <c r="AJ153" s="348">
        <f t="shared" si="182"/>
        <v>1.9865418530139816</v>
      </c>
      <c r="AK153" s="348">
        <f t="shared" si="183"/>
        <v>2.0947721341251508</v>
      </c>
      <c r="AL153" s="348">
        <f t="shared" si="184"/>
        <v>2.1979328583268591</v>
      </c>
      <c r="AM153" s="348">
        <f t="shared" si="185"/>
        <v>2.2944790318820765</v>
      </c>
      <c r="AN153" s="348">
        <f t="shared" si="186"/>
        <v>2.38330008508962</v>
      </c>
      <c r="AO153" s="348">
        <f t="shared" si="187"/>
        <v>2.4637355484700292</v>
      </c>
      <c r="AP153" s="348">
        <f t="shared" si="188"/>
        <v>2.5355434192434099</v>
      </c>
      <c r="AQ153" s="348">
        <f t="shared" si="189"/>
        <v>2.5988357250910745</v>
      </c>
      <c r="AR153" s="348">
        <f t="shared" si="190"/>
        <v>2.6539974870058067</v>
      </c>
      <c r="AS153" s="348">
        <f t="shared" si="191"/>
        <v>2.7016031909339504</v>
      </c>
      <c r="AT153" s="348">
        <f t="shared" si="192"/>
        <v>2.742340790664707</v>
      </c>
      <c r="AU153" s="348">
        <f t="shared" si="193"/>
        <v>2.7769488377583111</v>
      </c>
      <c r="AV153" s="348">
        <f t="shared" si="194"/>
        <v>2.8061686338720158</v>
      </c>
      <c r="AW153" s="348">
        <f t="shared" si="195"/>
        <v>2.8307107562548062</v>
      </c>
      <c r="AX153" s="348">
        <f t="shared" si="196"/>
        <v>2.8512338924386005</v>
      </c>
      <c r="AY153" s="348">
        <f t="shared" si="197"/>
        <v>2.8683333811775795</v>
      </c>
      <c r="AZ153" s="348">
        <f t="shared" si="198"/>
        <v>2.8848650343865474</v>
      </c>
      <c r="BA153" s="348">
        <f t="shared" si="199"/>
        <v>2.899068539066596</v>
      </c>
      <c r="BB153" s="348">
        <f t="shared" si="200"/>
        <v>2.9108366123512623</v>
      </c>
      <c r="BC153" s="348">
        <f t="shared" si="201"/>
        <v>2.9220579626815608</v>
      </c>
      <c r="BD153" s="348">
        <f t="shared" si="202"/>
        <v>2.9317877089278825</v>
      </c>
      <c r="BE153" s="348">
        <f t="shared" si="203"/>
        <v>2.9398181997443169</v>
      </c>
      <c r="BF153" s="348">
        <f t="shared" si="204"/>
        <v>2.9474039450924545</v>
      </c>
      <c r="BG153" s="348">
        <f t="shared" si="205"/>
        <v>2.9549576129588346</v>
      </c>
      <c r="BH153" s="348">
        <f t="shared" si="206"/>
        <v>2.9629881037752694</v>
      </c>
      <c r="BI153" s="348">
        <f t="shared" si="207"/>
        <v>2.9696065943480447</v>
      </c>
      <c r="BJ153" s="348">
        <f t="shared" si="208"/>
        <v>2.9750549030969533</v>
      </c>
      <c r="BK153" s="348">
        <f t="shared" si="209"/>
        <v>2.9795355550509717</v>
      </c>
      <c r="BL153" s="348">
        <f t="shared" si="210"/>
        <v>2.9832174602057466</v>
      </c>
      <c r="BM153" s="348">
        <f t="shared" si="211"/>
        <v>2.9862410154402386</v>
      </c>
      <c r="BN153" s="349">
        <f t="shared" si="212"/>
        <v>2.9887225954285217</v>
      </c>
      <c r="BO153" s="268"/>
    </row>
    <row r="154" spans="2:67" ht="42" customHeight="1">
      <c r="B154" s="477"/>
      <c r="C154" s="476"/>
      <c r="D154" s="496">
        <v>1</v>
      </c>
      <c r="E154" s="497">
        <f t="shared" si="148"/>
        <v>2.8762254594206396</v>
      </c>
      <c r="F154" s="502">
        <f t="shared" si="151"/>
        <v>0.68811272971031978</v>
      </c>
      <c r="G154" s="502">
        <f t="shared" si="152"/>
        <v>0.69718755084001371</v>
      </c>
      <c r="H154" s="348">
        <f t="shared" si="154"/>
        <v>0.69907709242978155</v>
      </c>
      <c r="I154" s="348">
        <f t="shared" si="155"/>
        <v>0.70162397037373914</v>
      </c>
      <c r="J154" s="348">
        <f t="shared" si="156"/>
        <v>0.70459348478572281</v>
      </c>
      <c r="K154" s="348">
        <f t="shared" si="157"/>
        <v>0.70820977750095837</v>
      </c>
      <c r="L154" s="348">
        <f t="shared" si="158"/>
        <v>0.71261087241921905</v>
      </c>
      <c r="M154" s="348">
        <f t="shared" si="159"/>
        <v>0.71796287062396147</v>
      </c>
      <c r="N154" s="348">
        <f t="shared" si="160"/>
        <v>0.72176459054622133</v>
      </c>
      <c r="O154" s="348">
        <f t="shared" si="161"/>
        <v>0.72683009596904768</v>
      </c>
      <c r="P154" s="348">
        <f t="shared" si="162"/>
        <v>0.72683009596904768</v>
      </c>
      <c r="Q154" s="348">
        <f t="shared" si="163"/>
        <v>0.77449814270889927</v>
      </c>
      <c r="R154" s="348">
        <f t="shared" si="164"/>
        <v>0.77985014091364169</v>
      </c>
      <c r="S154" s="348">
        <f t="shared" si="165"/>
        <v>0.78746873100300829</v>
      </c>
      <c r="T154" s="348">
        <f t="shared" si="166"/>
        <v>0.80444575071162172</v>
      </c>
      <c r="U154" s="348">
        <f t="shared" si="167"/>
        <v>0.82859406872632813</v>
      </c>
      <c r="V154" s="348">
        <f t="shared" si="168"/>
        <v>0.8573574639828816</v>
      </c>
      <c r="W154" s="348">
        <f t="shared" si="169"/>
        <v>0.89144248373572632</v>
      </c>
      <c r="X154" s="348">
        <f t="shared" si="170"/>
        <v>0.93158880778920783</v>
      </c>
      <c r="Y154" s="348">
        <f t="shared" si="171"/>
        <v>0.97853699832926133</v>
      </c>
      <c r="Z154" s="348">
        <f t="shared" si="172"/>
        <v>1.0329820219222179</v>
      </c>
      <c r="AA154" s="348">
        <f t="shared" si="173"/>
        <v>1.095511721055205</v>
      </c>
      <c r="AB154" s="348">
        <f t="shared" si="174"/>
        <v>1.1665318478138194</v>
      </c>
      <c r="AC154" s="348">
        <f t="shared" si="175"/>
        <v>1.2461828763706608</v>
      </c>
      <c r="AD154" s="348">
        <f t="shared" si="176"/>
        <v>1.3342582052256935</v>
      </c>
      <c r="AE154" s="348">
        <f t="shared" si="177"/>
        <v>1.4301375400998906</v>
      </c>
      <c r="AF154" s="348">
        <f t="shared" si="178"/>
        <v>1.532751600456514</v>
      </c>
      <c r="AG154" s="348">
        <f t="shared" si="179"/>
        <v>1.640593006348863</v>
      </c>
      <c r="AH154" s="348">
        <f t="shared" si="180"/>
        <v>1.751782112525845</v>
      </c>
      <c r="AI154" s="348">
        <f t="shared" si="181"/>
        <v>1.8641861142643015</v>
      </c>
      <c r="AJ154" s="348">
        <f t="shared" si="182"/>
        <v>1.9755774902945198</v>
      </c>
      <c r="AK154" s="348">
        <f t="shared" si="183"/>
        <v>2.0838077714056888</v>
      </c>
      <c r="AL154" s="348">
        <f t="shared" si="184"/>
        <v>2.1869684956073976</v>
      </c>
      <c r="AM154" s="348">
        <f t="shared" si="185"/>
        <v>2.2835146691626145</v>
      </c>
      <c r="AN154" s="348">
        <f t="shared" si="186"/>
        <v>2.3723357223701584</v>
      </c>
      <c r="AO154" s="348">
        <f t="shared" si="187"/>
        <v>2.4527711857505672</v>
      </c>
      <c r="AP154" s="348">
        <f t="shared" si="188"/>
        <v>2.5245790565239483</v>
      </c>
      <c r="AQ154" s="348">
        <f t="shared" si="189"/>
        <v>2.5878713623716125</v>
      </c>
      <c r="AR154" s="348">
        <f t="shared" si="190"/>
        <v>2.6430331242863452</v>
      </c>
      <c r="AS154" s="348">
        <f t="shared" si="191"/>
        <v>2.6906388282144889</v>
      </c>
      <c r="AT154" s="348">
        <f t="shared" si="192"/>
        <v>2.7313764279452455</v>
      </c>
      <c r="AU154" s="348">
        <f t="shared" si="193"/>
        <v>2.7659844750388496</v>
      </c>
      <c r="AV154" s="348">
        <f t="shared" si="194"/>
        <v>2.7952042711525538</v>
      </c>
      <c r="AW154" s="348">
        <f t="shared" si="195"/>
        <v>2.8197463935353442</v>
      </c>
      <c r="AX154" s="348">
        <f t="shared" si="196"/>
        <v>2.8402695297191389</v>
      </c>
      <c r="AY154" s="348">
        <f t="shared" si="197"/>
        <v>2.8602929004389543</v>
      </c>
      <c r="AZ154" s="348">
        <f t="shared" si="198"/>
        <v>2.8773923891779334</v>
      </c>
      <c r="BA154" s="348">
        <f t="shared" si="199"/>
        <v>2.891595893857982</v>
      </c>
      <c r="BB154" s="348">
        <f t="shared" si="200"/>
        <v>2.9052243839740681</v>
      </c>
      <c r="BC154" s="348">
        <f t="shared" si="201"/>
        <v>2.9169924572587345</v>
      </c>
      <c r="BD154" s="348">
        <f t="shared" si="202"/>
        <v>2.9267222035050562</v>
      </c>
      <c r="BE154" s="348">
        <f t="shared" si="203"/>
        <v>2.9359522233310811</v>
      </c>
      <c r="BF154" s="348">
        <f t="shared" si="204"/>
        <v>2.9452278667125129</v>
      </c>
      <c r="BG154" s="348">
        <f t="shared" si="205"/>
        <v>2.9549576129588346</v>
      </c>
      <c r="BH154" s="348">
        <f t="shared" si="206"/>
        <v>2.9629881037752694</v>
      </c>
      <c r="BI154" s="348">
        <f t="shared" si="207"/>
        <v>2.9696065943480447</v>
      </c>
      <c r="BJ154" s="348">
        <f t="shared" si="208"/>
        <v>2.9750549030969533</v>
      </c>
      <c r="BK154" s="348">
        <f t="shared" si="209"/>
        <v>2.9795355550509717</v>
      </c>
      <c r="BL154" s="348">
        <f t="shared" si="210"/>
        <v>2.9832174602057466</v>
      </c>
      <c r="BM154" s="348">
        <f t="shared" si="211"/>
        <v>2.9862410154402386</v>
      </c>
      <c r="BN154" s="349">
        <f t="shared" si="212"/>
        <v>2.9887225954285217</v>
      </c>
      <c r="BO154" s="268"/>
    </row>
    <row r="155" spans="2:67" ht="42" customHeight="1">
      <c r="B155" s="477"/>
      <c r="C155" s="476"/>
      <c r="D155" s="498">
        <v>0.95</v>
      </c>
      <c r="E155" s="497">
        <f t="shared" si="148"/>
        <v>2.8497365068516682</v>
      </c>
      <c r="F155" s="502">
        <f t="shared" si="151"/>
        <v>0.67486825342583412</v>
      </c>
      <c r="G155" s="502">
        <f t="shared" si="152"/>
        <v>0.68394307455552805</v>
      </c>
      <c r="H155" s="348">
        <f t="shared" si="154"/>
        <v>0.68594237608512143</v>
      </c>
      <c r="I155" s="348">
        <f t="shared" si="155"/>
        <v>0.68837949408925347</v>
      </c>
      <c r="J155" s="348">
        <f t="shared" si="156"/>
        <v>0.69134900850123715</v>
      </c>
      <c r="K155" s="348">
        <f t="shared" si="157"/>
        <v>0.69496530121647271</v>
      </c>
      <c r="L155" s="348">
        <f t="shared" si="158"/>
        <v>0.69936639613473339</v>
      </c>
      <c r="M155" s="348">
        <f t="shared" si="159"/>
        <v>0.70471839433947581</v>
      </c>
      <c r="N155" s="348">
        <f t="shared" si="160"/>
        <v>0.71122052070144259</v>
      </c>
      <c r="O155" s="348">
        <f t="shared" si="161"/>
        <v>0.71796287062396147</v>
      </c>
      <c r="P155" s="348">
        <f t="shared" si="162"/>
        <v>0.72176459054622133</v>
      </c>
      <c r="Q155" s="348">
        <f t="shared" si="163"/>
        <v>0.72683009596904768</v>
      </c>
      <c r="R155" s="348">
        <f t="shared" si="164"/>
        <v>0.77449814270889927</v>
      </c>
      <c r="S155" s="348">
        <f t="shared" si="165"/>
        <v>0.78097861254401735</v>
      </c>
      <c r="T155" s="348">
        <f t="shared" si="166"/>
        <v>0.79522362522840728</v>
      </c>
      <c r="U155" s="348">
        <f t="shared" si="167"/>
        <v>0.81541011343108349</v>
      </c>
      <c r="V155" s="348">
        <f t="shared" si="168"/>
        <v>0.84411298769839593</v>
      </c>
      <c r="W155" s="348">
        <f t="shared" si="169"/>
        <v>0.87819800745124066</v>
      </c>
      <c r="X155" s="348">
        <f t="shared" si="170"/>
        <v>0.91834433150472217</v>
      </c>
      <c r="Y155" s="348">
        <f t="shared" si="171"/>
        <v>0.96529252204477567</v>
      </c>
      <c r="Z155" s="348">
        <f t="shared" si="172"/>
        <v>1.0197375456377322</v>
      </c>
      <c r="AA155" s="348">
        <f t="shared" si="173"/>
        <v>1.0822672447707193</v>
      </c>
      <c r="AB155" s="348">
        <f t="shared" si="174"/>
        <v>1.1532873715293337</v>
      </c>
      <c r="AC155" s="348">
        <f t="shared" si="175"/>
        <v>1.2329384000861752</v>
      </c>
      <c r="AD155" s="348">
        <f t="shared" si="176"/>
        <v>1.3210137289412081</v>
      </c>
      <c r="AE155" s="348">
        <f t="shared" si="177"/>
        <v>1.4168930638154049</v>
      </c>
      <c r="AF155" s="348">
        <f t="shared" si="178"/>
        <v>1.5195071241720286</v>
      </c>
      <c r="AG155" s="348">
        <f t="shared" si="179"/>
        <v>1.6273485300643773</v>
      </c>
      <c r="AH155" s="348">
        <f t="shared" si="180"/>
        <v>1.7385376362413594</v>
      </c>
      <c r="AI155" s="348">
        <f t="shared" si="181"/>
        <v>1.8509416379798158</v>
      </c>
      <c r="AJ155" s="348">
        <f t="shared" si="182"/>
        <v>1.9623330140100341</v>
      </c>
      <c r="AK155" s="348">
        <f t="shared" si="183"/>
        <v>2.070563295121203</v>
      </c>
      <c r="AL155" s="348">
        <f t="shared" si="184"/>
        <v>2.1737240193229121</v>
      </c>
      <c r="AM155" s="348">
        <f t="shared" si="185"/>
        <v>2.2702701928781286</v>
      </c>
      <c r="AN155" s="348">
        <f t="shared" si="186"/>
        <v>2.359091246085673</v>
      </c>
      <c r="AO155" s="348">
        <f t="shared" si="187"/>
        <v>2.4395267094660817</v>
      </c>
      <c r="AP155" s="348">
        <f t="shared" si="188"/>
        <v>2.5113345802394624</v>
      </c>
      <c r="AQ155" s="348">
        <f t="shared" si="189"/>
        <v>2.5746268860871266</v>
      </c>
      <c r="AR155" s="348">
        <f t="shared" si="190"/>
        <v>2.6297886480018597</v>
      </c>
      <c r="AS155" s="348">
        <f t="shared" si="191"/>
        <v>2.677394351930003</v>
      </c>
      <c r="AT155" s="348">
        <f t="shared" si="192"/>
        <v>2.7181319516607596</v>
      </c>
      <c r="AU155" s="348">
        <f t="shared" si="193"/>
        <v>2.7527399987543637</v>
      </c>
      <c r="AV155" s="348">
        <f t="shared" si="194"/>
        <v>2.7819597948680683</v>
      </c>
      <c r="AW155" s="348">
        <f t="shared" si="195"/>
        <v>2.8065019172508587</v>
      </c>
      <c r="AX155" s="348">
        <f t="shared" si="196"/>
        <v>2.8307107562548062</v>
      </c>
      <c r="AY155" s="348">
        <f t="shared" si="197"/>
        <v>2.8512338924386005</v>
      </c>
      <c r="AZ155" s="348">
        <f t="shared" si="198"/>
        <v>2.8683333811775795</v>
      </c>
      <c r="BA155" s="348">
        <f t="shared" si="199"/>
        <v>2.8848650343865474</v>
      </c>
      <c r="BB155" s="348">
        <f t="shared" si="200"/>
        <v>2.899068539066596</v>
      </c>
      <c r="BC155" s="348">
        <f t="shared" si="201"/>
        <v>2.9108366123512623</v>
      </c>
      <c r="BD155" s="348">
        <f t="shared" si="202"/>
        <v>2.9220579626815608</v>
      </c>
      <c r="BE155" s="348">
        <f t="shared" si="203"/>
        <v>2.9317877089278825</v>
      </c>
      <c r="BF155" s="348">
        <f t="shared" si="204"/>
        <v>2.9398181997443169</v>
      </c>
      <c r="BG155" s="348">
        <f t="shared" si="205"/>
        <v>2.9474039450924545</v>
      </c>
      <c r="BH155" s="348">
        <f t="shared" si="206"/>
        <v>2.9549576129588346</v>
      </c>
      <c r="BI155" s="348">
        <f t="shared" si="207"/>
        <v>2.9629881037752694</v>
      </c>
      <c r="BJ155" s="348">
        <f t="shared" si="208"/>
        <v>2.9696065943480447</v>
      </c>
      <c r="BK155" s="348">
        <f t="shared" si="209"/>
        <v>2.9750549030969533</v>
      </c>
      <c r="BL155" s="348">
        <f t="shared" si="210"/>
        <v>2.9795355550509717</v>
      </c>
      <c r="BM155" s="348">
        <f t="shared" si="211"/>
        <v>2.9832174602057466</v>
      </c>
      <c r="BN155" s="349">
        <f t="shared" si="212"/>
        <v>2.9862410154402386</v>
      </c>
      <c r="BO155" s="268"/>
    </row>
    <row r="156" spans="2:67" ht="42" customHeight="1">
      <c r="B156" s="477"/>
      <c r="C156" s="476"/>
      <c r="D156" s="496">
        <v>0.9</v>
      </c>
      <c r="E156" s="497">
        <f t="shared" si="148"/>
        <v>2.8178146614216071</v>
      </c>
      <c r="F156" s="502">
        <f t="shared" si="151"/>
        <v>0.65890733071080354</v>
      </c>
      <c r="G156" s="502">
        <f t="shared" si="152"/>
        <v>0.66798215184049747</v>
      </c>
      <c r="H156" s="348">
        <f t="shared" si="154"/>
        <v>0.66998145337009085</v>
      </c>
      <c r="I156" s="348">
        <f t="shared" si="155"/>
        <v>0.6724185713742229</v>
      </c>
      <c r="J156" s="348">
        <f t="shared" si="156"/>
        <v>0.67538808578620657</v>
      </c>
      <c r="K156" s="348">
        <f t="shared" si="157"/>
        <v>0.67900437850144213</v>
      </c>
      <c r="L156" s="348">
        <f t="shared" si="158"/>
        <v>0.68340547341970281</v>
      </c>
      <c r="M156" s="348">
        <f t="shared" si="159"/>
        <v>0.68875747162444523</v>
      </c>
      <c r="N156" s="348">
        <f t="shared" si="160"/>
        <v>0.69525959798641201</v>
      </c>
      <c r="O156" s="348">
        <f t="shared" si="161"/>
        <v>0.70314983004324561</v>
      </c>
      <c r="P156" s="348">
        <f t="shared" si="162"/>
        <v>0.71122052070144259</v>
      </c>
      <c r="Q156" s="348">
        <f t="shared" si="163"/>
        <v>0.71796287062396147</v>
      </c>
      <c r="R156" s="348">
        <f t="shared" si="164"/>
        <v>0.72176459054622133</v>
      </c>
      <c r="S156" s="348">
        <f t="shared" si="165"/>
        <v>0.77985014091364169</v>
      </c>
      <c r="T156" s="348">
        <f t="shared" si="166"/>
        <v>0.78746873100300829</v>
      </c>
      <c r="U156" s="348">
        <f t="shared" si="167"/>
        <v>0.80444575071162172</v>
      </c>
      <c r="V156" s="348">
        <f t="shared" si="168"/>
        <v>0.82859406872632813</v>
      </c>
      <c r="W156" s="348">
        <f t="shared" si="169"/>
        <v>0.86223708473621008</v>
      </c>
      <c r="X156" s="348">
        <f t="shared" si="170"/>
        <v>0.90238340878969159</v>
      </c>
      <c r="Y156" s="348">
        <f t="shared" si="171"/>
        <v>0.94933159932974509</v>
      </c>
      <c r="Z156" s="348">
        <f t="shared" si="172"/>
        <v>1.0037766229227016</v>
      </c>
      <c r="AA156" s="348">
        <f t="shared" si="173"/>
        <v>1.0663063220556888</v>
      </c>
      <c r="AB156" s="348">
        <f t="shared" si="174"/>
        <v>1.1373264488143031</v>
      </c>
      <c r="AC156" s="348">
        <f t="shared" si="175"/>
        <v>1.2169774773711446</v>
      </c>
      <c r="AD156" s="348">
        <f t="shared" si="176"/>
        <v>1.3050528062261773</v>
      </c>
      <c r="AE156" s="348">
        <f t="shared" si="177"/>
        <v>1.4009321411003743</v>
      </c>
      <c r="AF156" s="348">
        <f t="shared" si="178"/>
        <v>1.5035462014569978</v>
      </c>
      <c r="AG156" s="348">
        <f t="shared" si="179"/>
        <v>1.6113876073493467</v>
      </c>
      <c r="AH156" s="348">
        <f t="shared" si="180"/>
        <v>1.7225767135263288</v>
      </c>
      <c r="AI156" s="348">
        <f t="shared" si="181"/>
        <v>1.8349807152647852</v>
      </c>
      <c r="AJ156" s="348">
        <f t="shared" si="182"/>
        <v>1.9463720912950035</v>
      </c>
      <c r="AK156" s="348">
        <f t="shared" si="183"/>
        <v>2.0546023724061726</v>
      </c>
      <c r="AL156" s="348">
        <f t="shared" si="184"/>
        <v>2.1577630966078813</v>
      </c>
      <c r="AM156" s="348">
        <f t="shared" si="185"/>
        <v>2.2543092701630982</v>
      </c>
      <c r="AN156" s="348">
        <f t="shared" si="186"/>
        <v>2.3431303233706422</v>
      </c>
      <c r="AO156" s="348">
        <f t="shared" si="187"/>
        <v>2.4235657867510509</v>
      </c>
      <c r="AP156" s="348">
        <f t="shared" si="188"/>
        <v>2.4953736575244321</v>
      </c>
      <c r="AQ156" s="348">
        <f t="shared" si="189"/>
        <v>2.5586659633720963</v>
      </c>
      <c r="AR156" s="348">
        <f t="shared" si="190"/>
        <v>2.6138277252868289</v>
      </c>
      <c r="AS156" s="348">
        <f t="shared" si="191"/>
        <v>2.6614334292149726</v>
      </c>
      <c r="AT156" s="348">
        <f t="shared" si="192"/>
        <v>2.7021710289457292</v>
      </c>
      <c r="AU156" s="348">
        <f t="shared" si="193"/>
        <v>2.7367790760393333</v>
      </c>
      <c r="AV156" s="348">
        <f t="shared" si="194"/>
        <v>2.7659988721530375</v>
      </c>
      <c r="AW156" s="348">
        <f t="shared" si="195"/>
        <v>2.7952042711525538</v>
      </c>
      <c r="AX156" s="348">
        <f t="shared" si="196"/>
        <v>2.8197463935353442</v>
      </c>
      <c r="AY156" s="348">
        <f t="shared" si="197"/>
        <v>2.8402695297191389</v>
      </c>
      <c r="AZ156" s="348">
        <f t="shared" si="198"/>
        <v>2.8602929004389543</v>
      </c>
      <c r="BA156" s="348">
        <f t="shared" si="199"/>
        <v>2.8773923891779334</v>
      </c>
      <c r="BB156" s="348">
        <f t="shared" si="200"/>
        <v>2.891595893857982</v>
      </c>
      <c r="BC156" s="348">
        <f t="shared" si="201"/>
        <v>2.9052243839740681</v>
      </c>
      <c r="BD156" s="348">
        <f t="shared" si="202"/>
        <v>2.9169924572587345</v>
      </c>
      <c r="BE156" s="348">
        <f t="shared" si="203"/>
        <v>2.9267222035050562</v>
      </c>
      <c r="BF156" s="348">
        <f t="shared" si="204"/>
        <v>2.9359522233310811</v>
      </c>
      <c r="BG156" s="348">
        <f t="shared" si="205"/>
        <v>2.9452278667125129</v>
      </c>
      <c r="BH156" s="348">
        <f t="shared" si="206"/>
        <v>2.9549576129588346</v>
      </c>
      <c r="BI156" s="348">
        <f t="shared" si="207"/>
        <v>2.9629881037752694</v>
      </c>
      <c r="BJ156" s="348">
        <f t="shared" si="208"/>
        <v>2.9696065943480447</v>
      </c>
      <c r="BK156" s="348">
        <f t="shared" si="209"/>
        <v>2.9750549030969533</v>
      </c>
      <c r="BL156" s="348">
        <f t="shared" si="210"/>
        <v>2.9795355550509717</v>
      </c>
      <c r="BM156" s="348">
        <f t="shared" si="211"/>
        <v>2.9832174602057466</v>
      </c>
      <c r="BN156" s="349">
        <f t="shared" si="212"/>
        <v>2.9862410154402386</v>
      </c>
      <c r="BO156" s="268"/>
    </row>
    <row r="157" spans="2:67" ht="42" customHeight="1">
      <c r="B157" s="478"/>
      <c r="C157" s="477"/>
      <c r="D157" s="498">
        <v>0.85</v>
      </c>
      <c r="E157" s="497">
        <f t="shared" si="148"/>
        <v>2.779455206958692</v>
      </c>
      <c r="F157" s="502">
        <f t="shared" si="151"/>
        <v>0.63972760347934599</v>
      </c>
      <c r="G157" s="502">
        <f t="shared" si="152"/>
        <v>0.64880242460903992</v>
      </c>
      <c r="H157" s="348">
        <f t="shared" si="154"/>
        <v>0.6508017261386333</v>
      </c>
      <c r="I157" s="348">
        <f t="shared" si="155"/>
        <v>0.65323884414276534</v>
      </c>
      <c r="J157" s="348">
        <f t="shared" si="156"/>
        <v>0.65620835855474902</v>
      </c>
      <c r="K157" s="348">
        <f t="shared" si="157"/>
        <v>0.65982465126998457</v>
      </c>
      <c r="L157" s="348">
        <f t="shared" si="158"/>
        <v>0.66422574618824526</v>
      </c>
      <c r="M157" s="348">
        <f t="shared" si="159"/>
        <v>0.66957774439298767</v>
      </c>
      <c r="N157" s="348">
        <f t="shared" si="160"/>
        <v>0.67607987075495446</v>
      </c>
      <c r="O157" s="348">
        <f t="shared" si="161"/>
        <v>0.68397010281178805</v>
      </c>
      <c r="P157" s="348">
        <f t="shared" si="162"/>
        <v>0.69353127902047373</v>
      </c>
      <c r="Q157" s="348">
        <f t="shared" si="163"/>
        <v>0.70314983004324561</v>
      </c>
      <c r="R157" s="348">
        <f t="shared" si="164"/>
        <v>0.71122052070144259</v>
      </c>
      <c r="S157" s="348">
        <f t="shared" si="165"/>
        <v>0.71796287062396147</v>
      </c>
      <c r="T157" s="348">
        <f t="shared" si="166"/>
        <v>0.78097861254401735</v>
      </c>
      <c r="U157" s="348">
        <f t="shared" si="167"/>
        <v>0.79522362522840728</v>
      </c>
      <c r="V157" s="348">
        <f t="shared" si="168"/>
        <v>0.81541011343108349</v>
      </c>
      <c r="W157" s="348">
        <f t="shared" si="169"/>
        <v>0.84411298769839593</v>
      </c>
      <c r="X157" s="348">
        <f t="shared" si="170"/>
        <v>0.88320368155823403</v>
      </c>
      <c r="Y157" s="348">
        <f t="shared" si="171"/>
        <v>0.93015187209828754</v>
      </c>
      <c r="Z157" s="348">
        <f t="shared" si="172"/>
        <v>0.98459689569124409</v>
      </c>
      <c r="AA157" s="348">
        <f t="shared" si="173"/>
        <v>1.0471265948242312</v>
      </c>
      <c r="AB157" s="348">
        <f t="shared" si="174"/>
        <v>1.1181467215828456</v>
      </c>
      <c r="AC157" s="348">
        <f t="shared" si="175"/>
        <v>1.197797750139687</v>
      </c>
      <c r="AD157" s="348">
        <f t="shared" si="176"/>
        <v>1.2858730789947197</v>
      </c>
      <c r="AE157" s="348">
        <f t="shared" si="177"/>
        <v>1.3817524138689168</v>
      </c>
      <c r="AF157" s="348">
        <f t="shared" si="178"/>
        <v>1.4843664742255402</v>
      </c>
      <c r="AG157" s="348">
        <f t="shared" si="179"/>
        <v>1.5922078801178892</v>
      </c>
      <c r="AH157" s="348">
        <f t="shared" si="180"/>
        <v>1.7033969862948712</v>
      </c>
      <c r="AI157" s="348">
        <f t="shared" si="181"/>
        <v>1.8158009880333277</v>
      </c>
      <c r="AJ157" s="348">
        <f t="shared" si="182"/>
        <v>1.927192364063546</v>
      </c>
      <c r="AK157" s="348">
        <f t="shared" si="183"/>
        <v>2.0354226451747151</v>
      </c>
      <c r="AL157" s="348">
        <f t="shared" si="184"/>
        <v>2.1385833693764238</v>
      </c>
      <c r="AM157" s="348">
        <f t="shared" si="185"/>
        <v>2.2351295429316407</v>
      </c>
      <c r="AN157" s="348">
        <f t="shared" si="186"/>
        <v>2.3239505961391846</v>
      </c>
      <c r="AO157" s="348">
        <f t="shared" si="187"/>
        <v>2.4043860595195934</v>
      </c>
      <c r="AP157" s="348">
        <f t="shared" si="188"/>
        <v>2.4761939302929745</v>
      </c>
      <c r="AQ157" s="348">
        <f t="shared" si="189"/>
        <v>2.5394862361406387</v>
      </c>
      <c r="AR157" s="348">
        <f t="shared" si="190"/>
        <v>2.5946479980553714</v>
      </c>
      <c r="AS157" s="348">
        <f t="shared" si="191"/>
        <v>2.6422537019835151</v>
      </c>
      <c r="AT157" s="348">
        <f t="shared" si="192"/>
        <v>2.6829913017142717</v>
      </c>
      <c r="AU157" s="348">
        <f t="shared" si="193"/>
        <v>2.7181319516607596</v>
      </c>
      <c r="AV157" s="348">
        <f t="shared" si="194"/>
        <v>2.7527399987543637</v>
      </c>
      <c r="AW157" s="348">
        <f t="shared" si="195"/>
        <v>2.7819597948680683</v>
      </c>
      <c r="AX157" s="348">
        <f t="shared" si="196"/>
        <v>2.8065019172508587</v>
      </c>
      <c r="AY157" s="348">
        <f t="shared" si="197"/>
        <v>2.8307107562548062</v>
      </c>
      <c r="AZ157" s="348">
        <f t="shared" si="198"/>
        <v>2.8512338924386005</v>
      </c>
      <c r="BA157" s="348">
        <f t="shared" si="199"/>
        <v>2.8683333811775795</v>
      </c>
      <c r="BB157" s="348">
        <f t="shared" si="200"/>
        <v>2.8848650343865474</v>
      </c>
      <c r="BC157" s="348">
        <f t="shared" si="201"/>
        <v>2.899068539066596</v>
      </c>
      <c r="BD157" s="348">
        <f t="shared" si="202"/>
        <v>2.9108366123512623</v>
      </c>
      <c r="BE157" s="348">
        <f t="shared" si="203"/>
        <v>2.9220579626815608</v>
      </c>
      <c r="BF157" s="348">
        <f t="shared" si="204"/>
        <v>2.9317877089278825</v>
      </c>
      <c r="BG157" s="348">
        <f t="shared" si="205"/>
        <v>2.9398181997443169</v>
      </c>
      <c r="BH157" s="348">
        <f t="shared" si="206"/>
        <v>2.9474039450924545</v>
      </c>
      <c r="BI157" s="348">
        <f t="shared" si="207"/>
        <v>2.9549576129588346</v>
      </c>
      <c r="BJ157" s="348">
        <f t="shared" si="208"/>
        <v>2.9629881037752694</v>
      </c>
      <c r="BK157" s="348">
        <f t="shared" si="209"/>
        <v>2.9696065943480447</v>
      </c>
      <c r="BL157" s="348">
        <f t="shared" si="210"/>
        <v>2.9750549030969533</v>
      </c>
      <c r="BM157" s="348">
        <f t="shared" si="211"/>
        <v>2.9795355550509717</v>
      </c>
      <c r="BN157" s="349">
        <f t="shared" si="212"/>
        <v>2.9832174602057466</v>
      </c>
      <c r="BO157" s="268"/>
    </row>
    <row r="158" spans="2:67" ht="42" customHeight="1">
      <c r="B158" s="478"/>
      <c r="C158" s="477"/>
      <c r="D158" s="496">
        <v>0.8</v>
      </c>
      <c r="E158" s="497">
        <f t="shared" si="148"/>
        <v>2.7335175661147932</v>
      </c>
      <c r="F158" s="502">
        <f t="shared" si="151"/>
        <v>0.61675878305739662</v>
      </c>
      <c r="G158" s="502">
        <f t="shared" si="152"/>
        <v>0.62583360418709055</v>
      </c>
      <c r="H158" s="348">
        <f t="shared" si="154"/>
        <v>0.62783290571668393</v>
      </c>
      <c r="I158" s="348">
        <f t="shared" si="155"/>
        <v>0.63027002372081598</v>
      </c>
      <c r="J158" s="348">
        <f t="shared" si="156"/>
        <v>0.63323953813279965</v>
      </c>
      <c r="K158" s="348">
        <f t="shared" si="157"/>
        <v>0.63685583084803521</v>
      </c>
      <c r="L158" s="348">
        <f t="shared" si="158"/>
        <v>0.64125692576629589</v>
      </c>
      <c r="M158" s="348">
        <f t="shared" si="159"/>
        <v>0.64660892397103831</v>
      </c>
      <c r="N158" s="348">
        <f t="shared" si="160"/>
        <v>0.65311105033300509</v>
      </c>
      <c r="O158" s="348">
        <f t="shared" si="161"/>
        <v>0.66100128238983868</v>
      </c>
      <c r="P158" s="348">
        <f t="shared" si="162"/>
        <v>0.67056245859852437</v>
      </c>
      <c r="Q158" s="348">
        <f t="shared" si="163"/>
        <v>0.68212864996266453</v>
      </c>
      <c r="R158" s="348">
        <f t="shared" si="164"/>
        <v>0.69353127902047373</v>
      </c>
      <c r="S158" s="348">
        <f t="shared" si="165"/>
        <v>0.70314983004324561</v>
      </c>
      <c r="T158" s="348">
        <f t="shared" si="166"/>
        <v>0.71122052070144259</v>
      </c>
      <c r="U158" s="348">
        <f t="shared" si="167"/>
        <v>0.78746873100300829</v>
      </c>
      <c r="V158" s="348">
        <f t="shared" si="168"/>
        <v>0.80444575071162172</v>
      </c>
      <c r="W158" s="348">
        <f t="shared" si="169"/>
        <v>0.82859406872632813</v>
      </c>
      <c r="X158" s="348">
        <f t="shared" si="170"/>
        <v>0.86223708473621008</v>
      </c>
      <c r="Y158" s="348">
        <f t="shared" si="171"/>
        <v>0.90718305167633817</v>
      </c>
      <c r="Z158" s="348">
        <f t="shared" si="172"/>
        <v>0.96162807526929472</v>
      </c>
      <c r="AA158" s="348">
        <f t="shared" si="173"/>
        <v>1.0241577744022818</v>
      </c>
      <c r="AB158" s="348">
        <f t="shared" si="174"/>
        <v>1.0951779011608962</v>
      </c>
      <c r="AC158" s="348">
        <f t="shared" si="175"/>
        <v>1.1748289297177377</v>
      </c>
      <c r="AD158" s="348">
        <f t="shared" si="176"/>
        <v>1.2629042585727706</v>
      </c>
      <c r="AE158" s="348">
        <f t="shared" si="177"/>
        <v>1.3587835934469674</v>
      </c>
      <c r="AF158" s="348">
        <f t="shared" si="178"/>
        <v>1.4613976538035911</v>
      </c>
      <c r="AG158" s="348">
        <f t="shared" si="179"/>
        <v>1.5692390596959398</v>
      </c>
      <c r="AH158" s="348">
        <f t="shared" si="180"/>
        <v>1.6804281658729219</v>
      </c>
      <c r="AI158" s="348">
        <f t="shared" si="181"/>
        <v>1.7928321676113783</v>
      </c>
      <c r="AJ158" s="348">
        <f t="shared" si="182"/>
        <v>1.9042235436415966</v>
      </c>
      <c r="AK158" s="348">
        <f t="shared" si="183"/>
        <v>2.0124538247527655</v>
      </c>
      <c r="AL158" s="348">
        <f t="shared" si="184"/>
        <v>2.1156145489544746</v>
      </c>
      <c r="AM158" s="348">
        <f t="shared" si="185"/>
        <v>2.2121607225096911</v>
      </c>
      <c r="AN158" s="348">
        <f t="shared" si="186"/>
        <v>2.3009817757172355</v>
      </c>
      <c r="AO158" s="348">
        <f t="shared" si="187"/>
        <v>2.3814172390976442</v>
      </c>
      <c r="AP158" s="348">
        <f t="shared" si="188"/>
        <v>2.4532251098710249</v>
      </c>
      <c r="AQ158" s="348">
        <f t="shared" si="189"/>
        <v>2.5165174157186891</v>
      </c>
      <c r="AR158" s="348">
        <f t="shared" si="190"/>
        <v>2.5716791776334222</v>
      </c>
      <c r="AS158" s="348">
        <f t="shared" si="191"/>
        <v>2.6192848815615655</v>
      </c>
      <c r="AT158" s="348">
        <f t="shared" si="192"/>
        <v>2.6614334292149726</v>
      </c>
      <c r="AU158" s="348">
        <f t="shared" si="193"/>
        <v>2.7021710289457292</v>
      </c>
      <c r="AV158" s="348">
        <f t="shared" si="194"/>
        <v>2.7367790760393333</v>
      </c>
      <c r="AW158" s="348">
        <f t="shared" si="195"/>
        <v>2.7659988721530375</v>
      </c>
      <c r="AX158" s="348">
        <f t="shared" si="196"/>
        <v>2.7952042711525538</v>
      </c>
      <c r="AY158" s="348">
        <f t="shared" si="197"/>
        <v>2.8197463935353442</v>
      </c>
      <c r="AZ158" s="348">
        <f t="shared" si="198"/>
        <v>2.8402695297191389</v>
      </c>
      <c r="BA158" s="348">
        <f t="shared" si="199"/>
        <v>2.8602929004389543</v>
      </c>
      <c r="BB158" s="348">
        <f t="shared" si="200"/>
        <v>2.8773923891779334</v>
      </c>
      <c r="BC158" s="348">
        <f t="shared" si="201"/>
        <v>2.891595893857982</v>
      </c>
      <c r="BD158" s="348">
        <f t="shared" si="202"/>
        <v>2.9052243839740681</v>
      </c>
      <c r="BE158" s="348">
        <f t="shared" si="203"/>
        <v>2.9169924572587345</v>
      </c>
      <c r="BF158" s="348">
        <f t="shared" si="204"/>
        <v>2.9267222035050562</v>
      </c>
      <c r="BG158" s="348">
        <f t="shared" si="205"/>
        <v>2.9359522233310811</v>
      </c>
      <c r="BH158" s="348">
        <f t="shared" si="206"/>
        <v>2.9452278667125129</v>
      </c>
      <c r="BI158" s="348">
        <f t="shared" si="207"/>
        <v>2.9549576129588346</v>
      </c>
      <c r="BJ158" s="348">
        <f t="shared" si="208"/>
        <v>2.9629881037752694</v>
      </c>
      <c r="BK158" s="348">
        <f t="shared" si="209"/>
        <v>2.9696065943480447</v>
      </c>
      <c r="BL158" s="348">
        <f t="shared" si="210"/>
        <v>2.9750549030969533</v>
      </c>
      <c r="BM158" s="348">
        <f t="shared" si="211"/>
        <v>2.9795355550509717</v>
      </c>
      <c r="BN158" s="349">
        <f t="shared" si="212"/>
        <v>2.9832174602057466</v>
      </c>
      <c r="BO158" s="268"/>
    </row>
    <row r="159" spans="2:67" ht="42" customHeight="1">
      <c r="B159" s="478"/>
      <c r="C159" s="477"/>
      <c r="D159" s="498">
        <v>0.75</v>
      </c>
      <c r="E159" s="497">
        <f t="shared" si="148"/>
        <v>2.6787298253429941</v>
      </c>
      <c r="F159" s="502">
        <f t="shared" si="151"/>
        <v>0.58936491267149704</v>
      </c>
      <c r="G159" s="502">
        <f t="shared" si="152"/>
        <v>0.59843973380119098</v>
      </c>
      <c r="H159" s="348">
        <f t="shared" si="154"/>
        <v>0.60043903533078435</v>
      </c>
      <c r="I159" s="348">
        <f t="shared" si="155"/>
        <v>0.6028761533349164</v>
      </c>
      <c r="J159" s="348">
        <f t="shared" si="156"/>
        <v>0.60584566774690007</v>
      </c>
      <c r="K159" s="348">
        <f t="shared" si="157"/>
        <v>0.60946196046213563</v>
      </c>
      <c r="L159" s="348">
        <f t="shared" si="158"/>
        <v>0.61386305538039632</v>
      </c>
      <c r="M159" s="348">
        <f t="shared" si="159"/>
        <v>0.61921505358513873</v>
      </c>
      <c r="N159" s="348">
        <f t="shared" si="160"/>
        <v>0.62571717994710552</v>
      </c>
      <c r="O159" s="348">
        <f t="shared" si="161"/>
        <v>0.63360741200393911</v>
      </c>
      <c r="P159" s="348">
        <f t="shared" si="162"/>
        <v>0.64316858821262479</v>
      </c>
      <c r="Q159" s="348">
        <f t="shared" si="163"/>
        <v>0.65473477957676496</v>
      </c>
      <c r="R159" s="348">
        <f t="shared" si="164"/>
        <v>0.66869754324436992</v>
      </c>
      <c r="S159" s="348">
        <f t="shared" si="165"/>
        <v>0.68212864996266453</v>
      </c>
      <c r="T159" s="348">
        <f t="shared" si="166"/>
        <v>0.69353127902047373</v>
      </c>
      <c r="U159" s="348">
        <f t="shared" si="167"/>
        <v>0.70314983004324561</v>
      </c>
      <c r="V159" s="348">
        <f t="shared" si="168"/>
        <v>0.79522362522840728</v>
      </c>
      <c r="W159" s="348">
        <f t="shared" si="169"/>
        <v>0.81541011343108349</v>
      </c>
      <c r="X159" s="348">
        <f t="shared" si="170"/>
        <v>0.84411298769839593</v>
      </c>
      <c r="Y159" s="348">
        <f t="shared" si="171"/>
        <v>0.88320368155823403</v>
      </c>
      <c r="Z159" s="348">
        <f t="shared" si="172"/>
        <v>0.93423420488339515</v>
      </c>
      <c r="AA159" s="348">
        <f t="shared" si="173"/>
        <v>0.99676390401638226</v>
      </c>
      <c r="AB159" s="348">
        <f t="shared" si="174"/>
        <v>1.0677840307749966</v>
      </c>
      <c r="AC159" s="348">
        <f t="shared" si="175"/>
        <v>1.1474350593318381</v>
      </c>
      <c r="AD159" s="348">
        <f t="shared" si="176"/>
        <v>1.2355103881868708</v>
      </c>
      <c r="AE159" s="348">
        <f t="shared" si="177"/>
        <v>1.3313897230610678</v>
      </c>
      <c r="AF159" s="348">
        <f t="shared" si="178"/>
        <v>1.4340037834176913</v>
      </c>
      <c r="AG159" s="348">
        <f t="shared" si="179"/>
        <v>1.5418451893100402</v>
      </c>
      <c r="AH159" s="348">
        <f t="shared" si="180"/>
        <v>1.6530342954870223</v>
      </c>
      <c r="AI159" s="348">
        <f t="shared" si="181"/>
        <v>1.7654382972254787</v>
      </c>
      <c r="AJ159" s="348">
        <f t="shared" si="182"/>
        <v>1.8768296732556971</v>
      </c>
      <c r="AK159" s="348">
        <f t="shared" si="183"/>
        <v>1.9850599543668661</v>
      </c>
      <c r="AL159" s="348">
        <f t="shared" si="184"/>
        <v>2.0882206785685749</v>
      </c>
      <c r="AM159" s="348">
        <f t="shared" si="185"/>
        <v>2.1847668521237917</v>
      </c>
      <c r="AN159" s="348">
        <f t="shared" si="186"/>
        <v>2.2735879053313357</v>
      </c>
      <c r="AO159" s="348">
        <f t="shared" si="187"/>
        <v>2.3540233687117444</v>
      </c>
      <c r="AP159" s="348">
        <f t="shared" si="188"/>
        <v>2.4258312394851256</v>
      </c>
      <c r="AQ159" s="348">
        <f t="shared" si="189"/>
        <v>2.4891235453327898</v>
      </c>
      <c r="AR159" s="348">
        <f t="shared" si="190"/>
        <v>2.5442853072475224</v>
      </c>
      <c r="AS159" s="348">
        <f t="shared" si="191"/>
        <v>2.5946479980553714</v>
      </c>
      <c r="AT159" s="348">
        <f t="shared" si="192"/>
        <v>2.6422537019835151</v>
      </c>
      <c r="AU159" s="348">
        <f t="shared" si="193"/>
        <v>2.6829913017142717</v>
      </c>
      <c r="AV159" s="348">
        <f t="shared" si="194"/>
        <v>2.7181319516607596</v>
      </c>
      <c r="AW159" s="348">
        <f t="shared" si="195"/>
        <v>2.7527399987543637</v>
      </c>
      <c r="AX159" s="348">
        <f t="shared" si="196"/>
        <v>2.7819597948680683</v>
      </c>
      <c r="AY159" s="348">
        <f t="shared" si="197"/>
        <v>2.8065019172508587</v>
      </c>
      <c r="AZ159" s="348">
        <f t="shared" si="198"/>
        <v>2.8307107562548062</v>
      </c>
      <c r="BA159" s="348">
        <f t="shared" si="199"/>
        <v>2.8512338924386005</v>
      </c>
      <c r="BB159" s="348">
        <f t="shared" si="200"/>
        <v>2.8683333811775795</v>
      </c>
      <c r="BC159" s="348">
        <f t="shared" si="201"/>
        <v>2.8848650343865474</v>
      </c>
      <c r="BD159" s="348">
        <f t="shared" si="202"/>
        <v>2.899068539066596</v>
      </c>
      <c r="BE159" s="348">
        <f t="shared" si="203"/>
        <v>2.9108366123512623</v>
      </c>
      <c r="BF159" s="348">
        <f t="shared" si="204"/>
        <v>2.9220579626815608</v>
      </c>
      <c r="BG159" s="348">
        <f t="shared" si="205"/>
        <v>2.9317877089278825</v>
      </c>
      <c r="BH159" s="348">
        <f t="shared" si="206"/>
        <v>2.9398181997443169</v>
      </c>
      <c r="BI159" s="348">
        <f t="shared" si="207"/>
        <v>2.9474039450924545</v>
      </c>
      <c r="BJ159" s="348">
        <f t="shared" si="208"/>
        <v>2.9549576129588346</v>
      </c>
      <c r="BK159" s="348">
        <f t="shared" si="209"/>
        <v>2.9629881037752694</v>
      </c>
      <c r="BL159" s="348">
        <f t="shared" si="210"/>
        <v>2.9696065943480447</v>
      </c>
      <c r="BM159" s="348">
        <f t="shared" si="211"/>
        <v>2.9750549030969533</v>
      </c>
      <c r="BN159" s="349">
        <f t="shared" si="212"/>
        <v>2.9795355550509717</v>
      </c>
      <c r="BO159" s="268"/>
    </row>
    <row r="160" spans="2:67" ht="42" customHeight="1">
      <c r="B160" s="478"/>
      <c r="C160" s="477"/>
      <c r="D160" s="496">
        <v>0.7</v>
      </c>
      <c r="E160" s="497">
        <f t="shared" si="148"/>
        <v>2.6137057557369263</v>
      </c>
      <c r="F160" s="502">
        <f t="shared" si="151"/>
        <v>0.55685287786846316</v>
      </c>
      <c r="G160" s="502">
        <f t="shared" si="152"/>
        <v>0.56592769899815709</v>
      </c>
      <c r="H160" s="348">
        <f t="shared" si="154"/>
        <v>0.56792700052775047</v>
      </c>
      <c r="I160" s="348">
        <f t="shared" si="155"/>
        <v>0.57036411853188251</v>
      </c>
      <c r="J160" s="348">
        <f t="shared" si="156"/>
        <v>0.57333363294386619</v>
      </c>
      <c r="K160" s="348">
        <f t="shared" si="157"/>
        <v>0.57694992565910175</v>
      </c>
      <c r="L160" s="348">
        <f t="shared" si="158"/>
        <v>0.58135102057736243</v>
      </c>
      <c r="M160" s="348">
        <f t="shared" si="159"/>
        <v>0.58670301878210485</v>
      </c>
      <c r="N160" s="348">
        <f t="shared" si="160"/>
        <v>0.59320514514407163</v>
      </c>
      <c r="O160" s="348">
        <f t="shared" si="161"/>
        <v>0.60109537720090522</v>
      </c>
      <c r="P160" s="348">
        <f t="shared" si="162"/>
        <v>0.61065655340959091</v>
      </c>
      <c r="Q160" s="348">
        <f t="shared" si="163"/>
        <v>0.62222274477373107</v>
      </c>
      <c r="R160" s="348">
        <f t="shared" si="164"/>
        <v>0.63618550844133603</v>
      </c>
      <c r="S160" s="348">
        <f t="shared" si="165"/>
        <v>0.65299941066708889</v>
      </c>
      <c r="T160" s="348">
        <f t="shared" si="166"/>
        <v>0.66869754324436992</v>
      </c>
      <c r="U160" s="348">
        <f t="shared" si="167"/>
        <v>0.68212864996266453</v>
      </c>
      <c r="V160" s="348">
        <f t="shared" si="168"/>
        <v>0.69353127902047373</v>
      </c>
      <c r="W160" s="348">
        <f t="shared" si="169"/>
        <v>0.80444575071162172</v>
      </c>
      <c r="X160" s="348">
        <f t="shared" si="170"/>
        <v>0.82859406872632813</v>
      </c>
      <c r="Y160" s="348">
        <f t="shared" si="171"/>
        <v>0.86223708473621008</v>
      </c>
      <c r="Z160" s="348">
        <f t="shared" si="172"/>
        <v>0.90718305167633817</v>
      </c>
      <c r="AA160" s="348">
        <f t="shared" si="173"/>
        <v>0.96425186921334838</v>
      </c>
      <c r="AB160" s="348">
        <f t="shared" si="174"/>
        <v>1.0352719959719627</v>
      </c>
      <c r="AC160" s="348">
        <f t="shared" si="175"/>
        <v>1.1149230245288042</v>
      </c>
      <c r="AD160" s="348">
        <f t="shared" si="176"/>
        <v>1.2029983533838369</v>
      </c>
      <c r="AE160" s="348">
        <f t="shared" si="177"/>
        <v>1.298877688258034</v>
      </c>
      <c r="AF160" s="348">
        <f t="shared" si="178"/>
        <v>1.4014917486146574</v>
      </c>
      <c r="AG160" s="348">
        <f t="shared" si="179"/>
        <v>1.5093331545070063</v>
      </c>
      <c r="AH160" s="348">
        <f t="shared" si="180"/>
        <v>1.6205222606839884</v>
      </c>
      <c r="AI160" s="348">
        <f t="shared" si="181"/>
        <v>1.7329262624224449</v>
      </c>
      <c r="AJ160" s="348">
        <f t="shared" si="182"/>
        <v>1.8443176384526632</v>
      </c>
      <c r="AK160" s="348">
        <f t="shared" si="183"/>
        <v>1.9525479195638322</v>
      </c>
      <c r="AL160" s="348">
        <f t="shared" si="184"/>
        <v>2.055708643765541</v>
      </c>
      <c r="AM160" s="348">
        <f t="shared" si="185"/>
        <v>2.1522548173207579</v>
      </c>
      <c r="AN160" s="348">
        <f t="shared" si="186"/>
        <v>2.2410758705283018</v>
      </c>
      <c r="AO160" s="348">
        <f t="shared" si="187"/>
        <v>2.3215113339087106</v>
      </c>
      <c r="AP160" s="348">
        <f t="shared" si="188"/>
        <v>2.3933192046820917</v>
      </c>
      <c r="AQ160" s="348">
        <f t="shared" si="189"/>
        <v>2.4566115105297559</v>
      </c>
      <c r="AR160" s="348">
        <f t="shared" si="190"/>
        <v>2.5165174157186891</v>
      </c>
      <c r="AS160" s="348">
        <f t="shared" si="191"/>
        <v>2.5716791776334222</v>
      </c>
      <c r="AT160" s="348">
        <f t="shared" si="192"/>
        <v>2.6192848815615655</v>
      </c>
      <c r="AU160" s="348">
        <f t="shared" si="193"/>
        <v>2.6614334292149726</v>
      </c>
      <c r="AV160" s="348">
        <f t="shared" si="194"/>
        <v>2.7021710289457292</v>
      </c>
      <c r="AW160" s="348">
        <f t="shared" si="195"/>
        <v>2.7367790760393333</v>
      </c>
      <c r="AX160" s="348">
        <f t="shared" si="196"/>
        <v>2.7659988721530375</v>
      </c>
      <c r="AY160" s="348">
        <f t="shared" si="197"/>
        <v>2.7952042711525538</v>
      </c>
      <c r="AZ160" s="348">
        <f t="shared" si="198"/>
        <v>2.8197463935353442</v>
      </c>
      <c r="BA160" s="348">
        <f t="shared" si="199"/>
        <v>2.8402695297191389</v>
      </c>
      <c r="BB160" s="348">
        <f t="shared" si="200"/>
        <v>2.8602929004389543</v>
      </c>
      <c r="BC160" s="348">
        <f t="shared" si="201"/>
        <v>2.8773923891779334</v>
      </c>
      <c r="BD160" s="348">
        <f t="shared" si="202"/>
        <v>2.891595893857982</v>
      </c>
      <c r="BE160" s="348">
        <f t="shared" si="203"/>
        <v>2.9052243839740681</v>
      </c>
      <c r="BF160" s="348">
        <f t="shared" si="204"/>
        <v>2.9169924572587345</v>
      </c>
      <c r="BG160" s="348">
        <f t="shared" si="205"/>
        <v>2.9267222035050562</v>
      </c>
      <c r="BH160" s="348">
        <f t="shared" si="206"/>
        <v>2.9359522233310811</v>
      </c>
      <c r="BI160" s="348">
        <f t="shared" si="207"/>
        <v>2.9452278667125129</v>
      </c>
      <c r="BJ160" s="348">
        <f t="shared" si="208"/>
        <v>2.9549576129588346</v>
      </c>
      <c r="BK160" s="348">
        <f t="shared" si="209"/>
        <v>2.9629881037752694</v>
      </c>
      <c r="BL160" s="348">
        <f t="shared" si="210"/>
        <v>2.9696065943480447</v>
      </c>
      <c r="BM160" s="348">
        <f t="shared" si="211"/>
        <v>2.9750549030969533</v>
      </c>
      <c r="BN160" s="349">
        <f t="shared" si="212"/>
        <v>2.9795355550509717</v>
      </c>
      <c r="BO160" s="268"/>
    </row>
    <row r="161" spans="2:67" ht="42" customHeight="1">
      <c r="B161" s="478"/>
      <c r="C161" s="477"/>
      <c r="D161" s="498">
        <v>0.65</v>
      </c>
      <c r="E161" s="497">
        <f t="shared" si="148"/>
        <v>2.5369792764563188</v>
      </c>
      <c r="F161" s="502">
        <f t="shared" si="151"/>
        <v>0.51848963822815941</v>
      </c>
      <c r="G161" s="502">
        <f t="shared" si="152"/>
        <v>0.52756445935785334</v>
      </c>
      <c r="H161" s="348">
        <f t="shared" si="154"/>
        <v>0.52956376088744672</v>
      </c>
      <c r="I161" s="348">
        <f t="shared" si="155"/>
        <v>0.53200087889157877</v>
      </c>
      <c r="J161" s="348">
        <f t="shared" si="156"/>
        <v>0.53497039330356244</v>
      </c>
      <c r="K161" s="348">
        <f t="shared" si="157"/>
        <v>0.538586686018798</v>
      </c>
      <c r="L161" s="348">
        <f t="shared" si="158"/>
        <v>0.54298778093705868</v>
      </c>
      <c r="M161" s="348">
        <f t="shared" si="159"/>
        <v>0.5483397791418011</v>
      </c>
      <c r="N161" s="348">
        <f t="shared" si="160"/>
        <v>0.55484190550376788</v>
      </c>
      <c r="O161" s="348">
        <f t="shared" si="161"/>
        <v>0.56273213756060148</v>
      </c>
      <c r="P161" s="348">
        <f t="shared" si="162"/>
        <v>0.57229331376928716</v>
      </c>
      <c r="Q161" s="348">
        <f t="shared" si="163"/>
        <v>0.58385950513342733</v>
      </c>
      <c r="R161" s="348">
        <f t="shared" si="164"/>
        <v>0.59782226880103229</v>
      </c>
      <c r="S161" s="348">
        <f t="shared" si="165"/>
        <v>0.61463617102678514</v>
      </c>
      <c r="T161" s="348">
        <f t="shared" si="166"/>
        <v>0.63482265922946135</v>
      </c>
      <c r="U161" s="348">
        <f t="shared" si="167"/>
        <v>0.65299941066708889</v>
      </c>
      <c r="V161" s="348">
        <f t="shared" si="168"/>
        <v>0.66869754324436992</v>
      </c>
      <c r="W161" s="348">
        <f t="shared" si="169"/>
        <v>0.68212864996266453</v>
      </c>
      <c r="X161" s="348">
        <f t="shared" si="170"/>
        <v>0.81541011343108349</v>
      </c>
      <c r="Y161" s="348">
        <f t="shared" si="171"/>
        <v>0.84411298769839593</v>
      </c>
      <c r="Z161" s="348">
        <f t="shared" si="172"/>
        <v>0.88320368155823403</v>
      </c>
      <c r="AA161" s="348">
        <f t="shared" si="173"/>
        <v>0.93423420488339515</v>
      </c>
      <c r="AB161" s="348">
        <f t="shared" si="174"/>
        <v>0.99690875633165899</v>
      </c>
      <c r="AC161" s="348">
        <f t="shared" si="175"/>
        <v>1.0765597848885005</v>
      </c>
      <c r="AD161" s="348">
        <f t="shared" si="176"/>
        <v>1.1646351137435333</v>
      </c>
      <c r="AE161" s="348">
        <f t="shared" si="177"/>
        <v>1.2605144486177302</v>
      </c>
      <c r="AF161" s="348">
        <f t="shared" si="178"/>
        <v>1.3631285089743539</v>
      </c>
      <c r="AG161" s="348">
        <f t="shared" si="179"/>
        <v>1.4709699148667026</v>
      </c>
      <c r="AH161" s="348">
        <f t="shared" si="180"/>
        <v>1.5821590210436847</v>
      </c>
      <c r="AI161" s="348">
        <f t="shared" si="181"/>
        <v>1.6945630227821411</v>
      </c>
      <c r="AJ161" s="348">
        <f t="shared" si="182"/>
        <v>1.8059543988123594</v>
      </c>
      <c r="AK161" s="348">
        <f t="shared" si="183"/>
        <v>1.9141846799235285</v>
      </c>
      <c r="AL161" s="348">
        <f t="shared" si="184"/>
        <v>2.017345404125237</v>
      </c>
      <c r="AM161" s="348">
        <f t="shared" si="185"/>
        <v>2.1138915776804543</v>
      </c>
      <c r="AN161" s="348">
        <f t="shared" si="186"/>
        <v>2.2027126308879978</v>
      </c>
      <c r="AO161" s="348">
        <f t="shared" si="187"/>
        <v>2.283148094268407</v>
      </c>
      <c r="AP161" s="348">
        <f t="shared" si="188"/>
        <v>2.3549559650417877</v>
      </c>
      <c r="AQ161" s="348">
        <f t="shared" si="189"/>
        <v>2.4258312394851256</v>
      </c>
      <c r="AR161" s="348">
        <f t="shared" si="190"/>
        <v>2.4891235453327898</v>
      </c>
      <c r="AS161" s="348">
        <f t="shared" si="191"/>
        <v>2.5442853072475224</v>
      </c>
      <c r="AT161" s="348">
        <f t="shared" si="192"/>
        <v>2.5946479980553714</v>
      </c>
      <c r="AU161" s="348">
        <f t="shared" si="193"/>
        <v>2.6422537019835151</v>
      </c>
      <c r="AV161" s="348">
        <f t="shared" si="194"/>
        <v>2.6829913017142717</v>
      </c>
      <c r="AW161" s="348">
        <f t="shared" si="195"/>
        <v>2.7181319516607596</v>
      </c>
      <c r="AX161" s="348">
        <f t="shared" si="196"/>
        <v>2.7527399987543637</v>
      </c>
      <c r="AY161" s="348">
        <f t="shared" si="197"/>
        <v>2.7819597948680683</v>
      </c>
      <c r="AZ161" s="348">
        <f t="shared" si="198"/>
        <v>2.8065019172508587</v>
      </c>
      <c r="BA161" s="348">
        <f t="shared" si="199"/>
        <v>2.8307107562548062</v>
      </c>
      <c r="BB161" s="348">
        <f t="shared" si="200"/>
        <v>2.8512338924386005</v>
      </c>
      <c r="BC161" s="348">
        <f t="shared" si="201"/>
        <v>2.8683333811775795</v>
      </c>
      <c r="BD161" s="348">
        <f t="shared" si="202"/>
        <v>2.8848650343865474</v>
      </c>
      <c r="BE161" s="348">
        <f t="shared" si="203"/>
        <v>2.899068539066596</v>
      </c>
      <c r="BF161" s="348">
        <f t="shared" si="204"/>
        <v>2.9108366123512623</v>
      </c>
      <c r="BG161" s="348">
        <f t="shared" si="205"/>
        <v>2.9220579626815608</v>
      </c>
      <c r="BH161" s="348">
        <f t="shared" si="206"/>
        <v>2.9317877089278825</v>
      </c>
      <c r="BI161" s="348">
        <f t="shared" si="207"/>
        <v>2.9398181997443169</v>
      </c>
      <c r="BJ161" s="348">
        <f t="shared" si="208"/>
        <v>2.9474039450924545</v>
      </c>
      <c r="BK161" s="348">
        <f t="shared" si="209"/>
        <v>2.9549576129588346</v>
      </c>
      <c r="BL161" s="348">
        <f t="shared" si="210"/>
        <v>2.9629881037752694</v>
      </c>
      <c r="BM161" s="348">
        <f t="shared" si="211"/>
        <v>2.9696065943480447</v>
      </c>
      <c r="BN161" s="349">
        <f t="shared" si="212"/>
        <v>2.9750549030969533</v>
      </c>
      <c r="BO161" s="268"/>
    </row>
    <row r="162" spans="2:67" ht="42" customHeight="1">
      <c r="B162" s="478"/>
      <c r="C162" s="477"/>
      <c r="D162" s="496">
        <v>0.6</v>
      </c>
      <c r="E162" s="497">
        <f t="shared" si="148"/>
        <v>2.4470616463953361</v>
      </c>
      <c r="F162" s="502">
        <f t="shared" si="151"/>
        <v>0.47353082319766804</v>
      </c>
      <c r="G162" s="502">
        <f t="shared" si="152"/>
        <v>0.48260564432736197</v>
      </c>
      <c r="H162" s="348">
        <f t="shared" si="154"/>
        <v>0.48460494585695535</v>
      </c>
      <c r="I162" s="348">
        <f t="shared" si="155"/>
        <v>0.48704206386108739</v>
      </c>
      <c r="J162" s="348">
        <f t="shared" si="156"/>
        <v>0.49001157827307107</v>
      </c>
      <c r="K162" s="348">
        <f t="shared" si="157"/>
        <v>0.49362787098830663</v>
      </c>
      <c r="L162" s="348">
        <f t="shared" si="158"/>
        <v>0.49802896590656731</v>
      </c>
      <c r="M162" s="348">
        <f t="shared" si="159"/>
        <v>0.50338096411130973</v>
      </c>
      <c r="N162" s="348">
        <f t="shared" si="160"/>
        <v>0.50988309047327651</v>
      </c>
      <c r="O162" s="348">
        <f t="shared" si="161"/>
        <v>0.5177733225301101</v>
      </c>
      <c r="P162" s="348">
        <f t="shared" si="162"/>
        <v>0.52733449873879579</v>
      </c>
      <c r="Q162" s="348">
        <f t="shared" si="163"/>
        <v>0.53890069010293595</v>
      </c>
      <c r="R162" s="348">
        <f t="shared" si="164"/>
        <v>0.55286345377054091</v>
      </c>
      <c r="S162" s="348">
        <f t="shared" si="165"/>
        <v>0.56967735599629377</v>
      </c>
      <c r="T162" s="348">
        <f t="shared" si="166"/>
        <v>0.58986384419896998</v>
      </c>
      <c r="U162" s="348">
        <f t="shared" si="167"/>
        <v>0.61401216221367638</v>
      </c>
      <c r="V162" s="348">
        <f t="shared" si="168"/>
        <v>0.63482265922946135</v>
      </c>
      <c r="W162" s="348">
        <f t="shared" si="169"/>
        <v>0.65299941066708889</v>
      </c>
      <c r="X162" s="348">
        <f t="shared" si="170"/>
        <v>0.66869754324436992</v>
      </c>
      <c r="Y162" s="348">
        <f t="shared" si="171"/>
        <v>0.82859406872632813</v>
      </c>
      <c r="Z162" s="348">
        <f t="shared" si="172"/>
        <v>0.86223708473621008</v>
      </c>
      <c r="AA162" s="348">
        <f t="shared" si="173"/>
        <v>0.90718305167633817</v>
      </c>
      <c r="AB162" s="348">
        <f t="shared" si="174"/>
        <v>0.96425186921334838</v>
      </c>
      <c r="AC162" s="348">
        <f t="shared" si="175"/>
        <v>1.0352719959719627</v>
      </c>
      <c r="AD162" s="348">
        <f t="shared" si="176"/>
        <v>1.119676298713042</v>
      </c>
      <c r="AE162" s="348">
        <f t="shared" si="177"/>
        <v>1.2155556335872388</v>
      </c>
      <c r="AF162" s="348">
        <f t="shared" si="178"/>
        <v>1.3181696939438625</v>
      </c>
      <c r="AG162" s="348">
        <f t="shared" si="179"/>
        <v>1.4260110998362112</v>
      </c>
      <c r="AH162" s="348">
        <f t="shared" si="180"/>
        <v>1.5372002060131933</v>
      </c>
      <c r="AI162" s="348">
        <f t="shared" si="181"/>
        <v>1.6496042077516497</v>
      </c>
      <c r="AJ162" s="348">
        <f t="shared" si="182"/>
        <v>1.760995583781868</v>
      </c>
      <c r="AK162" s="348">
        <f t="shared" si="183"/>
        <v>1.8692258648930371</v>
      </c>
      <c r="AL162" s="348">
        <f t="shared" si="184"/>
        <v>1.9723865890947458</v>
      </c>
      <c r="AM162" s="348">
        <f t="shared" si="185"/>
        <v>2.068932762649963</v>
      </c>
      <c r="AN162" s="348">
        <f t="shared" si="186"/>
        <v>2.1577538158575065</v>
      </c>
      <c r="AO162" s="348">
        <f t="shared" si="187"/>
        <v>2.2410758705283018</v>
      </c>
      <c r="AP162" s="348">
        <f t="shared" si="188"/>
        <v>2.3215113339087106</v>
      </c>
      <c r="AQ162" s="348">
        <f t="shared" si="189"/>
        <v>2.3933192046820917</v>
      </c>
      <c r="AR162" s="348">
        <f t="shared" si="190"/>
        <v>2.4566115105297559</v>
      </c>
      <c r="AS162" s="348">
        <f t="shared" si="191"/>
        <v>2.5165174157186891</v>
      </c>
      <c r="AT162" s="348">
        <f t="shared" si="192"/>
        <v>2.5716791776334222</v>
      </c>
      <c r="AU162" s="348">
        <f t="shared" si="193"/>
        <v>2.6192848815615655</v>
      </c>
      <c r="AV162" s="348">
        <f t="shared" si="194"/>
        <v>2.6614334292149726</v>
      </c>
      <c r="AW162" s="348">
        <f t="shared" si="195"/>
        <v>2.7021710289457292</v>
      </c>
      <c r="AX162" s="348">
        <f t="shared" si="196"/>
        <v>2.7367790760393333</v>
      </c>
      <c r="AY162" s="348">
        <f t="shared" si="197"/>
        <v>2.7659988721530375</v>
      </c>
      <c r="AZ162" s="348">
        <f t="shared" si="198"/>
        <v>2.7952042711525538</v>
      </c>
      <c r="BA162" s="348">
        <f t="shared" si="199"/>
        <v>2.8197463935353442</v>
      </c>
      <c r="BB162" s="348">
        <f t="shared" si="200"/>
        <v>2.8402695297191389</v>
      </c>
      <c r="BC162" s="348">
        <f t="shared" si="201"/>
        <v>2.8602929004389543</v>
      </c>
      <c r="BD162" s="348">
        <f t="shared" si="202"/>
        <v>2.8773923891779334</v>
      </c>
      <c r="BE162" s="348">
        <f t="shared" si="203"/>
        <v>2.891595893857982</v>
      </c>
      <c r="BF162" s="348">
        <f t="shared" si="204"/>
        <v>2.9052243839740681</v>
      </c>
      <c r="BG162" s="348">
        <f t="shared" si="205"/>
        <v>2.9169924572587345</v>
      </c>
      <c r="BH162" s="348">
        <f t="shared" si="206"/>
        <v>2.9267222035050562</v>
      </c>
      <c r="BI162" s="348">
        <f t="shared" si="207"/>
        <v>2.9359522233310811</v>
      </c>
      <c r="BJ162" s="348">
        <f t="shared" si="208"/>
        <v>2.9452278667125129</v>
      </c>
      <c r="BK162" s="348">
        <f t="shared" si="209"/>
        <v>2.9549576129588346</v>
      </c>
      <c r="BL162" s="348">
        <f t="shared" si="210"/>
        <v>2.9629881037752694</v>
      </c>
      <c r="BM162" s="348">
        <f t="shared" si="211"/>
        <v>2.9696065943480447</v>
      </c>
      <c r="BN162" s="349">
        <f t="shared" si="212"/>
        <v>2.9750549030969533</v>
      </c>
      <c r="BO162" s="268"/>
    </row>
    <row r="163" spans="2:67" ht="42" customHeight="1">
      <c r="B163" s="478"/>
      <c r="C163" s="477"/>
      <c r="D163" s="498">
        <v>0.55000000000000004</v>
      </c>
      <c r="E163" s="497">
        <f t="shared" si="148"/>
        <v>2.3425260857870613</v>
      </c>
      <c r="F163" s="502">
        <f t="shared" si="151"/>
        <v>0.42126304289353067</v>
      </c>
      <c r="G163" s="502">
        <f t="shared" si="152"/>
        <v>0.4303378640232246</v>
      </c>
      <c r="H163" s="348">
        <f t="shared" si="154"/>
        <v>0.43233716555281798</v>
      </c>
      <c r="I163" s="348">
        <f t="shared" si="155"/>
        <v>0.43477428355695003</v>
      </c>
      <c r="J163" s="348">
        <f t="shared" si="156"/>
        <v>0.4377437979689337</v>
      </c>
      <c r="K163" s="348">
        <f t="shared" si="157"/>
        <v>0.44136009068416926</v>
      </c>
      <c r="L163" s="348">
        <f t="shared" si="158"/>
        <v>0.44576118560242994</v>
      </c>
      <c r="M163" s="348">
        <f t="shared" si="159"/>
        <v>0.45111318380717236</v>
      </c>
      <c r="N163" s="348">
        <f t="shared" si="160"/>
        <v>0.45761531016913914</v>
      </c>
      <c r="O163" s="348">
        <f t="shared" si="161"/>
        <v>0.46550554222597273</v>
      </c>
      <c r="P163" s="348">
        <f t="shared" si="162"/>
        <v>0.47506671843465842</v>
      </c>
      <c r="Q163" s="348">
        <f t="shared" si="163"/>
        <v>0.48663290979879859</v>
      </c>
      <c r="R163" s="348">
        <f t="shared" si="164"/>
        <v>0.50059567346640355</v>
      </c>
      <c r="S163" s="348">
        <f t="shared" si="165"/>
        <v>0.5174095756921564</v>
      </c>
      <c r="T163" s="348">
        <f t="shared" si="166"/>
        <v>0.53759606389483261</v>
      </c>
      <c r="U163" s="348">
        <f t="shared" si="167"/>
        <v>0.56174438190953901</v>
      </c>
      <c r="V163" s="348">
        <f t="shared" si="168"/>
        <v>0.58986384419896998</v>
      </c>
      <c r="W163" s="348">
        <f t="shared" si="169"/>
        <v>0.61401216221367638</v>
      </c>
      <c r="X163" s="348">
        <f t="shared" si="170"/>
        <v>0.63482265922946135</v>
      </c>
      <c r="Y163" s="348">
        <f t="shared" si="171"/>
        <v>0.65299941066708889</v>
      </c>
      <c r="Z163" s="348">
        <f t="shared" si="172"/>
        <v>0.84411298769839593</v>
      </c>
      <c r="AA163" s="348">
        <f t="shared" si="173"/>
        <v>0.88320368155823403</v>
      </c>
      <c r="AB163" s="348">
        <f t="shared" si="174"/>
        <v>0.93423420488339515</v>
      </c>
      <c r="AC163" s="348">
        <f t="shared" si="175"/>
        <v>0.99690875633165899</v>
      </c>
      <c r="AD163" s="348">
        <f t="shared" si="176"/>
        <v>1.0765597848885005</v>
      </c>
      <c r="AE163" s="348">
        <f t="shared" si="177"/>
        <v>1.1646351137435333</v>
      </c>
      <c r="AF163" s="348">
        <f t="shared" si="178"/>
        <v>1.2659019136397252</v>
      </c>
      <c r="AG163" s="348">
        <f t="shared" si="179"/>
        <v>1.3737433195320738</v>
      </c>
      <c r="AH163" s="348">
        <f t="shared" si="180"/>
        <v>1.4849324257090559</v>
      </c>
      <c r="AI163" s="348">
        <f t="shared" si="181"/>
        <v>1.5973364274475124</v>
      </c>
      <c r="AJ163" s="348">
        <f t="shared" si="182"/>
        <v>1.7087278034777307</v>
      </c>
      <c r="AK163" s="348">
        <f t="shared" si="183"/>
        <v>1.8169580845888997</v>
      </c>
      <c r="AL163" s="348">
        <f t="shared" si="184"/>
        <v>1.9201188087906085</v>
      </c>
      <c r="AM163" s="348">
        <f t="shared" si="185"/>
        <v>2.017345404125237</v>
      </c>
      <c r="AN163" s="348">
        <f t="shared" si="186"/>
        <v>2.1138915776804543</v>
      </c>
      <c r="AO163" s="348">
        <f t="shared" si="187"/>
        <v>2.2027126308879978</v>
      </c>
      <c r="AP163" s="348">
        <f t="shared" si="188"/>
        <v>2.283148094268407</v>
      </c>
      <c r="AQ163" s="348">
        <f t="shared" si="189"/>
        <v>2.3549559650417877</v>
      </c>
      <c r="AR163" s="348">
        <f t="shared" si="190"/>
        <v>2.4258312394851256</v>
      </c>
      <c r="AS163" s="348">
        <f t="shared" si="191"/>
        <v>2.4891235453327898</v>
      </c>
      <c r="AT163" s="348">
        <f t="shared" si="192"/>
        <v>2.5442853072475224</v>
      </c>
      <c r="AU163" s="348">
        <f t="shared" si="193"/>
        <v>2.5946479980553714</v>
      </c>
      <c r="AV163" s="348">
        <f t="shared" si="194"/>
        <v>2.6422537019835151</v>
      </c>
      <c r="AW163" s="348">
        <f t="shared" si="195"/>
        <v>2.6829913017142717</v>
      </c>
      <c r="AX163" s="348">
        <f t="shared" si="196"/>
        <v>2.7181319516607596</v>
      </c>
      <c r="AY163" s="348">
        <f t="shared" si="197"/>
        <v>2.7527399987543637</v>
      </c>
      <c r="AZ163" s="348">
        <f t="shared" si="198"/>
        <v>2.7819597948680683</v>
      </c>
      <c r="BA163" s="348">
        <f t="shared" si="199"/>
        <v>2.8065019172508587</v>
      </c>
      <c r="BB163" s="348">
        <f t="shared" si="200"/>
        <v>2.8307107562548062</v>
      </c>
      <c r="BC163" s="348">
        <f t="shared" si="201"/>
        <v>2.8512338924386005</v>
      </c>
      <c r="BD163" s="348">
        <f t="shared" si="202"/>
        <v>2.8683333811775795</v>
      </c>
      <c r="BE163" s="348">
        <f t="shared" si="203"/>
        <v>2.8848650343865474</v>
      </c>
      <c r="BF163" s="348">
        <f t="shared" si="204"/>
        <v>2.899068539066596</v>
      </c>
      <c r="BG163" s="348">
        <f t="shared" si="205"/>
        <v>2.9108366123512623</v>
      </c>
      <c r="BH163" s="348">
        <f t="shared" si="206"/>
        <v>2.9220579626815608</v>
      </c>
      <c r="BI163" s="348">
        <f t="shared" si="207"/>
        <v>2.9317877089278825</v>
      </c>
      <c r="BJ163" s="348">
        <f t="shared" si="208"/>
        <v>2.9398181997443169</v>
      </c>
      <c r="BK163" s="348">
        <f t="shared" si="209"/>
        <v>2.9474039450924545</v>
      </c>
      <c r="BL163" s="348">
        <f t="shared" si="210"/>
        <v>2.9549576129588346</v>
      </c>
      <c r="BM163" s="348">
        <f t="shared" si="211"/>
        <v>2.9629881037752694</v>
      </c>
      <c r="BN163" s="349">
        <f t="shared" si="212"/>
        <v>2.9696065943480447</v>
      </c>
      <c r="BO163" s="268"/>
    </row>
    <row r="164" spans="2:67" ht="42" customHeight="1">
      <c r="B164" s="478"/>
      <c r="C164" s="477"/>
      <c r="D164" s="496">
        <v>0.5</v>
      </c>
      <c r="E164" s="497">
        <f t="shared" si="148"/>
        <v>2.2221224245757045</v>
      </c>
      <c r="F164" s="502">
        <f t="shared" si="151"/>
        <v>0.36106121228785226</v>
      </c>
      <c r="G164" s="502">
        <f t="shared" si="152"/>
        <v>0.3701360334175462</v>
      </c>
      <c r="H164" s="348">
        <f t="shared" si="154"/>
        <v>0.37213533494713957</v>
      </c>
      <c r="I164" s="348">
        <f t="shared" si="155"/>
        <v>0.37457245295127162</v>
      </c>
      <c r="J164" s="348">
        <f t="shared" si="156"/>
        <v>0.37754196736325529</v>
      </c>
      <c r="K164" s="348">
        <f t="shared" si="157"/>
        <v>0.38115826007849085</v>
      </c>
      <c r="L164" s="348">
        <f t="shared" si="158"/>
        <v>0.38555935499675154</v>
      </c>
      <c r="M164" s="348">
        <f t="shared" si="159"/>
        <v>0.39091135320149395</v>
      </c>
      <c r="N164" s="348">
        <f t="shared" si="160"/>
        <v>0.39741347956346074</v>
      </c>
      <c r="O164" s="348">
        <f t="shared" si="161"/>
        <v>0.40530371162029433</v>
      </c>
      <c r="P164" s="348">
        <f t="shared" si="162"/>
        <v>0.41486488782898001</v>
      </c>
      <c r="Q164" s="348">
        <f t="shared" si="163"/>
        <v>0.42643107919312018</v>
      </c>
      <c r="R164" s="348">
        <f t="shared" si="164"/>
        <v>0.44039384286072514</v>
      </c>
      <c r="S164" s="348">
        <f t="shared" si="165"/>
        <v>0.45720774508647799</v>
      </c>
      <c r="T164" s="348">
        <f t="shared" si="166"/>
        <v>0.4773942332891542</v>
      </c>
      <c r="U164" s="348">
        <f t="shared" si="167"/>
        <v>0.50154255130386061</v>
      </c>
      <c r="V164" s="348">
        <f t="shared" si="168"/>
        <v>0.53030594656041408</v>
      </c>
      <c r="W164" s="348">
        <f t="shared" si="169"/>
        <v>0.56174438190953901</v>
      </c>
      <c r="X164" s="348">
        <f t="shared" si="170"/>
        <v>0.58986384419896998</v>
      </c>
      <c r="Y164" s="348">
        <f t="shared" si="171"/>
        <v>0.61401216221367638</v>
      </c>
      <c r="Z164" s="348">
        <f t="shared" si="172"/>
        <v>0.63482265922946135</v>
      </c>
      <c r="AA164" s="348">
        <f t="shared" si="173"/>
        <v>0.86223708473621008</v>
      </c>
      <c r="AB164" s="348">
        <f t="shared" si="174"/>
        <v>0.90718305167633817</v>
      </c>
      <c r="AC164" s="348">
        <f t="shared" si="175"/>
        <v>0.96425186921334838</v>
      </c>
      <c r="AD164" s="348">
        <f t="shared" si="176"/>
        <v>1.0352719959719627</v>
      </c>
      <c r="AE164" s="348">
        <f t="shared" si="177"/>
        <v>1.119676298713042</v>
      </c>
      <c r="AF164" s="348">
        <f t="shared" si="178"/>
        <v>1.2155556335872388</v>
      </c>
      <c r="AG164" s="348">
        <f t="shared" si="179"/>
        <v>1.3181696939438625</v>
      </c>
      <c r="AH164" s="348">
        <f t="shared" si="180"/>
        <v>1.4260110998362112</v>
      </c>
      <c r="AI164" s="348">
        <f t="shared" si="181"/>
        <v>1.5372002060131933</v>
      </c>
      <c r="AJ164" s="348">
        <f t="shared" si="182"/>
        <v>1.6496042077516497</v>
      </c>
      <c r="AK164" s="348">
        <f t="shared" si="183"/>
        <v>1.760995583781868</v>
      </c>
      <c r="AL164" s="348">
        <f t="shared" si="184"/>
        <v>1.8692258648930371</v>
      </c>
      <c r="AM164" s="348">
        <f t="shared" si="185"/>
        <v>1.9723865890947458</v>
      </c>
      <c r="AN164" s="348">
        <f t="shared" si="186"/>
        <v>2.068932762649963</v>
      </c>
      <c r="AO164" s="348">
        <f t="shared" si="187"/>
        <v>2.1577538158575065</v>
      </c>
      <c r="AP164" s="348">
        <f t="shared" si="188"/>
        <v>2.2410758705283018</v>
      </c>
      <c r="AQ164" s="348">
        <f t="shared" si="189"/>
        <v>2.3215113339087106</v>
      </c>
      <c r="AR164" s="348">
        <f t="shared" si="190"/>
        <v>2.3933192046820917</v>
      </c>
      <c r="AS164" s="348">
        <f t="shared" si="191"/>
        <v>2.4566115105297559</v>
      </c>
      <c r="AT164" s="348">
        <f t="shared" si="192"/>
        <v>2.5165174157186891</v>
      </c>
      <c r="AU164" s="348">
        <f t="shared" si="193"/>
        <v>2.5716791776334222</v>
      </c>
      <c r="AV164" s="348">
        <f t="shared" si="194"/>
        <v>2.6192848815615655</v>
      </c>
      <c r="AW164" s="348">
        <f t="shared" si="195"/>
        <v>2.6614334292149726</v>
      </c>
      <c r="AX164" s="348">
        <f t="shared" si="196"/>
        <v>2.7021710289457292</v>
      </c>
      <c r="AY164" s="348">
        <f t="shared" si="197"/>
        <v>2.7367790760393333</v>
      </c>
      <c r="AZ164" s="348">
        <f t="shared" si="198"/>
        <v>2.7659988721530375</v>
      </c>
      <c r="BA164" s="348">
        <f t="shared" si="199"/>
        <v>2.7952042711525538</v>
      </c>
      <c r="BB164" s="348">
        <f t="shared" si="200"/>
        <v>2.8197463935353442</v>
      </c>
      <c r="BC164" s="348">
        <f t="shared" si="201"/>
        <v>2.8402695297191389</v>
      </c>
      <c r="BD164" s="348">
        <f t="shared" si="202"/>
        <v>2.8602929004389543</v>
      </c>
      <c r="BE164" s="348">
        <f t="shared" si="203"/>
        <v>2.8773923891779334</v>
      </c>
      <c r="BF164" s="348">
        <f t="shared" si="204"/>
        <v>2.891595893857982</v>
      </c>
      <c r="BG164" s="348">
        <f t="shared" si="205"/>
        <v>2.9052243839740681</v>
      </c>
      <c r="BH164" s="348">
        <f t="shared" si="206"/>
        <v>2.9169924572587345</v>
      </c>
      <c r="BI164" s="348">
        <f t="shared" si="207"/>
        <v>2.9267222035050562</v>
      </c>
      <c r="BJ164" s="348">
        <f t="shared" si="208"/>
        <v>2.9359522233310811</v>
      </c>
      <c r="BK164" s="348">
        <f t="shared" si="209"/>
        <v>2.9452278667125129</v>
      </c>
      <c r="BL164" s="348">
        <f t="shared" si="210"/>
        <v>2.9549576129588346</v>
      </c>
      <c r="BM164" s="348">
        <f t="shared" si="211"/>
        <v>2.9629881037752694</v>
      </c>
      <c r="BN164" s="349">
        <f t="shared" si="212"/>
        <v>2.9696065943480447</v>
      </c>
      <c r="BO164" s="268"/>
    </row>
    <row r="165" spans="2:67" ht="42" customHeight="1">
      <c r="B165" s="478"/>
      <c r="C165" s="477"/>
      <c r="D165" s="498">
        <v>0.45</v>
      </c>
      <c r="E165" s="497">
        <f t="shared" si="148"/>
        <v>2.0849201681394023</v>
      </c>
      <c r="F165" s="502">
        <f t="shared" si="151"/>
        <v>0.29246008406970114</v>
      </c>
      <c r="G165" s="502">
        <f t="shared" si="152"/>
        <v>0.30153490519939508</v>
      </c>
      <c r="H165" s="348">
        <f t="shared" si="154"/>
        <v>0.30353420672898845</v>
      </c>
      <c r="I165" s="348">
        <f t="shared" si="155"/>
        <v>0.3059713247331205</v>
      </c>
      <c r="J165" s="348">
        <f t="shared" si="156"/>
        <v>0.30894083914510417</v>
      </c>
      <c r="K165" s="348">
        <f t="shared" si="157"/>
        <v>0.31255713186033973</v>
      </c>
      <c r="L165" s="348">
        <f t="shared" si="158"/>
        <v>0.31695822677860042</v>
      </c>
      <c r="M165" s="348">
        <f t="shared" si="159"/>
        <v>0.32231022498334283</v>
      </c>
      <c r="N165" s="348">
        <f t="shared" si="160"/>
        <v>0.32881235134530962</v>
      </c>
      <c r="O165" s="348">
        <f t="shared" si="161"/>
        <v>0.33670258340214321</v>
      </c>
      <c r="P165" s="348">
        <f t="shared" si="162"/>
        <v>0.34626375961082889</v>
      </c>
      <c r="Q165" s="348">
        <f t="shared" si="163"/>
        <v>0.35782995097496906</v>
      </c>
      <c r="R165" s="348">
        <f t="shared" si="164"/>
        <v>0.37179271464257402</v>
      </c>
      <c r="S165" s="348">
        <f t="shared" si="165"/>
        <v>0.38860661686832687</v>
      </c>
      <c r="T165" s="348">
        <f t="shared" si="166"/>
        <v>0.40879310507100308</v>
      </c>
      <c r="U165" s="348">
        <f t="shared" si="167"/>
        <v>0.43294142308570949</v>
      </c>
      <c r="V165" s="348">
        <f t="shared" si="168"/>
        <v>0.46170481834226296</v>
      </c>
      <c r="W165" s="348">
        <f t="shared" si="169"/>
        <v>0.49578983809510768</v>
      </c>
      <c r="X165" s="348">
        <f t="shared" si="170"/>
        <v>0.53030594656041408</v>
      </c>
      <c r="Y165" s="348">
        <f t="shared" si="171"/>
        <v>0.56174438190953901</v>
      </c>
      <c r="Z165" s="348">
        <f t="shared" si="172"/>
        <v>0.58986384419896998</v>
      </c>
      <c r="AA165" s="348">
        <f t="shared" si="173"/>
        <v>0.61401216221367638</v>
      </c>
      <c r="AB165" s="348">
        <f t="shared" si="174"/>
        <v>0.88320368155823403</v>
      </c>
      <c r="AC165" s="348">
        <f t="shared" si="175"/>
        <v>0.93423420488339515</v>
      </c>
      <c r="AD165" s="348">
        <f t="shared" si="176"/>
        <v>0.99690875633165899</v>
      </c>
      <c r="AE165" s="348">
        <f t="shared" si="177"/>
        <v>1.0765597848885005</v>
      </c>
      <c r="AF165" s="348">
        <f t="shared" si="178"/>
        <v>1.1646351137435333</v>
      </c>
      <c r="AG165" s="348">
        <f t="shared" si="179"/>
        <v>1.2659019136397252</v>
      </c>
      <c r="AH165" s="348">
        <f t="shared" si="180"/>
        <v>1.3737433195320738</v>
      </c>
      <c r="AI165" s="348">
        <f t="shared" si="181"/>
        <v>1.4849324257090559</v>
      </c>
      <c r="AJ165" s="348">
        <f t="shared" si="182"/>
        <v>1.5973364274475124</v>
      </c>
      <c r="AK165" s="348">
        <f t="shared" si="183"/>
        <v>1.7087278034777307</v>
      </c>
      <c r="AL165" s="348">
        <f t="shared" si="184"/>
        <v>1.8169580845888997</v>
      </c>
      <c r="AM165" s="348">
        <f t="shared" si="185"/>
        <v>1.9201188087906085</v>
      </c>
      <c r="AN165" s="348">
        <f t="shared" si="186"/>
        <v>2.017345404125237</v>
      </c>
      <c r="AO165" s="348">
        <f t="shared" si="187"/>
        <v>2.1138915776804543</v>
      </c>
      <c r="AP165" s="348">
        <f t="shared" si="188"/>
        <v>2.2027126308879978</v>
      </c>
      <c r="AQ165" s="348">
        <f t="shared" si="189"/>
        <v>2.283148094268407</v>
      </c>
      <c r="AR165" s="348">
        <f t="shared" si="190"/>
        <v>2.3549559650417877</v>
      </c>
      <c r="AS165" s="348">
        <f t="shared" si="191"/>
        <v>2.4258312394851256</v>
      </c>
      <c r="AT165" s="348">
        <f t="shared" si="192"/>
        <v>2.4891235453327898</v>
      </c>
      <c r="AU165" s="348">
        <f t="shared" si="193"/>
        <v>2.5442853072475224</v>
      </c>
      <c r="AV165" s="348">
        <f t="shared" si="194"/>
        <v>2.5946479980553714</v>
      </c>
      <c r="AW165" s="348">
        <f t="shared" si="195"/>
        <v>2.6422537019835151</v>
      </c>
      <c r="AX165" s="348">
        <f t="shared" si="196"/>
        <v>2.6829913017142717</v>
      </c>
      <c r="AY165" s="348">
        <f t="shared" si="197"/>
        <v>2.7181319516607596</v>
      </c>
      <c r="AZ165" s="348">
        <f t="shared" si="198"/>
        <v>2.7527399987543637</v>
      </c>
      <c r="BA165" s="348">
        <f t="shared" si="199"/>
        <v>2.7819597948680683</v>
      </c>
      <c r="BB165" s="348">
        <f t="shared" si="200"/>
        <v>2.8065019172508587</v>
      </c>
      <c r="BC165" s="348">
        <f t="shared" si="201"/>
        <v>2.8307107562548062</v>
      </c>
      <c r="BD165" s="348">
        <f t="shared" si="202"/>
        <v>2.8512338924386005</v>
      </c>
      <c r="BE165" s="348">
        <f t="shared" si="203"/>
        <v>2.8683333811775795</v>
      </c>
      <c r="BF165" s="348">
        <f t="shared" si="204"/>
        <v>2.8848650343865474</v>
      </c>
      <c r="BG165" s="348">
        <f t="shared" si="205"/>
        <v>2.899068539066596</v>
      </c>
      <c r="BH165" s="348">
        <f t="shared" si="206"/>
        <v>2.9108366123512623</v>
      </c>
      <c r="BI165" s="348">
        <f t="shared" si="207"/>
        <v>2.9220579626815608</v>
      </c>
      <c r="BJ165" s="348">
        <f t="shared" si="208"/>
        <v>2.9317877089278825</v>
      </c>
      <c r="BK165" s="348">
        <f t="shared" si="209"/>
        <v>2.9398181997443169</v>
      </c>
      <c r="BL165" s="348">
        <f t="shared" si="210"/>
        <v>2.9474039450924545</v>
      </c>
      <c r="BM165" s="348">
        <f t="shared" si="211"/>
        <v>2.9549576129588346</v>
      </c>
      <c r="BN165" s="349">
        <f t="shared" si="212"/>
        <v>2.9629881037752694</v>
      </c>
      <c r="BO165" s="268"/>
    </row>
    <row r="166" spans="2:67" ht="42" customHeight="1">
      <c r="B166" s="478"/>
      <c r="C166" s="477"/>
      <c r="D166" s="496">
        <v>0.4</v>
      </c>
      <c r="E166" s="497">
        <f t="shared" si="148"/>
        <v>1.9304717910271201</v>
      </c>
      <c r="F166" s="502">
        <f t="shared" si="151"/>
        <v>0.21523589551356004</v>
      </c>
      <c r="G166" s="502">
        <f t="shared" si="152"/>
        <v>0.22431071664325397</v>
      </c>
      <c r="H166" s="348">
        <f t="shared" si="154"/>
        <v>0.22631001817284735</v>
      </c>
      <c r="I166" s="348">
        <f t="shared" si="155"/>
        <v>0.22874713617697939</v>
      </c>
      <c r="J166" s="348">
        <f t="shared" si="156"/>
        <v>0.23171665058896307</v>
      </c>
      <c r="K166" s="348">
        <f t="shared" si="157"/>
        <v>0.23533294330419863</v>
      </c>
      <c r="L166" s="348">
        <f t="shared" si="158"/>
        <v>0.23973403822245931</v>
      </c>
      <c r="M166" s="348">
        <f t="shared" si="159"/>
        <v>0.24508603642720173</v>
      </c>
      <c r="N166" s="348">
        <f t="shared" si="160"/>
        <v>0.25158816278916851</v>
      </c>
      <c r="O166" s="348">
        <f t="shared" si="161"/>
        <v>0.2594783948460021</v>
      </c>
      <c r="P166" s="348">
        <f t="shared" si="162"/>
        <v>0.26903957105468779</v>
      </c>
      <c r="Q166" s="348">
        <f t="shared" si="163"/>
        <v>0.28060576241882795</v>
      </c>
      <c r="R166" s="348">
        <f t="shared" si="164"/>
        <v>0.29456852608643291</v>
      </c>
      <c r="S166" s="348">
        <f t="shared" si="165"/>
        <v>0.31138242831218577</v>
      </c>
      <c r="T166" s="348">
        <f t="shared" si="166"/>
        <v>0.33156891651486198</v>
      </c>
      <c r="U166" s="348">
        <f t="shared" si="167"/>
        <v>0.35571723452956838</v>
      </c>
      <c r="V166" s="348">
        <f t="shared" si="168"/>
        <v>0.38448062978612185</v>
      </c>
      <c r="W166" s="348">
        <f t="shared" si="169"/>
        <v>0.41856564953896658</v>
      </c>
      <c r="X166" s="348">
        <f t="shared" si="170"/>
        <v>0.45871197359244809</v>
      </c>
      <c r="Y166" s="348">
        <f t="shared" si="171"/>
        <v>0.49578983809510768</v>
      </c>
      <c r="Z166" s="348">
        <f t="shared" si="172"/>
        <v>0.53030594656041408</v>
      </c>
      <c r="AA166" s="348">
        <f t="shared" si="173"/>
        <v>0.56174438190953901</v>
      </c>
      <c r="AB166" s="348">
        <f t="shared" si="174"/>
        <v>0.58986384419896998</v>
      </c>
      <c r="AC166" s="348">
        <f t="shared" si="175"/>
        <v>0.90718305167633817</v>
      </c>
      <c r="AD166" s="348">
        <f t="shared" si="176"/>
        <v>0.96425186921334838</v>
      </c>
      <c r="AE166" s="348">
        <f t="shared" si="177"/>
        <v>1.0352719959719627</v>
      </c>
      <c r="AF166" s="348">
        <f t="shared" si="178"/>
        <v>1.119676298713042</v>
      </c>
      <c r="AG166" s="348">
        <f t="shared" si="179"/>
        <v>1.2155556335872388</v>
      </c>
      <c r="AH166" s="348">
        <f t="shared" si="180"/>
        <v>1.3181696939438625</v>
      </c>
      <c r="AI166" s="348">
        <f t="shared" si="181"/>
        <v>1.4260110998362112</v>
      </c>
      <c r="AJ166" s="348">
        <f t="shared" si="182"/>
        <v>1.5372002060131933</v>
      </c>
      <c r="AK166" s="348">
        <f t="shared" si="183"/>
        <v>1.6496042077516497</v>
      </c>
      <c r="AL166" s="348">
        <f t="shared" si="184"/>
        <v>1.760995583781868</v>
      </c>
      <c r="AM166" s="348">
        <f t="shared" si="185"/>
        <v>1.8692258648930371</v>
      </c>
      <c r="AN166" s="348">
        <f t="shared" si="186"/>
        <v>1.9723865890947458</v>
      </c>
      <c r="AO166" s="348">
        <f t="shared" si="187"/>
        <v>2.068932762649963</v>
      </c>
      <c r="AP166" s="348">
        <f t="shared" si="188"/>
        <v>2.1577538158575065</v>
      </c>
      <c r="AQ166" s="348">
        <f t="shared" si="189"/>
        <v>2.2410758705283018</v>
      </c>
      <c r="AR166" s="348">
        <f t="shared" si="190"/>
        <v>2.3215113339087106</v>
      </c>
      <c r="AS166" s="348">
        <f t="shared" si="191"/>
        <v>2.3933192046820917</v>
      </c>
      <c r="AT166" s="348">
        <f t="shared" si="192"/>
        <v>2.4566115105297559</v>
      </c>
      <c r="AU166" s="348">
        <f t="shared" si="193"/>
        <v>2.5165174157186891</v>
      </c>
      <c r="AV166" s="348">
        <f t="shared" si="194"/>
        <v>2.5716791776334222</v>
      </c>
      <c r="AW166" s="348">
        <f t="shared" si="195"/>
        <v>2.6192848815615655</v>
      </c>
      <c r="AX166" s="348">
        <f t="shared" si="196"/>
        <v>2.6614334292149726</v>
      </c>
      <c r="AY166" s="348">
        <f t="shared" si="197"/>
        <v>2.7021710289457292</v>
      </c>
      <c r="AZ166" s="348">
        <f t="shared" si="198"/>
        <v>2.7367790760393333</v>
      </c>
      <c r="BA166" s="348">
        <f t="shared" si="199"/>
        <v>2.7659988721530375</v>
      </c>
      <c r="BB166" s="348">
        <f t="shared" si="200"/>
        <v>2.7952042711525538</v>
      </c>
      <c r="BC166" s="348">
        <f t="shared" si="201"/>
        <v>2.8197463935353442</v>
      </c>
      <c r="BD166" s="348">
        <f t="shared" si="202"/>
        <v>2.8402695297191389</v>
      </c>
      <c r="BE166" s="348">
        <f t="shared" si="203"/>
        <v>2.8602929004389543</v>
      </c>
      <c r="BF166" s="348">
        <f t="shared" si="204"/>
        <v>2.8773923891779334</v>
      </c>
      <c r="BG166" s="348">
        <f t="shared" si="205"/>
        <v>2.891595893857982</v>
      </c>
      <c r="BH166" s="348">
        <f t="shared" si="206"/>
        <v>2.9052243839740681</v>
      </c>
      <c r="BI166" s="348">
        <f t="shared" si="207"/>
        <v>2.9169924572587345</v>
      </c>
      <c r="BJ166" s="348">
        <f t="shared" si="208"/>
        <v>2.9267222035050562</v>
      </c>
      <c r="BK166" s="348">
        <f t="shared" si="209"/>
        <v>2.9359522233310811</v>
      </c>
      <c r="BL166" s="348">
        <f t="shared" si="210"/>
        <v>2.9452278667125129</v>
      </c>
      <c r="BM166" s="348">
        <f t="shared" si="211"/>
        <v>2.9549576129588346</v>
      </c>
      <c r="BN166" s="349">
        <f t="shared" si="212"/>
        <v>2.9629881037752694</v>
      </c>
      <c r="BO166" s="268"/>
    </row>
    <row r="167" spans="2:67" ht="42" customHeight="1">
      <c r="B167" s="478"/>
      <c r="C167" s="477"/>
      <c r="D167" s="498">
        <v>0.35</v>
      </c>
      <c r="E167" s="497">
        <f t="shared" si="148"/>
        <v>1.7589795813740559</v>
      </c>
      <c r="F167" s="502">
        <f t="shared" si="151"/>
        <v>0.12948979068702793</v>
      </c>
      <c r="G167" s="502">
        <f t="shared" si="152"/>
        <v>0.13856461181672186</v>
      </c>
      <c r="H167" s="348">
        <f t="shared" si="154"/>
        <v>0.14056391334631524</v>
      </c>
      <c r="I167" s="348">
        <f t="shared" si="155"/>
        <v>0.14300103135044728</v>
      </c>
      <c r="J167" s="348">
        <f t="shared" si="156"/>
        <v>0.14597054576243096</v>
      </c>
      <c r="K167" s="348">
        <f t="shared" si="157"/>
        <v>0.14958683847766652</v>
      </c>
      <c r="L167" s="348">
        <f t="shared" si="158"/>
        <v>0.1539879333959272</v>
      </c>
      <c r="M167" s="348">
        <f t="shared" si="159"/>
        <v>0.15933993160066962</v>
      </c>
      <c r="N167" s="348">
        <f t="shared" si="160"/>
        <v>0.1658420579626364</v>
      </c>
      <c r="O167" s="348">
        <f t="shared" si="161"/>
        <v>0.17373229001946999</v>
      </c>
      <c r="P167" s="348">
        <f t="shared" si="162"/>
        <v>0.18329346622815568</v>
      </c>
      <c r="Q167" s="348">
        <f t="shared" si="163"/>
        <v>0.19485965759229584</v>
      </c>
      <c r="R167" s="348">
        <f t="shared" si="164"/>
        <v>0.2088224212599008</v>
      </c>
      <c r="S167" s="348">
        <f t="shared" si="165"/>
        <v>0.22563632348565366</v>
      </c>
      <c r="T167" s="348">
        <f t="shared" si="166"/>
        <v>0.24582281168832987</v>
      </c>
      <c r="U167" s="348">
        <f t="shared" si="167"/>
        <v>0.26997112970303627</v>
      </c>
      <c r="V167" s="348">
        <f t="shared" si="168"/>
        <v>0.29873452495958974</v>
      </c>
      <c r="W167" s="348">
        <f t="shared" si="169"/>
        <v>0.33281954471243447</v>
      </c>
      <c r="X167" s="348">
        <f t="shared" si="170"/>
        <v>0.37296586876591598</v>
      </c>
      <c r="Y167" s="348">
        <f t="shared" si="171"/>
        <v>0.41856564953896658</v>
      </c>
      <c r="Z167" s="348">
        <f t="shared" si="172"/>
        <v>0.45871197359244809</v>
      </c>
      <c r="AA167" s="348">
        <f t="shared" si="173"/>
        <v>0.49578983809510768</v>
      </c>
      <c r="AB167" s="348">
        <f t="shared" si="174"/>
        <v>0.53030594656041408</v>
      </c>
      <c r="AC167" s="348">
        <f t="shared" si="175"/>
        <v>0.56174438190953901</v>
      </c>
      <c r="AD167" s="348">
        <f t="shared" si="176"/>
        <v>0.93423420488339515</v>
      </c>
      <c r="AE167" s="348">
        <f t="shared" si="177"/>
        <v>0.99690875633165899</v>
      </c>
      <c r="AF167" s="348">
        <f t="shared" si="178"/>
        <v>1.0765597848885005</v>
      </c>
      <c r="AG167" s="348">
        <f t="shared" si="179"/>
        <v>1.1646351137435333</v>
      </c>
      <c r="AH167" s="348">
        <f t="shared" si="180"/>
        <v>1.2659019136397252</v>
      </c>
      <c r="AI167" s="348">
        <f t="shared" si="181"/>
        <v>1.3737433195320738</v>
      </c>
      <c r="AJ167" s="348">
        <f t="shared" si="182"/>
        <v>1.4849324257090559</v>
      </c>
      <c r="AK167" s="348">
        <f t="shared" si="183"/>
        <v>1.5973364274475124</v>
      </c>
      <c r="AL167" s="348">
        <f t="shared" si="184"/>
        <v>1.7087278034777307</v>
      </c>
      <c r="AM167" s="348">
        <f t="shared" si="185"/>
        <v>1.8169580845888997</v>
      </c>
      <c r="AN167" s="348">
        <f t="shared" si="186"/>
        <v>1.9201188087906085</v>
      </c>
      <c r="AO167" s="348">
        <f t="shared" si="187"/>
        <v>2.017345404125237</v>
      </c>
      <c r="AP167" s="348">
        <f t="shared" si="188"/>
        <v>2.1138915776804543</v>
      </c>
      <c r="AQ167" s="348">
        <f t="shared" si="189"/>
        <v>2.2027126308879978</v>
      </c>
      <c r="AR167" s="348">
        <f t="shared" si="190"/>
        <v>2.283148094268407</v>
      </c>
      <c r="AS167" s="348">
        <f t="shared" si="191"/>
        <v>2.3549559650417877</v>
      </c>
      <c r="AT167" s="348">
        <f t="shared" si="192"/>
        <v>2.4258312394851256</v>
      </c>
      <c r="AU167" s="348">
        <f t="shared" si="193"/>
        <v>2.4891235453327898</v>
      </c>
      <c r="AV167" s="348">
        <f t="shared" si="194"/>
        <v>2.5442853072475224</v>
      </c>
      <c r="AW167" s="348">
        <f t="shared" si="195"/>
        <v>2.5946479980553714</v>
      </c>
      <c r="AX167" s="348">
        <f t="shared" si="196"/>
        <v>2.6422537019835151</v>
      </c>
      <c r="AY167" s="348">
        <f t="shared" si="197"/>
        <v>2.6829913017142717</v>
      </c>
      <c r="AZ167" s="348">
        <f t="shared" si="198"/>
        <v>2.7181319516607596</v>
      </c>
      <c r="BA167" s="348">
        <f t="shared" si="199"/>
        <v>2.7527399987543637</v>
      </c>
      <c r="BB167" s="348">
        <f t="shared" si="200"/>
        <v>2.7819597948680683</v>
      </c>
      <c r="BC167" s="348">
        <f t="shared" si="201"/>
        <v>2.8065019172508587</v>
      </c>
      <c r="BD167" s="348">
        <f t="shared" si="202"/>
        <v>2.8307107562548062</v>
      </c>
      <c r="BE167" s="348">
        <f t="shared" si="203"/>
        <v>2.8512338924386005</v>
      </c>
      <c r="BF167" s="348">
        <f t="shared" si="204"/>
        <v>2.8683333811775795</v>
      </c>
      <c r="BG167" s="348">
        <f t="shared" si="205"/>
        <v>2.8848650343865474</v>
      </c>
      <c r="BH167" s="348">
        <f t="shared" si="206"/>
        <v>2.899068539066596</v>
      </c>
      <c r="BI167" s="348">
        <f t="shared" si="207"/>
        <v>2.9108366123512623</v>
      </c>
      <c r="BJ167" s="348">
        <f t="shared" si="208"/>
        <v>2.9220579626815608</v>
      </c>
      <c r="BK167" s="348">
        <f t="shared" si="209"/>
        <v>2.9317877089278825</v>
      </c>
      <c r="BL167" s="348">
        <f t="shared" si="210"/>
        <v>2.9398181997443169</v>
      </c>
      <c r="BM167" s="348">
        <f t="shared" si="211"/>
        <v>2.9474039450924545</v>
      </c>
      <c r="BN167" s="349">
        <f t="shared" si="212"/>
        <v>2.9549576129588346</v>
      </c>
      <c r="BO167" s="268"/>
    </row>
    <row r="168" spans="2:67" ht="42" customHeight="1">
      <c r="B168" s="478"/>
      <c r="C168" s="477"/>
      <c r="D168" s="496">
        <v>0.3</v>
      </c>
      <c r="E168" s="497">
        <f t="shared" si="148"/>
        <v>1.5714405967172078</v>
      </c>
      <c r="F168" s="502">
        <f t="shared" si="151"/>
        <v>3.5720298358603908E-2</v>
      </c>
      <c r="G168" s="502">
        <f t="shared" si="152"/>
        <v>4.4795119488297841E-2</v>
      </c>
      <c r="H168" s="348">
        <f t="shared" si="154"/>
        <v>4.6794421017891219E-2</v>
      </c>
      <c r="I168" s="348">
        <f t="shared" si="155"/>
        <v>4.9231539022023263E-2</v>
      </c>
      <c r="J168" s="348">
        <f t="shared" si="156"/>
        <v>5.2201053434006939E-2</v>
      </c>
      <c r="K168" s="348">
        <f t="shared" si="157"/>
        <v>5.5817346149242497E-2</v>
      </c>
      <c r="L168" s="348">
        <f t="shared" si="158"/>
        <v>6.0218441067503181E-2</v>
      </c>
      <c r="M168" s="348">
        <f t="shared" si="159"/>
        <v>6.5570439272245595E-2</v>
      </c>
      <c r="N168" s="348">
        <f t="shared" si="160"/>
        <v>7.2072565634212382E-2</v>
      </c>
      <c r="O168" s="348">
        <f t="shared" si="161"/>
        <v>7.9962797691045973E-2</v>
      </c>
      <c r="P168" s="348">
        <f t="shared" si="162"/>
        <v>8.9523973899731657E-2</v>
      </c>
      <c r="Q168" s="348">
        <f t="shared" si="163"/>
        <v>0.10109016526387182</v>
      </c>
      <c r="R168" s="348">
        <f t="shared" si="164"/>
        <v>0.11505292893147678</v>
      </c>
      <c r="S168" s="348">
        <f t="shared" si="165"/>
        <v>0.13186683115722964</v>
      </c>
      <c r="T168" s="348">
        <f t="shared" si="166"/>
        <v>0.15205331935990585</v>
      </c>
      <c r="U168" s="348">
        <f t="shared" si="167"/>
        <v>0.17620163737461225</v>
      </c>
      <c r="V168" s="348">
        <f t="shared" si="168"/>
        <v>0.20496503263116572</v>
      </c>
      <c r="W168" s="348">
        <f t="shared" si="169"/>
        <v>0.23905005238401045</v>
      </c>
      <c r="X168" s="348">
        <f t="shared" si="170"/>
        <v>0.27919637643749196</v>
      </c>
      <c r="Y168" s="348">
        <f t="shared" si="171"/>
        <v>0.32614456697754546</v>
      </c>
      <c r="Z168" s="348">
        <f t="shared" si="172"/>
        <v>0.37296586876591598</v>
      </c>
      <c r="AA168" s="348">
        <f t="shared" si="173"/>
        <v>0.41856564953896658</v>
      </c>
      <c r="AB168" s="348">
        <f t="shared" si="174"/>
        <v>0.45871197359244809</v>
      </c>
      <c r="AC168" s="348">
        <f t="shared" si="175"/>
        <v>0.49578983809510768</v>
      </c>
      <c r="AD168" s="348">
        <f t="shared" si="176"/>
        <v>0.53030594656041408</v>
      </c>
      <c r="AE168" s="348">
        <f t="shared" si="177"/>
        <v>0.96425186921334838</v>
      </c>
      <c r="AF168" s="348">
        <f t="shared" si="178"/>
        <v>1.0352719959719627</v>
      </c>
      <c r="AG168" s="348">
        <f t="shared" si="179"/>
        <v>1.119676298713042</v>
      </c>
      <c r="AH168" s="348">
        <f t="shared" si="180"/>
        <v>1.2155556335872388</v>
      </c>
      <c r="AI168" s="348">
        <f t="shared" si="181"/>
        <v>1.3181696939438625</v>
      </c>
      <c r="AJ168" s="348">
        <f t="shared" si="182"/>
        <v>1.4260110998362112</v>
      </c>
      <c r="AK168" s="348">
        <f t="shared" si="183"/>
        <v>1.5372002060131933</v>
      </c>
      <c r="AL168" s="348">
        <f t="shared" si="184"/>
        <v>1.6496042077516497</v>
      </c>
      <c r="AM168" s="348">
        <f t="shared" si="185"/>
        <v>1.760995583781868</v>
      </c>
      <c r="AN168" s="348">
        <f t="shared" si="186"/>
        <v>1.8692258648930371</v>
      </c>
      <c r="AO168" s="348">
        <f t="shared" si="187"/>
        <v>1.9723865890947458</v>
      </c>
      <c r="AP168" s="348">
        <f t="shared" si="188"/>
        <v>2.068932762649963</v>
      </c>
      <c r="AQ168" s="348">
        <f t="shared" si="189"/>
        <v>2.1577538158575065</v>
      </c>
      <c r="AR168" s="348">
        <f t="shared" si="190"/>
        <v>2.2410758705283018</v>
      </c>
      <c r="AS168" s="348">
        <f t="shared" si="191"/>
        <v>2.3215113339087106</v>
      </c>
      <c r="AT168" s="348">
        <f t="shared" si="192"/>
        <v>2.3933192046820917</v>
      </c>
      <c r="AU168" s="348">
        <f t="shared" si="193"/>
        <v>2.4566115105297559</v>
      </c>
      <c r="AV168" s="348">
        <f t="shared" si="194"/>
        <v>2.5165174157186891</v>
      </c>
      <c r="AW168" s="348">
        <f t="shared" si="195"/>
        <v>2.5716791776334222</v>
      </c>
      <c r="AX168" s="348">
        <f t="shared" si="196"/>
        <v>2.6192848815615655</v>
      </c>
      <c r="AY168" s="348">
        <f t="shared" si="197"/>
        <v>2.6614334292149726</v>
      </c>
      <c r="AZ168" s="348">
        <f t="shared" si="198"/>
        <v>2.7021710289457292</v>
      </c>
      <c r="BA168" s="348">
        <f t="shared" si="199"/>
        <v>2.7367790760393333</v>
      </c>
      <c r="BB168" s="348">
        <f t="shared" si="200"/>
        <v>2.7659988721530375</v>
      </c>
      <c r="BC168" s="348">
        <f t="shared" si="201"/>
        <v>2.7952042711525538</v>
      </c>
      <c r="BD168" s="348">
        <f t="shared" si="202"/>
        <v>2.8197463935353442</v>
      </c>
      <c r="BE168" s="348">
        <f t="shared" si="203"/>
        <v>2.8402695297191389</v>
      </c>
      <c r="BF168" s="348">
        <f t="shared" si="204"/>
        <v>2.8602929004389543</v>
      </c>
      <c r="BG168" s="348">
        <f t="shared" si="205"/>
        <v>2.8773923891779334</v>
      </c>
      <c r="BH168" s="348">
        <f t="shared" si="206"/>
        <v>2.891595893857982</v>
      </c>
      <c r="BI168" s="348">
        <f t="shared" si="207"/>
        <v>2.9052243839740681</v>
      </c>
      <c r="BJ168" s="348">
        <f t="shared" si="208"/>
        <v>2.9169924572587345</v>
      </c>
      <c r="BK168" s="348">
        <f t="shared" si="209"/>
        <v>2.9267222035050562</v>
      </c>
      <c r="BL168" s="348">
        <f t="shared" si="210"/>
        <v>2.9359522233310811</v>
      </c>
      <c r="BM168" s="348">
        <f t="shared" si="211"/>
        <v>2.9452278667125129</v>
      </c>
      <c r="BN168" s="349">
        <f t="shared" si="212"/>
        <v>2.9549576129588346</v>
      </c>
      <c r="BO168" s="268"/>
    </row>
    <row r="169" spans="2:67" ht="42" customHeight="1">
      <c r="B169" s="478"/>
      <c r="C169" s="477"/>
      <c r="D169" s="498">
        <v>0.25</v>
      </c>
      <c r="E169" s="497">
        <f t="shared" si="148"/>
        <v>1.3697381837811393</v>
      </c>
      <c r="F169" s="502">
        <f t="shared" si="151"/>
        <v>-6.5130908109430341E-2</v>
      </c>
      <c r="G169" s="502">
        <f t="shared" si="152"/>
        <v>-5.6056086979736408E-2</v>
      </c>
      <c r="H169" s="348">
        <f t="shared" si="154"/>
        <v>-5.405678545014303E-2</v>
      </c>
      <c r="I169" s="348">
        <f t="shared" si="155"/>
        <v>-5.1619667446010986E-2</v>
      </c>
      <c r="J169" s="348">
        <f t="shared" si="156"/>
        <v>-4.865015303402731E-2</v>
      </c>
      <c r="K169" s="348">
        <f t="shared" si="157"/>
        <v>-4.5033860318791752E-2</v>
      </c>
      <c r="L169" s="348">
        <f t="shared" si="158"/>
        <v>-4.0632765400531068E-2</v>
      </c>
      <c r="M169" s="348">
        <f t="shared" si="159"/>
        <v>-3.5280767195788654E-2</v>
      </c>
      <c r="N169" s="348">
        <f t="shared" si="160"/>
        <v>-2.8778640833821867E-2</v>
      </c>
      <c r="O169" s="348">
        <f t="shared" si="161"/>
        <v>-2.0888408776988276E-2</v>
      </c>
      <c r="P169" s="348">
        <f t="shared" si="162"/>
        <v>-1.1327232568302592E-2</v>
      </c>
      <c r="Q169" s="348">
        <f t="shared" si="163"/>
        <v>2.3895879583757385E-4</v>
      </c>
      <c r="R169" s="348">
        <f t="shared" si="164"/>
        <v>1.4201722463442534E-2</v>
      </c>
      <c r="S169" s="348">
        <f t="shared" si="165"/>
        <v>3.1015624689195387E-2</v>
      </c>
      <c r="T169" s="348">
        <f t="shared" si="166"/>
        <v>5.1202112891871598E-2</v>
      </c>
      <c r="U169" s="348">
        <f t="shared" si="167"/>
        <v>7.5350430906578003E-2</v>
      </c>
      <c r="V169" s="348">
        <f t="shared" si="168"/>
        <v>0.10411382616313147</v>
      </c>
      <c r="W169" s="348">
        <f t="shared" si="169"/>
        <v>0.1381988459159762</v>
      </c>
      <c r="X169" s="348">
        <f t="shared" si="170"/>
        <v>0.17834516996945771</v>
      </c>
      <c r="Y169" s="348">
        <f t="shared" si="171"/>
        <v>0.22529336050951121</v>
      </c>
      <c r="Z169" s="348">
        <f t="shared" si="172"/>
        <v>0.27919637643749196</v>
      </c>
      <c r="AA169" s="348">
        <f t="shared" si="173"/>
        <v>0.32614456697754546</v>
      </c>
      <c r="AB169" s="348">
        <f t="shared" si="174"/>
        <v>0.37296586876591598</v>
      </c>
      <c r="AC169" s="348">
        <f t="shared" si="175"/>
        <v>0.41856564953896658</v>
      </c>
      <c r="AD169" s="348">
        <f t="shared" si="176"/>
        <v>0.45871197359244809</v>
      </c>
      <c r="AE169" s="348">
        <f t="shared" si="177"/>
        <v>0.49578983809510768</v>
      </c>
      <c r="AF169" s="348">
        <f t="shared" si="178"/>
        <v>0.99690875633165899</v>
      </c>
      <c r="AG169" s="348">
        <f t="shared" si="179"/>
        <v>1.0765597848885005</v>
      </c>
      <c r="AH169" s="348">
        <f t="shared" si="180"/>
        <v>1.1646351137435333</v>
      </c>
      <c r="AI169" s="348">
        <f t="shared" si="181"/>
        <v>1.2659019136397252</v>
      </c>
      <c r="AJ169" s="348">
        <f t="shared" si="182"/>
        <v>1.3737433195320738</v>
      </c>
      <c r="AK169" s="348">
        <f t="shared" si="183"/>
        <v>1.4849324257090559</v>
      </c>
      <c r="AL169" s="348">
        <f t="shared" si="184"/>
        <v>1.5973364274475124</v>
      </c>
      <c r="AM169" s="348">
        <f t="shared" si="185"/>
        <v>1.7087278034777307</v>
      </c>
      <c r="AN169" s="348">
        <f t="shared" si="186"/>
        <v>1.8169580845888997</v>
      </c>
      <c r="AO169" s="348">
        <f t="shared" si="187"/>
        <v>1.9201188087906085</v>
      </c>
      <c r="AP169" s="348">
        <f t="shared" si="188"/>
        <v>2.017345404125237</v>
      </c>
      <c r="AQ169" s="348">
        <f t="shared" si="189"/>
        <v>2.1138915776804543</v>
      </c>
      <c r="AR169" s="348">
        <f t="shared" si="190"/>
        <v>2.2027126308879978</v>
      </c>
      <c r="AS169" s="348">
        <f t="shared" si="191"/>
        <v>2.283148094268407</v>
      </c>
      <c r="AT169" s="348">
        <f t="shared" si="192"/>
        <v>2.3549559650417877</v>
      </c>
      <c r="AU169" s="348">
        <f t="shared" si="193"/>
        <v>2.4258312394851256</v>
      </c>
      <c r="AV169" s="348">
        <f t="shared" si="194"/>
        <v>2.4891235453327898</v>
      </c>
      <c r="AW169" s="348">
        <f t="shared" si="195"/>
        <v>2.5442853072475224</v>
      </c>
      <c r="AX169" s="348">
        <f t="shared" si="196"/>
        <v>2.5946479980553714</v>
      </c>
      <c r="AY169" s="348">
        <f t="shared" si="197"/>
        <v>2.6422537019835151</v>
      </c>
      <c r="AZ169" s="348">
        <f t="shared" si="198"/>
        <v>2.6829913017142717</v>
      </c>
      <c r="BA169" s="348">
        <f t="shared" si="199"/>
        <v>2.7181319516607596</v>
      </c>
      <c r="BB169" s="348">
        <f t="shared" si="200"/>
        <v>2.7527399987543637</v>
      </c>
      <c r="BC169" s="348">
        <f t="shared" si="201"/>
        <v>2.7819597948680683</v>
      </c>
      <c r="BD169" s="348">
        <f t="shared" si="202"/>
        <v>2.8065019172508587</v>
      </c>
      <c r="BE169" s="348">
        <f t="shared" si="203"/>
        <v>2.8307107562548062</v>
      </c>
      <c r="BF169" s="348">
        <f t="shared" si="204"/>
        <v>2.8512338924386005</v>
      </c>
      <c r="BG169" s="348">
        <f t="shared" si="205"/>
        <v>2.8683333811775795</v>
      </c>
      <c r="BH169" s="348">
        <f t="shared" si="206"/>
        <v>2.8848650343865474</v>
      </c>
      <c r="BI169" s="348">
        <f t="shared" si="207"/>
        <v>2.899068539066596</v>
      </c>
      <c r="BJ169" s="348">
        <f t="shared" si="208"/>
        <v>2.9108366123512623</v>
      </c>
      <c r="BK169" s="348">
        <f t="shared" si="209"/>
        <v>2.9220579626815608</v>
      </c>
      <c r="BL169" s="348">
        <f t="shared" si="210"/>
        <v>2.9317877089278825</v>
      </c>
      <c r="BM169" s="348">
        <f t="shared" si="211"/>
        <v>2.9398181997443169</v>
      </c>
      <c r="BN169" s="349">
        <f t="shared" si="212"/>
        <v>2.9474039450924545</v>
      </c>
      <c r="BO169" s="268"/>
    </row>
    <row r="170" spans="2:67" ht="42" customHeight="1">
      <c r="B170" s="478"/>
      <c r="C170" s="477"/>
      <c r="D170" s="496">
        <v>0.2</v>
      </c>
      <c r="E170" s="497">
        <f t="shared" si="148"/>
        <v>1.1566487081437145</v>
      </c>
      <c r="F170" s="502">
        <f t="shared" si="151"/>
        <v>-0.17167564592814277</v>
      </c>
      <c r="G170" s="502">
        <f t="shared" si="152"/>
        <v>-0.16260082479844884</v>
      </c>
      <c r="H170" s="348">
        <f t="shared" si="154"/>
        <v>-0.16060152326885546</v>
      </c>
      <c r="I170" s="348">
        <f t="shared" si="155"/>
        <v>-0.15816440526472342</v>
      </c>
      <c r="J170" s="348">
        <f t="shared" si="156"/>
        <v>-0.15519489085273974</v>
      </c>
      <c r="K170" s="348">
        <f t="shared" si="157"/>
        <v>-0.15157859813750418</v>
      </c>
      <c r="L170" s="348">
        <f t="shared" si="158"/>
        <v>-0.1471775032192435</v>
      </c>
      <c r="M170" s="348">
        <f t="shared" si="159"/>
        <v>-0.14182550501450109</v>
      </c>
      <c r="N170" s="348">
        <f t="shared" si="160"/>
        <v>-0.1353233786525343</v>
      </c>
      <c r="O170" s="348">
        <f t="shared" si="161"/>
        <v>-0.12743314659570071</v>
      </c>
      <c r="P170" s="348">
        <f t="shared" si="162"/>
        <v>-0.11787197038701502</v>
      </c>
      <c r="Q170" s="348">
        <f t="shared" si="163"/>
        <v>-0.10630577902287486</v>
      </c>
      <c r="R170" s="348">
        <f t="shared" si="164"/>
        <v>-9.2343015355269897E-2</v>
      </c>
      <c r="S170" s="348">
        <f t="shared" si="165"/>
        <v>-7.5529113129517045E-2</v>
      </c>
      <c r="T170" s="348">
        <f t="shared" si="166"/>
        <v>-5.5342624926840833E-2</v>
      </c>
      <c r="U170" s="348">
        <f t="shared" si="167"/>
        <v>-3.1194306912134429E-2</v>
      </c>
      <c r="V170" s="348">
        <f t="shared" si="168"/>
        <v>-2.4309116555809585E-3</v>
      </c>
      <c r="W170" s="348">
        <f t="shared" si="169"/>
        <v>3.1654108097263767E-2</v>
      </c>
      <c r="X170" s="348">
        <f t="shared" si="170"/>
        <v>7.1800432150745275E-2</v>
      </c>
      <c r="Y170" s="348">
        <f t="shared" si="171"/>
        <v>0.11874862269079878</v>
      </c>
      <c r="Z170" s="348">
        <f t="shared" si="172"/>
        <v>0.17319364628375533</v>
      </c>
      <c r="AA170" s="348">
        <f t="shared" si="173"/>
        <v>0.22529336050951121</v>
      </c>
      <c r="AB170" s="348">
        <f t="shared" si="174"/>
        <v>0.27919637643749196</v>
      </c>
      <c r="AC170" s="348">
        <f t="shared" si="175"/>
        <v>0.32614456697754546</v>
      </c>
      <c r="AD170" s="348">
        <f t="shared" si="176"/>
        <v>0.37296586876591598</v>
      </c>
      <c r="AE170" s="348">
        <f t="shared" si="177"/>
        <v>0.41856564953896658</v>
      </c>
      <c r="AF170" s="348">
        <f t="shared" si="178"/>
        <v>0.45871197359244809</v>
      </c>
      <c r="AG170" s="348">
        <f t="shared" si="179"/>
        <v>1.0352719959719627</v>
      </c>
      <c r="AH170" s="348">
        <f t="shared" si="180"/>
        <v>1.119676298713042</v>
      </c>
      <c r="AI170" s="348">
        <f t="shared" si="181"/>
        <v>1.2155556335872388</v>
      </c>
      <c r="AJ170" s="348">
        <f t="shared" si="182"/>
        <v>1.3181696939438625</v>
      </c>
      <c r="AK170" s="348">
        <f t="shared" si="183"/>
        <v>1.4260110998362112</v>
      </c>
      <c r="AL170" s="348">
        <f t="shared" si="184"/>
        <v>1.5372002060131933</v>
      </c>
      <c r="AM170" s="348">
        <f t="shared" si="185"/>
        <v>1.6496042077516497</v>
      </c>
      <c r="AN170" s="348">
        <f t="shared" si="186"/>
        <v>1.760995583781868</v>
      </c>
      <c r="AO170" s="348">
        <f t="shared" si="187"/>
        <v>1.8692258648930371</v>
      </c>
      <c r="AP170" s="348">
        <f t="shared" si="188"/>
        <v>1.9723865890947458</v>
      </c>
      <c r="AQ170" s="348">
        <f t="shared" si="189"/>
        <v>2.068932762649963</v>
      </c>
      <c r="AR170" s="348">
        <f t="shared" si="190"/>
        <v>2.1577538158575065</v>
      </c>
      <c r="AS170" s="348">
        <f t="shared" si="191"/>
        <v>2.2410758705283018</v>
      </c>
      <c r="AT170" s="348">
        <f t="shared" si="192"/>
        <v>2.3215113339087106</v>
      </c>
      <c r="AU170" s="348">
        <f t="shared" si="193"/>
        <v>2.3933192046820917</v>
      </c>
      <c r="AV170" s="348">
        <f t="shared" si="194"/>
        <v>2.4566115105297559</v>
      </c>
      <c r="AW170" s="348">
        <f t="shared" si="195"/>
        <v>2.5165174157186891</v>
      </c>
      <c r="AX170" s="348">
        <f t="shared" si="196"/>
        <v>2.5716791776334222</v>
      </c>
      <c r="AY170" s="348">
        <f t="shared" si="197"/>
        <v>2.6192848815615655</v>
      </c>
      <c r="AZ170" s="348">
        <f t="shared" si="198"/>
        <v>2.6614334292149726</v>
      </c>
      <c r="BA170" s="348">
        <f t="shared" si="199"/>
        <v>2.7021710289457292</v>
      </c>
      <c r="BB170" s="348">
        <f t="shared" si="200"/>
        <v>2.7367790760393333</v>
      </c>
      <c r="BC170" s="348">
        <f t="shared" si="201"/>
        <v>2.7659988721530375</v>
      </c>
      <c r="BD170" s="348">
        <f t="shared" si="202"/>
        <v>2.7952042711525538</v>
      </c>
      <c r="BE170" s="348">
        <f t="shared" si="203"/>
        <v>2.8197463935353442</v>
      </c>
      <c r="BF170" s="348">
        <f t="shared" si="204"/>
        <v>2.8402695297191389</v>
      </c>
      <c r="BG170" s="348">
        <f t="shared" si="205"/>
        <v>2.8602929004389543</v>
      </c>
      <c r="BH170" s="348">
        <f t="shared" si="206"/>
        <v>2.8773923891779334</v>
      </c>
      <c r="BI170" s="348">
        <f t="shared" si="207"/>
        <v>2.891595893857982</v>
      </c>
      <c r="BJ170" s="348">
        <f t="shared" si="208"/>
        <v>2.9052243839740681</v>
      </c>
      <c r="BK170" s="348">
        <f t="shared" si="209"/>
        <v>2.9169924572587345</v>
      </c>
      <c r="BL170" s="348">
        <f t="shared" si="210"/>
        <v>2.9267222035050562</v>
      </c>
      <c r="BM170" s="348">
        <f t="shared" si="211"/>
        <v>2.9359522233310811</v>
      </c>
      <c r="BN170" s="349">
        <f t="shared" si="212"/>
        <v>2.9452278667125129</v>
      </c>
      <c r="BO170" s="268"/>
    </row>
    <row r="171" spans="2:67" ht="42" customHeight="1">
      <c r="B171" s="478"/>
      <c r="C171" s="477"/>
      <c r="D171" s="498">
        <v>0.15</v>
      </c>
      <c r="E171" s="497">
        <f t="shared" si="148"/>
        <v>0.93574153293064688</v>
      </c>
      <c r="F171" s="502">
        <f t="shared" si="151"/>
        <v>-0.28212923353467656</v>
      </c>
      <c r="G171" s="502">
        <f t="shared" si="152"/>
        <v>-0.27305441240498263</v>
      </c>
      <c r="H171" s="348">
        <f t="shared" si="154"/>
        <v>-0.27105511087538925</v>
      </c>
      <c r="I171" s="348">
        <f t="shared" si="155"/>
        <v>-0.26861799287125721</v>
      </c>
      <c r="J171" s="348">
        <f t="shared" si="156"/>
        <v>-0.26564847845927353</v>
      </c>
      <c r="K171" s="348">
        <f t="shared" si="157"/>
        <v>-0.26203218574403797</v>
      </c>
      <c r="L171" s="348">
        <f t="shared" si="158"/>
        <v>-0.25763109082577729</v>
      </c>
      <c r="M171" s="348">
        <f t="shared" si="159"/>
        <v>-0.25227909262103487</v>
      </c>
      <c r="N171" s="348">
        <f t="shared" si="160"/>
        <v>-0.24577696625906809</v>
      </c>
      <c r="O171" s="348">
        <f t="shared" si="161"/>
        <v>-0.2378867342022345</v>
      </c>
      <c r="P171" s="348">
        <f t="shared" si="162"/>
        <v>-0.22832555799354881</v>
      </c>
      <c r="Q171" s="348">
        <f t="shared" si="163"/>
        <v>-0.21675936662940865</v>
      </c>
      <c r="R171" s="348">
        <f t="shared" si="164"/>
        <v>-0.20279660296180368</v>
      </c>
      <c r="S171" s="348">
        <f t="shared" si="165"/>
        <v>-0.18598270073605083</v>
      </c>
      <c r="T171" s="348">
        <f t="shared" si="166"/>
        <v>-0.16579621253337462</v>
      </c>
      <c r="U171" s="348">
        <f t="shared" si="167"/>
        <v>-0.14164789451866822</v>
      </c>
      <c r="V171" s="348">
        <f t="shared" si="168"/>
        <v>-0.11288449926211475</v>
      </c>
      <c r="W171" s="348">
        <f t="shared" si="169"/>
        <v>-7.8799479509270021E-2</v>
      </c>
      <c r="X171" s="348">
        <f t="shared" si="170"/>
        <v>-3.8653155455788513E-2</v>
      </c>
      <c r="Y171" s="348">
        <f t="shared" si="171"/>
        <v>8.29503508426499E-3</v>
      </c>
      <c r="Z171" s="348">
        <f t="shared" si="172"/>
        <v>6.2740058677221544E-2</v>
      </c>
      <c r="AA171" s="348">
        <f t="shared" si="173"/>
        <v>0.11874862269079878</v>
      </c>
      <c r="AB171" s="348">
        <f t="shared" si="174"/>
        <v>0.17319364628375533</v>
      </c>
      <c r="AC171" s="348">
        <f t="shared" si="175"/>
        <v>0.22529336050951121</v>
      </c>
      <c r="AD171" s="348">
        <f t="shared" si="176"/>
        <v>0.27919637643749196</v>
      </c>
      <c r="AE171" s="348">
        <f t="shared" si="177"/>
        <v>0.32614456697754546</v>
      </c>
      <c r="AF171" s="348">
        <f t="shared" si="178"/>
        <v>0.37296586876591598</v>
      </c>
      <c r="AG171" s="348">
        <f t="shared" si="179"/>
        <v>0.41856564953896658</v>
      </c>
      <c r="AH171" s="348">
        <f t="shared" si="180"/>
        <v>1.0765597848885005</v>
      </c>
      <c r="AI171" s="348">
        <f t="shared" si="181"/>
        <v>1.1646351137435333</v>
      </c>
      <c r="AJ171" s="348">
        <f t="shared" si="182"/>
        <v>1.2659019136397252</v>
      </c>
      <c r="AK171" s="348">
        <f t="shared" si="183"/>
        <v>1.3737433195320738</v>
      </c>
      <c r="AL171" s="348">
        <f t="shared" si="184"/>
        <v>1.4849324257090559</v>
      </c>
      <c r="AM171" s="348">
        <f t="shared" si="185"/>
        <v>1.5973364274475124</v>
      </c>
      <c r="AN171" s="348">
        <f t="shared" si="186"/>
        <v>1.7087278034777307</v>
      </c>
      <c r="AO171" s="348">
        <f t="shared" si="187"/>
        <v>1.8169580845888997</v>
      </c>
      <c r="AP171" s="348">
        <f t="shared" si="188"/>
        <v>1.9201188087906085</v>
      </c>
      <c r="AQ171" s="348">
        <f t="shared" si="189"/>
        <v>2.017345404125237</v>
      </c>
      <c r="AR171" s="348">
        <f t="shared" si="190"/>
        <v>2.1138915776804543</v>
      </c>
      <c r="AS171" s="348">
        <f t="shared" si="191"/>
        <v>2.2027126308879978</v>
      </c>
      <c r="AT171" s="348">
        <f t="shared" si="192"/>
        <v>2.283148094268407</v>
      </c>
      <c r="AU171" s="348">
        <f t="shared" si="193"/>
        <v>2.3549559650417877</v>
      </c>
      <c r="AV171" s="348">
        <f t="shared" si="194"/>
        <v>2.4258312394851256</v>
      </c>
      <c r="AW171" s="348">
        <f t="shared" si="195"/>
        <v>2.4891235453327898</v>
      </c>
      <c r="AX171" s="348">
        <f t="shared" si="196"/>
        <v>2.5442853072475224</v>
      </c>
      <c r="AY171" s="348">
        <f t="shared" si="197"/>
        <v>2.5946479980553714</v>
      </c>
      <c r="AZ171" s="348">
        <f t="shared" si="198"/>
        <v>2.6422537019835151</v>
      </c>
      <c r="BA171" s="348">
        <f t="shared" si="199"/>
        <v>2.6829913017142717</v>
      </c>
      <c r="BB171" s="348">
        <f t="shared" si="200"/>
        <v>2.7181319516607596</v>
      </c>
      <c r="BC171" s="348">
        <f t="shared" si="201"/>
        <v>2.7527399987543637</v>
      </c>
      <c r="BD171" s="348">
        <f t="shared" si="202"/>
        <v>2.7819597948680683</v>
      </c>
      <c r="BE171" s="348">
        <f t="shared" si="203"/>
        <v>2.8065019172508587</v>
      </c>
      <c r="BF171" s="348">
        <f t="shared" si="204"/>
        <v>2.8307107562548062</v>
      </c>
      <c r="BG171" s="348">
        <f t="shared" si="205"/>
        <v>2.8512338924386005</v>
      </c>
      <c r="BH171" s="348">
        <f t="shared" si="206"/>
        <v>2.8683333811775795</v>
      </c>
      <c r="BI171" s="348">
        <f t="shared" si="207"/>
        <v>2.8848650343865474</v>
      </c>
      <c r="BJ171" s="348">
        <f t="shared" si="208"/>
        <v>2.899068539066596</v>
      </c>
      <c r="BK171" s="348">
        <f t="shared" si="209"/>
        <v>2.9108366123512623</v>
      </c>
      <c r="BL171" s="348">
        <f t="shared" si="210"/>
        <v>2.9220579626815608</v>
      </c>
      <c r="BM171" s="348">
        <f t="shared" si="211"/>
        <v>2.9317877089278825</v>
      </c>
      <c r="BN171" s="349">
        <f t="shared" si="212"/>
        <v>2.9398181997443169</v>
      </c>
      <c r="BO171" s="268"/>
    </row>
    <row r="172" spans="2:67" ht="42" customHeight="1">
      <c r="B172" s="478"/>
      <c r="C172" s="477"/>
      <c r="D172" s="496">
        <v>0.1</v>
      </c>
      <c r="E172" s="497">
        <f t="shared" si="148"/>
        <v>0.71116905286032006</v>
      </c>
      <c r="F172" s="502">
        <f t="shared" si="151"/>
        <v>-0.39441547356983997</v>
      </c>
      <c r="G172" s="502">
        <f t="shared" si="152"/>
        <v>-0.38534065244014604</v>
      </c>
      <c r="H172" s="348">
        <f t="shared" si="154"/>
        <v>-0.38334135091055266</v>
      </c>
      <c r="I172" s="348">
        <f t="shared" si="155"/>
        <v>-0.38090423290642061</v>
      </c>
      <c r="J172" s="348">
        <f t="shared" si="156"/>
        <v>-0.37793471849443694</v>
      </c>
      <c r="K172" s="348">
        <f t="shared" si="157"/>
        <v>-0.37431842577920138</v>
      </c>
      <c r="L172" s="348">
        <f t="shared" si="158"/>
        <v>-0.3699173308609407</v>
      </c>
      <c r="M172" s="348">
        <f t="shared" si="159"/>
        <v>-0.36456533265619828</v>
      </c>
      <c r="N172" s="348">
        <f t="shared" si="160"/>
        <v>-0.3580632062942315</v>
      </c>
      <c r="O172" s="348">
        <f t="shared" si="161"/>
        <v>-0.3501729742373979</v>
      </c>
      <c r="P172" s="348">
        <f t="shared" si="162"/>
        <v>-0.34061179802871222</v>
      </c>
      <c r="Q172" s="348">
        <f t="shared" si="163"/>
        <v>-0.32904560666457205</v>
      </c>
      <c r="R172" s="348">
        <f t="shared" si="164"/>
        <v>-0.31508284299696709</v>
      </c>
      <c r="S172" s="348">
        <f t="shared" si="165"/>
        <v>-0.29826894077121424</v>
      </c>
      <c r="T172" s="348">
        <f t="shared" si="166"/>
        <v>-0.27808245256853803</v>
      </c>
      <c r="U172" s="348">
        <f t="shared" si="167"/>
        <v>-0.25393413455383163</v>
      </c>
      <c r="V172" s="348">
        <f t="shared" si="168"/>
        <v>-0.22517073929727816</v>
      </c>
      <c r="W172" s="348">
        <f t="shared" si="169"/>
        <v>-0.19108571954443343</v>
      </c>
      <c r="X172" s="348">
        <f t="shared" si="170"/>
        <v>-0.15093939549095192</v>
      </c>
      <c r="Y172" s="348">
        <f t="shared" si="171"/>
        <v>-0.10399120495089842</v>
      </c>
      <c r="Z172" s="348">
        <f t="shared" si="172"/>
        <v>-4.9546181357941865E-2</v>
      </c>
      <c r="AA172" s="348">
        <f t="shared" si="173"/>
        <v>8.29503508426499E-3</v>
      </c>
      <c r="AB172" s="348">
        <f t="shared" si="174"/>
        <v>6.2740058677221544E-2</v>
      </c>
      <c r="AC172" s="348">
        <f t="shared" si="175"/>
        <v>0.11874862269079878</v>
      </c>
      <c r="AD172" s="348">
        <f t="shared" si="176"/>
        <v>0.17319364628375533</v>
      </c>
      <c r="AE172" s="348">
        <f t="shared" si="177"/>
        <v>0.22529336050951121</v>
      </c>
      <c r="AF172" s="348">
        <f t="shared" si="178"/>
        <v>0.27919637643749196</v>
      </c>
      <c r="AG172" s="348">
        <f t="shared" si="179"/>
        <v>0.32614456697754546</v>
      </c>
      <c r="AH172" s="348">
        <f t="shared" si="180"/>
        <v>0.37296586876591598</v>
      </c>
      <c r="AI172" s="348">
        <f t="shared" si="181"/>
        <v>1.119676298713042</v>
      </c>
      <c r="AJ172" s="348">
        <f t="shared" si="182"/>
        <v>1.2155556335872388</v>
      </c>
      <c r="AK172" s="348">
        <f t="shared" si="183"/>
        <v>1.3181696939438625</v>
      </c>
      <c r="AL172" s="348">
        <f t="shared" si="184"/>
        <v>1.4260110998362112</v>
      </c>
      <c r="AM172" s="348">
        <f t="shared" si="185"/>
        <v>1.5372002060131933</v>
      </c>
      <c r="AN172" s="348">
        <f t="shared" si="186"/>
        <v>1.6496042077516497</v>
      </c>
      <c r="AO172" s="348">
        <f t="shared" si="187"/>
        <v>1.760995583781868</v>
      </c>
      <c r="AP172" s="348">
        <f t="shared" si="188"/>
        <v>1.8692258648930371</v>
      </c>
      <c r="AQ172" s="348">
        <f t="shared" si="189"/>
        <v>1.9723865890947458</v>
      </c>
      <c r="AR172" s="348">
        <f t="shared" si="190"/>
        <v>2.068932762649963</v>
      </c>
      <c r="AS172" s="348">
        <f t="shared" si="191"/>
        <v>2.1577538158575065</v>
      </c>
      <c r="AT172" s="348">
        <f t="shared" si="192"/>
        <v>2.2410758705283018</v>
      </c>
      <c r="AU172" s="348">
        <f t="shared" si="193"/>
        <v>2.3215113339087106</v>
      </c>
      <c r="AV172" s="348">
        <f t="shared" si="194"/>
        <v>2.3933192046820917</v>
      </c>
      <c r="AW172" s="348">
        <f t="shared" si="195"/>
        <v>2.4566115105297559</v>
      </c>
      <c r="AX172" s="348">
        <f t="shared" si="196"/>
        <v>2.5165174157186891</v>
      </c>
      <c r="AY172" s="348">
        <f t="shared" si="197"/>
        <v>2.5716791776334222</v>
      </c>
      <c r="AZ172" s="348">
        <f t="shared" si="198"/>
        <v>2.6192848815615655</v>
      </c>
      <c r="BA172" s="348">
        <f t="shared" si="199"/>
        <v>2.6614334292149726</v>
      </c>
      <c r="BB172" s="348">
        <f t="shared" si="200"/>
        <v>2.7021710289457292</v>
      </c>
      <c r="BC172" s="348">
        <f t="shared" si="201"/>
        <v>2.7367790760393333</v>
      </c>
      <c r="BD172" s="348">
        <f t="shared" si="202"/>
        <v>2.7659988721530375</v>
      </c>
      <c r="BE172" s="348">
        <f t="shared" si="203"/>
        <v>2.7952042711525538</v>
      </c>
      <c r="BF172" s="348">
        <f t="shared" si="204"/>
        <v>2.8197463935353442</v>
      </c>
      <c r="BG172" s="348">
        <f t="shared" si="205"/>
        <v>2.8402695297191389</v>
      </c>
      <c r="BH172" s="348">
        <f t="shared" si="206"/>
        <v>2.8602929004389543</v>
      </c>
      <c r="BI172" s="348">
        <f t="shared" si="207"/>
        <v>2.8773923891779334</v>
      </c>
      <c r="BJ172" s="348">
        <f t="shared" si="208"/>
        <v>2.891595893857982</v>
      </c>
      <c r="BK172" s="348">
        <f t="shared" si="209"/>
        <v>2.9052243839740681</v>
      </c>
      <c r="BL172" s="348">
        <f t="shared" si="210"/>
        <v>2.9169924572587345</v>
      </c>
      <c r="BM172" s="348">
        <f t="shared" si="211"/>
        <v>2.9267222035050562</v>
      </c>
      <c r="BN172" s="349">
        <f t="shared" si="212"/>
        <v>2.9359522233310811</v>
      </c>
      <c r="BO172" s="268"/>
    </row>
    <row r="173" spans="2:67" ht="42" customHeight="1">
      <c r="B173" s="479"/>
      <c r="C173" s="478"/>
      <c r="D173" s="498">
        <v>0.05</v>
      </c>
      <c r="E173" s="497">
        <f t="shared" si="148"/>
        <v>0.48736781596287759</v>
      </c>
      <c r="F173" s="502">
        <f t="shared" si="151"/>
        <v>-0.5063160920185612</v>
      </c>
      <c r="G173" s="502">
        <f t="shared" si="152"/>
        <v>-0.49724127088886727</v>
      </c>
      <c r="H173" s="348">
        <f t="shared" si="154"/>
        <v>-0.49524196935927389</v>
      </c>
      <c r="I173" s="348">
        <f t="shared" si="155"/>
        <v>-0.49280485135514185</v>
      </c>
      <c r="J173" s="348">
        <f t="shared" si="156"/>
        <v>-0.48983533694315817</v>
      </c>
      <c r="K173" s="348">
        <f t="shared" si="157"/>
        <v>-0.48621904422792261</v>
      </c>
      <c r="L173" s="348">
        <f t="shared" si="158"/>
        <v>-0.48181794930966193</v>
      </c>
      <c r="M173" s="348">
        <f t="shared" si="159"/>
        <v>-0.47646595110491952</v>
      </c>
      <c r="N173" s="348">
        <f t="shared" si="160"/>
        <v>-0.46996382474295273</v>
      </c>
      <c r="O173" s="348">
        <f t="shared" si="161"/>
        <v>-0.46207359268611914</v>
      </c>
      <c r="P173" s="348">
        <f t="shared" si="162"/>
        <v>-0.45251241647743345</v>
      </c>
      <c r="Q173" s="348">
        <f t="shared" si="163"/>
        <v>-0.44094622511329329</v>
      </c>
      <c r="R173" s="348">
        <f t="shared" si="164"/>
        <v>-0.42698346144568833</v>
      </c>
      <c r="S173" s="348">
        <f t="shared" si="165"/>
        <v>-0.41016955921993548</v>
      </c>
      <c r="T173" s="348">
        <f t="shared" si="166"/>
        <v>-0.38998307101725926</v>
      </c>
      <c r="U173" s="348">
        <f t="shared" si="167"/>
        <v>-0.36583475300255286</v>
      </c>
      <c r="V173" s="348">
        <f t="shared" si="168"/>
        <v>-0.33707135774599939</v>
      </c>
      <c r="W173" s="348">
        <f t="shared" si="169"/>
        <v>-0.30298633799315466</v>
      </c>
      <c r="X173" s="348">
        <f t="shared" si="170"/>
        <v>-0.26284001393967316</v>
      </c>
      <c r="Y173" s="348">
        <f t="shared" si="171"/>
        <v>-0.21589182339961965</v>
      </c>
      <c r="Z173" s="348">
        <f t="shared" si="172"/>
        <v>-0.1614467998066631</v>
      </c>
      <c r="AA173" s="348">
        <f t="shared" si="173"/>
        <v>-0.10399120495089842</v>
      </c>
      <c r="AB173" s="348">
        <f t="shared" si="174"/>
        <v>-4.9546181357941865E-2</v>
      </c>
      <c r="AC173" s="348">
        <f t="shared" si="175"/>
        <v>8.29503508426499E-3</v>
      </c>
      <c r="AD173" s="348">
        <f t="shared" si="176"/>
        <v>6.2740058677221544E-2</v>
      </c>
      <c r="AE173" s="348">
        <f t="shared" si="177"/>
        <v>0.11874862269079878</v>
      </c>
      <c r="AF173" s="348">
        <f t="shared" si="178"/>
        <v>0.17319364628375533</v>
      </c>
      <c r="AG173" s="348">
        <f t="shared" si="179"/>
        <v>0.22529336050951121</v>
      </c>
      <c r="AH173" s="348">
        <f t="shared" si="180"/>
        <v>0.27919637643749196</v>
      </c>
      <c r="AI173" s="348">
        <f t="shared" si="181"/>
        <v>0.32614456697754546</v>
      </c>
      <c r="AJ173" s="348">
        <f t="shared" si="182"/>
        <v>1.1646351137435333</v>
      </c>
      <c r="AK173" s="348">
        <f t="shared" si="183"/>
        <v>1.2659019136397252</v>
      </c>
      <c r="AL173" s="348">
        <f t="shared" si="184"/>
        <v>1.3737433195320738</v>
      </c>
      <c r="AM173" s="348">
        <f t="shared" si="185"/>
        <v>1.4849324257090559</v>
      </c>
      <c r="AN173" s="348">
        <f t="shared" si="186"/>
        <v>1.5973364274475124</v>
      </c>
      <c r="AO173" s="348">
        <f t="shared" si="187"/>
        <v>1.7087278034777307</v>
      </c>
      <c r="AP173" s="348">
        <f t="shared" si="188"/>
        <v>1.8169580845888997</v>
      </c>
      <c r="AQ173" s="348">
        <f t="shared" si="189"/>
        <v>1.9201188087906085</v>
      </c>
      <c r="AR173" s="348">
        <f t="shared" si="190"/>
        <v>2.017345404125237</v>
      </c>
      <c r="AS173" s="348">
        <f t="shared" si="191"/>
        <v>2.1138915776804543</v>
      </c>
      <c r="AT173" s="348">
        <f t="shared" si="192"/>
        <v>2.2027126308879978</v>
      </c>
      <c r="AU173" s="348">
        <f t="shared" si="193"/>
        <v>2.283148094268407</v>
      </c>
      <c r="AV173" s="348">
        <f t="shared" si="194"/>
        <v>2.3549559650417877</v>
      </c>
      <c r="AW173" s="348">
        <f t="shared" si="195"/>
        <v>2.4258312394851256</v>
      </c>
      <c r="AX173" s="348">
        <f t="shared" si="196"/>
        <v>2.4891235453327898</v>
      </c>
      <c r="AY173" s="348">
        <f t="shared" si="197"/>
        <v>2.5442853072475224</v>
      </c>
      <c r="AZ173" s="348">
        <f t="shared" si="198"/>
        <v>2.5946479980553714</v>
      </c>
      <c r="BA173" s="348">
        <f t="shared" si="199"/>
        <v>2.6422537019835151</v>
      </c>
      <c r="BB173" s="348">
        <f t="shared" si="200"/>
        <v>2.6829913017142717</v>
      </c>
      <c r="BC173" s="348">
        <f t="shared" si="201"/>
        <v>2.7181319516607596</v>
      </c>
      <c r="BD173" s="348">
        <f t="shared" si="202"/>
        <v>2.7527399987543637</v>
      </c>
      <c r="BE173" s="348">
        <f t="shared" si="203"/>
        <v>2.7819597948680683</v>
      </c>
      <c r="BF173" s="348">
        <f t="shared" si="204"/>
        <v>2.8065019172508587</v>
      </c>
      <c r="BG173" s="348">
        <f t="shared" si="205"/>
        <v>2.8307107562548062</v>
      </c>
      <c r="BH173" s="348">
        <f t="shared" si="206"/>
        <v>2.8512338924386005</v>
      </c>
      <c r="BI173" s="348">
        <f t="shared" si="207"/>
        <v>2.8683333811775795</v>
      </c>
      <c r="BJ173" s="348">
        <f t="shared" si="208"/>
        <v>2.8848650343865474</v>
      </c>
      <c r="BK173" s="348">
        <f t="shared" si="209"/>
        <v>2.899068539066596</v>
      </c>
      <c r="BL173" s="348">
        <f t="shared" si="210"/>
        <v>2.9108366123512623</v>
      </c>
      <c r="BM173" s="348">
        <f t="shared" si="211"/>
        <v>2.9220579626815608</v>
      </c>
      <c r="BN173" s="349">
        <f t="shared" si="212"/>
        <v>2.9317877089278825</v>
      </c>
      <c r="BO173" s="268"/>
    </row>
    <row r="174" spans="2:67" ht="42" customHeight="1">
      <c r="B174" s="479"/>
      <c r="C174" s="478"/>
      <c r="D174" s="496">
        <v>0</v>
      </c>
      <c r="E174" s="497">
        <f t="shared" ref="E174:E203" si="213">$E$144-($E$144-$E$204)*1/(1+EXP(-($E$143*(-D174+$C$142))))</f>
        <v>0.26871400728620642</v>
      </c>
      <c r="F174" s="502">
        <f t="shared" si="151"/>
        <v>-0.61564299635689679</v>
      </c>
      <c r="G174" s="502">
        <f t="shared" si="152"/>
        <v>-0.60656817522720285</v>
      </c>
      <c r="H174" s="348">
        <f t="shared" si="154"/>
        <v>-0.60456887369760948</v>
      </c>
      <c r="I174" s="348">
        <f t="shared" si="155"/>
        <v>-0.60213175569347743</v>
      </c>
      <c r="J174" s="348">
        <f t="shared" si="156"/>
        <v>-0.59916224128149376</v>
      </c>
      <c r="K174" s="348">
        <f t="shared" si="157"/>
        <v>-0.5955459485662582</v>
      </c>
      <c r="L174" s="348">
        <f t="shared" si="158"/>
        <v>-0.59114485364799751</v>
      </c>
      <c r="M174" s="348">
        <f t="shared" si="159"/>
        <v>-0.5857928554432551</v>
      </c>
      <c r="N174" s="348">
        <f t="shared" si="160"/>
        <v>-0.57929072908128831</v>
      </c>
      <c r="O174" s="348">
        <f t="shared" si="161"/>
        <v>-0.57140049702445472</v>
      </c>
      <c r="P174" s="348">
        <f t="shared" si="162"/>
        <v>-0.56183932081576904</v>
      </c>
      <c r="Q174" s="348">
        <f t="shared" si="163"/>
        <v>-0.55027312945162887</v>
      </c>
      <c r="R174" s="348">
        <f t="shared" si="164"/>
        <v>-0.53631036578402391</v>
      </c>
      <c r="S174" s="348">
        <f t="shared" si="165"/>
        <v>-0.51949646355827106</v>
      </c>
      <c r="T174" s="348">
        <f t="shared" si="166"/>
        <v>-0.49930997535559485</v>
      </c>
      <c r="U174" s="348">
        <f t="shared" si="167"/>
        <v>-0.47516165734088844</v>
      </c>
      <c r="V174" s="348">
        <f t="shared" si="168"/>
        <v>-0.44639826208433497</v>
      </c>
      <c r="W174" s="348">
        <f t="shared" si="169"/>
        <v>-0.41231324233149025</v>
      </c>
      <c r="X174" s="348">
        <f t="shared" si="170"/>
        <v>-0.37216691827800874</v>
      </c>
      <c r="Y174" s="348">
        <f t="shared" si="171"/>
        <v>-0.32521872773795524</v>
      </c>
      <c r="Z174" s="348">
        <f t="shared" si="172"/>
        <v>-0.27077370414499868</v>
      </c>
      <c r="AA174" s="348">
        <f t="shared" si="173"/>
        <v>-0.21589182339961965</v>
      </c>
      <c r="AB174" s="348">
        <f t="shared" si="174"/>
        <v>-0.1614467998066631</v>
      </c>
      <c r="AC174" s="348">
        <f t="shared" si="175"/>
        <v>-0.10399120495089842</v>
      </c>
      <c r="AD174" s="348">
        <f t="shared" si="176"/>
        <v>-4.9546181357941865E-2</v>
      </c>
      <c r="AE174" s="348">
        <f t="shared" si="177"/>
        <v>8.29503508426499E-3</v>
      </c>
      <c r="AF174" s="348">
        <f t="shared" si="178"/>
        <v>6.2740058677221544E-2</v>
      </c>
      <c r="AG174" s="348">
        <f t="shared" si="179"/>
        <v>0.11874862269079878</v>
      </c>
      <c r="AH174" s="348">
        <f t="shared" si="180"/>
        <v>0.17319364628375533</v>
      </c>
      <c r="AI174" s="348">
        <f t="shared" si="181"/>
        <v>0.22529336050951121</v>
      </c>
      <c r="AJ174" s="348">
        <f t="shared" si="182"/>
        <v>0.27919637643749196</v>
      </c>
      <c r="AK174" s="348">
        <f t="shared" si="183"/>
        <v>1.2155556335872388</v>
      </c>
      <c r="AL174" s="348">
        <f t="shared" si="184"/>
        <v>1.3181696939438625</v>
      </c>
      <c r="AM174" s="348">
        <f t="shared" si="185"/>
        <v>1.4260110998362112</v>
      </c>
      <c r="AN174" s="348">
        <f t="shared" si="186"/>
        <v>1.5372002060131933</v>
      </c>
      <c r="AO174" s="348">
        <f t="shared" si="187"/>
        <v>1.6496042077516497</v>
      </c>
      <c r="AP174" s="348">
        <f t="shared" si="188"/>
        <v>1.760995583781868</v>
      </c>
      <c r="AQ174" s="348">
        <f t="shared" si="189"/>
        <v>1.8692258648930371</v>
      </c>
      <c r="AR174" s="348">
        <f t="shared" si="190"/>
        <v>1.9723865890947458</v>
      </c>
      <c r="AS174" s="348">
        <f t="shared" si="191"/>
        <v>2.068932762649963</v>
      </c>
      <c r="AT174" s="348">
        <f t="shared" si="192"/>
        <v>2.1577538158575065</v>
      </c>
      <c r="AU174" s="348">
        <f t="shared" si="193"/>
        <v>2.2410758705283018</v>
      </c>
      <c r="AV174" s="348">
        <f t="shared" si="194"/>
        <v>2.3215113339087106</v>
      </c>
      <c r="AW174" s="348">
        <f t="shared" si="195"/>
        <v>2.3933192046820917</v>
      </c>
      <c r="AX174" s="348">
        <f t="shared" si="196"/>
        <v>2.4566115105297559</v>
      </c>
      <c r="AY174" s="348">
        <f t="shared" si="197"/>
        <v>2.5165174157186891</v>
      </c>
      <c r="AZ174" s="348">
        <f t="shared" si="198"/>
        <v>2.5716791776334222</v>
      </c>
      <c r="BA174" s="348">
        <f t="shared" si="199"/>
        <v>2.6192848815615655</v>
      </c>
      <c r="BB174" s="348">
        <f t="shared" si="200"/>
        <v>2.6614334292149726</v>
      </c>
      <c r="BC174" s="348">
        <f t="shared" si="201"/>
        <v>2.7021710289457292</v>
      </c>
      <c r="BD174" s="348">
        <f t="shared" si="202"/>
        <v>2.7367790760393333</v>
      </c>
      <c r="BE174" s="348">
        <f t="shared" si="203"/>
        <v>2.7659988721530375</v>
      </c>
      <c r="BF174" s="348">
        <f t="shared" si="204"/>
        <v>2.7952042711525538</v>
      </c>
      <c r="BG174" s="348">
        <f t="shared" si="205"/>
        <v>2.8197463935353442</v>
      </c>
      <c r="BH174" s="348">
        <f t="shared" si="206"/>
        <v>2.8402695297191389</v>
      </c>
      <c r="BI174" s="348">
        <f t="shared" si="207"/>
        <v>2.8602929004389543</v>
      </c>
      <c r="BJ174" s="348">
        <f t="shared" si="208"/>
        <v>2.8773923891779334</v>
      </c>
      <c r="BK174" s="348">
        <f t="shared" si="209"/>
        <v>2.891595893857982</v>
      </c>
      <c r="BL174" s="348">
        <f t="shared" si="210"/>
        <v>2.9052243839740681</v>
      </c>
      <c r="BM174" s="348">
        <f t="shared" si="211"/>
        <v>2.9169924572587345</v>
      </c>
      <c r="BN174" s="349">
        <f t="shared" si="212"/>
        <v>2.9267222035050562</v>
      </c>
      <c r="BO174" s="268"/>
    </row>
    <row r="175" spans="2:67" ht="42" customHeight="1">
      <c r="B175" s="479"/>
      <c r="C175" s="478"/>
      <c r="D175" s="498">
        <v>-0.05</v>
      </c>
      <c r="E175" s="497">
        <f t="shared" si="213"/>
        <v>5.918874979071953E-2</v>
      </c>
      <c r="F175" s="502">
        <f t="shared" si="151"/>
        <v>-0.72040562510464023</v>
      </c>
      <c r="G175" s="502">
        <f t="shared" si="152"/>
        <v>-0.7113308039749463</v>
      </c>
      <c r="H175" s="348">
        <f t="shared" si="154"/>
        <v>-0.70933150244535292</v>
      </c>
      <c r="I175" s="348">
        <f t="shared" si="155"/>
        <v>-0.70689438444122088</v>
      </c>
      <c r="J175" s="348">
        <f t="shared" si="156"/>
        <v>-0.7039248700292372</v>
      </c>
      <c r="K175" s="348">
        <f t="shared" si="157"/>
        <v>-0.70030857731400165</v>
      </c>
      <c r="L175" s="348">
        <f t="shared" si="158"/>
        <v>-0.69590748239574096</v>
      </c>
      <c r="M175" s="348">
        <f t="shared" si="159"/>
        <v>-0.69055548419099855</v>
      </c>
      <c r="N175" s="348">
        <f t="shared" si="160"/>
        <v>-0.68405335782903176</v>
      </c>
      <c r="O175" s="348">
        <f t="shared" si="161"/>
        <v>-0.67616312577219817</v>
      </c>
      <c r="P175" s="348">
        <f t="shared" si="162"/>
        <v>-0.66660194956351249</v>
      </c>
      <c r="Q175" s="348">
        <f t="shared" si="163"/>
        <v>-0.65503575819937232</v>
      </c>
      <c r="R175" s="348">
        <f t="shared" si="164"/>
        <v>-0.64107299453176736</v>
      </c>
      <c r="S175" s="348">
        <f t="shared" si="165"/>
        <v>-0.62425909230601451</v>
      </c>
      <c r="T175" s="348">
        <f t="shared" si="166"/>
        <v>-0.6040726041033383</v>
      </c>
      <c r="U175" s="348">
        <f t="shared" si="167"/>
        <v>-0.57992428608863189</v>
      </c>
      <c r="V175" s="348">
        <f t="shared" si="168"/>
        <v>-0.55116089083207842</v>
      </c>
      <c r="W175" s="348">
        <f t="shared" si="169"/>
        <v>-0.5170758710792337</v>
      </c>
      <c r="X175" s="348">
        <f t="shared" si="170"/>
        <v>-0.47692954702575219</v>
      </c>
      <c r="Y175" s="348">
        <f t="shared" si="171"/>
        <v>-0.42998135648569868</v>
      </c>
      <c r="Z175" s="348">
        <f t="shared" si="172"/>
        <v>-0.37553633289274213</v>
      </c>
      <c r="AA175" s="348">
        <f t="shared" si="173"/>
        <v>-0.32521872773795524</v>
      </c>
      <c r="AB175" s="348">
        <f t="shared" si="174"/>
        <v>-0.27077370414499868</v>
      </c>
      <c r="AC175" s="348">
        <f t="shared" si="175"/>
        <v>-0.21589182339961965</v>
      </c>
      <c r="AD175" s="348">
        <f t="shared" si="176"/>
        <v>-0.1614467998066631</v>
      </c>
      <c r="AE175" s="348">
        <f t="shared" si="177"/>
        <v>-0.10399120495089842</v>
      </c>
      <c r="AF175" s="348">
        <f t="shared" si="178"/>
        <v>-4.9546181357941865E-2</v>
      </c>
      <c r="AG175" s="348">
        <f t="shared" si="179"/>
        <v>8.29503508426499E-3</v>
      </c>
      <c r="AH175" s="348">
        <f t="shared" si="180"/>
        <v>6.2740058677221544E-2</v>
      </c>
      <c r="AI175" s="348">
        <f t="shared" si="181"/>
        <v>0.11874862269079878</v>
      </c>
      <c r="AJ175" s="348">
        <f t="shared" si="182"/>
        <v>0.17319364628375533</v>
      </c>
      <c r="AK175" s="348">
        <f t="shared" si="183"/>
        <v>0.22529336050951121</v>
      </c>
      <c r="AL175" s="348">
        <f t="shared" si="184"/>
        <v>1.2659019136397252</v>
      </c>
      <c r="AM175" s="348">
        <f t="shared" si="185"/>
        <v>1.3737433195320738</v>
      </c>
      <c r="AN175" s="348">
        <f t="shared" si="186"/>
        <v>1.4849324257090559</v>
      </c>
      <c r="AO175" s="348">
        <f t="shared" si="187"/>
        <v>1.5973364274475124</v>
      </c>
      <c r="AP175" s="348">
        <f t="shared" si="188"/>
        <v>1.7087278034777307</v>
      </c>
      <c r="AQ175" s="348">
        <f t="shared" si="189"/>
        <v>1.8169580845888997</v>
      </c>
      <c r="AR175" s="348">
        <f t="shared" si="190"/>
        <v>1.9201188087906085</v>
      </c>
      <c r="AS175" s="348">
        <f t="shared" si="191"/>
        <v>2.017345404125237</v>
      </c>
      <c r="AT175" s="348">
        <f t="shared" si="192"/>
        <v>2.1138915776804543</v>
      </c>
      <c r="AU175" s="348">
        <f t="shared" si="193"/>
        <v>2.2027126308879978</v>
      </c>
      <c r="AV175" s="348">
        <f t="shared" si="194"/>
        <v>2.283148094268407</v>
      </c>
      <c r="AW175" s="348">
        <f t="shared" si="195"/>
        <v>2.3549559650417877</v>
      </c>
      <c r="AX175" s="348">
        <f t="shared" si="196"/>
        <v>2.4258312394851256</v>
      </c>
      <c r="AY175" s="348">
        <f t="shared" si="197"/>
        <v>2.4891235453327898</v>
      </c>
      <c r="AZ175" s="348">
        <f t="shared" si="198"/>
        <v>2.5442853072475224</v>
      </c>
      <c r="BA175" s="348">
        <f t="shared" si="199"/>
        <v>2.5946479980553714</v>
      </c>
      <c r="BB175" s="348">
        <f t="shared" si="200"/>
        <v>2.6422537019835151</v>
      </c>
      <c r="BC175" s="348">
        <f t="shared" si="201"/>
        <v>2.6829913017142717</v>
      </c>
      <c r="BD175" s="348">
        <f t="shared" si="202"/>
        <v>2.7181319516607596</v>
      </c>
      <c r="BE175" s="348">
        <f t="shared" si="203"/>
        <v>2.7527399987543637</v>
      </c>
      <c r="BF175" s="348">
        <f t="shared" si="204"/>
        <v>2.7819597948680683</v>
      </c>
      <c r="BG175" s="348">
        <f t="shared" si="205"/>
        <v>2.8065019172508587</v>
      </c>
      <c r="BH175" s="348">
        <f t="shared" si="206"/>
        <v>2.8307107562548062</v>
      </c>
      <c r="BI175" s="348">
        <f t="shared" si="207"/>
        <v>2.8512338924386005</v>
      </c>
      <c r="BJ175" s="348">
        <f t="shared" si="208"/>
        <v>2.8683333811775795</v>
      </c>
      <c r="BK175" s="348">
        <f t="shared" si="209"/>
        <v>2.8848650343865474</v>
      </c>
      <c r="BL175" s="348">
        <f t="shared" si="210"/>
        <v>2.899068539066596</v>
      </c>
      <c r="BM175" s="348">
        <f t="shared" si="211"/>
        <v>2.9108366123512623</v>
      </c>
      <c r="BN175" s="349">
        <f t="shared" si="212"/>
        <v>2.9220579626815608</v>
      </c>
      <c r="BO175" s="268"/>
    </row>
    <row r="176" spans="2:67" ht="42" customHeight="1">
      <c r="B176" s="479"/>
      <c r="C176" s="478"/>
      <c r="D176" s="496">
        <v>-0.1</v>
      </c>
      <c r="E176" s="497">
        <f t="shared" si="213"/>
        <v>-0.13789398298113564</v>
      </c>
      <c r="F176" s="502">
        <f t="shared" si="151"/>
        <v>-0.81894699149056782</v>
      </c>
      <c r="G176" s="502">
        <f t="shared" si="152"/>
        <v>-0.80987217036087389</v>
      </c>
      <c r="H176" s="348">
        <f t="shared" si="154"/>
        <v>-0.80787286883128051</v>
      </c>
      <c r="I176" s="348">
        <f t="shared" si="155"/>
        <v>-0.80543575082714847</v>
      </c>
      <c r="J176" s="348">
        <f t="shared" si="156"/>
        <v>-0.80246623641516479</v>
      </c>
      <c r="K176" s="348">
        <f t="shared" si="157"/>
        <v>-0.79884994369992923</v>
      </c>
      <c r="L176" s="348">
        <f t="shared" si="158"/>
        <v>-0.79444884878166855</v>
      </c>
      <c r="M176" s="348">
        <f t="shared" si="159"/>
        <v>-0.78909685057692613</v>
      </c>
      <c r="N176" s="348">
        <f t="shared" si="160"/>
        <v>-0.78259472421495935</v>
      </c>
      <c r="O176" s="348">
        <f t="shared" si="161"/>
        <v>-0.77470449215812576</v>
      </c>
      <c r="P176" s="348">
        <f t="shared" si="162"/>
        <v>-0.76514331594944007</v>
      </c>
      <c r="Q176" s="348">
        <f t="shared" si="163"/>
        <v>-0.75357712458529991</v>
      </c>
      <c r="R176" s="348">
        <f t="shared" si="164"/>
        <v>-0.73961436091769495</v>
      </c>
      <c r="S176" s="348">
        <f t="shared" si="165"/>
        <v>-0.72280045869194209</v>
      </c>
      <c r="T176" s="348">
        <f t="shared" si="166"/>
        <v>-0.70261397048926588</v>
      </c>
      <c r="U176" s="348">
        <f t="shared" si="167"/>
        <v>-0.67846565247455948</v>
      </c>
      <c r="V176" s="348">
        <f t="shared" si="168"/>
        <v>-0.64970225721800601</v>
      </c>
      <c r="W176" s="348">
        <f t="shared" si="169"/>
        <v>-0.61561723746516128</v>
      </c>
      <c r="X176" s="348">
        <f t="shared" si="170"/>
        <v>-0.57547091341167977</v>
      </c>
      <c r="Y176" s="348">
        <f t="shared" si="171"/>
        <v>-0.52852272287162627</v>
      </c>
      <c r="Z176" s="348">
        <f t="shared" si="172"/>
        <v>-0.47692954702575219</v>
      </c>
      <c r="AA176" s="348">
        <f t="shared" si="173"/>
        <v>-0.42998135648569868</v>
      </c>
      <c r="AB176" s="348">
        <f t="shared" si="174"/>
        <v>-0.37553633289274213</v>
      </c>
      <c r="AC176" s="348">
        <f t="shared" si="175"/>
        <v>-0.32521872773795524</v>
      </c>
      <c r="AD176" s="348">
        <f t="shared" si="176"/>
        <v>-0.27077370414499868</v>
      </c>
      <c r="AE176" s="348">
        <f t="shared" si="177"/>
        <v>-0.21589182339961965</v>
      </c>
      <c r="AF176" s="348">
        <f t="shared" si="178"/>
        <v>-0.1614467998066631</v>
      </c>
      <c r="AG176" s="348">
        <f t="shared" si="179"/>
        <v>-0.10399120495089842</v>
      </c>
      <c r="AH176" s="348">
        <f t="shared" si="180"/>
        <v>-4.9546181357941865E-2</v>
      </c>
      <c r="AI176" s="348">
        <f t="shared" si="181"/>
        <v>8.29503508426499E-3</v>
      </c>
      <c r="AJ176" s="348">
        <f t="shared" si="182"/>
        <v>6.2740058677221544E-2</v>
      </c>
      <c r="AK176" s="348">
        <f t="shared" si="183"/>
        <v>0.11874862269079878</v>
      </c>
      <c r="AL176" s="348">
        <f t="shared" si="184"/>
        <v>0.17319364628375533</v>
      </c>
      <c r="AM176" s="348">
        <f t="shared" si="185"/>
        <v>1.3181696939438625</v>
      </c>
      <c r="AN176" s="348">
        <f t="shared" si="186"/>
        <v>1.4260110998362112</v>
      </c>
      <c r="AO176" s="348">
        <f t="shared" si="187"/>
        <v>1.5372002060131933</v>
      </c>
      <c r="AP176" s="348">
        <f t="shared" si="188"/>
        <v>1.6496042077516497</v>
      </c>
      <c r="AQ176" s="348">
        <f t="shared" si="189"/>
        <v>1.760995583781868</v>
      </c>
      <c r="AR176" s="348">
        <f t="shared" si="190"/>
        <v>1.8692258648930371</v>
      </c>
      <c r="AS176" s="348">
        <f t="shared" si="191"/>
        <v>1.9723865890947458</v>
      </c>
      <c r="AT176" s="348">
        <f t="shared" si="192"/>
        <v>2.068932762649963</v>
      </c>
      <c r="AU176" s="348">
        <f t="shared" si="193"/>
        <v>2.1577538158575065</v>
      </c>
      <c r="AV176" s="348">
        <f t="shared" si="194"/>
        <v>2.2410758705283018</v>
      </c>
      <c r="AW176" s="348">
        <f t="shared" si="195"/>
        <v>2.3215113339087106</v>
      </c>
      <c r="AX176" s="348">
        <f t="shared" si="196"/>
        <v>2.3933192046820917</v>
      </c>
      <c r="AY176" s="348">
        <f t="shared" si="197"/>
        <v>2.4566115105297559</v>
      </c>
      <c r="AZ176" s="348">
        <f t="shared" si="198"/>
        <v>2.5165174157186891</v>
      </c>
      <c r="BA176" s="348">
        <f t="shared" si="199"/>
        <v>2.5716791776334222</v>
      </c>
      <c r="BB176" s="348">
        <f t="shared" si="200"/>
        <v>2.6192848815615655</v>
      </c>
      <c r="BC176" s="348">
        <f t="shared" si="201"/>
        <v>2.6614334292149726</v>
      </c>
      <c r="BD176" s="348">
        <f t="shared" si="202"/>
        <v>2.7021710289457292</v>
      </c>
      <c r="BE176" s="348">
        <f t="shared" si="203"/>
        <v>2.7367790760393333</v>
      </c>
      <c r="BF176" s="348">
        <f t="shared" si="204"/>
        <v>2.7659988721530375</v>
      </c>
      <c r="BG176" s="348">
        <f t="shared" si="205"/>
        <v>2.7952042711525538</v>
      </c>
      <c r="BH176" s="348">
        <f t="shared" si="206"/>
        <v>2.8197463935353442</v>
      </c>
      <c r="BI176" s="348">
        <f t="shared" si="207"/>
        <v>2.8402695297191389</v>
      </c>
      <c r="BJ176" s="348">
        <f t="shared" si="208"/>
        <v>2.8602929004389543</v>
      </c>
      <c r="BK176" s="348">
        <f t="shared" si="209"/>
        <v>2.8773923891779334</v>
      </c>
      <c r="BL176" s="348">
        <f t="shared" si="210"/>
        <v>2.891595893857982</v>
      </c>
      <c r="BM176" s="348">
        <f t="shared" si="211"/>
        <v>2.9052243839740681</v>
      </c>
      <c r="BN176" s="349">
        <f t="shared" si="212"/>
        <v>2.9169924572587345</v>
      </c>
      <c r="BO176" s="268"/>
    </row>
    <row r="177" spans="2:67" ht="42" customHeight="1">
      <c r="B177" s="479"/>
      <c r="C177" s="478"/>
      <c r="D177" s="498">
        <v>-0.15</v>
      </c>
      <c r="E177" s="497">
        <f t="shared" si="213"/>
        <v>-0.32006048715344448</v>
      </c>
      <c r="F177" s="502">
        <f t="shared" si="151"/>
        <v>-0.91003024357672224</v>
      </c>
      <c r="G177" s="502">
        <f t="shared" si="152"/>
        <v>-0.90095542244702831</v>
      </c>
      <c r="H177" s="348">
        <f t="shared" si="154"/>
        <v>-0.89895612091743493</v>
      </c>
      <c r="I177" s="348">
        <f t="shared" si="155"/>
        <v>-0.89651900291330289</v>
      </c>
      <c r="J177" s="348">
        <f t="shared" si="156"/>
        <v>-0.89354948850131921</v>
      </c>
      <c r="K177" s="348">
        <f t="shared" si="157"/>
        <v>-0.88993319578608365</v>
      </c>
      <c r="L177" s="348">
        <f t="shared" si="158"/>
        <v>-0.88553210086782297</v>
      </c>
      <c r="M177" s="348">
        <f t="shared" si="159"/>
        <v>-0.88018010266308055</v>
      </c>
      <c r="N177" s="348">
        <f t="shared" si="160"/>
        <v>-0.87367797630111377</v>
      </c>
      <c r="O177" s="348">
        <f t="shared" si="161"/>
        <v>-0.86578774424428018</v>
      </c>
      <c r="P177" s="348">
        <f t="shared" si="162"/>
        <v>-0.85622656803559449</v>
      </c>
      <c r="Q177" s="348">
        <f t="shared" si="163"/>
        <v>-0.84466037667145433</v>
      </c>
      <c r="R177" s="348">
        <f t="shared" si="164"/>
        <v>-0.83069761300384937</v>
      </c>
      <c r="S177" s="348">
        <f t="shared" si="165"/>
        <v>-0.81388371077809651</v>
      </c>
      <c r="T177" s="348">
        <f t="shared" si="166"/>
        <v>-0.7936972225754203</v>
      </c>
      <c r="U177" s="348">
        <f t="shared" si="167"/>
        <v>-0.7695489045607139</v>
      </c>
      <c r="V177" s="348">
        <f t="shared" si="168"/>
        <v>-0.74078550930416043</v>
      </c>
      <c r="W177" s="348">
        <f t="shared" si="169"/>
        <v>-0.7067004895513157</v>
      </c>
      <c r="X177" s="348">
        <f t="shared" si="170"/>
        <v>-0.66655416549783419</v>
      </c>
      <c r="Y177" s="348">
        <f t="shared" si="171"/>
        <v>-0.61960597495778069</v>
      </c>
      <c r="Z177" s="348">
        <f t="shared" si="172"/>
        <v>-0.57547091341167977</v>
      </c>
      <c r="AA177" s="348">
        <f t="shared" si="173"/>
        <v>-0.52852272287162627</v>
      </c>
      <c r="AB177" s="348">
        <f t="shared" si="174"/>
        <v>-0.47692954702575219</v>
      </c>
      <c r="AC177" s="348">
        <f t="shared" si="175"/>
        <v>-0.42998135648569868</v>
      </c>
      <c r="AD177" s="348">
        <f t="shared" si="176"/>
        <v>-0.37553633289274213</v>
      </c>
      <c r="AE177" s="348">
        <f t="shared" si="177"/>
        <v>-0.32521872773795524</v>
      </c>
      <c r="AF177" s="348">
        <f t="shared" si="178"/>
        <v>-0.27077370414499868</v>
      </c>
      <c r="AG177" s="348">
        <f t="shared" si="179"/>
        <v>-0.21589182339961965</v>
      </c>
      <c r="AH177" s="348">
        <f t="shared" si="180"/>
        <v>-0.1614467998066631</v>
      </c>
      <c r="AI177" s="348">
        <f t="shared" si="181"/>
        <v>-0.10399120495089842</v>
      </c>
      <c r="AJ177" s="348">
        <f t="shared" si="182"/>
        <v>-4.9546181357941865E-2</v>
      </c>
      <c r="AK177" s="348">
        <f t="shared" si="183"/>
        <v>8.29503508426499E-3</v>
      </c>
      <c r="AL177" s="348">
        <f t="shared" si="184"/>
        <v>6.2740058677221544E-2</v>
      </c>
      <c r="AM177" s="348">
        <f t="shared" si="185"/>
        <v>0.11874862269079878</v>
      </c>
      <c r="AN177" s="348">
        <f t="shared" si="186"/>
        <v>1.3737433195320738</v>
      </c>
      <c r="AO177" s="348">
        <f t="shared" si="187"/>
        <v>1.4849324257090559</v>
      </c>
      <c r="AP177" s="348">
        <f t="shared" si="188"/>
        <v>1.5973364274475124</v>
      </c>
      <c r="AQ177" s="348">
        <f t="shared" si="189"/>
        <v>1.7087278034777307</v>
      </c>
      <c r="AR177" s="348">
        <f t="shared" si="190"/>
        <v>1.8169580845888997</v>
      </c>
      <c r="AS177" s="348">
        <f t="shared" si="191"/>
        <v>1.9201188087906085</v>
      </c>
      <c r="AT177" s="348">
        <f t="shared" si="192"/>
        <v>2.017345404125237</v>
      </c>
      <c r="AU177" s="348">
        <f t="shared" si="193"/>
        <v>2.1138915776804543</v>
      </c>
      <c r="AV177" s="348">
        <f t="shared" si="194"/>
        <v>2.2027126308879978</v>
      </c>
      <c r="AW177" s="348">
        <f t="shared" si="195"/>
        <v>2.283148094268407</v>
      </c>
      <c r="AX177" s="348">
        <f t="shared" si="196"/>
        <v>2.3549559650417877</v>
      </c>
      <c r="AY177" s="348">
        <f t="shared" si="197"/>
        <v>2.4258312394851256</v>
      </c>
      <c r="AZ177" s="348">
        <f t="shared" si="198"/>
        <v>2.4891235453327898</v>
      </c>
      <c r="BA177" s="348">
        <f t="shared" si="199"/>
        <v>2.5442853072475224</v>
      </c>
      <c r="BB177" s="348">
        <f t="shared" si="200"/>
        <v>2.5946479980553714</v>
      </c>
      <c r="BC177" s="348">
        <f t="shared" si="201"/>
        <v>2.6422537019835151</v>
      </c>
      <c r="BD177" s="348">
        <f t="shared" si="202"/>
        <v>2.6829913017142717</v>
      </c>
      <c r="BE177" s="348">
        <f t="shared" si="203"/>
        <v>2.7181319516607596</v>
      </c>
      <c r="BF177" s="348">
        <f t="shared" si="204"/>
        <v>2.7527399987543637</v>
      </c>
      <c r="BG177" s="348">
        <f t="shared" si="205"/>
        <v>2.7819597948680683</v>
      </c>
      <c r="BH177" s="348">
        <f t="shared" si="206"/>
        <v>2.8065019172508587</v>
      </c>
      <c r="BI177" s="348">
        <f t="shared" si="207"/>
        <v>2.8307107562548062</v>
      </c>
      <c r="BJ177" s="348">
        <f t="shared" si="208"/>
        <v>2.8512338924386005</v>
      </c>
      <c r="BK177" s="348">
        <f t="shared" si="209"/>
        <v>2.8683333811775795</v>
      </c>
      <c r="BL177" s="348">
        <f t="shared" si="210"/>
        <v>2.8848650343865474</v>
      </c>
      <c r="BM177" s="348">
        <f t="shared" si="211"/>
        <v>2.899068539066596</v>
      </c>
      <c r="BN177" s="349">
        <f t="shared" si="212"/>
        <v>2.9108366123512623</v>
      </c>
      <c r="BO177" s="268"/>
    </row>
    <row r="178" spans="2:67" ht="42" customHeight="1">
      <c r="B178" s="479"/>
      <c r="C178" s="478"/>
      <c r="D178" s="496">
        <v>-0.2</v>
      </c>
      <c r="E178" s="497">
        <f t="shared" si="213"/>
        <v>-0.48573901574110412</v>
      </c>
      <c r="F178" s="502">
        <f t="shared" si="151"/>
        <v>-0.99286950787055206</v>
      </c>
      <c r="G178" s="502">
        <f t="shared" ref="G178:G204" si="214">_xlfn.IFS(($D1178-$C$142)&lt;-(G$142-$D$141),MIN((G$143+$E178)/2,F177),($D178-$C$8)&gt;-(G$142-$D$141),MAX((G$143+$E178)/2,F177),TRUE,(G$143+$E178)/2)</f>
        <v>-0.98379468674085813</v>
      </c>
      <c r="H178" s="348">
        <f t="shared" si="154"/>
        <v>-0.98179538521126475</v>
      </c>
      <c r="I178" s="348">
        <f t="shared" si="155"/>
        <v>-0.9793582672071327</v>
      </c>
      <c r="J178" s="348">
        <f t="shared" si="156"/>
        <v>-0.97638875279514903</v>
      </c>
      <c r="K178" s="348">
        <f t="shared" si="157"/>
        <v>-0.97277246007991347</v>
      </c>
      <c r="L178" s="348">
        <f t="shared" si="158"/>
        <v>-0.96837136516165279</v>
      </c>
      <c r="M178" s="348">
        <f t="shared" si="159"/>
        <v>-0.96301936695691037</v>
      </c>
      <c r="N178" s="348">
        <f t="shared" si="160"/>
        <v>-0.95651724059494359</v>
      </c>
      <c r="O178" s="348">
        <f t="shared" si="161"/>
        <v>-0.94862700853810999</v>
      </c>
      <c r="P178" s="348">
        <f t="shared" si="162"/>
        <v>-0.93906583232942431</v>
      </c>
      <c r="Q178" s="348">
        <f t="shared" si="163"/>
        <v>-0.92749964096528414</v>
      </c>
      <c r="R178" s="348">
        <f t="shared" si="164"/>
        <v>-0.91353687729767918</v>
      </c>
      <c r="S178" s="348">
        <f t="shared" si="165"/>
        <v>-0.89672297507192633</v>
      </c>
      <c r="T178" s="348">
        <f t="shared" si="166"/>
        <v>-0.87653648686925012</v>
      </c>
      <c r="U178" s="348">
        <f t="shared" si="167"/>
        <v>-0.85238816885454372</v>
      </c>
      <c r="V178" s="348">
        <f t="shared" si="168"/>
        <v>-0.82362477359799025</v>
      </c>
      <c r="W178" s="348">
        <f t="shared" si="169"/>
        <v>-0.78953975384514552</v>
      </c>
      <c r="X178" s="348">
        <f t="shared" si="170"/>
        <v>-0.74939342979166401</v>
      </c>
      <c r="Y178" s="348">
        <f t="shared" si="171"/>
        <v>-0.7067004895513157</v>
      </c>
      <c r="Z178" s="348">
        <f t="shared" si="172"/>
        <v>-0.66655416549783419</v>
      </c>
      <c r="AA178" s="348">
        <f t="shared" si="173"/>
        <v>-0.61960597495778069</v>
      </c>
      <c r="AB178" s="348">
        <f t="shared" si="174"/>
        <v>-0.57547091341167977</v>
      </c>
      <c r="AC178" s="348">
        <f t="shared" si="175"/>
        <v>-0.52852272287162627</v>
      </c>
      <c r="AD178" s="348">
        <f t="shared" si="176"/>
        <v>-0.47692954702575219</v>
      </c>
      <c r="AE178" s="348">
        <f t="shared" si="177"/>
        <v>-0.42998135648569868</v>
      </c>
      <c r="AF178" s="348">
        <f t="shared" si="178"/>
        <v>-0.37553633289274213</v>
      </c>
      <c r="AG178" s="348">
        <f t="shared" si="179"/>
        <v>-0.32521872773795524</v>
      </c>
      <c r="AH178" s="348">
        <f t="shared" si="180"/>
        <v>-0.27077370414499868</v>
      </c>
      <c r="AI178" s="348">
        <f t="shared" si="181"/>
        <v>-0.21589182339961965</v>
      </c>
      <c r="AJ178" s="348">
        <f t="shared" si="182"/>
        <v>-0.1614467998066631</v>
      </c>
      <c r="AK178" s="348">
        <f t="shared" si="183"/>
        <v>-0.10399120495089842</v>
      </c>
      <c r="AL178" s="348">
        <f t="shared" si="184"/>
        <v>-4.9546181357941865E-2</v>
      </c>
      <c r="AM178" s="348">
        <f t="shared" si="185"/>
        <v>8.29503508426499E-3</v>
      </c>
      <c r="AN178" s="348">
        <f t="shared" si="186"/>
        <v>6.2740058677221544E-2</v>
      </c>
      <c r="AO178" s="348">
        <f t="shared" si="187"/>
        <v>1.4260110998362112</v>
      </c>
      <c r="AP178" s="348">
        <f t="shared" si="188"/>
        <v>1.5372002060131933</v>
      </c>
      <c r="AQ178" s="348">
        <f t="shared" si="189"/>
        <v>1.6496042077516497</v>
      </c>
      <c r="AR178" s="348">
        <f t="shared" si="190"/>
        <v>1.760995583781868</v>
      </c>
      <c r="AS178" s="348">
        <f t="shared" si="191"/>
        <v>1.8692258648930371</v>
      </c>
      <c r="AT178" s="348">
        <f t="shared" si="192"/>
        <v>1.9723865890947458</v>
      </c>
      <c r="AU178" s="348">
        <f t="shared" si="193"/>
        <v>2.068932762649963</v>
      </c>
      <c r="AV178" s="348">
        <f t="shared" si="194"/>
        <v>2.1577538158575065</v>
      </c>
      <c r="AW178" s="348">
        <f t="shared" si="195"/>
        <v>2.2410758705283018</v>
      </c>
      <c r="AX178" s="348">
        <f t="shared" si="196"/>
        <v>2.3215113339087106</v>
      </c>
      <c r="AY178" s="348">
        <f t="shared" si="197"/>
        <v>2.3933192046820917</v>
      </c>
      <c r="AZ178" s="348">
        <f t="shared" si="198"/>
        <v>2.4566115105297559</v>
      </c>
      <c r="BA178" s="348">
        <f t="shared" si="199"/>
        <v>2.5165174157186891</v>
      </c>
      <c r="BB178" s="348">
        <f t="shared" si="200"/>
        <v>2.5716791776334222</v>
      </c>
      <c r="BC178" s="348">
        <f t="shared" si="201"/>
        <v>2.6192848815615655</v>
      </c>
      <c r="BD178" s="348">
        <f t="shared" si="202"/>
        <v>2.6614334292149726</v>
      </c>
      <c r="BE178" s="348">
        <f t="shared" si="203"/>
        <v>2.7021710289457292</v>
      </c>
      <c r="BF178" s="348">
        <f t="shared" si="204"/>
        <v>2.7367790760393333</v>
      </c>
      <c r="BG178" s="348">
        <f t="shared" si="205"/>
        <v>2.7659988721530375</v>
      </c>
      <c r="BH178" s="348">
        <f t="shared" si="206"/>
        <v>2.7952042711525538</v>
      </c>
      <c r="BI178" s="348">
        <f t="shared" si="207"/>
        <v>2.8197463935353442</v>
      </c>
      <c r="BJ178" s="348">
        <f t="shared" si="208"/>
        <v>2.8402695297191389</v>
      </c>
      <c r="BK178" s="348">
        <f t="shared" si="209"/>
        <v>2.8602929004389543</v>
      </c>
      <c r="BL178" s="348">
        <f t="shared" si="210"/>
        <v>2.8773923891779334</v>
      </c>
      <c r="BM178" s="348">
        <f t="shared" si="211"/>
        <v>2.891595893857982</v>
      </c>
      <c r="BN178" s="349">
        <f t="shared" si="212"/>
        <v>2.9052243839740681</v>
      </c>
      <c r="BO178" s="268"/>
    </row>
    <row r="179" spans="2:67" ht="42" customHeight="1">
      <c r="B179" s="479"/>
      <c r="C179" s="478"/>
      <c r="D179" s="498">
        <v>-0.25</v>
      </c>
      <c r="E179" s="497">
        <f t="shared" si="213"/>
        <v>-0.63422061052294554</v>
      </c>
      <c r="F179" s="502">
        <f t="shared" si="151"/>
        <v>-1.0671103052614728</v>
      </c>
      <c r="G179" s="502">
        <f t="shared" si="214"/>
        <v>-1.0580354841317789</v>
      </c>
      <c r="H179" s="348">
        <f t="shared" si="154"/>
        <v>-1.0560361826021856</v>
      </c>
      <c r="I179" s="348">
        <f t="shared" si="155"/>
        <v>-1.0535990645980533</v>
      </c>
      <c r="J179" s="348">
        <f t="shared" si="156"/>
        <v>-1.0506295501860698</v>
      </c>
      <c r="K179" s="348">
        <f t="shared" si="157"/>
        <v>-1.0470132574708342</v>
      </c>
      <c r="L179" s="348">
        <f t="shared" si="158"/>
        <v>-1.0426121625525735</v>
      </c>
      <c r="M179" s="348">
        <f t="shared" si="159"/>
        <v>-1.0372601643478312</v>
      </c>
      <c r="N179" s="348">
        <f t="shared" si="160"/>
        <v>-1.0307580379858643</v>
      </c>
      <c r="O179" s="348">
        <f t="shared" si="161"/>
        <v>-1.0228678059290308</v>
      </c>
      <c r="P179" s="348">
        <f t="shared" si="162"/>
        <v>-1.013306629720345</v>
      </c>
      <c r="Q179" s="348">
        <f t="shared" si="163"/>
        <v>-1.001740438356205</v>
      </c>
      <c r="R179" s="348">
        <f t="shared" si="164"/>
        <v>-0.98777767468859989</v>
      </c>
      <c r="S179" s="348">
        <f t="shared" si="165"/>
        <v>-0.97096377246284704</v>
      </c>
      <c r="T179" s="348">
        <f t="shared" si="166"/>
        <v>-0.95077728426017083</v>
      </c>
      <c r="U179" s="348">
        <f t="shared" si="167"/>
        <v>-0.92662896624546442</v>
      </c>
      <c r="V179" s="348">
        <f t="shared" si="168"/>
        <v>-0.89786557098891095</v>
      </c>
      <c r="W179" s="348">
        <f t="shared" si="169"/>
        <v>-0.86378055123606623</v>
      </c>
      <c r="X179" s="348">
        <f t="shared" si="170"/>
        <v>-0.82363422718258472</v>
      </c>
      <c r="Y179" s="348">
        <f t="shared" si="171"/>
        <v>-0.78953975384514552</v>
      </c>
      <c r="Z179" s="348">
        <f t="shared" si="172"/>
        <v>-0.74939342979166401</v>
      </c>
      <c r="AA179" s="348">
        <f t="shared" si="173"/>
        <v>-0.7067004895513157</v>
      </c>
      <c r="AB179" s="348">
        <f t="shared" si="174"/>
        <v>-0.66655416549783419</v>
      </c>
      <c r="AC179" s="348">
        <f t="shared" si="175"/>
        <v>-0.61960597495778069</v>
      </c>
      <c r="AD179" s="348">
        <f t="shared" si="176"/>
        <v>-0.57547091341167977</v>
      </c>
      <c r="AE179" s="348">
        <f t="shared" si="177"/>
        <v>-0.52852272287162627</v>
      </c>
      <c r="AF179" s="348">
        <f t="shared" si="178"/>
        <v>-0.47692954702575219</v>
      </c>
      <c r="AG179" s="348">
        <f t="shared" si="179"/>
        <v>-0.42998135648569868</v>
      </c>
      <c r="AH179" s="348">
        <f t="shared" si="180"/>
        <v>-0.37553633289274213</v>
      </c>
      <c r="AI179" s="348">
        <f t="shared" si="181"/>
        <v>-0.32521872773795524</v>
      </c>
      <c r="AJ179" s="348">
        <f t="shared" si="182"/>
        <v>-0.27077370414499868</v>
      </c>
      <c r="AK179" s="348">
        <f t="shared" si="183"/>
        <v>-0.21589182339961965</v>
      </c>
      <c r="AL179" s="348">
        <f t="shared" si="184"/>
        <v>-0.1614467998066631</v>
      </c>
      <c r="AM179" s="348">
        <f t="shared" si="185"/>
        <v>-0.10399120495089842</v>
      </c>
      <c r="AN179" s="348">
        <f t="shared" si="186"/>
        <v>-4.9546181357941865E-2</v>
      </c>
      <c r="AO179" s="348">
        <f t="shared" si="187"/>
        <v>8.29503508426499E-3</v>
      </c>
      <c r="AP179" s="348">
        <f t="shared" si="188"/>
        <v>1.4849324257090559</v>
      </c>
      <c r="AQ179" s="348">
        <f t="shared" si="189"/>
        <v>1.5973364274475124</v>
      </c>
      <c r="AR179" s="348">
        <f t="shared" si="190"/>
        <v>1.7087278034777307</v>
      </c>
      <c r="AS179" s="348">
        <f t="shared" si="191"/>
        <v>1.8169580845888997</v>
      </c>
      <c r="AT179" s="348">
        <f t="shared" si="192"/>
        <v>1.9201188087906085</v>
      </c>
      <c r="AU179" s="348">
        <f t="shared" si="193"/>
        <v>2.017345404125237</v>
      </c>
      <c r="AV179" s="348">
        <f t="shared" si="194"/>
        <v>2.1138915776804543</v>
      </c>
      <c r="AW179" s="348">
        <f t="shared" si="195"/>
        <v>2.2027126308879978</v>
      </c>
      <c r="AX179" s="348">
        <f t="shared" si="196"/>
        <v>2.283148094268407</v>
      </c>
      <c r="AY179" s="348">
        <f t="shared" si="197"/>
        <v>2.3549559650417877</v>
      </c>
      <c r="AZ179" s="348">
        <f t="shared" si="198"/>
        <v>2.4258312394851256</v>
      </c>
      <c r="BA179" s="348">
        <f t="shared" si="199"/>
        <v>2.4891235453327898</v>
      </c>
      <c r="BB179" s="348">
        <f t="shared" si="200"/>
        <v>2.5442853072475224</v>
      </c>
      <c r="BC179" s="348">
        <f t="shared" si="201"/>
        <v>2.5946479980553714</v>
      </c>
      <c r="BD179" s="348">
        <f t="shared" si="202"/>
        <v>2.6422537019835151</v>
      </c>
      <c r="BE179" s="348">
        <f t="shared" si="203"/>
        <v>2.6829913017142717</v>
      </c>
      <c r="BF179" s="348">
        <f t="shared" si="204"/>
        <v>2.7181319516607596</v>
      </c>
      <c r="BG179" s="348">
        <f t="shared" si="205"/>
        <v>2.7527399987543637</v>
      </c>
      <c r="BH179" s="348">
        <f t="shared" si="206"/>
        <v>2.7819597948680683</v>
      </c>
      <c r="BI179" s="348">
        <f t="shared" si="207"/>
        <v>2.8065019172508587</v>
      </c>
      <c r="BJ179" s="348">
        <f t="shared" si="208"/>
        <v>2.8307107562548062</v>
      </c>
      <c r="BK179" s="348">
        <f t="shared" si="209"/>
        <v>2.8512338924386005</v>
      </c>
      <c r="BL179" s="348">
        <f t="shared" si="210"/>
        <v>2.8683333811775795</v>
      </c>
      <c r="BM179" s="348">
        <f t="shared" si="211"/>
        <v>2.8848650343865474</v>
      </c>
      <c r="BN179" s="349">
        <f t="shared" si="212"/>
        <v>2.899068539066596</v>
      </c>
      <c r="BO179" s="268"/>
    </row>
    <row r="180" spans="2:67" ht="42" customHeight="1">
      <c r="B180" s="479"/>
      <c r="C180" s="478"/>
      <c r="D180" s="496">
        <v>-0.3</v>
      </c>
      <c r="E180" s="497">
        <f t="shared" si="213"/>
        <v>-0.76554541079688532</v>
      </c>
      <c r="F180" s="502">
        <f t="shared" si="151"/>
        <v>-1.1327727053984427</v>
      </c>
      <c r="G180" s="502">
        <f t="shared" si="214"/>
        <v>-1.1236978842687488</v>
      </c>
      <c r="H180" s="348">
        <f t="shared" si="154"/>
        <v>-1.1216985827391555</v>
      </c>
      <c r="I180" s="348">
        <f t="shared" si="155"/>
        <v>-1.1192614647350232</v>
      </c>
      <c r="J180" s="348">
        <f t="shared" si="156"/>
        <v>-1.1162919503230397</v>
      </c>
      <c r="K180" s="348">
        <f t="shared" si="157"/>
        <v>-1.1126756576078041</v>
      </c>
      <c r="L180" s="348">
        <f t="shared" si="158"/>
        <v>-1.1082745626895434</v>
      </c>
      <c r="M180" s="348">
        <f t="shared" si="159"/>
        <v>-1.1029225644848011</v>
      </c>
      <c r="N180" s="348">
        <f t="shared" si="160"/>
        <v>-1.0964204381228342</v>
      </c>
      <c r="O180" s="348">
        <f t="shared" si="161"/>
        <v>-1.0885302060660007</v>
      </c>
      <c r="P180" s="348">
        <f t="shared" si="162"/>
        <v>-1.0789690298573149</v>
      </c>
      <c r="Q180" s="348">
        <f t="shared" si="163"/>
        <v>-1.0674028384931749</v>
      </c>
      <c r="R180" s="348">
        <f t="shared" si="164"/>
        <v>-1.0534400748255699</v>
      </c>
      <c r="S180" s="348">
        <f t="shared" si="165"/>
        <v>-1.0366261725998169</v>
      </c>
      <c r="T180" s="348">
        <f t="shared" si="166"/>
        <v>-1.0164396843971408</v>
      </c>
      <c r="U180" s="348">
        <f t="shared" si="167"/>
        <v>-0.99229136638243431</v>
      </c>
      <c r="V180" s="348">
        <f t="shared" si="168"/>
        <v>-0.96352797112588084</v>
      </c>
      <c r="W180" s="348">
        <f t="shared" si="169"/>
        <v>-0.92944295137303612</v>
      </c>
      <c r="X180" s="348">
        <f t="shared" si="170"/>
        <v>-0.89786557098891095</v>
      </c>
      <c r="Y180" s="348">
        <f t="shared" si="171"/>
        <v>-0.86378055123606623</v>
      </c>
      <c r="Z180" s="348">
        <f t="shared" si="172"/>
        <v>-0.82363422718258472</v>
      </c>
      <c r="AA180" s="348">
        <f t="shared" si="173"/>
        <v>-0.78953975384514552</v>
      </c>
      <c r="AB180" s="348">
        <f t="shared" si="174"/>
        <v>-0.74939342979166401</v>
      </c>
      <c r="AC180" s="348">
        <f t="shared" si="175"/>
        <v>-0.7067004895513157</v>
      </c>
      <c r="AD180" s="348">
        <f t="shared" si="176"/>
        <v>-0.66655416549783419</v>
      </c>
      <c r="AE180" s="348">
        <f t="shared" si="177"/>
        <v>-0.61960597495778069</v>
      </c>
      <c r="AF180" s="348">
        <f t="shared" si="178"/>
        <v>-0.57547091341167977</v>
      </c>
      <c r="AG180" s="348">
        <f t="shared" si="179"/>
        <v>-0.52852272287162627</v>
      </c>
      <c r="AH180" s="348">
        <f t="shared" si="180"/>
        <v>-0.47692954702575219</v>
      </c>
      <c r="AI180" s="348">
        <f t="shared" si="181"/>
        <v>-0.42998135648569868</v>
      </c>
      <c r="AJ180" s="348">
        <f t="shared" si="182"/>
        <v>-0.37553633289274213</v>
      </c>
      <c r="AK180" s="348">
        <f t="shared" si="183"/>
        <v>-0.32521872773795524</v>
      </c>
      <c r="AL180" s="348">
        <f t="shared" si="184"/>
        <v>-0.27077370414499868</v>
      </c>
      <c r="AM180" s="348">
        <f t="shared" si="185"/>
        <v>-0.21589182339961965</v>
      </c>
      <c r="AN180" s="348">
        <f t="shared" si="186"/>
        <v>-0.1614467998066631</v>
      </c>
      <c r="AO180" s="348">
        <f t="shared" si="187"/>
        <v>-0.10399120495089842</v>
      </c>
      <c r="AP180" s="348">
        <f t="shared" si="188"/>
        <v>-4.9546181357941865E-2</v>
      </c>
      <c r="AQ180" s="348">
        <f t="shared" si="189"/>
        <v>1.5372002060131933</v>
      </c>
      <c r="AR180" s="348">
        <f t="shared" si="190"/>
        <v>1.6496042077516497</v>
      </c>
      <c r="AS180" s="348">
        <f t="shared" si="191"/>
        <v>1.760995583781868</v>
      </c>
      <c r="AT180" s="348">
        <f t="shared" si="192"/>
        <v>1.8692258648930371</v>
      </c>
      <c r="AU180" s="348">
        <f t="shared" si="193"/>
        <v>1.9723865890947458</v>
      </c>
      <c r="AV180" s="348">
        <f t="shared" si="194"/>
        <v>2.068932762649963</v>
      </c>
      <c r="AW180" s="348">
        <f t="shared" si="195"/>
        <v>2.1577538158575065</v>
      </c>
      <c r="AX180" s="348">
        <f t="shared" si="196"/>
        <v>2.2410758705283018</v>
      </c>
      <c r="AY180" s="348">
        <f t="shared" si="197"/>
        <v>2.3215113339087106</v>
      </c>
      <c r="AZ180" s="348">
        <f t="shared" si="198"/>
        <v>2.3933192046820917</v>
      </c>
      <c r="BA180" s="348">
        <f t="shared" si="199"/>
        <v>2.4566115105297559</v>
      </c>
      <c r="BB180" s="348">
        <f t="shared" si="200"/>
        <v>2.5165174157186891</v>
      </c>
      <c r="BC180" s="348">
        <f t="shared" si="201"/>
        <v>2.5716791776334222</v>
      </c>
      <c r="BD180" s="348">
        <f t="shared" si="202"/>
        <v>2.6192848815615655</v>
      </c>
      <c r="BE180" s="348">
        <f t="shared" si="203"/>
        <v>2.6614334292149726</v>
      </c>
      <c r="BF180" s="348">
        <f t="shared" si="204"/>
        <v>2.7021710289457292</v>
      </c>
      <c r="BG180" s="348">
        <f t="shared" si="205"/>
        <v>2.7367790760393333</v>
      </c>
      <c r="BH180" s="348">
        <f t="shared" si="206"/>
        <v>2.7659988721530375</v>
      </c>
      <c r="BI180" s="348">
        <f t="shared" si="207"/>
        <v>2.7952042711525538</v>
      </c>
      <c r="BJ180" s="348">
        <f t="shared" si="208"/>
        <v>2.8197463935353442</v>
      </c>
      <c r="BK180" s="348">
        <f t="shared" si="209"/>
        <v>2.8402695297191389</v>
      </c>
      <c r="BL180" s="348">
        <f t="shared" si="210"/>
        <v>2.8602929004389543</v>
      </c>
      <c r="BM180" s="348">
        <f t="shared" si="211"/>
        <v>2.8773923891779334</v>
      </c>
      <c r="BN180" s="349">
        <f t="shared" si="212"/>
        <v>2.891595893857982</v>
      </c>
      <c r="BO180" s="268"/>
    </row>
    <row r="181" spans="2:67" ht="42" customHeight="1">
      <c r="B181" s="479"/>
      <c r="C181" s="478"/>
      <c r="D181" s="498">
        <v>-0.35</v>
      </c>
      <c r="E181" s="497">
        <f t="shared" si="213"/>
        <v>-0.88034679014551109</v>
      </c>
      <c r="F181" s="502">
        <f t="shared" si="151"/>
        <v>-1.1901733950727555</v>
      </c>
      <c r="G181" s="502">
        <f t="shared" si="214"/>
        <v>-1.1810985739430615</v>
      </c>
      <c r="H181" s="348">
        <f t="shared" si="154"/>
        <v>-1.1790992724134681</v>
      </c>
      <c r="I181" s="348">
        <f t="shared" si="155"/>
        <v>-1.1766621544093363</v>
      </c>
      <c r="J181" s="348">
        <f t="shared" si="156"/>
        <v>-1.1736926399973524</v>
      </c>
      <c r="K181" s="348">
        <f t="shared" si="157"/>
        <v>-1.170076347282117</v>
      </c>
      <c r="L181" s="348">
        <f t="shared" si="158"/>
        <v>-1.1656752523638563</v>
      </c>
      <c r="M181" s="348">
        <f t="shared" si="159"/>
        <v>-1.1603232541591137</v>
      </c>
      <c r="N181" s="348">
        <f t="shared" si="160"/>
        <v>-1.1538211277971471</v>
      </c>
      <c r="O181" s="348">
        <f t="shared" si="161"/>
        <v>-1.1459308957403134</v>
      </c>
      <c r="P181" s="348">
        <f t="shared" si="162"/>
        <v>-1.1363697195316278</v>
      </c>
      <c r="Q181" s="348">
        <f t="shared" si="163"/>
        <v>-1.1248035281674875</v>
      </c>
      <c r="R181" s="348">
        <f t="shared" si="164"/>
        <v>-1.1108407644998826</v>
      </c>
      <c r="S181" s="348">
        <f t="shared" si="165"/>
        <v>-1.0940268622741298</v>
      </c>
      <c r="T181" s="348">
        <f t="shared" si="166"/>
        <v>-1.0738403740714535</v>
      </c>
      <c r="U181" s="348">
        <f t="shared" si="167"/>
        <v>-1.0496920560567471</v>
      </c>
      <c r="V181" s="348">
        <f t="shared" si="168"/>
        <v>-1.0209286608001937</v>
      </c>
      <c r="W181" s="348">
        <f t="shared" si="169"/>
        <v>-0.99229136638243431</v>
      </c>
      <c r="X181" s="348">
        <f t="shared" si="170"/>
        <v>-0.96352797112588084</v>
      </c>
      <c r="Y181" s="348">
        <f t="shared" si="171"/>
        <v>-0.92944295137303612</v>
      </c>
      <c r="Z181" s="348">
        <f t="shared" si="172"/>
        <v>-0.89786557098891095</v>
      </c>
      <c r="AA181" s="348">
        <f t="shared" si="173"/>
        <v>-0.86378055123606623</v>
      </c>
      <c r="AB181" s="348">
        <f t="shared" si="174"/>
        <v>-0.82363422718258472</v>
      </c>
      <c r="AC181" s="348">
        <f t="shared" si="175"/>
        <v>-0.78953975384514552</v>
      </c>
      <c r="AD181" s="348">
        <f t="shared" si="176"/>
        <v>-0.74939342979166401</v>
      </c>
      <c r="AE181" s="348">
        <f t="shared" si="177"/>
        <v>-0.7067004895513157</v>
      </c>
      <c r="AF181" s="348">
        <f t="shared" si="178"/>
        <v>-0.66655416549783419</v>
      </c>
      <c r="AG181" s="348">
        <f t="shared" si="179"/>
        <v>-0.61960597495778069</v>
      </c>
      <c r="AH181" s="348">
        <f t="shared" si="180"/>
        <v>-0.57547091341167977</v>
      </c>
      <c r="AI181" s="348">
        <f t="shared" si="181"/>
        <v>-0.52852272287162627</v>
      </c>
      <c r="AJ181" s="348">
        <f t="shared" si="182"/>
        <v>-0.47692954702575219</v>
      </c>
      <c r="AK181" s="348">
        <f t="shared" si="183"/>
        <v>-0.42998135648569868</v>
      </c>
      <c r="AL181" s="348">
        <f t="shared" si="184"/>
        <v>-0.37553633289274213</v>
      </c>
      <c r="AM181" s="348">
        <f t="shared" si="185"/>
        <v>-0.32521872773795524</v>
      </c>
      <c r="AN181" s="348">
        <f t="shared" si="186"/>
        <v>-0.27077370414499868</v>
      </c>
      <c r="AO181" s="348">
        <f t="shared" si="187"/>
        <v>-0.21589182339961965</v>
      </c>
      <c r="AP181" s="348">
        <f t="shared" si="188"/>
        <v>-0.1614467998066631</v>
      </c>
      <c r="AQ181" s="348">
        <f t="shared" si="189"/>
        <v>-0.10399120495089842</v>
      </c>
      <c r="AR181" s="348">
        <f t="shared" si="190"/>
        <v>1.5973364274475124</v>
      </c>
      <c r="AS181" s="348">
        <f t="shared" si="191"/>
        <v>1.7087278034777307</v>
      </c>
      <c r="AT181" s="348">
        <f t="shared" si="192"/>
        <v>1.8169580845888997</v>
      </c>
      <c r="AU181" s="348">
        <f t="shared" si="193"/>
        <v>1.9201188087906085</v>
      </c>
      <c r="AV181" s="348">
        <f t="shared" si="194"/>
        <v>2.017345404125237</v>
      </c>
      <c r="AW181" s="348">
        <f t="shared" si="195"/>
        <v>2.1138915776804543</v>
      </c>
      <c r="AX181" s="348">
        <f t="shared" si="196"/>
        <v>2.2027126308879978</v>
      </c>
      <c r="AY181" s="348">
        <f t="shared" si="197"/>
        <v>2.283148094268407</v>
      </c>
      <c r="AZ181" s="348">
        <f t="shared" si="198"/>
        <v>2.3549559650417877</v>
      </c>
      <c r="BA181" s="348">
        <f t="shared" si="199"/>
        <v>2.4258312394851256</v>
      </c>
      <c r="BB181" s="348">
        <f t="shared" si="200"/>
        <v>2.4891235453327898</v>
      </c>
      <c r="BC181" s="348">
        <f t="shared" si="201"/>
        <v>2.5442853072475224</v>
      </c>
      <c r="BD181" s="348">
        <f t="shared" si="202"/>
        <v>2.5946479980553714</v>
      </c>
      <c r="BE181" s="348">
        <f t="shared" si="203"/>
        <v>2.6422537019835151</v>
      </c>
      <c r="BF181" s="348">
        <f t="shared" si="204"/>
        <v>2.6829913017142717</v>
      </c>
      <c r="BG181" s="348">
        <f t="shared" si="205"/>
        <v>2.7181319516607596</v>
      </c>
      <c r="BH181" s="348">
        <f t="shared" si="206"/>
        <v>2.7527399987543637</v>
      </c>
      <c r="BI181" s="348">
        <f t="shared" si="207"/>
        <v>2.7819597948680683</v>
      </c>
      <c r="BJ181" s="348">
        <f t="shared" si="208"/>
        <v>2.8065019172508587</v>
      </c>
      <c r="BK181" s="348">
        <f t="shared" si="209"/>
        <v>2.8307107562548062</v>
      </c>
      <c r="BL181" s="348">
        <f t="shared" si="210"/>
        <v>2.8512338924386005</v>
      </c>
      <c r="BM181" s="348">
        <f t="shared" si="211"/>
        <v>2.8683333811775795</v>
      </c>
      <c r="BN181" s="349">
        <f t="shared" si="212"/>
        <v>2.8848650343865474</v>
      </c>
      <c r="BO181" s="268"/>
    </row>
    <row r="182" spans="2:67" ht="42" customHeight="1">
      <c r="B182" s="479"/>
      <c r="C182" s="478"/>
      <c r="D182" s="496">
        <v>-0.4</v>
      </c>
      <c r="E182" s="497">
        <f t="shared" si="213"/>
        <v>-0.97968328496244572</v>
      </c>
      <c r="F182" s="502">
        <f t="shared" si="151"/>
        <v>-1.2398416424812229</v>
      </c>
      <c r="G182" s="502">
        <f t="shared" si="214"/>
        <v>-1.230766821351529</v>
      </c>
      <c r="H182" s="348">
        <f t="shared" si="154"/>
        <v>-1.2287675198219357</v>
      </c>
      <c r="I182" s="348">
        <f t="shared" si="155"/>
        <v>-1.2263304018178034</v>
      </c>
      <c r="J182" s="348">
        <f t="shared" si="156"/>
        <v>-1.2233608874058199</v>
      </c>
      <c r="K182" s="348">
        <f t="shared" si="157"/>
        <v>-1.2197445946905843</v>
      </c>
      <c r="L182" s="348">
        <f t="shared" si="158"/>
        <v>-1.2153434997723236</v>
      </c>
      <c r="M182" s="348">
        <f t="shared" si="159"/>
        <v>-1.2099915015675813</v>
      </c>
      <c r="N182" s="348">
        <f t="shared" si="160"/>
        <v>-1.2034893752056144</v>
      </c>
      <c r="O182" s="348">
        <f t="shared" si="161"/>
        <v>-1.1955991431487809</v>
      </c>
      <c r="P182" s="348">
        <f t="shared" si="162"/>
        <v>-1.1860379669400951</v>
      </c>
      <c r="Q182" s="348">
        <f t="shared" si="163"/>
        <v>-1.1744717755759551</v>
      </c>
      <c r="R182" s="348">
        <f t="shared" si="164"/>
        <v>-1.1605090119083501</v>
      </c>
      <c r="S182" s="348">
        <f t="shared" si="165"/>
        <v>-1.1436951096825971</v>
      </c>
      <c r="T182" s="348">
        <f t="shared" si="166"/>
        <v>-1.123508621479921</v>
      </c>
      <c r="U182" s="348">
        <f t="shared" si="167"/>
        <v>-1.0993603034652146</v>
      </c>
      <c r="V182" s="348">
        <f t="shared" si="168"/>
        <v>-1.0738403740714535</v>
      </c>
      <c r="W182" s="348">
        <f t="shared" si="169"/>
        <v>-1.0496920560567471</v>
      </c>
      <c r="X182" s="348">
        <f t="shared" si="170"/>
        <v>-1.0209286608001937</v>
      </c>
      <c r="Y182" s="348">
        <f t="shared" si="171"/>
        <v>-0.99229136638243431</v>
      </c>
      <c r="Z182" s="348">
        <f t="shared" si="172"/>
        <v>-0.96352797112588084</v>
      </c>
      <c r="AA182" s="348">
        <f t="shared" si="173"/>
        <v>-0.92944295137303612</v>
      </c>
      <c r="AB182" s="348">
        <f t="shared" si="174"/>
        <v>-0.89786557098891095</v>
      </c>
      <c r="AC182" s="348">
        <f t="shared" si="175"/>
        <v>-0.86378055123606623</v>
      </c>
      <c r="AD182" s="348">
        <f t="shared" si="176"/>
        <v>-0.82363422718258472</v>
      </c>
      <c r="AE182" s="348">
        <f t="shared" si="177"/>
        <v>-0.78953975384514552</v>
      </c>
      <c r="AF182" s="348">
        <f t="shared" si="178"/>
        <v>-0.74939342979166401</v>
      </c>
      <c r="AG182" s="348">
        <f t="shared" si="179"/>
        <v>-0.7067004895513157</v>
      </c>
      <c r="AH182" s="348">
        <f t="shared" si="180"/>
        <v>-0.66655416549783419</v>
      </c>
      <c r="AI182" s="348">
        <f t="shared" si="181"/>
        <v>-0.61960597495778069</v>
      </c>
      <c r="AJ182" s="348">
        <f t="shared" si="182"/>
        <v>-0.57547091341167977</v>
      </c>
      <c r="AK182" s="348">
        <f t="shared" si="183"/>
        <v>-0.52852272287162627</v>
      </c>
      <c r="AL182" s="348">
        <f t="shared" si="184"/>
        <v>-0.47692954702575219</v>
      </c>
      <c r="AM182" s="348">
        <f t="shared" si="185"/>
        <v>-0.42998135648569868</v>
      </c>
      <c r="AN182" s="348">
        <f t="shared" si="186"/>
        <v>-0.37553633289274213</v>
      </c>
      <c r="AO182" s="348">
        <f t="shared" si="187"/>
        <v>-0.32521872773795524</v>
      </c>
      <c r="AP182" s="348">
        <f t="shared" si="188"/>
        <v>-0.27077370414499868</v>
      </c>
      <c r="AQ182" s="348">
        <f t="shared" si="189"/>
        <v>-0.21589182339961965</v>
      </c>
      <c r="AR182" s="348">
        <f t="shared" si="190"/>
        <v>-0.1614467998066631</v>
      </c>
      <c r="AS182" s="348">
        <f t="shared" si="191"/>
        <v>1.6496042077516497</v>
      </c>
      <c r="AT182" s="348">
        <f t="shared" si="192"/>
        <v>1.760995583781868</v>
      </c>
      <c r="AU182" s="348">
        <f t="shared" si="193"/>
        <v>1.8692258648930371</v>
      </c>
      <c r="AV182" s="348">
        <f t="shared" si="194"/>
        <v>1.9723865890947458</v>
      </c>
      <c r="AW182" s="348">
        <f t="shared" si="195"/>
        <v>2.068932762649963</v>
      </c>
      <c r="AX182" s="348">
        <f t="shared" si="196"/>
        <v>2.1577538158575065</v>
      </c>
      <c r="AY182" s="348">
        <f t="shared" si="197"/>
        <v>2.2410758705283018</v>
      </c>
      <c r="AZ182" s="348">
        <f t="shared" si="198"/>
        <v>2.3215113339087106</v>
      </c>
      <c r="BA182" s="348">
        <f t="shared" si="199"/>
        <v>2.3933192046820917</v>
      </c>
      <c r="BB182" s="348">
        <f t="shared" si="200"/>
        <v>2.4566115105297559</v>
      </c>
      <c r="BC182" s="348">
        <f t="shared" si="201"/>
        <v>2.5165174157186891</v>
      </c>
      <c r="BD182" s="348">
        <f t="shared" si="202"/>
        <v>2.5716791776334222</v>
      </c>
      <c r="BE182" s="348">
        <f t="shared" si="203"/>
        <v>2.6192848815615655</v>
      </c>
      <c r="BF182" s="348">
        <f t="shared" si="204"/>
        <v>2.6614334292149726</v>
      </c>
      <c r="BG182" s="348">
        <f t="shared" si="205"/>
        <v>2.7021710289457292</v>
      </c>
      <c r="BH182" s="348">
        <f t="shared" si="206"/>
        <v>2.7367790760393333</v>
      </c>
      <c r="BI182" s="348">
        <f t="shared" si="207"/>
        <v>2.7659988721530375</v>
      </c>
      <c r="BJ182" s="348">
        <f t="shared" si="208"/>
        <v>2.7952042711525538</v>
      </c>
      <c r="BK182" s="348">
        <f t="shared" si="209"/>
        <v>2.8197463935353442</v>
      </c>
      <c r="BL182" s="348">
        <f t="shared" si="210"/>
        <v>2.8402695297191389</v>
      </c>
      <c r="BM182" s="348">
        <f t="shared" si="211"/>
        <v>2.8602929004389543</v>
      </c>
      <c r="BN182" s="349">
        <f t="shared" si="212"/>
        <v>2.8773923891779334</v>
      </c>
      <c r="BO182" s="268"/>
    </row>
    <row r="183" spans="2:67" ht="42" customHeight="1">
      <c r="B183" s="479"/>
      <c r="C183" s="478"/>
      <c r="D183" s="498">
        <v>-0.45</v>
      </c>
      <c r="E183" s="497">
        <f t="shared" si="213"/>
        <v>-1.0648808563633567</v>
      </c>
      <c r="F183" s="502">
        <f t="shared" si="151"/>
        <v>-1.2824404281816784</v>
      </c>
      <c r="G183" s="502">
        <f t="shared" si="214"/>
        <v>-1.2733656070519843</v>
      </c>
      <c r="H183" s="348">
        <f t="shared" si="154"/>
        <v>-1.2713663055223909</v>
      </c>
      <c r="I183" s="348">
        <f t="shared" si="155"/>
        <v>-1.2689291875182591</v>
      </c>
      <c r="J183" s="348">
        <f t="shared" si="156"/>
        <v>-1.2659596731062752</v>
      </c>
      <c r="K183" s="348">
        <f t="shared" si="157"/>
        <v>-1.2623433803910398</v>
      </c>
      <c r="L183" s="348">
        <f t="shared" si="158"/>
        <v>-1.2579422854727791</v>
      </c>
      <c r="M183" s="348">
        <f t="shared" si="159"/>
        <v>-1.2525902872680366</v>
      </c>
      <c r="N183" s="348">
        <f t="shared" si="160"/>
        <v>-1.2460881609060699</v>
      </c>
      <c r="O183" s="348">
        <f t="shared" si="161"/>
        <v>-1.2381979288492362</v>
      </c>
      <c r="P183" s="348">
        <f t="shared" si="162"/>
        <v>-1.2286367526405506</v>
      </c>
      <c r="Q183" s="348">
        <f t="shared" si="163"/>
        <v>-1.2170705612764103</v>
      </c>
      <c r="R183" s="348">
        <f t="shared" si="164"/>
        <v>-1.2031077976088054</v>
      </c>
      <c r="S183" s="348">
        <f t="shared" si="165"/>
        <v>-1.1862938953830526</v>
      </c>
      <c r="T183" s="348">
        <f t="shared" si="166"/>
        <v>-1.1661074071803763</v>
      </c>
      <c r="U183" s="348">
        <f t="shared" si="167"/>
        <v>-1.1436951096825971</v>
      </c>
      <c r="V183" s="348">
        <f t="shared" si="168"/>
        <v>-1.123508621479921</v>
      </c>
      <c r="W183" s="348">
        <f t="shared" si="169"/>
        <v>-1.0993603034652146</v>
      </c>
      <c r="X183" s="348">
        <f t="shared" si="170"/>
        <v>-1.0738403740714535</v>
      </c>
      <c r="Y183" s="348">
        <f t="shared" si="171"/>
        <v>-1.0496920560567471</v>
      </c>
      <c r="Z183" s="348">
        <f t="shared" si="172"/>
        <v>-1.0209286608001937</v>
      </c>
      <c r="AA183" s="348">
        <f t="shared" si="173"/>
        <v>-0.99229136638243431</v>
      </c>
      <c r="AB183" s="348">
        <f t="shared" si="174"/>
        <v>-0.96352797112588084</v>
      </c>
      <c r="AC183" s="348">
        <f t="shared" si="175"/>
        <v>-0.92944295137303612</v>
      </c>
      <c r="AD183" s="348">
        <f t="shared" si="176"/>
        <v>-0.89786557098891095</v>
      </c>
      <c r="AE183" s="348">
        <f t="shared" si="177"/>
        <v>-0.86378055123606623</v>
      </c>
      <c r="AF183" s="348">
        <f t="shared" si="178"/>
        <v>-0.82363422718258472</v>
      </c>
      <c r="AG183" s="348">
        <f t="shared" si="179"/>
        <v>-0.78953975384514552</v>
      </c>
      <c r="AH183" s="348">
        <f t="shared" si="180"/>
        <v>-0.74939342979166401</v>
      </c>
      <c r="AI183" s="348">
        <f t="shared" si="181"/>
        <v>-0.7067004895513157</v>
      </c>
      <c r="AJ183" s="348">
        <f t="shared" si="182"/>
        <v>-0.66655416549783419</v>
      </c>
      <c r="AK183" s="348">
        <f t="shared" si="183"/>
        <v>-0.61960597495778069</v>
      </c>
      <c r="AL183" s="348">
        <f t="shared" si="184"/>
        <v>-0.57547091341167977</v>
      </c>
      <c r="AM183" s="348">
        <f t="shared" si="185"/>
        <v>-0.52852272287162627</v>
      </c>
      <c r="AN183" s="348">
        <f t="shared" si="186"/>
        <v>-0.47692954702575219</v>
      </c>
      <c r="AO183" s="348">
        <f t="shared" si="187"/>
        <v>-0.42998135648569868</v>
      </c>
      <c r="AP183" s="348">
        <f t="shared" si="188"/>
        <v>-0.37553633289274213</v>
      </c>
      <c r="AQ183" s="348">
        <f t="shared" si="189"/>
        <v>-0.32521872773795524</v>
      </c>
      <c r="AR183" s="348">
        <f t="shared" si="190"/>
        <v>-0.27077370414499868</v>
      </c>
      <c r="AS183" s="348">
        <f t="shared" si="191"/>
        <v>-0.21589182339961965</v>
      </c>
      <c r="AT183" s="348">
        <f t="shared" si="192"/>
        <v>1.7087278034777307</v>
      </c>
      <c r="AU183" s="348">
        <f t="shared" si="193"/>
        <v>1.8169580845888997</v>
      </c>
      <c r="AV183" s="348">
        <f t="shared" si="194"/>
        <v>1.9201188087906085</v>
      </c>
      <c r="AW183" s="348">
        <f t="shared" si="195"/>
        <v>2.017345404125237</v>
      </c>
      <c r="AX183" s="348">
        <f t="shared" si="196"/>
        <v>2.1138915776804543</v>
      </c>
      <c r="AY183" s="348">
        <f t="shared" si="197"/>
        <v>2.2027126308879978</v>
      </c>
      <c r="AZ183" s="348">
        <f t="shared" si="198"/>
        <v>2.283148094268407</v>
      </c>
      <c r="BA183" s="348">
        <f t="shared" si="199"/>
        <v>2.3549559650417877</v>
      </c>
      <c r="BB183" s="348">
        <f t="shared" si="200"/>
        <v>2.4258312394851256</v>
      </c>
      <c r="BC183" s="348">
        <f t="shared" si="201"/>
        <v>2.4891235453327898</v>
      </c>
      <c r="BD183" s="348">
        <f t="shared" si="202"/>
        <v>2.5442853072475224</v>
      </c>
      <c r="BE183" s="348">
        <f t="shared" si="203"/>
        <v>2.5946479980553714</v>
      </c>
      <c r="BF183" s="348">
        <f t="shared" si="204"/>
        <v>2.6422537019835151</v>
      </c>
      <c r="BG183" s="348">
        <f t="shared" si="205"/>
        <v>2.6829913017142717</v>
      </c>
      <c r="BH183" s="348">
        <f t="shared" si="206"/>
        <v>2.7181319516607596</v>
      </c>
      <c r="BI183" s="348">
        <f t="shared" si="207"/>
        <v>2.7527399987543637</v>
      </c>
      <c r="BJ183" s="348">
        <f t="shared" si="208"/>
        <v>2.7819597948680683</v>
      </c>
      <c r="BK183" s="348">
        <f t="shared" si="209"/>
        <v>2.8065019172508587</v>
      </c>
      <c r="BL183" s="348">
        <f t="shared" si="210"/>
        <v>2.8307107562548062</v>
      </c>
      <c r="BM183" s="348">
        <f t="shared" si="211"/>
        <v>2.8512338924386005</v>
      </c>
      <c r="BN183" s="349">
        <f t="shared" si="212"/>
        <v>2.8683333811775795</v>
      </c>
      <c r="BO183" s="268"/>
    </row>
    <row r="184" spans="2:67" ht="42" customHeight="1">
      <c r="B184" s="479"/>
      <c r="C184" s="478"/>
      <c r="D184" s="496">
        <v>-0.5</v>
      </c>
      <c r="E184" s="497">
        <f t="shared" si="213"/>
        <v>-1.1373990908756122</v>
      </c>
      <c r="F184" s="502">
        <f t="shared" si="151"/>
        <v>-1.3186995454378061</v>
      </c>
      <c r="G184" s="502">
        <f t="shared" si="214"/>
        <v>-1.3096247243081121</v>
      </c>
      <c r="H184" s="348">
        <f t="shared" si="154"/>
        <v>-1.3076254227785187</v>
      </c>
      <c r="I184" s="348">
        <f t="shared" si="155"/>
        <v>-1.3051883047743869</v>
      </c>
      <c r="J184" s="348">
        <f t="shared" si="156"/>
        <v>-1.302218790362403</v>
      </c>
      <c r="K184" s="348">
        <f t="shared" si="157"/>
        <v>-1.2986024976471675</v>
      </c>
      <c r="L184" s="348">
        <f t="shared" si="158"/>
        <v>-1.2942014027289068</v>
      </c>
      <c r="M184" s="348">
        <f t="shared" si="159"/>
        <v>-1.2888494045241643</v>
      </c>
      <c r="N184" s="348">
        <f t="shared" si="160"/>
        <v>-1.2823472781621976</v>
      </c>
      <c r="O184" s="348">
        <f t="shared" si="161"/>
        <v>-1.2744570461053639</v>
      </c>
      <c r="P184" s="348">
        <f t="shared" si="162"/>
        <v>-1.2648958698966783</v>
      </c>
      <c r="Q184" s="348">
        <f t="shared" si="163"/>
        <v>-1.2533296785325381</v>
      </c>
      <c r="R184" s="348">
        <f t="shared" si="164"/>
        <v>-1.2393669148649331</v>
      </c>
      <c r="S184" s="348">
        <f t="shared" si="165"/>
        <v>-1.2225530126391804</v>
      </c>
      <c r="T184" s="348">
        <f t="shared" si="166"/>
        <v>-1.2031077976088054</v>
      </c>
      <c r="U184" s="348">
        <f t="shared" si="167"/>
        <v>-1.1862938953830526</v>
      </c>
      <c r="V184" s="348">
        <f t="shared" si="168"/>
        <v>-1.1661074071803763</v>
      </c>
      <c r="W184" s="348">
        <f t="shared" si="169"/>
        <v>-1.1436951096825971</v>
      </c>
      <c r="X184" s="348">
        <f t="shared" si="170"/>
        <v>-1.123508621479921</v>
      </c>
      <c r="Y184" s="348">
        <f t="shared" si="171"/>
        <v>-1.0993603034652146</v>
      </c>
      <c r="Z184" s="348">
        <f t="shared" si="172"/>
        <v>-1.0738403740714535</v>
      </c>
      <c r="AA184" s="348">
        <f t="shared" si="173"/>
        <v>-1.0496920560567471</v>
      </c>
      <c r="AB184" s="348">
        <f t="shared" si="174"/>
        <v>-1.0209286608001937</v>
      </c>
      <c r="AC184" s="348">
        <f t="shared" si="175"/>
        <v>-0.99229136638243431</v>
      </c>
      <c r="AD184" s="348">
        <f t="shared" si="176"/>
        <v>-0.96352797112588084</v>
      </c>
      <c r="AE184" s="348">
        <f t="shared" si="177"/>
        <v>-0.92944295137303612</v>
      </c>
      <c r="AF184" s="348">
        <f t="shared" si="178"/>
        <v>-0.89786557098891095</v>
      </c>
      <c r="AG184" s="348">
        <f t="shared" si="179"/>
        <v>-0.86378055123606623</v>
      </c>
      <c r="AH184" s="348">
        <f t="shared" si="180"/>
        <v>-0.82363422718258472</v>
      </c>
      <c r="AI184" s="348">
        <f t="shared" si="181"/>
        <v>-0.78953975384514552</v>
      </c>
      <c r="AJ184" s="348">
        <f t="shared" si="182"/>
        <v>-0.74939342979166401</v>
      </c>
      <c r="AK184" s="348">
        <f t="shared" si="183"/>
        <v>-0.7067004895513157</v>
      </c>
      <c r="AL184" s="348">
        <f t="shared" si="184"/>
        <v>-0.66655416549783419</v>
      </c>
      <c r="AM184" s="348">
        <f t="shared" si="185"/>
        <v>-0.61960597495778069</v>
      </c>
      <c r="AN184" s="348">
        <f t="shared" si="186"/>
        <v>-0.57547091341167977</v>
      </c>
      <c r="AO184" s="348">
        <f t="shared" si="187"/>
        <v>-0.52852272287162627</v>
      </c>
      <c r="AP184" s="348">
        <f t="shared" si="188"/>
        <v>-0.47692954702575219</v>
      </c>
      <c r="AQ184" s="348">
        <f t="shared" si="189"/>
        <v>-0.42998135648569868</v>
      </c>
      <c r="AR184" s="348">
        <f t="shared" si="190"/>
        <v>-0.37553633289274213</v>
      </c>
      <c r="AS184" s="348">
        <f t="shared" si="191"/>
        <v>-0.32521872773795524</v>
      </c>
      <c r="AT184" s="348">
        <f t="shared" si="192"/>
        <v>-0.27077370414499868</v>
      </c>
      <c r="AU184" s="348">
        <f t="shared" si="193"/>
        <v>1.760995583781868</v>
      </c>
      <c r="AV184" s="348">
        <f t="shared" si="194"/>
        <v>1.8692258648930371</v>
      </c>
      <c r="AW184" s="348">
        <f t="shared" si="195"/>
        <v>1.9723865890947458</v>
      </c>
      <c r="AX184" s="348">
        <f t="shared" si="196"/>
        <v>2.068932762649963</v>
      </c>
      <c r="AY184" s="348">
        <f t="shared" si="197"/>
        <v>2.1577538158575065</v>
      </c>
      <c r="AZ184" s="348">
        <f t="shared" si="198"/>
        <v>2.2410758705283018</v>
      </c>
      <c r="BA184" s="348">
        <f t="shared" si="199"/>
        <v>2.3215113339087106</v>
      </c>
      <c r="BB184" s="348">
        <f t="shared" si="200"/>
        <v>2.3933192046820917</v>
      </c>
      <c r="BC184" s="348">
        <f t="shared" si="201"/>
        <v>2.4566115105297559</v>
      </c>
      <c r="BD184" s="348">
        <f t="shared" si="202"/>
        <v>2.5165174157186891</v>
      </c>
      <c r="BE184" s="348">
        <f t="shared" si="203"/>
        <v>2.5716791776334222</v>
      </c>
      <c r="BF184" s="348">
        <f t="shared" si="204"/>
        <v>2.6192848815615655</v>
      </c>
      <c r="BG184" s="348">
        <f t="shared" si="205"/>
        <v>2.6614334292149726</v>
      </c>
      <c r="BH184" s="348">
        <f t="shared" si="206"/>
        <v>2.7021710289457292</v>
      </c>
      <c r="BI184" s="348">
        <f t="shared" si="207"/>
        <v>2.7367790760393333</v>
      </c>
      <c r="BJ184" s="348">
        <f t="shared" si="208"/>
        <v>2.7659988721530375</v>
      </c>
      <c r="BK184" s="348">
        <f t="shared" si="209"/>
        <v>2.7952042711525538</v>
      </c>
      <c r="BL184" s="348">
        <f t="shared" si="210"/>
        <v>2.8197463935353442</v>
      </c>
      <c r="BM184" s="348">
        <f t="shared" si="211"/>
        <v>2.8402695297191389</v>
      </c>
      <c r="BN184" s="349">
        <f t="shared" si="212"/>
        <v>2.8602929004389543</v>
      </c>
      <c r="BO184" s="268"/>
    </row>
    <row r="185" spans="2:67" ht="42" customHeight="1">
      <c r="B185" s="479"/>
      <c r="C185" s="478"/>
      <c r="D185" s="498">
        <v>-0.55000000000000004</v>
      </c>
      <c r="E185" s="497">
        <f t="shared" si="213"/>
        <v>-1.1987269978264639</v>
      </c>
      <c r="F185" s="502">
        <f t="shared" si="151"/>
        <v>-1.3493634989132319</v>
      </c>
      <c r="G185" s="502">
        <f t="shared" si="214"/>
        <v>-1.3402886777835379</v>
      </c>
      <c r="H185" s="348">
        <f t="shared" si="154"/>
        <v>-1.3382893762539445</v>
      </c>
      <c r="I185" s="348">
        <f t="shared" si="155"/>
        <v>-1.3358522582498127</v>
      </c>
      <c r="J185" s="348">
        <f t="shared" si="156"/>
        <v>-1.3328827438378288</v>
      </c>
      <c r="K185" s="348">
        <f t="shared" si="157"/>
        <v>-1.3292664511225933</v>
      </c>
      <c r="L185" s="348">
        <f t="shared" si="158"/>
        <v>-1.3248653562043327</v>
      </c>
      <c r="M185" s="348">
        <f t="shared" si="159"/>
        <v>-1.3195133579995901</v>
      </c>
      <c r="N185" s="348">
        <f t="shared" si="160"/>
        <v>-1.3130112316376235</v>
      </c>
      <c r="O185" s="348">
        <f t="shared" si="161"/>
        <v>-1.3051209995807898</v>
      </c>
      <c r="P185" s="348">
        <f t="shared" si="162"/>
        <v>-1.2955598233721042</v>
      </c>
      <c r="Q185" s="348">
        <f t="shared" si="163"/>
        <v>-1.2839936320079639</v>
      </c>
      <c r="R185" s="348">
        <f t="shared" si="164"/>
        <v>-1.2700308683403589</v>
      </c>
      <c r="S185" s="348">
        <f t="shared" si="165"/>
        <v>-1.2533296785325381</v>
      </c>
      <c r="T185" s="348">
        <f t="shared" si="166"/>
        <v>-1.2393669148649331</v>
      </c>
      <c r="U185" s="348">
        <f t="shared" si="167"/>
        <v>-1.2225530126391804</v>
      </c>
      <c r="V185" s="348">
        <f t="shared" si="168"/>
        <v>-1.2031077976088054</v>
      </c>
      <c r="W185" s="348">
        <f t="shared" si="169"/>
        <v>-1.1862938953830526</v>
      </c>
      <c r="X185" s="348">
        <f t="shared" si="170"/>
        <v>-1.1661074071803763</v>
      </c>
      <c r="Y185" s="348">
        <f t="shared" si="171"/>
        <v>-1.1436951096825971</v>
      </c>
      <c r="Z185" s="348">
        <f t="shared" si="172"/>
        <v>-1.123508621479921</v>
      </c>
      <c r="AA185" s="348">
        <f t="shared" si="173"/>
        <v>-1.0993603034652146</v>
      </c>
      <c r="AB185" s="348">
        <f t="shared" si="174"/>
        <v>-1.0738403740714535</v>
      </c>
      <c r="AC185" s="348">
        <f t="shared" si="175"/>
        <v>-1.0496920560567471</v>
      </c>
      <c r="AD185" s="348">
        <f t="shared" si="176"/>
        <v>-1.0209286608001937</v>
      </c>
      <c r="AE185" s="348">
        <f t="shared" si="177"/>
        <v>-0.99229136638243431</v>
      </c>
      <c r="AF185" s="348">
        <f t="shared" si="178"/>
        <v>-0.96352797112588084</v>
      </c>
      <c r="AG185" s="348">
        <f t="shared" si="179"/>
        <v>-0.92944295137303612</v>
      </c>
      <c r="AH185" s="348">
        <f t="shared" si="180"/>
        <v>-0.89786557098891095</v>
      </c>
      <c r="AI185" s="348">
        <f t="shared" si="181"/>
        <v>-0.86378055123606623</v>
      </c>
      <c r="AJ185" s="348">
        <f t="shared" si="182"/>
        <v>-0.82363422718258472</v>
      </c>
      <c r="AK185" s="348">
        <f t="shared" si="183"/>
        <v>-0.78953975384514552</v>
      </c>
      <c r="AL185" s="348">
        <f t="shared" si="184"/>
        <v>-0.74939342979166401</v>
      </c>
      <c r="AM185" s="348">
        <f t="shared" si="185"/>
        <v>-0.7067004895513157</v>
      </c>
      <c r="AN185" s="348">
        <f t="shared" si="186"/>
        <v>-0.66655416549783419</v>
      </c>
      <c r="AO185" s="348">
        <f t="shared" si="187"/>
        <v>-0.61960597495778069</v>
      </c>
      <c r="AP185" s="348">
        <f t="shared" si="188"/>
        <v>-0.57547091341167977</v>
      </c>
      <c r="AQ185" s="348">
        <f t="shared" si="189"/>
        <v>-0.52852272287162627</v>
      </c>
      <c r="AR185" s="348">
        <f t="shared" si="190"/>
        <v>-0.47692954702575219</v>
      </c>
      <c r="AS185" s="348">
        <f t="shared" si="191"/>
        <v>-0.42998135648569868</v>
      </c>
      <c r="AT185" s="348">
        <f t="shared" si="192"/>
        <v>-0.37553633289274213</v>
      </c>
      <c r="AU185" s="348">
        <f t="shared" si="193"/>
        <v>-0.32521872773795524</v>
      </c>
      <c r="AV185" s="348">
        <f t="shared" si="194"/>
        <v>1.8169580845888997</v>
      </c>
      <c r="AW185" s="348">
        <f t="shared" si="195"/>
        <v>1.9201188087906085</v>
      </c>
      <c r="AX185" s="348">
        <f t="shared" si="196"/>
        <v>2.017345404125237</v>
      </c>
      <c r="AY185" s="348">
        <f t="shared" si="197"/>
        <v>2.1138915776804543</v>
      </c>
      <c r="AZ185" s="348">
        <f t="shared" si="198"/>
        <v>2.2027126308879978</v>
      </c>
      <c r="BA185" s="348">
        <f t="shared" si="199"/>
        <v>2.283148094268407</v>
      </c>
      <c r="BB185" s="348">
        <f t="shared" si="200"/>
        <v>2.3549559650417877</v>
      </c>
      <c r="BC185" s="348">
        <f t="shared" si="201"/>
        <v>2.4258312394851256</v>
      </c>
      <c r="BD185" s="348">
        <f t="shared" si="202"/>
        <v>2.4891235453327898</v>
      </c>
      <c r="BE185" s="348">
        <f t="shared" si="203"/>
        <v>2.5442853072475224</v>
      </c>
      <c r="BF185" s="348">
        <f t="shared" si="204"/>
        <v>2.5946479980553714</v>
      </c>
      <c r="BG185" s="348">
        <f t="shared" si="205"/>
        <v>2.6422537019835151</v>
      </c>
      <c r="BH185" s="348">
        <f t="shared" si="206"/>
        <v>2.6829913017142717</v>
      </c>
      <c r="BI185" s="348">
        <f t="shared" si="207"/>
        <v>2.7181319516607596</v>
      </c>
      <c r="BJ185" s="348">
        <f t="shared" si="208"/>
        <v>2.7527399987543637</v>
      </c>
      <c r="BK185" s="348">
        <f t="shared" si="209"/>
        <v>2.7819597948680683</v>
      </c>
      <c r="BL185" s="348">
        <f t="shared" si="210"/>
        <v>2.8065019172508587</v>
      </c>
      <c r="BM185" s="348">
        <f t="shared" si="211"/>
        <v>2.8307107562548062</v>
      </c>
      <c r="BN185" s="349">
        <f t="shared" si="212"/>
        <v>2.8512338924386005</v>
      </c>
      <c r="BO185" s="268"/>
    </row>
    <row r="186" spans="2:67" ht="42" customHeight="1">
      <c r="B186" s="479"/>
      <c r="C186" s="478"/>
      <c r="D186" s="496">
        <v>-0.6</v>
      </c>
      <c r="E186" s="497">
        <f t="shared" si="213"/>
        <v>-1.2503082955902762</v>
      </c>
      <c r="F186" s="502">
        <f t="shared" si="151"/>
        <v>-1.3751541477951381</v>
      </c>
      <c r="G186" s="502">
        <f t="shared" si="214"/>
        <v>-1.3660793266654441</v>
      </c>
      <c r="H186" s="348">
        <f t="shared" si="154"/>
        <v>-1.3640800251358507</v>
      </c>
      <c r="I186" s="348">
        <f t="shared" si="155"/>
        <v>-1.3616429071317189</v>
      </c>
      <c r="J186" s="348">
        <f t="shared" si="156"/>
        <v>-1.358673392719735</v>
      </c>
      <c r="K186" s="348">
        <f t="shared" si="157"/>
        <v>-1.3550571000044995</v>
      </c>
      <c r="L186" s="348">
        <f t="shared" si="158"/>
        <v>-1.3506560050862388</v>
      </c>
      <c r="M186" s="348">
        <f t="shared" si="159"/>
        <v>-1.3453040068814963</v>
      </c>
      <c r="N186" s="348">
        <f t="shared" si="160"/>
        <v>-1.3388018805195296</v>
      </c>
      <c r="O186" s="348">
        <f t="shared" si="161"/>
        <v>-1.3309116484626959</v>
      </c>
      <c r="P186" s="348">
        <f t="shared" si="162"/>
        <v>-1.3213504722540104</v>
      </c>
      <c r="Q186" s="348">
        <f t="shared" si="163"/>
        <v>-1.3097842808898701</v>
      </c>
      <c r="R186" s="348">
        <f t="shared" si="164"/>
        <v>-1.2958215172222651</v>
      </c>
      <c r="S186" s="348">
        <f t="shared" si="165"/>
        <v>-1.2839936320079639</v>
      </c>
      <c r="T186" s="348">
        <f t="shared" si="166"/>
        <v>-1.2700308683403589</v>
      </c>
      <c r="U186" s="348">
        <f t="shared" si="167"/>
        <v>-1.2533296785325381</v>
      </c>
      <c r="V186" s="348">
        <f t="shared" si="168"/>
        <v>-1.2393669148649331</v>
      </c>
      <c r="W186" s="348">
        <f t="shared" si="169"/>
        <v>-1.2225530126391804</v>
      </c>
      <c r="X186" s="348">
        <f t="shared" si="170"/>
        <v>-1.2031077976088054</v>
      </c>
      <c r="Y186" s="348">
        <f t="shared" si="171"/>
        <v>-1.1862938953830526</v>
      </c>
      <c r="Z186" s="348">
        <f t="shared" si="172"/>
        <v>-1.1661074071803763</v>
      </c>
      <c r="AA186" s="348">
        <f t="shared" si="173"/>
        <v>-1.1436951096825971</v>
      </c>
      <c r="AB186" s="348">
        <f t="shared" si="174"/>
        <v>-1.123508621479921</v>
      </c>
      <c r="AC186" s="348">
        <f t="shared" si="175"/>
        <v>-1.0993603034652146</v>
      </c>
      <c r="AD186" s="348">
        <f t="shared" si="176"/>
        <v>-1.0738403740714535</v>
      </c>
      <c r="AE186" s="348">
        <f t="shared" si="177"/>
        <v>-1.0496920560567471</v>
      </c>
      <c r="AF186" s="348">
        <f t="shared" si="178"/>
        <v>-1.0209286608001937</v>
      </c>
      <c r="AG186" s="348">
        <f t="shared" si="179"/>
        <v>-0.99229136638243431</v>
      </c>
      <c r="AH186" s="348">
        <f t="shared" si="180"/>
        <v>-0.96352797112588084</v>
      </c>
      <c r="AI186" s="348">
        <f t="shared" si="181"/>
        <v>-0.92944295137303612</v>
      </c>
      <c r="AJ186" s="348">
        <f t="shared" si="182"/>
        <v>-0.89786557098891095</v>
      </c>
      <c r="AK186" s="348">
        <f t="shared" si="183"/>
        <v>-0.86378055123606623</v>
      </c>
      <c r="AL186" s="348">
        <f t="shared" si="184"/>
        <v>-0.82363422718258472</v>
      </c>
      <c r="AM186" s="348">
        <f t="shared" si="185"/>
        <v>-0.78953975384514552</v>
      </c>
      <c r="AN186" s="348">
        <f t="shared" si="186"/>
        <v>-0.74939342979166401</v>
      </c>
      <c r="AO186" s="348">
        <f t="shared" si="187"/>
        <v>-0.7067004895513157</v>
      </c>
      <c r="AP186" s="348">
        <f t="shared" si="188"/>
        <v>-0.66655416549783419</v>
      </c>
      <c r="AQ186" s="348">
        <f t="shared" si="189"/>
        <v>-0.61960597495778069</v>
      </c>
      <c r="AR186" s="348">
        <f t="shared" si="190"/>
        <v>-0.57547091341167977</v>
      </c>
      <c r="AS186" s="348">
        <f t="shared" si="191"/>
        <v>-0.52852272287162627</v>
      </c>
      <c r="AT186" s="348">
        <f t="shared" si="192"/>
        <v>-0.47692954702575219</v>
      </c>
      <c r="AU186" s="348">
        <f t="shared" si="193"/>
        <v>-0.42998135648569868</v>
      </c>
      <c r="AV186" s="348">
        <f t="shared" si="194"/>
        <v>-0.37553633289274213</v>
      </c>
      <c r="AW186" s="348">
        <f t="shared" si="195"/>
        <v>1.8692258648930371</v>
      </c>
      <c r="AX186" s="348">
        <f t="shared" si="196"/>
        <v>1.9723865890947458</v>
      </c>
      <c r="AY186" s="348">
        <f t="shared" si="197"/>
        <v>2.068932762649963</v>
      </c>
      <c r="AZ186" s="348">
        <f t="shared" si="198"/>
        <v>2.1577538158575065</v>
      </c>
      <c r="BA186" s="348">
        <f t="shared" si="199"/>
        <v>2.2410758705283018</v>
      </c>
      <c r="BB186" s="348">
        <f t="shared" si="200"/>
        <v>2.3215113339087106</v>
      </c>
      <c r="BC186" s="348">
        <f t="shared" si="201"/>
        <v>2.3933192046820917</v>
      </c>
      <c r="BD186" s="348">
        <f t="shared" si="202"/>
        <v>2.4566115105297559</v>
      </c>
      <c r="BE186" s="348">
        <f t="shared" si="203"/>
        <v>2.5165174157186891</v>
      </c>
      <c r="BF186" s="348">
        <f t="shared" si="204"/>
        <v>2.5716791776334222</v>
      </c>
      <c r="BG186" s="348">
        <f t="shared" si="205"/>
        <v>2.6192848815615655</v>
      </c>
      <c r="BH186" s="348">
        <f t="shared" si="206"/>
        <v>2.6614334292149726</v>
      </c>
      <c r="BI186" s="348">
        <f t="shared" si="207"/>
        <v>2.7021710289457292</v>
      </c>
      <c r="BJ186" s="348">
        <f t="shared" si="208"/>
        <v>2.7367790760393333</v>
      </c>
      <c r="BK186" s="348">
        <f t="shared" si="209"/>
        <v>2.7659988721530375</v>
      </c>
      <c r="BL186" s="348">
        <f t="shared" si="210"/>
        <v>2.7952042711525538</v>
      </c>
      <c r="BM186" s="348">
        <f t="shared" si="211"/>
        <v>2.8197463935353442</v>
      </c>
      <c r="BN186" s="349">
        <f t="shared" si="212"/>
        <v>2.8402695297191389</v>
      </c>
      <c r="BO186" s="268"/>
    </row>
    <row r="187" spans="2:67" ht="42" customHeight="1">
      <c r="B187" s="479"/>
      <c r="C187" s="478"/>
      <c r="D187" s="498">
        <v>-0.65</v>
      </c>
      <c r="E187" s="497">
        <f t="shared" si="213"/>
        <v>-1.2934926523027679</v>
      </c>
      <c r="F187" s="502">
        <f t="shared" si="151"/>
        <v>-1.3967463261513839</v>
      </c>
      <c r="G187" s="502">
        <f t="shared" si="214"/>
        <v>-1.3876715050216899</v>
      </c>
      <c r="H187" s="348">
        <f t="shared" si="154"/>
        <v>-1.3856722034920965</v>
      </c>
      <c r="I187" s="348">
        <f t="shared" si="155"/>
        <v>-1.3832350854879647</v>
      </c>
      <c r="J187" s="348">
        <f t="shared" si="156"/>
        <v>-1.3802655710759808</v>
      </c>
      <c r="K187" s="348">
        <f t="shared" si="157"/>
        <v>-1.3766492783607454</v>
      </c>
      <c r="L187" s="348">
        <f t="shared" si="158"/>
        <v>-1.3722481834424847</v>
      </c>
      <c r="M187" s="348">
        <f t="shared" si="159"/>
        <v>-1.3668961852377421</v>
      </c>
      <c r="N187" s="348">
        <f t="shared" si="160"/>
        <v>-1.3603940588757755</v>
      </c>
      <c r="O187" s="348">
        <f t="shared" si="161"/>
        <v>-1.3525038268189418</v>
      </c>
      <c r="P187" s="348">
        <f t="shared" si="162"/>
        <v>-1.3429426506102562</v>
      </c>
      <c r="Q187" s="348">
        <f t="shared" si="163"/>
        <v>-1.3313764592461159</v>
      </c>
      <c r="R187" s="348">
        <f t="shared" si="164"/>
        <v>-1.3213504722540104</v>
      </c>
      <c r="S187" s="348">
        <f t="shared" si="165"/>
        <v>-1.3097842808898701</v>
      </c>
      <c r="T187" s="348">
        <f t="shared" si="166"/>
        <v>-1.2958215172222651</v>
      </c>
      <c r="U187" s="348">
        <f t="shared" si="167"/>
        <v>-1.2839936320079639</v>
      </c>
      <c r="V187" s="348">
        <f t="shared" si="168"/>
        <v>-1.2700308683403589</v>
      </c>
      <c r="W187" s="348">
        <f t="shared" si="169"/>
        <v>-1.2533296785325381</v>
      </c>
      <c r="X187" s="348">
        <f t="shared" si="170"/>
        <v>-1.2393669148649331</v>
      </c>
      <c r="Y187" s="348">
        <f t="shared" si="171"/>
        <v>-1.2225530126391804</v>
      </c>
      <c r="Z187" s="348">
        <f t="shared" si="172"/>
        <v>-1.2031077976088054</v>
      </c>
      <c r="AA187" s="348">
        <f t="shared" si="173"/>
        <v>-1.1862938953830526</v>
      </c>
      <c r="AB187" s="348">
        <f t="shared" si="174"/>
        <v>-1.1661074071803763</v>
      </c>
      <c r="AC187" s="348">
        <f t="shared" si="175"/>
        <v>-1.1436951096825971</v>
      </c>
      <c r="AD187" s="348">
        <f t="shared" si="176"/>
        <v>-1.123508621479921</v>
      </c>
      <c r="AE187" s="348">
        <f t="shared" si="177"/>
        <v>-1.0993603034652146</v>
      </c>
      <c r="AF187" s="348">
        <f t="shared" si="178"/>
        <v>-1.0738403740714535</v>
      </c>
      <c r="AG187" s="348">
        <f t="shared" si="179"/>
        <v>-1.0496920560567471</v>
      </c>
      <c r="AH187" s="348">
        <f t="shared" si="180"/>
        <v>-1.0209286608001937</v>
      </c>
      <c r="AI187" s="348">
        <f t="shared" si="181"/>
        <v>-0.99229136638243431</v>
      </c>
      <c r="AJ187" s="348">
        <f t="shared" si="182"/>
        <v>-0.96352797112588084</v>
      </c>
      <c r="AK187" s="348">
        <f t="shared" si="183"/>
        <v>-0.92944295137303612</v>
      </c>
      <c r="AL187" s="348">
        <f t="shared" si="184"/>
        <v>-0.89786557098891095</v>
      </c>
      <c r="AM187" s="348">
        <f t="shared" si="185"/>
        <v>-0.86378055123606623</v>
      </c>
      <c r="AN187" s="348">
        <f t="shared" si="186"/>
        <v>-0.82363422718258472</v>
      </c>
      <c r="AO187" s="348">
        <f t="shared" si="187"/>
        <v>-0.78953975384514552</v>
      </c>
      <c r="AP187" s="348">
        <f t="shared" si="188"/>
        <v>-0.74939342979166401</v>
      </c>
      <c r="AQ187" s="348">
        <f t="shared" si="189"/>
        <v>-0.7067004895513157</v>
      </c>
      <c r="AR187" s="348">
        <f t="shared" si="190"/>
        <v>-0.66655416549783419</v>
      </c>
      <c r="AS187" s="348">
        <f t="shared" si="191"/>
        <v>-0.61960597495778069</v>
      </c>
      <c r="AT187" s="348">
        <f t="shared" si="192"/>
        <v>-0.57547091341167977</v>
      </c>
      <c r="AU187" s="348">
        <f t="shared" si="193"/>
        <v>-0.52852272287162627</v>
      </c>
      <c r="AV187" s="348">
        <f t="shared" si="194"/>
        <v>-0.47692954702575219</v>
      </c>
      <c r="AW187" s="348">
        <f t="shared" si="195"/>
        <v>-0.42998135648569868</v>
      </c>
      <c r="AX187" s="348">
        <f t="shared" si="196"/>
        <v>1.9201188087906085</v>
      </c>
      <c r="AY187" s="348">
        <f t="shared" si="197"/>
        <v>2.017345404125237</v>
      </c>
      <c r="AZ187" s="348">
        <f t="shared" si="198"/>
        <v>2.1138915776804543</v>
      </c>
      <c r="BA187" s="348">
        <f t="shared" si="199"/>
        <v>2.2027126308879978</v>
      </c>
      <c r="BB187" s="348">
        <f t="shared" si="200"/>
        <v>2.283148094268407</v>
      </c>
      <c r="BC187" s="348">
        <f t="shared" si="201"/>
        <v>2.3549559650417877</v>
      </c>
      <c r="BD187" s="348">
        <f t="shared" si="202"/>
        <v>2.4258312394851256</v>
      </c>
      <c r="BE187" s="348">
        <f t="shared" si="203"/>
        <v>2.4891235453327898</v>
      </c>
      <c r="BF187" s="348">
        <f t="shared" si="204"/>
        <v>2.5442853072475224</v>
      </c>
      <c r="BG187" s="348">
        <f t="shared" si="205"/>
        <v>2.5946479980553714</v>
      </c>
      <c r="BH187" s="348">
        <f t="shared" si="206"/>
        <v>2.6422537019835151</v>
      </c>
      <c r="BI187" s="348">
        <f t="shared" si="207"/>
        <v>2.6829913017142717</v>
      </c>
      <c r="BJ187" s="348">
        <f t="shared" si="208"/>
        <v>2.7181319516607596</v>
      </c>
      <c r="BK187" s="348">
        <f t="shared" si="209"/>
        <v>2.7527399987543637</v>
      </c>
      <c r="BL187" s="348">
        <f t="shared" si="210"/>
        <v>2.7819597948680683</v>
      </c>
      <c r="BM187" s="348">
        <f t="shared" si="211"/>
        <v>2.8065019172508587</v>
      </c>
      <c r="BN187" s="349">
        <f t="shared" si="212"/>
        <v>2.8307107562548062</v>
      </c>
      <c r="BO187" s="268"/>
    </row>
    <row r="188" spans="2:67" ht="42" customHeight="1">
      <c r="B188" s="479"/>
      <c r="C188" s="478"/>
      <c r="D188" s="496">
        <v>-0.7</v>
      </c>
      <c r="E188" s="497">
        <f t="shared" si="213"/>
        <v>-1.3295078377795129</v>
      </c>
      <c r="F188" s="502">
        <f t="shared" si="151"/>
        <v>-1.4147539188897564</v>
      </c>
      <c r="G188" s="502">
        <f t="shared" si="214"/>
        <v>-1.4056790977600624</v>
      </c>
      <c r="H188" s="348">
        <f t="shared" si="154"/>
        <v>-1.403679796230469</v>
      </c>
      <c r="I188" s="348">
        <f t="shared" si="155"/>
        <v>-1.4012426782263372</v>
      </c>
      <c r="J188" s="348">
        <f t="shared" si="156"/>
        <v>-1.3982731638143533</v>
      </c>
      <c r="K188" s="348">
        <f t="shared" si="157"/>
        <v>-1.3946568710991178</v>
      </c>
      <c r="L188" s="348">
        <f t="shared" si="158"/>
        <v>-1.3902557761808572</v>
      </c>
      <c r="M188" s="348">
        <f t="shared" si="159"/>
        <v>-1.3849037779761146</v>
      </c>
      <c r="N188" s="348">
        <f t="shared" si="160"/>
        <v>-1.378401651614148</v>
      </c>
      <c r="O188" s="348">
        <f t="shared" si="161"/>
        <v>-1.3705114195573143</v>
      </c>
      <c r="P188" s="348">
        <f t="shared" si="162"/>
        <v>-1.3609502433486287</v>
      </c>
      <c r="Q188" s="348">
        <f t="shared" si="163"/>
        <v>-1.3525038268189418</v>
      </c>
      <c r="R188" s="348">
        <f t="shared" si="164"/>
        <v>-1.3429426506102562</v>
      </c>
      <c r="S188" s="348">
        <f t="shared" si="165"/>
        <v>-1.3313764592461159</v>
      </c>
      <c r="T188" s="348">
        <f t="shared" si="166"/>
        <v>-1.3213504722540104</v>
      </c>
      <c r="U188" s="348">
        <f t="shared" si="167"/>
        <v>-1.3097842808898701</v>
      </c>
      <c r="V188" s="348">
        <f t="shared" si="168"/>
        <v>-1.2958215172222651</v>
      </c>
      <c r="W188" s="348">
        <f t="shared" si="169"/>
        <v>-1.2839936320079639</v>
      </c>
      <c r="X188" s="348">
        <f t="shared" si="170"/>
        <v>-1.2700308683403589</v>
      </c>
      <c r="Y188" s="348">
        <f t="shared" si="171"/>
        <v>-1.2533296785325381</v>
      </c>
      <c r="Z188" s="348">
        <f t="shared" si="172"/>
        <v>-1.2393669148649331</v>
      </c>
      <c r="AA188" s="348">
        <f t="shared" si="173"/>
        <v>-1.2225530126391804</v>
      </c>
      <c r="AB188" s="348">
        <f t="shared" si="174"/>
        <v>-1.2031077976088054</v>
      </c>
      <c r="AC188" s="348">
        <f t="shared" si="175"/>
        <v>-1.1862938953830526</v>
      </c>
      <c r="AD188" s="348">
        <f t="shared" si="176"/>
        <v>-1.1661074071803763</v>
      </c>
      <c r="AE188" s="348">
        <f t="shared" si="177"/>
        <v>-1.1436951096825971</v>
      </c>
      <c r="AF188" s="348">
        <f t="shared" si="178"/>
        <v>-1.123508621479921</v>
      </c>
      <c r="AG188" s="348">
        <f t="shared" si="179"/>
        <v>-1.0993603034652146</v>
      </c>
      <c r="AH188" s="348">
        <f t="shared" si="180"/>
        <v>-1.0738403740714535</v>
      </c>
      <c r="AI188" s="348">
        <f t="shared" si="181"/>
        <v>-1.0496920560567471</v>
      </c>
      <c r="AJ188" s="348">
        <f t="shared" si="182"/>
        <v>-1.0209286608001937</v>
      </c>
      <c r="AK188" s="348">
        <f t="shared" si="183"/>
        <v>-0.99229136638243431</v>
      </c>
      <c r="AL188" s="348">
        <f t="shared" si="184"/>
        <v>-0.96352797112588084</v>
      </c>
      <c r="AM188" s="348">
        <f t="shared" si="185"/>
        <v>-0.92944295137303612</v>
      </c>
      <c r="AN188" s="348">
        <f t="shared" si="186"/>
        <v>-0.89786557098891095</v>
      </c>
      <c r="AO188" s="348">
        <f t="shared" si="187"/>
        <v>-0.86378055123606623</v>
      </c>
      <c r="AP188" s="348">
        <f t="shared" si="188"/>
        <v>-0.82363422718258472</v>
      </c>
      <c r="AQ188" s="348">
        <f t="shared" si="189"/>
        <v>-0.78953975384514552</v>
      </c>
      <c r="AR188" s="348">
        <f t="shared" si="190"/>
        <v>-0.74939342979166401</v>
      </c>
      <c r="AS188" s="348">
        <f t="shared" si="191"/>
        <v>-0.7067004895513157</v>
      </c>
      <c r="AT188" s="348">
        <f t="shared" si="192"/>
        <v>-0.66655416549783419</v>
      </c>
      <c r="AU188" s="348">
        <f t="shared" si="193"/>
        <v>-0.61960597495778069</v>
      </c>
      <c r="AV188" s="348">
        <f t="shared" si="194"/>
        <v>-0.57547091341167977</v>
      </c>
      <c r="AW188" s="348">
        <f t="shared" si="195"/>
        <v>-0.52852272287162627</v>
      </c>
      <c r="AX188" s="348">
        <f t="shared" si="196"/>
        <v>-0.47692954702575219</v>
      </c>
      <c r="AY188" s="348">
        <f t="shared" si="197"/>
        <v>1.9723865890947458</v>
      </c>
      <c r="AZ188" s="348">
        <f t="shared" si="198"/>
        <v>2.068932762649963</v>
      </c>
      <c r="BA188" s="348">
        <f t="shared" si="199"/>
        <v>2.1577538158575065</v>
      </c>
      <c r="BB188" s="348">
        <f t="shared" si="200"/>
        <v>2.2410758705283018</v>
      </c>
      <c r="BC188" s="348">
        <f t="shared" si="201"/>
        <v>2.3215113339087106</v>
      </c>
      <c r="BD188" s="348">
        <f t="shared" si="202"/>
        <v>2.3933192046820917</v>
      </c>
      <c r="BE188" s="348">
        <f t="shared" si="203"/>
        <v>2.4566115105297559</v>
      </c>
      <c r="BF188" s="348">
        <f t="shared" si="204"/>
        <v>2.5165174157186891</v>
      </c>
      <c r="BG188" s="348">
        <f t="shared" si="205"/>
        <v>2.5716791776334222</v>
      </c>
      <c r="BH188" s="348">
        <f t="shared" si="206"/>
        <v>2.6192848815615655</v>
      </c>
      <c r="BI188" s="348">
        <f t="shared" si="207"/>
        <v>2.6614334292149726</v>
      </c>
      <c r="BJ188" s="348">
        <f t="shared" si="208"/>
        <v>2.7021710289457292</v>
      </c>
      <c r="BK188" s="348">
        <f t="shared" si="209"/>
        <v>2.7367790760393333</v>
      </c>
      <c r="BL188" s="348">
        <f t="shared" si="210"/>
        <v>2.7659988721530375</v>
      </c>
      <c r="BM188" s="348">
        <f t="shared" si="211"/>
        <v>2.7952042711525538</v>
      </c>
      <c r="BN188" s="349">
        <f t="shared" si="212"/>
        <v>2.8197463935353442</v>
      </c>
      <c r="BO188" s="268"/>
    </row>
    <row r="189" spans="2:67" ht="42" customHeight="1">
      <c r="B189" s="479"/>
      <c r="C189" s="478"/>
      <c r="D189" s="498">
        <v>-0.75</v>
      </c>
      <c r="E189" s="497">
        <f t="shared" si="213"/>
        <v>-1.3594475410188265</v>
      </c>
      <c r="F189" s="502">
        <f t="shared" si="151"/>
        <v>-1.4297237705094132</v>
      </c>
      <c r="G189" s="502">
        <f t="shared" si="214"/>
        <v>-1.4206489493797192</v>
      </c>
      <c r="H189" s="348">
        <f t="shared" si="154"/>
        <v>-1.4186496478501258</v>
      </c>
      <c r="I189" s="348">
        <f t="shared" si="155"/>
        <v>-1.416212529845994</v>
      </c>
      <c r="J189" s="348">
        <f t="shared" si="156"/>
        <v>-1.4132430154340101</v>
      </c>
      <c r="K189" s="348">
        <f t="shared" si="157"/>
        <v>-1.4096267227187746</v>
      </c>
      <c r="L189" s="348">
        <f t="shared" si="158"/>
        <v>-1.405225627800514</v>
      </c>
      <c r="M189" s="348">
        <f t="shared" si="159"/>
        <v>-1.3998736295957714</v>
      </c>
      <c r="N189" s="348">
        <f t="shared" si="160"/>
        <v>-1.3933715032338048</v>
      </c>
      <c r="O189" s="348">
        <f t="shared" si="161"/>
        <v>-1.3854812711769711</v>
      </c>
      <c r="P189" s="348">
        <f t="shared" si="162"/>
        <v>-1.378401651614148</v>
      </c>
      <c r="Q189" s="348">
        <f t="shared" si="163"/>
        <v>-1.3705114195573143</v>
      </c>
      <c r="R189" s="348">
        <f t="shared" si="164"/>
        <v>-1.3609502433486287</v>
      </c>
      <c r="S189" s="348">
        <f t="shared" si="165"/>
        <v>-1.3525038268189418</v>
      </c>
      <c r="T189" s="348">
        <f t="shared" si="166"/>
        <v>-1.3429426506102562</v>
      </c>
      <c r="U189" s="348">
        <f t="shared" si="167"/>
        <v>-1.3313764592461159</v>
      </c>
      <c r="V189" s="348">
        <f t="shared" si="168"/>
        <v>-1.3213504722540104</v>
      </c>
      <c r="W189" s="348">
        <f t="shared" si="169"/>
        <v>-1.3097842808898701</v>
      </c>
      <c r="X189" s="348">
        <f t="shared" si="170"/>
        <v>-1.2958215172222651</v>
      </c>
      <c r="Y189" s="348">
        <f t="shared" si="171"/>
        <v>-1.2839936320079639</v>
      </c>
      <c r="Z189" s="348">
        <f t="shared" si="172"/>
        <v>-1.2700308683403589</v>
      </c>
      <c r="AA189" s="348">
        <f t="shared" si="173"/>
        <v>-1.2533296785325381</v>
      </c>
      <c r="AB189" s="348">
        <f t="shared" si="174"/>
        <v>-1.2393669148649331</v>
      </c>
      <c r="AC189" s="348">
        <f t="shared" si="175"/>
        <v>-1.2225530126391804</v>
      </c>
      <c r="AD189" s="348">
        <f t="shared" si="176"/>
        <v>-1.2031077976088054</v>
      </c>
      <c r="AE189" s="348">
        <f t="shared" si="177"/>
        <v>-1.1862938953830526</v>
      </c>
      <c r="AF189" s="348">
        <f t="shared" si="178"/>
        <v>-1.1661074071803763</v>
      </c>
      <c r="AG189" s="348">
        <f t="shared" si="179"/>
        <v>-1.1436951096825971</v>
      </c>
      <c r="AH189" s="348">
        <f t="shared" si="180"/>
        <v>-1.123508621479921</v>
      </c>
      <c r="AI189" s="348">
        <f t="shared" si="181"/>
        <v>-1.0993603034652146</v>
      </c>
      <c r="AJ189" s="348">
        <f t="shared" si="182"/>
        <v>-1.0738403740714535</v>
      </c>
      <c r="AK189" s="348">
        <f t="shared" si="183"/>
        <v>-1.0496920560567471</v>
      </c>
      <c r="AL189" s="348">
        <f t="shared" si="184"/>
        <v>-1.0209286608001937</v>
      </c>
      <c r="AM189" s="348">
        <f t="shared" si="185"/>
        <v>-0.99229136638243431</v>
      </c>
      <c r="AN189" s="348">
        <f t="shared" si="186"/>
        <v>-0.96352797112588084</v>
      </c>
      <c r="AO189" s="348">
        <f t="shared" si="187"/>
        <v>-0.92944295137303612</v>
      </c>
      <c r="AP189" s="348">
        <f t="shared" si="188"/>
        <v>-0.89786557098891095</v>
      </c>
      <c r="AQ189" s="348">
        <f t="shared" si="189"/>
        <v>-0.86378055123606623</v>
      </c>
      <c r="AR189" s="348">
        <f t="shared" si="190"/>
        <v>-0.82363422718258472</v>
      </c>
      <c r="AS189" s="348">
        <f t="shared" si="191"/>
        <v>-0.78953975384514552</v>
      </c>
      <c r="AT189" s="348">
        <f t="shared" si="192"/>
        <v>-0.74939342979166401</v>
      </c>
      <c r="AU189" s="348">
        <f t="shared" si="193"/>
        <v>-0.7067004895513157</v>
      </c>
      <c r="AV189" s="348">
        <f t="shared" si="194"/>
        <v>-0.66655416549783419</v>
      </c>
      <c r="AW189" s="348">
        <f t="shared" si="195"/>
        <v>-0.61960597495778069</v>
      </c>
      <c r="AX189" s="348">
        <f t="shared" si="196"/>
        <v>-0.57547091341167977</v>
      </c>
      <c r="AY189" s="348">
        <f t="shared" si="197"/>
        <v>-0.52852272287162627</v>
      </c>
      <c r="AZ189" s="348">
        <f t="shared" si="198"/>
        <v>2.017345404125237</v>
      </c>
      <c r="BA189" s="348">
        <f t="shared" si="199"/>
        <v>2.1138915776804543</v>
      </c>
      <c r="BB189" s="348">
        <f t="shared" si="200"/>
        <v>2.2027126308879978</v>
      </c>
      <c r="BC189" s="348">
        <f t="shared" si="201"/>
        <v>2.283148094268407</v>
      </c>
      <c r="BD189" s="348">
        <f t="shared" si="202"/>
        <v>2.3549559650417877</v>
      </c>
      <c r="BE189" s="348">
        <f t="shared" si="203"/>
        <v>2.4258312394851256</v>
      </c>
      <c r="BF189" s="348">
        <f t="shared" si="204"/>
        <v>2.4891235453327898</v>
      </c>
      <c r="BG189" s="348">
        <f t="shared" si="205"/>
        <v>2.5442853072475224</v>
      </c>
      <c r="BH189" s="348">
        <f t="shared" si="206"/>
        <v>2.5946479980553714</v>
      </c>
      <c r="BI189" s="348">
        <f t="shared" si="207"/>
        <v>2.6422537019835151</v>
      </c>
      <c r="BJ189" s="348">
        <f t="shared" si="208"/>
        <v>2.6829913017142717</v>
      </c>
      <c r="BK189" s="348">
        <f t="shared" si="209"/>
        <v>2.7181319516607596</v>
      </c>
      <c r="BL189" s="348">
        <f t="shared" si="210"/>
        <v>2.7527399987543637</v>
      </c>
      <c r="BM189" s="348">
        <f t="shared" si="211"/>
        <v>2.7819597948680683</v>
      </c>
      <c r="BN189" s="349">
        <f t="shared" si="212"/>
        <v>2.8065019172508587</v>
      </c>
      <c r="BO189" s="268"/>
    </row>
    <row r="190" spans="2:67" ht="42" customHeight="1">
      <c r="B190" s="479"/>
      <c r="C190" s="478"/>
      <c r="D190" s="496">
        <v>-0.8</v>
      </c>
      <c r="E190" s="497">
        <f t="shared" si="213"/>
        <v>-1.3842701468568093</v>
      </c>
      <c r="F190" s="502">
        <f t="shared" si="151"/>
        <v>-1.4421350734284046</v>
      </c>
      <c r="G190" s="502">
        <f t="shared" si="214"/>
        <v>-1.4330602522987106</v>
      </c>
      <c r="H190" s="348">
        <f t="shared" si="154"/>
        <v>-1.4310609507691172</v>
      </c>
      <c r="I190" s="348">
        <f t="shared" si="155"/>
        <v>-1.4286238327649854</v>
      </c>
      <c r="J190" s="348">
        <f t="shared" si="156"/>
        <v>-1.4256543183530015</v>
      </c>
      <c r="K190" s="348">
        <f t="shared" si="157"/>
        <v>-1.422038025637766</v>
      </c>
      <c r="L190" s="348">
        <f t="shared" si="158"/>
        <v>-1.4176369307195054</v>
      </c>
      <c r="M190" s="348">
        <f t="shared" si="159"/>
        <v>-1.4122849325147628</v>
      </c>
      <c r="N190" s="348">
        <f t="shared" si="160"/>
        <v>-1.4057828061527962</v>
      </c>
      <c r="O190" s="348">
        <f t="shared" si="161"/>
        <v>-1.3998736295957714</v>
      </c>
      <c r="P190" s="348">
        <f t="shared" si="162"/>
        <v>-1.3933715032338048</v>
      </c>
      <c r="Q190" s="348">
        <f t="shared" si="163"/>
        <v>-1.3854812711769711</v>
      </c>
      <c r="R190" s="348">
        <f t="shared" si="164"/>
        <v>-1.378401651614148</v>
      </c>
      <c r="S190" s="348">
        <f t="shared" si="165"/>
        <v>-1.3705114195573143</v>
      </c>
      <c r="T190" s="348">
        <f t="shared" si="166"/>
        <v>-1.3609502433486287</v>
      </c>
      <c r="U190" s="348">
        <f t="shared" si="167"/>
        <v>-1.3525038268189418</v>
      </c>
      <c r="V190" s="348">
        <f t="shared" si="168"/>
        <v>-1.3429426506102562</v>
      </c>
      <c r="W190" s="348">
        <f t="shared" si="169"/>
        <v>-1.3313764592461159</v>
      </c>
      <c r="X190" s="348">
        <f t="shared" si="170"/>
        <v>-1.3213504722540104</v>
      </c>
      <c r="Y190" s="348">
        <f t="shared" si="171"/>
        <v>-1.3097842808898701</v>
      </c>
      <c r="Z190" s="348">
        <f t="shared" si="172"/>
        <v>-1.2958215172222651</v>
      </c>
      <c r="AA190" s="348">
        <f t="shared" si="173"/>
        <v>-1.2839936320079639</v>
      </c>
      <c r="AB190" s="348">
        <f t="shared" si="174"/>
        <v>-1.2700308683403589</v>
      </c>
      <c r="AC190" s="348">
        <f t="shared" si="175"/>
        <v>-1.2533296785325381</v>
      </c>
      <c r="AD190" s="348">
        <f t="shared" si="176"/>
        <v>-1.2393669148649331</v>
      </c>
      <c r="AE190" s="348">
        <f t="shared" si="177"/>
        <v>-1.2225530126391804</v>
      </c>
      <c r="AF190" s="348">
        <f t="shared" si="178"/>
        <v>-1.2031077976088054</v>
      </c>
      <c r="AG190" s="348">
        <f t="shared" si="179"/>
        <v>-1.1862938953830526</v>
      </c>
      <c r="AH190" s="348">
        <f t="shared" si="180"/>
        <v>-1.1661074071803763</v>
      </c>
      <c r="AI190" s="348">
        <f t="shared" si="181"/>
        <v>-1.1436951096825971</v>
      </c>
      <c r="AJ190" s="348">
        <f t="shared" si="182"/>
        <v>-1.123508621479921</v>
      </c>
      <c r="AK190" s="348">
        <f t="shared" si="183"/>
        <v>-1.0993603034652146</v>
      </c>
      <c r="AL190" s="348">
        <f t="shared" si="184"/>
        <v>-1.0738403740714535</v>
      </c>
      <c r="AM190" s="348">
        <f t="shared" si="185"/>
        <v>-1.0496920560567471</v>
      </c>
      <c r="AN190" s="348">
        <f t="shared" si="186"/>
        <v>-1.0209286608001937</v>
      </c>
      <c r="AO190" s="348">
        <f t="shared" si="187"/>
        <v>-0.99229136638243431</v>
      </c>
      <c r="AP190" s="348">
        <f t="shared" si="188"/>
        <v>-0.96352797112588084</v>
      </c>
      <c r="AQ190" s="348">
        <f t="shared" si="189"/>
        <v>-0.92944295137303612</v>
      </c>
      <c r="AR190" s="348">
        <f t="shared" si="190"/>
        <v>-0.89786557098891095</v>
      </c>
      <c r="AS190" s="348">
        <f t="shared" si="191"/>
        <v>-0.86378055123606623</v>
      </c>
      <c r="AT190" s="348">
        <f t="shared" si="192"/>
        <v>-0.82363422718258472</v>
      </c>
      <c r="AU190" s="348">
        <f t="shared" si="193"/>
        <v>-0.78953975384514552</v>
      </c>
      <c r="AV190" s="348">
        <f t="shared" si="194"/>
        <v>-0.74939342979166401</v>
      </c>
      <c r="AW190" s="348">
        <f t="shared" si="195"/>
        <v>-0.7067004895513157</v>
      </c>
      <c r="AX190" s="348">
        <f t="shared" si="196"/>
        <v>-0.66655416549783419</v>
      </c>
      <c r="AY190" s="348">
        <f t="shared" si="197"/>
        <v>-0.61960597495778069</v>
      </c>
      <c r="AZ190" s="348">
        <f t="shared" si="198"/>
        <v>-0.57547091341167977</v>
      </c>
      <c r="BA190" s="348">
        <f t="shared" si="199"/>
        <v>2.068932762649963</v>
      </c>
      <c r="BB190" s="348">
        <f t="shared" si="200"/>
        <v>2.1577538158575065</v>
      </c>
      <c r="BC190" s="348">
        <f t="shared" si="201"/>
        <v>2.2410758705283018</v>
      </c>
      <c r="BD190" s="348">
        <f t="shared" si="202"/>
        <v>2.3215113339087106</v>
      </c>
      <c r="BE190" s="348">
        <f t="shared" si="203"/>
        <v>2.3933192046820917</v>
      </c>
      <c r="BF190" s="348">
        <f t="shared" si="204"/>
        <v>2.4566115105297559</v>
      </c>
      <c r="BG190" s="348">
        <f t="shared" si="205"/>
        <v>2.5165174157186891</v>
      </c>
      <c r="BH190" s="348">
        <f t="shared" si="206"/>
        <v>2.5716791776334222</v>
      </c>
      <c r="BI190" s="348">
        <f t="shared" si="207"/>
        <v>2.6192848815615655</v>
      </c>
      <c r="BJ190" s="348">
        <f t="shared" si="208"/>
        <v>2.6614334292149726</v>
      </c>
      <c r="BK190" s="348">
        <f t="shared" si="209"/>
        <v>2.7021710289457292</v>
      </c>
      <c r="BL190" s="348">
        <f t="shared" si="210"/>
        <v>2.7367790760393333</v>
      </c>
      <c r="BM190" s="348">
        <f t="shared" si="211"/>
        <v>2.7659988721530375</v>
      </c>
      <c r="BN190" s="349">
        <f t="shared" si="212"/>
        <v>2.7952042711525538</v>
      </c>
      <c r="BO190" s="268"/>
    </row>
    <row r="191" spans="2:67" ht="42" customHeight="1">
      <c r="B191" s="479"/>
      <c r="C191" s="478"/>
      <c r="D191" s="498">
        <v>-0.85</v>
      </c>
      <c r="E191" s="497">
        <f t="shared" si="213"/>
        <v>-1.4048046249278832</v>
      </c>
      <c r="F191" s="502">
        <f t="shared" si="151"/>
        <v>-1.4524023124639416</v>
      </c>
      <c r="G191" s="502">
        <f t="shared" si="214"/>
        <v>-1.4433274913342475</v>
      </c>
      <c r="H191" s="348">
        <f t="shared" si="154"/>
        <v>-1.4421350734284046</v>
      </c>
      <c r="I191" s="348">
        <f t="shared" si="155"/>
        <v>-1.4388910718005223</v>
      </c>
      <c r="J191" s="348">
        <f t="shared" si="156"/>
        <v>-1.4359215573885384</v>
      </c>
      <c r="K191" s="348">
        <f t="shared" si="157"/>
        <v>-1.432305264673303</v>
      </c>
      <c r="L191" s="348">
        <f t="shared" si="158"/>
        <v>-1.4279041697550423</v>
      </c>
      <c r="M191" s="348">
        <f t="shared" si="159"/>
        <v>-1.4225521715502998</v>
      </c>
      <c r="N191" s="348">
        <f t="shared" si="160"/>
        <v>-1.4176369307195054</v>
      </c>
      <c r="O191" s="348">
        <f t="shared" si="161"/>
        <v>-1.4122849325147628</v>
      </c>
      <c r="P191" s="348">
        <f t="shared" si="162"/>
        <v>-1.4057828061527962</v>
      </c>
      <c r="Q191" s="348">
        <f t="shared" si="163"/>
        <v>-1.3998736295957714</v>
      </c>
      <c r="R191" s="348">
        <f t="shared" si="164"/>
        <v>-1.3933715032338048</v>
      </c>
      <c r="S191" s="348">
        <f t="shared" si="165"/>
        <v>-1.3854812711769711</v>
      </c>
      <c r="T191" s="348">
        <f t="shared" si="166"/>
        <v>-1.378401651614148</v>
      </c>
      <c r="U191" s="348">
        <f t="shared" si="167"/>
        <v>-1.3705114195573143</v>
      </c>
      <c r="V191" s="348">
        <f t="shared" si="168"/>
        <v>-1.3609502433486287</v>
      </c>
      <c r="W191" s="348">
        <f t="shared" si="169"/>
        <v>-1.3525038268189418</v>
      </c>
      <c r="X191" s="348">
        <f t="shared" si="170"/>
        <v>-1.3429426506102562</v>
      </c>
      <c r="Y191" s="348">
        <f t="shared" si="171"/>
        <v>-1.3313764592461159</v>
      </c>
      <c r="Z191" s="348">
        <f t="shared" si="172"/>
        <v>-1.3213504722540104</v>
      </c>
      <c r="AA191" s="348">
        <f t="shared" si="173"/>
        <v>-1.3097842808898701</v>
      </c>
      <c r="AB191" s="348">
        <f t="shared" si="174"/>
        <v>-1.2958215172222651</v>
      </c>
      <c r="AC191" s="348">
        <f t="shared" si="175"/>
        <v>-1.2839936320079639</v>
      </c>
      <c r="AD191" s="348">
        <f t="shared" si="176"/>
        <v>-1.2700308683403589</v>
      </c>
      <c r="AE191" s="348">
        <f t="shared" si="177"/>
        <v>-1.2533296785325381</v>
      </c>
      <c r="AF191" s="348">
        <f t="shared" si="178"/>
        <v>-1.2393669148649331</v>
      </c>
      <c r="AG191" s="348">
        <f t="shared" si="179"/>
        <v>-1.2225530126391804</v>
      </c>
      <c r="AH191" s="348">
        <f t="shared" si="180"/>
        <v>-1.2031077976088054</v>
      </c>
      <c r="AI191" s="348">
        <f t="shared" si="181"/>
        <v>-1.1862938953830526</v>
      </c>
      <c r="AJ191" s="348">
        <f t="shared" si="182"/>
        <v>-1.1661074071803763</v>
      </c>
      <c r="AK191" s="348">
        <f t="shared" si="183"/>
        <v>-1.1436951096825971</v>
      </c>
      <c r="AL191" s="348">
        <f t="shared" si="184"/>
        <v>-1.123508621479921</v>
      </c>
      <c r="AM191" s="348">
        <f t="shared" si="185"/>
        <v>-1.0993603034652146</v>
      </c>
      <c r="AN191" s="348">
        <f t="shared" si="186"/>
        <v>-1.0738403740714535</v>
      </c>
      <c r="AO191" s="348">
        <f t="shared" si="187"/>
        <v>-1.0496920560567471</v>
      </c>
      <c r="AP191" s="348">
        <f t="shared" si="188"/>
        <v>-1.0209286608001937</v>
      </c>
      <c r="AQ191" s="348">
        <f t="shared" si="189"/>
        <v>-0.99229136638243431</v>
      </c>
      <c r="AR191" s="348">
        <f t="shared" si="190"/>
        <v>-0.96352797112588084</v>
      </c>
      <c r="AS191" s="348">
        <f t="shared" si="191"/>
        <v>-0.92944295137303612</v>
      </c>
      <c r="AT191" s="348">
        <f t="shared" si="192"/>
        <v>-0.89786557098891095</v>
      </c>
      <c r="AU191" s="348">
        <f t="shared" si="193"/>
        <v>-0.86378055123606623</v>
      </c>
      <c r="AV191" s="348">
        <f t="shared" si="194"/>
        <v>-0.82363422718258472</v>
      </c>
      <c r="AW191" s="348">
        <f t="shared" si="195"/>
        <v>-0.78953975384514552</v>
      </c>
      <c r="AX191" s="348">
        <f t="shared" si="196"/>
        <v>-0.74939342979166401</v>
      </c>
      <c r="AY191" s="348">
        <f t="shared" si="197"/>
        <v>-0.7067004895513157</v>
      </c>
      <c r="AZ191" s="348">
        <f t="shared" si="198"/>
        <v>-0.66655416549783419</v>
      </c>
      <c r="BA191" s="348">
        <f t="shared" si="199"/>
        <v>-0.61960597495778069</v>
      </c>
      <c r="BB191" s="348">
        <f t="shared" si="200"/>
        <v>2.1138915776804543</v>
      </c>
      <c r="BC191" s="348">
        <f t="shared" si="201"/>
        <v>2.2027126308879978</v>
      </c>
      <c r="BD191" s="348">
        <f t="shared" si="202"/>
        <v>2.283148094268407</v>
      </c>
      <c r="BE191" s="348">
        <f t="shared" si="203"/>
        <v>2.3549559650417877</v>
      </c>
      <c r="BF191" s="348">
        <f t="shared" si="204"/>
        <v>2.4258312394851256</v>
      </c>
      <c r="BG191" s="348">
        <f t="shared" si="205"/>
        <v>2.4891235453327898</v>
      </c>
      <c r="BH191" s="348">
        <f t="shared" si="206"/>
        <v>2.5442853072475224</v>
      </c>
      <c r="BI191" s="348">
        <f t="shared" si="207"/>
        <v>2.5946479980553714</v>
      </c>
      <c r="BJ191" s="348">
        <f t="shared" si="208"/>
        <v>2.6422537019835151</v>
      </c>
      <c r="BK191" s="348">
        <f t="shared" si="209"/>
        <v>2.6829913017142717</v>
      </c>
      <c r="BL191" s="348">
        <f t="shared" si="210"/>
        <v>2.7181319516607596</v>
      </c>
      <c r="BM191" s="348">
        <f t="shared" si="211"/>
        <v>2.7527399987543637</v>
      </c>
      <c r="BN191" s="349">
        <f t="shared" si="212"/>
        <v>2.7819597948680683</v>
      </c>
      <c r="BO191" s="268"/>
    </row>
    <row r="192" spans="2:67" ht="42" customHeight="1">
      <c r="B192" s="479"/>
      <c r="C192" s="478"/>
      <c r="D192" s="496">
        <v>-0.9</v>
      </c>
      <c r="E192" s="497">
        <f t="shared" si="213"/>
        <v>-1.4217605969519687</v>
      </c>
      <c r="F192" s="502">
        <f t="shared" si="151"/>
        <v>-1.4608802984759843</v>
      </c>
      <c r="G192" s="502">
        <f t="shared" si="214"/>
        <v>-1.4524023124639416</v>
      </c>
      <c r="H192" s="348">
        <f t="shared" si="154"/>
        <v>-1.4524023124639416</v>
      </c>
      <c r="I192" s="348">
        <f t="shared" si="155"/>
        <v>-1.4473690578125651</v>
      </c>
      <c r="J192" s="348">
        <f t="shared" si="156"/>
        <v>-1.4443995434005812</v>
      </c>
      <c r="K192" s="348">
        <f t="shared" si="157"/>
        <v>-1.4407832506853457</v>
      </c>
      <c r="L192" s="348">
        <f t="shared" si="158"/>
        <v>-1.4363821557670851</v>
      </c>
      <c r="M192" s="348">
        <f t="shared" si="159"/>
        <v>-1.432305264673303</v>
      </c>
      <c r="N192" s="348">
        <f t="shared" si="160"/>
        <v>-1.4279041697550423</v>
      </c>
      <c r="O192" s="348">
        <f t="shared" si="161"/>
        <v>-1.4225521715502998</v>
      </c>
      <c r="P192" s="348">
        <f t="shared" si="162"/>
        <v>-1.4176369307195054</v>
      </c>
      <c r="Q192" s="348">
        <f t="shared" si="163"/>
        <v>-1.4122849325147628</v>
      </c>
      <c r="R192" s="348">
        <f t="shared" si="164"/>
        <v>-1.4057828061527962</v>
      </c>
      <c r="S192" s="348">
        <f t="shared" si="165"/>
        <v>-1.3998736295957714</v>
      </c>
      <c r="T192" s="348">
        <f t="shared" si="166"/>
        <v>-1.3933715032338048</v>
      </c>
      <c r="U192" s="348">
        <f t="shared" si="167"/>
        <v>-1.3854812711769711</v>
      </c>
      <c r="V192" s="348">
        <f t="shared" si="168"/>
        <v>-1.378401651614148</v>
      </c>
      <c r="W192" s="348">
        <f t="shared" si="169"/>
        <v>-1.3705114195573143</v>
      </c>
      <c r="X192" s="348">
        <f t="shared" si="170"/>
        <v>-1.3609502433486287</v>
      </c>
      <c r="Y192" s="348">
        <f t="shared" si="171"/>
        <v>-1.3525038268189418</v>
      </c>
      <c r="Z192" s="348">
        <f t="shared" si="172"/>
        <v>-1.3429426506102562</v>
      </c>
      <c r="AA192" s="348">
        <f t="shared" si="173"/>
        <v>-1.3313764592461159</v>
      </c>
      <c r="AB192" s="348">
        <f t="shared" si="174"/>
        <v>-1.3213504722540104</v>
      </c>
      <c r="AC192" s="348">
        <f t="shared" si="175"/>
        <v>-1.3097842808898701</v>
      </c>
      <c r="AD192" s="348">
        <f t="shared" si="176"/>
        <v>-1.2958215172222651</v>
      </c>
      <c r="AE192" s="348">
        <f t="shared" si="177"/>
        <v>-1.2839936320079639</v>
      </c>
      <c r="AF192" s="348">
        <f t="shared" si="178"/>
        <v>-1.2700308683403589</v>
      </c>
      <c r="AG192" s="348">
        <f t="shared" si="179"/>
        <v>-1.2533296785325381</v>
      </c>
      <c r="AH192" s="348">
        <f t="shared" si="180"/>
        <v>-1.2393669148649331</v>
      </c>
      <c r="AI192" s="348">
        <f t="shared" si="181"/>
        <v>-1.2225530126391804</v>
      </c>
      <c r="AJ192" s="348">
        <f t="shared" si="182"/>
        <v>-1.2031077976088054</v>
      </c>
      <c r="AK192" s="348">
        <f t="shared" si="183"/>
        <v>-1.1862938953830526</v>
      </c>
      <c r="AL192" s="348">
        <f t="shared" si="184"/>
        <v>-1.1661074071803763</v>
      </c>
      <c r="AM192" s="348">
        <f t="shared" si="185"/>
        <v>-1.1436951096825971</v>
      </c>
      <c r="AN192" s="348">
        <f t="shared" si="186"/>
        <v>-1.123508621479921</v>
      </c>
      <c r="AO192" s="348">
        <f t="shared" si="187"/>
        <v>-1.0993603034652146</v>
      </c>
      <c r="AP192" s="348">
        <f t="shared" si="188"/>
        <v>-1.0738403740714535</v>
      </c>
      <c r="AQ192" s="348">
        <f t="shared" si="189"/>
        <v>-1.0496920560567471</v>
      </c>
      <c r="AR192" s="348">
        <f t="shared" si="190"/>
        <v>-1.0209286608001937</v>
      </c>
      <c r="AS192" s="348">
        <f t="shared" si="191"/>
        <v>-0.99229136638243431</v>
      </c>
      <c r="AT192" s="348">
        <f t="shared" si="192"/>
        <v>-0.96352797112588084</v>
      </c>
      <c r="AU192" s="348">
        <f t="shared" si="193"/>
        <v>-0.92944295137303612</v>
      </c>
      <c r="AV192" s="348">
        <f t="shared" si="194"/>
        <v>-0.89786557098891095</v>
      </c>
      <c r="AW192" s="348">
        <f t="shared" si="195"/>
        <v>-0.86378055123606623</v>
      </c>
      <c r="AX192" s="348">
        <f t="shared" si="196"/>
        <v>-0.82363422718258472</v>
      </c>
      <c r="AY192" s="348">
        <f t="shared" si="197"/>
        <v>-0.78953975384514552</v>
      </c>
      <c r="AZ192" s="348">
        <f t="shared" si="198"/>
        <v>-0.74939342979166401</v>
      </c>
      <c r="BA192" s="348">
        <f t="shared" si="199"/>
        <v>-0.7067004895513157</v>
      </c>
      <c r="BB192" s="348">
        <f t="shared" si="200"/>
        <v>-0.66655416549783419</v>
      </c>
      <c r="BC192" s="348">
        <f t="shared" si="201"/>
        <v>2.1577538158575065</v>
      </c>
      <c r="BD192" s="348">
        <f t="shared" si="202"/>
        <v>2.2410758705283018</v>
      </c>
      <c r="BE192" s="348">
        <f t="shared" si="203"/>
        <v>2.3215113339087106</v>
      </c>
      <c r="BF192" s="348">
        <f t="shared" si="204"/>
        <v>2.3933192046820917</v>
      </c>
      <c r="BG192" s="348">
        <f t="shared" si="205"/>
        <v>2.4566115105297559</v>
      </c>
      <c r="BH192" s="348">
        <f t="shared" si="206"/>
        <v>2.5165174157186891</v>
      </c>
      <c r="BI192" s="348">
        <f t="shared" si="207"/>
        <v>2.5716791776334222</v>
      </c>
      <c r="BJ192" s="348">
        <f t="shared" si="208"/>
        <v>2.6192848815615655</v>
      </c>
      <c r="BK192" s="348">
        <f t="shared" si="209"/>
        <v>2.6614334292149726</v>
      </c>
      <c r="BL192" s="348">
        <f t="shared" si="210"/>
        <v>2.7021710289457292</v>
      </c>
      <c r="BM192" s="348">
        <f t="shared" si="211"/>
        <v>2.7367790760393333</v>
      </c>
      <c r="BN192" s="349">
        <f t="shared" si="212"/>
        <v>2.7659988721530375</v>
      </c>
      <c r="BO192" s="268"/>
    </row>
    <row r="193" spans="1:189" ht="42" customHeight="1">
      <c r="B193" s="479"/>
      <c r="C193" s="478"/>
      <c r="D193" s="498">
        <v>-0.95</v>
      </c>
      <c r="E193" s="497">
        <f t="shared" si="213"/>
        <v>-1.4357404714692876</v>
      </c>
      <c r="F193" s="502">
        <f t="shared" si="151"/>
        <v>-1.4678702357346438</v>
      </c>
      <c r="G193" s="502">
        <f t="shared" si="214"/>
        <v>-1.4608802984759843</v>
      </c>
      <c r="H193" s="348">
        <f t="shared" si="154"/>
        <v>-1.4608802984759843</v>
      </c>
      <c r="I193" s="348">
        <f t="shared" si="155"/>
        <v>-1.4543589950712246</v>
      </c>
      <c r="J193" s="348">
        <f t="shared" si="156"/>
        <v>-1.4524023124639416</v>
      </c>
      <c r="K193" s="348">
        <f t="shared" si="157"/>
        <v>-1.4477731879440052</v>
      </c>
      <c r="L193" s="348">
        <f t="shared" si="158"/>
        <v>-1.4443995434005812</v>
      </c>
      <c r="M193" s="348">
        <f t="shared" si="159"/>
        <v>-1.4407832506853457</v>
      </c>
      <c r="N193" s="348">
        <f t="shared" si="160"/>
        <v>-1.4363821557670851</v>
      </c>
      <c r="O193" s="348">
        <f t="shared" si="161"/>
        <v>-1.432305264673303</v>
      </c>
      <c r="P193" s="348">
        <f t="shared" si="162"/>
        <v>-1.4279041697550423</v>
      </c>
      <c r="Q193" s="348">
        <f t="shared" si="163"/>
        <v>-1.4225521715502998</v>
      </c>
      <c r="R193" s="348">
        <f t="shared" si="164"/>
        <v>-1.4176369307195054</v>
      </c>
      <c r="S193" s="348">
        <f t="shared" si="165"/>
        <v>-1.4122849325147628</v>
      </c>
      <c r="T193" s="348">
        <f t="shared" si="166"/>
        <v>-1.4057828061527962</v>
      </c>
      <c r="U193" s="348">
        <f t="shared" si="167"/>
        <v>-1.3998736295957714</v>
      </c>
      <c r="V193" s="348">
        <f t="shared" si="168"/>
        <v>-1.3933715032338048</v>
      </c>
      <c r="W193" s="348">
        <f t="shared" si="169"/>
        <v>-1.3854812711769711</v>
      </c>
      <c r="X193" s="348">
        <f t="shared" si="170"/>
        <v>-1.378401651614148</v>
      </c>
      <c r="Y193" s="348">
        <f t="shared" si="171"/>
        <v>-1.3705114195573143</v>
      </c>
      <c r="Z193" s="348">
        <f t="shared" si="172"/>
        <v>-1.3609502433486287</v>
      </c>
      <c r="AA193" s="348">
        <f t="shared" si="173"/>
        <v>-1.3525038268189418</v>
      </c>
      <c r="AB193" s="348">
        <f t="shared" si="174"/>
        <v>-1.3429426506102562</v>
      </c>
      <c r="AC193" s="348">
        <f t="shared" si="175"/>
        <v>-1.3313764592461159</v>
      </c>
      <c r="AD193" s="348">
        <f t="shared" si="176"/>
        <v>-1.3213504722540104</v>
      </c>
      <c r="AE193" s="348">
        <f t="shared" si="177"/>
        <v>-1.3097842808898701</v>
      </c>
      <c r="AF193" s="348">
        <f t="shared" si="178"/>
        <v>-1.2958215172222651</v>
      </c>
      <c r="AG193" s="348">
        <f t="shared" si="179"/>
        <v>-1.2839936320079639</v>
      </c>
      <c r="AH193" s="348">
        <f t="shared" si="180"/>
        <v>-1.2700308683403589</v>
      </c>
      <c r="AI193" s="348">
        <f t="shared" si="181"/>
        <v>-1.2533296785325381</v>
      </c>
      <c r="AJ193" s="348">
        <f t="shared" si="182"/>
        <v>-1.2393669148649331</v>
      </c>
      <c r="AK193" s="348">
        <f t="shared" si="183"/>
        <v>-1.2225530126391804</v>
      </c>
      <c r="AL193" s="348">
        <f t="shared" si="184"/>
        <v>-1.2031077976088054</v>
      </c>
      <c r="AM193" s="348">
        <f t="shared" si="185"/>
        <v>-1.1862938953830526</v>
      </c>
      <c r="AN193" s="348">
        <f t="shared" si="186"/>
        <v>-1.1661074071803763</v>
      </c>
      <c r="AO193" s="348">
        <f t="shared" si="187"/>
        <v>-1.1436951096825971</v>
      </c>
      <c r="AP193" s="348">
        <f t="shared" si="188"/>
        <v>-1.123508621479921</v>
      </c>
      <c r="AQ193" s="348">
        <f t="shared" si="189"/>
        <v>-1.0993603034652146</v>
      </c>
      <c r="AR193" s="348">
        <f t="shared" si="190"/>
        <v>-1.0738403740714535</v>
      </c>
      <c r="AS193" s="348">
        <f t="shared" si="191"/>
        <v>-1.0496920560567471</v>
      </c>
      <c r="AT193" s="348">
        <f t="shared" si="192"/>
        <v>-1.0209286608001937</v>
      </c>
      <c r="AU193" s="348">
        <f t="shared" si="193"/>
        <v>-0.99229136638243431</v>
      </c>
      <c r="AV193" s="348">
        <f t="shared" si="194"/>
        <v>-0.96352797112588084</v>
      </c>
      <c r="AW193" s="348">
        <f t="shared" si="195"/>
        <v>-0.92944295137303612</v>
      </c>
      <c r="AX193" s="348">
        <f t="shared" si="196"/>
        <v>-0.89786557098891095</v>
      </c>
      <c r="AY193" s="348">
        <f t="shared" si="197"/>
        <v>-0.86378055123606623</v>
      </c>
      <c r="AZ193" s="348">
        <f t="shared" si="198"/>
        <v>-0.82363422718258472</v>
      </c>
      <c r="BA193" s="348">
        <f t="shared" si="199"/>
        <v>-0.78953975384514552</v>
      </c>
      <c r="BB193" s="348">
        <f t="shared" si="200"/>
        <v>-0.74939342979166401</v>
      </c>
      <c r="BC193" s="348">
        <f t="shared" si="201"/>
        <v>-0.7067004895513157</v>
      </c>
      <c r="BD193" s="348">
        <f t="shared" si="202"/>
        <v>2.2027126308879978</v>
      </c>
      <c r="BE193" s="348">
        <f t="shared" si="203"/>
        <v>2.283148094268407</v>
      </c>
      <c r="BF193" s="348">
        <f t="shared" si="204"/>
        <v>2.3549559650417877</v>
      </c>
      <c r="BG193" s="348">
        <f t="shared" si="205"/>
        <v>2.4258312394851256</v>
      </c>
      <c r="BH193" s="348">
        <f t="shared" si="206"/>
        <v>2.4891235453327898</v>
      </c>
      <c r="BI193" s="348">
        <f t="shared" si="207"/>
        <v>2.5442853072475224</v>
      </c>
      <c r="BJ193" s="348">
        <f t="shared" si="208"/>
        <v>2.5946479980553714</v>
      </c>
      <c r="BK193" s="348">
        <f t="shared" si="209"/>
        <v>2.6422537019835151</v>
      </c>
      <c r="BL193" s="348">
        <f t="shared" si="210"/>
        <v>2.6829913017142717</v>
      </c>
      <c r="BM193" s="348">
        <f t="shared" si="211"/>
        <v>2.7181319516607596</v>
      </c>
      <c r="BN193" s="349">
        <f t="shared" si="212"/>
        <v>2.7527399987543637</v>
      </c>
      <c r="BO193" s="268"/>
    </row>
    <row r="194" spans="1:189" ht="42" customHeight="1">
      <c r="B194" s="479"/>
      <c r="C194" s="478"/>
      <c r="D194" s="496">
        <v>-1</v>
      </c>
      <c r="E194" s="497">
        <f t="shared" si="213"/>
        <v>-1.44725220985001</v>
      </c>
      <c r="F194" s="502">
        <f t="shared" si="151"/>
        <v>-1.473626104925005</v>
      </c>
      <c r="G194" s="502">
        <f t="shared" si="214"/>
        <v>-1.4678702357346438</v>
      </c>
      <c r="H194" s="348">
        <f t="shared" si="154"/>
        <v>-1.4678702357346438</v>
      </c>
      <c r="I194" s="348">
        <f t="shared" si="155"/>
        <v>-1.4608802984759843</v>
      </c>
      <c r="J194" s="348">
        <f t="shared" si="156"/>
        <v>-1.4608802984759843</v>
      </c>
      <c r="K194" s="348">
        <f t="shared" si="157"/>
        <v>-1.4543589950712246</v>
      </c>
      <c r="L194" s="348">
        <f t="shared" si="158"/>
        <v>-1.4524023124639416</v>
      </c>
      <c r="M194" s="348">
        <f t="shared" si="159"/>
        <v>-1.4477731879440052</v>
      </c>
      <c r="N194" s="348">
        <f t="shared" si="160"/>
        <v>-1.4443995434005812</v>
      </c>
      <c r="O194" s="348">
        <f t="shared" si="161"/>
        <v>-1.4407832506853457</v>
      </c>
      <c r="P194" s="348">
        <f t="shared" si="162"/>
        <v>-1.4363821557670851</v>
      </c>
      <c r="Q194" s="348">
        <f t="shared" si="163"/>
        <v>-1.432305264673303</v>
      </c>
      <c r="R194" s="348">
        <f t="shared" si="164"/>
        <v>-1.4279041697550423</v>
      </c>
      <c r="S194" s="348">
        <f t="shared" si="165"/>
        <v>-1.4225521715502998</v>
      </c>
      <c r="T194" s="348">
        <f t="shared" si="166"/>
        <v>-1.4176369307195054</v>
      </c>
      <c r="U194" s="348">
        <f t="shared" si="167"/>
        <v>-1.4122849325147628</v>
      </c>
      <c r="V194" s="348">
        <f t="shared" si="168"/>
        <v>-1.4057828061527962</v>
      </c>
      <c r="W194" s="348">
        <f t="shared" si="169"/>
        <v>-1.3998736295957714</v>
      </c>
      <c r="X194" s="348">
        <f t="shared" si="170"/>
        <v>-1.3933715032338048</v>
      </c>
      <c r="Y194" s="348">
        <f t="shared" si="171"/>
        <v>-1.3854812711769711</v>
      </c>
      <c r="Z194" s="348">
        <f t="shared" si="172"/>
        <v>-1.378401651614148</v>
      </c>
      <c r="AA194" s="348">
        <f t="shared" si="173"/>
        <v>-1.3705114195573143</v>
      </c>
      <c r="AB194" s="348">
        <f t="shared" si="174"/>
        <v>-1.3609502433486287</v>
      </c>
      <c r="AC194" s="348">
        <f t="shared" si="175"/>
        <v>-1.3525038268189418</v>
      </c>
      <c r="AD194" s="348">
        <f t="shared" si="176"/>
        <v>-1.3429426506102562</v>
      </c>
      <c r="AE194" s="348">
        <f t="shared" si="177"/>
        <v>-1.3313764592461159</v>
      </c>
      <c r="AF194" s="348">
        <f t="shared" si="178"/>
        <v>-1.3213504722540104</v>
      </c>
      <c r="AG194" s="348">
        <f t="shared" si="179"/>
        <v>-1.3097842808898701</v>
      </c>
      <c r="AH194" s="348">
        <f t="shared" si="180"/>
        <v>-1.2958215172222651</v>
      </c>
      <c r="AI194" s="348">
        <f t="shared" si="181"/>
        <v>-1.2839936320079639</v>
      </c>
      <c r="AJ194" s="348">
        <f t="shared" si="182"/>
        <v>-1.2700308683403589</v>
      </c>
      <c r="AK194" s="348">
        <f t="shared" si="183"/>
        <v>-1.2533296785325381</v>
      </c>
      <c r="AL194" s="348">
        <f t="shared" si="184"/>
        <v>-1.2393669148649331</v>
      </c>
      <c r="AM194" s="348">
        <f t="shared" si="185"/>
        <v>-1.2225530126391804</v>
      </c>
      <c r="AN194" s="348">
        <f t="shared" si="186"/>
        <v>-1.2031077976088054</v>
      </c>
      <c r="AO194" s="348">
        <f t="shared" si="187"/>
        <v>-1.1862938953830526</v>
      </c>
      <c r="AP194" s="348">
        <f t="shared" si="188"/>
        <v>-1.1661074071803763</v>
      </c>
      <c r="AQ194" s="348">
        <f t="shared" si="189"/>
        <v>-1.1436951096825971</v>
      </c>
      <c r="AR194" s="348">
        <f t="shared" si="190"/>
        <v>-1.123508621479921</v>
      </c>
      <c r="AS194" s="348">
        <f t="shared" si="191"/>
        <v>-1.0993603034652146</v>
      </c>
      <c r="AT194" s="348">
        <f t="shared" si="192"/>
        <v>-1.0738403740714535</v>
      </c>
      <c r="AU194" s="348">
        <f t="shared" si="193"/>
        <v>-1.0496920560567471</v>
      </c>
      <c r="AV194" s="348">
        <f t="shared" si="194"/>
        <v>-1.0209286608001937</v>
      </c>
      <c r="AW194" s="348">
        <f t="shared" si="195"/>
        <v>-0.99229136638243431</v>
      </c>
      <c r="AX194" s="348">
        <f t="shared" si="196"/>
        <v>-0.96352797112588084</v>
      </c>
      <c r="AY194" s="348">
        <f t="shared" si="197"/>
        <v>-0.92944295137303612</v>
      </c>
      <c r="AZ194" s="348">
        <f t="shared" si="198"/>
        <v>-0.89786557098891095</v>
      </c>
      <c r="BA194" s="348">
        <f t="shared" si="199"/>
        <v>-0.86378055123606623</v>
      </c>
      <c r="BB194" s="348">
        <f t="shared" si="200"/>
        <v>-0.82363422718258472</v>
      </c>
      <c r="BC194" s="348">
        <f t="shared" si="201"/>
        <v>-0.78953975384514552</v>
      </c>
      <c r="BD194" s="348">
        <f t="shared" si="202"/>
        <v>-0.74939342979166401</v>
      </c>
      <c r="BE194" s="348">
        <f t="shared" si="203"/>
        <v>2.2410758705283018</v>
      </c>
      <c r="BF194" s="348">
        <f t="shared" si="204"/>
        <v>2.3215113339087106</v>
      </c>
      <c r="BG194" s="348">
        <f t="shared" si="205"/>
        <v>2.3933192046820917</v>
      </c>
      <c r="BH194" s="348">
        <f t="shared" si="206"/>
        <v>2.4566115105297559</v>
      </c>
      <c r="BI194" s="348">
        <f t="shared" si="207"/>
        <v>2.5165174157186891</v>
      </c>
      <c r="BJ194" s="348">
        <f t="shared" si="208"/>
        <v>2.5716791776334222</v>
      </c>
      <c r="BK194" s="348">
        <f t="shared" si="209"/>
        <v>2.6192848815615655</v>
      </c>
      <c r="BL194" s="348">
        <f t="shared" si="210"/>
        <v>2.6614334292149726</v>
      </c>
      <c r="BM194" s="348">
        <f t="shared" si="211"/>
        <v>2.7021710289457292</v>
      </c>
      <c r="BN194" s="349">
        <f t="shared" si="212"/>
        <v>2.7367790760393333</v>
      </c>
      <c r="BO194" s="268"/>
    </row>
    <row r="195" spans="1:189" ht="42" customHeight="1">
      <c r="B195" s="479"/>
      <c r="C195" s="478"/>
      <c r="D195" s="498">
        <v>-1.05</v>
      </c>
      <c r="E195" s="497">
        <f t="shared" si="213"/>
        <v>-1.4567218049982964</v>
      </c>
      <c r="F195" s="502">
        <f t="shared" si="151"/>
        <v>-1.4783609024991482</v>
      </c>
      <c r="G195" s="502">
        <f t="shared" si="214"/>
        <v>-1.473626104925005</v>
      </c>
      <c r="H195" s="348">
        <f t="shared" si="154"/>
        <v>-1.473626104925005</v>
      </c>
      <c r="I195" s="348">
        <f t="shared" si="155"/>
        <v>-1.4678702357346438</v>
      </c>
      <c r="J195" s="348">
        <f t="shared" si="156"/>
        <v>-1.4678702357346438</v>
      </c>
      <c r="K195" s="348">
        <f t="shared" si="157"/>
        <v>-1.4608802984759843</v>
      </c>
      <c r="L195" s="348">
        <f t="shared" si="158"/>
        <v>-1.4608802984759843</v>
      </c>
      <c r="M195" s="348">
        <f t="shared" si="159"/>
        <v>-1.4543589950712246</v>
      </c>
      <c r="N195" s="348">
        <f t="shared" si="160"/>
        <v>-1.4524023124639416</v>
      </c>
      <c r="O195" s="348">
        <f t="shared" si="161"/>
        <v>-1.4477731879440052</v>
      </c>
      <c r="P195" s="348">
        <f t="shared" si="162"/>
        <v>-1.4443995434005812</v>
      </c>
      <c r="Q195" s="348">
        <f t="shared" si="163"/>
        <v>-1.4407832506853457</v>
      </c>
      <c r="R195" s="348">
        <f t="shared" si="164"/>
        <v>-1.4363821557670851</v>
      </c>
      <c r="S195" s="348">
        <f t="shared" si="165"/>
        <v>-1.432305264673303</v>
      </c>
      <c r="T195" s="348">
        <f t="shared" si="166"/>
        <v>-1.4279041697550423</v>
      </c>
      <c r="U195" s="348">
        <f t="shared" si="167"/>
        <v>-1.4225521715502998</v>
      </c>
      <c r="V195" s="348">
        <f t="shared" si="168"/>
        <v>-1.4176369307195054</v>
      </c>
      <c r="W195" s="348">
        <f t="shared" si="169"/>
        <v>-1.4122849325147628</v>
      </c>
      <c r="X195" s="348">
        <f t="shared" si="170"/>
        <v>-1.4057828061527962</v>
      </c>
      <c r="Y195" s="348">
        <f t="shared" si="171"/>
        <v>-1.3998736295957714</v>
      </c>
      <c r="Z195" s="348">
        <f t="shared" si="172"/>
        <v>-1.3933715032338048</v>
      </c>
      <c r="AA195" s="348">
        <f t="shared" si="173"/>
        <v>-1.3854812711769711</v>
      </c>
      <c r="AB195" s="348">
        <f t="shared" si="174"/>
        <v>-1.378401651614148</v>
      </c>
      <c r="AC195" s="348">
        <f t="shared" si="175"/>
        <v>-1.3705114195573143</v>
      </c>
      <c r="AD195" s="348">
        <f t="shared" si="176"/>
        <v>-1.3609502433486287</v>
      </c>
      <c r="AE195" s="348">
        <f t="shared" si="177"/>
        <v>-1.3525038268189418</v>
      </c>
      <c r="AF195" s="348">
        <f t="shared" si="178"/>
        <v>-1.3429426506102562</v>
      </c>
      <c r="AG195" s="348">
        <f t="shared" si="179"/>
        <v>-1.3313764592461159</v>
      </c>
      <c r="AH195" s="348">
        <f t="shared" si="180"/>
        <v>-1.3213504722540104</v>
      </c>
      <c r="AI195" s="348">
        <f t="shared" si="181"/>
        <v>-1.3097842808898701</v>
      </c>
      <c r="AJ195" s="348">
        <f t="shared" si="182"/>
        <v>-1.2958215172222651</v>
      </c>
      <c r="AK195" s="348">
        <f t="shared" si="183"/>
        <v>-1.2839936320079639</v>
      </c>
      <c r="AL195" s="348">
        <f t="shared" si="184"/>
        <v>-1.2700308683403589</v>
      </c>
      <c r="AM195" s="348">
        <f t="shared" si="185"/>
        <v>-1.2533296785325381</v>
      </c>
      <c r="AN195" s="348">
        <f t="shared" si="186"/>
        <v>-1.2393669148649331</v>
      </c>
      <c r="AO195" s="348">
        <f t="shared" si="187"/>
        <v>-1.2225530126391804</v>
      </c>
      <c r="AP195" s="348">
        <f t="shared" si="188"/>
        <v>-1.2031077976088054</v>
      </c>
      <c r="AQ195" s="348">
        <f t="shared" si="189"/>
        <v>-1.1862938953830526</v>
      </c>
      <c r="AR195" s="348">
        <f t="shared" si="190"/>
        <v>-1.1661074071803763</v>
      </c>
      <c r="AS195" s="348">
        <f t="shared" si="191"/>
        <v>-1.1436951096825971</v>
      </c>
      <c r="AT195" s="348">
        <f t="shared" si="192"/>
        <v>-1.123508621479921</v>
      </c>
      <c r="AU195" s="348">
        <f t="shared" si="193"/>
        <v>-1.0993603034652146</v>
      </c>
      <c r="AV195" s="348">
        <f t="shared" si="194"/>
        <v>-1.0738403740714535</v>
      </c>
      <c r="AW195" s="348">
        <f t="shared" si="195"/>
        <v>-1.0496920560567471</v>
      </c>
      <c r="AX195" s="348">
        <f t="shared" si="196"/>
        <v>-1.0209286608001937</v>
      </c>
      <c r="AY195" s="348">
        <f t="shared" si="197"/>
        <v>-0.99229136638243431</v>
      </c>
      <c r="AZ195" s="348">
        <f t="shared" si="198"/>
        <v>-0.96352797112588084</v>
      </c>
      <c r="BA195" s="348">
        <f t="shared" si="199"/>
        <v>-0.92944295137303612</v>
      </c>
      <c r="BB195" s="348">
        <f t="shared" si="200"/>
        <v>-0.89786557098891095</v>
      </c>
      <c r="BC195" s="348">
        <f t="shared" si="201"/>
        <v>-0.86378055123606623</v>
      </c>
      <c r="BD195" s="348">
        <f t="shared" si="202"/>
        <v>-0.82363422718258472</v>
      </c>
      <c r="BE195" s="348">
        <f t="shared" si="203"/>
        <v>-0.78953975384514552</v>
      </c>
      <c r="BF195" s="348">
        <f t="shared" si="204"/>
        <v>2.283148094268407</v>
      </c>
      <c r="BG195" s="348">
        <f t="shared" si="205"/>
        <v>2.3549559650417877</v>
      </c>
      <c r="BH195" s="348">
        <f t="shared" si="206"/>
        <v>2.4258312394851256</v>
      </c>
      <c r="BI195" s="348">
        <f t="shared" si="207"/>
        <v>2.4891235453327898</v>
      </c>
      <c r="BJ195" s="348">
        <f t="shared" si="208"/>
        <v>2.5442853072475224</v>
      </c>
      <c r="BK195" s="348">
        <f t="shared" si="209"/>
        <v>2.5946479980553714</v>
      </c>
      <c r="BL195" s="348">
        <f t="shared" si="210"/>
        <v>2.6422537019835151</v>
      </c>
      <c r="BM195" s="348">
        <f t="shared" si="211"/>
        <v>2.6829913017142717</v>
      </c>
      <c r="BN195" s="349">
        <f t="shared" si="212"/>
        <v>2.7181319516607596</v>
      </c>
      <c r="BO195" s="268"/>
    </row>
    <row r="196" spans="1:189" ht="42" customHeight="1">
      <c r="B196" s="479"/>
      <c r="C196" s="478"/>
      <c r="D196" s="496">
        <v>-1.1000000000000001</v>
      </c>
      <c r="E196" s="497">
        <f t="shared" si="213"/>
        <v>-1.4645049310316214</v>
      </c>
      <c r="F196" s="502">
        <f t="shared" si="151"/>
        <v>-1.4822524655158107</v>
      </c>
      <c r="G196" s="502">
        <f t="shared" si="214"/>
        <v>-1.4783609024991482</v>
      </c>
      <c r="H196" s="348">
        <f t="shared" si="154"/>
        <v>-1.4783609024991482</v>
      </c>
      <c r="I196" s="348">
        <f t="shared" si="155"/>
        <v>-1.473626104925005</v>
      </c>
      <c r="J196" s="348">
        <f t="shared" si="156"/>
        <v>-1.473626104925005</v>
      </c>
      <c r="K196" s="348">
        <f t="shared" si="157"/>
        <v>-1.4678702357346438</v>
      </c>
      <c r="L196" s="348">
        <f t="shared" si="158"/>
        <v>-1.4678702357346438</v>
      </c>
      <c r="M196" s="348">
        <f t="shared" si="159"/>
        <v>-1.4608802984759843</v>
      </c>
      <c r="N196" s="348">
        <f t="shared" si="160"/>
        <v>-1.4608802984759843</v>
      </c>
      <c r="O196" s="348">
        <f t="shared" si="161"/>
        <v>-1.4543589950712246</v>
      </c>
      <c r="P196" s="348">
        <f t="shared" si="162"/>
        <v>-1.4524023124639416</v>
      </c>
      <c r="Q196" s="348">
        <f t="shared" si="163"/>
        <v>-1.4477731879440052</v>
      </c>
      <c r="R196" s="348">
        <f t="shared" si="164"/>
        <v>-1.4443995434005812</v>
      </c>
      <c r="S196" s="348">
        <f t="shared" si="165"/>
        <v>-1.4407832506853457</v>
      </c>
      <c r="T196" s="348">
        <f t="shared" si="166"/>
        <v>-1.4363821557670851</v>
      </c>
      <c r="U196" s="348">
        <f t="shared" si="167"/>
        <v>-1.432305264673303</v>
      </c>
      <c r="V196" s="348">
        <f t="shared" si="168"/>
        <v>-1.4279041697550423</v>
      </c>
      <c r="W196" s="348">
        <f t="shared" si="169"/>
        <v>-1.4225521715502998</v>
      </c>
      <c r="X196" s="348">
        <f t="shared" si="170"/>
        <v>-1.4176369307195054</v>
      </c>
      <c r="Y196" s="348">
        <f t="shared" si="171"/>
        <v>-1.4122849325147628</v>
      </c>
      <c r="Z196" s="348">
        <f t="shared" si="172"/>
        <v>-1.4057828061527962</v>
      </c>
      <c r="AA196" s="348">
        <f t="shared" si="173"/>
        <v>-1.3998736295957714</v>
      </c>
      <c r="AB196" s="348">
        <f t="shared" si="174"/>
        <v>-1.3933715032338048</v>
      </c>
      <c r="AC196" s="348">
        <f t="shared" si="175"/>
        <v>-1.3854812711769711</v>
      </c>
      <c r="AD196" s="348">
        <f t="shared" si="176"/>
        <v>-1.378401651614148</v>
      </c>
      <c r="AE196" s="348">
        <f t="shared" si="177"/>
        <v>-1.3705114195573143</v>
      </c>
      <c r="AF196" s="348">
        <f t="shared" si="178"/>
        <v>-1.3609502433486287</v>
      </c>
      <c r="AG196" s="348">
        <f t="shared" si="179"/>
        <v>-1.3525038268189418</v>
      </c>
      <c r="AH196" s="348">
        <f t="shared" si="180"/>
        <v>-1.3429426506102562</v>
      </c>
      <c r="AI196" s="348">
        <f t="shared" si="181"/>
        <v>-1.3313764592461159</v>
      </c>
      <c r="AJ196" s="348">
        <f t="shared" si="182"/>
        <v>-1.3213504722540104</v>
      </c>
      <c r="AK196" s="348">
        <f t="shared" si="183"/>
        <v>-1.3097842808898701</v>
      </c>
      <c r="AL196" s="348">
        <f t="shared" si="184"/>
        <v>-1.2958215172222651</v>
      </c>
      <c r="AM196" s="348">
        <f t="shared" si="185"/>
        <v>-1.2839936320079639</v>
      </c>
      <c r="AN196" s="348">
        <f t="shared" si="186"/>
        <v>-1.2700308683403589</v>
      </c>
      <c r="AO196" s="348">
        <f t="shared" si="187"/>
        <v>-1.2533296785325381</v>
      </c>
      <c r="AP196" s="348">
        <f t="shared" si="188"/>
        <v>-1.2393669148649331</v>
      </c>
      <c r="AQ196" s="348">
        <f t="shared" si="189"/>
        <v>-1.2225530126391804</v>
      </c>
      <c r="AR196" s="348">
        <f t="shared" si="190"/>
        <v>-1.2031077976088054</v>
      </c>
      <c r="AS196" s="348">
        <f t="shared" si="191"/>
        <v>-1.1862938953830526</v>
      </c>
      <c r="AT196" s="348">
        <f t="shared" si="192"/>
        <v>-1.1661074071803763</v>
      </c>
      <c r="AU196" s="348">
        <f t="shared" si="193"/>
        <v>-1.1436951096825971</v>
      </c>
      <c r="AV196" s="348">
        <f t="shared" si="194"/>
        <v>-1.123508621479921</v>
      </c>
      <c r="AW196" s="348">
        <f t="shared" si="195"/>
        <v>-1.0993603034652146</v>
      </c>
      <c r="AX196" s="348">
        <f t="shared" si="196"/>
        <v>-1.0738403740714535</v>
      </c>
      <c r="AY196" s="348">
        <f t="shared" si="197"/>
        <v>-1.0496920560567471</v>
      </c>
      <c r="AZ196" s="348">
        <f t="shared" si="198"/>
        <v>-1.0209286608001937</v>
      </c>
      <c r="BA196" s="348">
        <f t="shared" si="199"/>
        <v>-0.99229136638243431</v>
      </c>
      <c r="BB196" s="348">
        <f t="shared" si="200"/>
        <v>-0.96352797112588084</v>
      </c>
      <c r="BC196" s="348">
        <f t="shared" si="201"/>
        <v>-0.92944295137303612</v>
      </c>
      <c r="BD196" s="348">
        <f t="shared" si="202"/>
        <v>-0.89786557098891095</v>
      </c>
      <c r="BE196" s="348">
        <f t="shared" si="203"/>
        <v>-0.86378055123606623</v>
      </c>
      <c r="BF196" s="348">
        <f t="shared" si="204"/>
        <v>-0.82363422718258472</v>
      </c>
      <c r="BG196" s="348">
        <f t="shared" si="205"/>
        <v>2.3215113339087106</v>
      </c>
      <c r="BH196" s="348">
        <f t="shared" si="206"/>
        <v>2.3933192046820917</v>
      </c>
      <c r="BI196" s="348">
        <f t="shared" si="207"/>
        <v>2.4566115105297559</v>
      </c>
      <c r="BJ196" s="348">
        <f t="shared" si="208"/>
        <v>2.5165174157186891</v>
      </c>
      <c r="BK196" s="348">
        <f t="shared" si="209"/>
        <v>2.5716791776334222</v>
      </c>
      <c r="BL196" s="348">
        <f t="shared" si="210"/>
        <v>2.6192848815615655</v>
      </c>
      <c r="BM196" s="348">
        <f t="shared" si="211"/>
        <v>2.6614334292149726</v>
      </c>
      <c r="BN196" s="349">
        <f t="shared" si="212"/>
        <v>2.7021710289457292</v>
      </c>
      <c r="BO196" s="268"/>
    </row>
    <row r="197" spans="1:189" ht="42" customHeight="1">
      <c r="B197" s="479"/>
      <c r="C197" s="478"/>
      <c r="D197" s="498">
        <v>-1.1499999999999999</v>
      </c>
      <c r="E197" s="497">
        <f t="shared" si="213"/>
        <v>-1.4708974842593303</v>
      </c>
      <c r="F197" s="502">
        <f t="shared" si="151"/>
        <v>-1.4854487421296652</v>
      </c>
      <c r="G197" s="502">
        <f t="shared" si="214"/>
        <v>-1.4822524655158107</v>
      </c>
      <c r="H197" s="348">
        <f t="shared" si="154"/>
        <v>-1.4822524655158107</v>
      </c>
      <c r="I197" s="348">
        <f t="shared" si="155"/>
        <v>-1.4783609024991482</v>
      </c>
      <c r="J197" s="348">
        <f t="shared" si="156"/>
        <v>-1.4783609024991482</v>
      </c>
      <c r="K197" s="348">
        <f t="shared" si="157"/>
        <v>-1.473626104925005</v>
      </c>
      <c r="L197" s="348">
        <f t="shared" si="158"/>
        <v>-1.473626104925005</v>
      </c>
      <c r="M197" s="348">
        <f t="shared" si="159"/>
        <v>-1.4678702357346438</v>
      </c>
      <c r="N197" s="348">
        <f t="shared" si="160"/>
        <v>-1.4678702357346438</v>
      </c>
      <c r="O197" s="348">
        <f t="shared" si="161"/>
        <v>-1.4608802984759843</v>
      </c>
      <c r="P197" s="348">
        <f t="shared" si="162"/>
        <v>-1.4608802984759843</v>
      </c>
      <c r="Q197" s="348">
        <f t="shared" si="163"/>
        <v>-1.4543589950712246</v>
      </c>
      <c r="R197" s="348">
        <f t="shared" si="164"/>
        <v>-1.4524023124639416</v>
      </c>
      <c r="S197" s="348">
        <f t="shared" si="165"/>
        <v>-1.4477731879440052</v>
      </c>
      <c r="T197" s="348">
        <f t="shared" si="166"/>
        <v>-1.4443995434005812</v>
      </c>
      <c r="U197" s="348">
        <f t="shared" si="167"/>
        <v>-1.4407832506853457</v>
      </c>
      <c r="V197" s="348">
        <f t="shared" si="168"/>
        <v>-1.4363821557670851</v>
      </c>
      <c r="W197" s="348">
        <f t="shared" si="169"/>
        <v>-1.432305264673303</v>
      </c>
      <c r="X197" s="348">
        <f t="shared" si="170"/>
        <v>-1.4279041697550423</v>
      </c>
      <c r="Y197" s="348">
        <f t="shared" si="171"/>
        <v>-1.4225521715502998</v>
      </c>
      <c r="Z197" s="348">
        <f t="shared" si="172"/>
        <v>-1.4176369307195054</v>
      </c>
      <c r="AA197" s="348">
        <f t="shared" si="173"/>
        <v>-1.4122849325147628</v>
      </c>
      <c r="AB197" s="348">
        <f t="shared" si="174"/>
        <v>-1.4057828061527962</v>
      </c>
      <c r="AC197" s="348">
        <f t="shared" si="175"/>
        <v>-1.3998736295957714</v>
      </c>
      <c r="AD197" s="348">
        <f t="shared" si="176"/>
        <v>-1.3933715032338048</v>
      </c>
      <c r="AE197" s="348">
        <f t="shared" si="177"/>
        <v>-1.3854812711769711</v>
      </c>
      <c r="AF197" s="348">
        <f t="shared" si="178"/>
        <v>-1.378401651614148</v>
      </c>
      <c r="AG197" s="348">
        <f t="shared" si="179"/>
        <v>-1.3705114195573143</v>
      </c>
      <c r="AH197" s="348">
        <f t="shared" si="180"/>
        <v>-1.3609502433486287</v>
      </c>
      <c r="AI197" s="348">
        <f t="shared" si="181"/>
        <v>-1.3525038268189418</v>
      </c>
      <c r="AJ197" s="348">
        <f t="shared" si="182"/>
        <v>-1.3429426506102562</v>
      </c>
      <c r="AK197" s="348">
        <f t="shared" si="183"/>
        <v>-1.3313764592461159</v>
      </c>
      <c r="AL197" s="348">
        <f t="shared" si="184"/>
        <v>-1.3213504722540104</v>
      </c>
      <c r="AM197" s="348">
        <f t="shared" si="185"/>
        <v>-1.3097842808898701</v>
      </c>
      <c r="AN197" s="348">
        <f t="shared" si="186"/>
        <v>-1.2958215172222651</v>
      </c>
      <c r="AO197" s="348">
        <f t="shared" si="187"/>
        <v>-1.2839936320079639</v>
      </c>
      <c r="AP197" s="348">
        <f t="shared" si="188"/>
        <v>-1.2700308683403589</v>
      </c>
      <c r="AQ197" s="348">
        <f t="shared" si="189"/>
        <v>-1.2533296785325381</v>
      </c>
      <c r="AR197" s="348">
        <f t="shared" si="190"/>
        <v>-1.2393669148649331</v>
      </c>
      <c r="AS197" s="348">
        <f t="shared" si="191"/>
        <v>-1.2225530126391804</v>
      </c>
      <c r="AT197" s="348">
        <f t="shared" si="192"/>
        <v>-1.2031077976088054</v>
      </c>
      <c r="AU197" s="348">
        <f t="shared" si="193"/>
        <v>-1.1862938953830526</v>
      </c>
      <c r="AV197" s="348">
        <f t="shared" si="194"/>
        <v>-1.1661074071803763</v>
      </c>
      <c r="AW197" s="348">
        <f t="shared" si="195"/>
        <v>-1.1436951096825971</v>
      </c>
      <c r="AX197" s="348">
        <f t="shared" si="196"/>
        <v>-1.123508621479921</v>
      </c>
      <c r="AY197" s="348">
        <f t="shared" si="197"/>
        <v>-1.0993603034652146</v>
      </c>
      <c r="AZ197" s="348">
        <f t="shared" si="198"/>
        <v>-1.0738403740714535</v>
      </c>
      <c r="BA197" s="348">
        <f t="shared" si="199"/>
        <v>-1.0496920560567471</v>
      </c>
      <c r="BB197" s="348">
        <f t="shared" si="200"/>
        <v>-1.0209286608001937</v>
      </c>
      <c r="BC197" s="348">
        <f t="shared" si="201"/>
        <v>-0.99229136638243431</v>
      </c>
      <c r="BD197" s="348">
        <f t="shared" si="202"/>
        <v>-0.96352797112588084</v>
      </c>
      <c r="BE197" s="348">
        <f t="shared" si="203"/>
        <v>-0.92944295137303612</v>
      </c>
      <c r="BF197" s="348">
        <f t="shared" si="204"/>
        <v>-0.89786557098891095</v>
      </c>
      <c r="BG197" s="348">
        <f t="shared" si="205"/>
        <v>-0.86378055123606623</v>
      </c>
      <c r="BH197" s="348">
        <f t="shared" si="206"/>
        <v>2.3549559650417877</v>
      </c>
      <c r="BI197" s="348">
        <f t="shared" si="207"/>
        <v>2.4258312394851256</v>
      </c>
      <c r="BJ197" s="348">
        <f t="shared" si="208"/>
        <v>2.4891235453327898</v>
      </c>
      <c r="BK197" s="348">
        <f t="shared" si="209"/>
        <v>2.5442853072475224</v>
      </c>
      <c r="BL197" s="348">
        <f t="shared" si="210"/>
        <v>2.5946479980553714</v>
      </c>
      <c r="BM197" s="348">
        <f t="shared" si="211"/>
        <v>2.6422537019835151</v>
      </c>
      <c r="BN197" s="349">
        <f t="shared" si="212"/>
        <v>2.6829913017142717</v>
      </c>
      <c r="BO197" s="268"/>
    </row>
    <row r="198" spans="1:189" ht="42" customHeight="1">
      <c r="B198" s="479"/>
      <c r="C198" s="478"/>
      <c r="D198" s="496">
        <v>-1.2</v>
      </c>
      <c r="E198" s="497">
        <f t="shared" si="213"/>
        <v>-1.4761449098310333</v>
      </c>
      <c r="F198" s="502">
        <f t="shared" si="151"/>
        <v>-1.4880724549155167</v>
      </c>
      <c r="G198" s="502">
        <f t="shared" si="214"/>
        <v>-1.4854487421296652</v>
      </c>
      <c r="H198" s="348">
        <f t="shared" si="154"/>
        <v>-1.4854487421296652</v>
      </c>
      <c r="I198" s="348">
        <f t="shared" si="155"/>
        <v>-1.4822524655158107</v>
      </c>
      <c r="J198" s="348">
        <f t="shared" si="156"/>
        <v>-1.4822524655158107</v>
      </c>
      <c r="K198" s="348">
        <f t="shared" si="157"/>
        <v>-1.4783609024991482</v>
      </c>
      <c r="L198" s="348">
        <f t="shared" si="158"/>
        <v>-1.4783609024991482</v>
      </c>
      <c r="M198" s="348">
        <f t="shared" si="159"/>
        <v>-1.473626104925005</v>
      </c>
      <c r="N198" s="348">
        <f t="shared" si="160"/>
        <v>-1.473626104925005</v>
      </c>
      <c r="O198" s="348">
        <f t="shared" si="161"/>
        <v>-1.4678702357346438</v>
      </c>
      <c r="P198" s="348">
        <f t="shared" si="162"/>
        <v>-1.4678702357346438</v>
      </c>
      <c r="Q198" s="348">
        <f t="shared" si="163"/>
        <v>-1.4608802984759843</v>
      </c>
      <c r="R198" s="348">
        <f t="shared" si="164"/>
        <v>-1.4608802984759843</v>
      </c>
      <c r="S198" s="348">
        <f t="shared" si="165"/>
        <v>-1.4543589950712246</v>
      </c>
      <c r="T198" s="348">
        <f t="shared" si="166"/>
        <v>-1.4524023124639416</v>
      </c>
      <c r="U198" s="348">
        <f t="shared" si="167"/>
        <v>-1.4477731879440052</v>
      </c>
      <c r="V198" s="348">
        <f t="shared" si="168"/>
        <v>-1.4443995434005812</v>
      </c>
      <c r="W198" s="348">
        <f t="shared" si="169"/>
        <v>-1.4407832506853457</v>
      </c>
      <c r="X198" s="348">
        <f t="shared" si="170"/>
        <v>-1.4363821557670851</v>
      </c>
      <c r="Y198" s="348">
        <f t="shared" si="171"/>
        <v>-1.432305264673303</v>
      </c>
      <c r="Z198" s="348">
        <f t="shared" si="172"/>
        <v>-1.4279041697550423</v>
      </c>
      <c r="AA198" s="348">
        <f t="shared" si="173"/>
        <v>-1.4225521715502998</v>
      </c>
      <c r="AB198" s="348">
        <f t="shared" si="174"/>
        <v>-1.4176369307195054</v>
      </c>
      <c r="AC198" s="348">
        <f t="shared" si="175"/>
        <v>-1.4122849325147628</v>
      </c>
      <c r="AD198" s="348">
        <f t="shared" si="176"/>
        <v>-1.4057828061527962</v>
      </c>
      <c r="AE198" s="348">
        <f t="shared" si="177"/>
        <v>-1.3998736295957714</v>
      </c>
      <c r="AF198" s="348">
        <f t="shared" si="178"/>
        <v>-1.3933715032338048</v>
      </c>
      <c r="AG198" s="348">
        <f t="shared" si="179"/>
        <v>-1.3854812711769711</v>
      </c>
      <c r="AH198" s="348">
        <f t="shared" si="180"/>
        <v>-1.378401651614148</v>
      </c>
      <c r="AI198" s="348">
        <f t="shared" si="181"/>
        <v>-1.3705114195573143</v>
      </c>
      <c r="AJ198" s="348">
        <f t="shared" si="182"/>
        <v>-1.3609502433486287</v>
      </c>
      <c r="AK198" s="348">
        <f t="shared" si="183"/>
        <v>-1.3525038268189418</v>
      </c>
      <c r="AL198" s="348">
        <f t="shared" si="184"/>
        <v>-1.3429426506102562</v>
      </c>
      <c r="AM198" s="348">
        <f t="shared" si="185"/>
        <v>-1.3313764592461159</v>
      </c>
      <c r="AN198" s="348">
        <f t="shared" si="186"/>
        <v>-1.3213504722540104</v>
      </c>
      <c r="AO198" s="348">
        <f t="shared" si="187"/>
        <v>-1.3097842808898701</v>
      </c>
      <c r="AP198" s="348">
        <f t="shared" si="188"/>
        <v>-1.2958215172222651</v>
      </c>
      <c r="AQ198" s="348">
        <f t="shared" si="189"/>
        <v>-1.2839936320079639</v>
      </c>
      <c r="AR198" s="348">
        <f t="shared" si="190"/>
        <v>-1.2700308683403589</v>
      </c>
      <c r="AS198" s="348">
        <f t="shared" si="191"/>
        <v>-1.2533296785325381</v>
      </c>
      <c r="AT198" s="348">
        <f t="shared" si="192"/>
        <v>-1.2393669148649331</v>
      </c>
      <c r="AU198" s="348">
        <f t="shared" si="193"/>
        <v>-1.2225530126391804</v>
      </c>
      <c r="AV198" s="348">
        <f t="shared" si="194"/>
        <v>-1.2031077976088054</v>
      </c>
      <c r="AW198" s="348">
        <f t="shared" si="195"/>
        <v>-1.1862938953830526</v>
      </c>
      <c r="AX198" s="348">
        <f t="shared" si="196"/>
        <v>-1.1661074071803763</v>
      </c>
      <c r="AY198" s="348">
        <f t="shared" si="197"/>
        <v>-1.1436951096825971</v>
      </c>
      <c r="AZ198" s="348">
        <f t="shared" si="198"/>
        <v>-1.123508621479921</v>
      </c>
      <c r="BA198" s="348">
        <f t="shared" si="199"/>
        <v>-1.0993603034652146</v>
      </c>
      <c r="BB198" s="348">
        <f t="shared" si="200"/>
        <v>-1.0738403740714535</v>
      </c>
      <c r="BC198" s="348">
        <f t="shared" si="201"/>
        <v>-1.0496920560567471</v>
      </c>
      <c r="BD198" s="348">
        <f t="shared" si="202"/>
        <v>-1.0209286608001937</v>
      </c>
      <c r="BE198" s="348">
        <f t="shared" si="203"/>
        <v>-0.99229136638243431</v>
      </c>
      <c r="BF198" s="348">
        <f t="shared" si="204"/>
        <v>-0.96352797112588084</v>
      </c>
      <c r="BG198" s="348">
        <f t="shared" si="205"/>
        <v>-0.92944295137303612</v>
      </c>
      <c r="BH198" s="348">
        <f t="shared" si="206"/>
        <v>-0.89786557098891095</v>
      </c>
      <c r="BI198" s="348">
        <f t="shared" si="207"/>
        <v>2.3933192046820917</v>
      </c>
      <c r="BJ198" s="348">
        <f t="shared" si="208"/>
        <v>2.4566115105297559</v>
      </c>
      <c r="BK198" s="348">
        <f t="shared" si="209"/>
        <v>2.5165174157186891</v>
      </c>
      <c r="BL198" s="348">
        <f t="shared" si="210"/>
        <v>2.5716791776334222</v>
      </c>
      <c r="BM198" s="348">
        <f t="shared" si="211"/>
        <v>2.6192848815615655</v>
      </c>
      <c r="BN198" s="349">
        <f t="shared" si="212"/>
        <v>2.6614334292149726</v>
      </c>
      <c r="BO198" s="268"/>
    </row>
    <row r="199" spans="1:189" ht="42" customHeight="1">
      <c r="B199" s="479"/>
      <c r="C199" s="478"/>
      <c r="D199" s="498">
        <v>-1.25</v>
      </c>
      <c r="E199" s="497">
        <f t="shared" si="213"/>
        <v>-1.4804503181453352</v>
      </c>
      <c r="F199" s="502">
        <f t="shared" si="151"/>
        <v>-1.4902251590726676</v>
      </c>
      <c r="G199" s="502">
        <f t="shared" si="214"/>
        <v>-1.4880724549155167</v>
      </c>
      <c r="H199" s="348">
        <f t="shared" si="154"/>
        <v>-1.4880724549155167</v>
      </c>
      <c r="I199" s="348">
        <f t="shared" si="155"/>
        <v>-1.4854487421296652</v>
      </c>
      <c r="J199" s="348">
        <f t="shared" si="156"/>
        <v>-1.4854487421296652</v>
      </c>
      <c r="K199" s="348">
        <f t="shared" si="157"/>
        <v>-1.4822524655158107</v>
      </c>
      <c r="L199" s="348">
        <f t="shared" si="158"/>
        <v>-1.4822524655158107</v>
      </c>
      <c r="M199" s="348">
        <f t="shared" si="159"/>
        <v>-1.4783609024991482</v>
      </c>
      <c r="N199" s="348">
        <f t="shared" si="160"/>
        <v>-1.4783609024991482</v>
      </c>
      <c r="O199" s="348">
        <f t="shared" si="161"/>
        <v>-1.473626104925005</v>
      </c>
      <c r="P199" s="348">
        <f t="shared" si="162"/>
        <v>-1.473626104925005</v>
      </c>
      <c r="Q199" s="348">
        <f t="shared" si="163"/>
        <v>-1.4678702357346438</v>
      </c>
      <c r="R199" s="348">
        <f t="shared" si="164"/>
        <v>-1.4678702357346438</v>
      </c>
      <c r="S199" s="348">
        <f t="shared" si="165"/>
        <v>-1.4608802984759843</v>
      </c>
      <c r="T199" s="348">
        <f t="shared" si="166"/>
        <v>-1.4608802984759843</v>
      </c>
      <c r="U199" s="348">
        <f t="shared" si="167"/>
        <v>-1.4543589950712246</v>
      </c>
      <c r="V199" s="348">
        <f t="shared" si="168"/>
        <v>-1.4524023124639416</v>
      </c>
      <c r="W199" s="348">
        <f t="shared" si="169"/>
        <v>-1.4477731879440052</v>
      </c>
      <c r="X199" s="348">
        <f t="shared" si="170"/>
        <v>-1.4443995434005812</v>
      </c>
      <c r="Y199" s="348">
        <f t="shared" si="171"/>
        <v>-1.4407832506853457</v>
      </c>
      <c r="Z199" s="348">
        <f t="shared" si="172"/>
        <v>-1.4363821557670851</v>
      </c>
      <c r="AA199" s="348">
        <f t="shared" si="173"/>
        <v>-1.432305264673303</v>
      </c>
      <c r="AB199" s="348">
        <f t="shared" si="174"/>
        <v>-1.4279041697550423</v>
      </c>
      <c r="AC199" s="348">
        <f t="shared" si="175"/>
        <v>-1.4225521715502998</v>
      </c>
      <c r="AD199" s="348">
        <f t="shared" si="176"/>
        <v>-1.4176369307195054</v>
      </c>
      <c r="AE199" s="348">
        <f t="shared" si="177"/>
        <v>-1.4122849325147628</v>
      </c>
      <c r="AF199" s="348">
        <f t="shared" si="178"/>
        <v>-1.4057828061527962</v>
      </c>
      <c r="AG199" s="348">
        <f t="shared" si="179"/>
        <v>-1.3998736295957714</v>
      </c>
      <c r="AH199" s="348">
        <f t="shared" si="180"/>
        <v>-1.3933715032338048</v>
      </c>
      <c r="AI199" s="348">
        <f t="shared" si="181"/>
        <v>-1.3854812711769711</v>
      </c>
      <c r="AJ199" s="348">
        <f t="shared" si="182"/>
        <v>-1.378401651614148</v>
      </c>
      <c r="AK199" s="348">
        <f t="shared" si="183"/>
        <v>-1.3705114195573143</v>
      </c>
      <c r="AL199" s="348">
        <f t="shared" si="184"/>
        <v>-1.3609502433486287</v>
      </c>
      <c r="AM199" s="348">
        <f t="shared" si="185"/>
        <v>-1.3525038268189418</v>
      </c>
      <c r="AN199" s="348">
        <f t="shared" si="186"/>
        <v>-1.3429426506102562</v>
      </c>
      <c r="AO199" s="348">
        <f t="shared" si="187"/>
        <v>-1.3313764592461159</v>
      </c>
      <c r="AP199" s="348">
        <f t="shared" si="188"/>
        <v>-1.3213504722540104</v>
      </c>
      <c r="AQ199" s="348">
        <f t="shared" si="189"/>
        <v>-1.3097842808898701</v>
      </c>
      <c r="AR199" s="348">
        <f t="shared" si="190"/>
        <v>-1.2958215172222651</v>
      </c>
      <c r="AS199" s="348">
        <f t="shared" si="191"/>
        <v>-1.2839936320079639</v>
      </c>
      <c r="AT199" s="348">
        <f t="shared" si="192"/>
        <v>-1.2700308683403589</v>
      </c>
      <c r="AU199" s="348">
        <f t="shared" si="193"/>
        <v>-1.2533296785325381</v>
      </c>
      <c r="AV199" s="348">
        <f t="shared" si="194"/>
        <v>-1.2393669148649331</v>
      </c>
      <c r="AW199" s="348">
        <f t="shared" si="195"/>
        <v>-1.2225530126391804</v>
      </c>
      <c r="AX199" s="348">
        <f t="shared" si="196"/>
        <v>-1.2031077976088054</v>
      </c>
      <c r="AY199" s="348">
        <f t="shared" si="197"/>
        <v>-1.1862938953830526</v>
      </c>
      <c r="AZ199" s="348">
        <f t="shared" si="198"/>
        <v>-1.1661074071803763</v>
      </c>
      <c r="BA199" s="348">
        <f t="shared" si="199"/>
        <v>-1.1436951096825971</v>
      </c>
      <c r="BB199" s="348">
        <f t="shared" si="200"/>
        <v>-1.123508621479921</v>
      </c>
      <c r="BC199" s="348">
        <f t="shared" si="201"/>
        <v>-1.0993603034652146</v>
      </c>
      <c r="BD199" s="348">
        <f t="shared" si="202"/>
        <v>-1.0738403740714535</v>
      </c>
      <c r="BE199" s="348">
        <f t="shared" si="203"/>
        <v>-1.0496920560567471</v>
      </c>
      <c r="BF199" s="348">
        <f t="shared" si="204"/>
        <v>-1.0209286608001937</v>
      </c>
      <c r="BG199" s="348">
        <f t="shared" si="205"/>
        <v>-0.99229136638243431</v>
      </c>
      <c r="BH199" s="348">
        <f t="shared" si="206"/>
        <v>-0.96352797112588084</v>
      </c>
      <c r="BI199" s="348">
        <f t="shared" si="207"/>
        <v>-0.92944295137303612</v>
      </c>
      <c r="BJ199" s="348">
        <f t="shared" si="208"/>
        <v>2.4258312394851256</v>
      </c>
      <c r="BK199" s="348">
        <f t="shared" si="209"/>
        <v>2.4891235453327898</v>
      </c>
      <c r="BL199" s="348">
        <f t="shared" si="210"/>
        <v>2.5442853072475224</v>
      </c>
      <c r="BM199" s="348">
        <f t="shared" si="211"/>
        <v>2.5946479980553714</v>
      </c>
      <c r="BN199" s="349">
        <f t="shared" si="212"/>
        <v>2.6422537019835151</v>
      </c>
      <c r="BO199" s="268"/>
    </row>
    <row r="200" spans="1:189" ht="42" customHeight="1">
      <c r="B200" s="479"/>
      <c r="C200" s="478"/>
      <c r="D200" s="496">
        <v>-1.3</v>
      </c>
      <c r="E200" s="497">
        <f t="shared" si="213"/>
        <v>-1.4839814596304137</v>
      </c>
      <c r="F200" s="502">
        <f t="shared" si="151"/>
        <v>-1.4919907298152069</v>
      </c>
      <c r="G200" s="502">
        <f t="shared" si="214"/>
        <v>-1.4902251590726676</v>
      </c>
      <c r="H200" s="348">
        <f t="shared" si="154"/>
        <v>-1.4902251590726676</v>
      </c>
      <c r="I200" s="348">
        <f t="shared" si="155"/>
        <v>-1.4880724549155167</v>
      </c>
      <c r="J200" s="348">
        <f t="shared" si="156"/>
        <v>-1.4880724549155167</v>
      </c>
      <c r="K200" s="348">
        <f t="shared" si="157"/>
        <v>-1.4854487421296652</v>
      </c>
      <c r="L200" s="348">
        <f t="shared" si="158"/>
        <v>-1.4854487421296652</v>
      </c>
      <c r="M200" s="348">
        <f t="shared" si="159"/>
        <v>-1.4822524655158107</v>
      </c>
      <c r="N200" s="348">
        <f t="shared" si="160"/>
        <v>-1.4822524655158107</v>
      </c>
      <c r="O200" s="348">
        <f t="shared" si="161"/>
        <v>-1.4783609024991482</v>
      </c>
      <c r="P200" s="348">
        <f t="shared" si="162"/>
        <v>-1.4783609024991482</v>
      </c>
      <c r="Q200" s="348">
        <f t="shared" si="163"/>
        <v>-1.473626104925005</v>
      </c>
      <c r="R200" s="348">
        <f t="shared" si="164"/>
        <v>-1.473626104925005</v>
      </c>
      <c r="S200" s="348">
        <f t="shared" si="165"/>
        <v>-1.4678702357346438</v>
      </c>
      <c r="T200" s="348">
        <f t="shared" si="166"/>
        <v>-1.4678702357346438</v>
      </c>
      <c r="U200" s="348">
        <f t="shared" si="167"/>
        <v>-1.4608802984759843</v>
      </c>
      <c r="V200" s="348">
        <f t="shared" si="168"/>
        <v>-1.4608802984759843</v>
      </c>
      <c r="W200" s="348">
        <f t="shared" si="169"/>
        <v>-1.4543589950712246</v>
      </c>
      <c r="X200" s="348">
        <f t="shared" si="170"/>
        <v>-1.4524023124639416</v>
      </c>
      <c r="Y200" s="348">
        <f t="shared" si="171"/>
        <v>-1.4477731879440052</v>
      </c>
      <c r="Z200" s="348">
        <f t="shared" si="172"/>
        <v>-1.4443995434005812</v>
      </c>
      <c r="AA200" s="348">
        <f t="shared" si="173"/>
        <v>-1.4407832506853457</v>
      </c>
      <c r="AB200" s="348">
        <f t="shared" si="174"/>
        <v>-1.4363821557670851</v>
      </c>
      <c r="AC200" s="348">
        <f t="shared" si="175"/>
        <v>-1.432305264673303</v>
      </c>
      <c r="AD200" s="348">
        <f t="shared" si="176"/>
        <v>-1.4279041697550423</v>
      </c>
      <c r="AE200" s="348">
        <f t="shared" si="177"/>
        <v>-1.4225521715502998</v>
      </c>
      <c r="AF200" s="348">
        <f t="shared" si="178"/>
        <v>-1.4176369307195054</v>
      </c>
      <c r="AG200" s="348">
        <f t="shared" si="179"/>
        <v>-1.4122849325147628</v>
      </c>
      <c r="AH200" s="348">
        <f t="shared" si="180"/>
        <v>-1.4057828061527962</v>
      </c>
      <c r="AI200" s="348">
        <f t="shared" si="181"/>
        <v>-1.3998736295957714</v>
      </c>
      <c r="AJ200" s="348">
        <f t="shared" si="182"/>
        <v>-1.3933715032338048</v>
      </c>
      <c r="AK200" s="348">
        <f t="shared" si="183"/>
        <v>-1.3854812711769711</v>
      </c>
      <c r="AL200" s="348">
        <f t="shared" si="184"/>
        <v>-1.378401651614148</v>
      </c>
      <c r="AM200" s="348">
        <f t="shared" si="185"/>
        <v>-1.3705114195573143</v>
      </c>
      <c r="AN200" s="348">
        <f t="shared" si="186"/>
        <v>-1.3609502433486287</v>
      </c>
      <c r="AO200" s="348">
        <f t="shared" si="187"/>
        <v>-1.3525038268189418</v>
      </c>
      <c r="AP200" s="348">
        <f t="shared" si="188"/>
        <v>-1.3429426506102562</v>
      </c>
      <c r="AQ200" s="348">
        <f t="shared" si="189"/>
        <v>-1.3313764592461159</v>
      </c>
      <c r="AR200" s="348">
        <f t="shared" si="190"/>
        <v>-1.3213504722540104</v>
      </c>
      <c r="AS200" s="348">
        <f t="shared" si="191"/>
        <v>-1.3097842808898701</v>
      </c>
      <c r="AT200" s="348">
        <f t="shared" si="192"/>
        <v>-1.2958215172222651</v>
      </c>
      <c r="AU200" s="348">
        <f t="shared" si="193"/>
        <v>-1.2839936320079639</v>
      </c>
      <c r="AV200" s="348">
        <f t="shared" si="194"/>
        <v>-1.2700308683403589</v>
      </c>
      <c r="AW200" s="348">
        <f t="shared" si="195"/>
        <v>-1.2533296785325381</v>
      </c>
      <c r="AX200" s="348">
        <f t="shared" si="196"/>
        <v>-1.2393669148649331</v>
      </c>
      <c r="AY200" s="348">
        <f t="shared" si="197"/>
        <v>-1.2225530126391804</v>
      </c>
      <c r="AZ200" s="348">
        <f t="shared" si="198"/>
        <v>-1.2031077976088054</v>
      </c>
      <c r="BA200" s="348">
        <f t="shared" si="199"/>
        <v>-1.1862938953830526</v>
      </c>
      <c r="BB200" s="348">
        <f t="shared" si="200"/>
        <v>-1.1661074071803763</v>
      </c>
      <c r="BC200" s="348">
        <f t="shared" si="201"/>
        <v>-1.1436951096825971</v>
      </c>
      <c r="BD200" s="348">
        <f t="shared" si="202"/>
        <v>-1.123508621479921</v>
      </c>
      <c r="BE200" s="348">
        <f t="shared" si="203"/>
        <v>-1.0993603034652146</v>
      </c>
      <c r="BF200" s="348">
        <f t="shared" si="204"/>
        <v>-1.0738403740714535</v>
      </c>
      <c r="BG200" s="348">
        <f t="shared" si="205"/>
        <v>-1.0496920560567471</v>
      </c>
      <c r="BH200" s="348">
        <f t="shared" si="206"/>
        <v>-1.0209286608001937</v>
      </c>
      <c r="BI200" s="348">
        <f t="shared" si="207"/>
        <v>-0.99229136638243431</v>
      </c>
      <c r="BJ200" s="348">
        <f t="shared" si="208"/>
        <v>-0.96352797112588084</v>
      </c>
      <c r="BK200" s="348">
        <f t="shared" si="209"/>
        <v>2.4566115105297559</v>
      </c>
      <c r="BL200" s="348">
        <f t="shared" si="210"/>
        <v>2.5165174157186891</v>
      </c>
      <c r="BM200" s="348">
        <f t="shared" si="211"/>
        <v>2.5716791776334222</v>
      </c>
      <c r="BN200" s="349">
        <f t="shared" si="212"/>
        <v>2.6192848815615655</v>
      </c>
      <c r="BO200" s="268"/>
    </row>
    <row r="201" spans="1:189" ht="42" customHeight="1">
      <c r="B201" s="479"/>
      <c r="C201" s="478"/>
      <c r="D201" s="498">
        <v>-1.35</v>
      </c>
      <c r="E201" s="497">
        <f t="shared" si="213"/>
        <v>-1.4868766604175461</v>
      </c>
      <c r="F201" s="502">
        <f t="shared" si="151"/>
        <v>-1.493438330208773</v>
      </c>
      <c r="G201" s="502">
        <f t="shared" si="214"/>
        <v>-1.4919907298152069</v>
      </c>
      <c r="H201" s="348">
        <f t="shared" si="154"/>
        <v>-1.4919907298152069</v>
      </c>
      <c r="I201" s="348">
        <f t="shared" si="155"/>
        <v>-1.4902251590726676</v>
      </c>
      <c r="J201" s="348">
        <f t="shared" si="156"/>
        <v>-1.4902251590726676</v>
      </c>
      <c r="K201" s="348">
        <f t="shared" si="157"/>
        <v>-1.4880724549155167</v>
      </c>
      <c r="L201" s="348">
        <f t="shared" si="158"/>
        <v>-1.4880724549155167</v>
      </c>
      <c r="M201" s="348">
        <f t="shared" si="159"/>
        <v>-1.4854487421296652</v>
      </c>
      <c r="N201" s="348">
        <f t="shared" si="160"/>
        <v>-1.4854487421296652</v>
      </c>
      <c r="O201" s="348">
        <f t="shared" si="161"/>
        <v>-1.4822524655158107</v>
      </c>
      <c r="P201" s="348">
        <f t="shared" si="162"/>
        <v>-1.4822524655158107</v>
      </c>
      <c r="Q201" s="348">
        <f t="shared" si="163"/>
        <v>-1.4783609024991482</v>
      </c>
      <c r="R201" s="348">
        <f t="shared" si="164"/>
        <v>-1.4783609024991482</v>
      </c>
      <c r="S201" s="348">
        <f t="shared" si="165"/>
        <v>-1.473626104925005</v>
      </c>
      <c r="T201" s="348">
        <f t="shared" si="166"/>
        <v>-1.473626104925005</v>
      </c>
      <c r="U201" s="348">
        <f t="shared" si="167"/>
        <v>-1.4678702357346438</v>
      </c>
      <c r="V201" s="348">
        <f t="shared" si="168"/>
        <v>-1.4678702357346438</v>
      </c>
      <c r="W201" s="348">
        <f t="shared" si="169"/>
        <v>-1.4608802984759843</v>
      </c>
      <c r="X201" s="348">
        <f t="shared" si="170"/>
        <v>-1.4608802984759843</v>
      </c>
      <c r="Y201" s="348">
        <f t="shared" si="171"/>
        <v>-1.4543589950712246</v>
      </c>
      <c r="Z201" s="348">
        <f t="shared" si="172"/>
        <v>-1.4524023124639416</v>
      </c>
      <c r="AA201" s="348">
        <f t="shared" si="173"/>
        <v>-1.4477731879440052</v>
      </c>
      <c r="AB201" s="348">
        <f t="shared" si="174"/>
        <v>-1.4443995434005812</v>
      </c>
      <c r="AC201" s="348">
        <f t="shared" si="175"/>
        <v>-1.4407832506853457</v>
      </c>
      <c r="AD201" s="348">
        <f t="shared" si="176"/>
        <v>-1.4363821557670851</v>
      </c>
      <c r="AE201" s="348">
        <f t="shared" si="177"/>
        <v>-1.432305264673303</v>
      </c>
      <c r="AF201" s="348">
        <f t="shared" si="178"/>
        <v>-1.4279041697550423</v>
      </c>
      <c r="AG201" s="348">
        <f t="shared" si="179"/>
        <v>-1.4225521715502998</v>
      </c>
      <c r="AH201" s="348">
        <f t="shared" si="180"/>
        <v>-1.4176369307195054</v>
      </c>
      <c r="AI201" s="348">
        <f t="shared" si="181"/>
        <v>-1.4122849325147628</v>
      </c>
      <c r="AJ201" s="348">
        <f t="shared" si="182"/>
        <v>-1.4057828061527962</v>
      </c>
      <c r="AK201" s="348">
        <f t="shared" si="183"/>
        <v>-1.3998736295957714</v>
      </c>
      <c r="AL201" s="348">
        <f t="shared" si="184"/>
        <v>-1.3933715032338048</v>
      </c>
      <c r="AM201" s="348">
        <f t="shared" si="185"/>
        <v>-1.3854812711769711</v>
      </c>
      <c r="AN201" s="348">
        <f t="shared" si="186"/>
        <v>-1.378401651614148</v>
      </c>
      <c r="AO201" s="348">
        <f t="shared" si="187"/>
        <v>-1.3705114195573143</v>
      </c>
      <c r="AP201" s="348">
        <f t="shared" si="188"/>
        <v>-1.3609502433486287</v>
      </c>
      <c r="AQ201" s="348">
        <f t="shared" si="189"/>
        <v>-1.3525038268189418</v>
      </c>
      <c r="AR201" s="348">
        <f t="shared" si="190"/>
        <v>-1.3429426506102562</v>
      </c>
      <c r="AS201" s="348">
        <f t="shared" si="191"/>
        <v>-1.3313764592461159</v>
      </c>
      <c r="AT201" s="348">
        <f t="shared" si="192"/>
        <v>-1.3213504722540104</v>
      </c>
      <c r="AU201" s="348">
        <f t="shared" si="193"/>
        <v>-1.3097842808898701</v>
      </c>
      <c r="AV201" s="348">
        <f t="shared" si="194"/>
        <v>-1.2958215172222651</v>
      </c>
      <c r="AW201" s="348">
        <f t="shared" si="195"/>
        <v>-1.2839936320079639</v>
      </c>
      <c r="AX201" s="348">
        <f t="shared" si="196"/>
        <v>-1.2700308683403589</v>
      </c>
      <c r="AY201" s="348">
        <f t="shared" si="197"/>
        <v>-1.2533296785325381</v>
      </c>
      <c r="AZ201" s="348">
        <f t="shared" si="198"/>
        <v>-1.2393669148649331</v>
      </c>
      <c r="BA201" s="348">
        <f t="shared" si="199"/>
        <v>-1.2225530126391804</v>
      </c>
      <c r="BB201" s="348">
        <f t="shared" si="200"/>
        <v>-1.2031077976088054</v>
      </c>
      <c r="BC201" s="348">
        <f t="shared" si="201"/>
        <v>-1.1862938953830526</v>
      </c>
      <c r="BD201" s="348">
        <f t="shared" si="202"/>
        <v>-1.1661074071803763</v>
      </c>
      <c r="BE201" s="348">
        <f t="shared" si="203"/>
        <v>-1.1436951096825971</v>
      </c>
      <c r="BF201" s="348">
        <f t="shared" si="204"/>
        <v>-1.123508621479921</v>
      </c>
      <c r="BG201" s="348">
        <f t="shared" si="205"/>
        <v>-1.0993603034652146</v>
      </c>
      <c r="BH201" s="348">
        <f t="shared" si="206"/>
        <v>-1.0738403740714535</v>
      </c>
      <c r="BI201" s="348">
        <f t="shared" si="207"/>
        <v>-1.0496920560567471</v>
      </c>
      <c r="BJ201" s="348">
        <f t="shared" si="208"/>
        <v>-1.0209286608001937</v>
      </c>
      <c r="BK201" s="348">
        <f t="shared" si="209"/>
        <v>-0.99229136638243431</v>
      </c>
      <c r="BL201" s="348">
        <f t="shared" si="210"/>
        <v>2.4891235453327898</v>
      </c>
      <c r="BM201" s="348">
        <f t="shared" si="211"/>
        <v>2.5442853072475224</v>
      </c>
      <c r="BN201" s="349">
        <f t="shared" si="212"/>
        <v>2.5946479980553714</v>
      </c>
      <c r="BO201" s="268"/>
    </row>
    <row r="202" spans="1:189" ht="42" customHeight="1">
      <c r="B202" s="479"/>
      <c r="C202" s="478"/>
      <c r="D202" s="496">
        <v>-1.4</v>
      </c>
      <c r="E202" s="497">
        <f t="shared" si="213"/>
        <v>-1.4892498353865742</v>
      </c>
      <c r="F202" s="502">
        <f t="shared" si="151"/>
        <v>-1.4946249176932871</v>
      </c>
      <c r="G202" s="502">
        <f t="shared" si="214"/>
        <v>-1.493438330208773</v>
      </c>
      <c r="H202" s="348">
        <f t="shared" si="154"/>
        <v>-1.493438330208773</v>
      </c>
      <c r="I202" s="348">
        <f t="shared" si="155"/>
        <v>-1.4919907298152069</v>
      </c>
      <c r="J202" s="348">
        <f t="shared" si="156"/>
        <v>-1.4919907298152069</v>
      </c>
      <c r="K202" s="348">
        <f t="shared" si="157"/>
        <v>-1.4902251590726676</v>
      </c>
      <c r="L202" s="348">
        <f t="shared" si="158"/>
        <v>-1.4902251590726676</v>
      </c>
      <c r="M202" s="348">
        <f t="shared" si="159"/>
        <v>-1.4880724549155167</v>
      </c>
      <c r="N202" s="348">
        <f t="shared" si="160"/>
        <v>-1.4880724549155167</v>
      </c>
      <c r="O202" s="348">
        <f t="shared" si="161"/>
        <v>-1.4854487421296652</v>
      </c>
      <c r="P202" s="348">
        <f t="shared" si="162"/>
        <v>-1.4854487421296652</v>
      </c>
      <c r="Q202" s="348">
        <f t="shared" si="163"/>
        <v>-1.4822524655158107</v>
      </c>
      <c r="R202" s="348">
        <f t="shared" si="164"/>
        <v>-1.4822524655158107</v>
      </c>
      <c r="S202" s="348">
        <f t="shared" si="165"/>
        <v>-1.4783609024991482</v>
      </c>
      <c r="T202" s="348">
        <f t="shared" si="166"/>
        <v>-1.4783609024991482</v>
      </c>
      <c r="U202" s="348">
        <f t="shared" si="167"/>
        <v>-1.473626104925005</v>
      </c>
      <c r="V202" s="348">
        <f t="shared" si="168"/>
        <v>-1.473626104925005</v>
      </c>
      <c r="W202" s="348">
        <f t="shared" si="169"/>
        <v>-1.4678702357346438</v>
      </c>
      <c r="X202" s="348">
        <f t="shared" si="170"/>
        <v>-1.4678702357346438</v>
      </c>
      <c r="Y202" s="348">
        <f t="shared" si="171"/>
        <v>-1.4608802984759843</v>
      </c>
      <c r="Z202" s="348">
        <f t="shared" si="172"/>
        <v>-1.4608802984759843</v>
      </c>
      <c r="AA202" s="348">
        <f t="shared" si="173"/>
        <v>-1.4543589950712246</v>
      </c>
      <c r="AB202" s="348">
        <f t="shared" si="174"/>
        <v>-1.4524023124639416</v>
      </c>
      <c r="AC202" s="348">
        <f t="shared" si="175"/>
        <v>-1.4477731879440052</v>
      </c>
      <c r="AD202" s="348">
        <f t="shared" si="176"/>
        <v>-1.4443995434005812</v>
      </c>
      <c r="AE202" s="348">
        <f t="shared" si="177"/>
        <v>-1.4407832506853457</v>
      </c>
      <c r="AF202" s="348">
        <f t="shared" si="178"/>
        <v>-1.4363821557670851</v>
      </c>
      <c r="AG202" s="348">
        <f t="shared" si="179"/>
        <v>-1.432305264673303</v>
      </c>
      <c r="AH202" s="348">
        <f t="shared" si="180"/>
        <v>-1.4279041697550423</v>
      </c>
      <c r="AI202" s="348">
        <f t="shared" si="181"/>
        <v>-1.4225521715502998</v>
      </c>
      <c r="AJ202" s="348">
        <f t="shared" si="182"/>
        <v>-1.4176369307195054</v>
      </c>
      <c r="AK202" s="348">
        <f t="shared" si="183"/>
        <v>-1.4122849325147628</v>
      </c>
      <c r="AL202" s="348">
        <f t="shared" si="184"/>
        <v>-1.4057828061527962</v>
      </c>
      <c r="AM202" s="348">
        <f t="shared" si="185"/>
        <v>-1.3998736295957714</v>
      </c>
      <c r="AN202" s="348">
        <f t="shared" si="186"/>
        <v>-1.3933715032338048</v>
      </c>
      <c r="AO202" s="348">
        <f t="shared" si="187"/>
        <v>-1.3854812711769711</v>
      </c>
      <c r="AP202" s="348">
        <f t="shared" si="188"/>
        <v>-1.378401651614148</v>
      </c>
      <c r="AQ202" s="348">
        <f t="shared" si="189"/>
        <v>-1.3705114195573143</v>
      </c>
      <c r="AR202" s="348">
        <f t="shared" si="190"/>
        <v>-1.3609502433486287</v>
      </c>
      <c r="AS202" s="348">
        <f t="shared" si="191"/>
        <v>-1.3525038268189418</v>
      </c>
      <c r="AT202" s="348">
        <f t="shared" si="192"/>
        <v>-1.3429426506102562</v>
      </c>
      <c r="AU202" s="348">
        <f t="shared" si="193"/>
        <v>-1.3313764592461159</v>
      </c>
      <c r="AV202" s="348">
        <f t="shared" si="194"/>
        <v>-1.3213504722540104</v>
      </c>
      <c r="AW202" s="348">
        <f t="shared" si="195"/>
        <v>-1.3097842808898701</v>
      </c>
      <c r="AX202" s="348">
        <f t="shared" si="196"/>
        <v>-1.2958215172222651</v>
      </c>
      <c r="AY202" s="348">
        <f t="shared" si="197"/>
        <v>-1.2839936320079639</v>
      </c>
      <c r="AZ202" s="348">
        <f t="shared" si="198"/>
        <v>-1.2700308683403589</v>
      </c>
      <c r="BA202" s="348">
        <f t="shared" si="199"/>
        <v>-1.2533296785325381</v>
      </c>
      <c r="BB202" s="348">
        <f t="shared" si="200"/>
        <v>-1.2393669148649331</v>
      </c>
      <c r="BC202" s="348">
        <f t="shared" si="201"/>
        <v>-1.2225530126391804</v>
      </c>
      <c r="BD202" s="348">
        <f t="shared" si="202"/>
        <v>-1.2031077976088054</v>
      </c>
      <c r="BE202" s="348">
        <f t="shared" si="203"/>
        <v>-1.1862938953830526</v>
      </c>
      <c r="BF202" s="348">
        <f t="shared" si="204"/>
        <v>-1.1661074071803763</v>
      </c>
      <c r="BG202" s="348">
        <f t="shared" si="205"/>
        <v>-1.1436951096825971</v>
      </c>
      <c r="BH202" s="348">
        <f t="shared" si="206"/>
        <v>-1.123508621479921</v>
      </c>
      <c r="BI202" s="348">
        <f t="shared" si="207"/>
        <v>-1.0993603034652146</v>
      </c>
      <c r="BJ202" s="348">
        <f t="shared" si="208"/>
        <v>-1.0738403740714535</v>
      </c>
      <c r="BK202" s="348">
        <f t="shared" si="209"/>
        <v>-1.0496920560567471</v>
      </c>
      <c r="BL202" s="348">
        <f t="shared" si="210"/>
        <v>-1.0209286608001937</v>
      </c>
      <c r="BM202" s="348">
        <f t="shared" si="211"/>
        <v>2.5165174157186891</v>
      </c>
      <c r="BN202" s="349">
        <f t="shared" si="212"/>
        <v>2.5716791776334222</v>
      </c>
      <c r="BO202" s="268"/>
    </row>
    <row r="203" spans="1:189" ht="42" customHeight="1">
      <c r="B203" s="479"/>
      <c r="C203" s="478"/>
      <c r="D203" s="498">
        <v>-1.45</v>
      </c>
      <c r="E203" s="497">
        <f t="shared" si="213"/>
        <v>-1.4911946965930136</v>
      </c>
      <c r="F203" s="502">
        <f t="shared" si="151"/>
        <v>-1.4955973482965068</v>
      </c>
      <c r="G203" s="502">
        <f t="shared" si="214"/>
        <v>-1.4946249176932871</v>
      </c>
      <c r="H203" s="348">
        <f t="shared" si="154"/>
        <v>-1.4946249176932871</v>
      </c>
      <c r="I203" s="348">
        <f t="shared" si="155"/>
        <v>-1.493438330208773</v>
      </c>
      <c r="J203" s="348">
        <f t="shared" si="156"/>
        <v>-1.493438330208773</v>
      </c>
      <c r="K203" s="348">
        <f t="shared" si="157"/>
        <v>-1.4919907298152069</v>
      </c>
      <c r="L203" s="348">
        <f t="shared" si="158"/>
        <v>-1.4919907298152069</v>
      </c>
      <c r="M203" s="348">
        <f t="shared" si="159"/>
        <v>-1.4902251590726676</v>
      </c>
      <c r="N203" s="348">
        <f t="shared" si="160"/>
        <v>-1.4902251590726676</v>
      </c>
      <c r="O203" s="348">
        <f t="shared" si="161"/>
        <v>-1.4880724549155167</v>
      </c>
      <c r="P203" s="348">
        <f t="shared" si="162"/>
        <v>-1.4880724549155167</v>
      </c>
      <c r="Q203" s="348">
        <f t="shared" si="163"/>
        <v>-1.4854487421296652</v>
      </c>
      <c r="R203" s="348">
        <f t="shared" si="164"/>
        <v>-1.4854487421296652</v>
      </c>
      <c r="S203" s="348">
        <f t="shared" si="165"/>
        <v>-1.4822524655158107</v>
      </c>
      <c r="T203" s="348">
        <f t="shared" si="166"/>
        <v>-1.4822524655158107</v>
      </c>
      <c r="U203" s="348">
        <f t="shared" si="167"/>
        <v>-1.4783609024991482</v>
      </c>
      <c r="V203" s="348">
        <f t="shared" si="168"/>
        <v>-1.4783609024991482</v>
      </c>
      <c r="W203" s="348">
        <f t="shared" si="169"/>
        <v>-1.473626104925005</v>
      </c>
      <c r="X203" s="348">
        <f t="shared" si="170"/>
        <v>-1.473626104925005</v>
      </c>
      <c r="Y203" s="348">
        <f t="shared" si="171"/>
        <v>-1.4678702357346438</v>
      </c>
      <c r="Z203" s="348">
        <f t="shared" si="172"/>
        <v>-1.4678702357346438</v>
      </c>
      <c r="AA203" s="348">
        <f t="shared" si="173"/>
        <v>-1.4608802984759843</v>
      </c>
      <c r="AB203" s="348">
        <f t="shared" si="174"/>
        <v>-1.4608802984759843</v>
      </c>
      <c r="AC203" s="348">
        <f t="shared" si="175"/>
        <v>-1.4543589950712246</v>
      </c>
      <c r="AD203" s="348">
        <f t="shared" si="176"/>
        <v>-1.4524023124639416</v>
      </c>
      <c r="AE203" s="348">
        <f t="shared" si="177"/>
        <v>-1.4477731879440052</v>
      </c>
      <c r="AF203" s="348">
        <f t="shared" si="178"/>
        <v>-1.4443995434005812</v>
      </c>
      <c r="AG203" s="348">
        <f t="shared" si="179"/>
        <v>-1.4407832506853457</v>
      </c>
      <c r="AH203" s="348">
        <f t="shared" si="180"/>
        <v>-1.4363821557670851</v>
      </c>
      <c r="AI203" s="348">
        <f t="shared" si="181"/>
        <v>-1.432305264673303</v>
      </c>
      <c r="AJ203" s="348">
        <f t="shared" si="182"/>
        <v>-1.4279041697550423</v>
      </c>
      <c r="AK203" s="348">
        <f t="shared" si="183"/>
        <v>-1.4225521715502998</v>
      </c>
      <c r="AL203" s="348">
        <f t="shared" si="184"/>
        <v>-1.4176369307195054</v>
      </c>
      <c r="AM203" s="348">
        <f t="shared" si="185"/>
        <v>-1.4122849325147628</v>
      </c>
      <c r="AN203" s="348">
        <f t="shared" si="186"/>
        <v>-1.4057828061527962</v>
      </c>
      <c r="AO203" s="348">
        <f t="shared" si="187"/>
        <v>-1.3998736295957714</v>
      </c>
      <c r="AP203" s="348">
        <f t="shared" si="188"/>
        <v>-1.3933715032338048</v>
      </c>
      <c r="AQ203" s="348">
        <f t="shared" si="189"/>
        <v>-1.3854812711769711</v>
      </c>
      <c r="AR203" s="348">
        <f t="shared" si="190"/>
        <v>-1.378401651614148</v>
      </c>
      <c r="AS203" s="348">
        <f t="shared" si="191"/>
        <v>-1.3705114195573143</v>
      </c>
      <c r="AT203" s="348">
        <f t="shared" si="192"/>
        <v>-1.3609502433486287</v>
      </c>
      <c r="AU203" s="348">
        <f t="shared" si="193"/>
        <v>-1.3525038268189418</v>
      </c>
      <c r="AV203" s="348">
        <f t="shared" si="194"/>
        <v>-1.3429426506102562</v>
      </c>
      <c r="AW203" s="348">
        <f t="shared" si="195"/>
        <v>-1.3313764592461159</v>
      </c>
      <c r="AX203" s="348">
        <f t="shared" si="196"/>
        <v>-1.3213504722540104</v>
      </c>
      <c r="AY203" s="348">
        <f t="shared" si="197"/>
        <v>-1.3097842808898701</v>
      </c>
      <c r="AZ203" s="348">
        <f t="shared" si="198"/>
        <v>-1.2958215172222651</v>
      </c>
      <c r="BA203" s="348">
        <f t="shared" si="199"/>
        <v>-1.2839936320079639</v>
      </c>
      <c r="BB203" s="348">
        <f t="shared" si="200"/>
        <v>-1.2700308683403589</v>
      </c>
      <c r="BC203" s="348">
        <f t="shared" si="201"/>
        <v>-1.2533296785325381</v>
      </c>
      <c r="BD203" s="348">
        <f t="shared" si="202"/>
        <v>-1.2393669148649331</v>
      </c>
      <c r="BE203" s="348">
        <f t="shared" si="203"/>
        <v>-1.2225530126391804</v>
      </c>
      <c r="BF203" s="348">
        <f t="shared" si="204"/>
        <v>-1.2031077976088054</v>
      </c>
      <c r="BG203" s="348">
        <f t="shared" si="205"/>
        <v>-1.1862938953830526</v>
      </c>
      <c r="BH203" s="348">
        <f t="shared" si="206"/>
        <v>-1.1661074071803763</v>
      </c>
      <c r="BI203" s="348">
        <f t="shared" si="207"/>
        <v>-1.1436951096825971</v>
      </c>
      <c r="BJ203" s="348">
        <f t="shared" si="208"/>
        <v>-1.123508621479921</v>
      </c>
      <c r="BK203" s="348">
        <f t="shared" si="209"/>
        <v>-1.0993603034652146</v>
      </c>
      <c r="BL203" s="348">
        <f t="shared" si="210"/>
        <v>-1.0738403740714535</v>
      </c>
      <c r="BM203" s="348">
        <f t="shared" si="211"/>
        <v>-1.0496920560567471</v>
      </c>
      <c r="BN203" s="349">
        <f t="shared" si="212"/>
        <v>2.5442853072475224</v>
      </c>
      <c r="BO203" s="268"/>
    </row>
    <row r="204" spans="1:189" ht="42" customHeight="1" thickBot="1">
      <c r="B204" s="479"/>
      <c r="C204" s="478"/>
      <c r="D204" s="496">
        <v>-1.5</v>
      </c>
      <c r="E204" s="499">
        <f>C143</f>
        <v>-1.5</v>
      </c>
      <c r="F204" s="506">
        <f t="shared" si="151"/>
        <v>-1.5</v>
      </c>
      <c r="G204" s="506">
        <f t="shared" si="214"/>
        <v>-1.4955973482965068</v>
      </c>
      <c r="H204" s="351">
        <f t="shared" si="154"/>
        <v>-1.4955973482965068</v>
      </c>
      <c r="I204" s="351">
        <f t="shared" si="155"/>
        <v>-1.4946249176932871</v>
      </c>
      <c r="J204" s="351">
        <f t="shared" si="156"/>
        <v>-1.4946249176932871</v>
      </c>
      <c r="K204" s="351">
        <f t="shared" si="157"/>
        <v>-1.493438330208773</v>
      </c>
      <c r="L204" s="351">
        <f t="shared" si="158"/>
        <v>-1.493438330208773</v>
      </c>
      <c r="M204" s="351">
        <f t="shared" si="159"/>
        <v>-1.4919907298152069</v>
      </c>
      <c r="N204" s="351">
        <f t="shared" si="160"/>
        <v>-1.4919907298152069</v>
      </c>
      <c r="O204" s="351">
        <f t="shared" si="161"/>
        <v>-1.4902251590726676</v>
      </c>
      <c r="P204" s="351">
        <f t="shared" si="162"/>
        <v>-1.4902251590726676</v>
      </c>
      <c r="Q204" s="351">
        <f t="shared" si="163"/>
        <v>-1.4880724549155167</v>
      </c>
      <c r="R204" s="351">
        <f t="shared" si="164"/>
        <v>-1.4880724549155167</v>
      </c>
      <c r="S204" s="351">
        <f t="shared" si="165"/>
        <v>-1.4854487421296652</v>
      </c>
      <c r="T204" s="351">
        <f t="shared" si="166"/>
        <v>-1.4854487421296652</v>
      </c>
      <c r="U204" s="351">
        <f t="shared" si="167"/>
        <v>-1.4822524655158107</v>
      </c>
      <c r="V204" s="351">
        <f t="shared" si="168"/>
        <v>-1.4822524655158107</v>
      </c>
      <c r="W204" s="351">
        <f t="shared" si="169"/>
        <v>-1.4783609024991482</v>
      </c>
      <c r="X204" s="351">
        <f t="shared" si="170"/>
        <v>-1.4783609024991482</v>
      </c>
      <c r="Y204" s="351">
        <f t="shared" si="171"/>
        <v>-1.473626104925005</v>
      </c>
      <c r="Z204" s="351">
        <f t="shared" si="172"/>
        <v>-1.473626104925005</v>
      </c>
      <c r="AA204" s="351">
        <f t="shared" si="173"/>
        <v>-1.4678702357346438</v>
      </c>
      <c r="AB204" s="351">
        <f t="shared" si="174"/>
        <v>-1.4678702357346438</v>
      </c>
      <c r="AC204" s="351">
        <f t="shared" si="175"/>
        <v>-1.4608802984759843</v>
      </c>
      <c r="AD204" s="351">
        <f t="shared" si="176"/>
        <v>-1.4608802984759843</v>
      </c>
      <c r="AE204" s="351">
        <f t="shared" si="177"/>
        <v>-1.4543589950712246</v>
      </c>
      <c r="AF204" s="351">
        <f t="shared" si="178"/>
        <v>-1.4524023124639416</v>
      </c>
      <c r="AG204" s="351">
        <f t="shared" si="179"/>
        <v>-1.4477731879440052</v>
      </c>
      <c r="AH204" s="351">
        <f t="shared" si="180"/>
        <v>-1.4443995434005812</v>
      </c>
      <c r="AI204" s="351">
        <f t="shared" si="181"/>
        <v>-1.4407832506853457</v>
      </c>
      <c r="AJ204" s="351">
        <f t="shared" si="182"/>
        <v>-1.4363821557670851</v>
      </c>
      <c r="AK204" s="351">
        <f t="shared" si="183"/>
        <v>-1.432305264673303</v>
      </c>
      <c r="AL204" s="351">
        <f t="shared" si="184"/>
        <v>-1.4279041697550423</v>
      </c>
      <c r="AM204" s="351">
        <f t="shared" si="185"/>
        <v>-1.4225521715502998</v>
      </c>
      <c r="AN204" s="351">
        <f t="shared" si="186"/>
        <v>-1.4176369307195054</v>
      </c>
      <c r="AO204" s="351">
        <f t="shared" si="187"/>
        <v>-1.4122849325147628</v>
      </c>
      <c r="AP204" s="351">
        <f t="shared" si="188"/>
        <v>-1.4057828061527962</v>
      </c>
      <c r="AQ204" s="351">
        <f t="shared" si="189"/>
        <v>-1.3998736295957714</v>
      </c>
      <c r="AR204" s="351">
        <f t="shared" si="190"/>
        <v>-1.3933715032338048</v>
      </c>
      <c r="AS204" s="351">
        <f t="shared" si="191"/>
        <v>-1.3854812711769711</v>
      </c>
      <c r="AT204" s="351">
        <f t="shared" si="192"/>
        <v>-1.378401651614148</v>
      </c>
      <c r="AU204" s="351">
        <f t="shared" si="193"/>
        <v>-1.3705114195573143</v>
      </c>
      <c r="AV204" s="351">
        <f t="shared" si="194"/>
        <v>-1.3609502433486287</v>
      </c>
      <c r="AW204" s="351">
        <f t="shared" si="195"/>
        <v>-1.3525038268189418</v>
      </c>
      <c r="AX204" s="351">
        <f t="shared" si="196"/>
        <v>-1.3429426506102562</v>
      </c>
      <c r="AY204" s="351">
        <f t="shared" si="197"/>
        <v>-1.3313764592461159</v>
      </c>
      <c r="AZ204" s="351">
        <f t="shared" si="198"/>
        <v>-1.3213504722540104</v>
      </c>
      <c r="BA204" s="351">
        <f t="shared" si="199"/>
        <v>-1.3097842808898701</v>
      </c>
      <c r="BB204" s="351">
        <f t="shared" si="200"/>
        <v>-1.2958215172222651</v>
      </c>
      <c r="BC204" s="351">
        <f t="shared" si="201"/>
        <v>-1.2839936320079639</v>
      </c>
      <c r="BD204" s="351">
        <f t="shared" si="202"/>
        <v>-1.2700308683403589</v>
      </c>
      <c r="BE204" s="351">
        <f t="shared" si="203"/>
        <v>-1.2533296785325381</v>
      </c>
      <c r="BF204" s="351">
        <f t="shared" si="204"/>
        <v>-1.2393669148649331</v>
      </c>
      <c r="BG204" s="351">
        <f t="shared" si="205"/>
        <v>-1.2225530126391804</v>
      </c>
      <c r="BH204" s="351">
        <f t="shared" si="206"/>
        <v>-1.2031077976088054</v>
      </c>
      <c r="BI204" s="351">
        <f t="shared" si="207"/>
        <v>-1.1862938953830526</v>
      </c>
      <c r="BJ204" s="351">
        <f t="shared" si="208"/>
        <v>-1.1661074071803763</v>
      </c>
      <c r="BK204" s="351">
        <f t="shared" si="209"/>
        <v>-1.1436951096825971</v>
      </c>
      <c r="BL204" s="351">
        <f t="shared" si="210"/>
        <v>-1.123508621479921</v>
      </c>
      <c r="BM204" s="351">
        <f t="shared" si="211"/>
        <v>-1.0993603034652146</v>
      </c>
      <c r="BN204" s="352">
        <f t="shared" si="212"/>
        <v>-1.0738403740714535</v>
      </c>
      <c r="BO204" s="268"/>
    </row>
    <row r="205" spans="1:189" ht="42" customHeight="1">
      <c r="B205" s="478"/>
      <c r="C205" s="479"/>
      <c r="D205" s="478"/>
      <c r="E205" s="478"/>
      <c r="F205" s="478"/>
      <c r="G205" s="478"/>
      <c r="H205" s="478"/>
      <c r="I205" s="478"/>
      <c r="J205" s="478"/>
      <c r="K205" s="478"/>
      <c r="L205" s="478"/>
      <c r="M205" s="478"/>
      <c r="N205" s="478"/>
      <c r="O205" s="478"/>
      <c r="P205" s="478"/>
      <c r="Q205" s="478"/>
      <c r="R205" s="478"/>
      <c r="S205" s="478"/>
      <c r="T205" s="478"/>
      <c r="U205" s="478"/>
      <c r="V205" s="478"/>
      <c r="W205" s="478"/>
      <c r="X205" s="478"/>
      <c r="Y205" s="478"/>
      <c r="Z205" s="478"/>
      <c r="AA205" s="478"/>
      <c r="AB205" s="478"/>
      <c r="AC205" s="478"/>
      <c r="AD205" s="478"/>
      <c r="AE205" s="478"/>
      <c r="AF205" s="478"/>
      <c r="AG205" s="478"/>
      <c r="AH205" s="478"/>
      <c r="AI205" s="478"/>
      <c r="AJ205" s="478"/>
      <c r="AK205" s="478"/>
      <c r="AL205" s="478"/>
      <c r="AM205" s="478"/>
      <c r="AN205" s="478"/>
      <c r="AO205" s="478"/>
      <c r="AP205" s="478"/>
      <c r="AQ205" s="478"/>
      <c r="AR205" s="478"/>
      <c r="AS205" s="478"/>
      <c r="AT205" s="478"/>
      <c r="AU205" s="478"/>
      <c r="AV205" s="478"/>
      <c r="AW205" s="478"/>
      <c r="AX205" s="478"/>
      <c r="AY205" s="478"/>
      <c r="AZ205" s="478"/>
      <c r="BA205" s="478"/>
      <c r="BB205" s="478"/>
      <c r="BC205" s="478"/>
      <c r="BD205" s="478"/>
      <c r="BE205" s="478"/>
      <c r="BF205" s="478"/>
      <c r="BG205" s="478"/>
      <c r="BH205" s="478"/>
      <c r="BI205" s="478"/>
      <c r="BJ205" s="478"/>
      <c r="BK205" s="478"/>
      <c r="BL205" s="478"/>
      <c r="BM205" s="478"/>
      <c r="BN205" s="478"/>
      <c r="BO205" s="479"/>
    </row>
    <row r="208" spans="1:189" ht="42" customHeight="1">
      <c r="A208" t="s">
        <v>252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</row>
    <row r="209" spans="1:189" ht="42" customHeight="1" thickBot="1">
      <c r="A209"/>
      <c r="B209" s="262"/>
      <c r="C209" s="262"/>
      <c r="D209" s="262"/>
      <c r="E209" s="262"/>
      <c r="F209" s="262"/>
      <c r="G209" s="266"/>
      <c r="H209" s="266"/>
      <c r="I209" s="266"/>
      <c r="J209" s="266"/>
      <c r="K209" s="267"/>
      <c r="L209" s="267"/>
      <c r="M209" s="267"/>
      <c r="N209" s="267"/>
      <c r="O209" s="267"/>
      <c r="P209" s="267"/>
      <c r="Q209" s="267"/>
      <c r="R209" s="268"/>
      <c r="S209" s="268"/>
      <c r="T209" s="268"/>
      <c r="U209" s="268"/>
      <c r="V209" s="268"/>
      <c r="W209" s="268"/>
      <c r="X209" s="268"/>
      <c r="Y209" s="268"/>
      <c r="Z209" s="268"/>
      <c r="AA209" s="270"/>
      <c r="AB209" s="270"/>
      <c r="AC209" s="270"/>
      <c r="AD209" s="270"/>
      <c r="AE209" s="270"/>
      <c r="AF209" s="270"/>
      <c r="AG209" s="270"/>
      <c r="AH209" s="270"/>
      <c r="AI209" s="270"/>
      <c r="AJ209" s="270"/>
      <c r="AK209" s="268"/>
      <c r="AL209" s="182"/>
      <c r="AM209" s="262"/>
      <c r="AN209" s="262"/>
      <c r="AO209" s="262"/>
      <c r="AP209" s="262"/>
      <c r="AQ209" s="262"/>
      <c r="AR209" s="266"/>
      <c r="AS209" s="266"/>
      <c r="AT209" s="266"/>
      <c r="AU209" s="266"/>
      <c r="AV209" s="267"/>
      <c r="AW209" s="267"/>
      <c r="AX209" s="267"/>
      <c r="AY209" s="267"/>
      <c r="AZ209" s="267"/>
      <c r="BA209" s="267"/>
      <c r="BB209" s="267"/>
      <c r="BC209" s="268"/>
      <c r="BD209" s="268"/>
      <c r="BE209" s="268"/>
      <c r="BF209" s="268"/>
      <c r="BG209" s="268"/>
      <c r="BH209" s="268"/>
      <c r="BI209" s="268"/>
      <c r="BJ209" s="268"/>
      <c r="BK209" s="268"/>
      <c r="BL209" s="270"/>
      <c r="BM209" s="270"/>
      <c r="BN209" s="270"/>
      <c r="BO209" s="270"/>
      <c r="BP209" s="270"/>
      <c r="BQ209" s="270"/>
      <c r="BR209" s="270"/>
      <c r="BS209" s="270"/>
      <c r="BT209" s="270"/>
      <c r="BU209" s="270"/>
      <c r="BV209" s="268"/>
      <c r="BW209" s="182"/>
      <c r="BX209" s="262"/>
      <c r="BY209" s="262"/>
      <c r="BZ209" s="262"/>
      <c r="CA209" s="262"/>
      <c r="CB209" s="262"/>
      <c r="CC209" s="266"/>
      <c r="CD209" s="266"/>
      <c r="CE209" s="266"/>
      <c r="CF209" s="266"/>
      <c r="CG209" s="267"/>
      <c r="CH209" s="267"/>
      <c r="CI209" s="267"/>
      <c r="CJ209" s="267"/>
      <c r="CK209" s="267"/>
      <c r="CL209" s="267"/>
      <c r="CM209" s="267"/>
      <c r="CN209" s="268"/>
      <c r="CO209" s="268"/>
      <c r="CP209" s="268"/>
      <c r="CQ209" s="268"/>
      <c r="CR209" s="268"/>
      <c r="CS209" s="268"/>
      <c r="CT209" s="268"/>
      <c r="CU209" s="268"/>
      <c r="CV209" s="268"/>
      <c r="CW209" s="270"/>
      <c r="CX209" s="270"/>
      <c r="CY209" s="270"/>
      <c r="CZ209" s="270"/>
      <c r="DA209" s="270"/>
      <c r="DB209" s="270"/>
      <c r="DC209" s="270"/>
      <c r="DD209" s="270"/>
      <c r="DE209" s="270"/>
      <c r="DF209" s="270"/>
      <c r="DG209" s="268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</row>
    <row r="210" spans="1:189" ht="360" customHeight="1" thickBot="1">
      <c r="A210"/>
      <c r="B210" s="262"/>
      <c r="C210" s="1066" t="s">
        <v>251</v>
      </c>
      <c r="D210" s="1067"/>
      <c r="E210" s="1067"/>
      <c r="F210" s="1067"/>
      <c r="G210" s="1067"/>
      <c r="H210" s="1067"/>
      <c r="I210" s="1067"/>
      <c r="J210" s="1067"/>
      <c r="K210" s="1067"/>
      <c r="L210" s="1067"/>
      <c r="M210" s="1067"/>
      <c r="N210" s="1067"/>
      <c r="O210" s="1067"/>
      <c r="P210" s="1067"/>
      <c r="Q210" s="1067"/>
      <c r="R210" s="1067"/>
      <c r="S210" s="1067"/>
      <c r="T210" s="1067"/>
      <c r="U210" s="1067"/>
      <c r="V210" s="1067"/>
      <c r="W210" s="1067"/>
      <c r="X210" s="1067"/>
      <c r="Y210" s="1067"/>
      <c r="Z210" s="1067"/>
      <c r="AA210" s="1067"/>
      <c r="AB210" s="1067"/>
      <c r="AC210" s="1067"/>
      <c r="AD210" s="1067"/>
      <c r="AE210" s="1067"/>
      <c r="AF210" s="1067"/>
      <c r="AG210" s="1067"/>
      <c r="AH210" s="1067"/>
      <c r="AI210" s="1067"/>
      <c r="AJ210" s="1068"/>
      <c r="AK210" s="270"/>
      <c r="AL210"/>
      <c r="AM210" s="262"/>
      <c r="AN210" s="1066" t="s">
        <v>251</v>
      </c>
      <c r="AO210" s="1067"/>
      <c r="AP210" s="1067"/>
      <c r="AQ210" s="1067"/>
      <c r="AR210" s="1067"/>
      <c r="AS210" s="1067"/>
      <c r="AT210" s="1067"/>
      <c r="AU210" s="1067"/>
      <c r="AV210" s="1067"/>
      <c r="AW210" s="1067"/>
      <c r="AX210" s="1067"/>
      <c r="AY210" s="1067"/>
      <c r="AZ210" s="1067"/>
      <c r="BA210" s="1067"/>
      <c r="BB210" s="1067"/>
      <c r="BC210" s="1067"/>
      <c r="BD210" s="1067"/>
      <c r="BE210" s="1067"/>
      <c r="BF210" s="1067"/>
      <c r="BG210" s="1067"/>
      <c r="BH210" s="1067"/>
      <c r="BI210" s="1067"/>
      <c r="BJ210" s="1067"/>
      <c r="BK210" s="1067"/>
      <c r="BL210" s="1067"/>
      <c r="BM210" s="1067"/>
      <c r="BN210" s="1067"/>
      <c r="BO210" s="1067"/>
      <c r="BP210" s="1067"/>
      <c r="BQ210" s="1067"/>
      <c r="BR210" s="1067"/>
      <c r="BS210" s="1067"/>
      <c r="BT210" s="1067"/>
      <c r="BU210" s="1068"/>
      <c r="BV210" s="270"/>
      <c r="BW210"/>
      <c r="BX210" s="262"/>
      <c r="BY210" s="1066" t="s">
        <v>251</v>
      </c>
      <c r="BZ210" s="1067"/>
      <c r="CA210" s="1067"/>
      <c r="CB210" s="1067"/>
      <c r="CC210" s="1067"/>
      <c r="CD210" s="1067"/>
      <c r="CE210" s="1067"/>
      <c r="CF210" s="1067"/>
      <c r="CG210" s="1067"/>
      <c r="CH210" s="1067"/>
      <c r="CI210" s="1067"/>
      <c r="CJ210" s="1067"/>
      <c r="CK210" s="1067"/>
      <c r="CL210" s="1067"/>
      <c r="CM210" s="1067"/>
      <c r="CN210" s="1067"/>
      <c r="CO210" s="1067"/>
      <c r="CP210" s="1067"/>
      <c r="CQ210" s="1067"/>
      <c r="CR210" s="1067"/>
      <c r="CS210" s="1067"/>
      <c r="CT210" s="1067"/>
      <c r="CU210" s="1067"/>
      <c r="CV210" s="1067"/>
      <c r="CW210" s="1067"/>
      <c r="CX210" s="1067"/>
      <c r="CY210" s="1067"/>
      <c r="CZ210" s="1067"/>
      <c r="DA210" s="1067"/>
      <c r="DB210" s="1067"/>
      <c r="DC210" s="1067"/>
      <c r="DD210" s="1067"/>
      <c r="DE210" s="1067"/>
      <c r="DF210" s="1068"/>
      <c r="DG210" s="27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</row>
    <row r="211" spans="1:189" ht="42" customHeight="1" thickBot="1">
      <c r="A211"/>
      <c r="B211" s="262"/>
      <c r="C211" s="262"/>
      <c r="D211" s="262"/>
      <c r="E211" s="262"/>
      <c r="F211" s="262"/>
      <c r="G211" s="266"/>
      <c r="H211" s="266"/>
      <c r="I211" s="266"/>
      <c r="J211" s="266"/>
      <c r="K211" s="267"/>
      <c r="L211" s="267"/>
      <c r="M211" s="267"/>
      <c r="N211" s="267"/>
      <c r="O211" s="267"/>
      <c r="P211" s="267"/>
      <c r="Q211" s="267"/>
      <c r="R211" s="268"/>
      <c r="S211" s="268"/>
      <c r="T211" s="268"/>
      <c r="U211" s="268"/>
      <c r="V211" s="268"/>
      <c r="W211" s="268"/>
      <c r="X211" s="268"/>
      <c r="Y211" s="268"/>
      <c r="Z211" s="268"/>
      <c r="AA211" s="270"/>
      <c r="AB211" s="270"/>
      <c r="AC211" s="270"/>
      <c r="AD211" s="270"/>
      <c r="AE211" s="270"/>
      <c r="AF211" s="270"/>
      <c r="AG211" s="270"/>
      <c r="AH211" s="270"/>
      <c r="AI211" s="270"/>
      <c r="AJ211" s="270"/>
      <c r="AK211" s="268"/>
      <c r="AL211" s="182"/>
      <c r="AM211" s="262"/>
      <c r="AN211" s="262"/>
      <c r="AO211" s="262"/>
      <c r="AP211" s="262"/>
      <c r="AQ211" s="262"/>
      <c r="AR211" s="266"/>
      <c r="AS211" s="266"/>
      <c r="AT211" s="266"/>
      <c r="AU211" s="266"/>
      <c r="AV211" s="267"/>
      <c r="AW211" s="267"/>
      <c r="AX211" s="267"/>
      <c r="AY211" s="267"/>
      <c r="AZ211" s="267"/>
      <c r="BA211" s="267"/>
      <c r="BB211" s="267"/>
      <c r="BC211" s="268"/>
      <c r="BD211" s="268"/>
      <c r="BE211" s="268"/>
      <c r="BF211" s="268"/>
      <c r="BG211" s="268"/>
      <c r="BH211" s="268"/>
      <c r="BI211" s="268"/>
      <c r="BJ211" s="268"/>
      <c r="BK211" s="268"/>
      <c r="BL211" s="270"/>
      <c r="BM211" s="270"/>
      <c r="BN211" s="270"/>
      <c r="BO211" s="270"/>
      <c r="BP211" s="270"/>
      <c r="BQ211" s="270"/>
      <c r="BR211" s="270"/>
      <c r="BS211" s="270"/>
      <c r="BT211" s="270"/>
      <c r="BU211" s="270"/>
      <c r="BV211" s="268"/>
      <c r="BW211" s="182"/>
      <c r="BX211" s="262"/>
      <c r="BY211" s="262"/>
      <c r="BZ211" s="262"/>
      <c r="CA211" s="262"/>
      <c r="CB211" s="262"/>
      <c r="CC211" s="266"/>
      <c r="CD211" s="266"/>
      <c r="CE211" s="266"/>
      <c r="CF211" s="266"/>
      <c r="CG211" s="267"/>
      <c r="CH211" s="267"/>
      <c r="CI211" s="267"/>
      <c r="CJ211" s="267"/>
      <c r="CK211" s="267"/>
      <c r="CL211" s="267"/>
      <c r="CM211" s="267"/>
      <c r="CN211" s="268"/>
      <c r="CO211" s="268"/>
      <c r="CP211" s="268"/>
      <c r="CQ211" s="268"/>
      <c r="CR211" s="268"/>
      <c r="CS211" s="268"/>
      <c r="CT211" s="268"/>
      <c r="CU211" s="268"/>
      <c r="CV211" s="268"/>
      <c r="CW211" s="270"/>
      <c r="CX211" s="270"/>
      <c r="CY211" s="270"/>
      <c r="CZ211" s="270"/>
      <c r="DA211" s="270"/>
      <c r="DB211" s="270"/>
      <c r="DC211" s="270"/>
      <c r="DD211" s="270"/>
      <c r="DE211" s="270"/>
      <c r="DF211" s="270"/>
      <c r="DG211" s="268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</row>
    <row r="212" spans="1:189" ht="133" customHeight="1" thickBot="1">
      <c r="A212"/>
      <c r="B212" s="266"/>
      <c r="C212" s="1063" t="s">
        <v>213</v>
      </c>
      <c r="D212" s="1064"/>
      <c r="E212" s="1064"/>
      <c r="F212" s="1064"/>
      <c r="G212" s="1064"/>
      <c r="H212" s="1064"/>
      <c r="I212" s="1064"/>
      <c r="J212" s="1064"/>
      <c r="K212" s="1064"/>
      <c r="L212" s="1064"/>
      <c r="M212" s="1064"/>
      <c r="N212" s="1064"/>
      <c r="O212" s="1064"/>
      <c r="P212" s="1064"/>
      <c r="Q212" s="1064"/>
      <c r="R212" s="1064"/>
      <c r="S212" s="1064"/>
      <c r="T212" s="1064"/>
      <c r="U212" s="1064"/>
      <c r="V212" s="1064"/>
      <c r="W212" s="1064"/>
      <c r="X212" s="1064"/>
      <c r="Y212" s="1064"/>
      <c r="Z212" s="1064"/>
      <c r="AA212" s="1064"/>
      <c r="AB212" s="1064"/>
      <c r="AC212" s="1064"/>
      <c r="AD212" s="1064"/>
      <c r="AE212" s="1064"/>
      <c r="AF212" s="1064"/>
      <c r="AG212" s="1064"/>
      <c r="AH212" s="1064"/>
      <c r="AI212" s="1064"/>
      <c r="AJ212" s="1065"/>
      <c r="AK212" s="270"/>
      <c r="AL212"/>
      <c r="AM212" s="266"/>
      <c r="AN212" s="1063" t="s">
        <v>213</v>
      </c>
      <c r="AO212" s="1064"/>
      <c r="AP212" s="1064"/>
      <c r="AQ212" s="1064"/>
      <c r="AR212" s="1064"/>
      <c r="AS212" s="1064"/>
      <c r="AT212" s="1064"/>
      <c r="AU212" s="1064"/>
      <c r="AV212" s="1064"/>
      <c r="AW212" s="1064"/>
      <c r="AX212" s="1064"/>
      <c r="AY212" s="1064"/>
      <c r="AZ212" s="1064"/>
      <c r="BA212" s="1064"/>
      <c r="BB212" s="1064"/>
      <c r="BC212" s="1064"/>
      <c r="BD212" s="1064"/>
      <c r="BE212" s="1064"/>
      <c r="BF212" s="1064"/>
      <c r="BG212" s="1064"/>
      <c r="BH212" s="1064"/>
      <c r="BI212" s="1064"/>
      <c r="BJ212" s="1064"/>
      <c r="BK212" s="1064"/>
      <c r="BL212" s="1064"/>
      <c r="BM212" s="1064"/>
      <c r="BN212" s="1064"/>
      <c r="BO212" s="1064"/>
      <c r="BP212" s="1064"/>
      <c r="BQ212" s="1064"/>
      <c r="BR212" s="1064"/>
      <c r="BS212" s="1064"/>
      <c r="BT212" s="1064"/>
      <c r="BU212" s="1065"/>
      <c r="BV212" s="270"/>
      <c r="BW212"/>
      <c r="BX212" s="266"/>
      <c r="BY212" s="1063" t="s">
        <v>213</v>
      </c>
      <c r="BZ212" s="1064"/>
      <c r="CA212" s="1064"/>
      <c r="CB212" s="1064"/>
      <c r="CC212" s="1064"/>
      <c r="CD212" s="1064"/>
      <c r="CE212" s="1064"/>
      <c r="CF212" s="1064"/>
      <c r="CG212" s="1064"/>
      <c r="CH212" s="1064"/>
      <c r="CI212" s="1064"/>
      <c r="CJ212" s="1064"/>
      <c r="CK212" s="1064"/>
      <c r="CL212" s="1064"/>
      <c r="CM212" s="1064"/>
      <c r="CN212" s="1064"/>
      <c r="CO212" s="1064"/>
      <c r="CP212" s="1064"/>
      <c r="CQ212" s="1064"/>
      <c r="CR212" s="1064"/>
      <c r="CS212" s="1064"/>
      <c r="CT212" s="1064"/>
      <c r="CU212" s="1064"/>
      <c r="CV212" s="1064"/>
      <c r="CW212" s="1064"/>
      <c r="CX212" s="1064"/>
      <c r="CY212" s="1064"/>
      <c r="CZ212" s="1064"/>
      <c r="DA212" s="1064"/>
      <c r="DB212" s="1064"/>
      <c r="DC212" s="1064"/>
      <c r="DD212" s="1064"/>
      <c r="DE212" s="1064"/>
      <c r="DF212" s="1065"/>
      <c r="DG212" s="270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</row>
    <row r="213" spans="1:189" ht="42" customHeight="1" thickBot="1">
      <c r="A213"/>
      <c r="B213" s="262" t="s">
        <v>176</v>
      </c>
      <c r="C213" s="262"/>
      <c r="D213" s="262" t="s">
        <v>224</v>
      </c>
      <c r="E213" s="262" t="s">
        <v>177</v>
      </c>
      <c r="F213" s="262"/>
      <c r="G213" s="266"/>
      <c r="H213" s="266"/>
      <c r="I213" s="266"/>
      <c r="J213" s="266"/>
      <c r="K213" s="267"/>
      <c r="L213" s="267"/>
      <c r="M213" s="267"/>
      <c r="N213" s="267"/>
      <c r="O213" s="267"/>
      <c r="P213" s="267"/>
      <c r="Q213" s="267"/>
      <c r="R213" s="268"/>
      <c r="S213" s="268"/>
      <c r="T213" s="268"/>
      <c r="U213" s="268"/>
      <c r="V213" s="268"/>
      <c r="W213" s="268"/>
      <c r="X213" s="268"/>
      <c r="Y213" s="268"/>
      <c r="Z213" s="268"/>
      <c r="AA213" s="270"/>
      <c r="AB213" s="270"/>
      <c r="AC213" s="270"/>
      <c r="AD213" s="270"/>
      <c r="AE213" s="270"/>
      <c r="AF213" s="270"/>
      <c r="AG213" s="270"/>
      <c r="AH213" s="270"/>
      <c r="AI213" s="270"/>
      <c r="AJ213" s="270"/>
      <c r="AK213" s="268"/>
      <c r="AL213" s="182"/>
      <c r="AM213" s="262" t="s">
        <v>176</v>
      </c>
      <c r="AN213" s="262"/>
      <c r="AO213" s="262" t="s">
        <v>224</v>
      </c>
      <c r="AP213" s="262" t="s">
        <v>177</v>
      </c>
      <c r="AQ213" s="262"/>
      <c r="AR213" s="266"/>
      <c r="AS213" s="266"/>
      <c r="AT213" s="266"/>
      <c r="AU213" s="266"/>
      <c r="AV213" s="267"/>
      <c r="AW213" s="267"/>
      <c r="AX213" s="267"/>
      <c r="AY213" s="267"/>
      <c r="AZ213" s="267"/>
      <c r="BA213" s="267"/>
      <c r="BB213" s="267"/>
      <c r="BC213" s="268"/>
      <c r="BD213" s="268"/>
      <c r="BE213" s="268"/>
      <c r="BF213" s="268"/>
      <c r="BG213" s="268"/>
      <c r="BH213" s="268"/>
      <c r="BI213" s="268"/>
      <c r="BJ213" s="268"/>
      <c r="BK213" s="268"/>
      <c r="BL213" s="270"/>
      <c r="BM213" s="270"/>
      <c r="BN213" s="270"/>
      <c r="BO213" s="270"/>
      <c r="BP213" s="270"/>
      <c r="BQ213" s="270"/>
      <c r="BR213" s="270"/>
      <c r="BS213" s="270"/>
      <c r="BT213" s="270"/>
      <c r="BU213" s="270"/>
      <c r="BV213" s="268"/>
      <c r="BW213" s="182"/>
      <c r="BX213" s="262" t="s">
        <v>176</v>
      </c>
      <c r="BY213" s="262"/>
      <c r="BZ213" s="262" t="s">
        <v>224</v>
      </c>
      <c r="CA213" s="262" t="s">
        <v>177</v>
      </c>
      <c r="CB213" s="262"/>
      <c r="CC213" s="266"/>
      <c r="CD213" s="266"/>
      <c r="CE213" s="266"/>
      <c r="CF213" s="266"/>
      <c r="CG213" s="267"/>
      <c r="CH213" s="267"/>
      <c r="CI213" s="267"/>
      <c r="CJ213" s="267"/>
      <c r="CK213" s="267"/>
      <c r="CL213" s="267"/>
      <c r="CM213" s="267"/>
      <c r="CN213" s="268"/>
      <c r="CO213" s="268"/>
      <c r="CP213" s="268"/>
      <c r="CQ213" s="268"/>
      <c r="CR213" s="268"/>
      <c r="CS213" s="268"/>
      <c r="CT213" s="268"/>
      <c r="CU213" s="268"/>
      <c r="CV213" s="268"/>
      <c r="CW213" s="270"/>
      <c r="CX213" s="270"/>
      <c r="CY213" s="270"/>
      <c r="CZ213" s="270"/>
      <c r="DA213" s="270"/>
      <c r="DB213" s="270"/>
      <c r="DC213" s="270"/>
      <c r="DD213" s="270"/>
      <c r="DE213" s="270"/>
      <c r="DF213" s="270"/>
      <c r="DG213" s="268"/>
      <c r="DH213"/>
      <c r="DI213" s="473"/>
      <c r="DJ213" s="473">
        <v>0</v>
      </c>
      <c r="DK213" s="47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 s="473"/>
      <c r="EI213" s="473">
        <v>0</v>
      </c>
      <c r="EJ213" s="47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 s="473"/>
      <c r="FH213" s="473">
        <v>0</v>
      </c>
      <c r="FI213" s="47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</row>
    <row r="214" spans="1:189" ht="42" customHeight="1">
      <c r="A214"/>
      <c r="B214" s="263"/>
      <c r="C214" s="205">
        <v>0</v>
      </c>
      <c r="D214" s="206">
        <f>参数实验室!E56</f>
        <v>-7.2714895967875268E-2</v>
      </c>
      <c r="E214" s="207">
        <v>2</v>
      </c>
      <c r="F214" s="262"/>
      <c r="G214" s="262"/>
      <c r="H214" s="262"/>
      <c r="I214" s="262"/>
      <c r="J214" s="262"/>
      <c r="K214" s="266"/>
      <c r="L214" s="266"/>
      <c r="M214" s="266"/>
      <c r="N214" s="266"/>
      <c r="O214" s="266"/>
      <c r="P214" s="266"/>
      <c r="Q214" s="266"/>
      <c r="R214" s="267"/>
      <c r="S214" s="267"/>
      <c r="T214" s="267"/>
      <c r="U214" s="267"/>
      <c r="V214" s="267"/>
      <c r="W214" s="267"/>
      <c r="X214" s="267"/>
      <c r="Y214" s="267"/>
      <c r="Z214" s="267"/>
      <c r="AA214" s="268"/>
      <c r="AB214" s="268"/>
      <c r="AC214" s="268"/>
      <c r="AD214" s="268"/>
      <c r="AE214" s="268"/>
      <c r="AF214" s="268"/>
      <c r="AG214" s="268"/>
      <c r="AH214" s="268"/>
      <c r="AI214" s="268"/>
      <c r="AJ214" s="268"/>
      <c r="AK214" s="270"/>
      <c r="AL214" s="182"/>
      <c r="AM214" s="263"/>
      <c r="AN214" s="205">
        <v>0</v>
      </c>
      <c r="AO214" s="206">
        <f>参数实验室!AQ56</f>
        <v>0</v>
      </c>
      <c r="AP214" s="207">
        <v>2</v>
      </c>
      <c r="AQ214" s="262"/>
      <c r="AR214" s="262"/>
      <c r="AS214" s="262"/>
      <c r="AT214" s="262"/>
      <c r="AU214" s="262"/>
      <c r="AV214" s="266"/>
      <c r="AW214" s="266"/>
      <c r="AX214" s="266"/>
      <c r="AY214" s="266"/>
      <c r="AZ214" s="266"/>
      <c r="BA214" s="266"/>
      <c r="BB214" s="266"/>
      <c r="BC214" s="267"/>
      <c r="BD214" s="267"/>
      <c r="BE214" s="267"/>
      <c r="BF214" s="267"/>
      <c r="BG214" s="267"/>
      <c r="BH214" s="267"/>
      <c r="BI214" s="267"/>
      <c r="BJ214" s="267"/>
      <c r="BK214" s="267"/>
      <c r="BL214" s="268"/>
      <c r="BM214" s="268"/>
      <c r="BN214" s="268"/>
      <c r="BO214" s="268"/>
      <c r="BP214" s="268"/>
      <c r="BQ214" s="268"/>
      <c r="BR214" s="268"/>
      <c r="BS214" s="268"/>
      <c r="BT214" s="268"/>
      <c r="BU214" s="268"/>
      <c r="BV214" s="270"/>
      <c r="BW214" s="182"/>
      <c r="BX214" s="263"/>
      <c r="BY214" s="205">
        <v>0</v>
      </c>
      <c r="BZ214" s="206">
        <f>参数实验室!CB56</f>
        <v>0</v>
      </c>
      <c r="CA214" s="207">
        <v>2</v>
      </c>
      <c r="CB214" s="262"/>
      <c r="CC214" s="262"/>
      <c r="CD214" s="262"/>
      <c r="CE214" s="262"/>
      <c r="CF214" s="262"/>
      <c r="CG214" s="266"/>
      <c r="CH214" s="266"/>
      <c r="CI214" s="266"/>
      <c r="CJ214" s="266"/>
      <c r="CK214" s="266"/>
      <c r="CL214" s="266"/>
      <c r="CM214" s="266"/>
      <c r="CN214" s="267"/>
      <c r="CO214" s="267"/>
      <c r="CP214" s="267"/>
      <c r="CQ214" s="267"/>
      <c r="CR214" s="267"/>
      <c r="CS214" s="267"/>
      <c r="CT214" s="267"/>
      <c r="CU214" s="267"/>
      <c r="CV214" s="267"/>
      <c r="CW214" s="268"/>
      <c r="CX214" s="268"/>
      <c r="CY214" s="268"/>
      <c r="CZ214" s="268"/>
      <c r="DA214" s="268"/>
      <c r="DB214" s="268"/>
      <c r="DC214" s="268"/>
      <c r="DD214" s="268"/>
      <c r="DE214" s="268"/>
      <c r="DF214" s="268"/>
      <c r="DG214" s="270"/>
      <c r="DH214"/>
      <c r="DI214" s="473">
        <v>0</v>
      </c>
      <c r="DJ214" s="473"/>
      <c r="DK214" s="473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 s="473">
        <v>0</v>
      </c>
      <c r="EI214" s="473"/>
      <c r="EJ214" s="473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 s="473">
        <v>0</v>
      </c>
      <c r="FH214" s="473"/>
      <c r="FI214" s="473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</row>
    <row r="215" spans="1:189" ht="42" customHeight="1" thickBot="1">
      <c r="A215"/>
      <c r="B215" s="264" t="s">
        <v>225</v>
      </c>
      <c r="C215" s="208">
        <f>参数实验室!E60</f>
        <v>0.10862995623009114</v>
      </c>
      <c r="D215" s="210" t="s">
        <v>179</v>
      </c>
      <c r="E215" s="211"/>
      <c r="F215" s="215">
        <v>-1.5</v>
      </c>
      <c r="G215" s="216">
        <v>-1.4</v>
      </c>
      <c r="H215" s="216">
        <v>-1.3</v>
      </c>
      <c r="I215" s="216">
        <v>-1.2</v>
      </c>
      <c r="J215" s="216">
        <v>-1.1000000000000001</v>
      </c>
      <c r="K215" s="216">
        <v>-1</v>
      </c>
      <c r="L215" s="216">
        <v>-0.9</v>
      </c>
      <c r="M215" s="216">
        <v>-0.8</v>
      </c>
      <c r="N215" s="216">
        <v>-0.7</v>
      </c>
      <c r="O215" s="216">
        <v>-0.6</v>
      </c>
      <c r="P215" s="216">
        <v>-0.5</v>
      </c>
      <c r="Q215" s="216">
        <v>-0.4</v>
      </c>
      <c r="R215" s="216">
        <v>-0.3</v>
      </c>
      <c r="S215" s="216">
        <v>-0.2</v>
      </c>
      <c r="T215" s="216">
        <v>-0.1</v>
      </c>
      <c r="U215" s="216">
        <v>0</v>
      </c>
      <c r="V215" s="216">
        <v>0.1</v>
      </c>
      <c r="W215" s="216">
        <v>0.2</v>
      </c>
      <c r="X215" s="216">
        <v>0.3</v>
      </c>
      <c r="Y215" s="216">
        <v>0.4</v>
      </c>
      <c r="Z215" s="216">
        <v>0.5</v>
      </c>
      <c r="AA215" s="216">
        <v>0.6</v>
      </c>
      <c r="AB215" s="216">
        <v>0.7</v>
      </c>
      <c r="AC215" s="216">
        <v>0.8</v>
      </c>
      <c r="AD215" s="216">
        <v>0.9</v>
      </c>
      <c r="AE215" s="216">
        <v>1</v>
      </c>
      <c r="AF215" s="216">
        <v>1.1000000000000001</v>
      </c>
      <c r="AG215" s="216">
        <v>1.2</v>
      </c>
      <c r="AH215" s="216">
        <v>1.3</v>
      </c>
      <c r="AI215" s="216">
        <v>1.4</v>
      </c>
      <c r="AJ215" s="216">
        <v>1.5</v>
      </c>
      <c r="AK215" s="268"/>
      <c r="AL215" s="182"/>
      <c r="AM215" s="264" t="s">
        <v>225</v>
      </c>
      <c r="AN215" s="208">
        <f>参数实验室!AQ60</f>
        <v>0</v>
      </c>
      <c r="AO215" s="210" t="s">
        <v>179</v>
      </c>
      <c r="AP215" s="211"/>
      <c r="AQ215" s="215">
        <v>-1.5</v>
      </c>
      <c r="AR215" s="216">
        <v>-1.4</v>
      </c>
      <c r="AS215" s="216">
        <v>-1.3</v>
      </c>
      <c r="AT215" s="216">
        <v>-1.2</v>
      </c>
      <c r="AU215" s="216">
        <v>-1.1000000000000001</v>
      </c>
      <c r="AV215" s="216">
        <v>-1</v>
      </c>
      <c r="AW215" s="216">
        <v>-0.9</v>
      </c>
      <c r="AX215" s="216">
        <v>-0.8</v>
      </c>
      <c r="AY215" s="216">
        <v>-0.7</v>
      </c>
      <c r="AZ215" s="216">
        <v>-0.6</v>
      </c>
      <c r="BA215" s="216">
        <v>-0.5</v>
      </c>
      <c r="BB215" s="216">
        <v>-0.4</v>
      </c>
      <c r="BC215" s="216">
        <v>-0.3</v>
      </c>
      <c r="BD215" s="216">
        <v>-0.2</v>
      </c>
      <c r="BE215" s="216">
        <v>-0.1</v>
      </c>
      <c r="BF215" s="216">
        <v>0</v>
      </c>
      <c r="BG215" s="216">
        <v>0.1</v>
      </c>
      <c r="BH215" s="216">
        <v>0.2</v>
      </c>
      <c r="BI215" s="216">
        <v>0.3</v>
      </c>
      <c r="BJ215" s="216">
        <v>0.4</v>
      </c>
      <c r="BK215" s="216">
        <v>0.5</v>
      </c>
      <c r="BL215" s="216">
        <v>0.6</v>
      </c>
      <c r="BM215" s="216">
        <v>0.7</v>
      </c>
      <c r="BN215" s="216">
        <v>0.8</v>
      </c>
      <c r="BO215" s="216">
        <v>0.9</v>
      </c>
      <c r="BP215" s="216">
        <v>1</v>
      </c>
      <c r="BQ215" s="216">
        <v>1.1000000000000001</v>
      </c>
      <c r="BR215" s="216">
        <v>1.2</v>
      </c>
      <c r="BS215" s="216">
        <v>1.3</v>
      </c>
      <c r="BT215" s="216">
        <v>1.4</v>
      </c>
      <c r="BU215" s="216">
        <v>1.5</v>
      </c>
      <c r="BV215" s="268"/>
      <c r="BW215" s="182"/>
      <c r="BX215" s="264" t="s">
        <v>225</v>
      </c>
      <c r="BY215" s="208">
        <f>参数实验室!CB60</f>
        <v>0</v>
      </c>
      <c r="BZ215" s="210" t="s">
        <v>179</v>
      </c>
      <c r="CA215" s="211"/>
      <c r="CB215" s="215">
        <v>-1.5</v>
      </c>
      <c r="CC215" s="216">
        <v>-1.4</v>
      </c>
      <c r="CD215" s="216">
        <v>-1.3</v>
      </c>
      <c r="CE215" s="216">
        <v>-1.2</v>
      </c>
      <c r="CF215" s="216">
        <v>-1.1000000000000001</v>
      </c>
      <c r="CG215" s="216">
        <v>-1</v>
      </c>
      <c r="CH215" s="216">
        <v>-0.9</v>
      </c>
      <c r="CI215" s="216">
        <v>-0.8</v>
      </c>
      <c r="CJ215" s="216">
        <v>-0.7</v>
      </c>
      <c r="CK215" s="216">
        <v>-0.6</v>
      </c>
      <c r="CL215" s="216">
        <v>-0.5</v>
      </c>
      <c r="CM215" s="216">
        <v>-0.4</v>
      </c>
      <c r="CN215" s="216">
        <v>-0.3</v>
      </c>
      <c r="CO215" s="216">
        <v>-0.2</v>
      </c>
      <c r="CP215" s="216">
        <v>-0.1</v>
      </c>
      <c r="CQ215" s="216">
        <v>0</v>
      </c>
      <c r="CR215" s="216">
        <v>0.1</v>
      </c>
      <c r="CS215" s="216">
        <v>0.2</v>
      </c>
      <c r="CT215" s="216">
        <v>0.3</v>
      </c>
      <c r="CU215" s="216">
        <v>0.4</v>
      </c>
      <c r="CV215" s="216">
        <v>0.5</v>
      </c>
      <c r="CW215" s="216">
        <v>0.6</v>
      </c>
      <c r="CX215" s="216">
        <v>0.7</v>
      </c>
      <c r="CY215" s="216">
        <v>0.8</v>
      </c>
      <c r="CZ215" s="216">
        <v>0.9</v>
      </c>
      <c r="DA215" s="216">
        <v>1</v>
      </c>
      <c r="DB215" s="216">
        <v>1.1000000000000001</v>
      </c>
      <c r="DC215" s="216">
        <v>1.2</v>
      </c>
      <c r="DD215" s="216">
        <v>1.3</v>
      </c>
      <c r="DE215" s="216">
        <v>1.4</v>
      </c>
      <c r="DF215" s="216">
        <v>1.5</v>
      </c>
      <c r="DG215" s="268"/>
      <c r="DH215"/>
      <c r="DI215" s="473"/>
      <c r="DJ215" s="473"/>
      <c r="DK215" s="473"/>
      <c r="DL215" s="472">
        <v>-1</v>
      </c>
      <c r="DM215" s="473">
        <v>-0.9</v>
      </c>
      <c r="DN215" s="473">
        <v>-0.8</v>
      </c>
      <c r="DO215" s="473">
        <v>-0.7</v>
      </c>
      <c r="DP215" s="473">
        <v>-0.6</v>
      </c>
      <c r="DQ215" s="473">
        <v>-0.5</v>
      </c>
      <c r="DR215" s="473">
        <v>-0.4</v>
      </c>
      <c r="DS215" s="473">
        <v>-0.3</v>
      </c>
      <c r="DT215" s="473">
        <v>-0.2</v>
      </c>
      <c r="DU215" s="473">
        <v>-0.1</v>
      </c>
      <c r="DV215" s="473">
        <v>0</v>
      </c>
      <c r="DW215" s="473">
        <v>0.1</v>
      </c>
      <c r="DX215" s="473">
        <v>0.2</v>
      </c>
      <c r="DY215" s="473">
        <v>0.3</v>
      </c>
      <c r="DZ215" s="473">
        <v>0.4</v>
      </c>
      <c r="EA215" s="473">
        <v>0.5</v>
      </c>
      <c r="EB215" s="473">
        <v>0.6</v>
      </c>
      <c r="EC215" s="473">
        <v>0.7</v>
      </c>
      <c r="ED215" s="473">
        <v>0.8</v>
      </c>
      <c r="EE215" s="473">
        <v>0.9</v>
      </c>
      <c r="EF215" s="473">
        <v>1</v>
      </c>
      <c r="EG215"/>
      <c r="EH215" s="473"/>
      <c r="EI215" s="473"/>
      <c r="EJ215" s="473"/>
      <c r="EK215" s="472">
        <v>-1</v>
      </c>
      <c r="EL215" s="473">
        <v>-0.9</v>
      </c>
      <c r="EM215" s="473">
        <v>-0.8</v>
      </c>
      <c r="EN215" s="473">
        <v>-0.7</v>
      </c>
      <c r="EO215" s="473">
        <v>-0.6</v>
      </c>
      <c r="EP215" s="473">
        <v>-0.5</v>
      </c>
      <c r="EQ215" s="473">
        <v>-0.4</v>
      </c>
      <c r="ER215" s="473">
        <v>-0.3</v>
      </c>
      <c r="ES215" s="473">
        <v>-0.2</v>
      </c>
      <c r="ET215" s="473">
        <v>-0.1</v>
      </c>
      <c r="EU215" s="473">
        <v>0</v>
      </c>
      <c r="EV215" s="473">
        <v>0.1</v>
      </c>
      <c r="EW215" s="473">
        <v>0.2</v>
      </c>
      <c r="EX215" s="473">
        <v>0.3</v>
      </c>
      <c r="EY215" s="473">
        <v>0.4</v>
      </c>
      <c r="EZ215" s="473">
        <v>0.5</v>
      </c>
      <c r="FA215" s="473">
        <v>0.6</v>
      </c>
      <c r="FB215" s="473">
        <v>0.7</v>
      </c>
      <c r="FC215" s="473">
        <v>0.8</v>
      </c>
      <c r="FD215" s="473">
        <v>0.9</v>
      </c>
      <c r="FE215" s="473">
        <v>1</v>
      </c>
      <c r="FF215"/>
      <c r="FG215" s="473"/>
      <c r="FH215" s="473"/>
      <c r="FI215" s="473"/>
      <c r="FJ215" s="472">
        <v>-1</v>
      </c>
      <c r="FK215" s="473">
        <v>-0.9</v>
      </c>
      <c r="FL215" s="473">
        <v>-0.8</v>
      </c>
      <c r="FM215" s="473">
        <v>-0.7</v>
      </c>
      <c r="FN215" s="473">
        <v>-0.6</v>
      </c>
      <c r="FO215" s="473">
        <v>-0.5</v>
      </c>
      <c r="FP215" s="473">
        <v>-0.4</v>
      </c>
      <c r="FQ215" s="473">
        <v>-0.3</v>
      </c>
      <c r="FR215" s="473">
        <v>-0.2</v>
      </c>
      <c r="FS215" s="473">
        <v>-0.1</v>
      </c>
      <c r="FT215" s="473">
        <v>0</v>
      </c>
      <c r="FU215" s="473">
        <v>0.1</v>
      </c>
      <c r="FV215" s="473">
        <v>0.2</v>
      </c>
      <c r="FW215" s="473">
        <v>0.3</v>
      </c>
      <c r="FX215" s="473">
        <v>0.4</v>
      </c>
      <c r="FY215" s="473">
        <v>0.5</v>
      </c>
      <c r="FZ215" s="473">
        <v>0.6</v>
      </c>
      <c r="GA215" s="473">
        <v>0.7</v>
      </c>
      <c r="GB215" s="473">
        <v>0.8</v>
      </c>
      <c r="GC215" s="473">
        <v>0.9</v>
      </c>
      <c r="GD215" s="473">
        <v>1</v>
      </c>
      <c r="GE215"/>
      <c r="GF215"/>
      <c r="GG215"/>
    </row>
    <row r="216" spans="1:189" ht="42" customHeight="1" thickBot="1">
      <c r="A216"/>
      <c r="B216" s="265" t="s">
        <v>178</v>
      </c>
      <c r="C216" s="209">
        <v>-1</v>
      </c>
      <c r="D216" s="212"/>
      <c r="E216" s="190">
        <v>7</v>
      </c>
      <c r="F216" s="217">
        <f>C216</f>
        <v>-1</v>
      </c>
      <c r="G216" s="217">
        <f t="shared" ref="G216:AI216" si="215">$F$216+($AJ$216-$F$216)*1/(1+EXP(-($E$216*(G215-$D$214))))</f>
        <v>-0.99972327205611922</v>
      </c>
      <c r="H216" s="217">
        <f t="shared" si="215"/>
        <v>-0.9994427904591292</v>
      </c>
      <c r="I216" s="217">
        <f t="shared" si="215"/>
        <v>-0.99887812901653306</v>
      </c>
      <c r="J216" s="217">
        <f t="shared" si="215"/>
        <v>-0.99774168539648644</v>
      </c>
      <c r="K216" s="217">
        <f t="shared" si="215"/>
        <v>-0.99545578065652029</v>
      </c>
      <c r="L216" s="217">
        <f t="shared" si="215"/>
        <v>-0.99086309636304704</v>
      </c>
      <c r="M216" s="217">
        <f t="shared" si="215"/>
        <v>-0.98165716942433856</v>
      </c>
      <c r="N216" s="217">
        <f t="shared" si="215"/>
        <v>-0.96328961959235071</v>
      </c>
      <c r="O216" s="217">
        <f t="shared" si="215"/>
        <v>-0.92698018884409161</v>
      </c>
      <c r="P216" s="217">
        <f t="shared" si="215"/>
        <v>-0.85649704662132631</v>
      </c>
      <c r="Q216" s="217">
        <f t="shared" si="215"/>
        <v>-0.72438567555123301</v>
      </c>
      <c r="R216" s="217">
        <f t="shared" si="215"/>
        <v>-0.49226844680304493</v>
      </c>
      <c r="S216" s="217">
        <f t="shared" si="215"/>
        <v>-0.12728683950796094</v>
      </c>
      <c r="T216" s="217">
        <f t="shared" si="215"/>
        <v>0.35718708385156273</v>
      </c>
      <c r="U216" s="217">
        <f t="shared" si="215"/>
        <v>0.87371907060761611</v>
      </c>
      <c r="V216" s="217">
        <f t="shared" si="215"/>
        <v>1.3103681569792851</v>
      </c>
      <c r="W216" s="217">
        <f t="shared" si="215"/>
        <v>1.6127217249223573</v>
      </c>
      <c r="X216" s="217">
        <f t="shared" si="215"/>
        <v>1.7943165075593823</v>
      </c>
      <c r="Y216" s="217">
        <f t="shared" si="215"/>
        <v>1.8942092651987608</v>
      </c>
      <c r="Z216" s="217">
        <f t="shared" si="215"/>
        <v>1.9465164245020947</v>
      </c>
      <c r="AA216" s="217">
        <f t="shared" si="215"/>
        <v>1.9732003204898478</v>
      </c>
      <c r="AB216" s="217">
        <f t="shared" si="215"/>
        <v>1.9866315535343047</v>
      </c>
      <c r="AC216" s="217">
        <f t="shared" si="215"/>
        <v>1.9933465002157238</v>
      </c>
      <c r="AD216" s="217">
        <f t="shared" si="215"/>
        <v>1.9966922767488873</v>
      </c>
      <c r="AE216" s="217">
        <f t="shared" si="215"/>
        <v>1.9983565210279268</v>
      </c>
      <c r="AF216" s="217">
        <f t="shared" si="215"/>
        <v>1.9991836473585263</v>
      </c>
      <c r="AG216" s="217">
        <f t="shared" si="215"/>
        <v>1.9995945557345447</v>
      </c>
      <c r="AH216" s="217">
        <f t="shared" si="215"/>
        <v>1.9997986486372206</v>
      </c>
      <c r="AI216" s="217">
        <f t="shared" si="215"/>
        <v>1.9999000084938579</v>
      </c>
      <c r="AJ216" s="218">
        <f>E214</f>
        <v>2</v>
      </c>
      <c r="AK216" s="268"/>
      <c r="AL216" s="182"/>
      <c r="AM216" s="265" t="s">
        <v>178</v>
      </c>
      <c r="AN216" s="209">
        <v>-1</v>
      </c>
      <c r="AO216" s="212"/>
      <c r="AP216" s="190">
        <v>7</v>
      </c>
      <c r="AQ216" s="217">
        <f>AN216</f>
        <v>-1</v>
      </c>
      <c r="AR216" s="217">
        <f t="shared" ref="AR216:BT216" si="216">$F$216+($AJ$216-$F$216)*1/(1+EXP(-($E$216*(AR215-$D$214))))</f>
        <v>-0.99972327205611922</v>
      </c>
      <c r="AS216" s="217">
        <f t="shared" si="216"/>
        <v>-0.9994427904591292</v>
      </c>
      <c r="AT216" s="217">
        <f t="shared" si="216"/>
        <v>-0.99887812901653306</v>
      </c>
      <c r="AU216" s="217">
        <f t="shared" si="216"/>
        <v>-0.99774168539648644</v>
      </c>
      <c r="AV216" s="217">
        <f t="shared" si="216"/>
        <v>-0.99545578065652029</v>
      </c>
      <c r="AW216" s="217">
        <f t="shared" si="216"/>
        <v>-0.99086309636304704</v>
      </c>
      <c r="AX216" s="217">
        <f t="shared" si="216"/>
        <v>-0.98165716942433856</v>
      </c>
      <c r="AY216" s="217">
        <f t="shared" si="216"/>
        <v>-0.96328961959235071</v>
      </c>
      <c r="AZ216" s="217">
        <f t="shared" si="216"/>
        <v>-0.92698018884409161</v>
      </c>
      <c r="BA216" s="217">
        <f t="shared" si="216"/>
        <v>-0.85649704662132631</v>
      </c>
      <c r="BB216" s="217">
        <f t="shared" si="216"/>
        <v>-0.72438567555123301</v>
      </c>
      <c r="BC216" s="217">
        <f t="shared" si="216"/>
        <v>-0.49226844680304493</v>
      </c>
      <c r="BD216" s="217">
        <f t="shared" si="216"/>
        <v>-0.12728683950796094</v>
      </c>
      <c r="BE216" s="217">
        <f t="shared" si="216"/>
        <v>0.35718708385156273</v>
      </c>
      <c r="BF216" s="217">
        <f t="shared" si="216"/>
        <v>0.87371907060761611</v>
      </c>
      <c r="BG216" s="217">
        <f t="shared" si="216"/>
        <v>1.3103681569792851</v>
      </c>
      <c r="BH216" s="217">
        <f t="shared" si="216"/>
        <v>1.6127217249223573</v>
      </c>
      <c r="BI216" s="217">
        <f t="shared" si="216"/>
        <v>1.7943165075593823</v>
      </c>
      <c r="BJ216" s="217">
        <f t="shared" si="216"/>
        <v>1.8942092651987608</v>
      </c>
      <c r="BK216" s="217">
        <f t="shared" si="216"/>
        <v>1.9465164245020947</v>
      </c>
      <c r="BL216" s="217">
        <f t="shared" si="216"/>
        <v>1.9732003204898478</v>
      </c>
      <c r="BM216" s="217">
        <f t="shared" si="216"/>
        <v>1.9866315535343047</v>
      </c>
      <c r="BN216" s="217">
        <f t="shared" si="216"/>
        <v>1.9933465002157238</v>
      </c>
      <c r="BO216" s="217">
        <f t="shared" si="216"/>
        <v>1.9966922767488873</v>
      </c>
      <c r="BP216" s="217">
        <f t="shared" si="216"/>
        <v>1.9983565210279268</v>
      </c>
      <c r="BQ216" s="217">
        <f t="shared" si="216"/>
        <v>1.9991836473585263</v>
      </c>
      <c r="BR216" s="217">
        <f t="shared" si="216"/>
        <v>1.9995945557345447</v>
      </c>
      <c r="BS216" s="217">
        <f t="shared" si="216"/>
        <v>1.9997986486372206</v>
      </c>
      <c r="BT216" s="217">
        <f t="shared" si="216"/>
        <v>1.9999000084938579</v>
      </c>
      <c r="BU216" s="218">
        <f>AP214</f>
        <v>2</v>
      </c>
      <c r="BV216" s="268"/>
      <c r="BW216" s="182"/>
      <c r="BX216" s="265" t="s">
        <v>178</v>
      </c>
      <c r="BY216" s="209">
        <v>-1</v>
      </c>
      <c r="BZ216" s="212"/>
      <c r="CA216" s="190">
        <v>7</v>
      </c>
      <c r="CB216" s="217">
        <f>BY216</f>
        <v>-1</v>
      </c>
      <c r="CC216" s="217">
        <f t="shared" ref="CC216:DE216" si="217">$F$216+($AJ$216-$F$216)*1/(1+EXP(-($E$216*(CC215-$D$214))))</f>
        <v>-0.99972327205611922</v>
      </c>
      <c r="CD216" s="217">
        <f t="shared" si="217"/>
        <v>-0.9994427904591292</v>
      </c>
      <c r="CE216" s="217">
        <f t="shared" si="217"/>
        <v>-0.99887812901653306</v>
      </c>
      <c r="CF216" s="217">
        <f t="shared" si="217"/>
        <v>-0.99774168539648644</v>
      </c>
      <c r="CG216" s="217">
        <f t="shared" si="217"/>
        <v>-0.99545578065652029</v>
      </c>
      <c r="CH216" s="217">
        <f t="shared" si="217"/>
        <v>-0.99086309636304704</v>
      </c>
      <c r="CI216" s="217">
        <f t="shared" si="217"/>
        <v>-0.98165716942433856</v>
      </c>
      <c r="CJ216" s="217">
        <f t="shared" si="217"/>
        <v>-0.96328961959235071</v>
      </c>
      <c r="CK216" s="217">
        <f t="shared" si="217"/>
        <v>-0.92698018884409161</v>
      </c>
      <c r="CL216" s="217">
        <f t="shared" si="217"/>
        <v>-0.85649704662132631</v>
      </c>
      <c r="CM216" s="217">
        <f t="shared" si="217"/>
        <v>-0.72438567555123301</v>
      </c>
      <c r="CN216" s="217">
        <f t="shared" si="217"/>
        <v>-0.49226844680304493</v>
      </c>
      <c r="CO216" s="217">
        <f t="shared" si="217"/>
        <v>-0.12728683950796094</v>
      </c>
      <c r="CP216" s="217">
        <f t="shared" si="217"/>
        <v>0.35718708385156273</v>
      </c>
      <c r="CQ216" s="217">
        <f t="shared" si="217"/>
        <v>0.87371907060761611</v>
      </c>
      <c r="CR216" s="217">
        <f t="shared" si="217"/>
        <v>1.3103681569792851</v>
      </c>
      <c r="CS216" s="217">
        <f t="shared" si="217"/>
        <v>1.6127217249223573</v>
      </c>
      <c r="CT216" s="217">
        <f t="shared" si="217"/>
        <v>1.7943165075593823</v>
      </c>
      <c r="CU216" s="217">
        <f t="shared" si="217"/>
        <v>1.8942092651987608</v>
      </c>
      <c r="CV216" s="217">
        <f t="shared" si="217"/>
        <v>1.9465164245020947</v>
      </c>
      <c r="CW216" s="217">
        <f t="shared" si="217"/>
        <v>1.9732003204898478</v>
      </c>
      <c r="CX216" s="217">
        <f t="shared" si="217"/>
        <v>1.9866315535343047</v>
      </c>
      <c r="CY216" s="217">
        <f t="shared" si="217"/>
        <v>1.9933465002157238</v>
      </c>
      <c r="CZ216" s="217">
        <f t="shared" si="217"/>
        <v>1.9966922767488873</v>
      </c>
      <c r="DA216" s="217">
        <f t="shared" si="217"/>
        <v>1.9983565210279268</v>
      </c>
      <c r="DB216" s="217">
        <f t="shared" si="217"/>
        <v>1.9991836473585263</v>
      </c>
      <c r="DC216" s="217">
        <f t="shared" si="217"/>
        <v>1.9995945557345447</v>
      </c>
      <c r="DD216" s="217">
        <f t="shared" si="217"/>
        <v>1.9997986486372206</v>
      </c>
      <c r="DE216" s="217">
        <f t="shared" si="217"/>
        <v>1.9999000084938579</v>
      </c>
      <c r="DF216" s="218">
        <f>CA214</f>
        <v>2</v>
      </c>
      <c r="DG216" s="268"/>
      <c r="DH216"/>
      <c r="DI216"/>
      <c r="DJ216"/>
      <c r="DK216" s="472">
        <v>1</v>
      </c>
      <c r="DL216" s="348">
        <f t="shared" ref="DL216:DU225" si="218">2*(1/(1+EXP(-4*(ABS(DL$215-$DJ$213)+ABS($DK216-$DI$214))))-0.5)</f>
        <v>0.99932929973906726</v>
      </c>
      <c r="DM216" s="348">
        <f t="shared" si="218"/>
        <v>0.99899959778584102</v>
      </c>
      <c r="DN216" s="348">
        <f t="shared" si="218"/>
        <v>0.99850794233232665</v>
      </c>
      <c r="DO216" s="348">
        <f t="shared" si="218"/>
        <v>0.99777492793427958</v>
      </c>
      <c r="DP216" s="348">
        <f t="shared" si="218"/>
        <v>0.99668239783965107</v>
      </c>
      <c r="DQ216" s="348">
        <f t="shared" si="218"/>
        <v>0.99505475368673069</v>
      </c>
      <c r="DR216" s="348">
        <f t="shared" si="218"/>
        <v>0.99263152020112821</v>
      </c>
      <c r="DS216" s="348">
        <f t="shared" si="218"/>
        <v>0.98902740220109897</v>
      </c>
      <c r="DT216" s="348">
        <f t="shared" si="218"/>
        <v>0.98367485769368024</v>
      </c>
      <c r="DU216" s="348">
        <f t="shared" si="218"/>
        <v>0.97574313003145141</v>
      </c>
      <c r="DV216" s="348">
        <f t="shared" ref="DV216:EF225" si="219">2*(1/(1+EXP(-4*(ABS(DV$215-$DJ$213)+ABS($DK216-$DI$214))))-0.5)</f>
        <v>0.9640275800758169</v>
      </c>
      <c r="DW216" s="348">
        <f t="shared" si="219"/>
        <v>0.97574313003145141</v>
      </c>
      <c r="DX216" s="348">
        <f t="shared" si="219"/>
        <v>0.98367485769368024</v>
      </c>
      <c r="DY216" s="348">
        <f t="shared" si="219"/>
        <v>0.98902740220109897</v>
      </c>
      <c r="DZ216" s="348">
        <f t="shared" si="219"/>
        <v>0.99263152020112821</v>
      </c>
      <c r="EA216" s="348">
        <f t="shared" si="219"/>
        <v>0.99505475368673069</v>
      </c>
      <c r="EB216" s="348">
        <f t="shared" si="219"/>
        <v>0.99668239783965107</v>
      </c>
      <c r="EC216" s="348">
        <f t="shared" si="219"/>
        <v>0.99777492793427958</v>
      </c>
      <c r="ED216" s="348">
        <f t="shared" si="219"/>
        <v>0.99850794233232665</v>
      </c>
      <c r="EE216" s="348">
        <f t="shared" si="219"/>
        <v>0.99899959778584102</v>
      </c>
      <c r="EF216" s="348">
        <f t="shared" si="219"/>
        <v>0.99932929973906726</v>
      </c>
      <c r="EG216"/>
      <c r="EH216"/>
      <c r="EI216"/>
      <c r="EJ216" s="843">
        <v>1</v>
      </c>
      <c r="EK216" s="348">
        <f t="shared" ref="EK216:ET225" si="220">2*(1/(1+EXP(-4*(SQRT(POWER((EK$215-$DJ$213),2)+POWER(($DK216-$DI$214),2)))))-0.5)</f>
        <v>0.99303734540586897</v>
      </c>
      <c r="EL216" s="348">
        <f t="shared" si="220"/>
        <v>0.99083985281811171</v>
      </c>
      <c r="EM216" s="348">
        <f t="shared" si="220"/>
        <v>0.9881484381384964</v>
      </c>
      <c r="EN216" s="348">
        <f t="shared" si="220"/>
        <v>0.98495972419362809</v>
      </c>
      <c r="EO216" s="348">
        <f t="shared" si="220"/>
        <v>0.98133288248609807</v>
      </c>
      <c r="EP216" s="348">
        <f t="shared" si="220"/>
        <v>0.97741223558377843</v>
      </c>
      <c r="EQ216" s="348">
        <f t="shared" si="220"/>
        <v>0.97344012261082846</v>
      </c>
      <c r="ER216" s="348">
        <f t="shared" si="220"/>
        <v>0.96974871525977591</v>
      </c>
      <c r="ES216" s="348">
        <f t="shared" si="220"/>
        <v>0.96672162865729372</v>
      </c>
      <c r="ET216" s="348">
        <f t="shared" si="220"/>
        <v>0.96472559535808333</v>
      </c>
      <c r="EU216" s="348">
        <f t="shared" ref="EU216:FE225" si="221">2*(1/(1+EXP(-4*(SQRT(POWER((EU$215-$DJ$213),2)+POWER(($DK216-$DI$214),2)))))-0.5)</f>
        <v>0.9640275800758169</v>
      </c>
      <c r="EV216" s="348">
        <f t="shared" si="221"/>
        <v>0.96472559535808333</v>
      </c>
      <c r="EW216" s="348">
        <f t="shared" si="221"/>
        <v>0.96672162865729372</v>
      </c>
      <c r="EX216" s="348">
        <f t="shared" si="221"/>
        <v>0.96974871525977591</v>
      </c>
      <c r="EY216" s="348">
        <f t="shared" si="221"/>
        <v>0.97344012261082846</v>
      </c>
      <c r="EZ216" s="348">
        <f t="shared" si="221"/>
        <v>0.97741223558377843</v>
      </c>
      <c r="FA216" s="348">
        <f t="shared" si="221"/>
        <v>0.98133288248609807</v>
      </c>
      <c r="FB216" s="348">
        <f t="shared" si="221"/>
        <v>0.98495972419362809</v>
      </c>
      <c r="FC216" s="348">
        <f t="shared" si="221"/>
        <v>0.9881484381384964</v>
      </c>
      <c r="FD216" s="348">
        <f t="shared" si="221"/>
        <v>0.99083985281811171</v>
      </c>
      <c r="FE216" s="348">
        <f t="shared" si="221"/>
        <v>0.99303734540586897</v>
      </c>
      <c r="FF216"/>
      <c r="FG216"/>
      <c r="FH216" s="842"/>
      <c r="FI216" s="473">
        <v>1</v>
      </c>
      <c r="FJ216" s="348">
        <f t="shared" ref="FJ216:FS225" si="222">2*(1/(1+EXP(-4*(MAX(ABS(FJ$215-$DJ$213),ABS($DK216-$DI$214)))))-0.5)</f>
        <v>0.9640275800758169</v>
      </c>
      <c r="FK216" s="348">
        <f t="shared" si="222"/>
        <v>0.9640275800758169</v>
      </c>
      <c r="FL216" s="348">
        <f t="shared" si="222"/>
        <v>0.9640275800758169</v>
      </c>
      <c r="FM216" s="348">
        <f t="shared" si="222"/>
        <v>0.9640275800758169</v>
      </c>
      <c r="FN216" s="348">
        <f t="shared" si="222"/>
        <v>0.9640275800758169</v>
      </c>
      <c r="FO216" s="348">
        <f t="shared" si="222"/>
        <v>0.9640275800758169</v>
      </c>
      <c r="FP216" s="348">
        <f t="shared" si="222"/>
        <v>0.9640275800758169</v>
      </c>
      <c r="FQ216" s="348">
        <f t="shared" si="222"/>
        <v>0.9640275800758169</v>
      </c>
      <c r="FR216" s="348">
        <f t="shared" si="222"/>
        <v>0.9640275800758169</v>
      </c>
      <c r="FS216" s="348">
        <f t="shared" si="222"/>
        <v>0.9640275800758169</v>
      </c>
      <c r="FT216" s="348">
        <f t="shared" ref="FT216:GD225" si="223">2*(1/(1+EXP(-4*(MAX(ABS(FT$215-$DJ$213),ABS($DK216-$DI$214)))))-0.5)</f>
        <v>0.9640275800758169</v>
      </c>
      <c r="FU216" s="348">
        <f t="shared" si="223"/>
        <v>0.9640275800758169</v>
      </c>
      <c r="FV216" s="348">
        <f t="shared" si="223"/>
        <v>0.9640275800758169</v>
      </c>
      <c r="FW216" s="348">
        <f t="shared" si="223"/>
        <v>0.9640275800758169</v>
      </c>
      <c r="FX216" s="348">
        <f t="shared" si="223"/>
        <v>0.9640275800758169</v>
      </c>
      <c r="FY216" s="348">
        <f t="shared" si="223"/>
        <v>0.9640275800758169</v>
      </c>
      <c r="FZ216" s="348">
        <f t="shared" si="223"/>
        <v>0.9640275800758169</v>
      </c>
      <c r="GA216" s="348">
        <f t="shared" si="223"/>
        <v>0.9640275800758169</v>
      </c>
      <c r="GB216" s="348">
        <f t="shared" si="223"/>
        <v>0.9640275800758169</v>
      </c>
      <c r="GC216" s="348">
        <f t="shared" si="223"/>
        <v>0.9640275800758169</v>
      </c>
      <c r="GD216" s="348">
        <f t="shared" si="223"/>
        <v>0.9640275800758169</v>
      </c>
      <c r="GE216"/>
      <c r="GF216"/>
      <c r="GG216"/>
    </row>
    <row r="217" spans="1:189" ht="42" customHeight="1">
      <c r="A217"/>
      <c r="B217" s="263"/>
      <c r="C217" s="237"/>
      <c r="D217" s="213">
        <v>1.5</v>
      </c>
      <c r="E217" s="219">
        <f>E214</f>
        <v>2</v>
      </c>
      <c r="F217" s="344">
        <f t="shared" ref="F217:F247" si="224">AQ217*CB217</f>
        <v>0.49999469233762084</v>
      </c>
      <c r="G217" s="345">
        <f t="shared" ref="G217:G247" si="225">AR217*CC217</f>
        <v>0.50013266430670411</v>
      </c>
      <c r="H217" s="345">
        <f t="shared" ref="H217:H247" si="226">AS217*CD217</f>
        <v>0.50027265024418244</v>
      </c>
      <c r="I217" s="345">
        <f t="shared" ref="I217:I247" si="227">AT217*CE217</f>
        <v>0.50055484237687053</v>
      </c>
      <c r="J217" s="345">
        <f t="shared" ref="J217:J247" si="228">AU217*CF217</f>
        <v>0.50112300647301244</v>
      </c>
      <c r="K217" s="345">
        <f t="shared" ref="K217:K247" si="229">AV217*CG217</f>
        <v>0.50226593746885073</v>
      </c>
      <c r="L217" s="345">
        <f t="shared" ref="L217:L247" si="230">AW217*CH217</f>
        <v>0.50456225869085569</v>
      </c>
      <c r="M217" s="345">
        <f t="shared" ref="M217:M247" si="231">AX217*CI217</f>
        <v>0.50916521718342977</v>
      </c>
      <c r="N217" s="345">
        <f t="shared" ref="N217:N247" si="232">AY217*CJ217</f>
        <v>0.51834902023652918</v>
      </c>
      <c r="O217" s="345">
        <f t="shared" ref="O217:O247" si="233">AZ217*CK217</f>
        <v>0.53650379099585732</v>
      </c>
      <c r="P217" s="345">
        <f t="shared" ref="P217:P247" si="234">BA217*CL217</f>
        <v>0.57174540676204211</v>
      </c>
      <c r="Q217" s="345">
        <f t="shared" ref="Q217:Q247" si="235">BB217*CM217</f>
        <v>0.63780106184460494</v>
      </c>
      <c r="R217" s="345">
        <f t="shared" ref="R217:R247" si="236">BC217*CN217</f>
        <v>0.75385952498315334</v>
      </c>
      <c r="S217" s="345">
        <f t="shared" ref="S217:S247" si="237">BD217*CO217</f>
        <v>0.93635012618941293</v>
      </c>
      <c r="T217" s="345">
        <f t="shared" ref="T217:T247" si="238">BE217*CP217</f>
        <v>1.1785870854600347</v>
      </c>
      <c r="U217" s="345">
        <f t="shared" ref="U217:U247" si="239">BF217*CQ217</f>
        <v>1.4368535607867303</v>
      </c>
      <c r="V217" s="345">
        <f t="shared" ref="V217:V247" si="240">BG217*CR217</f>
        <v>1.6551790890367815</v>
      </c>
      <c r="W217" s="345">
        <f t="shared" ref="W217:W247" si="241">BH217*CS217</f>
        <v>1.8063570872482848</v>
      </c>
      <c r="X217" s="345">
        <f t="shared" ref="X217:X247" si="242">BI217*CT217</f>
        <v>1.8971556189008583</v>
      </c>
      <c r="Y217" s="345">
        <f t="shared" ref="Y217:Y247" si="243">BJ217*CU217</f>
        <v>1.9471029048726818</v>
      </c>
      <c r="Z217" s="345">
        <f t="shared" ref="Z217:Z247" si="244">BK217*CV217</f>
        <v>1.9732571327900505</v>
      </c>
      <c r="AA217" s="345">
        <f t="shared" ref="AA217:AA247" si="245">BL217*CW217</f>
        <v>1.9865995109251702</v>
      </c>
      <c r="AB217" s="345">
        <f t="shared" ref="AB217:AB247" si="246">BM217*CX217</f>
        <v>1.9933153975442224</v>
      </c>
      <c r="AC217" s="345">
        <f t="shared" ref="AC217:AC247" si="247">BN217*CY217</f>
        <v>1.9966730332646205</v>
      </c>
      <c r="AD217" s="345">
        <f t="shared" ref="AD217:AD247" si="248">BO217*CZ217</f>
        <v>1.998346015722684</v>
      </c>
      <c r="AE217" s="345">
        <f t="shared" ref="AE217:AE247" si="249">BP217*DA217</f>
        <v>1.9991781908743562</v>
      </c>
      <c r="AF217" s="345">
        <f t="shared" ref="AF217:AF247" si="250">BQ217*DB217</f>
        <v>1.9995917831126315</v>
      </c>
      <c r="AG217" s="345">
        <f t="shared" ref="AG217:AG247" si="251">BR217*DC217</f>
        <v>1.9997972529121368</v>
      </c>
      <c r="AH217" s="345">
        <f t="shared" ref="AH217:AH247" si="252">BS217*DD217</f>
        <v>1.9998993076268627</v>
      </c>
      <c r="AI217" s="345">
        <f t="shared" ref="AI217:AI247" si="253">BT217*DE217</f>
        <v>1.9999499919212311</v>
      </c>
      <c r="AJ217" s="346">
        <f t="shared" ref="AJ217:AJ247" si="254">BU217*DF217</f>
        <v>1.9999999900391705</v>
      </c>
      <c r="AK217" s="268"/>
      <c r="AL217" s="182"/>
      <c r="AM217" s="263"/>
      <c r="AN217" s="237"/>
      <c r="AO217" s="213">
        <v>1.5</v>
      </c>
      <c r="AP217" s="219">
        <f>AP214</f>
        <v>2</v>
      </c>
      <c r="AQ217" s="348">
        <f t="shared" ref="AQ217:AZ226" si="255">2*(1/(1+EXP(-4/0.5*(POWER(POWER((ABS(AQ$215-(-1))),3)+POWER(ABS($AO217-(0)),3),1/3))))-0.5)*2*(1/(1+EXP(-4/0.5*(POWER(POWER((ABS(AQ$215-(1))),3)+POWER(ABS($AO217-(-1)),3),1/3))))-0.5)</f>
        <v>0.99998938467524168</v>
      </c>
      <c r="AR217" s="348">
        <f t="shared" si="255"/>
        <v>0.99998860382316823</v>
      </c>
      <c r="AS217" s="348">
        <f t="shared" si="255"/>
        <v>0.99998809757963625</v>
      </c>
      <c r="AT217" s="348">
        <f t="shared" si="255"/>
        <v>0.99998782742633119</v>
      </c>
      <c r="AU217" s="348">
        <f t="shared" si="255"/>
        <v>0.99998772606092712</v>
      </c>
      <c r="AV217" s="348">
        <f t="shared" si="255"/>
        <v>0.99998771143615128</v>
      </c>
      <c r="AW217" s="348">
        <f t="shared" si="255"/>
        <v>0.99998772589209939</v>
      </c>
      <c r="AX217" s="348">
        <f t="shared" si="255"/>
        <v>0.99998782707706113</v>
      </c>
      <c r="AY217" s="348">
        <f t="shared" si="255"/>
        <v>0.99998809702803793</v>
      </c>
      <c r="AZ217" s="348">
        <f t="shared" si="255"/>
        <v>0.99998860303969539</v>
      </c>
      <c r="BA217" s="348">
        <f t="shared" ref="BA217:BJ226" si="256">2*(1/(1+EXP(-4/0.5*(POWER(POWER((ABS(BA$215-(-1))),3)+POWER(ABS($AO217-(0)),3),1/3))))-0.5)*2*(1/(1+EXP(-4/0.5*(POWER(POWER((ABS(BA$215-(1))),3)+POWER(ABS($AO217-(-1)),3),1/3))))-0.5)</f>
        <v>0.99998938362637935</v>
      </c>
      <c r="BB217" s="348">
        <f t="shared" si="256"/>
        <v>0.99999043538527033</v>
      </c>
      <c r="BC217" s="348">
        <f t="shared" si="256"/>
        <v>0.99999170725675812</v>
      </c>
      <c r="BD217" s="348">
        <f t="shared" si="256"/>
        <v>0.9999931072662458</v>
      </c>
      <c r="BE217" s="348">
        <f t="shared" si="256"/>
        <v>0.99999452188942406</v>
      </c>
      <c r="BF217" s="348">
        <f t="shared" si="256"/>
        <v>0.99999584196163172</v>
      </c>
      <c r="BG217" s="348">
        <f t="shared" si="256"/>
        <v>0.99999698556014049</v>
      </c>
      <c r="BH217" s="348">
        <f t="shared" si="256"/>
        <v>0.99999791004501248</v>
      </c>
      <c r="BI217" s="348">
        <f t="shared" si="256"/>
        <v>0.99999861114441679</v>
      </c>
      <c r="BJ217" s="348">
        <f t="shared" si="256"/>
        <v>0.99999911266879571</v>
      </c>
      <c r="BK217" s="348">
        <f t="shared" ref="BK217:BU226" si="257">2*(1/(1+EXP(-4/0.5*(POWER(POWER((ABS(BK$215-(-1))),3)+POWER(ABS($AO217-(0)),3),1/3))))-0.5)*2*(1/(1+EXP(-4/0.5*(POWER(POWER((ABS(BK$215-(1))),3)+POWER(ABS($AO217-(-1)),3),1/3))))-0.5)</f>
        <v>0.99999945295502124</v>
      </c>
      <c r="BL217" s="348">
        <f t="shared" si="257"/>
        <v>0.99999967315025606</v>
      </c>
      <c r="BM217" s="348">
        <f t="shared" si="257"/>
        <v>0.9999998097527073</v>
      </c>
      <c r="BN217" s="348">
        <f t="shared" si="257"/>
        <v>0.99999989139773304</v>
      </c>
      <c r="BO217" s="348">
        <f t="shared" si="257"/>
        <v>0.999999938623366</v>
      </c>
      <c r="BP217" s="348">
        <f t="shared" si="257"/>
        <v>0.99999996516588407</v>
      </c>
      <c r="BQ217" s="348">
        <f t="shared" si="257"/>
        <v>0.99999997971254373</v>
      </c>
      <c r="BR217" s="348">
        <f t="shared" si="257"/>
        <v>0.99999998752116737</v>
      </c>
      <c r="BS217" s="348">
        <f t="shared" si="257"/>
        <v>0.99999999165370612</v>
      </c>
      <c r="BT217" s="348">
        <f t="shared" si="257"/>
        <v>0.999999993836997</v>
      </c>
      <c r="BU217" s="348">
        <f t="shared" si="257"/>
        <v>0.99999999501958525</v>
      </c>
      <c r="BV217" s="268"/>
      <c r="BW217" s="182"/>
      <c r="BX217" s="263"/>
      <c r="BY217" s="237"/>
      <c r="BZ217" s="213">
        <v>1.5</v>
      </c>
      <c r="CA217" s="219">
        <f>CA214</f>
        <v>2</v>
      </c>
      <c r="CB217" s="344">
        <f>(CB$216+$E217)/2</f>
        <v>0.5</v>
      </c>
      <c r="CC217" s="345">
        <f t="shared" ref="CC217:DF217" si="258">MAX((CC$216+$E217)/2,CB216)</f>
        <v>0.50013836397194034</v>
      </c>
      <c r="CD217" s="345">
        <f t="shared" si="258"/>
        <v>0.5002786047704354</v>
      </c>
      <c r="CE217" s="345">
        <f t="shared" si="258"/>
        <v>0.50056093549173353</v>
      </c>
      <c r="CF217" s="345">
        <f t="shared" si="258"/>
        <v>0.50112915730175678</v>
      </c>
      <c r="CG217" s="345">
        <f t="shared" si="258"/>
        <v>0.50227210967173985</v>
      </c>
      <c r="CH217" s="345">
        <f t="shared" si="258"/>
        <v>0.50456845181847654</v>
      </c>
      <c r="CI217" s="345">
        <f t="shared" si="258"/>
        <v>0.50917141528783072</v>
      </c>
      <c r="CJ217" s="345">
        <f t="shared" si="258"/>
        <v>0.51835519020382459</v>
      </c>
      <c r="CK217" s="345">
        <f t="shared" si="258"/>
        <v>0.53650990557795419</v>
      </c>
      <c r="CL217" s="345">
        <f t="shared" si="258"/>
        <v>0.57175147668933679</v>
      </c>
      <c r="CM217" s="345">
        <f t="shared" si="258"/>
        <v>0.63780716222438349</v>
      </c>
      <c r="CN217" s="345">
        <f t="shared" si="258"/>
        <v>0.75386577659847753</v>
      </c>
      <c r="CO217" s="345">
        <f t="shared" si="258"/>
        <v>0.93635658024601953</v>
      </c>
      <c r="CP217" s="345">
        <f t="shared" si="258"/>
        <v>1.1785935419257814</v>
      </c>
      <c r="CQ217" s="345">
        <f t="shared" si="258"/>
        <v>1.4368595353038081</v>
      </c>
      <c r="CR217" s="345">
        <f t="shared" si="258"/>
        <v>1.6551840784896426</v>
      </c>
      <c r="CS217" s="345">
        <f t="shared" si="258"/>
        <v>1.8063608624611787</v>
      </c>
      <c r="CT217" s="345">
        <f t="shared" si="258"/>
        <v>1.8971582537796912</v>
      </c>
      <c r="CU217" s="345">
        <f t="shared" si="258"/>
        <v>1.9471046325993804</v>
      </c>
      <c r="CV217" s="345">
        <f t="shared" si="258"/>
        <v>1.9732582122510474</v>
      </c>
      <c r="CW217" s="345">
        <f t="shared" si="258"/>
        <v>1.9866001602449239</v>
      </c>
      <c r="CX217" s="345">
        <f t="shared" si="258"/>
        <v>1.9933157767671523</v>
      </c>
      <c r="CY217" s="345">
        <f t="shared" si="258"/>
        <v>1.9966732501078619</v>
      </c>
      <c r="CZ217" s="345">
        <f t="shared" si="258"/>
        <v>1.9983461383744436</v>
      </c>
      <c r="DA217" s="345">
        <f t="shared" si="258"/>
        <v>1.9991782605139634</v>
      </c>
      <c r="DB217" s="345">
        <f t="shared" si="258"/>
        <v>1.9995918236792631</v>
      </c>
      <c r="DC217" s="345">
        <f t="shared" si="258"/>
        <v>1.9997972778672723</v>
      </c>
      <c r="DD217" s="345">
        <f t="shared" si="258"/>
        <v>1.9998993243186103</v>
      </c>
      <c r="DE217" s="345">
        <f t="shared" si="258"/>
        <v>1.9999500042469289</v>
      </c>
      <c r="DF217" s="346">
        <f t="shared" si="258"/>
        <v>2</v>
      </c>
      <c r="DG217" s="268"/>
      <c r="DH217"/>
      <c r="DI217"/>
      <c r="DJ217" s="842"/>
      <c r="DK217" s="473">
        <v>0.9</v>
      </c>
      <c r="DL217" s="348">
        <f t="shared" si="218"/>
        <v>0.99899959778584102</v>
      </c>
      <c r="DM217" s="348">
        <f t="shared" si="218"/>
        <v>0.99850794233232665</v>
      </c>
      <c r="DN217" s="348">
        <f t="shared" si="218"/>
        <v>0.99777492793427958</v>
      </c>
      <c r="DO217" s="348">
        <f t="shared" si="218"/>
        <v>0.99668239783965107</v>
      </c>
      <c r="DP217" s="348">
        <f t="shared" si="218"/>
        <v>0.99505475368673069</v>
      </c>
      <c r="DQ217" s="348">
        <f t="shared" si="218"/>
        <v>0.99263152020112821</v>
      </c>
      <c r="DR217" s="348">
        <f t="shared" si="218"/>
        <v>0.98902740220109897</v>
      </c>
      <c r="DS217" s="348">
        <f t="shared" si="218"/>
        <v>0.98367485769368024</v>
      </c>
      <c r="DT217" s="348">
        <f t="shared" si="218"/>
        <v>0.97574313003145141</v>
      </c>
      <c r="DU217" s="348">
        <f t="shared" si="218"/>
        <v>0.9640275800758169</v>
      </c>
      <c r="DV217" s="348">
        <f t="shared" si="219"/>
        <v>0.94680601284626809</v>
      </c>
      <c r="DW217" s="348">
        <f t="shared" si="219"/>
        <v>0.9640275800758169</v>
      </c>
      <c r="DX217" s="348">
        <f t="shared" si="219"/>
        <v>0.97574313003145141</v>
      </c>
      <c r="DY217" s="348">
        <f t="shared" si="219"/>
        <v>0.98367485769368024</v>
      </c>
      <c r="DZ217" s="348">
        <f t="shared" si="219"/>
        <v>0.98902740220109897</v>
      </c>
      <c r="EA217" s="348">
        <f t="shared" si="219"/>
        <v>0.99263152020112821</v>
      </c>
      <c r="EB217" s="348">
        <f t="shared" si="219"/>
        <v>0.99505475368673069</v>
      </c>
      <c r="EC217" s="348">
        <f t="shared" si="219"/>
        <v>0.99668239783965107</v>
      </c>
      <c r="ED217" s="348">
        <f t="shared" si="219"/>
        <v>0.99777492793427958</v>
      </c>
      <c r="EE217" s="348">
        <f t="shared" si="219"/>
        <v>0.99850794233232665</v>
      </c>
      <c r="EF217" s="348">
        <f t="shared" si="219"/>
        <v>0.99899959778584102</v>
      </c>
      <c r="EG217"/>
      <c r="EH217"/>
      <c r="EI217"/>
      <c r="EJ217" s="844">
        <v>0.9</v>
      </c>
      <c r="EK217" s="348">
        <f t="shared" si="220"/>
        <v>0.99083985281811171</v>
      </c>
      <c r="EL217" s="348">
        <f t="shared" si="220"/>
        <v>0.98777354987847965</v>
      </c>
      <c r="EM217" s="348">
        <f t="shared" si="220"/>
        <v>0.98394206285173436</v>
      </c>
      <c r="EN217" s="348">
        <f t="shared" si="220"/>
        <v>0.97930689999723741</v>
      </c>
      <c r="EO217" s="348">
        <f t="shared" si="220"/>
        <v>0.97392137898758402</v>
      </c>
      <c r="EP217" s="348">
        <f t="shared" si="220"/>
        <v>0.96797526879474338</v>
      </c>
      <c r="EQ217" s="348">
        <f t="shared" si="220"/>
        <v>0.96182850221220129</v>
      </c>
      <c r="ER217" s="348">
        <f t="shared" si="220"/>
        <v>0.95601144400379967</v>
      </c>
      <c r="ES217" s="348">
        <f t="shared" si="220"/>
        <v>0.95116896097802295</v>
      </c>
      <c r="ET217" s="348">
        <f t="shared" si="220"/>
        <v>0.94794117998658045</v>
      </c>
      <c r="EU217" s="348">
        <f t="shared" si="221"/>
        <v>0.94680601284626809</v>
      </c>
      <c r="EV217" s="348">
        <f t="shared" si="221"/>
        <v>0.94794117998658045</v>
      </c>
      <c r="EW217" s="348">
        <f t="shared" si="221"/>
        <v>0.95116896097802295</v>
      </c>
      <c r="EX217" s="348">
        <f t="shared" si="221"/>
        <v>0.95601144400379967</v>
      </c>
      <c r="EY217" s="348">
        <f t="shared" si="221"/>
        <v>0.96182850221220129</v>
      </c>
      <c r="EZ217" s="348">
        <f t="shared" si="221"/>
        <v>0.96797526879474338</v>
      </c>
      <c r="FA217" s="348">
        <f t="shared" si="221"/>
        <v>0.97392137898758402</v>
      </c>
      <c r="FB217" s="348">
        <f t="shared" si="221"/>
        <v>0.97930689999723741</v>
      </c>
      <c r="FC217" s="348">
        <f t="shared" si="221"/>
        <v>0.98394206285173436</v>
      </c>
      <c r="FD217" s="348">
        <f t="shared" si="221"/>
        <v>0.98777354987847965</v>
      </c>
      <c r="FE217" s="348">
        <f t="shared" si="221"/>
        <v>0.99083985281811171</v>
      </c>
      <c r="FF217"/>
      <c r="FG217"/>
      <c r="FH217" s="842"/>
      <c r="FI217" s="473">
        <v>0.9</v>
      </c>
      <c r="FJ217" s="348">
        <f t="shared" si="222"/>
        <v>0.9640275800758169</v>
      </c>
      <c r="FK217" s="348">
        <f t="shared" si="222"/>
        <v>0.94680601284626809</v>
      </c>
      <c r="FL217" s="348">
        <f t="shared" si="222"/>
        <v>0.94680601284626809</v>
      </c>
      <c r="FM217" s="348">
        <f t="shared" si="222"/>
        <v>0.94680601284626809</v>
      </c>
      <c r="FN217" s="348">
        <f t="shared" si="222"/>
        <v>0.94680601284626809</v>
      </c>
      <c r="FO217" s="348">
        <f t="shared" si="222"/>
        <v>0.94680601284626809</v>
      </c>
      <c r="FP217" s="348">
        <f t="shared" si="222"/>
        <v>0.94680601284626809</v>
      </c>
      <c r="FQ217" s="348">
        <f t="shared" si="222"/>
        <v>0.94680601284626809</v>
      </c>
      <c r="FR217" s="348">
        <f t="shared" si="222"/>
        <v>0.94680601284626809</v>
      </c>
      <c r="FS217" s="348">
        <f t="shared" si="222"/>
        <v>0.94680601284626809</v>
      </c>
      <c r="FT217" s="348">
        <f t="shared" si="223"/>
        <v>0.94680601284626809</v>
      </c>
      <c r="FU217" s="348">
        <f t="shared" si="223"/>
        <v>0.94680601284626809</v>
      </c>
      <c r="FV217" s="348">
        <f t="shared" si="223"/>
        <v>0.94680601284626809</v>
      </c>
      <c r="FW217" s="348">
        <f t="shared" si="223"/>
        <v>0.94680601284626809</v>
      </c>
      <c r="FX217" s="348">
        <f t="shared" si="223"/>
        <v>0.94680601284626809</v>
      </c>
      <c r="FY217" s="348">
        <f t="shared" si="223"/>
        <v>0.94680601284626809</v>
      </c>
      <c r="FZ217" s="348">
        <f t="shared" si="223"/>
        <v>0.94680601284626809</v>
      </c>
      <c r="GA217" s="348">
        <f t="shared" si="223"/>
        <v>0.94680601284626809</v>
      </c>
      <c r="GB217" s="348">
        <f t="shared" si="223"/>
        <v>0.94680601284626809</v>
      </c>
      <c r="GC217" s="348">
        <f t="shared" si="223"/>
        <v>0.94680601284626809</v>
      </c>
      <c r="GD217" s="348">
        <f t="shared" si="223"/>
        <v>0.9640275800758169</v>
      </c>
      <c r="GE217"/>
      <c r="GF217"/>
      <c r="GG217"/>
    </row>
    <row r="218" spans="1:189" ht="42" customHeight="1">
      <c r="A218"/>
      <c r="B218" s="266"/>
      <c r="C218" s="237"/>
      <c r="D218" s="214">
        <v>1.4</v>
      </c>
      <c r="E218" s="219">
        <f t="shared" ref="E218:E246" si="259">$E$217-($E$217-$E$247)*1/(1+EXP(-($E$216*(-D218+$C$215))))</f>
        <v>1.9996441839343344</v>
      </c>
      <c r="F218" s="347">
        <f t="shared" si="224"/>
        <v>0.49981053144897936</v>
      </c>
      <c r="G218" s="348">
        <f t="shared" si="225"/>
        <v>0.49994791479319867</v>
      </c>
      <c r="H218" s="348">
        <f t="shared" si="226"/>
        <v>0.50012517787412569</v>
      </c>
      <c r="I218" s="348">
        <f t="shared" si="227"/>
        <v>0.50036949088702776</v>
      </c>
      <c r="J218" s="348">
        <f t="shared" si="228"/>
        <v>0.50093756774110798</v>
      </c>
      <c r="K218" s="348">
        <f t="shared" si="229"/>
        <v>0.50208047016142443</v>
      </c>
      <c r="L218" s="348">
        <f t="shared" si="230"/>
        <v>0.5043767681631135</v>
      </c>
      <c r="M218" s="348">
        <f t="shared" si="231"/>
        <v>0.50897973740429525</v>
      </c>
      <c r="N218" s="348">
        <f t="shared" si="232"/>
        <v>0.51816361991881488</v>
      </c>
      <c r="O218" s="348">
        <f t="shared" si="233"/>
        <v>0.53631854321079719</v>
      </c>
      <c r="P218" s="348">
        <f t="shared" si="234"/>
        <v>0.57156034737088091</v>
      </c>
      <c r="Q218" s="348">
        <f t="shared" si="235"/>
        <v>0.6376161583135459</v>
      </c>
      <c r="R218" s="348">
        <f t="shared" si="236"/>
        <v>0.75367470303323159</v>
      </c>
      <c r="S218" s="348">
        <f t="shared" si="237"/>
        <v>0.93616539924309961</v>
      </c>
      <c r="T218" s="348">
        <f t="shared" si="238"/>
        <v>1.1784027207949768</v>
      </c>
      <c r="U218" s="348">
        <f t="shared" si="239"/>
        <v>1.4366700456861317</v>
      </c>
      <c r="V218" s="348">
        <f t="shared" si="240"/>
        <v>1.6549968189444704</v>
      </c>
      <c r="W218" s="348">
        <f t="shared" si="241"/>
        <v>1.806176122995367</v>
      </c>
      <c r="X218" s="348">
        <f t="shared" si="242"/>
        <v>1.8969757443089579</v>
      </c>
      <c r="Y218" s="348">
        <f t="shared" si="243"/>
        <v>1.9469238110554579</v>
      </c>
      <c r="Z218" s="348">
        <f t="shared" si="244"/>
        <v>1.9730785437762779</v>
      </c>
      <c r="AA218" s="348">
        <f t="shared" si="245"/>
        <v>1.9864212254374873</v>
      </c>
      <c r="AB218" s="348">
        <f t="shared" si="246"/>
        <v>1.9931372849336797</v>
      </c>
      <c r="AC218" s="348">
        <f t="shared" si="247"/>
        <v>1.9964950150333827</v>
      </c>
      <c r="AD218" s="348">
        <f t="shared" si="248"/>
        <v>1.998168047283553</v>
      </c>
      <c r="AE218" s="348">
        <f t="shared" si="249"/>
        <v>1.999000247971253</v>
      </c>
      <c r="AF218" s="348">
        <f t="shared" si="250"/>
        <v>1.9994138529977876</v>
      </c>
      <c r="AG218" s="348">
        <f t="shared" si="251"/>
        <v>1.9996193291025317</v>
      </c>
      <c r="AH218" s="348">
        <f t="shared" si="252"/>
        <v>1.9997972485151125</v>
      </c>
      <c r="AI218" s="348">
        <f t="shared" si="253"/>
        <v>1.9998993009490023</v>
      </c>
      <c r="AJ218" s="349">
        <f t="shared" si="254"/>
        <v>1.9999499842055053</v>
      </c>
      <c r="AK218" s="268"/>
      <c r="AL218" s="182"/>
      <c r="AM218" s="266"/>
      <c r="AN218" s="237"/>
      <c r="AO218" s="214">
        <v>1.4</v>
      </c>
      <c r="AP218" s="219">
        <f t="shared" ref="AP218:AP246" si="260">$E$217-($E$217-$E$247)*1/(1+EXP(-($E$216*(-AO218+$C$215))))</f>
        <v>1.9996441839343344</v>
      </c>
      <c r="AQ218" s="348">
        <f t="shared" si="255"/>
        <v>0.99997687073385988</v>
      </c>
      <c r="AR218" s="348">
        <f t="shared" si="255"/>
        <v>0.99997491572431385</v>
      </c>
      <c r="AS218" s="348">
        <f t="shared" si="255"/>
        <v>0.99997363510027526</v>
      </c>
      <c r="AT218" s="348">
        <f t="shared" si="255"/>
        <v>0.99997294757989352</v>
      </c>
      <c r="AU218" s="348">
        <f t="shared" si="255"/>
        <v>0.99997268890368873</v>
      </c>
      <c r="AV218" s="348">
        <f t="shared" si="255"/>
        <v>0.99997265159119975</v>
      </c>
      <c r="AW218" s="348">
        <f t="shared" si="255"/>
        <v>0.99997268857891963</v>
      </c>
      <c r="AX218" s="348">
        <f t="shared" si="255"/>
        <v>0.99997294690304217</v>
      </c>
      <c r="AY218" s="348">
        <f t="shared" si="255"/>
        <v>0.99997363401938488</v>
      </c>
      <c r="AZ218" s="348">
        <f t="shared" si="255"/>
        <v>0.99997491416811646</v>
      </c>
      <c r="BA218" s="348">
        <f t="shared" si="256"/>
        <v>0.99997686861963508</v>
      </c>
      <c r="BB218" s="348">
        <f t="shared" si="256"/>
        <v>0.99997946161045981</v>
      </c>
      <c r="BC218" s="348">
        <f t="shared" si="256"/>
        <v>0.9999825318504354</v>
      </c>
      <c r="BD218" s="348">
        <f t="shared" si="256"/>
        <v>0.99998582218279364</v>
      </c>
      <c r="BE218" s="348">
        <f t="shared" si="256"/>
        <v>0.99998904198349003</v>
      </c>
      <c r="BF218" s="348">
        <f t="shared" si="256"/>
        <v>0.99999193865598079</v>
      </c>
      <c r="BG218" s="348">
        <f t="shared" si="256"/>
        <v>0.99999434956043898</v>
      </c>
      <c r="BH218" s="348">
        <f t="shared" si="256"/>
        <v>0.99999621775138448</v>
      </c>
      <c r="BI218" s="348">
        <f t="shared" si="256"/>
        <v>0.99999757433549019</v>
      </c>
      <c r="BJ218" s="348">
        <f t="shared" si="256"/>
        <v>0.99999850353325936</v>
      </c>
      <c r="BK218" s="348">
        <f t="shared" si="257"/>
        <v>0.99999910776974821</v>
      </c>
      <c r="BL218" s="348">
        <f t="shared" si="257"/>
        <v>0.99999948310355335</v>
      </c>
      <c r="BM218" s="348">
        <f t="shared" si="257"/>
        <v>0.99999970709470276</v>
      </c>
      <c r="BN218" s="348">
        <f t="shared" si="257"/>
        <v>0.99999983619213151</v>
      </c>
      <c r="BO218" s="348">
        <f t="shared" si="257"/>
        <v>0.99999990838706421</v>
      </c>
      <c r="BP218" s="348">
        <f t="shared" si="257"/>
        <v>0.99999994771892986</v>
      </c>
      <c r="BQ218" s="348">
        <f t="shared" si="257"/>
        <v>0.99999996866649665</v>
      </c>
      <c r="BR218" s="348">
        <f t="shared" si="257"/>
        <v>0.9999999796301694</v>
      </c>
      <c r="BS218" s="348">
        <f t="shared" si="257"/>
        <v>0.99999998532243239</v>
      </c>
      <c r="BT218" s="348">
        <f t="shared" si="257"/>
        <v>0.99999998831460779</v>
      </c>
      <c r="BU218" s="348">
        <f t="shared" si="257"/>
        <v>0.99999998997903772</v>
      </c>
      <c r="BV218" s="268"/>
      <c r="BW218" s="182"/>
      <c r="BX218" s="266"/>
      <c r="BY218" s="237"/>
      <c r="BZ218" s="214">
        <v>1.4</v>
      </c>
      <c r="CA218" s="219">
        <f t="shared" ref="CA218:CA246" si="261">$E$217-($E$217-$E$247)*1/(1+EXP(-($E$216*(-BZ218+$C$215))))</f>
        <v>1.9996441839343344</v>
      </c>
      <c r="CB218" s="347">
        <f t="shared" ref="CB218:CB247" si="262">MIN((CB$216+$E218)/2,CA217)</f>
        <v>0.4998220919671672</v>
      </c>
      <c r="CC218" s="348">
        <f t="shared" ref="CC218:DF218" si="263">_xlfn.IFS(($D218-$C$215)&lt;-(CC$215-$D$214),MIN((CC$216+$E218)/2,CB217),($D218-$C$215)&gt;-(CC$215-$D$214),MAX((CC$216+$E218)/2,CB217),TRUE,(CC$216+$E218)/2)</f>
        <v>0.4999604559391076</v>
      </c>
      <c r="CD218" s="348">
        <f t="shared" si="263"/>
        <v>0.50013836397194034</v>
      </c>
      <c r="CE218" s="348">
        <f t="shared" si="263"/>
        <v>0.50038302745890073</v>
      </c>
      <c r="CF218" s="348">
        <f t="shared" si="263"/>
        <v>0.50095124926892398</v>
      </c>
      <c r="CG218" s="348">
        <f t="shared" si="263"/>
        <v>0.50209420163890706</v>
      </c>
      <c r="CH218" s="348">
        <f t="shared" si="263"/>
        <v>0.50439054378564374</v>
      </c>
      <c r="CI218" s="348">
        <f t="shared" si="263"/>
        <v>0.50899350725499792</v>
      </c>
      <c r="CJ218" s="348">
        <f t="shared" si="263"/>
        <v>0.51817728217099179</v>
      </c>
      <c r="CK218" s="348">
        <f t="shared" si="263"/>
        <v>0.5363319975451214</v>
      </c>
      <c r="CL218" s="348">
        <f t="shared" si="263"/>
        <v>0.57157356865650399</v>
      </c>
      <c r="CM218" s="348">
        <f t="shared" si="263"/>
        <v>0.6376292541915507</v>
      </c>
      <c r="CN218" s="348">
        <f t="shared" si="263"/>
        <v>0.75368786856564474</v>
      </c>
      <c r="CO218" s="348">
        <f t="shared" si="263"/>
        <v>0.93617867221318674</v>
      </c>
      <c r="CP218" s="348">
        <f t="shared" si="263"/>
        <v>1.1784156338929486</v>
      </c>
      <c r="CQ218" s="348">
        <f t="shared" si="263"/>
        <v>1.4366816272709753</v>
      </c>
      <c r="CR218" s="348">
        <f t="shared" si="263"/>
        <v>1.6550061704568098</v>
      </c>
      <c r="CS218" s="348">
        <f t="shared" si="263"/>
        <v>1.8061829544283459</v>
      </c>
      <c r="CT218" s="348">
        <f t="shared" si="263"/>
        <v>1.8969803457468584</v>
      </c>
      <c r="CU218" s="348">
        <f t="shared" si="263"/>
        <v>1.9469267245665476</v>
      </c>
      <c r="CV218" s="348">
        <f t="shared" si="263"/>
        <v>1.9730803042182146</v>
      </c>
      <c r="CW218" s="348">
        <f t="shared" si="263"/>
        <v>1.9864222522120911</v>
      </c>
      <c r="CX218" s="348">
        <f t="shared" si="263"/>
        <v>1.9931378687343195</v>
      </c>
      <c r="CY218" s="348">
        <f t="shared" si="263"/>
        <v>1.9964953420750291</v>
      </c>
      <c r="CZ218" s="348">
        <f t="shared" si="263"/>
        <v>1.9981682303416108</v>
      </c>
      <c r="DA218" s="348">
        <f t="shared" si="263"/>
        <v>1.9990003524811306</v>
      </c>
      <c r="DB218" s="348">
        <f t="shared" si="263"/>
        <v>1.9994139156464303</v>
      </c>
      <c r="DC218" s="348">
        <f t="shared" si="263"/>
        <v>1.9996193698344396</v>
      </c>
      <c r="DD218" s="348">
        <f t="shared" si="263"/>
        <v>1.9997972778672723</v>
      </c>
      <c r="DE218" s="348">
        <f t="shared" si="263"/>
        <v>1.9998993243186103</v>
      </c>
      <c r="DF218" s="349">
        <f t="shared" si="263"/>
        <v>1.9999500042469289</v>
      </c>
      <c r="DG218" s="268"/>
      <c r="DH218"/>
      <c r="DI218"/>
      <c r="DJ218"/>
      <c r="DK218" s="472">
        <v>0.8</v>
      </c>
      <c r="DL218" s="348">
        <f t="shared" si="218"/>
        <v>0.99850794233232665</v>
      </c>
      <c r="DM218" s="348">
        <f t="shared" si="218"/>
        <v>0.99777492793427958</v>
      </c>
      <c r="DN218" s="348">
        <f t="shared" si="218"/>
        <v>0.99668239783965107</v>
      </c>
      <c r="DO218" s="348">
        <f t="shared" si="218"/>
        <v>0.99505475368673069</v>
      </c>
      <c r="DP218" s="348">
        <f t="shared" si="218"/>
        <v>0.99263152020112821</v>
      </c>
      <c r="DQ218" s="348">
        <f t="shared" si="218"/>
        <v>0.98902740220109897</v>
      </c>
      <c r="DR218" s="348">
        <f t="shared" si="218"/>
        <v>0.98367485769368024</v>
      </c>
      <c r="DS218" s="348">
        <f t="shared" si="218"/>
        <v>0.97574313003145141</v>
      </c>
      <c r="DT218" s="348">
        <f t="shared" si="218"/>
        <v>0.9640275800758169</v>
      </c>
      <c r="DU218" s="348">
        <f t="shared" si="218"/>
        <v>0.94680601284626809</v>
      </c>
      <c r="DV218" s="348">
        <f t="shared" si="219"/>
        <v>0.92166855440647133</v>
      </c>
      <c r="DW218" s="348">
        <f t="shared" si="219"/>
        <v>0.94680601284626809</v>
      </c>
      <c r="DX218" s="348">
        <f t="shared" si="219"/>
        <v>0.9640275800758169</v>
      </c>
      <c r="DY218" s="348">
        <f t="shared" si="219"/>
        <v>0.97574313003145141</v>
      </c>
      <c r="DZ218" s="348">
        <f t="shared" si="219"/>
        <v>0.98367485769368024</v>
      </c>
      <c r="EA218" s="348">
        <f t="shared" si="219"/>
        <v>0.98902740220109897</v>
      </c>
      <c r="EB218" s="348">
        <f t="shared" si="219"/>
        <v>0.99263152020112821</v>
      </c>
      <c r="EC218" s="348">
        <f t="shared" si="219"/>
        <v>0.99505475368673069</v>
      </c>
      <c r="ED218" s="348">
        <f t="shared" si="219"/>
        <v>0.99668239783965107</v>
      </c>
      <c r="EE218" s="348">
        <f t="shared" si="219"/>
        <v>0.99777492793427958</v>
      </c>
      <c r="EF218" s="348">
        <f t="shared" si="219"/>
        <v>0.99850794233232665</v>
      </c>
      <c r="EG218"/>
      <c r="EH218"/>
      <c r="EI218"/>
      <c r="EJ218" s="844">
        <v>0.8</v>
      </c>
      <c r="EK218" s="348">
        <f t="shared" si="220"/>
        <v>0.9881484381384964</v>
      </c>
      <c r="EL218" s="348">
        <f t="shared" si="220"/>
        <v>0.98394206285173436</v>
      </c>
      <c r="EM218" s="348">
        <f t="shared" si="220"/>
        <v>0.97857308588823533</v>
      </c>
      <c r="EN218" s="348">
        <f t="shared" si="220"/>
        <v>0.97192976967610911</v>
      </c>
      <c r="EO218" s="348">
        <f t="shared" si="220"/>
        <v>0.9640275800758169</v>
      </c>
      <c r="EP218" s="348">
        <f t="shared" si="220"/>
        <v>0.95509269691387622</v>
      </c>
      <c r="EQ218" s="348">
        <f t="shared" si="220"/>
        <v>0.94563952947663132</v>
      </c>
      <c r="ER218" s="348">
        <f t="shared" si="220"/>
        <v>0.93650024009844923</v>
      </c>
      <c r="ES218" s="348">
        <f t="shared" si="220"/>
        <v>0.92875356714922219</v>
      </c>
      <c r="ET218" s="348">
        <f t="shared" si="220"/>
        <v>0.92352148935148781</v>
      </c>
      <c r="EU218" s="348">
        <f t="shared" si="221"/>
        <v>0.92166855440647133</v>
      </c>
      <c r="EV218" s="348">
        <f t="shared" si="221"/>
        <v>0.92352148935148781</v>
      </c>
      <c r="EW218" s="348">
        <f t="shared" si="221"/>
        <v>0.92875356714922219</v>
      </c>
      <c r="EX218" s="348">
        <f t="shared" si="221"/>
        <v>0.93650024009844923</v>
      </c>
      <c r="EY218" s="348">
        <f t="shared" si="221"/>
        <v>0.94563952947663132</v>
      </c>
      <c r="EZ218" s="348">
        <f t="shared" si="221"/>
        <v>0.95509269691387622</v>
      </c>
      <c r="FA218" s="348">
        <f t="shared" si="221"/>
        <v>0.9640275800758169</v>
      </c>
      <c r="FB218" s="348">
        <f t="shared" si="221"/>
        <v>0.97192976967610911</v>
      </c>
      <c r="FC218" s="348">
        <f t="shared" si="221"/>
        <v>0.97857308588823533</v>
      </c>
      <c r="FD218" s="348">
        <f t="shared" si="221"/>
        <v>0.98394206285173436</v>
      </c>
      <c r="FE218" s="348">
        <f t="shared" si="221"/>
        <v>0.9881484381384964</v>
      </c>
      <c r="FF218"/>
      <c r="FG218"/>
      <c r="FH218" s="842"/>
      <c r="FI218" s="473">
        <v>0.8</v>
      </c>
      <c r="FJ218" s="348">
        <f t="shared" si="222"/>
        <v>0.9640275800758169</v>
      </c>
      <c r="FK218" s="348">
        <f t="shared" si="222"/>
        <v>0.94680601284626809</v>
      </c>
      <c r="FL218" s="348">
        <f t="shared" si="222"/>
        <v>0.92166855440647133</v>
      </c>
      <c r="FM218" s="348">
        <f t="shared" si="222"/>
        <v>0.92166855440647133</v>
      </c>
      <c r="FN218" s="348">
        <f t="shared" si="222"/>
        <v>0.92166855440647133</v>
      </c>
      <c r="FO218" s="348">
        <f t="shared" si="222"/>
        <v>0.92166855440647133</v>
      </c>
      <c r="FP218" s="348">
        <f t="shared" si="222"/>
        <v>0.92166855440647133</v>
      </c>
      <c r="FQ218" s="348">
        <f t="shared" si="222"/>
        <v>0.92166855440647133</v>
      </c>
      <c r="FR218" s="348">
        <f t="shared" si="222"/>
        <v>0.92166855440647133</v>
      </c>
      <c r="FS218" s="348">
        <f t="shared" si="222"/>
        <v>0.92166855440647133</v>
      </c>
      <c r="FT218" s="348">
        <f t="shared" si="223"/>
        <v>0.92166855440647133</v>
      </c>
      <c r="FU218" s="348">
        <f t="shared" si="223"/>
        <v>0.92166855440647133</v>
      </c>
      <c r="FV218" s="348">
        <f t="shared" si="223"/>
        <v>0.92166855440647133</v>
      </c>
      <c r="FW218" s="348">
        <f t="shared" si="223"/>
        <v>0.92166855440647133</v>
      </c>
      <c r="FX218" s="348">
        <f t="shared" si="223"/>
        <v>0.92166855440647133</v>
      </c>
      <c r="FY218" s="348">
        <f t="shared" si="223"/>
        <v>0.92166855440647133</v>
      </c>
      <c r="FZ218" s="348">
        <f t="shared" si="223"/>
        <v>0.92166855440647133</v>
      </c>
      <c r="GA218" s="348">
        <f t="shared" si="223"/>
        <v>0.92166855440647133</v>
      </c>
      <c r="GB218" s="348">
        <f t="shared" si="223"/>
        <v>0.92166855440647133</v>
      </c>
      <c r="GC218" s="348">
        <f t="shared" si="223"/>
        <v>0.94680601284626809</v>
      </c>
      <c r="GD218" s="348">
        <f t="shared" si="223"/>
        <v>0.9640275800758169</v>
      </c>
      <c r="GE218"/>
      <c r="GF218"/>
      <c r="GG218"/>
    </row>
    <row r="219" spans="1:189" ht="42" customHeight="1">
      <c r="A219"/>
      <c r="B219" s="266"/>
      <c r="C219" s="237"/>
      <c r="D219" s="214">
        <v>1.3</v>
      </c>
      <c r="E219" s="219">
        <f t="shared" si="259"/>
        <v>1.9992835605765731</v>
      </c>
      <c r="F219" s="347">
        <f t="shared" si="224"/>
        <v>0.49961672316700573</v>
      </c>
      <c r="G219" s="348">
        <f t="shared" si="225"/>
        <v>0.49975262120828318</v>
      </c>
      <c r="H219" s="348">
        <f t="shared" si="226"/>
        <v>0.49979293487346566</v>
      </c>
      <c r="I219" s="348">
        <f t="shared" si="227"/>
        <v>0.50024853758972487</v>
      </c>
      <c r="J219" s="348">
        <f t="shared" si="228"/>
        <v>0.50074050693297123</v>
      </c>
      <c r="K219" s="348">
        <f t="shared" si="229"/>
        <v>0.50188334156739156</v>
      </c>
      <c r="L219" s="348">
        <f t="shared" si="230"/>
        <v>0.50417959214254093</v>
      </c>
      <c r="M219" s="348">
        <f t="shared" si="231"/>
        <v>0.50878261480283027</v>
      </c>
      <c r="N219" s="348">
        <f t="shared" si="232"/>
        <v>0.51796675208751619</v>
      </c>
      <c r="O219" s="348">
        <f t="shared" si="233"/>
        <v>0.53612215818719744</v>
      </c>
      <c r="P219" s="348">
        <f t="shared" si="234"/>
        <v>0.57136459910123094</v>
      </c>
      <c r="Q219" s="348">
        <f t="shared" si="235"/>
        <v>0.63742105297580287</v>
      </c>
      <c r="R219" s="348">
        <f t="shared" si="236"/>
        <v>0.75348015673539093</v>
      </c>
      <c r="S219" s="348">
        <f t="shared" si="237"/>
        <v>0.93597150064100854</v>
      </c>
      <c r="T219" s="348">
        <f t="shared" si="238"/>
        <v>1.1782100217003624</v>
      </c>
      <c r="U219" s="348">
        <f t="shared" si="239"/>
        <v>1.4364794160632144</v>
      </c>
      <c r="V219" s="348">
        <f t="shared" si="240"/>
        <v>1.6548088271394625</v>
      </c>
      <c r="W219" s="348">
        <f t="shared" si="241"/>
        <v>1.8059906677226727</v>
      </c>
      <c r="X219" s="348">
        <f t="shared" si="242"/>
        <v>1.8967922672907953</v>
      </c>
      <c r="Y219" s="348">
        <f t="shared" si="243"/>
        <v>1.9467416703209759</v>
      </c>
      <c r="Z219" s="348">
        <f t="shared" si="244"/>
        <v>1.9728972216686469</v>
      </c>
      <c r="AA219" s="348">
        <f t="shared" si="245"/>
        <v>1.9862403715843124</v>
      </c>
      <c r="AB219" s="348">
        <f t="shared" si="246"/>
        <v>1.9929566857396999</v>
      </c>
      <c r="AC219" s="348">
        <f t="shared" si="247"/>
        <v>1.9963145490812704</v>
      </c>
      <c r="AD219" s="348">
        <f t="shared" si="248"/>
        <v>1.9979876489530204</v>
      </c>
      <c r="AE219" s="348">
        <f t="shared" si="249"/>
        <v>1.9988198831221571</v>
      </c>
      <c r="AF219" s="348">
        <f t="shared" si="250"/>
        <v>1.9992335043905567</v>
      </c>
      <c r="AG219" s="348">
        <f t="shared" si="251"/>
        <v>1.9995917538286072</v>
      </c>
      <c r="AH219" s="348">
        <f t="shared" si="252"/>
        <v>1.9997972232529877</v>
      </c>
      <c r="AI219" s="348">
        <f t="shared" si="253"/>
        <v>1.9998992778065681</v>
      </c>
      <c r="AJ219" s="349">
        <f t="shared" si="254"/>
        <v>1.9999499625342028</v>
      </c>
      <c r="AK219" s="268"/>
      <c r="AL219" s="182"/>
      <c r="AM219" s="266"/>
      <c r="AN219" s="237"/>
      <c r="AO219" s="214">
        <v>1.3</v>
      </c>
      <c r="AP219" s="219">
        <f t="shared" si="260"/>
        <v>1.9992835605765731</v>
      </c>
      <c r="AQ219" s="348">
        <f t="shared" si="255"/>
        <v>0.99994984982787793</v>
      </c>
      <c r="AR219" s="348">
        <f t="shared" si="255"/>
        <v>0.99994492968106108</v>
      </c>
      <c r="AS219" s="348">
        <f t="shared" si="255"/>
        <v>0.99994166505608661</v>
      </c>
      <c r="AT219" s="348">
        <f t="shared" si="255"/>
        <v>0.9999398991273587</v>
      </c>
      <c r="AU219" s="348">
        <f t="shared" si="255"/>
        <v>0.99993923238193794</v>
      </c>
      <c r="AV219" s="348">
        <f t="shared" si="255"/>
        <v>0.99993913618800778</v>
      </c>
      <c r="AW219" s="348">
        <f t="shared" si="255"/>
        <v>0.99993923176827637</v>
      </c>
      <c r="AX219" s="348">
        <f t="shared" si="255"/>
        <v>0.99993989783764881</v>
      </c>
      <c r="AY219" s="348">
        <f t="shared" si="255"/>
        <v>0.99994166297041009</v>
      </c>
      <c r="AZ219" s="348">
        <f t="shared" si="255"/>
        <v>0.99994492663210488</v>
      </c>
      <c r="BA219" s="348">
        <f t="shared" si="256"/>
        <v>0.99994984561675782</v>
      </c>
      <c r="BB219" s="348">
        <f t="shared" si="256"/>
        <v>0.99995624820278584</v>
      </c>
      <c r="BC219" s="348">
        <f t="shared" si="256"/>
        <v>0.99996363652743392</v>
      </c>
      <c r="BD219" s="348">
        <f t="shared" si="256"/>
        <v>0.99997130348253793</v>
      </c>
      <c r="BE219" s="348">
        <f t="shared" si="256"/>
        <v>0.99997852677370258</v>
      </c>
      <c r="BF219" s="348">
        <f t="shared" si="256"/>
        <v>0.99998475495382955</v>
      </c>
      <c r="BG219" s="348">
        <f t="shared" si="256"/>
        <v>0.99998970789683028</v>
      </c>
      <c r="BH219" s="348">
        <f t="shared" si="256"/>
        <v>0.99999336931934157</v>
      </c>
      <c r="BI219" s="348">
        <f t="shared" si="256"/>
        <v>0.99999590532631655</v>
      </c>
      <c r="BJ219" s="348">
        <f t="shared" si="256"/>
        <v>0.99999756384978566</v>
      </c>
      <c r="BK219" s="348">
        <f t="shared" si="257"/>
        <v>0.99999859553413895</v>
      </c>
      <c r="BL219" s="348">
        <f t="shared" si="257"/>
        <v>0.99999921009174864</v>
      </c>
      <c r="BM219" s="348">
        <f t="shared" si="257"/>
        <v>0.99999956280266189</v>
      </c>
      <c r="BN219" s="348">
        <f t="shared" si="257"/>
        <v>0.99999975889833492</v>
      </c>
      <c r="BO219" s="348">
        <f t="shared" si="257"/>
        <v>0.99999986500933902</v>
      </c>
      <c r="BP219" s="348">
        <f t="shared" si="257"/>
        <v>0.99999992111341218</v>
      </c>
      <c r="BQ219" s="348">
        <f t="shared" si="257"/>
        <v>0.99999995019241739</v>
      </c>
      <c r="BR219" s="348">
        <f t="shared" si="257"/>
        <v>0.99999996506754274</v>
      </c>
      <c r="BS219" s="348">
        <f t="shared" si="257"/>
        <v>0.99999997269008956</v>
      </c>
      <c r="BT219" s="348">
        <f t="shared" si="257"/>
        <v>0.99999997674280816</v>
      </c>
      <c r="BU219" s="348">
        <f t="shared" si="257"/>
        <v>0.99999997914311556</v>
      </c>
      <c r="BV219" s="268"/>
      <c r="BW219" s="182"/>
      <c r="BX219" s="266"/>
      <c r="BY219" s="237"/>
      <c r="BZ219" s="214">
        <v>1.3</v>
      </c>
      <c r="CA219" s="219">
        <f t="shared" si="261"/>
        <v>1.9992835605765731</v>
      </c>
      <c r="CB219" s="347">
        <f t="shared" si="262"/>
        <v>0.49964178028828654</v>
      </c>
      <c r="CC219" s="348">
        <f t="shared" ref="CC219:CC247" si="264">_xlfn.IFS(($D219-$C$215)&lt;-(CC$215-$D$214),MIN((CC$216+$E219)/2,CB218),($D219-$C$215)&gt;-(CC$215-$D$214),MAX((CC$216+$E219)/2,CB218),TRUE,(CC$216+$E219)/2)</f>
        <v>0.49978014426022693</v>
      </c>
      <c r="CD219" s="348">
        <f t="shared" ref="CD219:CD247" si="265">_xlfn.IFS(($D219-$C$215)&lt;-(CD$215-$D$214),MIN((CD$216+$E219)/2,CB218),($D219-$C$215)&gt;-(CD$215-$D$214),MAX((CD$216+$E219)/2,CC217),TRUE,(CD$216+$E219)/2)</f>
        <v>0.4998220919671672</v>
      </c>
      <c r="CE219" s="348">
        <f t="shared" ref="CE219:CE247" si="266">_xlfn.IFS(($D219-$C$215)&lt;-(CE$215-$D$214),MIN((CE$216+$E219)/2,CC218),($D219-$C$215)&gt;-(CE$215-$D$214),MAX((CE$216+$E219)/2,CD217),TRUE,(CE$216+$E219)/2)</f>
        <v>0.5002786047704354</v>
      </c>
      <c r="CF219" s="348">
        <f t="shared" ref="CF219:CF247" si="267">_xlfn.IFS(($D219-$C$215)&lt;-(CF$215-$D$214),MIN((CF$216+$E219)/2,CD218),($D219-$C$215)&gt;-(CF$215-$D$214),MAX((CF$216+$E219)/2,CE217),TRUE,(CF$216+$E219)/2)</f>
        <v>0.50077093759004332</v>
      </c>
      <c r="CG219" s="348">
        <f t="shared" ref="CG219:CG247" si="268">_xlfn.IFS(($D219-$C$215)&lt;-(CG$215-$D$214),MIN((CG$216+$E219)/2,CE218),($D219-$C$215)&gt;-(CG$215-$D$214),MAX((CG$216+$E219)/2,CF217),TRUE,(CG$216+$E219)/2)</f>
        <v>0.50191388996002639</v>
      </c>
      <c r="CH219" s="348">
        <f t="shared" ref="CH219:CH247" si="269">_xlfn.IFS(($D219-$C$215)&lt;-(CH$215-$D$214),MIN((CH$216+$E219)/2,CF218),($D219-$C$215)&gt;-(CH$215-$D$214),MAX((CH$216+$E219)/2,CG217),TRUE,(CH$216+$E219)/2)</f>
        <v>0.50421023210676297</v>
      </c>
      <c r="CI219" s="348">
        <f t="shared" ref="CI219:CI247" si="270">_xlfn.IFS(($D219-$C$215)&lt;-(CI$215-$D$214),MIN((CI$216+$E219)/2,CG218),($D219-$C$215)&gt;-(CI$215-$D$214),MAX((CI$216+$E219)/2,CH217),TRUE,(CI$216+$E219)/2)</f>
        <v>0.50881319557611726</v>
      </c>
      <c r="CJ219" s="348">
        <f t="shared" ref="CJ219:CJ247" si="271">_xlfn.IFS(($D219-$C$215)&lt;-(CJ$215-$D$214),MIN((CJ$216+$E219)/2,CH218),($D219-$C$215)&gt;-(CJ$215-$D$214),MAX((CJ$216+$E219)/2,CI217),TRUE,(CJ$216+$E219)/2)</f>
        <v>0.51799697049211124</v>
      </c>
      <c r="CK219" s="348">
        <f t="shared" ref="CK219:CK247" si="272">_xlfn.IFS(($D219-$C$215)&lt;-(CK$215-$D$214),MIN((CK$216+$E219)/2,CI218),($D219-$C$215)&gt;-(CK$215-$D$214),MAX((CK$216+$E219)/2,CJ217),TRUE,(CK$216+$E219)/2)</f>
        <v>0.53615168586624073</v>
      </c>
      <c r="CL219" s="348">
        <f t="shared" ref="CL219:CL247" si="273">_xlfn.IFS(($D219-$C$215)&lt;-(CL$215-$D$214),MIN((CL$216+$E219)/2,CJ218),($D219-$C$215)&gt;-(CL$215-$D$214),MAX((CL$216+$E219)/2,CK217),TRUE,(CL$216+$E219)/2)</f>
        <v>0.57139325697762344</v>
      </c>
      <c r="CM219" s="348">
        <f t="shared" ref="CM219:CM247" si="274">_xlfn.IFS(($D219-$C$215)&lt;-(CM$215-$D$214),MIN((CM$216+$E219)/2,CK218),($D219-$C$215)&gt;-(CM$215-$D$214),MAX((CM$216+$E219)/2,CL217),TRUE,(CM$216+$E219)/2)</f>
        <v>0.63744894251267004</v>
      </c>
      <c r="CN219" s="348">
        <f t="shared" ref="CN219:CN247" si="275">_xlfn.IFS(($D219-$C$215)&lt;-(CN$215-$D$214),MIN((CN$216+$E219)/2,CL218),($D219-$C$215)&gt;-(CN$215-$D$214),MAX((CN$216+$E219)/2,CM217),TRUE,(CN$216+$E219)/2)</f>
        <v>0.75350755688676407</v>
      </c>
      <c r="CO219" s="348">
        <f t="shared" ref="CO219:CO247" si="276">_xlfn.IFS(($D219-$C$215)&lt;-(CO$215-$D$214),MIN((CO$216+$E219)/2,CM218),($D219-$C$215)&gt;-(CO$215-$D$214),MAX((CO$216+$E219)/2,CN217),TRUE,(CO$216+$E219)/2)</f>
        <v>0.93599836053430607</v>
      </c>
      <c r="CP219" s="348">
        <f t="shared" ref="CP219:CP247" si="277">_xlfn.IFS(($D219-$C$215)&lt;-(CP$215-$D$214),MIN((CP$216+$E219)/2,CN218),($D219-$C$215)&gt;-(CP$215-$D$214),MAX((CP$216+$E219)/2,CO217),TRUE,(CP$216+$E219)/2)</f>
        <v>1.1782353222140678</v>
      </c>
      <c r="CQ219" s="348">
        <f t="shared" ref="CQ219:CQ247" si="278">_xlfn.IFS(($D219-$C$215)&lt;-(CQ$215-$D$214),MIN((CQ$216+$E219)/2,CO218),($D219-$C$215)&gt;-(CQ$215-$D$214),MAX((CQ$216+$E219)/2,CP217),TRUE,(CQ$216+$E219)/2)</f>
        <v>1.4365013155920945</v>
      </c>
      <c r="CR219" s="348">
        <f t="shared" ref="CR219:CR247" si="279">_xlfn.IFS(($D219-$C$215)&lt;-(CR$215-$D$214),MIN((CR$216+$E219)/2,CP218),($D219-$C$215)&gt;-(CR$215-$D$214),MAX((CR$216+$E219)/2,CQ217),TRUE,(CR$216+$E219)/2)</f>
        <v>1.654825858777929</v>
      </c>
      <c r="CS219" s="348">
        <f t="shared" ref="CS219:CS247" si="280">_xlfn.IFS(($D219-$C$215)&lt;-(CS$215-$D$214),MIN((CS$216+$E219)/2,CQ218),($D219-$C$215)&gt;-(CS$215-$D$214),MAX((CS$216+$E219)/2,CR217),TRUE,(CS$216+$E219)/2)</f>
        <v>1.8060026427494651</v>
      </c>
      <c r="CT219" s="348">
        <f t="shared" ref="CT219:CT247" si="281">_xlfn.IFS(($D219-$C$215)&lt;-(CT$215-$D$214),MIN((CT$216+$E219)/2,CR218),($D219-$C$215)&gt;-(CT$215-$D$214),MAX((CT$216+$E219)/2,CS217),TRUE,(CT$216+$E219)/2)</f>
        <v>1.8968000340679776</v>
      </c>
      <c r="CU219" s="348">
        <f t="shared" ref="CU219:CU247" si="282">_xlfn.IFS(($D219-$C$215)&lt;-(CU$215-$D$214),MIN((CU$216+$E219)/2,CS218),($D219-$C$215)&gt;-(CU$215-$D$214),MAX((CU$216+$E219)/2,CT217),TRUE,(CU$216+$E219)/2)</f>
        <v>1.9467464128876668</v>
      </c>
      <c r="CV219" s="348">
        <f t="shared" ref="CV219:CV247" si="283">_xlfn.IFS(($D219-$C$215)&lt;-(CV$215-$D$214),MIN((CV$216+$E219)/2,CT218),($D219-$C$215)&gt;-(CV$215-$D$214),MAX((CV$216+$E219)/2,CU217),TRUE,(CV$216+$E219)/2)</f>
        <v>1.9728999925393338</v>
      </c>
      <c r="CW219" s="348">
        <f t="shared" ref="CW219:CW247" si="284">_xlfn.IFS(($D219-$C$215)&lt;-(CW$215-$D$214),MIN((CW$216+$E219)/2,CU218),($D219-$C$215)&gt;-(CW$215-$D$214),MAX((CW$216+$E219)/2,CV217),TRUE,(CW$216+$E219)/2)</f>
        <v>1.9862419405332106</v>
      </c>
      <c r="CX219" s="348">
        <f t="shared" ref="CX219:CX247" si="285">_xlfn.IFS(($D219-$C$215)&lt;-(CX$215-$D$214),MIN((CX$216+$E219)/2,CV218),($D219-$C$215)&gt;-(CX$215-$D$214),MAX((CX$216+$E219)/2,CW217),TRUE,(CX$216+$E219)/2)</f>
        <v>1.9929575570554388</v>
      </c>
      <c r="CY219" s="348">
        <f t="shared" ref="CY219:CY247" si="286">_xlfn.IFS(($D219-$C$215)&lt;-(CY$215-$D$214),MIN((CY$216+$E219)/2,CW218),($D219-$C$215)&gt;-(CY$215-$D$214),MAX((CY$216+$E219)/2,CX217),TRUE,(CY$216+$E219)/2)</f>
        <v>1.9963150303961483</v>
      </c>
      <c r="CZ219" s="348">
        <f t="shared" ref="CZ219:CZ247" si="287">_xlfn.IFS(($D219-$C$215)&lt;-(CZ$215-$D$214),MIN((CZ$216+$E219)/2,CX218),($D219-$C$215)&gt;-(CZ$215-$D$214),MAX((CZ$216+$E219)/2,CY217),TRUE,(CZ$216+$E219)/2)</f>
        <v>1.9979879186627301</v>
      </c>
      <c r="DA219" s="348">
        <f t="shared" ref="DA219:DA247" si="288">_xlfn.IFS(($D219-$C$215)&lt;-(DA$215-$D$214),MIN((DA$216+$E219)/2,CY218),($D219-$C$215)&gt;-(DA$215-$D$214),MAX((DA$216+$E219)/2,CZ217),TRUE,(DA$216+$E219)/2)</f>
        <v>1.9988200408022498</v>
      </c>
      <c r="DB219" s="348">
        <f t="shared" ref="DB219:DB247" si="289">_xlfn.IFS(($D219-$C$215)&lt;-(DB$215-$D$214),MIN((DB$216+$E219)/2,CZ218),($D219-$C$215)&gt;-(DB$215-$D$214),MAX((DB$216+$E219)/2,DA217),TRUE,(DB$216+$E219)/2)</f>
        <v>1.9992336039675496</v>
      </c>
      <c r="DC219" s="348">
        <f t="shared" ref="DC219:DC247" si="290">_xlfn.IFS(($D219-$C$215)&lt;-(DC$215-$D$214),MIN((DC$216+$E219)/2,DA218),($D219-$C$215)&gt;-(DC$215-$D$214),MAX((DC$216+$E219)/2,DB217),TRUE,(DC$216+$E219)/2)</f>
        <v>1.9995918236792631</v>
      </c>
      <c r="DD219" s="348">
        <f t="shared" ref="DD219:DD247" si="291">_xlfn.IFS(($D219-$C$215)&lt;-(DD$215-$D$214),MIN((DD$216+$E219)/2,DB218),($D219-$C$215)&gt;-(DD$215-$D$214),MAX((DD$216+$E219)/2,DC217),TRUE,(DD$216+$E219)/2)</f>
        <v>1.9997972778672723</v>
      </c>
      <c r="DE219" s="348">
        <f t="shared" ref="DE219:DE247" si="292">_xlfn.IFS(($D219-$C$215)&lt;-(DE$215-$D$214),MIN((DE$216+$E219)/2,DC218),($D219-$C$215)&gt;-(DE$215-$D$214),MAX((DE$216+$E219)/2,DD217),TRUE,(DE$216+$E219)/2)</f>
        <v>1.9998993243186103</v>
      </c>
      <c r="DF219" s="349">
        <f t="shared" ref="DF219:DF247" si="293">_xlfn.IFS(($D219-$C$215)&lt;-(DF$215-$D$214),MIN((DF$216+$E219)/2,DD218),($D219-$C$215)&gt;-(DF$215-$D$214),MAX((DF$216+$E219)/2,DE217),TRUE,(DF$216+$E219)/2)</f>
        <v>1.9999500042469289</v>
      </c>
      <c r="DG219" s="268"/>
      <c r="DH219"/>
      <c r="DI219"/>
      <c r="DJ219"/>
      <c r="DK219" s="843">
        <v>0.7</v>
      </c>
      <c r="DL219" s="348">
        <f t="shared" si="218"/>
        <v>0.99777492793427958</v>
      </c>
      <c r="DM219" s="348">
        <f t="shared" si="218"/>
        <v>0.99668239783965107</v>
      </c>
      <c r="DN219" s="348">
        <f t="shared" si="218"/>
        <v>0.99505475368673069</v>
      </c>
      <c r="DO219" s="348">
        <f t="shared" si="218"/>
        <v>0.99263152020112821</v>
      </c>
      <c r="DP219" s="348">
        <f t="shared" si="218"/>
        <v>0.98902740220109897</v>
      </c>
      <c r="DQ219" s="348">
        <f t="shared" si="218"/>
        <v>0.98367485769368024</v>
      </c>
      <c r="DR219" s="348">
        <f t="shared" si="218"/>
        <v>0.97574313003145141</v>
      </c>
      <c r="DS219" s="348">
        <f t="shared" si="218"/>
        <v>0.9640275800758169</v>
      </c>
      <c r="DT219" s="348">
        <f t="shared" si="218"/>
        <v>0.94680601284626809</v>
      </c>
      <c r="DU219" s="348">
        <f t="shared" si="218"/>
        <v>0.92166855440647133</v>
      </c>
      <c r="DV219" s="348">
        <f t="shared" si="219"/>
        <v>0.88535164820226253</v>
      </c>
      <c r="DW219" s="348">
        <f t="shared" si="219"/>
        <v>0.92166855440647133</v>
      </c>
      <c r="DX219" s="348">
        <f t="shared" si="219"/>
        <v>0.94680601284626809</v>
      </c>
      <c r="DY219" s="348">
        <f t="shared" si="219"/>
        <v>0.9640275800758169</v>
      </c>
      <c r="DZ219" s="348">
        <f t="shared" si="219"/>
        <v>0.97574313003145141</v>
      </c>
      <c r="EA219" s="348">
        <f t="shared" si="219"/>
        <v>0.98367485769368024</v>
      </c>
      <c r="EB219" s="348">
        <f t="shared" si="219"/>
        <v>0.98902740220109897</v>
      </c>
      <c r="EC219" s="348">
        <f t="shared" si="219"/>
        <v>0.99263152020112821</v>
      </c>
      <c r="ED219" s="348">
        <f t="shared" si="219"/>
        <v>0.99505475368673069</v>
      </c>
      <c r="EE219" s="348">
        <f t="shared" si="219"/>
        <v>0.99668239783965107</v>
      </c>
      <c r="EF219" s="348">
        <f t="shared" si="219"/>
        <v>0.99777492793427958</v>
      </c>
      <c r="EG219"/>
      <c r="EH219"/>
      <c r="EI219"/>
      <c r="EJ219" s="844">
        <v>0.7</v>
      </c>
      <c r="EK219" s="348">
        <f t="shared" si="220"/>
        <v>0.98495972419362809</v>
      </c>
      <c r="EL219" s="348">
        <f t="shared" si="220"/>
        <v>0.97930689999723741</v>
      </c>
      <c r="EM219" s="348">
        <f t="shared" si="220"/>
        <v>0.97192976967610911</v>
      </c>
      <c r="EN219" s="348">
        <f t="shared" si="220"/>
        <v>0.96257956238231035</v>
      </c>
      <c r="EO219" s="348">
        <f t="shared" si="220"/>
        <v>0.95116896097802295</v>
      </c>
      <c r="EP219" s="348">
        <f t="shared" si="220"/>
        <v>0.93791900570849696</v>
      </c>
      <c r="EQ219" s="348">
        <f t="shared" si="220"/>
        <v>0.92352148935148781</v>
      </c>
      <c r="ER219" s="348">
        <f t="shared" si="220"/>
        <v>0.90924583651378499</v>
      </c>
      <c r="ES219" s="348">
        <f t="shared" si="220"/>
        <v>0.89687722276491311</v>
      </c>
      <c r="ET219" s="348">
        <f t="shared" si="220"/>
        <v>0.88838556158566062</v>
      </c>
      <c r="EU219" s="348">
        <f t="shared" si="221"/>
        <v>0.88535164820226253</v>
      </c>
      <c r="EV219" s="348">
        <f t="shared" si="221"/>
        <v>0.88838556158566062</v>
      </c>
      <c r="EW219" s="348">
        <f t="shared" si="221"/>
        <v>0.89687722276491311</v>
      </c>
      <c r="EX219" s="348">
        <f t="shared" si="221"/>
        <v>0.90924583651378499</v>
      </c>
      <c r="EY219" s="348">
        <f t="shared" si="221"/>
        <v>0.92352148935148781</v>
      </c>
      <c r="EZ219" s="348">
        <f t="shared" si="221"/>
        <v>0.93791900570849696</v>
      </c>
      <c r="FA219" s="348">
        <f t="shared" si="221"/>
        <v>0.95116896097802295</v>
      </c>
      <c r="FB219" s="348">
        <f t="shared" si="221"/>
        <v>0.96257956238231035</v>
      </c>
      <c r="FC219" s="348">
        <f t="shared" si="221"/>
        <v>0.97192976967610911</v>
      </c>
      <c r="FD219" s="348">
        <f t="shared" si="221"/>
        <v>0.97930689999723741</v>
      </c>
      <c r="FE219" s="348">
        <f t="shared" si="221"/>
        <v>0.98495972419362809</v>
      </c>
      <c r="FF219"/>
      <c r="FG219"/>
      <c r="FH219" s="842"/>
      <c r="FI219" s="473">
        <v>0.7</v>
      </c>
      <c r="FJ219" s="348">
        <f t="shared" si="222"/>
        <v>0.9640275800758169</v>
      </c>
      <c r="FK219" s="348">
        <f t="shared" si="222"/>
        <v>0.94680601284626809</v>
      </c>
      <c r="FL219" s="348">
        <f t="shared" si="222"/>
        <v>0.92166855440647133</v>
      </c>
      <c r="FM219" s="348">
        <f t="shared" si="222"/>
        <v>0.88535164820226253</v>
      </c>
      <c r="FN219" s="348">
        <f t="shared" si="222"/>
        <v>0.88535164820226253</v>
      </c>
      <c r="FO219" s="348">
        <f t="shared" si="222"/>
        <v>0.88535164820226253</v>
      </c>
      <c r="FP219" s="348">
        <f t="shared" si="222"/>
        <v>0.88535164820226253</v>
      </c>
      <c r="FQ219" s="348">
        <f t="shared" si="222"/>
        <v>0.88535164820226253</v>
      </c>
      <c r="FR219" s="348">
        <f t="shared" si="222"/>
        <v>0.88535164820226253</v>
      </c>
      <c r="FS219" s="348">
        <f t="shared" si="222"/>
        <v>0.88535164820226253</v>
      </c>
      <c r="FT219" s="348">
        <f t="shared" si="223"/>
        <v>0.88535164820226253</v>
      </c>
      <c r="FU219" s="348">
        <f t="shared" si="223"/>
        <v>0.88535164820226253</v>
      </c>
      <c r="FV219" s="348">
        <f t="shared" si="223"/>
        <v>0.88535164820226253</v>
      </c>
      <c r="FW219" s="348">
        <f t="shared" si="223"/>
        <v>0.88535164820226253</v>
      </c>
      <c r="FX219" s="348">
        <f t="shared" si="223"/>
        <v>0.88535164820226253</v>
      </c>
      <c r="FY219" s="348">
        <f t="shared" si="223"/>
        <v>0.88535164820226253</v>
      </c>
      <c r="FZ219" s="348">
        <f t="shared" si="223"/>
        <v>0.88535164820226253</v>
      </c>
      <c r="GA219" s="348">
        <f t="shared" si="223"/>
        <v>0.88535164820226253</v>
      </c>
      <c r="GB219" s="348">
        <f t="shared" si="223"/>
        <v>0.92166855440647133</v>
      </c>
      <c r="GC219" s="348">
        <f t="shared" si="223"/>
        <v>0.94680601284626809</v>
      </c>
      <c r="GD219" s="348">
        <f t="shared" si="223"/>
        <v>0.9640275800758169</v>
      </c>
      <c r="GE219"/>
      <c r="GF219"/>
      <c r="GG219"/>
    </row>
    <row r="220" spans="1:189" ht="42" customHeight="1">
      <c r="A220"/>
      <c r="B220" s="266"/>
      <c r="C220" s="237"/>
      <c r="D220" s="214">
        <v>1.2</v>
      </c>
      <c r="E220" s="219">
        <f t="shared" si="259"/>
        <v>1.9985576173685191</v>
      </c>
      <c r="F220" s="347">
        <f t="shared" si="224"/>
        <v>0.49922486718598053</v>
      </c>
      <c r="G220" s="348">
        <f t="shared" si="225"/>
        <v>0.4993570010472993</v>
      </c>
      <c r="H220" s="348">
        <f t="shared" si="226"/>
        <v>0.49949303230371456</v>
      </c>
      <c r="I220" s="348">
        <f t="shared" si="227"/>
        <v>0.49971344355561897</v>
      </c>
      <c r="J220" s="348">
        <f t="shared" si="228"/>
        <v>0.50034031156323389</v>
      </c>
      <c r="K220" s="348">
        <f t="shared" si="229"/>
        <v>0.50148298352347875</v>
      </c>
      <c r="L220" s="348">
        <f t="shared" si="230"/>
        <v>0.50377914051960115</v>
      </c>
      <c r="M220" s="348">
        <f t="shared" si="231"/>
        <v>0.50838236493146527</v>
      </c>
      <c r="N220" s="348">
        <f t="shared" si="232"/>
        <v>0.51756728604435798</v>
      </c>
      <c r="O220" s="348">
        <f t="shared" si="233"/>
        <v>0.53572415732488987</v>
      </c>
      <c r="P220" s="348">
        <f t="shared" si="234"/>
        <v>0.57096858720397747</v>
      </c>
      <c r="Q220" s="348">
        <f t="shared" si="235"/>
        <v>0.63702720979228766</v>
      </c>
      <c r="R220" s="348">
        <f t="shared" si="236"/>
        <v>0.75308843332950359</v>
      </c>
      <c r="S220" s="348">
        <f t="shared" si="237"/>
        <v>0.93558213823924807</v>
      </c>
      <c r="T220" s="348">
        <f t="shared" si="238"/>
        <v>1.1778240311159338</v>
      </c>
      <c r="U220" s="348">
        <f t="shared" si="239"/>
        <v>1.4360981641712196</v>
      </c>
      <c r="V220" s="348">
        <f t="shared" si="240"/>
        <v>1.6544329028325355</v>
      </c>
      <c r="W220" s="348">
        <f t="shared" si="241"/>
        <v>1.80561943639586</v>
      </c>
      <c r="X220" s="348">
        <f t="shared" si="242"/>
        <v>1.896424446335748</v>
      </c>
      <c r="Y220" s="348">
        <f t="shared" si="243"/>
        <v>1.9463760151222034</v>
      </c>
      <c r="Z220" s="348">
        <f t="shared" si="244"/>
        <v>1.9725328212819795</v>
      </c>
      <c r="AA220" s="348">
        <f t="shared" si="245"/>
        <v>1.9858766533597849</v>
      </c>
      <c r="AB220" s="348">
        <f t="shared" si="246"/>
        <v>1.992593321714383</v>
      </c>
      <c r="AC220" s="348">
        <f t="shared" si="247"/>
        <v>1.9959513627743144</v>
      </c>
      <c r="AD220" s="348">
        <f t="shared" si="248"/>
        <v>1.9976245495219791</v>
      </c>
      <c r="AE220" s="348">
        <f t="shared" si="249"/>
        <v>1.9984568252977502</v>
      </c>
      <c r="AF220" s="348">
        <f t="shared" si="250"/>
        <v>1.9990001862687496</v>
      </c>
      <c r="AG220" s="348">
        <f t="shared" si="251"/>
        <v>1.9994137884270933</v>
      </c>
      <c r="AH220" s="348">
        <f t="shared" si="252"/>
        <v>1.9996192625574547</v>
      </c>
      <c r="AI220" s="348">
        <f t="shared" si="253"/>
        <v>1.9997971816319577</v>
      </c>
      <c r="AJ220" s="349">
        <f t="shared" si="254"/>
        <v>1.9998992354202352</v>
      </c>
      <c r="AK220" s="268"/>
      <c r="AL220" s="182"/>
      <c r="AM220" s="266"/>
      <c r="AN220" s="237"/>
      <c r="AO220" s="214">
        <v>1.2</v>
      </c>
      <c r="AP220" s="219">
        <f t="shared" si="260"/>
        <v>1.9985576173685191</v>
      </c>
      <c r="AQ220" s="348">
        <f t="shared" si="255"/>
        <v>0.99989196117011014</v>
      </c>
      <c r="AR220" s="348">
        <f t="shared" si="255"/>
        <v>0.9998795163398555</v>
      </c>
      <c r="AS220" s="348">
        <f t="shared" si="255"/>
        <v>0.99987112362013575</v>
      </c>
      <c r="AT220" s="348">
        <f t="shared" si="255"/>
        <v>0.99986653990684904</v>
      </c>
      <c r="AU220" s="348">
        <f t="shared" si="255"/>
        <v>0.99986480146724055</v>
      </c>
      <c r="AV220" s="348">
        <f t="shared" si="255"/>
        <v>0.99986455047726086</v>
      </c>
      <c r="AW220" s="348">
        <f t="shared" si="255"/>
        <v>0.99986480033042779</v>
      </c>
      <c r="AX220" s="348">
        <f t="shared" si="255"/>
        <v>0.99986653749487042</v>
      </c>
      <c r="AY220" s="348">
        <f t="shared" si="255"/>
        <v>0.99987111966395248</v>
      </c>
      <c r="AZ220" s="348">
        <f t="shared" si="255"/>
        <v>0.99987951045700407</v>
      </c>
      <c r="BA220" s="348">
        <f t="shared" si="256"/>
        <v>0.99989195289426958</v>
      </c>
      <c r="BB220" s="348">
        <f t="shared" si="256"/>
        <v>0.99990776579764962</v>
      </c>
      <c r="BC220" s="348">
        <f t="shared" si="256"/>
        <v>0.99992544332877009</v>
      </c>
      <c r="BD220" s="348">
        <f t="shared" si="256"/>
        <v>0.99994308606572491</v>
      </c>
      <c r="BE220" s="348">
        <f t="shared" si="256"/>
        <v>0.99995897730846472</v>
      </c>
      <c r="BF220" s="348">
        <f t="shared" si="256"/>
        <v>0.99997202232151505</v>
      </c>
      <c r="BG220" s="348">
        <f t="shared" si="256"/>
        <v>0.99998187669146343</v>
      </c>
      <c r="BH220" s="348">
        <f t="shared" si="256"/>
        <v>0.99998879358384651</v>
      </c>
      <c r="BI220" s="348">
        <f t="shared" si="256"/>
        <v>0.99999334745747581</v>
      </c>
      <c r="BJ220" s="348">
        <f t="shared" si="256"/>
        <v>0.99999618463593609</v>
      </c>
      <c r="BK220" s="348">
        <f t="shared" si="257"/>
        <v>0.99999787093814574</v>
      </c>
      <c r="BL220" s="348">
        <f t="shared" si="257"/>
        <v>0.9999988339826168</v>
      </c>
      <c r="BM220" s="348">
        <f t="shared" si="257"/>
        <v>0.99999936578316628</v>
      </c>
      <c r="BN220" s="348">
        <f t="shared" si="257"/>
        <v>0.99999965128530821</v>
      </c>
      <c r="BO220" s="348">
        <f t="shared" si="257"/>
        <v>0.99999980099531471</v>
      </c>
      <c r="BP220" s="348">
        <f t="shared" si="257"/>
        <v>0.99999987795561063</v>
      </c>
      <c r="BQ220" s="348">
        <f t="shared" si="257"/>
        <v>0.99999991685225031</v>
      </c>
      <c r="BR220" s="348">
        <f t="shared" si="257"/>
        <v>0.99999993637168572</v>
      </c>
      <c r="BS220" s="348">
        <f t="shared" si="257"/>
        <v>0.99999994635129741</v>
      </c>
      <c r="BT220" s="348">
        <f t="shared" si="257"/>
        <v>0.99999995187746493</v>
      </c>
      <c r="BU220" s="348">
        <f t="shared" si="257"/>
        <v>0.9999999555485749</v>
      </c>
      <c r="BV220" s="268"/>
      <c r="BW220" s="182"/>
      <c r="BX220" s="266"/>
      <c r="BY220" s="237"/>
      <c r="BZ220" s="214">
        <v>1.2</v>
      </c>
      <c r="CA220" s="219">
        <f t="shared" si="261"/>
        <v>1.9985576173685191</v>
      </c>
      <c r="CB220" s="347">
        <f t="shared" si="262"/>
        <v>0.49927880868425956</v>
      </c>
      <c r="CC220" s="348">
        <f t="shared" si="264"/>
        <v>0.49941717265619995</v>
      </c>
      <c r="CD220" s="348">
        <f t="shared" si="265"/>
        <v>0.49955741345469495</v>
      </c>
      <c r="CE220" s="348">
        <f t="shared" si="266"/>
        <v>0.49978014426022693</v>
      </c>
      <c r="CF220" s="348">
        <f t="shared" si="267"/>
        <v>0.50040796598601633</v>
      </c>
      <c r="CG220" s="348">
        <f t="shared" si="268"/>
        <v>0.50155091835599941</v>
      </c>
      <c r="CH220" s="348">
        <f t="shared" si="269"/>
        <v>0.50384726050273598</v>
      </c>
      <c r="CI220" s="348">
        <f t="shared" si="270"/>
        <v>0.50845022397209028</v>
      </c>
      <c r="CJ220" s="348">
        <f t="shared" si="271"/>
        <v>0.51763399888808426</v>
      </c>
      <c r="CK220" s="348">
        <f t="shared" si="272"/>
        <v>0.53578871426221375</v>
      </c>
      <c r="CL220" s="348">
        <f t="shared" si="273"/>
        <v>0.57103028537359646</v>
      </c>
      <c r="CM220" s="348">
        <f t="shared" si="274"/>
        <v>0.63708597090864305</v>
      </c>
      <c r="CN220" s="348">
        <f t="shared" si="275"/>
        <v>0.75314458528273709</v>
      </c>
      <c r="CO220" s="348">
        <f t="shared" si="276"/>
        <v>0.93563538893027909</v>
      </c>
      <c r="CP220" s="348">
        <f t="shared" si="277"/>
        <v>1.1778723506100408</v>
      </c>
      <c r="CQ220" s="348">
        <f t="shared" si="278"/>
        <v>1.4361383439880675</v>
      </c>
      <c r="CR220" s="348">
        <f t="shared" si="279"/>
        <v>1.654462887173902</v>
      </c>
      <c r="CS220" s="348">
        <f t="shared" si="280"/>
        <v>1.8056396711454381</v>
      </c>
      <c r="CT220" s="348">
        <f t="shared" si="281"/>
        <v>1.8964370624639506</v>
      </c>
      <c r="CU220" s="348">
        <f t="shared" si="282"/>
        <v>1.9463834412836398</v>
      </c>
      <c r="CV220" s="348">
        <f t="shared" si="283"/>
        <v>1.9725370209353068</v>
      </c>
      <c r="CW220" s="348">
        <f t="shared" si="284"/>
        <v>1.9858789689291836</v>
      </c>
      <c r="CX220" s="348">
        <f t="shared" si="285"/>
        <v>1.9925945854514118</v>
      </c>
      <c r="CY220" s="348">
        <f t="shared" si="286"/>
        <v>1.9959520587921213</v>
      </c>
      <c r="CZ220" s="348">
        <f t="shared" si="287"/>
        <v>1.9976249470587031</v>
      </c>
      <c r="DA220" s="348">
        <f t="shared" si="288"/>
        <v>1.9984570691982229</v>
      </c>
      <c r="DB220" s="348">
        <f t="shared" si="289"/>
        <v>1.9990003524811306</v>
      </c>
      <c r="DC220" s="348">
        <f t="shared" si="290"/>
        <v>1.9994139156464303</v>
      </c>
      <c r="DD220" s="348">
        <f t="shared" si="291"/>
        <v>1.9996193698344396</v>
      </c>
      <c r="DE220" s="348">
        <f t="shared" si="292"/>
        <v>1.9997972778672723</v>
      </c>
      <c r="DF220" s="349">
        <f t="shared" si="293"/>
        <v>1.9998993243186103</v>
      </c>
      <c r="DG220" s="268"/>
      <c r="DH220"/>
      <c r="DI220"/>
      <c r="DJ220"/>
      <c r="DK220" s="844">
        <v>0.6</v>
      </c>
      <c r="DL220" s="348">
        <f t="shared" si="218"/>
        <v>0.99668239783965107</v>
      </c>
      <c r="DM220" s="348">
        <f t="shared" si="218"/>
        <v>0.99505475368673069</v>
      </c>
      <c r="DN220" s="348">
        <f t="shared" si="218"/>
        <v>0.99263152020112821</v>
      </c>
      <c r="DO220" s="348">
        <f t="shared" si="218"/>
        <v>0.98902740220109897</v>
      </c>
      <c r="DP220" s="348">
        <f t="shared" si="218"/>
        <v>0.98367485769368024</v>
      </c>
      <c r="DQ220" s="348">
        <f t="shared" si="218"/>
        <v>0.97574313003145141</v>
      </c>
      <c r="DR220" s="348">
        <f t="shared" si="218"/>
        <v>0.9640275800758169</v>
      </c>
      <c r="DS220" s="348">
        <f t="shared" si="218"/>
        <v>0.94680601284626809</v>
      </c>
      <c r="DT220" s="348">
        <f t="shared" si="218"/>
        <v>0.92166855440647133</v>
      </c>
      <c r="DU220" s="348">
        <f t="shared" si="218"/>
        <v>0.88535164820226253</v>
      </c>
      <c r="DV220" s="348">
        <f t="shared" si="219"/>
        <v>0.83365460701215532</v>
      </c>
      <c r="DW220" s="348">
        <f t="shared" si="219"/>
        <v>0.88535164820226253</v>
      </c>
      <c r="DX220" s="348">
        <f t="shared" si="219"/>
        <v>0.92166855440647133</v>
      </c>
      <c r="DY220" s="348">
        <f t="shared" si="219"/>
        <v>0.94680601284626809</v>
      </c>
      <c r="DZ220" s="348">
        <f t="shared" si="219"/>
        <v>0.9640275800758169</v>
      </c>
      <c r="EA220" s="348">
        <f t="shared" si="219"/>
        <v>0.97574313003145141</v>
      </c>
      <c r="EB220" s="348">
        <f t="shared" si="219"/>
        <v>0.98367485769368024</v>
      </c>
      <c r="EC220" s="348">
        <f t="shared" si="219"/>
        <v>0.98902740220109897</v>
      </c>
      <c r="ED220" s="348">
        <f t="shared" si="219"/>
        <v>0.99263152020112821</v>
      </c>
      <c r="EE220" s="348">
        <f t="shared" si="219"/>
        <v>0.99505475368673069</v>
      </c>
      <c r="EF220" s="348">
        <f t="shared" si="219"/>
        <v>0.99668239783965107</v>
      </c>
      <c r="EG220"/>
      <c r="EH220"/>
      <c r="EI220"/>
      <c r="EJ220" s="844">
        <v>0.6</v>
      </c>
      <c r="EK220" s="348">
        <f t="shared" si="220"/>
        <v>0.98133288248609807</v>
      </c>
      <c r="EL220" s="348">
        <f t="shared" si="220"/>
        <v>0.97392137898758402</v>
      </c>
      <c r="EM220" s="348">
        <f t="shared" si="220"/>
        <v>0.9640275800758169</v>
      </c>
      <c r="EN220" s="348">
        <f t="shared" si="220"/>
        <v>0.95116896097802295</v>
      </c>
      <c r="EO220" s="348">
        <f t="shared" si="220"/>
        <v>0.93504006086803115</v>
      </c>
      <c r="EP220" s="348">
        <f t="shared" si="220"/>
        <v>0.91575193436038127</v>
      </c>
      <c r="EQ220" s="348">
        <f t="shared" si="220"/>
        <v>0.8941438395855954</v>
      </c>
      <c r="ER220" s="348">
        <f t="shared" si="220"/>
        <v>0.87206578039101212</v>
      </c>
      <c r="ES220" s="348">
        <f t="shared" si="220"/>
        <v>0.85241239416703474</v>
      </c>
      <c r="ET220" s="348">
        <f t="shared" si="220"/>
        <v>0.8386342826622768</v>
      </c>
      <c r="EU220" s="348">
        <f t="shared" si="221"/>
        <v>0.83365460701215532</v>
      </c>
      <c r="EV220" s="348">
        <f t="shared" si="221"/>
        <v>0.8386342826622768</v>
      </c>
      <c r="EW220" s="348">
        <f t="shared" si="221"/>
        <v>0.85241239416703474</v>
      </c>
      <c r="EX220" s="348">
        <f t="shared" si="221"/>
        <v>0.87206578039101212</v>
      </c>
      <c r="EY220" s="348">
        <f t="shared" si="221"/>
        <v>0.8941438395855954</v>
      </c>
      <c r="EZ220" s="348">
        <f t="shared" si="221"/>
        <v>0.91575193436038127</v>
      </c>
      <c r="FA220" s="348">
        <f t="shared" si="221"/>
        <v>0.93504006086803115</v>
      </c>
      <c r="FB220" s="348">
        <f t="shared" si="221"/>
        <v>0.95116896097802295</v>
      </c>
      <c r="FC220" s="348">
        <f t="shared" si="221"/>
        <v>0.9640275800758169</v>
      </c>
      <c r="FD220" s="348">
        <f t="shared" si="221"/>
        <v>0.97392137898758402</v>
      </c>
      <c r="FE220" s="348">
        <f t="shared" si="221"/>
        <v>0.98133288248609807</v>
      </c>
      <c r="FF220"/>
      <c r="FG220"/>
      <c r="FH220" s="842"/>
      <c r="FI220" s="473">
        <v>0.6</v>
      </c>
      <c r="FJ220" s="348">
        <f t="shared" si="222"/>
        <v>0.9640275800758169</v>
      </c>
      <c r="FK220" s="348">
        <f t="shared" si="222"/>
        <v>0.94680601284626809</v>
      </c>
      <c r="FL220" s="348">
        <f t="shared" si="222"/>
        <v>0.92166855440647133</v>
      </c>
      <c r="FM220" s="348">
        <f t="shared" si="222"/>
        <v>0.88535164820226253</v>
      </c>
      <c r="FN220" s="348">
        <f t="shared" si="222"/>
        <v>0.83365460701215532</v>
      </c>
      <c r="FO220" s="348">
        <f t="shared" si="222"/>
        <v>0.83365460701215532</v>
      </c>
      <c r="FP220" s="348">
        <f t="shared" si="222"/>
        <v>0.83365460701215532</v>
      </c>
      <c r="FQ220" s="348">
        <f t="shared" si="222"/>
        <v>0.83365460701215532</v>
      </c>
      <c r="FR220" s="348">
        <f t="shared" si="222"/>
        <v>0.83365460701215532</v>
      </c>
      <c r="FS220" s="348">
        <f t="shared" si="222"/>
        <v>0.83365460701215532</v>
      </c>
      <c r="FT220" s="348">
        <f t="shared" si="223"/>
        <v>0.83365460701215532</v>
      </c>
      <c r="FU220" s="348">
        <f t="shared" si="223"/>
        <v>0.83365460701215532</v>
      </c>
      <c r="FV220" s="348">
        <f t="shared" si="223"/>
        <v>0.83365460701215532</v>
      </c>
      <c r="FW220" s="348">
        <f t="shared" si="223"/>
        <v>0.83365460701215532</v>
      </c>
      <c r="FX220" s="348">
        <f t="shared" si="223"/>
        <v>0.83365460701215532</v>
      </c>
      <c r="FY220" s="348">
        <f t="shared" si="223"/>
        <v>0.83365460701215532</v>
      </c>
      <c r="FZ220" s="348">
        <f t="shared" si="223"/>
        <v>0.83365460701215532</v>
      </c>
      <c r="GA220" s="348">
        <f t="shared" si="223"/>
        <v>0.88535164820226253</v>
      </c>
      <c r="GB220" s="348">
        <f t="shared" si="223"/>
        <v>0.92166855440647133</v>
      </c>
      <c r="GC220" s="348">
        <f t="shared" si="223"/>
        <v>0.94680601284626809</v>
      </c>
      <c r="GD220" s="348">
        <f t="shared" si="223"/>
        <v>0.9640275800758169</v>
      </c>
      <c r="GE220"/>
      <c r="GF220"/>
      <c r="GG220"/>
    </row>
    <row r="221" spans="1:189" ht="42" customHeight="1">
      <c r="A221"/>
      <c r="B221" s="266"/>
      <c r="C221" s="237"/>
      <c r="D221" s="214">
        <v>1.1000000000000001</v>
      </c>
      <c r="E221" s="219">
        <f t="shared" si="259"/>
        <v>1.9970968131026161</v>
      </c>
      <c r="F221" s="347">
        <f t="shared" si="224"/>
        <v>0.49843337497983869</v>
      </c>
      <c r="G221" s="348">
        <f t="shared" si="225"/>
        <v>0.49855593960514649</v>
      </c>
      <c r="H221" s="348">
        <f t="shared" si="226"/>
        <v>0.49868528256343547</v>
      </c>
      <c r="I221" s="348">
        <f t="shared" si="227"/>
        <v>0.49896152334643623</v>
      </c>
      <c r="J221" s="348">
        <f t="shared" si="228"/>
        <v>0.49940716721220646</v>
      </c>
      <c r="K221" s="348">
        <f t="shared" si="229"/>
        <v>0.50066955749353503</v>
      </c>
      <c r="L221" s="348">
        <f t="shared" si="230"/>
        <v>0.50296554055657694</v>
      </c>
      <c r="M221" s="348">
        <f t="shared" si="231"/>
        <v>0.50756945077678084</v>
      </c>
      <c r="N221" s="348">
        <f t="shared" si="232"/>
        <v>0.51675672819801133</v>
      </c>
      <c r="O221" s="348">
        <f t="shared" si="233"/>
        <v>0.53491793313467018</v>
      </c>
      <c r="P221" s="348">
        <f t="shared" si="234"/>
        <v>0.57016828709948708</v>
      </c>
      <c r="Q221" s="348">
        <f t="shared" si="235"/>
        <v>0.63623353469102473</v>
      </c>
      <c r="R221" s="348">
        <f t="shared" si="236"/>
        <v>0.75230141084755386</v>
      </c>
      <c r="S221" s="348">
        <f t="shared" si="237"/>
        <v>0.93480214113421833</v>
      </c>
      <c r="T221" s="348">
        <f t="shared" si="238"/>
        <v>1.1770525453353839</v>
      </c>
      <c r="U221" s="348">
        <f t="shared" si="239"/>
        <v>1.4353368523184153</v>
      </c>
      <c r="V221" s="348">
        <f t="shared" si="240"/>
        <v>1.6536817549419498</v>
      </c>
      <c r="W221" s="348">
        <f t="shared" si="241"/>
        <v>1.8048764787855263</v>
      </c>
      <c r="X221" s="348">
        <f t="shared" si="242"/>
        <v>1.8956870203228509</v>
      </c>
      <c r="Y221" s="348">
        <f t="shared" si="243"/>
        <v>1.9456418853213415</v>
      </c>
      <c r="Z221" s="348">
        <f t="shared" si="244"/>
        <v>1.9718004959386897</v>
      </c>
      <c r="AA221" s="348">
        <f t="shared" si="245"/>
        <v>1.9851452602505919</v>
      </c>
      <c r="AB221" s="348">
        <f t="shared" si="246"/>
        <v>1.9918623910230433</v>
      </c>
      <c r="AC221" s="348">
        <f t="shared" si="247"/>
        <v>1.9952206548676146</v>
      </c>
      <c r="AD221" s="348">
        <f t="shared" si="248"/>
        <v>1.9968939467381568</v>
      </c>
      <c r="AE221" s="348">
        <f t="shared" si="249"/>
        <v>1.9979875229008839</v>
      </c>
      <c r="AF221" s="348">
        <f t="shared" si="250"/>
        <v>1.9988197451031413</v>
      </c>
      <c r="AG221" s="348">
        <f t="shared" si="251"/>
        <v>1.9992333578591699</v>
      </c>
      <c r="AH221" s="348">
        <f t="shared" si="252"/>
        <v>1.9995916033716588</v>
      </c>
      <c r="AI221" s="348">
        <f t="shared" si="253"/>
        <v>1.9997970731914725</v>
      </c>
      <c r="AJ221" s="349">
        <f t="shared" si="254"/>
        <v>1.9998991319834205</v>
      </c>
      <c r="AK221" s="268"/>
      <c r="AL221" s="182"/>
      <c r="AM221" s="266"/>
      <c r="AN221" s="237"/>
      <c r="AO221" s="214">
        <v>1.1000000000000001</v>
      </c>
      <c r="AP221" s="219">
        <f t="shared" si="260"/>
        <v>1.9970968131026161</v>
      </c>
      <c r="AQ221" s="348">
        <f t="shared" si="255"/>
        <v>0.99976926699602731</v>
      </c>
      <c r="AR221" s="348">
        <f t="shared" si="255"/>
        <v>0.999737649109952</v>
      </c>
      <c r="AS221" s="348">
        <f t="shared" si="255"/>
        <v>0.99971587593476052</v>
      </c>
      <c r="AT221" s="348">
        <f t="shared" si="255"/>
        <v>0.99970383504343918</v>
      </c>
      <c r="AU221" s="348">
        <f t="shared" si="255"/>
        <v>0.99969924129150745</v>
      </c>
      <c r="AV221" s="348">
        <f t="shared" si="255"/>
        <v>0.99969857718559263</v>
      </c>
      <c r="AW221" s="348">
        <f t="shared" si="255"/>
        <v>0.99969923923102499</v>
      </c>
      <c r="AX221" s="348">
        <f t="shared" si="255"/>
        <v>0.99970383062490409</v>
      </c>
      <c r="AY221" s="348">
        <f t="shared" si="255"/>
        <v>0.9997158685719284</v>
      </c>
      <c r="AZ221" s="348">
        <f t="shared" si="255"/>
        <v>0.99973763795195814</v>
      </c>
      <c r="BA221" s="348">
        <f t="shared" si="256"/>
        <v>0.9997692509765036</v>
      </c>
      <c r="BB221" s="348">
        <f t="shared" si="256"/>
        <v>0.99980822972147221</v>
      </c>
      <c r="BC221" s="348">
        <f t="shared" si="256"/>
        <v>0.9998501193827054</v>
      </c>
      <c r="BD221" s="348">
        <f t="shared" si="256"/>
        <v>0.99988999345969742</v>
      </c>
      <c r="BE221" s="348">
        <f t="shared" si="256"/>
        <v>0.99992405067050649</v>
      </c>
      <c r="BF221" s="348">
        <f t="shared" si="256"/>
        <v>0.99995047433232886</v>
      </c>
      <c r="BG221" s="348">
        <f t="shared" si="256"/>
        <v>0.99996932387828152</v>
      </c>
      <c r="BH221" s="348">
        <f t="shared" si="256"/>
        <v>0.99998183275607055</v>
      </c>
      <c r="BI221" s="348">
        <f t="shared" si="256"/>
        <v>0.9999896397430259</v>
      </c>
      <c r="BJ221" s="348">
        <f t="shared" si="256"/>
        <v>0.99999426730813634</v>
      </c>
      <c r="BK221" s="348">
        <f t="shared" si="257"/>
        <v>0.99999689479505371</v>
      </c>
      <c r="BL221" s="348">
        <f t="shared" si="257"/>
        <v>0.99999833435859897</v>
      </c>
      <c r="BM221" s="348">
        <f t="shared" si="257"/>
        <v>0.9999991001919547</v>
      </c>
      <c r="BN221" s="348">
        <f t="shared" si="257"/>
        <v>0.99999949790463027</v>
      </c>
      <c r="BO221" s="348">
        <f t="shared" si="257"/>
        <v>0.99999970044106912</v>
      </c>
      <c r="BP221" s="348">
        <f t="shared" si="257"/>
        <v>0.9999998019198002</v>
      </c>
      <c r="BQ221" s="348">
        <f t="shared" si="257"/>
        <v>0.99999985206316599</v>
      </c>
      <c r="BR221" s="348">
        <f t="shared" si="257"/>
        <v>0.99999987689863801</v>
      </c>
      <c r="BS221" s="348">
        <f t="shared" si="257"/>
        <v>0.99999988982371213</v>
      </c>
      <c r="BT221" s="348">
        <f t="shared" si="257"/>
        <v>0.99999989765172592</v>
      </c>
      <c r="BU221" s="348">
        <f t="shared" si="257"/>
        <v>0.99999990382756399</v>
      </c>
      <c r="BV221" s="268"/>
      <c r="BW221" s="182"/>
      <c r="BX221" s="266"/>
      <c r="BY221" s="237"/>
      <c r="BZ221" s="214">
        <v>1.1000000000000001</v>
      </c>
      <c r="CA221" s="219">
        <f t="shared" si="261"/>
        <v>1.9970968131026161</v>
      </c>
      <c r="CB221" s="347">
        <f t="shared" si="262"/>
        <v>0.49854840655130805</v>
      </c>
      <c r="CC221" s="348">
        <f t="shared" si="264"/>
        <v>0.49868677052324845</v>
      </c>
      <c r="CD221" s="348">
        <f t="shared" si="265"/>
        <v>0.49882701132174345</v>
      </c>
      <c r="CE221" s="348">
        <f t="shared" si="266"/>
        <v>0.49910934204304153</v>
      </c>
      <c r="CF221" s="348">
        <f t="shared" si="267"/>
        <v>0.49955741345469495</v>
      </c>
      <c r="CG221" s="348">
        <f t="shared" si="268"/>
        <v>0.50082051622304791</v>
      </c>
      <c r="CH221" s="348">
        <f t="shared" si="269"/>
        <v>0.50311685836978448</v>
      </c>
      <c r="CI221" s="348">
        <f t="shared" si="270"/>
        <v>0.50771982183913877</v>
      </c>
      <c r="CJ221" s="348">
        <f t="shared" si="271"/>
        <v>0.51690359675513275</v>
      </c>
      <c r="CK221" s="348">
        <f t="shared" si="272"/>
        <v>0.53505831212926225</v>
      </c>
      <c r="CL221" s="348">
        <f t="shared" si="273"/>
        <v>0.57029988324064496</v>
      </c>
      <c r="CM221" s="348">
        <f t="shared" si="274"/>
        <v>0.63635556877569155</v>
      </c>
      <c r="CN221" s="348">
        <f t="shared" si="275"/>
        <v>0.75241418314978559</v>
      </c>
      <c r="CO221" s="348">
        <f t="shared" si="276"/>
        <v>0.93490498679732759</v>
      </c>
      <c r="CP221" s="348">
        <f t="shared" si="277"/>
        <v>1.1771419484770895</v>
      </c>
      <c r="CQ221" s="348">
        <f t="shared" si="278"/>
        <v>1.4354079418551162</v>
      </c>
      <c r="CR221" s="348">
        <f t="shared" si="279"/>
        <v>1.6537324850409507</v>
      </c>
      <c r="CS221" s="348">
        <f t="shared" si="280"/>
        <v>1.8049092690124868</v>
      </c>
      <c r="CT221" s="348">
        <f t="shared" si="281"/>
        <v>1.8957066603309993</v>
      </c>
      <c r="CU221" s="348">
        <f t="shared" si="282"/>
        <v>1.9456530391506885</v>
      </c>
      <c r="CV221" s="348">
        <f t="shared" si="283"/>
        <v>1.9718066188023555</v>
      </c>
      <c r="CW221" s="348">
        <f t="shared" si="284"/>
        <v>1.9851485667962319</v>
      </c>
      <c r="CX221" s="348">
        <f t="shared" si="285"/>
        <v>1.9918641833184605</v>
      </c>
      <c r="CY221" s="348">
        <f t="shared" si="286"/>
        <v>1.9952216566591701</v>
      </c>
      <c r="CZ221" s="348">
        <f t="shared" si="287"/>
        <v>1.9968945449257518</v>
      </c>
      <c r="DA221" s="348">
        <f t="shared" si="288"/>
        <v>1.9979879186627301</v>
      </c>
      <c r="DB221" s="348">
        <f t="shared" si="289"/>
        <v>1.9988200408022498</v>
      </c>
      <c r="DC221" s="348">
        <f t="shared" si="290"/>
        <v>1.9992336039675496</v>
      </c>
      <c r="DD221" s="348">
        <f t="shared" si="291"/>
        <v>1.9995918236792631</v>
      </c>
      <c r="DE221" s="348">
        <f t="shared" si="292"/>
        <v>1.9997972778672723</v>
      </c>
      <c r="DF221" s="349">
        <f t="shared" si="293"/>
        <v>1.9998993243186103</v>
      </c>
      <c r="DG221" s="268"/>
      <c r="DH221"/>
      <c r="DI221"/>
      <c r="DJ221"/>
      <c r="DK221" s="844">
        <v>0.5</v>
      </c>
      <c r="DL221" s="348">
        <f t="shared" si="218"/>
        <v>0.99505475368673069</v>
      </c>
      <c r="DM221" s="348">
        <f t="shared" si="218"/>
        <v>0.99263152020112821</v>
      </c>
      <c r="DN221" s="348">
        <f t="shared" si="218"/>
        <v>0.98902740220109897</v>
      </c>
      <c r="DO221" s="348">
        <f t="shared" si="218"/>
        <v>0.98367485769368024</v>
      </c>
      <c r="DP221" s="348">
        <f t="shared" si="218"/>
        <v>0.97574313003145141</v>
      </c>
      <c r="DQ221" s="348">
        <f t="shared" si="218"/>
        <v>0.9640275800758169</v>
      </c>
      <c r="DR221" s="348">
        <f t="shared" si="218"/>
        <v>0.94680601284626809</v>
      </c>
      <c r="DS221" s="348">
        <f t="shared" si="218"/>
        <v>0.92166855440647133</v>
      </c>
      <c r="DT221" s="348">
        <f t="shared" si="218"/>
        <v>0.88535164820226253</v>
      </c>
      <c r="DU221" s="348">
        <f t="shared" si="218"/>
        <v>0.83365460701215532</v>
      </c>
      <c r="DV221" s="348">
        <f t="shared" si="219"/>
        <v>0.76159415595576463</v>
      </c>
      <c r="DW221" s="348">
        <f t="shared" si="219"/>
        <v>0.83365460701215532</v>
      </c>
      <c r="DX221" s="348">
        <f t="shared" si="219"/>
        <v>0.88535164820226253</v>
      </c>
      <c r="DY221" s="348">
        <f t="shared" si="219"/>
        <v>0.92166855440647133</v>
      </c>
      <c r="DZ221" s="348">
        <f t="shared" si="219"/>
        <v>0.94680601284626809</v>
      </c>
      <c r="EA221" s="348">
        <f t="shared" si="219"/>
        <v>0.9640275800758169</v>
      </c>
      <c r="EB221" s="348">
        <f t="shared" si="219"/>
        <v>0.97574313003145141</v>
      </c>
      <c r="EC221" s="348">
        <f t="shared" si="219"/>
        <v>0.98367485769368024</v>
      </c>
      <c r="ED221" s="348">
        <f t="shared" si="219"/>
        <v>0.98902740220109897</v>
      </c>
      <c r="EE221" s="348">
        <f t="shared" si="219"/>
        <v>0.99263152020112821</v>
      </c>
      <c r="EF221" s="348">
        <f t="shared" si="219"/>
        <v>0.99505475368673069</v>
      </c>
      <c r="EG221"/>
      <c r="EH221"/>
      <c r="EI221"/>
      <c r="EJ221" s="844">
        <v>0.5</v>
      </c>
      <c r="EK221" s="348">
        <f t="shared" si="220"/>
        <v>0.97741223558377843</v>
      </c>
      <c r="EL221" s="348">
        <f t="shared" si="220"/>
        <v>0.96797526879474338</v>
      </c>
      <c r="EM221" s="348">
        <f t="shared" si="220"/>
        <v>0.95509269691387622</v>
      </c>
      <c r="EN221" s="348">
        <f t="shared" si="220"/>
        <v>0.93791900570849696</v>
      </c>
      <c r="EO221" s="348">
        <f t="shared" si="220"/>
        <v>0.91575193436038127</v>
      </c>
      <c r="EP221" s="348">
        <f t="shared" si="220"/>
        <v>0.88838556158566062</v>
      </c>
      <c r="EQ221" s="348">
        <f t="shared" si="220"/>
        <v>0.85665130676158863</v>
      </c>
      <c r="ER221" s="348">
        <f t="shared" si="220"/>
        <v>0.82304705847053827</v>
      </c>
      <c r="ES221" s="348">
        <f t="shared" si="220"/>
        <v>0.79209622243685329</v>
      </c>
      <c r="ET221" s="348">
        <f t="shared" si="220"/>
        <v>0.76978665234542532</v>
      </c>
      <c r="EU221" s="348">
        <f t="shared" si="221"/>
        <v>0.76159415595576463</v>
      </c>
      <c r="EV221" s="348">
        <f t="shared" si="221"/>
        <v>0.76978665234542532</v>
      </c>
      <c r="EW221" s="348">
        <f t="shared" si="221"/>
        <v>0.79209622243685329</v>
      </c>
      <c r="EX221" s="348">
        <f t="shared" si="221"/>
        <v>0.82304705847053827</v>
      </c>
      <c r="EY221" s="348">
        <f t="shared" si="221"/>
        <v>0.85665130676158863</v>
      </c>
      <c r="EZ221" s="348">
        <f t="shared" si="221"/>
        <v>0.88838556158566062</v>
      </c>
      <c r="FA221" s="348">
        <f t="shared" si="221"/>
        <v>0.91575193436038127</v>
      </c>
      <c r="FB221" s="348">
        <f t="shared" si="221"/>
        <v>0.93791900570849696</v>
      </c>
      <c r="FC221" s="348">
        <f t="shared" si="221"/>
        <v>0.95509269691387622</v>
      </c>
      <c r="FD221" s="348">
        <f t="shared" si="221"/>
        <v>0.96797526879474338</v>
      </c>
      <c r="FE221" s="348">
        <f t="shared" si="221"/>
        <v>0.97741223558377843</v>
      </c>
      <c r="FF221"/>
      <c r="FG221"/>
      <c r="FH221" s="842"/>
      <c r="FI221" s="473">
        <v>0.5</v>
      </c>
      <c r="FJ221" s="348">
        <f t="shared" si="222"/>
        <v>0.9640275800758169</v>
      </c>
      <c r="FK221" s="348">
        <f t="shared" si="222"/>
        <v>0.94680601284626809</v>
      </c>
      <c r="FL221" s="348">
        <f t="shared" si="222"/>
        <v>0.92166855440647133</v>
      </c>
      <c r="FM221" s="348">
        <f t="shared" si="222"/>
        <v>0.88535164820226253</v>
      </c>
      <c r="FN221" s="348">
        <f t="shared" si="222"/>
        <v>0.83365460701215532</v>
      </c>
      <c r="FO221" s="348">
        <f t="shared" si="222"/>
        <v>0.76159415595576463</v>
      </c>
      <c r="FP221" s="348">
        <f t="shared" si="222"/>
        <v>0.76159415595576463</v>
      </c>
      <c r="FQ221" s="348">
        <f t="shared" si="222"/>
        <v>0.76159415595576463</v>
      </c>
      <c r="FR221" s="348">
        <f t="shared" si="222"/>
        <v>0.76159415595576463</v>
      </c>
      <c r="FS221" s="348">
        <f t="shared" si="222"/>
        <v>0.76159415595576463</v>
      </c>
      <c r="FT221" s="348">
        <f t="shared" si="223"/>
        <v>0.76159415595576463</v>
      </c>
      <c r="FU221" s="348">
        <f t="shared" si="223"/>
        <v>0.76159415595576463</v>
      </c>
      <c r="FV221" s="348">
        <f t="shared" si="223"/>
        <v>0.76159415595576463</v>
      </c>
      <c r="FW221" s="348">
        <f t="shared" si="223"/>
        <v>0.76159415595576463</v>
      </c>
      <c r="FX221" s="348">
        <f t="shared" si="223"/>
        <v>0.76159415595576463</v>
      </c>
      <c r="FY221" s="348">
        <f t="shared" si="223"/>
        <v>0.76159415595576463</v>
      </c>
      <c r="FZ221" s="348">
        <f t="shared" si="223"/>
        <v>0.83365460701215532</v>
      </c>
      <c r="GA221" s="348">
        <f t="shared" si="223"/>
        <v>0.88535164820226253</v>
      </c>
      <c r="GB221" s="348">
        <f t="shared" si="223"/>
        <v>0.92166855440647133</v>
      </c>
      <c r="GC221" s="348">
        <f t="shared" si="223"/>
        <v>0.94680601284626809</v>
      </c>
      <c r="GD221" s="348">
        <f t="shared" si="223"/>
        <v>0.9640275800758169</v>
      </c>
      <c r="GE221"/>
      <c r="GF221"/>
      <c r="GG221"/>
    </row>
    <row r="222" spans="1:189" ht="42" customHeight="1">
      <c r="A222"/>
      <c r="B222" s="266"/>
      <c r="C222" s="237"/>
      <c r="D222" s="214">
        <v>1</v>
      </c>
      <c r="E222" s="219">
        <f t="shared" si="259"/>
        <v>1.994159429346031</v>
      </c>
      <c r="F222" s="347">
        <f t="shared" si="224"/>
        <v>0.49683768156462532</v>
      </c>
      <c r="G222" s="348">
        <f t="shared" si="225"/>
        <v>0.49693591191796554</v>
      </c>
      <c r="H222" s="348">
        <f t="shared" si="226"/>
        <v>0.49704770871520354</v>
      </c>
      <c r="I222" s="348">
        <f t="shared" si="227"/>
        <v>0.49731390599472874</v>
      </c>
      <c r="J222" s="348">
        <f t="shared" si="228"/>
        <v>0.49787561139223735</v>
      </c>
      <c r="K222" s="348">
        <f t="shared" si="229"/>
        <v>0.49877458752279008</v>
      </c>
      <c r="L222" s="348">
        <f t="shared" si="230"/>
        <v>0.5013126034760359</v>
      </c>
      <c r="M222" s="348">
        <f t="shared" si="231"/>
        <v>0.50591872826013706</v>
      </c>
      <c r="N222" s="348">
        <f t="shared" si="232"/>
        <v>0.51511299802572252</v>
      </c>
      <c r="O222" s="348">
        <f t="shared" si="233"/>
        <v>0.53328680192783851</v>
      </c>
      <c r="P222" s="348">
        <f t="shared" si="234"/>
        <v>0.56855420439961812</v>
      </c>
      <c r="Q222" s="348">
        <f t="shared" si="235"/>
        <v>0.63463839290333335</v>
      </c>
      <c r="R222" s="348">
        <f t="shared" si="236"/>
        <v>0.75072498621885875</v>
      </c>
      <c r="S222" s="348">
        <f t="shared" si="237"/>
        <v>0.93324420283320442</v>
      </c>
      <c r="T222" s="348">
        <f t="shared" si="238"/>
        <v>1.1755141942348843</v>
      </c>
      <c r="U222" s="348">
        <f t="shared" si="239"/>
        <v>1.4338188179180105</v>
      </c>
      <c r="V222" s="348">
        <f t="shared" si="240"/>
        <v>1.6521818248993572</v>
      </c>
      <c r="W222" s="348">
        <f t="shared" si="241"/>
        <v>1.8033898785171205</v>
      </c>
      <c r="X222" s="348">
        <f t="shared" si="242"/>
        <v>1.8942087741101254</v>
      </c>
      <c r="Y222" s="348">
        <f t="shared" si="243"/>
        <v>1.9441683065066164</v>
      </c>
      <c r="Z222" s="348">
        <f t="shared" si="244"/>
        <v>1.9703293313504171</v>
      </c>
      <c r="AA222" s="348">
        <f t="shared" si="245"/>
        <v>1.983675281676075</v>
      </c>
      <c r="AB222" s="348">
        <f t="shared" si="246"/>
        <v>1.9903929750555398</v>
      </c>
      <c r="AC222" s="348">
        <f t="shared" si="247"/>
        <v>1.9937514996105405</v>
      </c>
      <c r="AD222" s="348">
        <f t="shared" si="248"/>
        <v>1.9959511160811905</v>
      </c>
      <c r="AE222" s="348">
        <f t="shared" si="249"/>
        <v>1.9976242605376866</v>
      </c>
      <c r="AF222" s="348">
        <f t="shared" si="250"/>
        <v>1.9984565070137714</v>
      </c>
      <c r="AG222" s="348">
        <f t="shared" si="251"/>
        <v>1.9989998517345307</v>
      </c>
      <c r="AH222" s="348">
        <f t="shared" si="252"/>
        <v>1.9994134486687527</v>
      </c>
      <c r="AI222" s="348">
        <f t="shared" si="253"/>
        <v>1.9996189268576594</v>
      </c>
      <c r="AJ222" s="349">
        <f t="shared" si="254"/>
        <v>1.999796858153559</v>
      </c>
      <c r="AK222" s="268"/>
      <c r="AL222" s="182"/>
      <c r="AM222" s="266"/>
      <c r="AN222" s="237"/>
      <c r="AO222" s="214">
        <v>1</v>
      </c>
      <c r="AP222" s="219">
        <f t="shared" si="260"/>
        <v>1.994159429346031</v>
      </c>
      <c r="AQ222" s="348">
        <f t="shared" si="255"/>
        <v>0.99951308995067445</v>
      </c>
      <c r="AR222" s="348">
        <f t="shared" si="255"/>
        <v>0.99943250911600134</v>
      </c>
      <c r="AS222" s="348">
        <f t="shared" si="255"/>
        <v>0.99937547897339907</v>
      </c>
      <c r="AT222" s="348">
        <f t="shared" si="255"/>
        <v>0.99934341342510502</v>
      </c>
      <c r="AU222" s="348">
        <f t="shared" si="255"/>
        <v>0.99933108260153225</v>
      </c>
      <c r="AV222" s="348">
        <f t="shared" si="255"/>
        <v>0.99932929622418776</v>
      </c>
      <c r="AW222" s="348">
        <f t="shared" si="255"/>
        <v>0.99933107895558937</v>
      </c>
      <c r="AX222" s="348">
        <f t="shared" si="255"/>
        <v>0.99934340551351497</v>
      </c>
      <c r="AY222" s="348">
        <f t="shared" si="255"/>
        <v>0.99937546555719881</v>
      </c>
      <c r="AZ222" s="348">
        <f t="shared" si="255"/>
        <v>0.9994324883550233</v>
      </c>
      <c r="BA222" s="348">
        <f t="shared" si="256"/>
        <v>0.99951305946836222</v>
      </c>
      <c r="BB222" s="348">
        <f t="shared" si="256"/>
        <v>0.99960861689994296</v>
      </c>
      <c r="BC222" s="348">
        <f t="shared" si="256"/>
        <v>0.99970636343756336</v>
      </c>
      <c r="BD222" s="348">
        <f t="shared" si="256"/>
        <v>0.99979420975284949</v>
      </c>
      <c r="BE222" s="348">
        <f t="shared" si="256"/>
        <v>0.99986470529713956</v>
      </c>
      <c r="BF222" s="348">
        <f t="shared" si="256"/>
        <v>0.99991601313736622</v>
      </c>
      <c r="BG222" s="348">
        <f t="shared" si="256"/>
        <v>0.99995039032892929</v>
      </c>
      <c r="BH222" s="348">
        <f t="shared" si="256"/>
        <v>0.99997188783610813</v>
      </c>
      <c r="BI222" s="348">
        <f t="shared" si="256"/>
        <v>0.99998458781680688</v>
      </c>
      <c r="BJ222" s="348">
        <f t="shared" si="256"/>
        <v>0.99999174935967261</v>
      </c>
      <c r="BK222" s="348">
        <f t="shared" si="257"/>
        <v>0.9999956375129726</v>
      </c>
      <c r="BL222" s="348">
        <f t="shared" si="257"/>
        <v>0.99999768448431503</v>
      </c>
      <c r="BM222" s="348">
        <f t="shared" si="257"/>
        <v>0.99999873573637055</v>
      </c>
      <c r="BN222" s="348">
        <f t="shared" si="257"/>
        <v>0.99999926511941917</v>
      </c>
      <c r="BO222" s="348">
        <f t="shared" si="257"/>
        <v>0.99999952768859013</v>
      </c>
      <c r="BP222" s="348">
        <f t="shared" si="257"/>
        <v>0.99999965633137622</v>
      </c>
      <c r="BQ222" s="348">
        <f t="shared" si="257"/>
        <v>0.99999971869075388</v>
      </c>
      <c r="BR222" s="348">
        <f t="shared" si="257"/>
        <v>0.99999974950149495</v>
      </c>
      <c r="BS222" s="348">
        <f t="shared" si="257"/>
        <v>0.99999976644271904</v>
      </c>
      <c r="BT222" s="348">
        <f t="shared" si="257"/>
        <v>0.99999977846944932</v>
      </c>
      <c r="BU222" s="348">
        <f t="shared" si="257"/>
        <v>0.9999997901218699</v>
      </c>
      <c r="BV222" s="268"/>
      <c r="BW222" s="182"/>
      <c r="BX222" s="266"/>
      <c r="BY222" s="237"/>
      <c r="BZ222" s="214">
        <v>1</v>
      </c>
      <c r="CA222" s="219">
        <f t="shared" si="261"/>
        <v>1.994159429346031</v>
      </c>
      <c r="CB222" s="347">
        <f t="shared" si="262"/>
        <v>0.49707971467301548</v>
      </c>
      <c r="CC222" s="348">
        <f t="shared" si="264"/>
        <v>0.49721807864495587</v>
      </c>
      <c r="CD222" s="348">
        <f t="shared" si="265"/>
        <v>0.49735831944345088</v>
      </c>
      <c r="CE222" s="348">
        <f t="shared" si="266"/>
        <v>0.49764065016474895</v>
      </c>
      <c r="CF222" s="348">
        <f t="shared" si="267"/>
        <v>0.49820887197477226</v>
      </c>
      <c r="CG222" s="348">
        <f t="shared" si="268"/>
        <v>0.49910934204304153</v>
      </c>
      <c r="CH222" s="348">
        <f t="shared" si="269"/>
        <v>0.50164816649149202</v>
      </c>
      <c r="CI222" s="348">
        <f t="shared" si="270"/>
        <v>0.5062511299608462</v>
      </c>
      <c r="CJ222" s="348">
        <f t="shared" si="271"/>
        <v>0.51543490487684007</v>
      </c>
      <c r="CK222" s="348">
        <f t="shared" si="272"/>
        <v>0.53358962025096968</v>
      </c>
      <c r="CL222" s="348">
        <f t="shared" si="273"/>
        <v>0.56883119136235227</v>
      </c>
      <c r="CM222" s="348">
        <f t="shared" si="274"/>
        <v>0.63488687689739898</v>
      </c>
      <c r="CN222" s="348">
        <f t="shared" si="275"/>
        <v>0.75094549127149302</v>
      </c>
      <c r="CO222" s="348">
        <f t="shared" si="276"/>
        <v>0.93343629491903501</v>
      </c>
      <c r="CP222" s="348">
        <f t="shared" si="277"/>
        <v>1.1756732565987968</v>
      </c>
      <c r="CQ222" s="348">
        <f t="shared" si="278"/>
        <v>1.4339392499768235</v>
      </c>
      <c r="CR222" s="348">
        <f t="shared" si="279"/>
        <v>1.652263793162658</v>
      </c>
      <c r="CS222" s="348">
        <f t="shared" si="280"/>
        <v>1.8034405771341941</v>
      </c>
      <c r="CT222" s="348">
        <f t="shared" si="281"/>
        <v>1.8942379684527066</v>
      </c>
      <c r="CU222" s="348">
        <f t="shared" si="282"/>
        <v>1.9441843472723959</v>
      </c>
      <c r="CV222" s="348">
        <f t="shared" si="283"/>
        <v>1.9703379269240628</v>
      </c>
      <c r="CW222" s="348">
        <f t="shared" si="284"/>
        <v>1.9836798749179394</v>
      </c>
      <c r="CX222" s="348">
        <f t="shared" si="285"/>
        <v>1.9903954914401678</v>
      </c>
      <c r="CY222" s="348">
        <f t="shared" si="286"/>
        <v>1.9937529647808774</v>
      </c>
      <c r="CZ222" s="348">
        <f t="shared" si="287"/>
        <v>1.9959520587921213</v>
      </c>
      <c r="DA222" s="348">
        <f t="shared" si="288"/>
        <v>1.9976249470587031</v>
      </c>
      <c r="DB222" s="348">
        <f t="shared" si="289"/>
        <v>1.9984570691982229</v>
      </c>
      <c r="DC222" s="348">
        <f t="shared" si="290"/>
        <v>1.9990003524811306</v>
      </c>
      <c r="DD222" s="348">
        <f t="shared" si="291"/>
        <v>1.9994139156464303</v>
      </c>
      <c r="DE222" s="348">
        <f t="shared" si="292"/>
        <v>1.9996193698344396</v>
      </c>
      <c r="DF222" s="349">
        <f t="shared" si="293"/>
        <v>1.9997972778672723</v>
      </c>
      <c r="DG222" s="268"/>
      <c r="DH222"/>
      <c r="DI222"/>
      <c r="DJ222"/>
      <c r="DK222" s="844">
        <v>0.4</v>
      </c>
      <c r="DL222" s="348">
        <f t="shared" si="218"/>
        <v>0.99263152020112821</v>
      </c>
      <c r="DM222" s="348">
        <f t="shared" si="218"/>
        <v>0.98902740220109897</v>
      </c>
      <c r="DN222" s="348">
        <f t="shared" si="218"/>
        <v>0.98367485769368024</v>
      </c>
      <c r="DO222" s="348">
        <f t="shared" si="218"/>
        <v>0.97574313003145141</v>
      </c>
      <c r="DP222" s="348">
        <f t="shared" si="218"/>
        <v>0.9640275800758169</v>
      </c>
      <c r="DQ222" s="348">
        <f t="shared" si="218"/>
        <v>0.94680601284626809</v>
      </c>
      <c r="DR222" s="348">
        <f t="shared" si="218"/>
        <v>0.92166855440647133</v>
      </c>
      <c r="DS222" s="348">
        <f t="shared" si="218"/>
        <v>0.88535164820226253</v>
      </c>
      <c r="DT222" s="348">
        <f t="shared" si="218"/>
        <v>0.83365460701215532</v>
      </c>
      <c r="DU222" s="348">
        <f t="shared" si="218"/>
        <v>0.76159415595576463</v>
      </c>
      <c r="DV222" s="348">
        <f t="shared" si="219"/>
        <v>0.66403677026784891</v>
      </c>
      <c r="DW222" s="348">
        <f t="shared" si="219"/>
        <v>0.76159415595576463</v>
      </c>
      <c r="DX222" s="348">
        <f t="shared" si="219"/>
        <v>0.83365460701215532</v>
      </c>
      <c r="DY222" s="348">
        <f t="shared" si="219"/>
        <v>0.88535164820226253</v>
      </c>
      <c r="DZ222" s="348">
        <f t="shared" si="219"/>
        <v>0.92166855440647133</v>
      </c>
      <c r="EA222" s="348">
        <f t="shared" si="219"/>
        <v>0.94680601284626809</v>
      </c>
      <c r="EB222" s="348">
        <f t="shared" si="219"/>
        <v>0.9640275800758169</v>
      </c>
      <c r="EC222" s="348">
        <f t="shared" si="219"/>
        <v>0.97574313003145141</v>
      </c>
      <c r="ED222" s="348">
        <f t="shared" si="219"/>
        <v>0.98367485769368024</v>
      </c>
      <c r="EE222" s="348">
        <f t="shared" si="219"/>
        <v>0.98902740220109897</v>
      </c>
      <c r="EF222" s="348">
        <f t="shared" si="219"/>
        <v>0.99263152020112821</v>
      </c>
      <c r="EG222"/>
      <c r="EH222"/>
      <c r="EI222"/>
      <c r="EJ222" s="844">
        <v>0.4</v>
      </c>
      <c r="EK222" s="348">
        <f t="shared" si="220"/>
        <v>0.97344012261082846</v>
      </c>
      <c r="EL222" s="348">
        <f t="shared" si="220"/>
        <v>0.96182850221220129</v>
      </c>
      <c r="EM222" s="348">
        <f t="shared" si="220"/>
        <v>0.94563952947663132</v>
      </c>
      <c r="EN222" s="348">
        <f t="shared" si="220"/>
        <v>0.92352148935148781</v>
      </c>
      <c r="EO222" s="348">
        <f t="shared" si="220"/>
        <v>0.8941438395855954</v>
      </c>
      <c r="EP222" s="348">
        <f t="shared" si="220"/>
        <v>0.85665130676158863</v>
      </c>
      <c r="EQ222" s="348">
        <f t="shared" si="220"/>
        <v>0.81148791107115925</v>
      </c>
      <c r="ER222" s="348">
        <f t="shared" si="220"/>
        <v>0.76159415595576463</v>
      </c>
      <c r="ES222" s="348">
        <f t="shared" si="220"/>
        <v>0.71357352593554979</v>
      </c>
      <c r="ET222" s="348">
        <f t="shared" si="220"/>
        <v>0.67757722415900501</v>
      </c>
      <c r="EU222" s="348">
        <f t="shared" si="221"/>
        <v>0.66403677026784891</v>
      </c>
      <c r="EV222" s="348">
        <f t="shared" si="221"/>
        <v>0.67757722415900501</v>
      </c>
      <c r="EW222" s="348">
        <f t="shared" si="221"/>
        <v>0.71357352593554979</v>
      </c>
      <c r="EX222" s="348">
        <f t="shared" si="221"/>
        <v>0.76159415595576463</v>
      </c>
      <c r="EY222" s="348">
        <f t="shared" si="221"/>
        <v>0.81148791107115925</v>
      </c>
      <c r="EZ222" s="348">
        <f t="shared" si="221"/>
        <v>0.85665130676158863</v>
      </c>
      <c r="FA222" s="348">
        <f t="shared" si="221"/>
        <v>0.8941438395855954</v>
      </c>
      <c r="FB222" s="348">
        <f t="shared" si="221"/>
        <v>0.92352148935148781</v>
      </c>
      <c r="FC222" s="348">
        <f t="shared" si="221"/>
        <v>0.94563952947663132</v>
      </c>
      <c r="FD222" s="348">
        <f t="shared" si="221"/>
        <v>0.96182850221220129</v>
      </c>
      <c r="FE222" s="348">
        <f t="shared" si="221"/>
        <v>0.97344012261082846</v>
      </c>
      <c r="FF222"/>
      <c r="FG222"/>
      <c r="FH222" s="842"/>
      <c r="FI222" s="473">
        <v>0.4</v>
      </c>
      <c r="FJ222" s="348">
        <f t="shared" si="222"/>
        <v>0.9640275800758169</v>
      </c>
      <c r="FK222" s="348">
        <f t="shared" si="222"/>
        <v>0.94680601284626809</v>
      </c>
      <c r="FL222" s="348">
        <f t="shared" si="222"/>
        <v>0.92166855440647133</v>
      </c>
      <c r="FM222" s="348">
        <f t="shared" si="222"/>
        <v>0.88535164820226253</v>
      </c>
      <c r="FN222" s="348">
        <f t="shared" si="222"/>
        <v>0.83365460701215532</v>
      </c>
      <c r="FO222" s="348">
        <f t="shared" si="222"/>
        <v>0.76159415595576463</v>
      </c>
      <c r="FP222" s="348">
        <f t="shared" si="222"/>
        <v>0.66403677026784891</v>
      </c>
      <c r="FQ222" s="348">
        <f t="shared" si="222"/>
        <v>0.66403677026784891</v>
      </c>
      <c r="FR222" s="348">
        <f t="shared" si="222"/>
        <v>0.66403677026784891</v>
      </c>
      <c r="FS222" s="348">
        <f t="shared" si="222"/>
        <v>0.66403677026784891</v>
      </c>
      <c r="FT222" s="348">
        <f t="shared" si="223"/>
        <v>0.66403677026784891</v>
      </c>
      <c r="FU222" s="348">
        <f t="shared" si="223"/>
        <v>0.66403677026784891</v>
      </c>
      <c r="FV222" s="348">
        <f t="shared" si="223"/>
        <v>0.66403677026784891</v>
      </c>
      <c r="FW222" s="348">
        <f t="shared" si="223"/>
        <v>0.66403677026784891</v>
      </c>
      <c r="FX222" s="348">
        <f t="shared" si="223"/>
        <v>0.66403677026784891</v>
      </c>
      <c r="FY222" s="348">
        <f t="shared" si="223"/>
        <v>0.76159415595576463</v>
      </c>
      <c r="FZ222" s="348">
        <f t="shared" si="223"/>
        <v>0.83365460701215532</v>
      </c>
      <c r="GA222" s="348">
        <f t="shared" si="223"/>
        <v>0.88535164820226253</v>
      </c>
      <c r="GB222" s="348">
        <f t="shared" si="223"/>
        <v>0.92166855440647133</v>
      </c>
      <c r="GC222" s="348">
        <f t="shared" si="223"/>
        <v>0.94680601284626809</v>
      </c>
      <c r="GD222" s="348">
        <f t="shared" si="223"/>
        <v>0.9640275800758169</v>
      </c>
      <c r="GE222"/>
      <c r="GF222"/>
      <c r="GG222"/>
    </row>
    <row r="223" spans="1:189" ht="42" customHeight="1">
      <c r="A223"/>
      <c r="B223" s="267"/>
      <c r="C223" s="266"/>
      <c r="D223" s="214">
        <v>0.9</v>
      </c>
      <c r="E223" s="219">
        <f t="shared" si="259"/>
        <v>1.9882617021061479</v>
      </c>
      <c r="F223" s="347">
        <f t="shared" si="224"/>
        <v>0.49363156299579436</v>
      </c>
      <c r="G223" s="348">
        <f t="shared" si="225"/>
        <v>0.49366823767580131</v>
      </c>
      <c r="H223" s="348">
        <f t="shared" si="226"/>
        <v>0.49373374166347284</v>
      </c>
      <c r="I223" s="348">
        <f t="shared" si="227"/>
        <v>0.49397278032524389</v>
      </c>
      <c r="J223" s="348">
        <f t="shared" si="228"/>
        <v>0.49452347607314018</v>
      </c>
      <c r="K223" s="348">
        <f t="shared" si="229"/>
        <v>0.49566229603228673</v>
      </c>
      <c r="L223" s="348">
        <f t="shared" si="230"/>
        <v>0.4974679511224927</v>
      </c>
      <c r="M223" s="348">
        <f t="shared" si="231"/>
        <v>0.50257073832941412</v>
      </c>
      <c r="N223" s="348">
        <f t="shared" si="232"/>
        <v>0.51178560941684759</v>
      </c>
      <c r="O223" s="348">
        <f t="shared" si="233"/>
        <v>0.52999553540159539</v>
      </c>
      <c r="P223" s="348">
        <f t="shared" si="234"/>
        <v>0.56531050715292042</v>
      </c>
      <c r="Q223" s="348">
        <f t="shared" si="235"/>
        <v>0.63144583010869559</v>
      </c>
      <c r="R223" s="348">
        <f t="shared" si="236"/>
        <v>0.74758063778402384</v>
      </c>
      <c r="S223" s="348">
        <f t="shared" si="237"/>
        <v>0.93014370841992322</v>
      </c>
      <c r="T223" s="348">
        <f t="shared" si="238"/>
        <v>1.1724546946242829</v>
      </c>
      <c r="U223" s="348">
        <f t="shared" si="239"/>
        <v>1.4307965656864654</v>
      </c>
      <c r="V223" s="348">
        <f t="shared" si="240"/>
        <v>1.6491892515836315</v>
      </c>
      <c r="W223" s="348">
        <f t="shared" si="241"/>
        <v>1.8004172694872551</v>
      </c>
      <c r="X223" s="348">
        <f t="shared" si="242"/>
        <v>1.8912477746266676</v>
      </c>
      <c r="Y223" s="348">
        <f t="shared" si="243"/>
        <v>1.9412133910373097</v>
      </c>
      <c r="Z223" s="348">
        <f t="shared" si="244"/>
        <v>1.9673773913511219</v>
      </c>
      <c r="AA223" s="348">
        <f t="shared" si="245"/>
        <v>1.9807247323671244</v>
      </c>
      <c r="AB223" s="348">
        <f t="shared" si="246"/>
        <v>1.9874430568596613</v>
      </c>
      <c r="AC223" s="348">
        <f t="shared" si="247"/>
        <v>1.9918619439852756</v>
      </c>
      <c r="AD223" s="348">
        <f t="shared" si="248"/>
        <v>1.9952200640973363</v>
      </c>
      <c r="AE223" s="348">
        <f t="shared" si="249"/>
        <v>1.9968932643181601</v>
      </c>
      <c r="AF223" s="348">
        <f t="shared" si="250"/>
        <v>1.9979867871274772</v>
      </c>
      <c r="AG223" s="348">
        <f t="shared" si="251"/>
        <v>1.9988189841612991</v>
      </c>
      <c r="AH223" s="348">
        <f t="shared" si="252"/>
        <v>1.9992325938261997</v>
      </c>
      <c r="AI223" s="348">
        <f t="shared" si="253"/>
        <v>1.9995908550218193</v>
      </c>
      <c r="AJ223" s="349">
        <f t="shared" si="254"/>
        <v>1.9997963579382507</v>
      </c>
      <c r="AK223" s="268"/>
      <c r="AL223" s="182"/>
      <c r="AM223" s="267"/>
      <c r="AN223" s="266"/>
      <c r="AO223" s="214">
        <v>0.9</v>
      </c>
      <c r="AP223" s="219">
        <f t="shared" si="260"/>
        <v>1.9882617021061479</v>
      </c>
      <c r="AQ223" s="348">
        <f t="shared" si="255"/>
        <v>0.99898956307582187</v>
      </c>
      <c r="AR223" s="348">
        <f t="shared" si="255"/>
        <v>0.99878410928509342</v>
      </c>
      <c r="AS223" s="348">
        <f t="shared" si="255"/>
        <v>0.99863329037890058</v>
      </c>
      <c r="AT223" s="348">
        <f t="shared" si="255"/>
        <v>0.99854655719152829</v>
      </c>
      <c r="AU223" s="348">
        <f t="shared" si="255"/>
        <v>0.9985128371577241</v>
      </c>
      <c r="AV223" s="348">
        <f t="shared" si="255"/>
        <v>0.99850793659359804</v>
      </c>
      <c r="AW223" s="348">
        <f t="shared" si="255"/>
        <v>0.99851283087484421</v>
      </c>
      <c r="AX223" s="348">
        <f t="shared" si="255"/>
        <v>0.99854654337877535</v>
      </c>
      <c r="AY223" s="348">
        <f t="shared" si="255"/>
        <v>0.99863326650159467</v>
      </c>
      <c r="AZ223" s="348">
        <f t="shared" si="255"/>
        <v>0.99878407148080894</v>
      </c>
      <c r="BA223" s="348">
        <f t="shared" si="256"/>
        <v>0.99898950618979099</v>
      </c>
      <c r="BB223" s="348">
        <f t="shared" si="256"/>
        <v>0.99922115277381529</v>
      </c>
      <c r="BC223" s="348">
        <f t="shared" si="256"/>
        <v>0.99944386130612151</v>
      </c>
      <c r="BD223" s="348">
        <f t="shared" si="256"/>
        <v>0.99963059911654006</v>
      </c>
      <c r="BE223" s="348">
        <f t="shared" si="256"/>
        <v>0.99977002409416293</v>
      </c>
      <c r="BF223" s="348">
        <f t="shared" si="256"/>
        <v>0.99986455487593451</v>
      </c>
      <c r="BG223" s="348">
        <f t="shared" si="256"/>
        <v>0.99992379990210856</v>
      </c>
      <c r="BH223" s="348">
        <f t="shared" si="256"/>
        <v>0.99995865350201907</v>
      </c>
      <c r="BI223" s="348">
        <f t="shared" si="256"/>
        <v>0.99997814707122679</v>
      </c>
      <c r="BJ223" s="348">
        <f t="shared" si="256"/>
        <v>0.99998861930181548</v>
      </c>
      <c r="BK223" s="348">
        <f t="shared" si="257"/>
        <v>0.99999406728785012</v>
      </c>
      <c r="BL223" s="348">
        <f t="shared" si="257"/>
        <v>0.9999968299931502</v>
      </c>
      <c r="BM223" s="348">
        <f t="shared" si="257"/>
        <v>0.9999982032420317</v>
      </c>
      <c r="BN223" s="348">
        <f t="shared" si="257"/>
        <v>0.99999887576010271</v>
      </c>
      <c r="BO223" s="348">
        <f t="shared" si="257"/>
        <v>0.99999920181207513</v>
      </c>
      <c r="BP223" s="348">
        <f t="shared" si="257"/>
        <v>0.99999935870044065</v>
      </c>
      <c r="BQ223" s="348">
        <f t="shared" si="257"/>
        <v>0.99999943366261512</v>
      </c>
      <c r="BR223" s="348">
        <f t="shared" si="257"/>
        <v>0.99999947136764233</v>
      </c>
      <c r="BS223" s="348">
        <f t="shared" si="257"/>
        <v>0.99999949473570882</v>
      </c>
      <c r="BT223" s="348">
        <f t="shared" si="257"/>
        <v>0.99999951557241218</v>
      </c>
      <c r="BU223" s="348">
        <f t="shared" si="257"/>
        <v>0.99999953998886193</v>
      </c>
      <c r="BV223" s="268"/>
      <c r="BW223" s="182"/>
      <c r="BX223" s="267"/>
      <c r="BY223" s="266"/>
      <c r="BZ223" s="214">
        <v>0.9</v>
      </c>
      <c r="CA223" s="219">
        <f t="shared" si="261"/>
        <v>1.9882617021061479</v>
      </c>
      <c r="CB223" s="347">
        <f t="shared" si="262"/>
        <v>0.49413085105307397</v>
      </c>
      <c r="CC223" s="348">
        <f t="shared" si="264"/>
        <v>0.49426921502501436</v>
      </c>
      <c r="CD223" s="348">
        <f t="shared" si="265"/>
        <v>0.49440945582350937</v>
      </c>
      <c r="CE223" s="348">
        <f t="shared" si="266"/>
        <v>0.49469178654480744</v>
      </c>
      <c r="CF223" s="348">
        <f t="shared" si="267"/>
        <v>0.49526000835483075</v>
      </c>
      <c r="CG223" s="348">
        <f t="shared" si="268"/>
        <v>0.49640296072481382</v>
      </c>
      <c r="CH223" s="348">
        <f t="shared" si="269"/>
        <v>0.49820887197477226</v>
      </c>
      <c r="CI223" s="348">
        <f t="shared" si="270"/>
        <v>0.50330226634090469</v>
      </c>
      <c r="CJ223" s="348">
        <f t="shared" si="271"/>
        <v>0.51248604125689856</v>
      </c>
      <c r="CK223" s="348">
        <f t="shared" si="272"/>
        <v>0.53064075663102817</v>
      </c>
      <c r="CL223" s="348">
        <f t="shared" si="273"/>
        <v>0.56588232774241076</v>
      </c>
      <c r="CM223" s="348">
        <f t="shared" si="274"/>
        <v>0.63193801327745747</v>
      </c>
      <c r="CN223" s="348">
        <f t="shared" si="275"/>
        <v>0.7479966276515515</v>
      </c>
      <c r="CO223" s="348">
        <f t="shared" si="276"/>
        <v>0.9304874312990935</v>
      </c>
      <c r="CP223" s="348">
        <f t="shared" si="277"/>
        <v>1.1727243929788553</v>
      </c>
      <c r="CQ223" s="348">
        <f t="shared" si="278"/>
        <v>1.430990386356882</v>
      </c>
      <c r="CR223" s="348">
        <f t="shared" si="279"/>
        <v>1.6493149295427165</v>
      </c>
      <c r="CS223" s="348">
        <f t="shared" si="280"/>
        <v>1.8004917135142526</v>
      </c>
      <c r="CT223" s="348">
        <f t="shared" si="281"/>
        <v>1.8912891048327651</v>
      </c>
      <c r="CU223" s="348">
        <f t="shared" si="282"/>
        <v>1.9412354836524544</v>
      </c>
      <c r="CV223" s="348">
        <f t="shared" si="283"/>
        <v>1.9673890633041213</v>
      </c>
      <c r="CW223" s="348">
        <f t="shared" si="284"/>
        <v>1.9807310112979979</v>
      </c>
      <c r="CX223" s="348">
        <f t="shared" si="285"/>
        <v>1.9874466278202263</v>
      </c>
      <c r="CY223" s="348">
        <f t="shared" si="286"/>
        <v>1.9918641833184605</v>
      </c>
      <c r="CZ223" s="348">
        <f t="shared" si="287"/>
        <v>1.9952216566591701</v>
      </c>
      <c r="DA223" s="348">
        <f t="shared" si="288"/>
        <v>1.9968945449257518</v>
      </c>
      <c r="DB223" s="348">
        <f t="shared" si="289"/>
        <v>1.9979879186627301</v>
      </c>
      <c r="DC223" s="348">
        <f t="shared" si="290"/>
        <v>1.9988200408022498</v>
      </c>
      <c r="DD223" s="348">
        <f t="shared" si="291"/>
        <v>1.9992336039675496</v>
      </c>
      <c r="DE223" s="348">
        <f t="shared" si="292"/>
        <v>1.9995918236792631</v>
      </c>
      <c r="DF223" s="349">
        <f t="shared" si="293"/>
        <v>1.9997972778672723</v>
      </c>
      <c r="DG223" s="268"/>
      <c r="DH223"/>
      <c r="DI223"/>
      <c r="DJ223"/>
      <c r="DK223" s="844">
        <v>0.3</v>
      </c>
      <c r="DL223" s="348">
        <f t="shared" si="218"/>
        <v>0.98902740220109897</v>
      </c>
      <c r="DM223" s="348">
        <f t="shared" si="218"/>
        <v>0.98367485769368024</v>
      </c>
      <c r="DN223" s="348">
        <f t="shared" si="218"/>
        <v>0.97574313003145141</v>
      </c>
      <c r="DO223" s="348">
        <f t="shared" si="218"/>
        <v>0.9640275800758169</v>
      </c>
      <c r="DP223" s="348">
        <f t="shared" si="218"/>
        <v>0.94680601284626809</v>
      </c>
      <c r="DQ223" s="348">
        <f t="shared" si="218"/>
        <v>0.92166855440647133</v>
      </c>
      <c r="DR223" s="348">
        <f t="shared" si="218"/>
        <v>0.88535164820226253</v>
      </c>
      <c r="DS223" s="348">
        <f t="shared" si="218"/>
        <v>0.83365460701215532</v>
      </c>
      <c r="DT223" s="348">
        <f t="shared" si="218"/>
        <v>0.76159415595576463</v>
      </c>
      <c r="DU223" s="348">
        <f t="shared" si="218"/>
        <v>0.66403677026784891</v>
      </c>
      <c r="DV223" s="348">
        <f t="shared" si="219"/>
        <v>0.53704956699803508</v>
      </c>
      <c r="DW223" s="348">
        <f t="shared" si="219"/>
        <v>0.66403677026784891</v>
      </c>
      <c r="DX223" s="348">
        <f t="shared" si="219"/>
        <v>0.76159415595576463</v>
      </c>
      <c r="DY223" s="348">
        <f t="shared" si="219"/>
        <v>0.83365460701215532</v>
      </c>
      <c r="DZ223" s="348">
        <f t="shared" si="219"/>
        <v>0.88535164820226253</v>
      </c>
      <c r="EA223" s="348">
        <f t="shared" si="219"/>
        <v>0.92166855440647133</v>
      </c>
      <c r="EB223" s="348">
        <f t="shared" si="219"/>
        <v>0.94680601284626809</v>
      </c>
      <c r="EC223" s="348">
        <f t="shared" si="219"/>
        <v>0.9640275800758169</v>
      </c>
      <c r="ED223" s="348">
        <f t="shared" si="219"/>
        <v>0.97574313003145141</v>
      </c>
      <c r="EE223" s="348">
        <f t="shared" si="219"/>
        <v>0.98367485769368024</v>
      </c>
      <c r="EF223" s="348">
        <f t="shared" si="219"/>
        <v>0.98902740220109897</v>
      </c>
      <c r="EG223"/>
      <c r="EH223"/>
      <c r="EI223"/>
      <c r="EJ223" s="844">
        <v>0.3</v>
      </c>
      <c r="EK223" s="348">
        <f t="shared" si="220"/>
        <v>0.96974871525977591</v>
      </c>
      <c r="EL223" s="348">
        <f t="shared" si="220"/>
        <v>0.95601144400379967</v>
      </c>
      <c r="EM223" s="348">
        <f t="shared" si="220"/>
        <v>0.93650024009844923</v>
      </c>
      <c r="EN223" s="348">
        <f t="shared" si="220"/>
        <v>0.90924583651378499</v>
      </c>
      <c r="EO223" s="348">
        <f t="shared" si="220"/>
        <v>0.87206578039101212</v>
      </c>
      <c r="EP223" s="348">
        <f t="shared" si="220"/>
        <v>0.82304705847053827</v>
      </c>
      <c r="EQ223" s="348">
        <f t="shared" si="220"/>
        <v>0.76159415595576463</v>
      </c>
      <c r="ER223" s="348">
        <f t="shared" si="220"/>
        <v>0.69029975261899379</v>
      </c>
      <c r="ES223" s="348">
        <f t="shared" si="220"/>
        <v>0.6175965493239155</v>
      </c>
      <c r="ET223" s="348">
        <f t="shared" si="220"/>
        <v>0.5597407230393463</v>
      </c>
      <c r="EU223" s="348">
        <f t="shared" si="221"/>
        <v>0.53704956699803508</v>
      </c>
      <c r="EV223" s="348">
        <f t="shared" si="221"/>
        <v>0.5597407230393463</v>
      </c>
      <c r="EW223" s="348">
        <f t="shared" si="221"/>
        <v>0.6175965493239155</v>
      </c>
      <c r="EX223" s="348">
        <f t="shared" si="221"/>
        <v>0.69029975261899379</v>
      </c>
      <c r="EY223" s="348">
        <f t="shared" si="221"/>
        <v>0.76159415595576463</v>
      </c>
      <c r="EZ223" s="348">
        <f t="shared" si="221"/>
        <v>0.82304705847053827</v>
      </c>
      <c r="FA223" s="348">
        <f t="shared" si="221"/>
        <v>0.87206578039101212</v>
      </c>
      <c r="FB223" s="348">
        <f t="shared" si="221"/>
        <v>0.90924583651378499</v>
      </c>
      <c r="FC223" s="348">
        <f t="shared" si="221"/>
        <v>0.93650024009844923</v>
      </c>
      <c r="FD223" s="348">
        <f t="shared" si="221"/>
        <v>0.95601144400379967</v>
      </c>
      <c r="FE223" s="348">
        <f t="shared" si="221"/>
        <v>0.96974871525977591</v>
      </c>
      <c r="FF223"/>
      <c r="FG223"/>
      <c r="FH223" s="842"/>
      <c r="FI223" s="473">
        <v>0.3</v>
      </c>
      <c r="FJ223" s="348">
        <f t="shared" si="222"/>
        <v>0.9640275800758169</v>
      </c>
      <c r="FK223" s="348">
        <f t="shared" si="222"/>
        <v>0.94680601284626809</v>
      </c>
      <c r="FL223" s="348">
        <f t="shared" si="222"/>
        <v>0.92166855440647133</v>
      </c>
      <c r="FM223" s="348">
        <f t="shared" si="222"/>
        <v>0.88535164820226253</v>
      </c>
      <c r="FN223" s="348">
        <f t="shared" si="222"/>
        <v>0.83365460701215532</v>
      </c>
      <c r="FO223" s="348">
        <f t="shared" si="222"/>
        <v>0.76159415595576463</v>
      </c>
      <c r="FP223" s="348">
        <f t="shared" si="222"/>
        <v>0.66403677026784891</v>
      </c>
      <c r="FQ223" s="348">
        <f t="shared" si="222"/>
        <v>0.53704956699803508</v>
      </c>
      <c r="FR223" s="348">
        <f t="shared" si="222"/>
        <v>0.53704956699803508</v>
      </c>
      <c r="FS223" s="348">
        <f t="shared" si="222"/>
        <v>0.53704956699803508</v>
      </c>
      <c r="FT223" s="348">
        <f t="shared" si="223"/>
        <v>0.53704956699803508</v>
      </c>
      <c r="FU223" s="348">
        <f t="shared" si="223"/>
        <v>0.53704956699803508</v>
      </c>
      <c r="FV223" s="348">
        <f t="shared" si="223"/>
        <v>0.53704956699803508</v>
      </c>
      <c r="FW223" s="348">
        <f t="shared" si="223"/>
        <v>0.53704956699803508</v>
      </c>
      <c r="FX223" s="348">
        <f t="shared" si="223"/>
        <v>0.66403677026784891</v>
      </c>
      <c r="FY223" s="348">
        <f t="shared" si="223"/>
        <v>0.76159415595576463</v>
      </c>
      <c r="FZ223" s="348">
        <f t="shared" si="223"/>
        <v>0.83365460701215532</v>
      </c>
      <c r="GA223" s="348">
        <f t="shared" si="223"/>
        <v>0.88535164820226253</v>
      </c>
      <c r="GB223" s="348">
        <f t="shared" si="223"/>
        <v>0.92166855440647133</v>
      </c>
      <c r="GC223" s="348">
        <f t="shared" si="223"/>
        <v>0.94680601284626809</v>
      </c>
      <c r="GD223" s="348">
        <f t="shared" si="223"/>
        <v>0.9640275800758169</v>
      </c>
      <c r="GE223"/>
      <c r="GF223"/>
      <c r="GG223"/>
    </row>
    <row r="224" spans="1:189" ht="42" customHeight="1">
      <c r="A224"/>
      <c r="B224" s="267"/>
      <c r="C224" s="266"/>
      <c r="D224" s="214">
        <v>0.8</v>
      </c>
      <c r="E224" s="219">
        <f t="shared" si="259"/>
        <v>1.9764553624550463</v>
      </c>
      <c r="F224" s="347">
        <f t="shared" si="224"/>
        <v>0.48722817793746631</v>
      </c>
      <c r="G224" s="348">
        <f t="shared" si="225"/>
        <v>0.48711164267843754</v>
      </c>
      <c r="H224" s="348">
        <f t="shared" si="226"/>
        <v>0.48705502171237419</v>
      </c>
      <c r="I224" s="348">
        <f t="shared" si="227"/>
        <v>0.4872198168544597</v>
      </c>
      <c r="J224" s="348">
        <f t="shared" si="228"/>
        <v>0.48774007964391664</v>
      </c>
      <c r="K224" s="348">
        <f t="shared" si="229"/>
        <v>0.48887250326480836</v>
      </c>
      <c r="L224" s="348">
        <f t="shared" si="230"/>
        <v>0.49116800608464978</v>
      </c>
      <c r="M224" s="348">
        <f t="shared" si="231"/>
        <v>0.49480971047202987</v>
      </c>
      <c r="N224" s="348">
        <f t="shared" si="232"/>
        <v>0.50507788389519304</v>
      </c>
      <c r="O224" s="348">
        <f t="shared" si="233"/>
        <v>0.52338972616911394</v>
      </c>
      <c r="P224" s="348">
        <f t="shared" si="234"/>
        <v>0.55883270633039328</v>
      </c>
      <c r="Q224" s="348">
        <f t="shared" si="235"/>
        <v>0.62509758734767062</v>
      </c>
      <c r="R224" s="348">
        <f t="shared" si="236"/>
        <v>0.74134567191718959</v>
      </c>
      <c r="S224" s="348">
        <f t="shared" si="237"/>
        <v>0.92400200043957692</v>
      </c>
      <c r="T224" s="348">
        <f t="shared" si="238"/>
        <v>1.1663899092565839</v>
      </c>
      <c r="U224" s="348">
        <f t="shared" si="239"/>
        <v>1.42479332854505</v>
      </c>
      <c r="V224" s="348">
        <f t="shared" si="240"/>
        <v>1.6432300065426577</v>
      </c>
      <c r="W224" s="348">
        <f t="shared" si="241"/>
        <v>1.794485111501676</v>
      </c>
      <c r="X224" s="348">
        <f t="shared" si="242"/>
        <v>1.8853302544196999</v>
      </c>
      <c r="Y224" s="348">
        <f t="shared" si="243"/>
        <v>1.935303073327332</v>
      </c>
      <c r="Z224" s="348">
        <f t="shared" si="244"/>
        <v>1.9614704031779426</v>
      </c>
      <c r="AA224" s="348">
        <f t="shared" si="245"/>
        <v>1.9748192212766282</v>
      </c>
      <c r="AB224" s="348">
        <f t="shared" si="246"/>
        <v>1.9836745956147712</v>
      </c>
      <c r="AC224" s="348">
        <f t="shared" si="247"/>
        <v>1.9903918140643471</v>
      </c>
      <c r="AD224" s="348">
        <f t="shared" si="248"/>
        <v>1.9937500536204122</v>
      </c>
      <c r="AE224" s="348">
        <f t="shared" si="249"/>
        <v>1.9959495121687207</v>
      </c>
      <c r="AF224" s="348">
        <f t="shared" si="250"/>
        <v>1.9976225729242416</v>
      </c>
      <c r="AG224" s="348">
        <f t="shared" si="251"/>
        <v>1.9984547871793448</v>
      </c>
      <c r="AH224" s="348">
        <f t="shared" si="252"/>
        <v>1.998998141293078</v>
      </c>
      <c r="AI224" s="348">
        <f t="shared" si="253"/>
        <v>1.9994117861895431</v>
      </c>
      <c r="AJ224" s="349">
        <f t="shared" si="254"/>
        <v>1.9996173505282406</v>
      </c>
      <c r="AK224" s="268"/>
      <c r="AL224" s="182"/>
      <c r="AM224" s="267"/>
      <c r="AN224" s="266"/>
      <c r="AO224" s="214">
        <v>0.8</v>
      </c>
      <c r="AP224" s="219">
        <f t="shared" si="260"/>
        <v>1.9764553624550463</v>
      </c>
      <c r="AQ224" s="348">
        <f t="shared" si="255"/>
        <v>0.99795279266520931</v>
      </c>
      <c r="AR224" s="348">
        <f t="shared" si="255"/>
        <v>0.99743142969631793</v>
      </c>
      <c r="AS224" s="348">
        <f t="shared" si="255"/>
        <v>0.99702917991603812</v>
      </c>
      <c r="AT224" s="348">
        <f t="shared" si="255"/>
        <v>0.9967904328964805</v>
      </c>
      <c r="AU224" s="348">
        <f t="shared" si="255"/>
        <v>0.99669615552891355</v>
      </c>
      <c r="AV224" s="348">
        <f t="shared" si="255"/>
        <v>0.99668238872952175</v>
      </c>
      <c r="AW224" s="348">
        <f t="shared" si="255"/>
        <v>0.99669614501378834</v>
      </c>
      <c r="AX224" s="348">
        <f t="shared" si="255"/>
        <v>0.99679040944788566</v>
      </c>
      <c r="AY224" s="348">
        <f t="shared" si="255"/>
        <v>0.99702913852593866</v>
      </c>
      <c r="AZ224" s="348">
        <f t="shared" si="255"/>
        <v>0.99743136251289155</v>
      </c>
      <c r="BA224" s="348">
        <f t="shared" si="256"/>
        <v>0.99795268882732779</v>
      </c>
      <c r="BB224" s="348">
        <f t="shared" si="256"/>
        <v>0.99850286910698438</v>
      </c>
      <c r="BC224" s="348">
        <f t="shared" si="256"/>
        <v>0.99899232919934133</v>
      </c>
      <c r="BD224" s="348">
        <f t="shared" si="256"/>
        <v>0.9993702455706549</v>
      </c>
      <c r="BE224" s="348">
        <f t="shared" si="256"/>
        <v>0.99963035134418032</v>
      </c>
      <c r="BF224" s="348">
        <f t="shared" si="256"/>
        <v>0.99979377543853321</v>
      </c>
      <c r="BG224" s="348">
        <f t="shared" si="256"/>
        <v>0.99988940496900236</v>
      </c>
      <c r="BH224" s="348">
        <f t="shared" si="256"/>
        <v>0.99994236440024686</v>
      </c>
      <c r="BI224" s="348">
        <f t="shared" si="256"/>
        <v>0.99997046727331507</v>
      </c>
      <c r="BJ224" s="348">
        <f t="shared" si="256"/>
        <v>0.99998489122546941</v>
      </c>
      <c r="BK224" s="348">
        <f t="shared" si="257"/>
        <v>0.99999210277235273</v>
      </c>
      <c r="BL224" s="348">
        <f t="shared" si="257"/>
        <v>0.99999563496339383</v>
      </c>
      <c r="BM224" s="348">
        <f t="shared" si="257"/>
        <v>0.99999733863148232</v>
      </c>
      <c r="BN224" s="348">
        <f t="shared" si="257"/>
        <v>0.99999815243963497</v>
      </c>
      <c r="BO224" s="348">
        <f t="shared" si="257"/>
        <v>0.99999853985899123</v>
      </c>
      <c r="BP224" s="348">
        <f t="shared" si="257"/>
        <v>0.99999872410592761</v>
      </c>
      <c r="BQ224" s="348">
        <f t="shared" si="257"/>
        <v>0.99999881152141945</v>
      </c>
      <c r="BR224" s="348">
        <f t="shared" si="257"/>
        <v>0.99999885810963207</v>
      </c>
      <c r="BS224" s="348">
        <f t="shared" si="257"/>
        <v>0.99999889385309515</v>
      </c>
      <c r="BT224" s="348">
        <f t="shared" si="257"/>
        <v>0.99999893495945458</v>
      </c>
      <c r="BU224" s="348">
        <f t="shared" si="257"/>
        <v>0.99999899015471172</v>
      </c>
      <c r="BV224" s="268"/>
      <c r="BW224" s="182"/>
      <c r="BX224" s="267"/>
      <c r="BY224" s="266"/>
      <c r="BZ224" s="214">
        <v>0.8</v>
      </c>
      <c r="CA224" s="219">
        <f t="shared" si="261"/>
        <v>1.9764553624550463</v>
      </c>
      <c r="CB224" s="347">
        <f t="shared" si="262"/>
        <v>0.48822768122752314</v>
      </c>
      <c r="CC224" s="348">
        <f t="shared" si="264"/>
        <v>0.48836604519946353</v>
      </c>
      <c r="CD224" s="348">
        <f t="shared" si="265"/>
        <v>0.48850628599795853</v>
      </c>
      <c r="CE224" s="348">
        <f t="shared" si="266"/>
        <v>0.48878861671925661</v>
      </c>
      <c r="CF224" s="348">
        <f t="shared" si="267"/>
        <v>0.48935683852927991</v>
      </c>
      <c r="CG224" s="348">
        <f t="shared" si="268"/>
        <v>0.49049979089926299</v>
      </c>
      <c r="CH224" s="348">
        <f t="shared" si="269"/>
        <v>0.49279613304599962</v>
      </c>
      <c r="CI224" s="348">
        <f t="shared" si="270"/>
        <v>0.49640296072481382</v>
      </c>
      <c r="CJ224" s="348">
        <f t="shared" si="271"/>
        <v>0.50658287143134784</v>
      </c>
      <c r="CK224" s="348">
        <f t="shared" si="272"/>
        <v>0.52473758680547733</v>
      </c>
      <c r="CL224" s="348">
        <f t="shared" si="273"/>
        <v>0.55997915791686004</v>
      </c>
      <c r="CM224" s="348">
        <f t="shared" si="274"/>
        <v>0.62603484345190663</v>
      </c>
      <c r="CN224" s="348">
        <f t="shared" si="275"/>
        <v>0.74209345782600067</v>
      </c>
      <c r="CO224" s="348">
        <f t="shared" si="276"/>
        <v>0.92458426147354267</v>
      </c>
      <c r="CP224" s="348">
        <f t="shared" si="277"/>
        <v>1.1668212231533044</v>
      </c>
      <c r="CQ224" s="348">
        <f t="shared" si="278"/>
        <v>1.4250872165313311</v>
      </c>
      <c r="CR224" s="348">
        <f t="shared" si="279"/>
        <v>1.6434117597171656</v>
      </c>
      <c r="CS224" s="348">
        <f t="shared" si="280"/>
        <v>1.7945885436887017</v>
      </c>
      <c r="CT224" s="348">
        <f t="shared" si="281"/>
        <v>1.8853859350072142</v>
      </c>
      <c r="CU224" s="348">
        <f t="shared" si="282"/>
        <v>1.9353323138269034</v>
      </c>
      <c r="CV224" s="348">
        <f t="shared" si="283"/>
        <v>1.9614858934785704</v>
      </c>
      <c r="CW224" s="348">
        <f t="shared" si="284"/>
        <v>1.9748278414724472</v>
      </c>
      <c r="CX224" s="348">
        <f t="shared" si="285"/>
        <v>1.9836798749179394</v>
      </c>
      <c r="CY224" s="348">
        <f t="shared" si="286"/>
        <v>1.9903954914401678</v>
      </c>
      <c r="CZ224" s="348">
        <f t="shared" si="287"/>
        <v>1.9937529647808774</v>
      </c>
      <c r="DA224" s="348">
        <f t="shared" si="288"/>
        <v>1.9959520587921213</v>
      </c>
      <c r="DB224" s="348">
        <f t="shared" si="289"/>
        <v>1.9976249470587031</v>
      </c>
      <c r="DC224" s="348">
        <f t="shared" si="290"/>
        <v>1.9984570691982229</v>
      </c>
      <c r="DD224" s="348">
        <f t="shared" si="291"/>
        <v>1.9990003524811306</v>
      </c>
      <c r="DE224" s="348">
        <f t="shared" si="292"/>
        <v>1.9994139156464303</v>
      </c>
      <c r="DF224" s="349">
        <f t="shared" si="293"/>
        <v>1.9996193698344396</v>
      </c>
      <c r="DG224" s="268"/>
      <c r="DH224"/>
      <c r="DI224"/>
      <c r="DJ224"/>
      <c r="DK224" s="844">
        <v>0.2</v>
      </c>
      <c r="DL224" s="348">
        <f t="shared" si="218"/>
        <v>0.98367485769368024</v>
      </c>
      <c r="DM224" s="348">
        <f t="shared" si="218"/>
        <v>0.97574313003145141</v>
      </c>
      <c r="DN224" s="348">
        <f t="shared" si="218"/>
        <v>0.9640275800758169</v>
      </c>
      <c r="DO224" s="348">
        <f t="shared" si="218"/>
        <v>0.94680601284626809</v>
      </c>
      <c r="DP224" s="348">
        <f t="shared" si="218"/>
        <v>0.92166855440647133</v>
      </c>
      <c r="DQ224" s="348">
        <f t="shared" si="218"/>
        <v>0.88535164820226253</v>
      </c>
      <c r="DR224" s="348">
        <f t="shared" si="218"/>
        <v>0.83365460701215532</v>
      </c>
      <c r="DS224" s="348">
        <f t="shared" si="218"/>
        <v>0.76159415595576463</v>
      </c>
      <c r="DT224" s="348">
        <f t="shared" si="218"/>
        <v>0.66403677026784891</v>
      </c>
      <c r="DU224" s="348">
        <f t="shared" si="218"/>
        <v>0.53704956699803552</v>
      </c>
      <c r="DV224" s="348">
        <f t="shared" si="219"/>
        <v>0.37994896225522501</v>
      </c>
      <c r="DW224" s="348">
        <f t="shared" si="219"/>
        <v>0.53704956699803552</v>
      </c>
      <c r="DX224" s="348">
        <f t="shared" si="219"/>
        <v>0.66403677026784891</v>
      </c>
      <c r="DY224" s="348">
        <f t="shared" si="219"/>
        <v>0.76159415595576463</v>
      </c>
      <c r="DZ224" s="348">
        <f t="shared" si="219"/>
        <v>0.83365460701215532</v>
      </c>
      <c r="EA224" s="348">
        <f t="shared" si="219"/>
        <v>0.88535164820226253</v>
      </c>
      <c r="EB224" s="348">
        <f t="shared" si="219"/>
        <v>0.92166855440647133</v>
      </c>
      <c r="EC224" s="348">
        <f t="shared" si="219"/>
        <v>0.94680601284626809</v>
      </c>
      <c r="ED224" s="348">
        <f t="shared" si="219"/>
        <v>0.9640275800758169</v>
      </c>
      <c r="EE224" s="348">
        <f t="shared" si="219"/>
        <v>0.97574313003145141</v>
      </c>
      <c r="EF224" s="348">
        <f t="shared" si="219"/>
        <v>0.98367485769368024</v>
      </c>
      <c r="EG224"/>
      <c r="EH224"/>
      <c r="EI224"/>
      <c r="EJ224" s="844">
        <v>0.2</v>
      </c>
      <c r="EK224" s="348">
        <f t="shared" si="220"/>
        <v>0.96672162865729372</v>
      </c>
      <c r="EL224" s="348">
        <f t="shared" si="220"/>
        <v>0.95116896097802295</v>
      </c>
      <c r="EM224" s="348">
        <f t="shared" si="220"/>
        <v>0.92875356714922219</v>
      </c>
      <c r="EN224" s="348">
        <f t="shared" si="220"/>
        <v>0.89687722276491311</v>
      </c>
      <c r="EO224" s="348">
        <f t="shared" si="220"/>
        <v>0.85241239416703474</v>
      </c>
      <c r="EP224" s="348">
        <f t="shared" si="220"/>
        <v>0.79209622243685329</v>
      </c>
      <c r="EQ224" s="348">
        <f t="shared" si="220"/>
        <v>0.71357352593554979</v>
      </c>
      <c r="ER224" s="348">
        <f t="shared" si="220"/>
        <v>0.6175965493239155</v>
      </c>
      <c r="ES224" s="348">
        <f t="shared" si="220"/>
        <v>0.51218359170576977</v>
      </c>
      <c r="ET224" s="348">
        <f t="shared" si="220"/>
        <v>0.4196058875137787</v>
      </c>
      <c r="EU224" s="348">
        <f t="shared" si="221"/>
        <v>0.37994896225522501</v>
      </c>
      <c r="EV224" s="348">
        <f t="shared" si="221"/>
        <v>0.4196058875137787</v>
      </c>
      <c r="EW224" s="348">
        <f t="shared" si="221"/>
        <v>0.51218359170576977</v>
      </c>
      <c r="EX224" s="348">
        <f t="shared" si="221"/>
        <v>0.6175965493239155</v>
      </c>
      <c r="EY224" s="348">
        <f t="shared" si="221"/>
        <v>0.71357352593554979</v>
      </c>
      <c r="EZ224" s="348">
        <f t="shared" si="221"/>
        <v>0.79209622243685329</v>
      </c>
      <c r="FA224" s="348">
        <f t="shared" si="221"/>
        <v>0.85241239416703474</v>
      </c>
      <c r="FB224" s="348">
        <f t="shared" si="221"/>
        <v>0.89687722276491311</v>
      </c>
      <c r="FC224" s="348">
        <f t="shared" si="221"/>
        <v>0.92875356714922219</v>
      </c>
      <c r="FD224" s="348">
        <f t="shared" si="221"/>
        <v>0.95116896097802295</v>
      </c>
      <c r="FE224" s="348">
        <f t="shared" si="221"/>
        <v>0.96672162865729372</v>
      </c>
      <c r="FF224"/>
      <c r="FG224"/>
      <c r="FH224" s="842"/>
      <c r="FI224" s="473">
        <v>0.2</v>
      </c>
      <c r="FJ224" s="348">
        <f t="shared" si="222"/>
        <v>0.9640275800758169</v>
      </c>
      <c r="FK224" s="348">
        <f t="shared" si="222"/>
        <v>0.94680601284626809</v>
      </c>
      <c r="FL224" s="348">
        <f t="shared" si="222"/>
        <v>0.92166855440647133</v>
      </c>
      <c r="FM224" s="348">
        <f t="shared" si="222"/>
        <v>0.88535164820226253</v>
      </c>
      <c r="FN224" s="348">
        <f t="shared" si="222"/>
        <v>0.83365460701215532</v>
      </c>
      <c r="FO224" s="348">
        <f t="shared" si="222"/>
        <v>0.76159415595576463</v>
      </c>
      <c r="FP224" s="348">
        <f t="shared" si="222"/>
        <v>0.66403677026784891</v>
      </c>
      <c r="FQ224" s="348">
        <f t="shared" si="222"/>
        <v>0.53704956699803508</v>
      </c>
      <c r="FR224" s="348">
        <f t="shared" si="222"/>
        <v>0.37994896225522501</v>
      </c>
      <c r="FS224" s="348">
        <f t="shared" si="222"/>
        <v>0.37994896225522501</v>
      </c>
      <c r="FT224" s="348">
        <f t="shared" si="223"/>
        <v>0.37994896225522501</v>
      </c>
      <c r="FU224" s="348">
        <f t="shared" si="223"/>
        <v>0.37994896225522501</v>
      </c>
      <c r="FV224" s="348">
        <f t="shared" si="223"/>
        <v>0.37994896225522501</v>
      </c>
      <c r="FW224" s="348">
        <f t="shared" si="223"/>
        <v>0.53704956699803508</v>
      </c>
      <c r="FX224" s="348">
        <f t="shared" si="223"/>
        <v>0.66403677026784891</v>
      </c>
      <c r="FY224" s="348">
        <f t="shared" si="223"/>
        <v>0.76159415595576463</v>
      </c>
      <c r="FZ224" s="348">
        <f t="shared" si="223"/>
        <v>0.83365460701215532</v>
      </c>
      <c r="GA224" s="348">
        <f t="shared" si="223"/>
        <v>0.88535164820226253</v>
      </c>
      <c r="GB224" s="348">
        <f t="shared" si="223"/>
        <v>0.92166855440647133</v>
      </c>
      <c r="GC224" s="348">
        <f t="shared" si="223"/>
        <v>0.94680601284626809</v>
      </c>
      <c r="GD224" s="348">
        <f t="shared" si="223"/>
        <v>0.9640275800758169</v>
      </c>
      <c r="GE224"/>
      <c r="GF224"/>
      <c r="GG224"/>
    </row>
    <row r="225" spans="1:189" ht="42" customHeight="1">
      <c r="A225"/>
      <c r="B225" s="267"/>
      <c r="C225" s="266"/>
      <c r="D225" s="214">
        <v>0.7</v>
      </c>
      <c r="E225" s="219">
        <f t="shared" si="259"/>
        <v>1.9529611702270435</v>
      </c>
      <c r="F225" s="347">
        <f t="shared" si="224"/>
        <v>0.47457188864950578</v>
      </c>
      <c r="G225" s="348">
        <f t="shared" si="225"/>
        <v>0.47408806139439891</v>
      </c>
      <c r="H225" s="348">
        <f t="shared" si="226"/>
        <v>0.47371353381660802</v>
      </c>
      <c r="I225" s="348">
        <f t="shared" si="227"/>
        <v>0.47367455202346748</v>
      </c>
      <c r="J225" s="348">
        <f t="shared" si="228"/>
        <v>0.47410949297027044</v>
      </c>
      <c r="K225" s="348">
        <f t="shared" si="229"/>
        <v>0.47522500851356475</v>
      </c>
      <c r="L225" s="348">
        <f t="shared" si="230"/>
        <v>0.47752357380089777</v>
      </c>
      <c r="M225" s="348">
        <f t="shared" si="231"/>
        <v>0.4822242401484258</v>
      </c>
      <c r="N225" s="348">
        <f t="shared" si="232"/>
        <v>0.48964799468434467</v>
      </c>
      <c r="O225" s="348">
        <f t="shared" si="233"/>
        <v>0.51026640740185647</v>
      </c>
      <c r="P225" s="348">
        <f t="shared" si="234"/>
        <v>0.54603584036409158</v>
      </c>
      <c r="Q225" s="348">
        <f t="shared" si="235"/>
        <v>0.61260199531236759</v>
      </c>
      <c r="R225" s="348">
        <f t="shared" si="236"/>
        <v>0.72908714802733765</v>
      </c>
      <c r="S225" s="348">
        <f t="shared" si="237"/>
        <v>0.91191698979608671</v>
      </c>
      <c r="T225" s="348">
        <f t="shared" si="238"/>
        <v>1.1544309539936923</v>
      </c>
      <c r="U225" s="348">
        <f t="shared" si="239"/>
        <v>1.4129237207253289</v>
      </c>
      <c r="V225" s="348">
        <f t="shared" si="240"/>
        <v>1.6314180264591043</v>
      </c>
      <c r="W225" s="348">
        <f t="shared" si="241"/>
        <v>1.7827057501440149</v>
      </c>
      <c r="X225" s="348">
        <f t="shared" si="242"/>
        <v>1.8735673089804572</v>
      </c>
      <c r="Y225" s="348">
        <f t="shared" si="243"/>
        <v>1.9235477018395097</v>
      </c>
      <c r="Z225" s="348">
        <f t="shared" si="244"/>
        <v>1.9497183175178285</v>
      </c>
      <c r="AA225" s="348">
        <f t="shared" si="245"/>
        <v>1.9673767887718989</v>
      </c>
      <c r="AB225" s="348">
        <f t="shared" si="246"/>
        <v>1.9807226113959657</v>
      </c>
      <c r="AC225" s="348">
        <f t="shared" si="247"/>
        <v>1.9874400536257557</v>
      </c>
      <c r="AD225" s="348">
        <f t="shared" si="248"/>
        <v>1.9918584684798746</v>
      </c>
      <c r="AE225" s="348">
        <f t="shared" si="249"/>
        <v>1.9952163481251068</v>
      </c>
      <c r="AF225" s="348">
        <f t="shared" si="250"/>
        <v>1.9968894306931015</v>
      </c>
      <c r="AG225" s="348">
        <f t="shared" si="251"/>
        <v>1.9979829228110595</v>
      </c>
      <c r="AH225" s="348">
        <f t="shared" si="252"/>
        <v>1.9988151691697544</v>
      </c>
      <c r="AI225" s="348">
        <f t="shared" si="253"/>
        <v>1.9992289114671946</v>
      </c>
      <c r="AJ225" s="349">
        <f t="shared" si="254"/>
        <v>1.9995873917556046</v>
      </c>
      <c r="AK225" s="268"/>
      <c r="AL225" s="182"/>
      <c r="AM225" s="267"/>
      <c r="AN225" s="266"/>
      <c r="AO225" s="214">
        <v>0.7</v>
      </c>
      <c r="AP225" s="219">
        <f t="shared" si="260"/>
        <v>1.9529611702270435</v>
      </c>
      <c r="AQ225" s="348">
        <f t="shared" si="255"/>
        <v>0.99599417788751832</v>
      </c>
      <c r="AR225" s="348">
        <f t="shared" si="255"/>
        <v>0.99468991382755656</v>
      </c>
      <c r="AS225" s="348">
        <f t="shared" si="255"/>
        <v>0.99361175173552407</v>
      </c>
      <c r="AT225" s="348">
        <f t="shared" si="255"/>
        <v>0.99294198002405354</v>
      </c>
      <c r="AU225" s="348">
        <f t="shared" si="255"/>
        <v>0.99267131899925809</v>
      </c>
      <c r="AV225" s="348">
        <f t="shared" si="255"/>
        <v>0.99263150618237428</v>
      </c>
      <c r="AW225" s="348">
        <f t="shared" si="255"/>
        <v>0.99267130196625086</v>
      </c>
      <c r="AX225" s="348">
        <f t="shared" si="255"/>
        <v>0.99294194145171044</v>
      </c>
      <c r="AY225" s="348">
        <f t="shared" si="255"/>
        <v>0.99361168209215411</v>
      </c>
      <c r="AZ225" s="348">
        <f t="shared" si="255"/>
        <v>0.99468979768816457</v>
      </c>
      <c r="BA225" s="348">
        <f t="shared" si="256"/>
        <v>0.9959939930701156</v>
      </c>
      <c r="BB225" s="348">
        <f t="shared" si="256"/>
        <v>0.99725576159895246</v>
      </c>
      <c r="BC225" s="348">
        <f t="shared" si="256"/>
        <v>0.998275867792769</v>
      </c>
      <c r="BD225" s="348">
        <f t="shared" si="256"/>
        <v>0.99899196089031705</v>
      </c>
      <c r="BE225" s="348">
        <f t="shared" si="256"/>
        <v>0.99944317595680265</v>
      </c>
      <c r="BF225" s="348">
        <f t="shared" si="256"/>
        <v>0.99970537899123824</v>
      </c>
      <c r="BG225" s="348">
        <f t="shared" si="256"/>
        <v>0.99984884323993672</v>
      </c>
      <c r="BH225" s="348">
        <f t="shared" si="256"/>
        <v>0.99992388698901402</v>
      </c>
      <c r="BI225" s="348">
        <f t="shared" si="256"/>
        <v>0.99996182299850389</v>
      </c>
      <c r="BJ225" s="348">
        <f t="shared" si="256"/>
        <v>0.99998049690076274</v>
      </c>
      <c r="BK225" s="348">
        <f t="shared" si="257"/>
        <v>0.99998949610749488</v>
      </c>
      <c r="BL225" s="348">
        <f t="shared" si="257"/>
        <v>0.99999376100413928</v>
      </c>
      <c r="BM225" s="348">
        <f t="shared" si="257"/>
        <v>0.99999575919093286</v>
      </c>
      <c r="BN225" s="348">
        <f t="shared" si="257"/>
        <v>0.99999669214036813</v>
      </c>
      <c r="BO225" s="348">
        <f t="shared" si="257"/>
        <v>0.99999713090950992</v>
      </c>
      <c r="BP225" s="348">
        <f t="shared" si="257"/>
        <v>0.99999733937628155</v>
      </c>
      <c r="BQ225" s="348">
        <f t="shared" si="257"/>
        <v>0.99999743890699522</v>
      </c>
      <c r="BR225" s="348">
        <f t="shared" si="257"/>
        <v>0.99999749955861894</v>
      </c>
      <c r="BS225" s="348">
        <f t="shared" si="257"/>
        <v>0.99999756274582208</v>
      </c>
      <c r="BT225" s="348">
        <f t="shared" si="257"/>
        <v>0.99999765285039943</v>
      </c>
      <c r="BU225" s="348">
        <f t="shared" si="257"/>
        <v>0.9999977835858268</v>
      </c>
      <c r="BV225" s="268"/>
      <c r="BW225" s="182"/>
      <c r="BX225" s="267"/>
      <c r="BY225" s="266"/>
      <c r="BZ225" s="214">
        <v>0.7</v>
      </c>
      <c r="CA225" s="219">
        <f t="shared" si="261"/>
        <v>1.9529611702270435</v>
      </c>
      <c r="CB225" s="347">
        <f t="shared" si="262"/>
        <v>0.47648058511352176</v>
      </c>
      <c r="CC225" s="348">
        <f t="shared" si="264"/>
        <v>0.47661894908546215</v>
      </c>
      <c r="CD225" s="348">
        <f t="shared" si="265"/>
        <v>0.47675918988395716</v>
      </c>
      <c r="CE225" s="348">
        <f t="shared" si="266"/>
        <v>0.47704152060525523</v>
      </c>
      <c r="CF225" s="348">
        <f t="shared" si="267"/>
        <v>0.47760974241527854</v>
      </c>
      <c r="CG225" s="348">
        <f t="shared" si="268"/>
        <v>0.47875269478526161</v>
      </c>
      <c r="CH225" s="348">
        <f t="shared" si="269"/>
        <v>0.48104903693199824</v>
      </c>
      <c r="CI225" s="348">
        <f t="shared" si="270"/>
        <v>0.48565200040135248</v>
      </c>
      <c r="CJ225" s="348">
        <f t="shared" si="271"/>
        <v>0.49279613304599962</v>
      </c>
      <c r="CK225" s="348">
        <f t="shared" si="272"/>
        <v>0.51299049069147595</v>
      </c>
      <c r="CL225" s="348">
        <f t="shared" si="273"/>
        <v>0.54823206180285866</v>
      </c>
      <c r="CM225" s="348">
        <f t="shared" si="274"/>
        <v>0.61428774733790525</v>
      </c>
      <c r="CN225" s="348">
        <f t="shared" si="275"/>
        <v>0.73034636171199929</v>
      </c>
      <c r="CO225" s="348">
        <f t="shared" si="276"/>
        <v>0.91283716535954129</v>
      </c>
      <c r="CP225" s="348">
        <f t="shared" si="277"/>
        <v>1.155074127039303</v>
      </c>
      <c r="CQ225" s="348">
        <f t="shared" si="278"/>
        <v>1.4133401204173297</v>
      </c>
      <c r="CR225" s="348">
        <f t="shared" si="279"/>
        <v>1.6316646636031642</v>
      </c>
      <c r="CS225" s="348">
        <f t="shared" si="280"/>
        <v>1.7828414475747003</v>
      </c>
      <c r="CT225" s="348">
        <f t="shared" si="281"/>
        <v>1.8736388388932128</v>
      </c>
      <c r="CU225" s="348">
        <f t="shared" si="282"/>
        <v>1.923585217712902</v>
      </c>
      <c r="CV225" s="348">
        <f t="shared" si="283"/>
        <v>1.949738797364569</v>
      </c>
      <c r="CW225" s="348">
        <f t="shared" si="284"/>
        <v>1.9673890633041213</v>
      </c>
      <c r="CX225" s="348">
        <f t="shared" si="285"/>
        <v>1.9807310112979979</v>
      </c>
      <c r="CY225" s="348">
        <f t="shared" si="286"/>
        <v>1.9874466278202263</v>
      </c>
      <c r="CZ225" s="348">
        <f t="shared" si="287"/>
        <v>1.9918641833184605</v>
      </c>
      <c r="DA225" s="348">
        <f t="shared" si="288"/>
        <v>1.9952216566591701</v>
      </c>
      <c r="DB225" s="348">
        <f t="shared" si="289"/>
        <v>1.9968945449257518</v>
      </c>
      <c r="DC225" s="348">
        <f t="shared" si="290"/>
        <v>1.9979879186627301</v>
      </c>
      <c r="DD225" s="348">
        <f t="shared" si="291"/>
        <v>1.9988200408022498</v>
      </c>
      <c r="DE225" s="348">
        <f t="shared" si="292"/>
        <v>1.9992336039675496</v>
      </c>
      <c r="DF225" s="349">
        <f t="shared" si="293"/>
        <v>1.9995918236792631</v>
      </c>
      <c r="DG225" s="268"/>
      <c r="DH225"/>
      <c r="DI225"/>
      <c r="DJ225"/>
      <c r="DK225" s="844">
        <v>0.1</v>
      </c>
      <c r="DL225" s="348">
        <f t="shared" si="218"/>
        <v>0.97574313003145141</v>
      </c>
      <c r="DM225" s="348">
        <f t="shared" si="218"/>
        <v>0.9640275800758169</v>
      </c>
      <c r="DN225" s="348">
        <f t="shared" si="218"/>
        <v>0.94680601284626809</v>
      </c>
      <c r="DO225" s="348">
        <f t="shared" si="218"/>
        <v>0.92166855440647133</v>
      </c>
      <c r="DP225" s="348">
        <f t="shared" si="218"/>
        <v>0.88535164820226253</v>
      </c>
      <c r="DQ225" s="348">
        <f t="shared" si="218"/>
        <v>0.83365460701215532</v>
      </c>
      <c r="DR225" s="348">
        <f t="shared" si="218"/>
        <v>0.76159415595576463</v>
      </c>
      <c r="DS225" s="348">
        <f t="shared" si="218"/>
        <v>0.66403677026784891</v>
      </c>
      <c r="DT225" s="348">
        <f t="shared" si="218"/>
        <v>0.53704956699803552</v>
      </c>
      <c r="DU225" s="348">
        <f t="shared" si="218"/>
        <v>0.37994896225522501</v>
      </c>
      <c r="DV225" s="348">
        <f t="shared" si="219"/>
        <v>0.19737532022490401</v>
      </c>
      <c r="DW225" s="348">
        <f t="shared" si="219"/>
        <v>0.37994896225522501</v>
      </c>
      <c r="DX225" s="348">
        <f t="shared" si="219"/>
        <v>0.53704956699803552</v>
      </c>
      <c r="DY225" s="348">
        <f t="shared" si="219"/>
        <v>0.66403677026784891</v>
      </c>
      <c r="DZ225" s="348">
        <f t="shared" si="219"/>
        <v>0.76159415595576463</v>
      </c>
      <c r="EA225" s="348">
        <f t="shared" si="219"/>
        <v>0.83365460701215532</v>
      </c>
      <c r="EB225" s="348">
        <f t="shared" si="219"/>
        <v>0.88535164820226253</v>
      </c>
      <c r="EC225" s="348">
        <f t="shared" si="219"/>
        <v>0.92166855440647133</v>
      </c>
      <c r="ED225" s="348">
        <f t="shared" si="219"/>
        <v>0.94680601284626809</v>
      </c>
      <c r="EE225" s="348">
        <f t="shared" si="219"/>
        <v>0.9640275800758169</v>
      </c>
      <c r="EF225" s="348">
        <f t="shared" si="219"/>
        <v>0.97574313003145141</v>
      </c>
      <c r="EG225"/>
      <c r="EH225"/>
      <c r="EI225"/>
      <c r="EJ225" s="844">
        <v>0.1</v>
      </c>
      <c r="EK225" s="348">
        <f t="shared" si="220"/>
        <v>0.96472559535808333</v>
      </c>
      <c r="EL225" s="348">
        <f t="shared" si="220"/>
        <v>0.94794117998658045</v>
      </c>
      <c r="EM225" s="348">
        <f t="shared" si="220"/>
        <v>0.92352148935148781</v>
      </c>
      <c r="EN225" s="348">
        <f t="shared" si="220"/>
        <v>0.88838556158566062</v>
      </c>
      <c r="EO225" s="348">
        <f t="shared" si="220"/>
        <v>0.8386342826622768</v>
      </c>
      <c r="EP225" s="348">
        <f t="shared" si="220"/>
        <v>0.76978665234542532</v>
      </c>
      <c r="EQ225" s="348">
        <f t="shared" si="220"/>
        <v>0.67757722415900501</v>
      </c>
      <c r="ER225" s="348">
        <f t="shared" si="220"/>
        <v>0.5597407230393463</v>
      </c>
      <c r="ES225" s="348">
        <f t="shared" si="220"/>
        <v>0.4196058875137787</v>
      </c>
      <c r="ET225" s="348">
        <f t="shared" si="220"/>
        <v>0.2755340292251891</v>
      </c>
      <c r="EU225" s="348">
        <f t="shared" si="221"/>
        <v>0.19737532022490401</v>
      </c>
      <c r="EV225" s="348">
        <f t="shared" si="221"/>
        <v>0.2755340292251891</v>
      </c>
      <c r="EW225" s="348">
        <f t="shared" si="221"/>
        <v>0.4196058875137787</v>
      </c>
      <c r="EX225" s="348">
        <f t="shared" si="221"/>
        <v>0.5597407230393463</v>
      </c>
      <c r="EY225" s="348">
        <f t="shared" si="221"/>
        <v>0.67757722415900501</v>
      </c>
      <c r="EZ225" s="348">
        <f t="shared" si="221"/>
        <v>0.76978665234542532</v>
      </c>
      <c r="FA225" s="348">
        <f t="shared" si="221"/>
        <v>0.8386342826622768</v>
      </c>
      <c r="FB225" s="348">
        <f t="shared" si="221"/>
        <v>0.88838556158566062</v>
      </c>
      <c r="FC225" s="348">
        <f t="shared" si="221"/>
        <v>0.92352148935148781</v>
      </c>
      <c r="FD225" s="348">
        <f t="shared" si="221"/>
        <v>0.94794117998658045</v>
      </c>
      <c r="FE225" s="348">
        <f t="shared" si="221"/>
        <v>0.96472559535808333</v>
      </c>
      <c r="FF225"/>
      <c r="FG225"/>
      <c r="FH225" s="842"/>
      <c r="FI225" s="473">
        <v>0.1</v>
      </c>
      <c r="FJ225" s="348">
        <f t="shared" si="222"/>
        <v>0.9640275800758169</v>
      </c>
      <c r="FK225" s="348">
        <f t="shared" si="222"/>
        <v>0.94680601284626809</v>
      </c>
      <c r="FL225" s="348">
        <f t="shared" si="222"/>
        <v>0.92166855440647133</v>
      </c>
      <c r="FM225" s="348">
        <f t="shared" si="222"/>
        <v>0.88535164820226253</v>
      </c>
      <c r="FN225" s="348">
        <f t="shared" si="222"/>
        <v>0.83365460701215532</v>
      </c>
      <c r="FO225" s="348">
        <f t="shared" si="222"/>
        <v>0.76159415595576463</v>
      </c>
      <c r="FP225" s="348">
        <f t="shared" si="222"/>
        <v>0.66403677026784891</v>
      </c>
      <c r="FQ225" s="348">
        <f t="shared" si="222"/>
        <v>0.53704956699803508</v>
      </c>
      <c r="FR225" s="348">
        <f t="shared" si="222"/>
        <v>0.37994896225522501</v>
      </c>
      <c r="FS225" s="348">
        <f t="shared" si="222"/>
        <v>0.19737532022490401</v>
      </c>
      <c r="FT225" s="348">
        <f t="shared" si="223"/>
        <v>0.19737532022490401</v>
      </c>
      <c r="FU225" s="348">
        <f t="shared" si="223"/>
        <v>0.19737532022490401</v>
      </c>
      <c r="FV225" s="348">
        <f t="shared" si="223"/>
        <v>0.37994896225522501</v>
      </c>
      <c r="FW225" s="348">
        <f t="shared" si="223"/>
        <v>0.53704956699803508</v>
      </c>
      <c r="FX225" s="348">
        <f t="shared" si="223"/>
        <v>0.66403677026784891</v>
      </c>
      <c r="FY225" s="348">
        <f t="shared" si="223"/>
        <v>0.76159415595576463</v>
      </c>
      <c r="FZ225" s="348">
        <f t="shared" si="223"/>
        <v>0.83365460701215532</v>
      </c>
      <c r="GA225" s="348">
        <f t="shared" si="223"/>
        <v>0.88535164820226253</v>
      </c>
      <c r="GB225" s="348">
        <f t="shared" si="223"/>
        <v>0.92166855440647133</v>
      </c>
      <c r="GC225" s="348">
        <f t="shared" si="223"/>
        <v>0.94680601284626809</v>
      </c>
      <c r="GD225" s="348">
        <f t="shared" si="223"/>
        <v>0.9640275800758169</v>
      </c>
      <c r="GE225"/>
      <c r="GF225"/>
      <c r="GG225"/>
    </row>
    <row r="226" spans="1:189" ht="42" customHeight="1">
      <c r="A226"/>
      <c r="B226" s="267"/>
      <c r="C226" s="266"/>
      <c r="D226" s="214">
        <v>0.6</v>
      </c>
      <c r="E226" s="219">
        <f t="shared" si="259"/>
        <v>1.9067575411046935</v>
      </c>
      <c r="F226" s="347">
        <f t="shared" si="224"/>
        <v>0.45000156252541079</v>
      </c>
      <c r="G226" s="348">
        <f t="shared" si="225"/>
        <v>0.44870493269832556</v>
      </c>
      <c r="H226" s="348">
        <f t="shared" si="226"/>
        <v>0.44753762853354356</v>
      </c>
      <c r="I226" s="348">
        <f t="shared" si="227"/>
        <v>0.44694720865031629</v>
      </c>
      <c r="J226" s="348">
        <f t="shared" si="228"/>
        <v>0.44714224835090777</v>
      </c>
      <c r="K226" s="348">
        <f t="shared" si="229"/>
        <v>0.4482123052767284</v>
      </c>
      <c r="L226" s="348">
        <f t="shared" si="230"/>
        <v>0.45052579406502513</v>
      </c>
      <c r="M226" s="348">
        <f t="shared" si="231"/>
        <v>0.45542502411832964</v>
      </c>
      <c r="N226" s="348">
        <f t="shared" si="232"/>
        <v>0.46537031104315879</v>
      </c>
      <c r="O226" s="348">
        <f t="shared" si="233"/>
        <v>0.48049872589536063</v>
      </c>
      <c r="P226" s="348">
        <f t="shared" si="234"/>
        <v>0.52121839627479472</v>
      </c>
      <c r="Q226" s="348">
        <f t="shared" si="235"/>
        <v>0.58839771323923373</v>
      </c>
      <c r="R226" s="348">
        <f t="shared" si="236"/>
        <v>0.70530335652152387</v>
      </c>
      <c r="S226" s="348">
        <f t="shared" si="237"/>
        <v>0.88840244100515398</v>
      </c>
      <c r="T226" s="348">
        <f t="shared" si="238"/>
        <v>1.1310889982964052</v>
      </c>
      <c r="U226" s="348">
        <f t="shared" si="239"/>
        <v>1.3896913318722171</v>
      </c>
      <c r="V226" s="348">
        <f t="shared" si="240"/>
        <v>1.6082500804548865</v>
      </c>
      <c r="W226" s="348">
        <f t="shared" si="241"/>
        <v>1.759571525213848</v>
      </c>
      <c r="X226" s="348">
        <f t="shared" si="242"/>
        <v>1.850448854195379</v>
      </c>
      <c r="Y226" s="348">
        <f t="shared" si="243"/>
        <v>1.9004359641765001</v>
      </c>
      <c r="Z226" s="348">
        <f t="shared" si="244"/>
        <v>1.9353044122430212</v>
      </c>
      <c r="AA226" s="348">
        <f t="shared" si="245"/>
        <v>1.961467076558052</v>
      </c>
      <c r="AB226" s="348">
        <f t="shared" si="246"/>
        <v>1.9748132135435468</v>
      </c>
      <c r="AC226" s="348">
        <f t="shared" si="247"/>
        <v>1.9836671576326115</v>
      </c>
      <c r="AD226" s="348">
        <f t="shared" si="248"/>
        <v>1.9903836614972461</v>
      </c>
      <c r="AE226" s="348">
        <f t="shared" si="249"/>
        <v>1.9937415671661332</v>
      </c>
      <c r="AF226" s="348">
        <f t="shared" si="250"/>
        <v>1.9959408722426997</v>
      </c>
      <c r="AG226" s="348">
        <f t="shared" si="251"/>
        <v>1.9976139279347542</v>
      </c>
      <c r="AH226" s="348">
        <f t="shared" si="252"/>
        <v>1.9984463034012965</v>
      </c>
      <c r="AI226" s="348">
        <f t="shared" si="253"/>
        <v>1.9989900066254072</v>
      </c>
      <c r="AJ226" s="349">
        <f t="shared" si="254"/>
        <v>1.9994042034916986</v>
      </c>
      <c r="AK226" s="268"/>
      <c r="AL226" s="182"/>
      <c r="AM226" s="267"/>
      <c r="AN226" s="266"/>
      <c r="AO226" s="214">
        <v>0.6</v>
      </c>
      <c r="AP226" s="219">
        <f t="shared" si="260"/>
        <v>1.9067575411046935</v>
      </c>
      <c r="AQ226" s="348">
        <f t="shared" si="255"/>
        <v>0.9925510230158735</v>
      </c>
      <c r="AR226" s="348">
        <f t="shared" si="255"/>
        <v>0.9893891510162911</v>
      </c>
      <c r="AS226" s="348">
        <f t="shared" si="255"/>
        <v>0.98651020104129394</v>
      </c>
      <c r="AT226" s="348">
        <f t="shared" si="255"/>
        <v>0.98459597761407336</v>
      </c>
      <c r="AU226" s="348">
        <f t="shared" si="255"/>
        <v>0.98379416716013779</v>
      </c>
      <c r="AV226" s="348">
        <f t="shared" si="255"/>
        <v>0.98367483687576773</v>
      </c>
      <c r="AW226" s="348">
        <f t="shared" si="255"/>
        <v>0.98379414058376224</v>
      </c>
      <c r="AX226" s="348">
        <f t="shared" si="255"/>
        <v>0.98459591642168365</v>
      </c>
      <c r="AY226" s="348">
        <f t="shared" si="255"/>
        <v>0.98651008779861438</v>
      </c>
      <c r="AZ226" s="348">
        <f t="shared" si="255"/>
        <v>0.98938895649202907</v>
      </c>
      <c r="BA226" s="348">
        <f t="shared" si="256"/>
        <v>0.99255070339704021</v>
      </c>
      <c r="BB226" s="348">
        <f t="shared" si="256"/>
        <v>0.99528368423044067</v>
      </c>
      <c r="BC226" s="348">
        <f t="shared" si="256"/>
        <v>0.99725527664070279</v>
      </c>
      <c r="BD226" s="348">
        <f t="shared" si="256"/>
        <v>0.99850190307486797</v>
      </c>
      <c r="BE226" s="348">
        <f t="shared" si="256"/>
        <v>0.99921966803252538</v>
      </c>
      <c r="BF226" s="348">
        <f t="shared" si="256"/>
        <v>0.99960656098912415</v>
      </c>
      <c r="BG226" s="348">
        <f t="shared" si="256"/>
        <v>0.99980556023204881</v>
      </c>
      <c r="BH226" s="348">
        <f t="shared" si="256"/>
        <v>0.99990447007243366</v>
      </c>
      <c r="BI226" s="348">
        <f t="shared" si="256"/>
        <v>0.99995235429742846</v>
      </c>
      <c r="BJ226" s="348">
        <f t="shared" si="256"/>
        <v>0.99997503846908198</v>
      </c>
      <c r="BK226" s="348">
        <f t="shared" si="257"/>
        <v>0.99998558305274865</v>
      </c>
      <c r="BL226" s="348">
        <f t="shared" si="257"/>
        <v>0.99999040680303586</v>
      </c>
      <c r="BM226" s="348">
        <f t="shared" si="257"/>
        <v>0.99999259280804476</v>
      </c>
      <c r="BN226" s="348">
        <f t="shared" si="257"/>
        <v>0.99999358904353031</v>
      </c>
      <c r="BO226" s="348">
        <f t="shared" si="257"/>
        <v>0.99999405648627493</v>
      </c>
      <c r="BP226" s="348">
        <f t="shared" si="257"/>
        <v>0.99999428333652884</v>
      </c>
      <c r="BQ226" s="348">
        <f t="shared" si="257"/>
        <v>0.99999439538170654</v>
      </c>
      <c r="BR226" s="348">
        <f t="shared" si="257"/>
        <v>0.99999448388749601</v>
      </c>
      <c r="BS226" s="348">
        <f t="shared" si="257"/>
        <v>0.99999461294561076</v>
      </c>
      <c r="BT226" s="348">
        <f t="shared" si="257"/>
        <v>0.99999482448529309</v>
      </c>
      <c r="BU226" s="348">
        <f t="shared" si="257"/>
        <v>0.99999514249918153</v>
      </c>
      <c r="BV226" s="268"/>
      <c r="BW226" s="182"/>
      <c r="BX226" s="267"/>
      <c r="BY226" s="266"/>
      <c r="BZ226" s="214">
        <v>0.6</v>
      </c>
      <c r="CA226" s="219">
        <f t="shared" si="261"/>
        <v>1.9067575411046935</v>
      </c>
      <c r="CB226" s="347">
        <f t="shared" si="262"/>
        <v>0.45337877055234677</v>
      </c>
      <c r="CC226" s="348">
        <f t="shared" si="264"/>
        <v>0.45351713452428716</v>
      </c>
      <c r="CD226" s="348">
        <f t="shared" si="265"/>
        <v>0.45365737532278216</v>
      </c>
      <c r="CE226" s="348">
        <f t="shared" si="266"/>
        <v>0.45393970604408024</v>
      </c>
      <c r="CF226" s="348">
        <f t="shared" si="267"/>
        <v>0.45450792785410354</v>
      </c>
      <c r="CG226" s="348">
        <f t="shared" si="268"/>
        <v>0.45565088022408662</v>
      </c>
      <c r="CH226" s="348">
        <f t="shared" si="269"/>
        <v>0.45794722237082325</v>
      </c>
      <c r="CI226" s="348">
        <f t="shared" si="270"/>
        <v>0.46255018584017749</v>
      </c>
      <c r="CJ226" s="348">
        <f t="shared" si="271"/>
        <v>0.47173396075617141</v>
      </c>
      <c r="CK226" s="348">
        <f t="shared" si="272"/>
        <v>0.48565200040135248</v>
      </c>
      <c r="CL226" s="348">
        <f t="shared" si="273"/>
        <v>0.52513024724168367</v>
      </c>
      <c r="CM226" s="348">
        <f t="shared" si="274"/>
        <v>0.59118593277673026</v>
      </c>
      <c r="CN226" s="348">
        <f t="shared" si="275"/>
        <v>0.7072445471508243</v>
      </c>
      <c r="CO226" s="348">
        <f t="shared" si="276"/>
        <v>0.8897353507983663</v>
      </c>
      <c r="CP226" s="348">
        <f t="shared" si="277"/>
        <v>1.131972312478128</v>
      </c>
      <c r="CQ226" s="348">
        <f t="shared" si="278"/>
        <v>1.3902383058561547</v>
      </c>
      <c r="CR226" s="348">
        <f t="shared" si="279"/>
        <v>1.6085628490419892</v>
      </c>
      <c r="CS226" s="348">
        <f t="shared" si="280"/>
        <v>1.7597396330135253</v>
      </c>
      <c r="CT226" s="348">
        <f t="shared" si="281"/>
        <v>1.8505370243320378</v>
      </c>
      <c r="CU226" s="348">
        <f t="shared" si="282"/>
        <v>1.900483403151727</v>
      </c>
      <c r="CV226" s="348">
        <f t="shared" si="283"/>
        <v>1.9353323138269034</v>
      </c>
      <c r="CW226" s="348">
        <f t="shared" si="284"/>
        <v>1.9614858934785704</v>
      </c>
      <c r="CX226" s="348">
        <f t="shared" si="285"/>
        <v>1.9748278414724472</v>
      </c>
      <c r="CY226" s="348">
        <f t="shared" si="286"/>
        <v>1.9836798749179394</v>
      </c>
      <c r="CZ226" s="348">
        <f t="shared" si="287"/>
        <v>1.9903954914401678</v>
      </c>
      <c r="DA226" s="348">
        <f t="shared" si="288"/>
        <v>1.9937529647808774</v>
      </c>
      <c r="DB226" s="348">
        <f t="shared" si="289"/>
        <v>1.9959520587921213</v>
      </c>
      <c r="DC226" s="348">
        <f t="shared" si="290"/>
        <v>1.9976249470587031</v>
      </c>
      <c r="DD226" s="348">
        <f t="shared" si="291"/>
        <v>1.9984570691982229</v>
      </c>
      <c r="DE226" s="348">
        <f t="shared" si="292"/>
        <v>1.9990003524811306</v>
      </c>
      <c r="DF226" s="349">
        <f t="shared" si="293"/>
        <v>1.9994139156464303</v>
      </c>
      <c r="DG226" s="268"/>
      <c r="DH226"/>
      <c r="DI226"/>
      <c r="DJ226"/>
      <c r="DK226" s="844">
        <v>0</v>
      </c>
      <c r="DL226" s="348">
        <f t="shared" ref="DL226:DU236" si="294">2*(1/(1+EXP(-4*(ABS(DL$215-$DJ$213)+ABS($DK226-$DI$214))))-0.5)</f>
        <v>0.9640275800758169</v>
      </c>
      <c r="DM226" s="348">
        <f t="shared" si="294"/>
        <v>0.94680601284626809</v>
      </c>
      <c r="DN226" s="348">
        <f t="shared" si="294"/>
        <v>0.92166855440647133</v>
      </c>
      <c r="DO226" s="348">
        <f t="shared" si="294"/>
        <v>0.88535164820226253</v>
      </c>
      <c r="DP226" s="348">
        <f t="shared" si="294"/>
        <v>0.83365460701215532</v>
      </c>
      <c r="DQ226" s="348">
        <f t="shared" si="294"/>
        <v>0.76159415595576463</v>
      </c>
      <c r="DR226" s="348">
        <f t="shared" si="294"/>
        <v>0.66403677026784891</v>
      </c>
      <c r="DS226" s="348">
        <f t="shared" si="294"/>
        <v>0.53704956699803508</v>
      </c>
      <c r="DT226" s="348">
        <f t="shared" si="294"/>
        <v>0.37994896225522501</v>
      </c>
      <c r="DU226" s="348">
        <f t="shared" si="294"/>
        <v>0.19737532022490401</v>
      </c>
      <c r="DV226" s="348">
        <f t="shared" ref="DV226:EF236" si="295">2*(1/(1+EXP(-4*(ABS(DV$215-$DJ$213)+ABS($DK226-$DI$214))))-0.5)</f>
        <v>0</v>
      </c>
      <c r="DW226" s="348">
        <f t="shared" si="295"/>
        <v>0.19737532022490401</v>
      </c>
      <c r="DX226" s="348">
        <f t="shared" si="295"/>
        <v>0.37994896225522501</v>
      </c>
      <c r="DY226" s="348">
        <f t="shared" si="295"/>
        <v>0.53704956699803508</v>
      </c>
      <c r="DZ226" s="348">
        <f t="shared" si="295"/>
        <v>0.66403677026784891</v>
      </c>
      <c r="EA226" s="348">
        <f t="shared" si="295"/>
        <v>0.76159415595576463</v>
      </c>
      <c r="EB226" s="348">
        <f t="shared" si="295"/>
        <v>0.83365460701215532</v>
      </c>
      <c r="EC226" s="348">
        <f t="shared" si="295"/>
        <v>0.88535164820226253</v>
      </c>
      <c r="ED226" s="348">
        <f t="shared" si="295"/>
        <v>0.92166855440647133</v>
      </c>
      <c r="EE226" s="348">
        <f t="shared" si="295"/>
        <v>0.94680601284626809</v>
      </c>
      <c r="EF226" s="348">
        <f t="shared" si="295"/>
        <v>0.9640275800758169</v>
      </c>
      <c r="EG226"/>
      <c r="EH226"/>
      <c r="EI226"/>
      <c r="EJ226" s="844">
        <v>0</v>
      </c>
      <c r="EK226" s="348">
        <f t="shared" ref="EK226:ET236" si="296">2*(1/(1+EXP(-4*(SQRT(POWER((EK$215-$DJ$213),2)+POWER(($DK226-$DI$214),2)))))-0.5)</f>
        <v>0.9640275800758169</v>
      </c>
      <c r="EL226" s="348">
        <f t="shared" si="296"/>
        <v>0.94680601284626809</v>
      </c>
      <c r="EM226" s="348">
        <f t="shared" si="296"/>
        <v>0.92166855440647133</v>
      </c>
      <c r="EN226" s="348">
        <f t="shared" si="296"/>
        <v>0.88535164820226253</v>
      </c>
      <c r="EO226" s="348">
        <f t="shared" si="296"/>
        <v>0.83365460701215532</v>
      </c>
      <c r="EP226" s="348">
        <f t="shared" si="296"/>
        <v>0.76159415595576463</v>
      </c>
      <c r="EQ226" s="348">
        <f t="shared" si="296"/>
        <v>0.66403677026784891</v>
      </c>
      <c r="ER226" s="348">
        <f t="shared" si="296"/>
        <v>0.53704956699803508</v>
      </c>
      <c r="ES226" s="348">
        <f t="shared" si="296"/>
        <v>0.37994896225522501</v>
      </c>
      <c r="ET226" s="348">
        <f t="shared" si="296"/>
        <v>0.19737532022490401</v>
      </c>
      <c r="EU226" s="348">
        <f t="shared" ref="EU226:FE236" si="297">2*(1/(1+EXP(-4*(SQRT(POWER((EU$215-$DJ$213),2)+POWER(($DK226-$DI$214),2)))))-0.5)</f>
        <v>0</v>
      </c>
      <c r="EV226" s="348">
        <f t="shared" si="297"/>
        <v>0.19737532022490401</v>
      </c>
      <c r="EW226" s="348">
        <f t="shared" si="297"/>
        <v>0.37994896225522501</v>
      </c>
      <c r="EX226" s="348">
        <f t="shared" si="297"/>
        <v>0.53704956699803508</v>
      </c>
      <c r="EY226" s="348">
        <f t="shared" si="297"/>
        <v>0.66403677026784891</v>
      </c>
      <c r="EZ226" s="348">
        <f t="shared" si="297"/>
        <v>0.76159415595576463</v>
      </c>
      <c r="FA226" s="348">
        <f t="shared" si="297"/>
        <v>0.83365460701215532</v>
      </c>
      <c r="FB226" s="348">
        <f t="shared" si="297"/>
        <v>0.88535164820226253</v>
      </c>
      <c r="FC226" s="348">
        <f t="shared" si="297"/>
        <v>0.92166855440647133</v>
      </c>
      <c r="FD226" s="348">
        <f t="shared" si="297"/>
        <v>0.94680601284626809</v>
      </c>
      <c r="FE226" s="348">
        <f t="shared" si="297"/>
        <v>0.9640275800758169</v>
      </c>
      <c r="FF226"/>
      <c r="FG226"/>
      <c r="FH226" s="842"/>
      <c r="FI226" s="473">
        <v>0</v>
      </c>
      <c r="FJ226" s="348">
        <f t="shared" ref="FJ226:FS236" si="298">2*(1/(1+EXP(-4*(MAX(ABS(FJ$215-$DJ$213),ABS($DK226-$DI$214)))))-0.5)</f>
        <v>0.9640275800758169</v>
      </c>
      <c r="FK226" s="348">
        <f t="shared" si="298"/>
        <v>0.94680601284626809</v>
      </c>
      <c r="FL226" s="348">
        <f t="shared" si="298"/>
        <v>0.92166855440647133</v>
      </c>
      <c r="FM226" s="348">
        <f t="shared" si="298"/>
        <v>0.88535164820226253</v>
      </c>
      <c r="FN226" s="348">
        <f t="shared" si="298"/>
        <v>0.83365460701215532</v>
      </c>
      <c r="FO226" s="348">
        <f t="shared" si="298"/>
        <v>0.76159415595576463</v>
      </c>
      <c r="FP226" s="348">
        <f t="shared" si="298"/>
        <v>0.66403677026784891</v>
      </c>
      <c r="FQ226" s="348">
        <f t="shared" si="298"/>
        <v>0.53704956699803508</v>
      </c>
      <c r="FR226" s="348">
        <f t="shared" si="298"/>
        <v>0.37994896225522501</v>
      </c>
      <c r="FS226" s="348">
        <f t="shared" si="298"/>
        <v>0.19737532022490401</v>
      </c>
      <c r="FT226" s="348">
        <f t="shared" ref="FT226:GD236" si="299">2*(1/(1+EXP(-4*(MAX(ABS(FT$215-$DJ$213),ABS($DK226-$DI$214)))))-0.5)</f>
        <v>0</v>
      </c>
      <c r="FU226" s="348">
        <f t="shared" si="299"/>
        <v>0.19737532022490401</v>
      </c>
      <c r="FV226" s="348">
        <f t="shared" si="299"/>
        <v>0.37994896225522501</v>
      </c>
      <c r="FW226" s="348">
        <f t="shared" si="299"/>
        <v>0.53704956699803508</v>
      </c>
      <c r="FX226" s="348">
        <f t="shared" si="299"/>
        <v>0.66403677026784891</v>
      </c>
      <c r="FY226" s="348">
        <f t="shared" si="299"/>
        <v>0.76159415595576463</v>
      </c>
      <c r="FZ226" s="348">
        <f t="shared" si="299"/>
        <v>0.83365460701215532</v>
      </c>
      <c r="GA226" s="348">
        <f t="shared" si="299"/>
        <v>0.88535164820226253</v>
      </c>
      <c r="GB226" s="348">
        <f t="shared" si="299"/>
        <v>0.92166855440647133</v>
      </c>
      <c r="GC226" s="348">
        <f t="shared" si="299"/>
        <v>0.94680601284626809</v>
      </c>
      <c r="GD226" s="348">
        <f t="shared" si="299"/>
        <v>0.9640275800758169</v>
      </c>
      <c r="GE226"/>
      <c r="GF226"/>
      <c r="GG226"/>
    </row>
    <row r="227" spans="1:189" ht="42" customHeight="1">
      <c r="A227"/>
      <c r="B227" s="267"/>
      <c r="C227" s="266"/>
      <c r="D227" s="214">
        <v>0.5</v>
      </c>
      <c r="E227" s="219">
        <f t="shared" si="259"/>
        <v>1.8179682505576986</v>
      </c>
      <c r="F227" s="347">
        <f t="shared" si="224"/>
        <v>0.40372121325750043</v>
      </c>
      <c r="G227" s="348">
        <f t="shared" si="225"/>
        <v>0.40090688113215711</v>
      </c>
      <c r="H227" s="348">
        <f t="shared" si="226"/>
        <v>0.39796988450591753</v>
      </c>
      <c r="I227" s="348">
        <f t="shared" si="227"/>
        <v>0.39597436707849698</v>
      </c>
      <c r="J227" s="348">
        <f t="shared" si="228"/>
        <v>0.39551384347363178</v>
      </c>
      <c r="K227" s="348">
        <f t="shared" si="229"/>
        <v>0.39646234079443216</v>
      </c>
      <c r="L227" s="348">
        <f t="shared" si="230"/>
        <v>0.39883068769726437</v>
      </c>
      <c r="M227" s="348">
        <f t="shared" si="231"/>
        <v>0.40429949097347506</v>
      </c>
      <c r="N227" s="348">
        <f t="shared" si="232"/>
        <v>0.41554760452149098</v>
      </c>
      <c r="O227" s="348">
        <f t="shared" si="233"/>
        <v>0.43654790409025823</v>
      </c>
      <c r="P227" s="348">
        <f t="shared" si="234"/>
        <v>0.46566331543000422</v>
      </c>
      <c r="Q227" s="348">
        <f t="shared" si="235"/>
        <v>0.54414781344592222</v>
      </c>
      <c r="R227" s="348">
        <f t="shared" si="236"/>
        <v>0.66019372892528705</v>
      </c>
      <c r="S227" s="348">
        <f t="shared" si="237"/>
        <v>0.84360835790048672</v>
      </c>
      <c r="T227" s="348">
        <f t="shared" si="238"/>
        <v>1.0864754670835499</v>
      </c>
      <c r="U227" s="348">
        <f t="shared" si="239"/>
        <v>1.3451827663746865</v>
      </c>
      <c r="V227" s="348">
        <f t="shared" si="240"/>
        <v>1.5637987357655461</v>
      </c>
      <c r="W227" s="348">
        <f t="shared" si="241"/>
        <v>1.7151478453670768</v>
      </c>
      <c r="X227" s="348">
        <f t="shared" si="242"/>
        <v>1.8060368267288307</v>
      </c>
      <c r="Y227" s="348">
        <f t="shared" si="243"/>
        <v>1.8735775854024719</v>
      </c>
      <c r="Z227" s="348">
        <f t="shared" si="244"/>
        <v>1.9235443790537137</v>
      </c>
      <c r="AA227" s="348">
        <f t="shared" si="245"/>
        <v>1.9497071144521143</v>
      </c>
      <c r="AB227" s="348">
        <f t="shared" si="246"/>
        <v>1.9673612932464697</v>
      </c>
      <c r="AC227" s="348">
        <f t="shared" si="247"/>
        <v>1.9807049072603398</v>
      </c>
      <c r="AD227" s="348">
        <f t="shared" si="248"/>
        <v>1.9874213261016922</v>
      </c>
      <c r="AE227" s="348">
        <f t="shared" si="249"/>
        <v>1.9918392939586864</v>
      </c>
      <c r="AF227" s="348">
        <f t="shared" si="250"/>
        <v>1.9951969805673331</v>
      </c>
      <c r="AG227" s="348">
        <f t="shared" si="251"/>
        <v>1.9968701530438171</v>
      </c>
      <c r="AH227" s="348">
        <f t="shared" si="252"/>
        <v>1.9979640995789305</v>
      </c>
      <c r="AI227" s="348">
        <f t="shared" si="253"/>
        <v>1.9987972446605882</v>
      </c>
      <c r="AJ227" s="349">
        <f t="shared" si="254"/>
        <v>1.9992123736846614</v>
      </c>
      <c r="AK227" s="268"/>
      <c r="AL227" s="182"/>
      <c r="AM227" s="267"/>
      <c r="AN227" s="266"/>
      <c r="AO227" s="214">
        <v>0.5</v>
      </c>
      <c r="AP227" s="219">
        <f t="shared" si="260"/>
        <v>1.8179682505576986</v>
      </c>
      <c r="AQ227" s="348">
        <f t="shared" ref="AQ227:AZ236" si="300">2*(1/(1+EXP(-4/0.5*(POWER(POWER((ABS(AQ$215-(-1))),3)+POWER(ABS($AO227-(0)),3),1/3))))-0.5)*2*(1/(1+EXP(-4/0.5*(POWER(POWER((ABS(AQ$215-(1))),3)+POWER(ABS($AO227-(-1)),3),1/3))))-0.5)</f>
        <v>0.98713174498457468</v>
      </c>
      <c r="AR227" s="348">
        <f t="shared" si="300"/>
        <v>0.97991895255213779</v>
      </c>
      <c r="AS227" s="348">
        <f t="shared" si="300"/>
        <v>0.97240685575740737</v>
      </c>
      <c r="AT227" s="348">
        <f t="shared" si="300"/>
        <v>0.96686397910268596</v>
      </c>
      <c r="AU227" s="348">
        <f t="shared" si="300"/>
        <v>0.96440144777777381</v>
      </c>
      <c r="AV227" s="348">
        <f t="shared" si="300"/>
        <v>0.9640275504687863</v>
      </c>
      <c r="AW227" s="348">
        <f t="shared" si="300"/>
        <v>0.96440140815131048</v>
      </c>
      <c r="AX227" s="348">
        <f t="shared" si="300"/>
        <v>0.96686388616439856</v>
      </c>
      <c r="AY227" s="348">
        <f t="shared" si="300"/>
        <v>0.97240667887562748</v>
      </c>
      <c r="AZ227" s="348">
        <f t="shared" si="300"/>
        <v>0.97991863830512049</v>
      </c>
      <c r="BA227" s="348">
        <f t="shared" ref="BA227:BJ236" si="301">2*(1/(1+EXP(-4/0.5*(POWER(POWER((ABS(BA$215-(-1))),3)+POWER(ABS($AO227-(0)),3),1/3))))-0.5)*2*(1/(1+EXP(-4/0.5*(POWER(POWER((ABS(BA$215-(1))),3)+POWER(ABS($AO227-(-1)),3),1/3))))-0.5)</f>
        <v>0.98713120989543301</v>
      </c>
      <c r="BB227" s="348">
        <f t="shared" si="301"/>
        <v>0.99255014684200449</v>
      </c>
      <c r="BC227" s="348">
        <f t="shared" si="301"/>
        <v>0.99599279875501689</v>
      </c>
      <c r="BD227" s="348">
        <f t="shared" si="301"/>
        <v>0.99795071074531239</v>
      </c>
      <c r="BE227" s="348">
        <f t="shared" si="301"/>
        <v>0.99898655502561595</v>
      </c>
      <c r="BF227" s="348">
        <f t="shared" si="301"/>
        <v>0.99950893686441644</v>
      </c>
      <c r="BG227" s="348">
        <f t="shared" si="301"/>
        <v>0.99976379266497317</v>
      </c>
      <c r="BH227" s="348">
        <f t="shared" si="301"/>
        <v>0.99988507129798365</v>
      </c>
      <c r="BI227" s="348">
        <f t="shared" si="301"/>
        <v>0.99994155924198802</v>
      </c>
      <c r="BJ227" s="348">
        <f t="shared" si="301"/>
        <v>0.99996730773857301</v>
      </c>
      <c r="BK227" s="348">
        <f t="shared" ref="BK227:BU236" si="302">2*(1/(1+EXP(-4/0.5*(POWER(POWER((ABS(BK$215-(-1))),3)+POWER(ABS($AO227-(0)),3),1/3))))-0.5)*2*(1/(1+EXP(-4/0.5*(POWER(POWER((ABS(BK$215-(1))),3)+POWER(ABS($AO227-(-1)),3),1/3))))-0.5)</f>
        <v>0.99997876950872133</v>
      </c>
      <c r="BL227" s="348">
        <f t="shared" si="302"/>
        <v>0.99998375017592223</v>
      </c>
      <c r="BM227" s="348">
        <f t="shared" si="302"/>
        <v>0.99998588481649631</v>
      </c>
      <c r="BN227" s="348">
        <f t="shared" si="302"/>
        <v>0.99998682100824932</v>
      </c>
      <c r="BO227" s="348">
        <f t="shared" si="302"/>
        <v>0.99998726923370929</v>
      </c>
      <c r="BP227" s="348">
        <f t="shared" si="302"/>
        <v>0.99998750448952167</v>
      </c>
      <c r="BQ227" s="348">
        <f t="shared" si="302"/>
        <v>0.99998763240577571</v>
      </c>
      <c r="BR227" s="348">
        <f t="shared" si="302"/>
        <v>0.99998778509260955</v>
      </c>
      <c r="BS227" s="348">
        <f t="shared" si="302"/>
        <v>0.99998807846455073</v>
      </c>
      <c r="BT227" s="348">
        <f t="shared" si="302"/>
        <v>0.99998859520057015</v>
      </c>
      <c r="BU227" s="348">
        <f t="shared" si="302"/>
        <v>0.99998938078929545</v>
      </c>
      <c r="BV227" s="268"/>
      <c r="BW227" s="182"/>
      <c r="BX227" s="267"/>
      <c r="BY227" s="266"/>
      <c r="BZ227" s="214">
        <v>0.5</v>
      </c>
      <c r="CA227" s="219">
        <f t="shared" si="261"/>
        <v>1.8179682505576986</v>
      </c>
      <c r="CB227" s="347">
        <f t="shared" si="262"/>
        <v>0.40898412527884931</v>
      </c>
      <c r="CC227" s="348">
        <f t="shared" si="264"/>
        <v>0.4091224892507897</v>
      </c>
      <c r="CD227" s="348">
        <f t="shared" si="265"/>
        <v>0.40926273004928471</v>
      </c>
      <c r="CE227" s="348">
        <f t="shared" si="266"/>
        <v>0.40954506077058278</v>
      </c>
      <c r="CF227" s="348">
        <f t="shared" si="267"/>
        <v>0.41011328258060609</v>
      </c>
      <c r="CG227" s="348">
        <f t="shared" si="268"/>
        <v>0.41125623495058916</v>
      </c>
      <c r="CH227" s="348">
        <f t="shared" si="269"/>
        <v>0.41355257709732579</v>
      </c>
      <c r="CI227" s="348">
        <f t="shared" si="270"/>
        <v>0.41815554056668003</v>
      </c>
      <c r="CJ227" s="348">
        <f t="shared" si="271"/>
        <v>0.42733931548267395</v>
      </c>
      <c r="CK227" s="348">
        <f t="shared" si="272"/>
        <v>0.4454940308568035</v>
      </c>
      <c r="CL227" s="348">
        <f t="shared" si="273"/>
        <v>0.47173396075617141</v>
      </c>
      <c r="CM227" s="348">
        <f t="shared" si="274"/>
        <v>0.54823206180285866</v>
      </c>
      <c r="CN227" s="348">
        <f t="shared" si="275"/>
        <v>0.66284990187732684</v>
      </c>
      <c r="CO227" s="348">
        <f t="shared" si="276"/>
        <v>0.84534070552486884</v>
      </c>
      <c r="CP227" s="348">
        <f t="shared" si="277"/>
        <v>1.0875776672046307</v>
      </c>
      <c r="CQ227" s="348">
        <f t="shared" si="278"/>
        <v>1.3458436605826574</v>
      </c>
      <c r="CR227" s="348">
        <f t="shared" si="279"/>
        <v>1.5641682037684919</v>
      </c>
      <c r="CS227" s="348">
        <f t="shared" si="280"/>
        <v>1.715344987740028</v>
      </c>
      <c r="CT227" s="348">
        <f t="shared" si="281"/>
        <v>1.8061423790585405</v>
      </c>
      <c r="CU227" s="348">
        <f t="shared" si="282"/>
        <v>1.8736388388932128</v>
      </c>
      <c r="CV227" s="348">
        <f t="shared" si="283"/>
        <v>1.923585217712902</v>
      </c>
      <c r="CW227" s="348">
        <f t="shared" si="284"/>
        <v>1.949738797364569</v>
      </c>
      <c r="CX227" s="348">
        <f t="shared" si="285"/>
        <v>1.9673890633041213</v>
      </c>
      <c r="CY227" s="348">
        <f t="shared" si="286"/>
        <v>1.9807310112979979</v>
      </c>
      <c r="CZ227" s="348">
        <f t="shared" si="287"/>
        <v>1.9874466278202263</v>
      </c>
      <c r="DA227" s="348">
        <f t="shared" si="288"/>
        <v>1.9918641833184605</v>
      </c>
      <c r="DB227" s="348">
        <f t="shared" si="289"/>
        <v>1.9952216566591701</v>
      </c>
      <c r="DC227" s="348">
        <f t="shared" si="290"/>
        <v>1.9968945449257518</v>
      </c>
      <c r="DD227" s="348">
        <f t="shared" si="291"/>
        <v>1.9979879186627301</v>
      </c>
      <c r="DE227" s="348">
        <f t="shared" si="292"/>
        <v>1.9988200408022498</v>
      </c>
      <c r="DF227" s="349">
        <f t="shared" si="293"/>
        <v>1.9992336039675496</v>
      </c>
      <c r="DG227" s="268"/>
      <c r="DH227"/>
      <c r="DI227"/>
      <c r="DJ227"/>
      <c r="DK227" s="844">
        <v>-0.1</v>
      </c>
      <c r="DL227" s="348">
        <f t="shared" si="294"/>
        <v>0.97574313003145141</v>
      </c>
      <c r="DM227" s="348">
        <f t="shared" si="294"/>
        <v>0.9640275800758169</v>
      </c>
      <c r="DN227" s="348">
        <f t="shared" si="294"/>
        <v>0.94680601284626809</v>
      </c>
      <c r="DO227" s="348">
        <f t="shared" si="294"/>
        <v>0.92166855440647133</v>
      </c>
      <c r="DP227" s="348">
        <f t="shared" si="294"/>
        <v>0.88535164820226253</v>
      </c>
      <c r="DQ227" s="348">
        <f t="shared" si="294"/>
        <v>0.83365460701215532</v>
      </c>
      <c r="DR227" s="348">
        <f t="shared" si="294"/>
        <v>0.76159415595576463</v>
      </c>
      <c r="DS227" s="348">
        <f t="shared" si="294"/>
        <v>0.66403677026784891</v>
      </c>
      <c r="DT227" s="348">
        <f t="shared" si="294"/>
        <v>0.53704956699803552</v>
      </c>
      <c r="DU227" s="348">
        <f t="shared" si="294"/>
        <v>0.37994896225522501</v>
      </c>
      <c r="DV227" s="348">
        <f t="shared" si="295"/>
        <v>0.19737532022490401</v>
      </c>
      <c r="DW227" s="348">
        <f t="shared" si="295"/>
        <v>0.37994896225522501</v>
      </c>
      <c r="DX227" s="348">
        <f t="shared" si="295"/>
        <v>0.53704956699803552</v>
      </c>
      <c r="DY227" s="348">
        <f t="shared" si="295"/>
        <v>0.66403677026784891</v>
      </c>
      <c r="DZ227" s="348">
        <f t="shared" si="295"/>
        <v>0.76159415595576463</v>
      </c>
      <c r="EA227" s="348">
        <f t="shared" si="295"/>
        <v>0.83365460701215532</v>
      </c>
      <c r="EB227" s="348">
        <f t="shared" si="295"/>
        <v>0.88535164820226253</v>
      </c>
      <c r="EC227" s="348">
        <f t="shared" si="295"/>
        <v>0.92166855440647133</v>
      </c>
      <c r="ED227" s="348">
        <f t="shared" si="295"/>
        <v>0.94680601284626809</v>
      </c>
      <c r="EE227" s="348">
        <f t="shared" si="295"/>
        <v>0.9640275800758169</v>
      </c>
      <c r="EF227" s="348">
        <f t="shared" si="295"/>
        <v>0.97574313003145141</v>
      </c>
      <c r="EG227"/>
      <c r="EH227"/>
      <c r="EI227"/>
      <c r="EJ227" s="844">
        <v>-0.1</v>
      </c>
      <c r="EK227" s="348">
        <f t="shared" si="296"/>
        <v>0.96472559535808333</v>
      </c>
      <c r="EL227" s="348">
        <f t="shared" si="296"/>
        <v>0.94794117998658045</v>
      </c>
      <c r="EM227" s="348">
        <f t="shared" si="296"/>
        <v>0.92352148935148781</v>
      </c>
      <c r="EN227" s="348">
        <f t="shared" si="296"/>
        <v>0.88838556158566062</v>
      </c>
      <c r="EO227" s="348">
        <f t="shared" si="296"/>
        <v>0.8386342826622768</v>
      </c>
      <c r="EP227" s="348">
        <f t="shared" si="296"/>
        <v>0.76978665234542532</v>
      </c>
      <c r="EQ227" s="348">
        <f t="shared" si="296"/>
        <v>0.67757722415900501</v>
      </c>
      <c r="ER227" s="348">
        <f t="shared" si="296"/>
        <v>0.5597407230393463</v>
      </c>
      <c r="ES227" s="348">
        <f t="shared" si="296"/>
        <v>0.4196058875137787</v>
      </c>
      <c r="ET227" s="348">
        <f t="shared" si="296"/>
        <v>0.2755340292251891</v>
      </c>
      <c r="EU227" s="348">
        <f t="shared" si="297"/>
        <v>0.19737532022490401</v>
      </c>
      <c r="EV227" s="348">
        <f t="shared" si="297"/>
        <v>0.2755340292251891</v>
      </c>
      <c r="EW227" s="348">
        <f t="shared" si="297"/>
        <v>0.4196058875137787</v>
      </c>
      <c r="EX227" s="348">
        <f t="shared" si="297"/>
        <v>0.5597407230393463</v>
      </c>
      <c r="EY227" s="348">
        <f t="shared" si="297"/>
        <v>0.67757722415900501</v>
      </c>
      <c r="EZ227" s="348">
        <f t="shared" si="297"/>
        <v>0.76978665234542532</v>
      </c>
      <c r="FA227" s="348">
        <f t="shared" si="297"/>
        <v>0.8386342826622768</v>
      </c>
      <c r="FB227" s="348">
        <f t="shared" si="297"/>
        <v>0.88838556158566062</v>
      </c>
      <c r="FC227" s="348">
        <f t="shared" si="297"/>
        <v>0.92352148935148781</v>
      </c>
      <c r="FD227" s="348">
        <f t="shared" si="297"/>
        <v>0.94794117998658045</v>
      </c>
      <c r="FE227" s="348">
        <f t="shared" si="297"/>
        <v>0.96472559535808333</v>
      </c>
      <c r="FF227"/>
      <c r="FG227"/>
      <c r="FH227" s="842"/>
      <c r="FI227" s="473">
        <v>-0.1</v>
      </c>
      <c r="FJ227" s="348">
        <f t="shared" si="298"/>
        <v>0.9640275800758169</v>
      </c>
      <c r="FK227" s="348">
        <f t="shared" si="298"/>
        <v>0.94680601284626809</v>
      </c>
      <c r="FL227" s="348">
        <f t="shared" si="298"/>
        <v>0.92166855440647133</v>
      </c>
      <c r="FM227" s="348">
        <f t="shared" si="298"/>
        <v>0.88535164820226253</v>
      </c>
      <c r="FN227" s="348">
        <f t="shared" si="298"/>
        <v>0.83365460701215532</v>
      </c>
      <c r="FO227" s="348">
        <f t="shared" si="298"/>
        <v>0.76159415595576463</v>
      </c>
      <c r="FP227" s="348">
        <f t="shared" si="298"/>
        <v>0.66403677026784891</v>
      </c>
      <c r="FQ227" s="348">
        <f t="shared" si="298"/>
        <v>0.53704956699803508</v>
      </c>
      <c r="FR227" s="348">
        <f t="shared" si="298"/>
        <v>0.37994896225522501</v>
      </c>
      <c r="FS227" s="348">
        <f t="shared" si="298"/>
        <v>0.19737532022490401</v>
      </c>
      <c r="FT227" s="348">
        <f t="shared" si="299"/>
        <v>0.19737532022490401</v>
      </c>
      <c r="FU227" s="348">
        <f t="shared" si="299"/>
        <v>0.19737532022490401</v>
      </c>
      <c r="FV227" s="348">
        <f t="shared" si="299"/>
        <v>0.37994896225522501</v>
      </c>
      <c r="FW227" s="348">
        <f t="shared" si="299"/>
        <v>0.53704956699803508</v>
      </c>
      <c r="FX227" s="348">
        <f t="shared" si="299"/>
        <v>0.66403677026784891</v>
      </c>
      <c r="FY227" s="348">
        <f t="shared" si="299"/>
        <v>0.76159415595576463</v>
      </c>
      <c r="FZ227" s="348">
        <f t="shared" si="299"/>
        <v>0.83365460701215532</v>
      </c>
      <c r="GA227" s="348">
        <f t="shared" si="299"/>
        <v>0.88535164820226253</v>
      </c>
      <c r="GB227" s="348">
        <f t="shared" si="299"/>
        <v>0.92166855440647133</v>
      </c>
      <c r="GC227" s="348">
        <f t="shared" si="299"/>
        <v>0.94680601284626809</v>
      </c>
      <c r="GD227" s="348">
        <f t="shared" si="299"/>
        <v>0.9640275800758169</v>
      </c>
      <c r="GE227"/>
      <c r="GF227"/>
      <c r="GG227"/>
    </row>
    <row r="228" spans="1:189" ht="42" customHeight="1">
      <c r="A228"/>
      <c r="B228" s="267"/>
      <c r="C228" s="266"/>
      <c r="D228" s="214">
        <v>0.4</v>
      </c>
      <c r="E228" s="219">
        <f t="shared" si="259"/>
        <v>1.6546746312739109</v>
      </c>
      <c r="F228" s="347">
        <f t="shared" si="224"/>
        <v>0.32076403972380291</v>
      </c>
      <c r="G228" s="348">
        <f t="shared" si="225"/>
        <v>0.31605728102618008</v>
      </c>
      <c r="H228" s="348">
        <f t="shared" si="226"/>
        <v>0.31016076327231046</v>
      </c>
      <c r="I228" s="348">
        <f t="shared" si="227"/>
        <v>0.30519553409214789</v>
      </c>
      <c r="J228" s="348">
        <f t="shared" si="228"/>
        <v>0.30314399335286896</v>
      </c>
      <c r="K228" s="348">
        <f t="shared" si="229"/>
        <v>0.30379062944759871</v>
      </c>
      <c r="L228" s="348">
        <f t="shared" si="230"/>
        <v>0.30631812372836037</v>
      </c>
      <c r="M228" s="348">
        <f t="shared" si="231"/>
        <v>0.31320980449428992</v>
      </c>
      <c r="N228" s="348">
        <f t="shared" si="232"/>
        <v>0.32727414926636633</v>
      </c>
      <c r="O228" s="348">
        <f t="shared" si="233"/>
        <v>0.35116044490974097</v>
      </c>
      <c r="P228" s="348">
        <f t="shared" si="234"/>
        <v>0.3910743266511657</v>
      </c>
      <c r="Q228" s="348">
        <f t="shared" si="235"/>
        <v>0.4407663057534108</v>
      </c>
      <c r="R228" s="348">
        <f t="shared" si="236"/>
        <v>0.58804526343027386</v>
      </c>
      <c r="S228" s="348">
        <f t="shared" si="237"/>
        <v>0.76172941952966022</v>
      </c>
      <c r="T228" s="348">
        <f t="shared" si="238"/>
        <v>1.0047020857314557</v>
      </c>
      <c r="U228" s="348">
        <f t="shared" si="239"/>
        <v>1.2634692532781224</v>
      </c>
      <c r="V228" s="348">
        <f t="shared" si="240"/>
        <v>1.4821162199486022</v>
      </c>
      <c r="W228" s="348">
        <f t="shared" si="241"/>
        <v>1.6334781918930299</v>
      </c>
      <c r="X228" s="348">
        <f t="shared" si="242"/>
        <v>1.7596119922028988</v>
      </c>
      <c r="Y228" s="348">
        <f t="shared" si="243"/>
        <v>1.8504526041111717</v>
      </c>
      <c r="Z228" s="348">
        <f t="shared" si="244"/>
        <v>1.900417788763145</v>
      </c>
      <c r="AA228" s="348">
        <f t="shared" si="245"/>
        <v>1.9352737675223741</v>
      </c>
      <c r="AB228" s="348">
        <f t="shared" si="246"/>
        <v>1.9614295908932731</v>
      </c>
      <c r="AC228" s="348">
        <f t="shared" si="247"/>
        <v>1.9747723290433328</v>
      </c>
      <c r="AD228" s="348">
        <f t="shared" si="248"/>
        <v>1.9836247510912988</v>
      </c>
      <c r="AE228" s="348">
        <f t="shared" si="249"/>
        <v>1.9903406287640037</v>
      </c>
      <c r="AF228" s="348">
        <f t="shared" si="250"/>
        <v>1.9936983197246332</v>
      </c>
      <c r="AG228" s="348">
        <f t="shared" si="251"/>
        <v>1.9958979762259332</v>
      </c>
      <c r="AH228" s="348">
        <f t="shared" si="252"/>
        <v>1.9975722405877903</v>
      </c>
      <c r="AI228" s="348">
        <f t="shared" si="253"/>
        <v>1.9984069216752076</v>
      </c>
      <c r="AJ228" s="349">
        <f t="shared" si="254"/>
        <v>1.9989541091259271</v>
      </c>
      <c r="AK228" s="268"/>
      <c r="AL228" s="182"/>
      <c r="AM228" s="267"/>
      <c r="AN228" s="266"/>
      <c r="AO228" s="214">
        <v>0.4</v>
      </c>
      <c r="AP228" s="219">
        <f t="shared" si="260"/>
        <v>1.6546746312739109</v>
      </c>
      <c r="AQ228" s="348">
        <f t="shared" si="300"/>
        <v>0.97991895332690127</v>
      </c>
      <c r="AR228" s="348">
        <f t="shared" si="300"/>
        <v>0.96513207149809488</v>
      </c>
      <c r="AS228" s="348">
        <f t="shared" si="300"/>
        <v>0.94672066878381589</v>
      </c>
      <c r="AT228" s="348">
        <f t="shared" si="300"/>
        <v>0.93076292124647231</v>
      </c>
      <c r="AU228" s="348">
        <f t="shared" si="300"/>
        <v>0.92290695802439437</v>
      </c>
      <c r="AV228" s="348">
        <f t="shared" si="300"/>
        <v>0.92166851467637489</v>
      </c>
      <c r="AW228" s="348">
        <f t="shared" si="300"/>
        <v>0.92290690239208495</v>
      </c>
      <c r="AX228" s="348">
        <f t="shared" si="300"/>
        <v>0.93076278773966237</v>
      </c>
      <c r="AY228" s="348">
        <f t="shared" si="300"/>
        <v>0.94672040537986979</v>
      </c>
      <c r="AZ228" s="348">
        <f t="shared" si="300"/>
        <v>0.9651315839026976</v>
      </c>
      <c r="BA228" s="348">
        <f t="shared" si="301"/>
        <v>0.97991808883328901</v>
      </c>
      <c r="BB228" s="348">
        <f t="shared" si="301"/>
        <v>0.98938768024725265</v>
      </c>
      <c r="BC228" s="348">
        <f t="shared" si="301"/>
        <v>0.99468751001617206</v>
      </c>
      <c r="BD228" s="348">
        <f t="shared" si="301"/>
        <v>0.99742766524139426</v>
      </c>
      <c r="BE228" s="348">
        <f t="shared" si="301"/>
        <v>0.9987784728721234</v>
      </c>
      <c r="BF228" s="348">
        <f t="shared" si="301"/>
        <v>0.99942445857059392</v>
      </c>
      <c r="BG228" s="348">
        <f t="shared" si="301"/>
        <v>0.99972669927084967</v>
      </c>
      <c r="BH228" s="348">
        <f t="shared" si="301"/>
        <v>0.99986534464685495</v>
      </c>
      <c r="BI228" s="348">
        <f t="shared" si="301"/>
        <v>0.99992746608178174</v>
      </c>
      <c r="BJ228" s="348">
        <f t="shared" si="301"/>
        <v>0.99995438069070974</v>
      </c>
      <c r="BK228" s="348">
        <f t="shared" si="302"/>
        <v>0.99996547489524346</v>
      </c>
      <c r="BL228" s="348">
        <f t="shared" si="302"/>
        <v>0.99996974870718014</v>
      </c>
      <c r="BM228" s="348">
        <f t="shared" si="302"/>
        <v>0.99997129595196965</v>
      </c>
      <c r="BN228" s="348">
        <f t="shared" si="302"/>
        <v>0.99997188999063691</v>
      </c>
      <c r="BO228" s="348">
        <f t="shared" si="302"/>
        <v>0.99997221132938952</v>
      </c>
      <c r="BP228" s="348">
        <f t="shared" si="302"/>
        <v>0.99997243629399279</v>
      </c>
      <c r="BQ228" s="348">
        <f t="shared" si="302"/>
        <v>0.99997259186207643</v>
      </c>
      <c r="BR228" s="348">
        <f t="shared" si="302"/>
        <v>0.99997290387514581</v>
      </c>
      <c r="BS228" s="348">
        <f t="shared" si="302"/>
        <v>0.99997361543217089</v>
      </c>
      <c r="BT228" s="348">
        <f t="shared" si="302"/>
        <v>0.99997490688001855</v>
      </c>
      <c r="BU228" s="348">
        <f t="shared" si="302"/>
        <v>0.9999768667598552</v>
      </c>
      <c r="BV228" s="268"/>
      <c r="BW228" s="182"/>
      <c r="BX228" s="267"/>
      <c r="BY228" s="266"/>
      <c r="BZ228" s="214">
        <v>0.4</v>
      </c>
      <c r="CA228" s="219">
        <f t="shared" si="261"/>
        <v>1.6546746312739109</v>
      </c>
      <c r="CB228" s="347">
        <f t="shared" si="262"/>
        <v>0.32733731563695545</v>
      </c>
      <c r="CC228" s="348">
        <f t="shared" si="264"/>
        <v>0.32747567960889584</v>
      </c>
      <c r="CD228" s="348">
        <f t="shared" si="265"/>
        <v>0.32761592040739085</v>
      </c>
      <c r="CE228" s="348">
        <f t="shared" si="266"/>
        <v>0.32789825112868892</v>
      </c>
      <c r="CF228" s="348">
        <f t="shared" si="267"/>
        <v>0.32846647293871223</v>
      </c>
      <c r="CG228" s="348">
        <f t="shared" si="268"/>
        <v>0.3296094253086953</v>
      </c>
      <c r="CH228" s="348">
        <f t="shared" si="269"/>
        <v>0.33190576745543193</v>
      </c>
      <c r="CI228" s="348">
        <f t="shared" si="270"/>
        <v>0.33650873092478617</v>
      </c>
      <c r="CJ228" s="348">
        <f t="shared" si="271"/>
        <v>0.3456925058407801</v>
      </c>
      <c r="CK228" s="348">
        <f t="shared" si="272"/>
        <v>0.36384722121490964</v>
      </c>
      <c r="CL228" s="348">
        <f t="shared" si="273"/>
        <v>0.3990887923262923</v>
      </c>
      <c r="CM228" s="348">
        <f t="shared" si="274"/>
        <v>0.4454940308568035</v>
      </c>
      <c r="CN228" s="348">
        <f t="shared" si="275"/>
        <v>0.59118593277673026</v>
      </c>
      <c r="CO228" s="348">
        <f t="shared" si="276"/>
        <v>0.76369389588297498</v>
      </c>
      <c r="CP228" s="348">
        <f t="shared" si="277"/>
        <v>1.0059308575627368</v>
      </c>
      <c r="CQ228" s="348">
        <f t="shared" si="278"/>
        <v>1.2641968509407635</v>
      </c>
      <c r="CR228" s="348">
        <f t="shared" si="279"/>
        <v>1.482521394126598</v>
      </c>
      <c r="CS228" s="348">
        <f t="shared" si="280"/>
        <v>1.6336981780981341</v>
      </c>
      <c r="CT228" s="348">
        <f t="shared" si="281"/>
        <v>1.7597396330135253</v>
      </c>
      <c r="CU228" s="348">
        <f t="shared" si="282"/>
        <v>1.8505370243320378</v>
      </c>
      <c r="CV228" s="348">
        <f t="shared" si="283"/>
        <v>1.900483403151727</v>
      </c>
      <c r="CW228" s="348">
        <f t="shared" si="284"/>
        <v>1.9353323138269034</v>
      </c>
      <c r="CX228" s="348">
        <f t="shared" si="285"/>
        <v>1.9614858934785704</v>
      </c>
      <c r="CY228" s="348">
        <f t="shared" si="286"/>
        <v>1.9748278414724472</v>
      </c>
      <c r="CZ228" s="348">
        <f t="shared" si="287"/>
        <v>1.9836798749179394</v>
      </c>
      <c r="DA228" s="348">
        <f t="shared" si="288"/>
        <v>1.9903954914401678</v>
      </c>
      <c r="DB228" s="348">
        <f t="shared" si="289"/>
        <v>1.9937529647808774</v>
      </c>
      <c r="DC228" s="348">
        <f t="shared" si="290"/>
        <v>1.9959520587921213</v>
      </c>
      <c r="DD228" s="348">
        <f t="shared" si="291"/>
        <v>1.9976249470587031</v>
      </c>
      <c r="DE228" s="348">
        <f t="shared" si="292"/>
        <v>1.9984570691982229</v>
      </c>
      <c r="DF228" s="349">
        <f t="shared" si="293"/>
        <v>1.9990003524811306</v>
      </c>
      <c r="DG228" s="268"/>
      <c r="DH228"/>
      <c r="DI228"/>
      <c r="DJ228"/>
      <c r="DK228" s="844">
        <v>-0.2</v>
      </c>
      <c r="DL228" s="348">
        <f t="shared" si="294"/>
        <v>0.98367485769368024</v>
      </c>
      <c r="DM228" s="348">
        <f t="shared" si="294"/>
        <v>0.97574313003145141</v>
      </c>
      <c r="DN228" s="348">
        <f t="shared" si="294"/>
        <v>0.9640275800758169</v>
      </c>
      <c r="DO228" s="348">
        <f t="shared" si="294"/>
        <v>0.94680601284626809</v>
      </c>
      <c r="DP228" s="348">
        <f t="shared" si="294"/>
        <v>0.92166855440647133</v>
      </c>
      <c r="DQ228" s="348">
        <f t="shared" si="294"/>
        <v>0.88535164820226253</v>
      </c>
      <c r="DR228" s="348">
        <f t="shared" si="294"/>
        <v>0.83365460701215532</v>
      </c>
      <c r="DS228" s="348">
        <f t="shared" si="294"/>
        <v>0.76159415595576463</v>
      </c>
      <c r="DT228" s="348">
        <f t="shared" si="294"/>
        <v>0.66403677026784891</v>
      </c>
      <c r="DU228" s="348">
        <f t="shared" si="294"/>
        <v>0.53704956699803552</v>
      </c>
      <c r="DV228" s="348">
        <f t="shared" si="295"/>
        <v>0.37994896225522501</v>
      </c>
      <c r="DW228" s="348">
        <f t="shared" si="295"/>
        <v>0.53704956699803552</v>
      </c>
      <c r="DX228" s="348">
        <f t="shared" si="295"/>
        <v>0.66403677026784891</v>
      </c>
      <c r="DY228" s="348">
        <f t="shared" si="295"/>
        <v>0.76159415595576463</v>
      </c>
      <c r="DZ228" s="348">
        <f t="shared" si="295"/>
        <v>0.83365460701215532</v>
      </c>
      <c r="EA228" s="348">
        <f t="shared" si="295"/>
        <v>0.88535164820226253</v>
      </c>
      <c r="EB228" s="348">
        <f t="shared" si="295"/>
        <v>0.92166855440647133</v>
      </c>
      <c r="EC228" s="348">
        <f t="shared" si="295"/>
        <v>0.94680601284626809</v>
      </c>
      <c r="ED228" s="348">
        <f t="shared" si="295"/>
        <v>0.9640275800758169</v>
      </c>
      <c r="EE228" s="348">
        <f t="shared" si="295"/>
        <v>0.97574313003145141</v>
      </c>
      <c r="EF228" s="348">
        <f t="shared" si="295"/>
        <v>0.98367485769368024</v>
      </c>
      <c r="EG228"/>
      <c r="EH228"/>
      <c r="EI228"/>
      <c r="EJ228" s="844">
        <v>-0.2</v>
      </c>
      <c r="EK228" s="348">
        <f t="shared" si="296"/>
        <v>0.96672162865729372</v>
      </c>
      <c r="EL228" s="348">
        <f t="shared" si="296"/>
        <v>0.95116896097802295</v>
      </c>
      <c r="EM228" s="348">
        <f t="shared" si="296"/>
        <v>0.92875356714922219</v>
      </c>
      <c r="EN228" s="348">
        <f t="shared" si="296"/>
        <v>0.89687722276491311</v>
      </c>
      <c r="EO228" s="348">
        <f t="shared" si="296"/>
        <v>0.85241239416703474</v>
      </c>
      <c r="EP228" s="348">
        <f t="shared" si="296"/>
        <v>0.79209622243685329</v>
      </c>
      <c r="EQ228" s="348">
        <f t="shared" si="296"/>
        <v>0.71357352593554979</v>
      </c>
      <c r="ER228" s="348">
        <f t="shared" si="296"/>
        <v>0.6175965493239155</v>
      </c>
      <c r="ES228" s="348">
        <f t="shared" si="296"/>
        <v>0.51218359170576977</v>
      </c>
      <c r="ET228" s="348">
        <f t="shared" si="296"/>
        <v>0.4196058875137787</v>
      </c>
      <c r="EU228" s="348">
        <f t="shared" si="297"/>
        <v>0.37994896225522501</v>
      </c>
      <c r="EV228" s="348">
        <f t="shared" si="297"/>
        <v>0.4196058875137787</v>
      </c>
      <c r="EW228" s="348">
        <f t="shared" si="297"/>
        <v>0.51218359170576977</v>
      </c>
      <c r="EX228" s="348">
        <f t="shared" si="297"/>
        <v>0.6175965493239155</v>
      </c>
      <c r="EY228" s="348">
        <f t="shared" si="297"/>
        <v>0.71357352593554979</v>
      </c>
      <c r="EZ228" s="348">
        <f t="shared" si="297"/>
        <v>0.79209622243685329</v>
      </c>
      <c r="FA228" s="348">
        <f t="shared" si="297"/>
        <v>0.85241239416703474</v>
      </c>
      <c r="FB228" s="348">
        <f t="shared" si="297"/>
        <v>0.89687722276491311</v>
      </c>
      <c r="FC228" s="348">
        <f t="shared" si="297"/>
        <v>0.92875356714922219</v>
      </c>
      <c r="FD228" s="348">
        <f t="shared" si="297"/>
        <v>0.95116896097802295</v>
      </c>
      <c r="FE228" s="348">
        <f t="shared" si="297"/>
        <v>0.96672162865729372</v>
      </c>
      <c r="FF228"/>
      <c r="FG228"/>
      <c r="FH228" s="842"/>
      <c r="FI228" s="473">
        <v>-0.2</v>
      </c>
      <c r="FJ228" s="348">
        <f t="shared" si="298"/>
        <v>0.9640275800758169</v>
      </c>
      <c r="FK228" s="348">
        <f t="shared" si="298"/>
        <v>0.94680601284626809</v>
      </c>
      <c r="FL228" s="348">
        <f t="shared" si="298"/>
        <v>0.92166855440647133</v>
      </c>
      <c r="FM228" s="348">
        <f t="shared" si="298"/>
        <v>0.88535164820226253</v>
      </c>
      <c r="FN228" s="348">
        <f t="shared" si="298"/>
        <v>0.83365460701215532</v>
      </c>
      <c r="FO228" s="348">
        <f t="shared" si="298"/>
        <v>0.76159415595576463</v>
      </c>
      <c r="FP228" s="348">
        <f t="shared" si="298"/>
        <v>0.66403677026784891</v>
      </c>
      <c r="FQ228" s="348">
        <f t="shared" si="298"/>
        <v>0.53704956699803508</v>
      </c>
      <c r="FR228" s="348">
        <f t="shared" si="298"/>
        <v>0.37994896225522501</v>
      </c>
      <c r="FS228" s="348">
        <f t="shared" si="298"/>
        <v>0.37994896225522501</v>
      </c>
      <c r="FT228" s="348">
        <f t="shared" si="299"/>
        <v>0.37994896225522501</v>
      </c>
      <c r="FU228" s="348">
        <f t="shared" si="299"/>
        <v>0.37994896225522501</v>
      </c>
      <c r="FV228" s="348">
        <f t="shared" si="299"/>
        <v>0.37994896225522501</v>
      </c>
      <c r="FW228" s="348">
        <f t="shared" si="299"/>
        <v>0.53704956699803508</v>
      </c>
      <c r="FX228" s="348">
        <f t="shared" si="299"/>
        <v>0.66403677026784891</v>
      </c>
      <c r="FY228" s="348">
        <f t="shared" si="299"/>
        <v>0.76159415595576463</v>
      </c>
      <c r="FZ228" s="348">
        <f t="shared" si="299"/>
        <v>0.83365460701215532</v>
      </c>
      <c r="GA228" s="348">
        <f t="shared" si="299"/>
        <v>0.88535164820226253</v>
      </c>
      <c r="GB228" s="348">
        <f t="shared" si="299"/>
        <v>0.92166855440647133</v>
      </c>
      <c r="GC228" s="348">
        <f t="shared" si="299"/>
        <v>0.94680601284626809</v>
      </c>
      <c r="GD228" s="348">
        <f t="shared" si="299"/>
        <v>0.9640275800758169</v>
      </c>
      <c r="GE228"/>
      <c r="GF228"/>
      <c r="GG228"/>
    </row>
    <row r="229" spans="1:189" ht="42" customHeight="1">
      <c r="A229"/>
      <c r="B229" s="267"/>
      <c r="C229" s="266"/>
      <c r="D229" s="214">
        <v>0.3</v>
      </c>
      <c r="E229" s="219">
        <f t="shared" si="259"/>
        <v>1.3772676782073403</v>
      </c>
      <c r="F229" s="347">
        <f t="shared" si="224"/>
        <v>0.18342883884722838</v>
      </c>
      <c r="G229" s="348">
        <f t="shared" si="225"/>
        <v>0.17871454672432827</v>
      </c>
      <c r="H229" s="348">
        <f t="shared" si="226"/>
        <v>0.17139583433762987</v>
      </c>
      <c r="I229" s="348">
        <f t="shared" si="227"/>
        <v>0.16344096224888019</v>
      </c>
      <c r="J229" s="348">
        <f t="shared" si="228"/>
        <v>0.15903365117459362</v>
      </c>
      <c r="K229" s="348">
        <f t="shared" si="229"/>
        <v>0.15914961439738062</v>
      </c>
      <c r="L229" s="348">
        <f t="shared" si="230"/>
        <v>0.16191598839266322</v>
      </c>
      <c r="M229" s="348">
        <f t="shared" si="231"/>
        <v>0.17087932010503382</v>
      </c>
      <c r="N229" s="348">
        <f t="shared" si="232"/>
        <v>0.187796219813537</v>
      </c>
      <c r="O229" s="348">
        <f t="shared" si="233"/>
        <v>0.21314807358131541</v>
      </c>
      <c r="P229" s="348">
        <f t="shared" si="234"/>
        <v>0.25320011654088131</v>
      </c>
      <c r="Q229" s="348">
        <f t="shared" si="235"/>
        <v>0.32203660023240555</v>
      </c>
      <c r="R229" s="348">
        <f t="shared" si="236"/>
        <v>0.39653769805895389</v>
      </c>
      <c r="S229" s="348">
        <f t="shared" si="237"/>
        <v>0.66087632348582281</v>
      </c>
      <c r="T229" s="348">
        <f t="shared" si="238"/>
        <v>0.86603323288025802</v>
      </c>
      <c r="U229" s="348">
        <f t="shared" si="239"/>
        <v>1.1247733474892831</v>
      </c>
      <c r="V229" s="348">
        <f t="shared" si="240"/>
        <v>1.3454323975900389</v>
      </c>
      <c r="W229" s="348">
        <f t="shared" si="241"/>
        <v>1.563921753360022</v>
      </c>
      <c r="X229" s="348">
        <f t="shared" si="242"/>
        <v>1.7151825635120439</v>
      </c>
      <c r="Y229" s="348">
        <f t="shared" si="243"/>
        <v>1.8060157507332657</v>
      </c>
      <c r="Z229" s="348">
        <f t="shared" si="244"/>
        <v>1.8735225760885104</v>
      </c>
      <c r="AA229" s="348">
        <f t="shared" si="245"/>
        <v>1.9234689588145579</v>
      </c>
      <c r="AB229" s="348">
        <f t="shared" si="246"/>
        <v>1.9496203416028572</v>
      </c>
      <c r="AC229" s="348">
        <f t="shared" si="247"/>
        <v>1.9672686771048951</v>
      </c>
      <c r="AD229" s="348">
        <f t="shared" si="248"/>
        <v>1.9806096753502769</v>
      </c>
      <c r="AE229" s="348">
        <f t="shared" si="249"/>
        <v>1.9873252263121877</v>
      </c>
      <c r="AF229" s="348">
        <f t="shared" si="250"/>
        <v>1.9917429452005142</v>
      </c>
      <c r="AG229" s="348">
        <f t="shared" si="251"/>
        <v>1.9951016533331911</v>
      </c>
      <c r="AH229" s="348">
        <f t="shared" si="252"/>
        <v>1.9967780163165905</v>
      </c>
      <c r="AI229" s="348">
        <f t="shared" si="253"/>
        <v>1.9978778709332814</v>
      </c>
      <c r="AJ229" s="349">
        <f t="shared" si="254"/>
        <v>1.9987197916077579</v>
      </c>
      <c r="AK229" s="268"/>
      <c r="AL229" s="182"/>
      <c r="AM229" s="267"/>
      <c r="AN229" s="266"/>
      <c r="AO229" s="214">
        <v>0.3</v>
      </c>
      <c r="AP229" s="219">
        <f t="shared" si="260"/>
        <v>1.3772676782073403</v>
      </c>
      <c r="AQ229" s="348">
        <f t="shared" si="300"/>
        <v>0.97240685827540629</v>
      </c>
      <c r="AR229" s="348">
        <f t="shared" si="300"/>
        <v>0.9467206708010194</v>
      </c>
      <c r="AS229" s="348">
        <f t="shared" si="300"/>
        <v>0.90727657121333383</v>
      </c>
      <c r="AT229" s="348">
        <f t="shared" si="300"/>
        <v>0.86387672491696232</v>
      </c>
      <c r="AU229" s="348">
        <f t="shared" si="300"/>
        <v>0.83806460789025305</v>
      </c>
      <c r="AV229" s="348">
        <f t="shared" si="300"/>
        <v>0.83365455826948109</v>
      </c>
      <c r="AW229" s="348">
        <f t="shared" si="300"/>
        <v>0.83806453650132628</v>
      </c>
      <c r="AX229" s="348">
        <f t="shared" si="300"/>
        <v>0.86387654681217618</v>
      </c>
      <c r="AY229" s="348">
        <f t="shared" si="300"/>
        <v>0.9072761993320636</v>
      </c>
      <c r="AZ229" s="348">
        <f t="shared" si="300"/>
        <v>0.94671994499659762</v>
      </c>
      <c r="BA229" s="348">
        <f t="shared" si="301"/>
        <v>0.97240551284452026</v>
      </c>
      <c r="BB229" s="348">
        <f t="shared" si="301"/>
        <v>0.98650781893901274</v>
      </c>
      <c r="BC229" s="348">
        <f t="shared" si="301"/>
        <v>0.99360770255544373</v>
      </c>
      <c r="BD229" s="348">
        <f t="shared" si="301"/>
        <v>0.99702258628097484</v>
      </c>
      <c r="BE229" s="348">
        <f t="shared" si="301"/>
        <v>0.99862302762191846</v>
      </c>
      <c r="BF229" s="348">
        <f t="shared" si="301"/>
        <v>0.9993602566353853</v>
      </c>
      <c r="BG229" s="348">
        <f t="shared" si="301"/>
        <v>0.99969441993549202</v>
      </c>
      <c r="BH229" s="348">
        <f t="shared" si="301"/>
        <v>0.99984243995762345</v>
      </c>
      <c r="BI229" s="348">
        <f t="shared" si="301"/>
        <v>0.99990531104288349</v>
      </c>
      <c r="BJ229" s="348">
        <f t="shared" si="301"/>
        <v>0.99992989017546852</v>
      </c>
      <c r="BK229" s="348">
        <f t="shared" si="302"/>
        <v>0.9999379481241053</v>
      </c>
      <c r="BL229" s="348">
        <f t="shared" si="302"/>
        <v>0.99993956134759532</v>
      </c>
      <c r="BM229" s="348">
        <f t="shared" si="302"/>
        <v>0.9999392453174385</v>
      </c>
      <c r="BN229" s="348">
        <f t="shared" si="302"/>
        <v>0.99993880915500055</v>
      </c>
      <c r="BO229" s="348">
        <f t="shared" si="302"/>
        <v>0.99993874183469189</v>
      </c>
      <c r="BP229" s="348">
        <f t="shared" si="302"/>
        <v>0.99993891583988259</v>
      </c>
      <c r="BQ229" s="348">
        <f t="shared" si="302"/>
        <v>0.99993913334103723</v>
      </c>
      <c r="BR229" s="348">
        <f t="shared" si="302"/>
        <v>0.99993985463941892</v>
      </c>
      <c r="BS229" s="348">
        <f t="shared" si="302"/>
        <v>0.9999416450861377</v>
      </c>
      <c r="BT229" s="348">
        <f t="shared" si="302"/>
        <v>0.99994492072328334</v>
      </c>
      <c r="BU229" s="348">
        <f t="shared" si="302"/>
        <v>0.99994984581280677</v>
      </c>
      <c r="BV229" s="268"/>
      <c r="BW229" s="182"/>
      <c r="BX229" s="267"/>
      <c r="BY229" s="266"/>
      <c r="BZ229" s="214">
        <v>0.3</v>
      </c>
      <c r="CA229" s="219">
        <f t="shared" si="261"/>
        <v>1.3772676782073403</v>
      </c>
      <c r="CB229" s="347">
        <f t="shared" si="262"/>
        <v>0.18863383910367015</v>
      </c>
      <c r="CC229" s="348">
        <f t="shared" si="264"/>
        <v>0.18877220307561055</v>
      </c>
      <c r="CD229" s="348">
        <f t="shared" si="265"/>
        <v>0.18891244387410555</v>
      </c>
      <c r="CE229" s="348">
        <f t="shared" si="266"/>
        <v>0.18919477459540363</v>
      </c>
      <c r="CF229" s="348">
        <f t="shared" si="267"/>
        <v>0.18976299640542693</v>
      </c>
      <c r="CG229" s="348">
        <f t="shared" si="268"/>
        <v>0.19090594877541001</v>
      </c>
      <c r="CH229" s="348">
        <f t="shared" si="269"/>
        <v>0.19320229092214664</v>
      </c>
      <c r="CI229" s="348">
        <f t="shared" si="270"/>
        <v>0.19780525439150087</v>
      </c>
      <c r="CJ229" s="348">
        <f t="shared" si="271"/>
        <v>0.2069890293074948</v>
      </c>
      <c r="CK229" s="348">
        <f t="shared" si="272"/>
        <v>0.22514374468162435</v>
      </c>
      <c r="CL229" s="348">
        <f t="shared" si="273"/>
        <v>0.260385315793007</v>
      </c>
      <c r="CM229" s="348">
        <f t="shared" si="274"/>
        <v>0.32644100132805365</v>
      </c>
      <c r="CN229" s="348">
        <f t="shared" si="275"/>
        <v>0.3990887923262923</v>
      </c>
      <c r="CO229" s="348">
        <f t="shared" si="276"/>
        <v>0.66284990187732684</v>
      </c>
      <c r="CP229" s="348">
        <f t="shared" si="277"/>
        <v>0.86722738102945152</v>
      </c>
      <c r="CQ229" s="348">
        <f t="shared" si="278"/>
        <v>1.1254933744074782</v>
      </c>
      <c r="CR229" s="348">
        <f t="shared" si="279"/>
        <v>1.3458436605826574</v>
      </c>
      <c r="CS229" s="348">
        <f t="shared" si="280"/>
        <v>1.5641682037684919</v>
      </c>
      <c r="CT229" s="348">
        <f t="shared" si="281"/>
        <v>1.715344987740028</v>
      </c>
      <c r="CU229" s="348">
        <f t="shared" si="282"/>
        <v>1.8061423790585405</v>
      </c>
      <c r="CV229" s="348">
        <f t="shared" si="283"/>
        <v>1.8736388388932128</v>
      </c>
      <c r="CW229" s="348">
        <f t="shared" si="284"/>
        <v>1.923585217712902</v>
      </c>
      <c r="CX229" s="348">
        <f t="shared" si="285"/>
        <v>1.949738797364569</v>
      </c>
      <c r="CY229" s="348">
        <f t="shared" si="286"/>
        <v>1.9673890633041213</v>
      </c>
      <c r="CZ229" s="348">
        <f t="shared" si="287"/>
        <v>1.9807310112979979</v>
      </c>
      <c r="DA229" s="348">
        <f t="shared" si="288"/>
        <v>1.9874466278202263</v>
      </c>
      <c r="DB229" s="348">
        <f t="shared" si="289"/>
        <v>1.9918641833184605</v>
      </c>
      <c r="DC229" s="348">
        <f t="shared" si="290"/>
        <v>1.9952216566591701</v>
      </c>
      <c r="DD229" s="348">
        <f t="shared" si="291"/>
        <v>1.9968945449257518</v>
      </c>
      <c r="DE229" s="348">
        <f t="shared" si="292"/>
        <v>1.9979879186627301</v>
      </c>
      <c r="DF229" s="349">
        <f t="shared" si="293"/>
        <v>1.9988200408022498</v>
      </c>
      <c r="DG229" s="268"/>
      <c r="DH229"/>
      <c r="DI229"/>
      <c r="DJ229"/>
      <c r="DK229" s="844">
        <v>-0.3</v>
      </c>
      <c r="DL229" s="348">
        <f t="shared" si="294"/>
        <v>0.98902740220109897</v>
      </c>
      <c r="DM229" s="348">
        <f t="shared" si="294"/>
        <v>0.98367485769368024</v>
      </c>
      <c r="DN229" s="348">
        <f t="shared" si="294"/>
        <v>0.97574313003145141</v>
      </c>
      <c r="DO229" s="348">
        <f t="shared" si="294"/>
        <v>0.9640275800758169</v>
      </c>
      <c r="DP229" s="348">
        <f t="shared" si="294"/>
        <v>0.94680601284626809</v>
      </c>
      <c r="DQ229" s="348">
        <f t="shared" si="294"/>
        <v>0.92166855440647133</v>
      </c>
      <c r="DR229" s="348">
        <f t="shared" si="294"/>
        <v>0.88535164820226253</v>
      </c>
      <c r="DS229" s="348">
        <f t="shared" si="294"/>
        <v>0.83365460701215532</v>
      </c>
      <c r="DT229" s="348">
        <f t="shared" si="294"/>
        <v>0.76159415595576463</v>
      </c>
      <c r="DU229" s="348">
        <f t="shared" si="294"/>
        <v>0.66403677026784891</v>
      </c>
      <c r="DV229" s="348">
        <f t="shared" si="295"/>
        <v>0.53704956699803508</v>
      </c>
      <c r="DW229" s="348">
        <f t="shared" si="295"/>
        <v>0.66403677026784891</v>
      </c>
      <c r="DX229" s="348">
        <f t="shared" si="295"/>
        <v>0.76159415595576463</v>
      </c>
      <c r="DY229" s="348">
        <f t="shared" si="295"/>
        <v>0.83365460701215532</v>
      </c>
      <c r="DZ229" s="348">
        <f t="shared" si="295"/>
        <v>0.88535164820226253</v>
      </c>
      <c r="EA229" s="348">
        <f t="shared" si="295"/>
        <v>0.92166855440647133</v>
      </c>
      <c r="EB229" s="348">
        <f t="shared" si="295"/>
        <v>0.94680601284626809</v>
      </c>
      <c r="EC229" s="348">
        <f t="shared" si="295"/>
        <v>0.9640275800758169</v>
      </c>
      <c r="ED229" s="348">
        <f t="shared" si="295"/>
        <v>0.97574313003145141</v>
      </c>
      <c r="EE229" s="348">
        <f t="shared" si="295"/>
        <v>0.98367485769368024</v>
      </c>
      <c r="EF229" s="348">
        <f t="shared" si="295"/>
        <v>0.98902740220109897</v>
      </c>
      <c r="EG229"/>
      <c r="EH229"/>
      <c r="EI229"/>
      <c r="EJ229" s="844">
        <v>-0.3</v>
      </c>
      <c r="EK229" s="348">
        <f t="shared" si="296"/>
        <v>0.96974871525977591</v>
      </c>
      <c r="EL229" s="348">
        <f t="shared" si="296"/>
        <v>0.95601144400379967</v>
      </c>
      <c r="EM229" s="348">
        <f t="shared" si="296"/>
        <v>0.93650024009844923</v>
      </c>
      <c r="EN229" s="348">
        <f t="shared" si="296"/>
        <v>0.90924583651378499</v>
      </c>
      <c r="EO229" s="348">
        <f t="shared" si="296"/>
        <v>0.87206578039101212</v>
      </c>
      <c r="EP229" s="348">
        <f t="shared" si="296"/>
        <v>0.82304705847053827</v>
      </c>
      <c r="EQ229" s="348">
        <f t="shared" si="296"/>
        <v>0.76159415595576463</v>
      </c>
      <c r="ER229" s="348">
        <f t="shared" si="296"/>
        <v>0.69029975261899379</v>
      </c>
      <c r="ES229" s="348">
        <f t="shared" si="296"/>
        <v>0.6175965493239155</v>
      </c>
      <c r="ET229" s="348">
        <f t="shared" si="296"/>
        <v>0.5597407230393463</v>
      </c>
      <c r="EU229" s="348">
        <f t="shared" si="297"/>
        <v>0.53704956699803508</v>
      </c>
      <c r="EV229" s="348">
        <f t="shared" si="297"/>
        <v>0.5597407230393463</v>
      </c>
      <c r="EW229" s="348">
        <f t="shared" si="297"/>
        <v>0.6175965493239155</v>
      </c>
      <c r="EX229" s="348">
        <f t="shared" si="297"/>
        <v>0.69029975261899379</v>
      </c>
      <c r="EY229" s="348">
        <f t="shared" si="297"/>
        <v>0.76159415595576463</v>
      </c>
      <c r="EZ229" s="348">
        <f t="shared" si="297"/>
        <v>0.82304705847053827</v>
      </c>
      <c r="FA229" s="348">
        <f t="shared" si="297"/>
        <v>0.87206578039101212</v>
      </c>
      <c r="FB229" s="348">
        <f t="shared" si="297"/>
        <v>0.90924583651378499</v>
      </c>
      <c r="FC229" s="348">
        <f t="shared" si="297"/>
        <v>0.93650024009844923</v>
      </c>
      <c r="FD229" s="348">
        <f t="shared" si="297"/>
        <v>0.95601144400379967</v>
      </c>
      <c r="FE229" s="348">
        <f t="shared" si="297"/>
        <v>0.96974871525977591</v>
      </c>
      <c r="FF229"/>
      <c r="FG229"/>
      <c r="FH229" s="842"/>
      <c r="FI229" s="473">
        <v>-0.3</v>
      </c>
      <c r="FJ229" s="348">
        <f t="shared" si="298"/>
        <v>0.9640275800758169</v>
      </c>
      <c r="FK229" s="348">
        <f t="shared" si="298"/>
        <v>0.94680601284626809</v>
      </c>
      <c r="FL229" s="348">
        <f t="shared" si="298"/>
        <v>0.92166855440647133</v>
      </c>
      <c r="FM229" s="348">
        <f t="shared" si="298"/>
        <v>0.88535164820226253</v>
      </c>
      <c r="FN229" s="348">
        <f t="shared" si="298"/>
        <v>0.83365460701215532</v>
      </c>
      <c r="FO229" s="348">
        <f t="shared" si="298"/>
        <v>0.76159415595576463</v>
      </c>
      <c r="FP229" s="348">
        <f t="shared" si="298"/>
        <v>0.66403677026784891</v>
      </c>
      <c r="FQ229" s="348">
        <f t="shared" si="298"/>
        <v>0.53704956699803508</v>
      </c>
      <c r="FR229" s="348">
        <f t="shared" si="298"/>
        <v>0.53704956699803508</v>
      </c>
      <c r="FS229" s="348">
        <f t="shared" si="298"/>
        <v>0.53704956699803508</v>
      </c>
      <c r="FT229" s="348">
        <f t="shared" si="299"/>
        <v>0.53704956699803508</v>
      </c>
      <c r="FU229" s="348">
        <f t="shared" si="299"/>
        <v>0.53704956699803508</v>
      </c>
      <c r="FV229" s="348">
        <f t="shared" si="299"/>
        <v>0.53704956699803508</v>
      </c>
      <c r="FW229" s="348">
        <f t="shared" si="299"/>
        <v>0.53704956699803508</v>
      </c>
      <c r="FX229" s="348">
        <f t="shared" si="299"/>
        <v>0.66403677026784891</v>
      </c>
      <c r="FY229" s="348">
        <f t="shared" si="299"/>
        <v>0.76159415595576463</v>
      </c>
      <c r="FZ229" s="348">
        <f t="shared" si="299"/>
        <v>0.83365460701215532</v>
      </c>
      <c r="GA229" s="348">
        <f t="shared" si="299"/>
        <v>0.88535164820226253</v>
      </c>
      <c r="GB229" s="348">
        <f t="shared" si="299"/>
        <v>0.92166855440647133</v>
      </c>
      <c r="GC229" s="348">
        <f t="shared" si="299"/>
        <v>0.94680601284626809</v>
      </c>
      <c r="GD229" s="348">
        <f t="shared" si="299"/>
        <v>0.9640275800758169</v>
      </c>
      <c r="GE229"/>
      <c r="GF229"/>
      <c r="GG229"/>
    </row>
    <row r="230" spans="1:189" ht="42" customHeight="1">
      <c r="A230"/>
      <c r="B230" s="268"/>
      <c r="C230" s="267"/>
      <c r="D230" s="214">
        <v>0.2</v>
      </c>
      <c r="E230" s="219">
        <f t="shared" si="259"/>
        <v>0.96398252880503787</v>
      </c>
      <c r="F230" s="347">
        <f t="shared" si="224"/>
        <v>-1.7411997868906456E-2</v>
      </c>
      <c r="G230" s="348">
        <f t="shared" si="225"/>
        <v>-1.6633079413988085E-2</v>
      </c>
      <c r="H230" s="348">
        <f t="shared" si="226"/>
        <v>-1.5316647438805642E-2</v>
      </c>
      <c r="I230" s="348">
        <f t="shared" si="227"/>
        <v>-1.334594992227538E-2</v>
      </c>
      <c r="J230" s="348">
        <f t="shared" si="228"/>
        <v>-1.1504553048629164E-2</v>
      </c>
      <c r="K230" s="348">
        <f t="shared" si="229"/>
        <v>-1.0449697454159305E-2</v>
      </c>
      <c r="L230" s="348">
        <f t="shared" si="230"/>
        <v>-9.1604444791750696E-3</v>
      </c>
      <c r="M230" s="348">
        <f t="shared" si="231"/>
        <v>-6.7597290180476674E-3</v>
      </c>
      <c r="N230" s="348">
        <f t="shared" si="232"/>
        <v>2.9929389861139136E-4</v>
      </c>
      <c r="O230" s="348">
        <f t="shared" si="233"/>
        <v>1.7220183887261233E-2</v>
      </c>
      <c r="P230" s="348">
        <f t="shared" si="234"/>
        <v>5.1961812509403807E-2</v>
      </c>
      <c r="Q230" s="348">
        <f t="shared" si="235"/>
        <v>0.11795260442309298</v>
      </c>
      <c r="R230" s="348">
        <f t="shared" si="236"/>
        <v>0.23419080913862306</v>
      </c>
      <c r="S230" s="348">
        <f t="shared" si="237"/>
        <v>0.32538963267484655</v>
      </c>
      <c r="T230" s="348">
        <f t="shared" si="238"/>
        <v>0.76257011478537529</v>
      </c>
      <c r="U230" s="348">
        <f t="shared" si="239"/>
        <v>1.005242279729619</v>
      </c>
      <c r="V230" s="348">
        <f t="shared" si="240"/>
        <v>1.2637706240884303</v>
      </c>
      <c r="W230" s="348">
        <f t="shared" si="241"/>
        <v>1.482239199767565</v>
      </c>
      <c r="X230" s="348">
        <f t="shared" si="242"/>
        <v>1.6334782199350915</v>
      </c>
      <c r="Y230" s="348">
        <f t="shared" si="243"/>
        <v>1.7595297440535416</v>
      </c>
      <c r="Z230" s="348">
        <f t="shared" si="244"/>
        <v>1.8503145714599158</v>
      </c>
      <c r="AA230" s="348">
        <f t="shared" si="245"/>
        <v>1.9002440209706559</v>
      </c>
      <c r="AB230" s="348">
        <f t="shared" si="246"/>
        <v>1.9350781301200888</v>
      </c>
      <c r="AC230" s="348">
        <f t="shared" si="247"/>
        <v>1.9612219423154993</v>
      </c>
      <c r="AD230" s="348">
        <f t="shared" si="248"/>
        <v>1.9745598659209345</v>
      </c>
      <c r="AE230" s="348">
        <f t="shared" si="249"/>
        <v>1.9834107448193583</v>
      </c>
      <c r="AF230" s="348">
        <f t="shared" si="250"/>
        <v>1.9901261941237685</v>
      </c>
      <c r="AG230" s="348">
        <f t="shared" si="251"/>
        <v>1.9934867890708692</v>
      </c>
      <c r="AH230" s="348">
        <f t="shared" si="252"/>
        <v>1.9956947876909965</v>
      </c>
      <c r="AI230" s="348">
        <f t="shared" si="253"/>
        <v>1.9973842479634076</v>
      </c>
      <c r="AJ230" s="349">
        <f t="shared" si="254"/>
        <v>1.9982411502130875</v>
      </c>
      <c r="AK230" s="268"/>
      <c r="AL230" s="182"/>
      <c r="AM230" s="268"/>
      <c r="AN230" s="267"/>
      <c r="AO230" s="214">
        <v>0.2</v>
      </c>
      <c r="AP230" s="219">
        <f t="shared" si="260"/>
        <v>0.96398252880503787</v>
      </c>
      <c r="AQ230" s="348">
        <f t="shared" si="300"/>
        <v>0.96686398523958139</v>
      </c>
      <c r="AR230" s="348">
        <f t="shared" si="300"/>
        <v>0.93076292773988967</v>
      </c>
      <c r="AS230" s="348">
        <f t="shared" si="300"/>
        <v>0.86387672985703645</v>
      </c>
      <c r="AT230" s="348">
        <f t="shared" si="300"/>
        <v>0.76490731446877402</v>
      </c>
      <c r="AU230" s="348">
        <f t="shared" si="300"/>
        <v>0.6815663784410626</v>
      </c>
      <c r="AV230" s="348">
        <f t="shared" si="300"/>
        <v>0.6640367194003256</v>
      </c>
      <c r="AW230" s="348">
        <f t="shared" si="300"/>
        <v>0.68156629947686376</v>
      </c>
      <c r="AX230" s="348">
        <f t="shared" si="300"/>
        <v>0.7649070964041047</v>
      </c>
      <c r="AY230" s="348">
        <f t="shared" si="300"/>
        <v>0.86387622831771094</v>
      </c>
      <c r="AZ230" s="348">
        <f t="shared" si="300"/>
        <v>0.93076188724475795</v>
      </c>
      <c r="BA230" s="348">
        <f t="shared" si="301"/>
        <v>0.96686196970474469</v>
      </c>
      <c r="BB230" s="348">
        <f t="shared" si="301"/>
        <v>0.98459226672852695</v>
      </c>
      <c r="BC230" s="348">
        <f t="shared" si="301"/>
        <v>0.99293541606686075</v>
      </c>
      <c r="BD230" s="348">
        <f t="shared" si="301"/>
        <v>0.99677929963169509</v>
      </c>
      <c r="BE230" s="348">
        <f t="shared" si="301"/>
        <v>0.99852849275913047</v>
      </c>
      <c r="BF230" s="348">
        <f t="shared" si="301"/>
        <v>0.99931548194595976</v>
      </c>
      <c r="BG230" s="348">
        <f t="shared" si="301"/>
        <v>0.99966284771867919</v>
      </c>
      <c r="BH230" s="348">
        <f t="shared" si="301"/>
        <v>0.99980965242042985</v>
      </c>
      <c r="BI230" s="348">
        <f t="shared" si="301"/>
        <v>0.99986536181162988</v>
      </c>
      <c r="BJ230" s="348">
        <f t="shared" si="301"/>
        <v>0.99988072726439403</v>
      </c>
      <c r="BK230" s="348">
        <f t="shared" si="302"/>
        <v>0.99987979009919981</v>
      </c>
      <c r="BL230" s="348">
        <f t="shared" si="302"/>
        <v>0.99987404142510572</v>
      </c>
      <c r="BM230" s="348">
        <f t="shared" si="302"/>
        <v>0.99986866146707798</v>
      </c>
      <c r="BN230" s="348">
        <f t="shared" si="302"/>
        <v>0.99986543305565001</v>
      </c>
      <c r="BO230" s="348">
        <f t="shared" si="302"/>
        <v>0.99986430434801199</v>
      </c>
      <c r="BP230" s="348">
        <f t="shared" si="302"/>
        <v>0.99986432785754187</v>
      </c>
      <c r="BQ230" s="348">
        <f t="shared" si="302"/>
        <v>0.99986470160450147</v>
      </c>
      <c r="BR230" s="348">
        <f t="shared" si="302"/>
        <v>0.99986649514021542</v>
      </c>
      <c r="BS230" s="348">
        <f t="shared" si="302"/>
        <v>0.99987110356684594</v>
      </c>
      <c r="BT230" s="348">
        <f t="shared" si="302"/>
        <v>0.99987950736415765</v>
      </c>
      <c r="BU230" s="348">
        <f t="shared" si="302"/>
        <v>0.99989195715611645</v>
      </c>
      <c r="BV230" s="268"/>
      <c r="BW230" s="182"/>
      <c r="BX230" s="268"/>
      <c r="BY230" s="267"/>
      <c r="BZ230" s="214">
        <v>0.2</v>
      </c>
      <c r="CA230" s="219">
        <f t="shared" si="261"/>
        <v>0.96398252880503787</v>
      </c>
      <c r="CB230" s="347">
        <f t="shared" si="262"/>
        <v>-1.8008735597481063E-2</v>
      </c>
      <c r="CC230" s="348">
        <f t="shared" si="264"/>
        <v>-1.7870371625540671E-2</v>
      </c>
      <c r="CD230" s="348">
        <f t="shared" si="265"/>
        <v>-1.7730130827045665E-2</v>
      </c>
      <c r="CE230" s="348">
        <f t="shared" si="266"/>
        <v>-1.7447800105747591E-2</v>
      </c>
      <c r="CF230" s="348">
        <f t="shared" si="267"/>
        <v>-1.6879578295724285E-2</v>
      </c>
      <c r="CG230" s="348">
        <f t="shared" si="268"/>
        <v>-1.573662592574121E-2</v>
      </c>
      <c r="CH230" s="348">
        <f t="shared" si="269"/>
        <v>-1.344028377900458E-2</v>
      </c>
      <c r="CI230" s="348">
        <f t="shared" si="270"/>
        <v>-8.8373203096503428E-3</v>
      </c>
      <c r="CJ230" s="348">
        <f t="shared" si="271"/>
        <v>3.4645460634358249E-4</v>
      </c>
      <c r="CK230" s="348">
        <f t="shared" si="272"/>
        <v>1.8501169980473131E-2</v>
      </c>
      <c r="CL230" s="348">
        <f t="shared" si="273"/>
        <v>5.3742741091855784E-2</v>
      </c>
      <c r="CM230" s="348">
        <f t="shared" si="274"/>
        <v>0.11979842662690243</v>
      </c>
      <c r="CN230" s="348">
        <f t="shared" si="275"/>
        <v>0.23585704100099647</v>
      </c>
      <c r="CO230" s="348">
        <f t="shared" si="276"/>
        <v>0.32644100132805365</v>
      </c>
      <c r="CP230" s="348">
        <f t="shared" si="277"/>
        <v>0.76369389588297498</v>
      </c>
      <c r="CQ230" s="348">
        <f t="shared" si="278"/>
        <v>1.0059308575627368</v>
      </c>
      <c r="CR230" s="348">
        <f t="shared" si="279"/>
        <v>1.2641968509407635</v>
      </c>
      <c r="CS230" s="348">
        <f t="shared" si="280"/>
        <v>1.482521394126598</v>
      </c>
      <c r="CT230" s="348">
        <f t="shared" si="281"/>
        <v>1.6336981780981341</v>
      </c>
      <c r="CU230" s="348">
        <f t="shared" si="282"/>
        <v>1.7597396330135253</v>
      </c>
      <c r="CV230" s="348">
        <f t="shared" si="283"/>
        <v>1.8505370243320378</v>
      </c>
      <c r="CW230" s="348">
        <f t="shared" si="284"/>
        <v>1.900483403151727</v>
      </c>
      <c r="CX230" s="348">
        <f t="shared" si="285"/>
        <v>1.9353323138269034</v>
      </c>
      <c r="CY230" s="348">
        <f t="shared" si="286"/>
        <v>1.9614858934785704</v>
      </c>
      <c r="CZ230" s="348">
        <f t="shared" si="287"/>
        <v>1.9748278414724472</v>
      </c>
      <c r="DA230" s="348">
        <f t="shared" si="288"/>
        <v>1.9836798749179394</v>
      </c>
      <c r="DB230" s="348">
        <f t="shared" si="289"/>
        <v>1.9903954914401678</v>
      </c>
      <c r="DC230" s="348">
        <f t="shared" si="290"/>
        <v>1.9937529647808774</v>
      </c>
      <c r="DD230" s="348">
        <f t="shared" si="291"/>
        <v>1.9959520587921213</v>
      </c>
      <c r="DE230" s="348">
        <f t="shared" si="292"/>
        <v>1.9976249470587031</v>
      </c>
      <c r="DF230" s="349">
        <f t="shared" si="293"/>
        <v>1.9984570691982229</v>
      </c>
      <c r="DG230" s="268"/>
      <c r="DH230"/>
      <c r="DI230"/>
      <c r="DJ230"/>
      <c r="DK230" s="844">
        <v>-0.4</v>
      </c>
      <c r="DL230" s="348">
        <f t="shared" si="294"/>
        <v>0.99263152020112821</v>
      </c>
      <c r="DM230" s="348">
        <f t="shared" si="294"/>
        <v>0.98902740220109897</v>
      </c>
      <c r="DN230" s="348">
        <f t="shared" si="294"/>
        <v>0.98367485769368024</v>
      </c>
      <c r="DO230" s="348">
        <f t="shared" si="294"/>
        <v>0.97574313003145141</v>
      </c>
      <c r="DP230" s="348">
        <f t="shared" si="294"/>
        <v>0.9640275800758169</v>
      </c>
      <c r="DQ230" s="348">
        <f t="shared" si="294"/>
        <v>0.94680601284626809</v>
      </c>
      <c r="DR230" s="348">
        <f t="shared" si="294"/>
        <v>0.92166855440647133</v>
      </c>
      <c r="DS230" s="348">
        <f t="shared" si="294"/>
        <v>0.88535164820226253</v>
      </c>
      <c r="DT230" s="348">
        <f t="shared" si="294"/>
        <v>0.83365460701215532</v>
      </c>
      <c r="DU230" s="348">
        <f t="shared" si="294"/>
        <v>0.76159415595576463</v>
      </c>
      <c r="DV230" s="348">
        <f t="shared" si="295"/>
        <v>0.66403677026784891</v>
      </c>
      <c r="DW230" s="348">
        <f t="shared" si="295"/>
        <v>0.76159415595576463</v>
      </c>
      <c r="DX230" s="348">
        <f t="shared" si="295"/>
        <v>0.83365460701215532</v>
      </c>
      <c r="DY230" s="348">
        <f t="shared" si="295"/>
        <v>0.88535164820226253</v>
      </c>
      <c r="DZ230" s="348">
        <f t="shared" si="295"/>
        <v>0.92166855440647133</v>
      </c>
      <c r="EA230" s="348">
        <f t="shared" si="295"/>
        <v>0.94680601284626809</v>
      </c>
      <c r="EB230" s="348">
        <f t="shared" si="295"/>
        <v>0.9640275800758169</v>
      </c>
      <c r="EC230" s="348">
        <f t="shared" si="295"/>
        <v>0.97574313003145141</v>
      </c>
      <c r="ED230" s="348">
        <f t="shared" si="295"/>
        <v>0.98367485769368024</v>
      </c>
      <c r="EE230" s="348">
        <f t="shared" si="295"/>
        <v>0.98902740220109897</v>
      </c>
      <c r="EF230" s="348">
        <f t="shared" si="295"/>
        <v>0.99263152020112821</v>
      </c>
      <c r="EG230"/>
      <c r="EH230"/>
      <c r="EI230"/>
      <c r="EJ230" s="844">
        <v>-0.4</v>
      </c>
      <c r="EK230" s="348">
        <f t="shared" si="296"/>
        <v>0.97344012261082846</v>
      </c>
      <c r="EL230" s="348">
        <f t="shared" si="296"/>
        <v>0.96182850221220129</v>
      </c>
      <c r="EM230" s="348">
        <f t="shared" si="296"/>
        <v>0.94563952947663132</v>
      </c>
      <c r="EN230" s="348">
        <f t="shared" si="296"/>
        <v>0.92352148935148781</v>
      </c>
      <c r="EO230" s="348">
        <f t="shared" si="296"/>
        <v>0.8941438395855954</v>
      </c>
      <c r="EP230" s="348">
        <f t="shared" si="296"/>
        <v>0.85665130676158863</v>
      </c>
      <c r="EQ230" s="348">
        <f t="shared" si="296"/>
        <v>0.81148791107115925</v>
      </c>
      <c r="ER230" s="348">
        <f t="shared" si="296"/>
        <v>0.76159415595576463</v>
      </c>
      <c r="ES230" s="348">
        <f t="shared" si="296"/>
        <v>0.71357352593554979</v>
      </c>
      <c r="ET230" s="348">
        <f t="shared" si="296"/>
        <v>0.67757722415900501</v>
      </c>
      <c r="EU230" s="348">
        <f t="shared" si="297"/>
        <v>0.66403677026784891</v>
      </c>
      <c r="EV230" s="348">
        <f t="shared" si="297"/>
        <v>0.67757722415900501</v>
      </c>
      <c r="EW230" s="348">
        <f t="shared" si="297"/>
        <v>0.71357352593554979</v>
      </c>
      <c r="EX230" s="348">
        <f t="shared" si="297"/>
        <v>0.76159415595576463</v>
      </c>
      <c r="EY230" s="348">
        <f t="shared" si="297"/>
        <v>0.81148791107115925</v>
      </c>
      <c r="EZ230" s="348">
        <f t="shared" si="297"/>
        <v>0.85665130676158863</v>
      </c>
      <c r="FA230" s="348">
        <f t="shared" si="297"/>
        <v>0.8941438395855954</v>
      </c>
      <c r="FB230" s="348">
        <f t="shared" si="297"/>
        <v>0.92352148935148781</v>
      </c>
      <c r="FC230" s="348">
        <f t="shared" si="297"/>
        <v>0.94563952947663132</v>
      </c>
      <c r="FD230" s="348">
        <f t="shared" si="297"/>
        <v>0.96182850221220129</v>
      </c>
      <c r="FE230" s="348">
        <f t="shared" si="297"/>
        <v>0.97344012261082846</v>
      </c>
      <c r="FF230"/>
      <c r="FG230"/>
      <c r="FH230" s="842"/>
      <c r="FI230" s="473">
        <v>-0.4</v>
      </c>
      <c r="FJ230" s="348">
        <f t="shared" si="298"/>
        <v>0.9640275800758169</v>
      </c>
      <c r="FK230" s="348">
        <f t="shared" si="298"/>
        <v>0.94680601284626809</v>
      </c>
      <c r="FL230" s="348">
        <f t="shared" si="298"/>
        <v>0.92166855440647133</v>
      </c>
      <c r="FM230" s="348">
        <f t="shared" si="298"/>
        <v>0.88535164820226253</v>
      </c>
      <c r="FN230" s="348">
        <f t="shared" si="298"/>
        <v>0.83365460701215532</v>
      </c>
      <c r="FO230" s="348">
        <f t="shared" si="298"/>
        <v>0.76159415595576463</v>
      </c>
      <c r="FP230" s="348">
        <f t="shared" si="298"/>
        <v>0.66403677026784891</v>
      </c>
      <c r="FQ230" s="348">
        <f t="shared" si="298"/>
        <v>0.66403677026784891</v>
      </c>
      <c r="FR230" s="348">
        <f t="shared" si="298"/>
        <v>0.66403677026784891</v>
      </c>
      <c r="FS230" s="348">
        <f t="shared" si="298"/>
        <v>0.66403677026784891</v>
      </c>
      <c r="FT230" s="348">
        <f t="shared" si="299"/>
        <v>0.66403677026784891</v>
      </c>
      <c r="FU230" s="348">
        <f t="shared" si="299"/>
        <v>0.66403677026784891</v>
      </c>
      <c r="FV230" s="348">
        <f t="shared" si="299"/>
        <v>0.66403677026784891</v>
      </c>
      <c r="FW230" s="348">
        <f t="shared" si="299"/>
        <v>0.66403677026784891</v>
      </c>
      <c r="FX230" s="348">
        <f t="shared" si="299"/>
        <v>0.66403677026784891</v>
      </c>
      <c r="FY230" s="348">
        <f t="shared" si="299"/>
        <v>0.76159415595576463</v>
      </c>
      <c r="FZ230" s="348">
        <f t="shared" si="299"/>
        <v>0.83365460701215532</v>
      </c>
      <c r="GA230" s="348">
        <f t="shared" si="299"/>
        <v>0.88535164820226253</v>
      </c>
      <c r="GB230" s="348">
        <f t="shared" si="299"/>
        <v>0.92166855440647133</v>
      </c>
      <c r="GC230" s="348">
        <f t="shared" si="299"/>
        <v>0.94680601284626809</v>
      </c>
      <c r="GD230" s="348">
        <f t="shared" si="299"/>
        <v>0.9640275800758169</v>
      </c>
      <c r="GE230"/>
      <c r="GF230"/>
      <c r="GG230"/>
    </row>
    <row r="231" spans="1:189" ht="42" customHeight="1">
      <c r="A231"/>
      <c r="B231" s="268"/>
      <c r="C231" s="267"/>
      <c r="D231" s="214">
        <v>0.1</v>
      </c>
      <c r="E231" s="219">
        <f t="shared" si="259"/>
        <v>0.454706503201455</v>
      </c>
      <c r="F231" s="347">
        <f t="shared" si="224"/>
        <v>-0.26294092251528861</v>
      </c>
      <c r="G231" s="348">
        <f t="shared" si="225"/>
        <v>-0.25149988841249005</v>
      </c>
      <c r="H231" s="348">
        <f t="shared" si="226"/>
        <v>-0.22826210576474279</v>
      </c>
      <c r="I231" s="348">
        <f t="shared" si="227"/>
        <v>-0.18544454496091967</v>
      </c>
      <c r="J231" s="348">
        <f t="shared" si="228"/>
        <v>-0.12631876997230854</v>
      </c>
      <c r="K231" s="348">
        <f t="shared" si="229"/>
        <v>-0.10272855344516553</v>
      </c>
      <c r="L231" s="348">
        <f t="shared" si="230"/>
        <v>-0.12471867995384278</v>
      </c>
      <c r="M231" s="348">
        <f t="shared" si="231"/>
        <v>-0.1795758632818108</v>
      </c>
      <c r="N231" s="348">
        <f t="shared" si="232"/>
        <v>-0.21311259071732605</v>
      </c>
      <c r="O231" s="348">
        <f t="shared" si="233"/>
        <v>-0.21793199832354199</v>
      </c>
      <c r="P231" s="348">
        <f t="shared" si="234"/>
        <v>-0.193743110580232</v>
      </c>
      <c r="Q231" s="348">
        <f t="shared" si="235"/>
        <v>-0.13265365121340295</v>
      </c>
      <c r="R231" s="348">
        <f t="shared" si="236"/>
        <v>-1.8643140581607754E-2</v>
      </c>
      <c r="S231" s="348">
        <f t="shared" si="237"/>
        <v>0.11940047156910975</v>
      </c>
      <c r="T231" s="348">
        <f t="shared" si="238"/>
        <v>0.23549907503862899</v>
      </c>
      <c r="U231" s="348">
        <f t="shared" si="239"/>
        <v>0.86660440694662233</v>
      </c>
      <c r="V231" s="348">
        <f t="shared" si="240"/>
        <v>1.1250694718888983</v>
      </c>
      <c r="W231" s="348">
        <f t="shared" si="241"/>
        <v>1.3455137247059445</v>
      </c>
      <c r="X231" s="348">
        <f t="shared" si="242"/>
        <v>1.5638387754195506</v>
      </c>
      <c r="Y231" s="348">
        <f t="shared" si="243"/>
        <v>1.714969235034421</v>
      </c>
      <c r="Z231" s="348">
        <f t="shared" si="244"/>
        <v>1.8057034795542122</v>
      </c>
      <c r="AA231" s="348">
        <f t="shared" si="245"/>
        <v>1.8731369566840628</v>
      </c>
      <c r="AB231" s="348">
        <f t="shared" si="246"/>
        <v>1.9230339150875848</v>
      </c>
      <c r="AC231" s="348">
        <f t="shared" si="247"/>
        <v>1.9491591834535633</v>
      </c>
      <c r="AD231" s="348">
        <f t="shared" si="248"/>
        <v>1.9667963719875439</v>
      </c>
      <c r="AE231" s="348">
        <f t="shared" si="249"/>
        <v>1.9801335325657379</v>
      </c>
      <c r="AF231" s="348">
        <f t="shared" si="250"/>
        <v>1.9868486876799405</v>
      </c>
      <c r="AG231" s="348">
        <f t="shared" si="251"/>
        <v>1.9912741740399176</v>
      </c>
      <c r="AH231" s="348">
        <f t="shared" si="252"/>
        <v>1.9946547263575982</v>
      </c>
      <c r="AI231" s="348">
        <f t="shared" si="253"/>
        <v>1.9963706400687087</v>
      </c>
      <c r="AJ231" s="349">
        <f t="shared" si="254"/>
        <v>1.9975269089644672</v>
      </c>
      <c r="AK231" s="268"/>
      <c r="AL231" s="182"/>
      <c r="AM231" s="268"/>
      <c r="AN231" s="267"/>
      <c r="AO231" s="214">
        <v>0.1</v>
      </c>
      <c r="AP231" s="219">
        <f t="shared" si="260"/>
        <v>0.454706503201455</v>
      </c>
      <c r="AQ231" s="348">
        <f t="shared" si="300"/>
        <v>0.96440146108117031</v>
      </c>
      <c r="AR231" s="348">
        <f t="shared" si="300"/>
        <v>0.9229069738203074</v>
      </c>
      <c r="AS231" s="348">
        <f t="shared" si="300"/>
        <v>0.83806462357727596</v>
      </c>
      <c r="AT231" s="348">
        <f t="shared" si="300"/>
        <v>0.68156638885077758</v>
      </c>
      <c r="AU231" s="348">
        <f t="shared" si="300"/>
        <v>0.46523236104780064</v>
      </c>
      <c r="AV231" s="348">
        <f t="shared" si="300"/>
        <v>0.37994892541932979</v>
      </c>
      <c r="AW231" s="348">
        <f t="shared" si="300"/>
        <v>0.46523229050828391</v>
      </c>
      <c r="AX231" s="348">
        <f t="shared" si="300"/>
        <v>0.68156613054116855</v>
      </c>
      <c r="AY231" s="348">
        <f t="shared" si="300"/>
        <v>0.83806396181476162</v>
      </c>
      <c r="AZ231" s="348">
        <f t="shared" si="300"/>
        <v>0.92290553104603124</v>
      </c>
      <c r="BA231" s="348">
        <f t="shared" si="301"/>
        <v>0.96439855916554196</v>
      </c>
      <c r="BB231" s="348">
        <f t="shared" si="301"/>
        <v>0.98378862600000228</v>
      </c>
      <c r="BC231" s="348">
        <f t="shared" si="301"/>
        <v>0.99266112421395702</v>
      </c>
      <c r="BD231" s="348">
        <f t="shared" si="301"/>
        <v>0.99667812784359799</v>
      </c>
      <c r="BE231" s="348">
        <f t="shared" si="301"/>
        <v>0.99848227570036385</v>
      </c>
      <c r="BF231" s="348">
        <f t="shared" si="301"/>
        <v>0.99928164850827284</v>
      </c>
      <c r="BG231" s="348">
        <f t="shared" si="301"/>
        <v>0.99962336293734011</v>
      </c>
      <c r="BH231" s="348">
        <f t="shared" si="301"/>
        <v>0.9997548482885672</v>
      </c>
      <c r="BI231" s="348">
        <f t="shared" si="301"/>
        <v>0.99978939071376882</v>
      </c>
      <c r="BJ231" s="348">
        <f t="shared" si="301"/>
        <v>0.9997809462771089</v>
      </c>
      <c r="BK231" s="348">
        <f t="shared" si="302"/>
        <v>0.99975699617626101</v>
      </c>
      <c r="BL231" s="348">
        <f t="shared" si="302"/>
        <v>0.9997321350311853</v>
      </c>
      <c r="BM231" s="348">
        <f t="shared" si="302"/>
        <v>0.99971339838742745</v>
      </c>
      <c r="BN231" s="348">
        <f t="shared" si="302"/>
        <v>0.99970272227654844</v>
      </c>
      <c r="BO231" s="348">
        <f t="shared" si="302"/>
        <v>0.99969874219205934</v>
      </c>
      <c r="BP231" s="348">
        <f t="shared" si="302"/>
        <v>0.99969835443134281</v>
      </c>
      <c r="BQ231" s="348">
        <f t="shared" si="302"/>
        <v>0.99969914153571937</v>
      </c>
      <c r="BR231" s="348">
        <f t="shared" si="302"/>
        <v>0.99970379040725565</v>
      </c>
      <c r="BS231" s="348">
        <f t="shared" si="302"/>
        <v>0.99971585598037205</v>
      </c>
      <c r="BT231" s="348">
        <f t="shared" si="302"/>
        <v>0.99973764019818956</v>
      </c>
      <c r="BU231" s="348">
        <f t="shared" si="302"/>
        <v>0.99976926302008295</v>
      </c>
      <c r="BV231" s="268"/>
      <c r="BW231" s="182"/>
      <c r="BX231" s="268"/>
      <c r="BY231" s="267"/>
      <c r="BZ231" s="214">
        <v>0.1</v>
      </c>
      <c r="CA231" s="219">
        <f t="shared" si="261"/>
        <v>0.454706503201455</v>
      </c>
      <c r="CB231" s="347">
        <f t="shared" si="262"/>
        <v>-0.2726467483992725</v>
      </c>
      <c r="CC231" s="348">
        <f t="shared" si="264"/>
        <v>-0.27250838442733211</v>
      </c>
      <c r="CD231" s="348">
        <f t="shared" si="265"/>
        <v>-0.2723681436288371</v>
      </c>
      <c r="CE231" s="348">
        <f t="shared" si="266"/>
        <v>-0.27208581290753903</v>
      </c>
      <c r="CF231" s="348">
        <f t="shared" si="267"/>
        <v>-0.27151759109751572</v>
      </c>
      <c r="CG231" s="348">
        <f t="shared" si="268"/>
        <v>-0.27037463872753265</v>
      </c>
      <c r="CH231" s="348">
        <f t="shared" si="269"/>
        <v>-0.26807829658079602</v>
      </c>
      <c r="CI231" s="348">
        <f t="shared" si="270"/>
        <v>-0.26347533311144178</v>
      </c>
      <c r="CJ231" s="348">
        <f t="shared" si="271"/>
        <v>-0.25429155819544785</v>
      </c>
      <c r="CK231" s="348">
        <f t="shared" si="272"/>
        <v>-0.2361368428213183</v>
      </c>
      <c r="CL231" s="348">
        <f t="shared" si="273"/>
        <v>-0.20089527170993565</v>
      </c>
      <c r="CM231" s="348">
        <f t="shared" si="274"/>
        <v>-0.134839586174889</v>
      </c>
      <c r="CN231" s="348">
        <f t="shared" si="275"/>
        <v>-1.8780971800794966E-2</v>
      </c>
      <c r="CO231" s="348">
        <f t="shared" si="276"/>
        <v>0.11979842662690243</v>
      </c>
      <c r="CP231" s="348">
        <f t="shared" si="277"/>
        <v>0.23585704100099647</v>
      </c>
      <c r="CQ231" s="348">
        <f t="shared" si="278"/>
        <v>0.86722738102945152</v>
      </c>
      <c r="CR231" s="348">
        <f t="shared" si="279"/>
        <v>1.1254933744074782</v>
      </c>
      <c r="CS231" s="348">
        <f t="shared" si="280"/>
        <v>1.3458436605826574</v>
      </c>
      <c r="CT231" s="348">
        <f t="shared" si="281"/>
        <v>1.5641682037684919</v>
      </c>
      <c r="CU231" s="348">
        <f t="shared" si="282"/>
        <v>1.715344987740028</v>
      </c>
      <c r="CV231" s="348">
        <f t="shared" si="283"/>
        <v>1.8061423790585405</v>
      </c>
      <c r="CW231" s="348">
        <f t="shared" si="284"/>
        <v>1.8736388388932128</v>
      </c>
      <c r="CX231" s="348">
        <f t="shared" si="285"/>
        <v>1.923585217712902</v>
      </c>
      <c r="CY231" s="348">
        <f t="shared" si="286"/>
        <v>1.949738797364569</v>
      </c>
      <c r="CZ231" s="348">
        <f t="shared" si="287"/>
        <v>1.9673890633041213</v>
      </c>
      <c r="DA231" s="348">
        <f t="shared" si="288"/>
        <v>1.9807310112979979</v>
      </c>
      <c r="DB231" s="348">
        <f t="shared" si="289"/>
        <v>1.9874466278202263</v>
      </c>
      <c r="DC231" s="348">
        <f t="shared" si="290"/>
        <v>1.9918641833184605</v>
      </c>
      <c r="DD231" s="348">
        <f t="shared" si="291"/>
        <v>1.9952216566591701</v>
      </c>
      <c r="DE231" s="348">
        <f t="shared" si="292"/>
        <v>1.9968945449257518</v>
      </c>
      <c r="DF231" s="349">
        <f t="shared" si="293"/>
        <v>1.9979879186627301</v>
      </c>
      <c r="DG231" s="268"/>
      <c r="DH231"/>
      <c r="DI231"/>
      <c r="DJ231"/>
      <c r="DK231" s="844">
        <v>-0.5</v>
      </c>
      <c r="DL231" s="348">
        <f t="shared" si="294"/>
        <v>0.99505475368673069</v>
      </c>
      <c r="DM231" s="348">
        <f t="shared" si="294"/>
        <v>0.99263152020112821</v>
      </c>
      <c r="DN231" s="348">
        <f t="shared" si="294"/>
        <v>0.98902740220109897</v>
      </c>
      <c r="DO231" s="348">
        <f t="shared" si="294"/>
        <v>0.98367485769368024</v>
      </c>
      <c r="DP231" s="348">
        <f t="shared" si="294"/>
        <v>0.97574313003145141</v>
      </c>
      <c r="DQ231" s="348">
        <f t="shared" si="294"/>
        <v>0.9640275800758169</v>
      </c>
      <c r="DR231" s="348">
        <f t="shared" si="294"/>
        <v>0.94680601284626809</v>
      </c>
      <c r="DS231" s="348">
        <f t="shared" si="294"/>
        <v>0.92166855440647133</v>
      </c>
      <c r="DT231" s="348">
        <f t="shared" si="294"/>
        <v>0.88535164820226253</v>
      </c>
      <c r="DU231" s="348">
        <f t="shared" si="294"/>
        <v>0.83365460701215532</v>
      </c>
      <c r="DV231" s="348">
        <f t="shared" si="295"/>
        <v>0.76159415595576463</v>
      </c>
      <c r="DW231" s="348">
        <f t="shared" si="295"/>
        <v>0.83365460701215532</v>
      </c>
      <c r="DX231" s="348">
        <f t="shared" si="295"/>
        <v>0.88535164820226253</v>
      </c>
      <c r="DY231" s="348">
        <f t="shared" si="295"/>
        <v>0.92166855440647133</v>
      </c>
      <c r="DZ231" s="348">
        <f t="shared" si="295"/>
        <v>0.94680601284626809</v>
      </c>
      <c r="EA231" s="348">
        <f t="shared" si="295"/>
        <v>0.9640275800758169</v>
      </c>
      <c r="EB231" s="348">
        <f t="shared" si="295"/>
        <v>0.97574313003145141</v>
      </c>
      <c r="EC231" s="348">
        <f t="shared" si="295"/>
        <v>0.98367485769368024</v>
      </c>
      <c r="ED231" s="348">
        <f t="shared" si="295"/>
        <v>0.98902740220109897</v>
      </c>
      <c r="EE231" s="348">
        <f t="shared" si="295"/>
        <v>0.99263152020112821</v>
      </c>
      <c r="EF231" s="348">
        <f t="shared" si="295"/>
        <v>0.99505475368673069</v>
      </c>
      <c r="EG231"/>
      <c r="EH231"/>
      <c r="EI231"/>
      <c r="EJ231" s="844">
        <v>-0.5</v>
      </c>
      <c r="EK231" s="348">
        <f t="shared" si="296"/>
        <v>0.97741223558377843</v>
      </c>
      <c r="EL231" s="348">
        <f t="shared" si="296"/>
        <v>0.96797526879474338</v>
      </c>
      <c r="EM231" s="348">
        <f t="shared" si="296"/>
        <v>0.95509269691387622</v>
      </c>
      <c r="EN231" s="348">
        <f t="shared" si="296"/>
        <v>0.93791900570849696</v>
      </c>
      <c r="EO231" s="348">
        <f t="shared" si="296"/>
        <v>0.91575193436038127</v>
      </c>
      <c r="EP231" s="348">
        <f t="shared" si="296"/>
        <v>0.88838556158566062</v>
      </c>
      <c r="EQ231" s="348">
        <f t="shared" si="296"/>
        <v>0.85665130676158863</v>
      </c>
      <c r="ER231" s="348">
        <f t="shared" si="296"/>
        <v>0.82304705847053827</v>
      </c>
      <c r="ES231" s="348">
        <f t="shared" si="296"/>
        <v>0.79209622243685329</v>
      </c>
      <c r="ET231" s="348">
        <f t="shared" si="296"/>
        <v>0.76978665234542532</v>
      </c>
      <c r="EU231" s="348">
        <f t="shared" si="297"/>
        <v>0.76159415595576463</v>
      </c>
      <c r="EV231" s="348">
        <f t="shared" si="297"/>
        <v>0.76978665234542532</v>
      </c>
      <c r="EW231" s="348">
        <f t="shared" si="297"/>
        <v>0.79209622243685329</v>
      </c>
      <c r="EX231" s="348">
        <f t="shared" si="297"/>
        <v>0.82304705847053827</v>
      </c>
      <c r="EY231" s="348">
        <f t="shared" si="297"/>
        <v>0.85665130676158863</v>
      </c>
      <c r="EZ231" s="348">
        <f t="shared" si="297"/>
        <v>0.88838556158566062</v>
      </c>
      <c r="FA231" s="348">
        <f t="shared" si="297"/>
        <v>0.91575193436038127</v>
      </c>
      <c r="FB231" s="348">
        <f t="shared" si="297"/>
        <v>0.93791900570849696</v>
      </c>
      <c r="FC231" s="348">
        <f t="shared" si="297"/>
        <v>0.95509269691387622</v>
      </c>
      <c r="FD231" s="348">
        <f t="shared" si="297"/>
        <v>0.96797526879474338</v>
      </c>
      <c r="FE231" s="348">
        <f t="shared" si="297"/>
        <v>0.97741223558377843</v>
      </c>
      <c r="FF231"/>
      <c r="FG231"/>
      <c r="FH231" s="842"/>
      <c r="FI231" s="473">
        <v>-0.5</v>
      </c>
      <c r="FJ231" s="348">
        <f t="shared" si="298"/>
        <v>0.9640275800758169</v>
      </c>
      <c r="FK231" s="348">
        <f t="shared" si="298"/>
        <v>0.94680601284626809</v>
      </c>
      <c r="FL231" s="348">
        <f t="shared" si="298"/>
        <v>0.92166855440647133</v>
      </c>
      <c r="FM231" s="348">
        <f t="shared" si="298"/>
        <v>0.88535164820226253</v>
      </c>
      <c r="FN231" s="348">
        <f t="shared" si="298"/>
        <v>0.83365460701215532</v>
      </c>
      <c r="FO231" s="348">
        <f t="shared" si="298"/>
        <v>0.76159415595576463</v>
      </c>
      <c r="FP231" s="348">
        <f t="shared" si="298"/>
        <v>0.76159415595576463</v>
      </c>
      <c r="FQ231" s="348">
        <f t="shared" si="298"/>
        <v>0.76159415595576463</v>
      </c>
      <c r="FR231" s="348">
        <f t="shared" si="298"/>
        <v>0.76159415595576463</v>
      </c>
      <c r="FS231" s="348">
        <f t="shared" si="298"/>
        <v>0.76159415595576463</v>
      </c>
      <c r="FT231" s="348">
        <f t="shared" si="299"/>
        <v>0.76159415595576463</v>
      </c>
      <c r="FU231" s="348">
        <f t="shared" si="299"/>
        <v>0.76159415595576463</v>
      </c>
      <c r="FV231" s="348">
        <f t="shared" si="299"/>
        <v>0.76159415595576463</v>
      </c>
      <c r="FW231" s="348">
        <f t="shared" si="299"/>
        <v>0.76159415595576463</v>
      </c>
      <c r="FX231" s="348">
        <f t="shared" si="299"/>
        <v>0.76159415595576463</v>
      </c>
      <c r="FY231" s="348">
        <f t="shared" si="299"/>
        <v>0.76159415595576463</v>
      </c>
      <c r="FZ231" s="348">
        <f t="shared" si="299"/>
        <v>0.83365460701215532</v>
      </c>
      <c r="GA231" s="348">
        <f t="shared" si="299"/>
        <v>0.88535164820226253</v>
      </c>
      <c r="GB231" s="348">
        <f t="shared" si="299"/>
        <v>0.92166855440647133</v>
      </c>
      <c r="GC231" s="348">
        <f t="shared" si="299"/>
        <v>0.94680601284626809</v>
      </c>
      <c r="GD231" s="348">
        <f t="shared" si="299"/>
        <v>0.9640275800758169</v>
      </c>
      <c r="GE231"/>
      <c r="GF231"/>
      <c r="GG231"/>
    </row>
    <row r="232" spans="1:189" ht="42" customHeight="1">
      <c r="A232"/>
      <c r="B232" s="268"/>
      <c r="C232" s="267"/>
      <c r="D232" s="214">
        <v>0</v>
      </c>
      <c r="E232" s="219">
        <f t="shared" si="259"/>
        <v>-4.4328028289493115E-2</v>
      </c>
      <c r="F232" s="347">
        <f t="shared" si="224"/>
        <v>-0.5033805095923034</v>
      </c>
      <c r="G232" s="348">
        <f t="shared" si="225"/>
        <v>-0.48113462354957481</v>
      </c>
      <c r="H232" s="348">
        <f t="shared" si="226"/>
        <v>-0.43507217041999885</v>
      </c>
      <c r="I232" s="348">
        <f t="shared" si="227"/>
        <v>-0.34636361448859282</v>
      </c>
      <c r="J232" s="348">
        <f t="shared" si="228"/>
        <v>-0.19796664199316696</v>
      </c>
      <c r="K232" s="348">
        <f t="shared" si="229"/>
        <v>0</v>
      </c>
      <c r="L232" s="348">
        <f t="shared" si="230"/>
        <v>-0.19665984812186146</v>
      </c>
      <c r="M232" s="348">
        <f t="shared" si="231"/>
        <v>-0.34064577444374022</v>
      </c>
      <c r="N232" s="348">
        <f t="shared" si="232"/>
        <v>-0.42000210898335066</v>
      </c>
      <c r="O232" s="348">
        <f t="shared" si="233"/>
        <v>-0.44761118027836205</v>
      </c>
      <c r="P232" s="348">
        <f t="shared" si="234"/>
        <v>-0.4342083042352321</v>
      </c>
      <c r="Q232" s="348">
        <f t="shared" si="235"/>
        <v>-0.37807912597267906</v>
      </c>
      <c r="R232" s="348">
        <f t="shared" si="236"/>
        <v>-0.26631723065081692</v>
      </c>
      <c r="S232" s="348">
        <f t="shared" si="237"/>
        <v>-0.1343884856676443</v>
      </c>
      <c r="T232" s="348">
        <f t="shared" si="238"/>
        <v>-1.8752021812874411E-2</v>
      </c>
      <c r="U232" s="348">
        <f t="shared" si="239"/>
        <v>0.1197080372423231</v>
      </c>
      <c r="V232" s="348">
        <f t="shared" si="240"/>
        <v>1.0054916905513067</v>
      </c>
      <c r="W232" s="348">
        <f t="shared" si="241"/>
        <v>1.2637655902919784</v>
      </c>
      <c r="X232" s="348">
        <f t="shared" si="242"/>
        <v>1.4819959539177754</v>
      </c>
      <c r="Y232" s="348">
        <f t="shared" si="243"/>
        <v>1.6330141857134128</v>
      </c>
      <c r="Z232" s="348">
        <f t="shared" si="244"/>
        <v>1.758861184713516</v>
      </c>
      <c r="AA232" s="348">
        <f t="shared" si="245"/>
        <v>1.8494766501657038</v>
      </c>
      <c r="AB232" s="348">
        <f t="shared" si="246"/>
        <v>1.899291800501792</v>
      </c>
      <c r="AC232" s="348">
        <f t="shared" si="247"/>
        <v>1.9340594469249086</v>
      </c>
      <c r="AD232" s="348">
        <f t="shared" si="248"/>
        <v>1.9601728436945809</v>
      </c>
      <c r="AE232" s="348">
        <f t="shared" si="249"/>
        <v>1.9735028797468415</v>
      </c>
      <c r="AF232" s="348">
        <f t="shared" si="250"/>
        <v>1.9823527606208302</v>
      </c>
      <c r="AG232" s="348">
        <f t="shared" si="251"/>
        <v>1.9890885365297211</v>
      </c>
      <c r="AH232" s="348">
        <f t="shared" si="252"/>
        <v>1.9925077848408912</v>
      </c>
      <c r="AI232" s="348">
        <f t="shared" si="253"/>
        <v>1.9948193566719201</v>
      </c>
      <c r="AJ232" s="349">
        <f t="shared" si="254"/>
        <v>1.9966522755949576</v>
      </c>
      <c r="AK232" s="268"/>
      <c r="AL232" s="182"/>
      <c r="AM232" s="268"/>
      <c r="AN232" s="267"/>
      <c r="AO232" s="214">
        <v>0</v>
      </c>
      <c r="AP232" s="219">
        <f t="shared" si="260"/>
        <v>-4.4328028289493115E-2</v>
      </c>
      <c r="AQ232" s="348">
        <f t="shared" si="300"/>
        <v>0.96402757745914625</v>
      </c>
      <c r="AR232" s="348">
        <f t="shared" si="300"/>
        <v>0.92166854902686246</v>
      </c>
      <c r="AS232" s="348">
        <f t="shared" si="300"/>
        <v>0.83365459659354579</v>
      </c>
      <c r="AT232" s="348">
        <f t="shared" si="300"/>
        <v>0.66403675258789052</v>
      </c>
      <c r="AU232" s="348">
        <f t="shared" si="300"/>
        <v>0.37994894083031155</v>
      </c>
      <c r="AV232" s="348">
        <f t="shared" si="300"/>
        <v>0</v>
      </c>
      <c r="AW232" s="348">
        <f t="shared" si="300"/>
        <v>0.37994886825922114</v>
      </c>
      <c r="AX232" s="348">
        <f t="shared" si="300"/>
        <v>0.6640364309403094</v>
      </c>
      <c r="AY232" s="348">
        <f t="shared" si="300"/>
        <v>0.83365373734026005</v>
      </c>
      <c r="AZ232" s="348">
        <f t="shared" si="300"/>
        <v>0.9216666190661944</v>
      </c>
      <c r="BA232" s="348">
        <f t="shared" si="301"/>
        <v>0.96402357422881058</v>
      </c>
      <c r="BB232" s="348">
        <f t="shared" si="301"/>
        <v>0.98366693369373126</v>
      </c>
      <c r="BC232" s="348">
        <f t="shared" si="301"/>
        <v>0.99261639989300909</v>
      </c>
      <c r="BD232" s="348">
        <f t="shared" si="301"/>
        <v>0.9966545395158688</v>
      </c>
      <c r="BE232" s="348">
        <f t="shared" si="301"/>
        <v>0.99845854686181212</v>
      </c>
      <c r="BF232" s="348">
        <f t="shared" si="301"/>
        <v>0.99924548771528654</v>
      </c>
      <c r="BG232" s="348">
        <f t="shared" si="301"/>
        <v>0.99956342226890804</v>
      </c>
      <c r="BH232" s="348">
        <f t="shared" si="301"/>
        <v>0.99965886590489117</v>
      </c>
      <c r="BI232" s="348">
        <f t="shared" si="301"/>
        <v>0.99964557664334264</v>
      </c>
      <c r="BJ232" s="348">
        <f t="shared" si="301"/>
        <v>0.99958132267398525</v>
      </c>
      <c r="BK232" s="348">
        <f t="shared" si="302"/>
        <v>0.99950080779933059</v>
      </c>
      <c r="BL232" s="348">
        <f t="shared" si="302"/>
        <v>0.99942699110993649</v>
      </c>
      <c r="BM232" s="348">
        <f t="shared" si="302"/>
        <v>0.99937300023354114</v>
      </c>
      <c r="BN232" s="348">
        <f t="shared" si="302"/>
        <v>0.99934230059979834</v>
      </c>
      <c r="BO232" s="348">
        <f t="shared" si="302"/>
        <v>0.99933058413096165</v>
      </c>
      <c r="BP232" s="348">
        <f t="shared" si="302"/>
        <v>0.99932907481969779</v>
      </c>
      <c r="BQ232" s="348">
        <f t="shared" si="302"/>
        <v>0.99933098363607475</v>
      </c>
      <c r="BR232" s="348">
        <f t="shared" si="302"/>
        <v>0.99934336923688416</v>
      </c>
      <c r="BS232" s="348">
        <f t="shared" si="302"/>
        <v>0.99937545926602644</v>
      </c>
      <c r="BT232" s="348">
        <f t="shared" si="302"/>
        <v>0.99943250033726427</v>
      </c>
      <c r="BU232" s="348">
        <f t="shared" si="302"/>
        <v>0.99951308604491673</v>
      </c>
      <c r="BV232" s="268"/>
      <c r="BW232" s="182"/>
      <c r="BX232" s="268"/>
      <c r="BY232" s="267"/>
      <c r="BZ232" s="214">
        <v>0</v>
      </c>
      <c r="CA232" s="219">
        <f t="shared" si="261"/>
        <v>-4.4328028289493115E-2</v>
      </c>
      <c r="CB232" s="347">
        <f t="shared" si="262"/>
        <v>-0.52216401414474656</v>
      </c>
      <c r="CC232" s="348">
        <f t="shared" si="264"/>
        <v>-0.52202565017280622</v>
      </c>
      <c r="CD232" s="348">
        <f t="shared" si="265"/>
        <v>-0.52188540937431116</v>
      </c>
      <c r="CE232" s="348">
        <f t="shared" si="266"/>
        <v>-0.52160307865301303</v>
      </c>
      <c r="CF232" s="348">
        <f t="shared" si="267"/>
        <v>-0.52103485684298978</v>
      </c>
      <c r="CG232" s="348">
        <f t="shared" si="268"/>
        <v>-0.51989190447300671</v>
      </c>
      <c r="CH232" s="348">
        <f t="shared" si="269"/>
        <v>-0.51759556232627002</v>
      </c>
      <c r="CI232" s="348">
        <f t="shared" si="270"/>
        <v>-0.51299259885691584</v>
      </c>
      <c r="CJ232" s="348">
        <f t="shared" si="271"/>
        <v>-0.50380882394092197</v>
      </c>
      <c r="CK232" s="348">
        <f t="shared" si="272"/>
        <v>-0.48565410856679236</v>
      </c>
      <c r="CL232" s="348">
        <f t="shared" si="273"/>
        <v>-0.45041253745540971</v>
      </c>
      <c r="CM232" s="348">
        <f t="shared" si="274"/>
        <v>-0.38435685192036306</v>
      </c>
      <c r="CN232" s="348">
        <f t="shared" si="275"/>
        <v>-0.26829823754626902</v>
      </c>
      <c r="CO232" s="348">
        <f t="shared" si="276"/>
        <v>-0.134839586174889</v>
      </c>
      <c r="CP232" s="348">
        <f t="shared" si="277"/>
        <v>-1.8780971800794966E-2</v>
      </c>
      <c r="CQ232" s="348">
        <f t="shared" si="278"/>
        <v>0.11979842662690243</v>
      </c>
      <c r="CR232" s="348">
        <f t="shared" si="279"/>
        <v>1.0059308575627368</v>
      </c>
      <c r="CS232" s="348">
        <f t="shared" si="280"/>
        <v>1.2641968509407635</v>
      </c>
      <c r="CT232" s="348">
        <f t="shared" si="281"/>
        <v>1.482521394126598</v>
      </c>
      <c r="CU232" s="348">
        <f t="shared" si="282"/>
        <v>1.6336981780981341</v>
      </c>
      <c r="CV232" s="348">
        <f t="shared" si="283"/>
        <v>1.7597396330135253</v>
      </c>
      <c r="CW232" s="348">
        <f t="shared" si="284"/>
        <v>1.8505370243320378</v>
      </c>
      <c r="CX232" s="348">
        <f t="shared" si="285"/>
        <v>1.900483403151727</v>
      </c>
      <c r="CY232" s="348">
        <f t="shared" si="286"/>
        <v>1.9353323138269034</v>
      </c>
      <c r="CZ232" s="348">
        <f t="shared" si="287"/>
        <v>1.9614858934785704</v>
      </c>
      <c r="DA232" s="348">
        <f t="shared" si="288"/>
        <v>1.9748278414724472</v>
      </c>
      <c r="DB232" s="348">
        <f t="shared" si="289"/>
        <v>1.9836798749179394</v>
      </c>
      <c r="DC232" s="348">
        <f t="shared" si="290"/>
        <v>1.9903954914401678</v>
      </c>
      <c r="DD232" s="348">
        <f t="shared" si="291"/>
        <v>1.9937529647808774</v>
      </c>
      <c r="DE232" s="348">
        <f t="shared" si="292"/>
        <v>1.9959520587921213</v>
      </c>
      <c r="DF232" s="349">
        <f t="shared" si="293"/>
        <v>1.9976249470587031</v>
      </c>
      <c r="DG232" s="268"/>
      <c r="DH232"/>
      <c r="DI232"/>
      <c r="DJ232"/>
      <c r="DK232" s="844">
        <v>-0.6</v>
      </c>
      <c r="DL232" s="348">
        <f t="shared" si="294"/>
        <v>0.99668239783965107</v>
      </c>
      <c r="DM232" s="348">
        <f t="shared" si="294"/>
        <v>0.99505475368673069</v>
      </c>
      <c r="DN232" s="348">
        <f t="shared" si="294"/>
        <v>0.99263152020112821</v>
      </c>
      <c r="DO232" s="348">
        <f t="shared" si="294"/>
        <v>0.98902740220109897</v>
      </c>
      <c r="DP232" s="348">
        <f t="shared" si="294"/>
        <v>0.98367485769368024</v>
      </c>
      <c r="DQ232" s="348">
        <f t="shared" si="294"/>
        <v>0.97574313003145141</v>
      </c>
      <c r="DR232" s="348">
        <f t="shared" si="294"/>
        <v>0.9640275800758169</v>
      </c>
      <c r="DS232" s="348">
        <f t="shared" si="294"/>
        <v>0.94680601284626809</v>
      </c>
      <c r="DT232" s="348">
        <f t="shared" si="294"/>
        <v>0.92166855440647133</v>
      </c>
      <c r="DU232" s="348">
        <f t="shared" si="294"/>
        <v>0.88535164820226253</v>
      </c>
      <c r="DV232" s="348">
        <f t="shared" si="295"/>
        <v>0.83365460701215532</v>
      </c>
      <c r="DW232" s="348">
        <f t="shared" si="295"/>
        <v>0.88535164820226253</v>
      </c>
      <c r="DX232" s="348">
        <f t="shared" si="295"/>
        <v>0.92166855440647133</v>
      </c>
      <c r="DY232" s="348">
        <f t="shared" si="295"/>
        <v>0.94680601284626809</v>
      </c>
      <c r="DZ232" s="348">
        <f t="shared" si="295"/>
        <v>0.9640275800758169</v>
      </c>
      <c r="EA232" s="348">
        <f t="shared" si="295"/>
        <v>0.97574313003145141</v>
      </c>
      <c r="EB232" s="348">
        <f t="shared" si="295"/>
        <v>0.98367485769368024</v>
      </c>
      <c r="EC232" s="348">
        <f t="shared" si="295"/>
        <v>0.98902740220109897</v>
      </c>
      <c r="ED232" s="348">
        <f t="shared" si="295"/>
        <v>0.99263152020112821</v>
      </c>
      <c r="EE232" s="348">
        <f t="shared" si="295"/>
        <v>0.99505475368673069</v>
      </c>
      <c r="EF232" s="348">
        <f t="shared" si="295"/>
        <v>0.99668239783965107</v>
      </c>
      <c r="EG232"/>
      <c r="EH232"/>
      <c r="EI232"/>
      <c r="EJ232" s="844">
        <v>-0.6</v>
      </c>
      <c r="EK232" s="348">
        <f t="shared" si="296"/>
        <v>0.98133288248609807</v>
      </c>
      <c r="EL232" s="348">
        <f t="shared" si="296"/>
        <v>0.97392137898758402</v>
      </c>
      <c r="EM232" s="348">
        <f t="shared" si="296"/>
        <v>0.9640275800758169</v>
      </c>
      <c r="EN232" s="348">
        <f t="shared" si="296"/>
        <v>0.95116896097802295</v>
      </c>
      <c r="EO232" s="348">
        <f t="shared" si="296"/>
        <v>0.93504006086803115</v>
      </c>
      <c r="EP232" s="348">
        <f t="shared" si="296"/>
        <v>0.91575193436038127</v>
      </c>
      <c r="EQ232" s="348">
        <f t="shared" si="296"/>
        <v>0.8941438395855954</v>
      </c>
      <c r="ER232" s="348">
        <f t="shared" si="296"/>
        <v>0.87206578039101212</v>
      </c>
      <c r="ES232" s="348">
        <f t="shared" si="296"/>
        <v>0.85241239416703474</v>
      </c>
      <c r="ET232" s="348">
        <f t="shared" si="296"/>
        <v>0.8386342826622768</v>
      </c>
      <c r="EU232" s="348">
        <f t="shared" si="297"/>
        <v>0.83365460701215532</v>
      </c>
      <c r="EV232" s="348">
        <f t="shared" si="297"/>
        <v>0.8386342826622768</v>
      </c>
      <c r="EW232" s="348">
        <f t="shared" si="297"/>
        <v>0.85241239416703474</v>
      </c>
      <c r="EX232" s="348">
        <f t="shared" si="297"/>
        <v>0.87206578039101212</v>
      </c>
      <c r="EY232" s="348">
        <f t="shared" si="297"/>
        <v>0.8941438395855954</v>
      </c>
      <c r="EZ232" s="348">
        <f t="shared" si="297"/>
        <v>0.91575193436038127</v>
      </c>
      <c r="FA232" s="348">
        <f t="shared" si="297"/>
        <v>0.93504006086803115</v>
      </c>
      <c r="FB232" s="348">
        <f t="shared" si="297"/>
        <v>0.95116896097802295</v>
      </c>
      <c r="FC232" s="348">
        <f t="shared" si="297"/>
        <v>0.9640275800758169</v>
      </c>
      <c r="FD232" s="348">
        <f t="shared" si="297"/>
        <v>0.97392137898758402</v>
      </c>
      <c r="FE232" s="348">
        <f t="shared" si="297"/>
        <v>0.98133288248609807</v>
      </c>
      <c r="FF232"/>
      <c r="FG232"/>
      <c r="FH232" s="842"/>
      <c r="FI232" s="473">
        <v>-0.6</v>
      </c>
      <c r="FJ232" s="348">
        <f t="shared" si="298"/>
        <v>0.9640275800758169</v>
      </c>
      <c r="FK232" s="348">
        <f t="shared" si="298"/>
        <v>0.94680601284626809</v>
      </c>
      <c r="FL232" s="348">
        <f t="shared" si="298"/>
        <v>0.92166855440647133</v>
      </c>
      <c r="FM232" s="348">
        <f t="shared" si="298"/>
        <v>0.88535164820226253</v>
      </c>
      <c r="FN232" s="348">
        <f t="shared" si="298"/>
        <v>0.83365460701215532</v>
      </c>
      <c r="FO232" s="348">
        <f t="shared" si="298"/>
        <v>0.83365460701215532</v>
      </c>
      <c r="FP232" s="348">
        <f t="shared" si="298"/>
        <v>0.83365460701215532</v>
      </c>
      <c r="FQ232" s="348">
        <f t="shared" si="298"/>
        <v>0.83365460701215532</v>
      </c>
      <c r="FR232" s="348">
        <f t="shared" si="298"/>
        <v>0.83365460701215532</v>
      </c>
      <c r="FS232" s="348">
        <f t="shared" si="298"/>
        <v>0.83365460701215532</v>
      </c>
      <c r="FT232" s="348">
        <f t="shared" si="299"/>
        <v>0.83365460701215532</v>
      </c>
      <c r="FU232" s="348">
        <f t="shared" si="299"/>
        <v>0.83365460701215532</v>
      </c>
      <c r="FV232" s="348">
        <f t="shared" si="299"/>
        <v>0.83365460701215532</v>
      </c>
      <c r="FW232" s="348">
        <f t="shared" si="299"/>
        <v>0.83365460701215532</v>
      </c>
      <c r="FX232" s="348">
        <f t="shared" si="299"/>
        <v>0.83365460701215532</v>
      </c>
      <c r="FY232" s="348">
        <f t="shared" si="299"/>
        <v>0.83365460701215532</v>
      </c>
      <c r="FZ232" s="348">
        <f t="shared" si="299"/>
        <v>0.83365460701215532</v>
      </c>
      <c r="GA232" s="348">
        <f t="shared" si="299"/>
        <v>0.88535164820226253</v>
      </c>
      <c r="GB232" s="348">
        <f t="shared" si="299"/>
        <v>0.92166855440647133</v>
      </c>
      <c r="GC232" s="348">
        <f t="shared" si="299"/>
        <v>0.94680601284626809</v>
      </c>
      <c r="GD232" s="348">
        <f t="shared" si="299"/>
        <v>0.9640275800758169</v>
      </c>
      <c r="GE232"/>
      <c r="GF232"/>
      <c r="GG232"/>
    </row>
    <row r="233" spans="1:189" ht="42" customHeight="1">
      <c r="A233"/>
      <c r="B233" s="268"/>
      <c r="C233" s="267"/>
      <c r="D233" s="214">
        <v>-0.1</v>
      </c>
      <c r="E233" s="219">
        <f t="shared" si="259"/>
        <v>-0.43478598507439559</v>
      </c>
      <c r="F233" s="347">
        <f t="shared" si="224"/>
        <v>-0.6918548497141348</v>
      </c>
      <c r="G233" s="348">
        <f t="shared" si="225"/>
        <v>-0.66195929769084438</v>
      </c>
      <c r="H233" s="348">
        <f t="shared" si="226"/>
        <v>-0.60098819730736153</v>
      </c>
      <c r="I233" s="348">
        <f t="shared" si="227"/>
        <v>-0.48856863251652466</v>
      </c>
      <c r="J233" s="348">
        <f t="shared" si="228"/>
        <v>-0.33322910888945123</v>
      </c>
      <c r="K233" s="348">
        <f t="shared" si="229"/>
        <v>-0.27170939918472231</v>
      </c>
      <c r="L233" s="348">
        <f t="shared" si="230"/>
        <v>-0.331628960922984</v>
      </c>
      <c r="M233" s="348">
        <f t="shared" si="231"/>
        <v>-0.48269973144394823</v>
      </c>
      <c r="N233" s="348">
        <f t="shared" si="232"/>
        <v>-0.58583809398691156</v>
      </c>
      <c r="O233" s="348">
        <f t="shared" si="233"/>
        <v>-0.62839006074896142</v>
      </c>
      <c r="P233" s="348">
        <f t="shared" si="234"/>
        <v>-0.62265421318546876</v>
      </c>
      <c r="Q233" s="348">
        <f t="shared" si="235"/>
        <v>-0.57018692043244923</v>
      </c>
      <c r="R233" s="348">
        <f t="shared" si="236"/>
        <v>-0.46012030086821587</v>
      </c>
      <c r="S233" s="348">
        <f t="shared" si="237"/>
        <v>-0.38307129199051948</v>
      </c>
      <c r="T233" s="348">
        <f t="shared" si="238"/>
        <v>-0.26787890106029266</v>
      </c>
      <c r="U233" s="348">
        <f t="shared" si="239"/>
        <v>-0.13473117209598542</v>
      </c>
      <c r="V233" s="348">
        <f t="shared" si="240"/>
        <v>-1.8771009137941476E-2</v>
      </c>
      <c r="W233" s="348">
        <f t="shared" si="241"/>
        <v>1.1249256809559225</v>
      </c>
      <c r="X233" s="348">
        <f t="shared" si="242"/>
        <v>1.345013601334373</v>
      </c>
      <c r="Y233" s="348">
        <f t="shared" si="243"/>
        <v>1.5629073990755524</v>
      </c>
      <c r="Z233" s="348">
        <f t="shared" si="244"/>
        <v>1.7135907078423684</v>
      </c>
      <c r="AA233" s="348">
        <f t="shared" si="245"/>
        <v>1.8039363581835774</v>
      </c>
      <c r="AB233" s="348">
        <f t="shared" si="246"/>
        <v>1.8710734828118207</v>
      </c>
      <c r="AC233" s="348">
        <f t="shared" si="247"/>
        <v>1.920787260771553</v>
      </c>
      <c r="AD233" s="348">
        <f t="shared" si="248"/>
        <v>1.9468382503269133</v>
      </c>
      <c r="AE233" s="348">
        <f t="shared" si="249"/>
        <v>1.9644531635213618</v>
      </c>
      <c r="AF233" s="348">
        <f t="shared" si="250"/>
        <v>1.9777851484589779</v>
      </c>
      <c r="AG233" s="348">
        <f t="shared" si="251"/>
        <v>1.9845579014588379</v>
      </c>
      <c r="AH233" s="348">
        <f t="shared" si="252"/>
        <v>1.9891418448925393</v>
      </c>
      <c r="AI233" s="348">
        <f t="shared" si="253"/>
        <v>1.9927956680558918</v>
      </c>
      <c r="AJ233" s="349">
        <f t="shared" si="254"/>
        <v>1.9948768013473142</v>
      </c>
      <c r="AK233" s="268"/>
      <c r="AL233" s="182"/>
      <c r="AM233" s="268"/>
      <c r="AN233" s="267"/>
      <c r="AO233" s="214">
        <v>-0.1</v>
      </c>
      <c r="AP233" s="219">
        <f t="shared" si="260"/>
        <v>-0.43478598507439559</v>
      </c>
      <c r="AQ233" s="348">
        <f t="shared" si="300"/>
        <v>0.9644014604425637</v>
      </c>
      <c r="AR233" s="348">
        <f t="shared" si="300"/>
        <v>0.92290697240250408</v>
      </c>
      <c r="AS233" s="348">
        <f t="shared" si="300"/>
        <v>0.83806462059554954</v>
      </c>
      <c r="AT233" s="348">
        <f t="shared" si="300"/>
        <v>0.68156638324775387</v>
      </c>
      <c r="AU233" s="348">
        <f t="shared" si="300"/>
        <v>0.46523235223779863</v>
      </c>
      <c r="AV233" s="348">
        <f t="shared" si="300"/>
        <v>0.37994890891172789</v>
      </c>
      <c r="AW233" s="348">
        <f t="shared" si="300"/>
        <v>0.46523224437336524</v>
      </c>
      <c r="AX233" s="348">
        <f t="shared" si="300"/>
        <v>0.68156597730146273</v>
      </c>
      <c r="AY233" s="348">
        <f t="shared" si="300"/>
        <v>0.83806353823984414</v>
      </c>
      <c r="AZ233" s="348">
        <f t="shared" si="300"/>
        <v>0.92290449386147799</v>
      </c>
      <c r="BA233" s="348">
        <f t="shared" si="301"/>
        <v>0.96439618255928738</v>
      </c>
      <c r="BB233" s="348">
        <f t="shared" si="301"/>
        <v>0.98378340292534017</v>
      </c>
      <c r="BC233" s="348">
        <f t="shared" si="301"/>
        <v>0.99265002150174764</v>
      </c>
      <c r="BD233" s="348">
        <f t="shared" si="301"/>
        <v>0.99665529592247271</v>
      </c>
      <c r="BE233" s="348">
        <f t="shared" si="301"/>
        <v>0.99843705091091384</v>
      </c>
      <c r="BF233" s="348">
        <f t="shared" si="301"/>
        <v>0.99919597736852328</v>
      </c>
      <c r="BG233" s="348">
        <f t="shared" si="301"/>
        <v>0.99946953422010532</v>
      </c>
      <c r="BH233" s="348">
        <f t="shared" si="301"/>
        <v>0.99949560480366706</v>
      </c>
      <c r="BI233" s="348">
        <f t="shared" si="301"/>
        <v>0.99938324244294086</v>
      </c>
      <c r="BJ233" s="348">
        <f t="shared" si="301"/>
        <v>0.99919394558085139</v>
      </c>
      <c r="BK233" s="348">
        <f t="shared" si="302"/>
        <v>0.99897730199452717</v>
      </c>
      <c r="BL233" s="348">
        <f t="shared" si="302"/>
        <v>0.99877860078998149</v>
      </c>
      <c r="BM233" s="348">
        <f t="shared" si="302"/>
        <v>0.99863081612734528</v>
      </c>
      <c r="BN233" s="348">
        <f t="shared" si="302"/>
        <v>0.99854544684811231</v>
      </c>
      <c r="BO233" s="348">
        <f t="shared" si="302"/>
        <v>0.99851234070862394</v>
      </c>
      <c r="BP233" s="348">
        <f t="shared" si="302"/>
        <v>0.99850771774758729</v>
      </c>
      <c r="BQ233" s="348">
        <f t="shared" si="302"/>
        <v>0.99851273957835929</v>
      </c>
      <c r="BR233" s="348">
        <f t="shared" si="302"/>
        <v>0.9985465137423305</v>
      </c>
      <c r="BS233" s="348">
        <f t="shared" si="302"/>
        <v>0.9986332710589807</v>
      </c>
      <c r="BT233" s="348">
        <f t="shared" si="302"/>
        <v>0.99878410070621404</v>
      </c>
      <c r="BU233" s="348">
        <f t="shared" si="302"/>
        <v>0.99898955927163757</v>
      </c>
      <c r="BV233" s="268"/>
      <c r="BW233" s="182"/>
      <c r="BX233" s="268"/>
      <c r="BY233" s="267"/>
      <c r="BZ233" s="214">
        <v>-0.1</v>
      </c>
      <c r="CA233" s="219">
        <f t="shared" si="261"/>
        <v>-0.43478598507439559</v>
      </c>
      <c r="CB233" s="347">
        <f t="shared" si="262"/>
        <v>-0.71739299253719779</v>
      </c>
      <c r="CC233" s="348">
        <f t="shared" si="264"/>
        <v>-0.71725462856525746</v>
      </c>
      <c r="CD233" s="348">
        <f t="shared" si="265"/>
        <v>-0.7171143877667624</v>
      </c>
      <c r="CE233" s="348">
        <f t="shared" si="266"/>
        <v>-0.71683205704546427</v>
      </c>
      <c r="CF233" s="348">
        <f t="shared" si="267"/>
        <v>-0.71626383523544102</v>
      </c>
      <c r="CG233" s="348">
        <f t="shared" si="268"/>
        <v>-0.71512088286545794</v>
      </c>
      <c r="CH233" s="348">
        <f t="shared" si="269"/>
        <v>-0.71282454071872126</v>
      </c>
      <c r="CI233" s="348">
        <f t="shared" si="270"/>
        <v>-0.70822157724936707</v>
      </c>
      <c r="CJ233" s="348">
        <f t="shared" si="271"/>
        <v>-0.6990378023333732</v>
      </c>
      <c r="CK233" s="348">
        <f t="shared" si="272"/>
        <v>-0.6808830869592436</v>
      </c>
      <c r="CL233" s="348">
        <f t="shared" si="273"/>
        <v>-0.645641515847861</v>
      </c>
      <c r="CM233" s="348">
        <f t="shared" si="274"/>
        <v>-0.5795858303128143</v>
      </c>
      <c r="CN233" s="348">
        <f t="shared" si="275"/>
        <v>-0.46352721593872026</v>
      </c>
      <c r="CO233" s="348">
        <f t="shared" si="276"/>
        <v>-0.38435685192036306</v>
      </c>
      <c r="CP233" s="348">
        <f t="shared" si="277"/>
        <v>-0.26829823754626902</v>
      </c>
      <c r="CQ233" s="348">
        <f t="shared" si="278"/>
        <v>-0.134839586174889</v>
      </c>
      <c r="CR233" s="348">
        <f t="shared" si="279"/>
        <v>-1.8780971800794966E-2</v>
      </c>
      <c r="CS233" s="348">
        <f t="shared" si="280"/>
        <v>1.1254933744074782</v>
      </c>
      <c r="CT233" s="348">
        <f t="shared" si="281"/>
        <v>1.3458436605826574</v>
      </c>
      <c r="CU233" s="348">
        <f t="shared" si="282"/>
        <v>1.5641682037684919</v>
      </c>
      <c r="CV233" s="348">
        <f t="shared" si="283"/>
        <v>1.715344987740028</v>
      </c>
      <c r="CW233" s="348">
        <f t="shared" si="284"/>
        <v>1.8061423790585405</v>
      </c>
      <c r="CX233" s="348">
        <f t="shared" si="285"/>
        <v>1.8736388388932128</v>
      </c>
      <c r="CY233" s="348">
        <f t="shared" si="286"/>
        <v>1.923585217712902</v>
      </c>
      <c r="CZ233" s="348">
        <f t="shared" si="287"/>
        <v>1.949738797364569</v>
      </c>
      <c r="DA233" s="348">
        <f t="shared" si="288"/>
        <v>1.9673890633041213</v>
      </c>
      <c r="DB233" s="348">
        <f t="shared" si="289"/>
        <v>1.9807310112979979</v>
      </c>
      <c r="DC233" s="348">
        <f t="shared" si="290"/>
        <v>1.9874466278202263</v>
      </c>
      <c r="DD233" s="348">
        <f t="shared" si="291"/>
        <v>1.9918641833184605</v>
      </c>
      <c r="DE233" s="348">
        <f t="shared" si="292"/>
        <v>1.9952216566591701</v>
      </c>
      <c r="DF233" s="349">
        <f t="shared" si="293"/>
        <v>1.9968945449257518</v>
      </c>
      <c r="DG233" s="268"/>
      <c r="DH233"/>
      <c r="DI233"/>
      <c r="DJ233"/>
      <c r="DK233" s="844">
        <v>-0.7</v>
      </c>
      <c r="DL233" s="348">
        <f t="shared" si="294"/>
        <v>0.99777492793427958</v>
      </c>
      <c r="DM233" s="348">
        <f t="shared" si="294"/>
        <v>0.99668239783965107</v>
      </c>
      <c r="DN233" s="348">
        <f t="shared" si="294"/>
        <v>0.99505475368673069</v>
      </c>
      <c r="DO233" s="348">
        <f t="shared" si="294"/>
        <v>0.99263152020112821</v>
      </c>
      <c r="DP233" s="348">
        <f t="shared" si="294"/>
        <v>0.98902740220109897</v>
      </c>
      <c r="DQ233" s="348">
        <f t="shared" si="294"/>
        <v>0.98367485769368024</v>
      </c>
      <c r="DR233" s="348">
        <f t="shared" si="294"/>
        <v>0.97574313003145141</v>
      </c>
      <c r="DS233" s="348">
        <f t="shared" si="294"/>
        <v>0.9640275800758169</v>
      </c>
      <c r="DT233" s="348">
        <f t="shared" si="294"/>
        <v>0.94680601284626809</v>
      </c>
      <c r="DU233" s="348">
        <f t="shared" si="294"/>
        <v>0.92166855440647133</v>
      </c>
      <c r="DV233" s="348">
        <f t="shared" si="295"/>
        <v>0.88535164820226253</v>
      </c>
      <c r="DW233" s="348">
        <f t="shared" si="295"/>
        <v>0.92166855440647133</v>
      </c>
      <c r="DX233" s="348">
        <f t="shared" si="295"/>
        <v>0.94680601284626809</v>
      </c>
      <c r="DY233" s="348">
        <f t="shared" si="295"/>
        <v>0.9640275800758169</v>
      </c>
      <c r="DZ233" s="348">
        <f t="shared" si="295"/>
        <v>0.97574313003145141</v>
      </c>
      <c r="EA233" s="348">
        <f t="shared" si="295"/>
        <v>0.98367485769368024</v>
      </c>
      <c r="EB233" s="348">
        <f t="shared" si="295"/>
        <v>0.98902740220109897</v>
      </c>
      <c r="EC233" s="348">
        <f t="shared" si="295"/>
        <v>0.99263152020112821</v>
      </c>
      <c r="ED233" s="348">
        <f t="shared" si="295"/>
        <v>0.99505475368673069</v>
      </c>
      <c r="EE233" s="348">
        <f t="shared" si="295"/>
        <v>0.99668239783965107</v>
      </c>
      <c r="EF233" s="348">
        <f t="shared" si="295"/>
        <v>0.99777492793427958</v>
      </c>
      <c r="EG233"/>
      <c r="EH233"/>
      <c r="EI233"/>
      <c r="EJ233" s="844">
        <v>-0.7</v>
      </c>
      <c r="EK233" s="348">
        <f t="shared" si="296"/>
        <v>0.98495972419362809</v>
      </c>
      <c r="EL233" s="348">
        <f t="shared" si="296"/>
        <v>0.97930689999723741</v>
      </c>
      <c r="EM233" s="348">
        <f t="shared" si="296"/>
        <v>0.97192976967610911</v>
      </c>
      <c r="EN233" s="348">
        <f t="shared" si="296"/>
        <v>0.96257956238231035</v>
      </c>
      <c r="EO233" s="348">
        <f t="shared" si="296"/>
        <v>0.95116896097802295</v>
      </c>
      <c r="EP233" s="348">
        <f t="shared" si="296"/>
        <v>0.93791900570849696</v>
      </c>
      <c r="EQ233" s="348">
        <f t="shared" si="296"/>
        <v>0.92352148935148781</v>
      </c>
      <c r="ER233" s="348">
        <f t="shared" si="296"/>
        <v>0.90924583651378499</v>
      </c>
      <c r="ES233" s="348">
        <f t="shared" si="296"/>
        <v>0.89687722276491311</v>
      </c>
      <c r="ET233" s="348">
        <f t="shared" si="296"/>
        <v>0.88838556158566062</v>
      </c>
      <c r="EU233" s="348">
        <f t="shared" si="297"/>
        <v>0.88535164820226253</v>
      </c>
      <c r="EV233" s="348">
        <f t="shared" si="297"/>
        <v>0.88838556158566062</v>
      </c>
      <c r="EW233" s="348">
        <f t="shared" si="297"/>
        <v>0.89687722276491311</v>
      </c>
      <c r="EX233" s="348">
        <f t="shared" si="297"/>
        <v>0.90924583651378499</v>
      </c>
      <c r="EY233" s="348">
        <f t="shared" si="297"/>
        <v>0.92352148935148781</v>
      </c>
      <c r="EZ233" s="348">
        <f t="shared" si="297"/>
        <v>0.93791900570849696</v>
      </c>
      <c r="FA233" s="348">
        <f t="shared" si="297"/>
        <v>0.95116896097802295</v>
      </c>
      <c r="FB233" s="348">
        <f t="shared" si="297"/>
        <v>0.96257956238231035</v>
      </c>
      <c r="FC233" s="348">
        <f t="shared" si="297"/>
        <v>0.97192976967610911</v>
      </c>
      <c r="FD233" s="348">
        <f t="shared" si="297"/>
        <v>0.97930689999723741</v>
      </c>
      <c r="FE233" s="348">
        <f t="shared" si="297"/>
        <v>0.98495972419362809</v>
      </c>
      <c r="FF233"/>
      <c r="FG233"/>
      <c r="FH233" s="842"/>
      <c r="FI233" s="473">
        <v>-0.7</v>
      </c>
      <c r="FJ233" s="348">
        <f t="shared" si="298"/>
        <v>0.9640275800758169</v>
      </c>
      <c r="FK233" s="348">
        <f t="shared" si="298"/>
        <v>0.94680601284626809</v>
      </c>
      <c r="FL233" s="348">
        <f t="shared" si="298"/>
        <v>0.92166855440647133</v>
      </c>
      <c r="FM233" s="348">
        <f t="shared" si="298"/>
        <v>0.88535164820226253</v>
      </c>
      <c r="FN233" s="348">
        <f t="shared" si="298"/>
        <v>0.88535164820226253</v>
      </c>
      <c r="FO233" s="348">
        <f t="shared" si="298"/>
        <v>0.88535164820226253</v>
      </c>
      <c r="FP233" s="348">
        <f t="shared" si="298"/>
        <v>0.88535164820226253</v>
      </c>
      <c r="FQ233" s="348">
        <f t="shared" si="298"/>
        <v>0.88535164820226253</v>
      </c>
      <c r="FR233" s="348">
        <f t="shared" si="298"/>
        <v>0.88535164820226253</v>
      </c>
      <c r="FS233" s="348">
        <f t="shared" si="298"/>
        <v>0.88535164820226253</v>
      </c>
      <c r="FT233" s="348">
        <f t="shared" si="299"/>
        <v>0.88535164820226253</v>
      </c>
      <c r="FU233" s="348">
        <f t="shared" si="299"/>
        <v>0.88535164820226253</v>
      </c>
      <c r="FV233" s="348">
        <f t="shared" si="299"/>
        <v>0.88535164820226253</v>
      </c>
      <c r="FW233" s="348">
        <f t="shared" si="299"/>
        <v>0.88535164820226253</v>
      </c>
      <c r="FX233" s="348">
        <f t="shared" si="299"/>
        <v>0.88535164820226253</v>
      </c>
      <c r="FY233" s="348">
        <f t="shared" si="299"/>
        <v>0.88535164820226253</v>
      </c>
      <c r="FZ233" s="348">
        <f t="shared" si="299"/>
        <v>0.88535164820226253</v>
      </c>
      <c r="GA233" s="348">
        <f t="shared" si="299"/>
        <v>0.88535164820226253</v>
      </c>
      <c r="GB233" s="348">
        <f t="shared" si="299"/>
        <v>0.92166855440647133</v>
      </c>
      <c r="GC233" s="348">
        <f t="shared" si="299"/>
        <v>0.94680601284626809</v>
      </c>
      <c r="GD233" s="348">
        <f t="shared" si="299"/>
        <v>0.9640275800758169</v>
      </c>
      <c r="GE233"/>
      <c r="GF233"/>
      <c r="GG233"/>
    </row>
    <row r="234" spans="1:189" ht="42" customHeight="1">
      <c r="A234"/>
      <c r="B234" s="268"/>
      <c r="C234" s="267"/>
      <c r="D234" s="214">
        <v>-0.2</v>
      </c>
      <c r="E234" s="219">
        <f t="shared" si="259"/>
        <v>-0.68991257371882098</v>
      </c>
      <c r="F234" s="347">
        <f t="shared" si="224"/>
        <v>-0.8169578018059046</v>
      </c>
      <c r="G234" s="348">
        <f t="shared" si="225"/>
        <v>-0.78632520095011738</v>
      </c>
      <c r="H234" s="348">
        <f t="shared" si="226"/>
        <v>-0.7296973887141458</v>
      </c>
      <c r="I234" s="348">
        <f t="shared" si="227"/>
        <v>-0.64588417020732203</v>
      </c>
      <c r="J234" s="348">
        <f t="shared" si="228"/>
        <v>-0.57512417951017825</v>
      </c>
      <c r="K234" s="348">
        <f t="shared" si="229"/>
        <v>-0.55957318922035582</v>
      </c>
      <c r="L234" s="348">
        <f t="shared" si="230"/>
        <v>-0.57277991648547455</v>
      </c>
      <c r="M234" s="348">
        <f t="shared" si="231"/>
        <v>-0.639297500201918</v>
      </c>
      <c r="N234" s="348">
        <f t="shared" si="232"/>
        <v>-0.7140803367553854</v>
      </c>
      <c r="O234" s="348">
        <f t="shared" si="233"/>
        <v>-0.75246943534324484</v>
      </c>
      <c r="P234" s="348">
        <f t="shared" si="234"/>
        <v>-0.74757873429601041</v>
      </c>
      <c r="Q234" s="348">
        <f t="shared" si="235"/>
        <v>-0.69624631946751181</v>
      </c>
      <c r="R234" s="348">
        <f t="shared" si="236"/>
        <v>-0.64106617664473198</v>
      </c>
      <c r="S234" s="348">
        <f t="shared" si="237"/>
        <v>-0.57769274234711299</v>
      </c>
      <c r="T234" s="348">
        <f t="shared" si="238"/>
        <v>-0.46280260707068593</v>
      </c>
      <c r="U234" s="348">
        <f t="shared" si="239"/>
        <v>-0.38402547330143377</v>
      </c>
      <c r="V234" s="348">
        <f t="shared" si="240"/>
        <v>-0.26811973814291123</v>
      </c>
      <c r="W234" s="348">
        <f t="shared" si="241"/>
        <v>-0.13473672692955035</v>
      </c>
      <c r="X234" s="348">
        <f t="shared" si="242"/>
        <v>1.2628473330631027</v>
      </c>
      <c r="Y234" s="348">
        <f t="shared" si="243"/>
        <v>1.4802620489905307</v>
      </c>
      <c r="Z234" s="348">
        <f t="shared" si="244"/>
        <v>1.6303338144804738</v>
      </c>
      <c r="AA234" s="348">
        <f t="shared" si="245"/>
        <v>1.7552100084022781</v>
      </c>
      <c r="AB234" s="348">
        <f t="shared" si="246"/>
        <v>1.8450348707987791</v>
      </c>
      <c r="AC234" s="348">
        <f t="shared" si="247"/>
        <v>1.8943815816292864</v>
      </c>
      <c r="AD234" s="348">
        <f t="shared" si="248"/>
        <v>1.9289373263457843</v>
      </c>
      <c r="AE234" s="348">
        <f t="shared" si="249"/>
        <v>1.9549780259729184</v>
      </c>
      <c r="AF234" s="348">
        <f t="shared" si="250"/>
        <v>1.9683031295399047</v>
      </c>
      <c r="AG234" s="348">
        <f t="shared" si="251"/>
        <v>1.9773130374878953</v>
      </c>
      <c r="AH234" s="348">
        <f t="shared" si="252"/>
        <v>1.9844823472982007</v>
      </c>
      <c r="AI234" s="348">
        <f t="shared" si="253"/>
        <v>1.9886318536171981</v>
      </c>
      <c r="AJ234" s="349">
        <f t="shared" si="254"/>
        <v>1.991865923796978</v>
      </c>
      <c r="AK234" s="268"/>
      <c r="AL234" s="182"/>
      <c r="AM234" s="268"/>
      <c r="AN234" s="267"/>
      <c r="AO234" s="214">
        <v>-0.2</v>
      </c>
      <c r="AP234" s="219">
        <f t="shared" si="260"/>
        <v>-0.68991257371882098</v>
      </c>
      <c r="AQ234" s="348">
        <f t="shared" si="300"/>
        <v>0.96686398398481355</v>
      </c>
      <c r="AR234" s="348">
        <f t="shared" si="300"/>
        <v>0.93076292494194157</v>
      </c>
      <c r="AS234" s="348">
        <f t="shared" si="300"/>
        <v>0.86387672385226144</v>
      </c>
      <c r="AT234" s="348">
        <f t="shared" si="300"/>
        <v>0.76490730220290282</v>
      </c>
      <c r="AU234" s="348">
        <f t="shared" si="300"/>
        <v>0.68156635330232462</v>
      </c>
      <c r="AV234" s="348">
        <f t="shared" si="300"/>
        <v>0.66403666328213928</v>
      </c>
      <c r="AW234" s="348">
        <f t="shared" si="300"/>
        <v>0.6815661681461338</v>
      </c>
      <c r="AX234" s="348">
        <f t="shared" si="300"/>
        <v>0.76490676243015265</v>
      </c>
      <c r="AY234" s="348">
        <f t="shared" si="300"/>
        <v>0.86387538033102351</v>
      </c>
      <c r="AZ234" s="348">
        <f t="shared" si="300"/>
        <v>0.93075985342468448</v>
      </c>
      <c r="BA234" s="348">
        <f t="shared" si="301"/>
        <v>0.96685732481614206</v>
      </c>
      <c r="BB234" s="348">
        <f t="shared" si="301"/>
        <v>0.9845820283336385</v>
      </c>
      <c r="BC234" s="348">
        <f t="shared" si="301"/>
        <v>0.99291349906902959</v>
      </c>
      <c r="BD234" s="348">
        <f t="shared" si="301"/>
        <v>0.99673372282983597</v>
      </c>
      <c r="BE234" s="348">
        <f t="shared" si="301"/>
        <v>0.99843675011279143</v>
      </c>
      <c r="BF234" s="348">
        <f t="shared" si="301"/>
        <v>0.99913783605710782</v>
      </c>
      <c r="BG234" s="348">
        <f t="shared" si="301"/>
        <v>0.99933469781616802</v>
      </c>
      <c r="BH234" s="348">
        <f t="shared" si="301"/>
        <v>0.99923717323483008</v>
      </c>
      <c r="BI234" s="348">
        <f t="shared" si="301"/>
        <v>0.99893250969842518</v>
      </c>
      <c r="BJ234" s="348">
        <f t="shared" si="301"/>
        <v>0.99847601178302159</v>
      </c>
      <c r="BK234" s="348">
        <f t="shared" si="302"/>
        <v>0.99794064554716155</v>
      </c>
      <c r="BL234" s="348">
        <f t="shared" si="302"/>
        <v>0.99742596886137624</v>
      </c>
      <c r="BM234" s="348">
        <f t="shared" si="302"/>
        <v>0.99702672604713505</v>
      </c>
      <c r="BN234" s="348">
        <f t="shared" si="302"/>
        <v>0.99678933185508412</v>
      </c>
      <c r="BO234" s="348">
        <f t="shared" si="302"/>
        <v>0.99669566439033219</v>
      </c>
      <c r="BP234" s="348">
        <f t="shared" si="302"/>
        <v>0.99668217470883225</v>
      </c>
      <c r="BQ234" s="348">
        <f t="shared" si="302"/>
        <v>0.99669606038788805</v>
      </c>
      <c r="BR234" s="348">
        <f t="shared" si="302"/>
        <v>0.99679039067213027</v>
      </c>
      <c r="BS234" s="348">
        <f t="shared" si="302"/>
        <v>0.99702916120570162</v>
      </c>
      <c r="BT234" s="348">
        <f t="shared" si="302"/>
        <v>0.99743142141772712</v>
      </c>
      <c r="BU234" s="348">
        <f t="shared" si="302"/>
        <v>0.99795278900755957</v>
      </c>
      <c r="BV234" s="268"/>
      <c r="BW234" s="182"/>
      <c r="BX234" s="268"/>
      <c r="BY234" s="267"/>
      <c r="BZ234" s="214">
        <v>-0.2</v>
      </c>
      <c r="CA234" s="219">
        <f t="shared" si="261"/>
        <v>-0.68991257371882098</v>
      </c>
      <c r="CB234" s="347">
        <f t="shared" si="262"/>
        <v>-0.84495628685941049</v>
      </c>
      <c r="CC234" s="348">
        <f t="shared" si="264"/>
        <v>-0.84481792288747015</v>
      </c>
      <c r="CD234" s="348">
        <f t="shared" si="265"/>
        <v>-0.84467768208897509</v>
      </c>
      <c r="CE234" s="348">
        <f t="shared" si="266"/>
        <v>-0.84439535136767696</v>
      </c>
      <c r="CF234" s="348">
        <f t="shared" si="267"/>
        <v>-0.84382712955765371</v>
      </c>
      <c r="CG234" s="348">
        <f t="shared" si="268"/>
        <v>-0.84268417718767064</v>
      </c>
      <c r="CH234" s="348">
        <f t="shared" si="269"/>
        <v>-0.84038783504093395</v>
      </c>
      <c r="CI234" s="348">
        <f t="shared" si="270"/>
        <v>-0.83578487157157977</v>
      </c>
      <c r="CJ234" s="348">
        <f t="shared" si="271"/>
        <v>-0.8266010966555859</v>
      </c>
      <c r="CK234" s="348">
        <f t="shared" si="272"/>
        <v>-0.80844638128145629</v>
      </c>
      <c r="CL234" s="348">
        <f t="shared" si="273"/>
        <v>-0.7732048101700737</v>
      </c>
      <c r="CM234" s="348">
        <f t="shared" si="274"/>
        <v>-0.70714912463502699</v>
      </c>
      <c r="CN234" s="348">
        <f t="shared" si="275"/>
        <v>-0.645641515847861</v>
      </c>
      <c r="CO234" s="348">
        <f t="shared" si="276"/>
        <v>-0.5795858303128143</v>
      </c>
      <c r="CP234" s="348">
        <f t="shared" si="277"/>
        <v>-0.46352721593872026</v>
      </c>
      <c r="CQ234" s="348">
        <f t="shared" si="278"/>
        <v>-0.38435685192036306</v>
      </c>
      <c r="CR234" s="348">
        <f t="shared" si="279"/>
        <v>-0.26829823754626902</v>
      </c>
      <c r="CS234" s="348">
        <f t="shared" si="280"/>
        <v>-0.134839586174889</v>
      </c>
      <c r="CT234" s="348">
        <f t="shared" si="281"/>
        <v>1.2641968509407635</v>
      </c>
      <c r="CU234" s="348">
        <f t="shared" si="282"/>
        <v>1.482521394126598</v>
      </c>
      <c r="CV234" s="348">
        <f t="shared" si="283"/>
        <v>1.6336981780981341</v>
      </c>
      <c r="CW234" s="348">
        <f t="shared" si="284"/>
        <v>1.7597396330135253</v>
      </c>
      <c r="CX234" s="348">
        <f t="shared" si="285"/>
        <v>1.8505370243320378</v>
      </c>
      <c r="CY234" s="348">
        <f t="shared" si="286"/>
        <v>1.900483403151727</v>
      </c>
      <c r="CZ234" s="348">
        <f t="shared" si="287"/>
        <v>1.9353323138269034</v>
      </c>
      <c r="DA234" s="348">
        <f t="shared" si="288"/>
        <v>1.9614858934785704</v>
      </c>
      <c r="DB234" s="348">
        <f t="shared" si="289"/>
        <v>1.9748278414724472</v>
      </c>
      <c r="DC234" s="348">
        <f t="shared" si="290"/>
        <v>1.9836798749179394</v>
      </c>
      <c r="DD234" s="348">
        <f t="shared" si="291"/>
        <v>1.9903954914401678</v>
      </c>
      <c r="DE234" s="348">
        <f t="shared" si="292"/>
        <v>1.9937529647808774</v>
      </c>
      <c r="DF234" s="349">
        <f t="shared" si="293"/>
        <v>1.9959520587921213</v>
      </c>
      <c r="DG234" s="268"/>
      <c r="DH234"/>
      <c r="DI234"/>
      <c r="DJ234"/>
      <c r="DK234" s="844">
        <v>-0.8</v>
      </c>
      <c r="DL234" s="348">
        <f t="shared" si="294"/>
        <v>0.99850794233232665</v>
      </c>
      <c r="DM234" s="348">
        <f t="shared" si="294"/>
        <v>0.99777492793427958</v>
      </c>
      <c r="DN234" s="348">
        <f t="shared" si="294"/>
        <v>0.99668239783965107</v>
      </c>
      <c r="DO234" s="348">
        <f t="shared" si="294"/>
        <v>0.99505475368673069</v>
      </c>
      <c r="DP234" s="348">
        <f t="shared" si="294"/>
        <v>0.99263152020112821</v>
      </c>
      <c r="DQ234" s="348">
        <f t="shared" si="294"/>
        <v>0.98902740220109897</v>
      </c>
      <c r="DR234" s="348">
        <f t="shared" si="294"/>
        <v>0.98367485769368024</v>
      </c>
      <c r="DS234" s="348">
        <f t="shared" si="294"/>
        <v>0.97574313003145141</v>
      </c>
      <c r="DT234" s="348">
        <f t="shared" si="294"/>
        <v>0.9640275800758169</v>
      </c>
      <c r="DU234" s="348">
        <f t="shared" si="294"/>
        <v>0.94680601284626809</v>
      </c>
      <c r="DV234" s="348">
        <f t="shared" si="295"/>
        <v>0.92166855440647133</v>
      </c>
      <c r="DW234" s="348">
        <f t="shared" si="295"/>
        <v>0.94680601284626809</v>
      </c>
      <c r="DX234" s="348">
        <f t="shared" si="295"/>
        <v>0.9640275800758169</v>
      </c>
      <c r="DY234" s="348">
        <f t="shared" si="295"/>
        <v>0.97574313003145141</v>
      </c>
      <c r="DZ234" s="348">
        <f t="shared" si="295"/>
        <v>0.98367485769368024</v>
      </c>
      <c r="EA234" s="348">
        <f t="shared" si="295"/>
        <v>0.98902740220109897</v>
      </c>
      <c r="EB234" s="348">
        <f t="shared" si="295"/>
        <v>0.99263152020112821</v>
      </c>
      <c r="EC234" s="348">
        <f t="shared" si="295"/>
        <v>0.99505475368673069</v>
      </c>
      <c r="ED234" s="348">
        <f t="shared" si="295"/>
        <v>0.99668239783965107</v>
      </c>
      <c r="EE234" s="348">
        <f t="shared" si="295"/>
        <v>0.99777492793427958</v>
      </c>
      <c r="EF234" s="348">
        <f t="shared" si="295"/>
        <v>0.99850794233232665</v>
      </c>
      <c r="EG234"/>
      <c r="EH234"/>
      <c r="EI234"/>
      <c r="EJ234" s="844">
        <v>-0.8</v>
      </c>
      <c r="EK234" s="348">
        <f t="shared" si="296"/>
        <v>0.9881484381384964</v>
      </c>
      <c r="EL234" s="348">
        <f t="shared" si="296"/>
        <v>0.98394206285173436</v>
      </c>
      <c r="EM234" s="348">
        <f t="shared" si="296"/>
        <v>0.97857308588823533</v>
      </c>
      <c r="EN234" s="348">
        <f t="shared" si="296"/>
        <v>0.97192976967610911</v>
      </c>
      <c r="EO234" s="348">
        <f t="shared" si="296"/>
        <v>0.9640275800758169</v>
      </c>
      <c r="EP234" s="348">
        <f t="shared" si="296"/>
        <v>0.95509269691387622</v>
      </c>
      <c r="EQ234" s="348">
        <f t="shared" si="296"/>
        <v>0.94563952947663132</v>
      </c>
      <c r="ER234" s="348">
        <f t="shared" si="296"/>
        <v>0.93650024009844923</v>
      </c>
      <c r="ES234" s="348">
        <f t="shared" si="296"/>
        <v>0.92875356714922219</v>
      </c>
      <c r="ET234" s="348">
        <f t="shared" si="296"/>
        <v>0.92352148935148781</v>
      </c>
      <c r="EU234" s="348">
        <f t="shared" si="297"/>
        <v>0.92166855440647133</v>
      </c>
      <c r="EV234" s="348">
        <f t="shared" si="297"/>
        <v>0.92352148935148781</v>
      </c>
      <c r="EW234" s="348">
        <f t="shared" si="297"/>
        <v>0.92875356714922219</v>
      </c>
      <c r="EX234" s="348">
        <f t="shared" si="297"/>
        <v>0.93650024009844923</v>
      </c>
      <c r="EY234" s="348">
        <f t="shared" si="297"/>
        <v>0.94563952947663132</v>
      </c>
      <c r="EZ234" s="348">
        <f t="shared" si="297"/>
        <v>0.95509269691387622</v>
      </c>
      <c r="FA234" s="348">
        <f t="shared" si="297"/>
        <v>0.9640275800758169</v>
      </c>
      <c r="FB234" s="348">
        <f t="shared" si="297"/>
        <v>0.97192976967610911</v>
      </c>
      <c r="FC234" s="348">
        <f t="shared" si="297"/>
        <v>0.97857308588823533</v>
      </c>
      <c r="FD234" s="348">
        <f t="shared" si="297"/>
        <v>0.98394206285173436</v>
      </c>
      <c r="FE234" s="348">
        <f t="shared" si="297"/>
        <v>0.9881484381384964</v>
      </c>
      <c r="FF234"/>
      <c r="FG234"/>
      <c r="FH234" s="842"/>
      <c r="FI234" s="473">
        <v>-0.8</v>
      </c>
      <c r="FJ234" s="348">
        <f t="shared" si="298"/>
        <v>0.9640275800758169</v>
      </c>
      <c r="FK234" s="348">
        <f t="shared" si="298"/>
        <v>0.94680601284626809</v>
      </c>
      <c r="FL234" s="348">
        <f t="shared" si="298"/>
        <v>0.92166855440647133</v>
      </c>
      <c r="FM234" s="348">
        <f t="shared" si="298"/>
        <v>0.92166855440647133</v>
      </c>
      <c r="FN234" s="348">
        <f t="shared" si="298"/>
        <v>0.92166855440647133</v>
      </c>
      <c r="FO234" s="348">
        <f t="shared" si="298"/>
        <v>0.92166855440647133</v>
      </c>
      <c r="FP234" s="348">
        <f t="shared" si="298"/>
        <v>0.92166855440647133</v>
      </c>
      <c r="FQ234" s="348">
        <f t="shared" si="298"/>
        <v>0.92166855440647133</v>
      </c>
      <c r="FR234" s="348">
        <f t="shared" si="298"/>
        <v>0.92166855440647133</v>
      </c>
      <c r="FS234" s="348">
        <f t="shared" si="298"/>
        <v>0.92166855440647133</v>
      </c>
      <c r="FT234" s="348">
        <f t="shared" si="299"/>
        <v>0.92166855440647133</v>
      </c>
      <c r="FU234" s="348">
        <f t="shared" si="299"/>
        <v>0.92166855440647133</v>
      </c>
      <c r="FV234" s="348">
        <f t="shared" si="299"/>
        <v>0.92166855440647133</v>
      </c>
      <c r="FW234" s="348">
        <f t="shared" si="299"/>
        <v>0.92166855440647133</v>
      </c>
      <c r="FX234" s="348">
        <f t="shared" si="299"/>
        <v>0.92166855440647133</v>
      </c>
      <c r="FY234" s="348">
        <f t="shared" si="299"/>
        <v>0.92166855440647133</v>
      </c>
      <c r="FZ234" s="348">
        <f t="shared" si="299"/>
        <v>0.92166855440647133</v>
      </c>
      <c r="GA234" s="348">
        <f t="shared" si="299"/>
        <v>0.92166855440647133</v>
      </c>
      <c r="GB234" s="348">
        <f t="shared" si="299"/>
        <v>0.92166855440647133</v>
      </c>
      <c r="GC234" s="348">
        <f t="shared" si="299"/>
        <v>0.94680601284626809</v>
      </c>
      <c r="GD234" s="348">
        <f t="shared" si="299"/>
        <v>0.9640275800758169</v>
      </c>
      <c r="GE234"/>
      <c r="GF234"/>
      <c r="GG234"/>
    </row>
    <row r="235" spans="1:189" ht="42" customHeight="1">
      <c r="A235"/>
      <c r="B235" s="268"/>
      <c r="C235" s="267"/>
      <c r="D235" s="214">
        <v>-0.3</v>
      </c>
      <c r="E235" s="219">
        <f t="shared" si="259"/>
        <v>-0.83756285614737402</v>
      </c>
      <c r="F235" s="347">
        <f t="shared" si="224"/>
        <v>-0.89342936023247943</v>
      </c>
      <c r="G235" s="348">
        <f t="shared" si="225"/>
        <v>-0.86969837408898965</v>
      </c>
      <c r="H235" s="348">
        <f t="shared" si="226"/>
        <v>-0.83333608381330326</v>
      </c>
      <c r="I235" s="348">
        <f t="shared" si="227"/>
        <v>-0.79322929356411953</v>
      </c>
      <c r="J235" s="348">
        <f t="shared" si="228"/>
        <v>-0.76905184972876972</v>
      </c>
      <c r="K235" s="348">
        <f t="shared" si="229"/>
        <v>-0.76405207840324318</v>
      </c>
      <c r="L235" s="348">
        <f t="shared" si="230"/>
        <v>-0.76616926289206055</v>
      </c>
      <c r="M235" s="348">
        <f t="shared" si="231"/>
        <v>-0.7857902661861883</v>
      </c>
      <c r="N235" s="348">
        <f t="shared" si="232"/>
        <v>-0.81693414813481624</v>
      </c>
      <c r="O235" s="348">
        <f t="shared" si="233"/>
        <v>-0.83526143324213431</v>
      </c>
      <c r="P235" s="348">
        <f t="shared" si="234"/>
        <v>-0.82365090627903059</v>
      </c>
      <c r="Q235" s="348">
        <f t="shared" si="235"/>
        <v>-0.79752667586429149</v>
      </c>
      <c r="R235" s="348">
        <f t="shared" si="236"/>
        <v>-0.76823745632646401</v>
      </c>
      <c r="S235" s="348">
        <f t="shared" si="237"/>
        <v>-0.70499575715524265</v>
      </c>
      <c r="T235" s="348">
        <f t="shared" si="238"/>
        <v>-0.6446624941199588</v>
      </c>
      <c r="U235" s="348">
        <f t="shared" si="239"/>
        <v>-0.57905381973076298</v>
      </c>
      <c r="V235" s="348">
        <f t="shared" si="240"/>
        <v>-0.46313785779939831</v>
      </c>
      <c r="W235" s="348">
        <f t="shared" si="241"/>
        <v>-0.3839201470024215</v>
      </c>
      <c r="X235" s="348">
        <f t="shared" si="242"/>
        <v>-0.26782014347739591</v>
      </c>
      <c r="Y235" s="348">
        <f t="shared" si="243"/>
        <v>1.3421153401578889</v>
      </c>
      <c r="Z235" s="348">
        <f t="shared" si="244"/>
        <v>1.5578838824264567</v>
      </c>
      <c r="AA235" s="348">
        <f t="shared" si="245"/>
        <v>1.7062271997337592</v>
      </c>
      <c r="AB235" s="348">
        <f t="shared" si="246"/>
        <v>1.794599954156598</v>
      </c>
      <c r="AC235" s="348">
        <f t="shared" si="247"/>
        <v>1.8604126379792452</v>
      </c>
      <c r="AD235" s="348">
        <f t="shared" si="248"/>
        <v>1.9094869525868263</v>
      </c>
      <c r="AE235" s="348">
        <f t="shared" si="249"/>
        <v>1.9353717585901804</v>
      </c>
      <c r="AF235" s="348">
        <f t="shared" si="250"/>
        <v>1.9529705174025662</v>
      </c>
      <c r="AG235" s="348">
        <f t="shared" si="251"/>
        <v>1.9667508925331523</v>
      </c>
      <c r="AH235" s="348">
        <f t="shared" si="252"/>
        <v>1.9747502900302822</v>
      </c>
      <c r="AI235" s="348">
        <f t="shared" si="253"/>
        <v>1.9812871972539388</v>
      </c>
      <c r="AJ235" s="349">
        <f t="shared" si="254"/>
        <v>1.9872291467445211</v>
      </c>
      <c r="AK235" s="268"/>
      <c r="AL235" s="182"/>
      <c r="AM235" s="268"/>
      <c r="AN235" s="267"/>
      <c r="AO235" s="214">
        <v>-0.3</v>
      </c>
      <c r="AP235" s="219">
        <f t="shared" si="260"/>
        <v>-0.83756285614737402</v>
      </c>
      <c r="AQ235" s="348">
        <f t="shared" si="300"/>
        <v>0.97240685644423552</v>
      </c>
      <c r="AR235" s="348">
        <f t="shared" si="300"/>
        <v>0.94672066668177002</v>
      </c>
      <c r="AS235" s="348">
        <f t="shared" si="300"/>
        <v>0.90727656210825836</v>
      </c>
      <c r="AT235" s="348">
        <f t="shared" si="300"/>
        <v>0.86387670496617874</v>
      </c>
      <c r="AU235" s="348">
        <f t="shared" si="300"/>
        <v>0.83806456347766933</v>
      </c>
      <c r="AV235" s="348">
        <f t="shared" si="300"/>
        <v>0.83365445725687448</v>
      </c>
      <c r="AW235" s="348">
        <f t="shared" si="300"/>
        <v>0.83806430535523024</v>
      </c>
      <c r="AX235" s="348">
        <f t="shared" si="300"/>
        <v>0.86387600745461657</v>
      </c>
      <c r="AY235" s="348">
        <f t="shared" si="300"/>
        <v>0.90727492578119073</v>
      </c>
      <c r="AZ235" s="348">
        <f t="shared" si="300"/>
        <v>0.94671698218183631</v>
      </c>
      <c r="BA235" s="348">
        <f t="shared" si="301"/>
        <v>0.9723987976256212</v>
      </c>
      <c r="BB235" s="348">
        <f t="shared" si="301"/>
        <v>0.98649297508159273</v>
      </c>
      <c r="BC235" s="348">
        <f t="shared" si="301"/>
        <v>0.99357562992589632</v>
      </c>
      <c r="BD235" s="348">
        <f t="shared" si="301"/>
        <v>0.99695486085640606</v>
      </c>
      <c r="BE235" s="348">
        <f t="shared" si="301"/>
        <v>0.99848364501992015</v>
      </c>
      <c r="BF235" s="348">
        <f t="shared" si="301"/>
        <v>0.99908208490576067</v>
      </c>
      <c r="BG235" s="348">
        <f t="shared" si="301"/>
        <v>0.99916001018724776</v>
      </c>
      <c r="BH235" s="348">
        <f t="shared" si="301"/>
        <v>0.99886380347908543</v>
      </c>
      <c r="BI235" s="348">
        <f t="shared" si="301"/>
        <v>0.9982180499087675</v>
      </c>
      <c r="BJ235" s="348">
        <f t="shared" si="301"/>
        <v>0.99722975221122312</v>
      </c>
      <c r="BK235" s="348">
        <f t="shared" si="302"/>
        <v>0.99598232381473129</v>
      </c>
      <c r="BL235" s="348">
        <f t="shared" si="302"/>
        <v>0.99468457478149541</v>
      </c>
      <c r="BM235" s="348">
        <f t="shared" si="302"/>
        <v>0.99360934938697409</v>
      </c>
      <c r="BN235" s="348">
        <f t="shared" si="302"/>
        <v>0.99294090160845483</v>
      </c>
      <c r="BO235" s="348">
        <f t="shared" si="302"/>
        <v>0.99267083932842959</v>
      </c>
      <c r="BP235" s="348">
        <f t="shared" si="302"/>
        <v>0.99263130077023221</v>
      </c>
      <c r="BQ235" s="348">
        <f t="shared" si="302"/>
        <v>0.99267122798917062</v>
      </c>
      <c r="BR235" s="348">
        <f t="shared" si="302"/>
        <v>0.99294193977622214</v>
      </c>
      <c r="BS235" s="348">
        <f t="shared" si="302"/>
        <v>0.99361173396446423</v>
      </c>
      <c r="BT235" s="348">
        <f t="shared" si="302"/>
        <v>0.99468990599203388</v>
      </c>
      <c r="BU235" s="348">
        <f t="shared" si="302"/>
        <v>0.99599417443772553</v>
      </c>
      <c r="BV235" s="268"/>
      <c r="BW235" s="182"/>
      <c r="BX235" s="268"/>
      <c r="BY235" s="267"/>
      <c r="BZ235" s="214">
        <v>-0.3</v>
      </c>
      <c r="CA235" s="219">
        <f t="shared" si="261"/>
        <v>-0.83756285614737402</v>
      </c>
      <c r="CB235" s="347">
        <f t="shared" si="262"/>
        <v>-0.91878142807368701</v>
      </c>
      <c r="CC235" s="348">
        <f t="shared" si="264"/>
        <v>-0.91864306410174668</v>
      </c>
      <c r="CD235" s="348">
        <f t="shared" si="265"/>
        <v>-0.91850282330325161</v>
      </c>
      <c r="CE235" s="348">
        <f t="shared" si="266"/>
        <v>-0.91822049258195348</v>
      </c>
      <c r="CF235" s="348">
        <f t="shared" si="267"/>
        <v>-0.91765227077193023</v>
      </c>
      <c r="CG235" s="348">
        <f t="shared" si="268"/>
        <v>-0.91650931840194716</v>
      </c>
      <c r="CH235" s="348">
        <f t="shared" si="269"/>
        <v>-0.91421297625521047</v>
      </c>
      <c r="CI235" s="348">
        <f t="shared" si="270"/>
        <v>-0.90961001278585629</v>
      </c>
      <c r="CJ235" s="348">
        <f t="shared" si="271"/>
        <v>-0.90042623786986242</v>
      </c>
      <c r="CK235" s="348">
        <f t="shared" si="272"/>
        <v>-0.88227152249573282</v>
      </c>
      <c r="CL235" s="348">
        <f t="shared" si="273"/>
        <v>-0.84702995138435022</v>
      </c>
      <c r="CM235" s="348">
        <f t="shared" si="274"/>
        <v>-0.80844638128145629</v>
      </c>
      <c r="CN235" s="348">
        <f t="shared" si="275"/>
        <v>-0.7732048101700737</v>
      </c>
      <c r="CO235" s="348">
        <f t="shared" si="276"/>
        <v>-0.70714912463502699</v>
      </c>
      <c r="CP235" s="348">
        <f t="shared" si="277"/>
        <v>-0.645641515847861</v>
      </c>
      <c r="CQ235" s="348">
        <f t="shared" si="278"/>
        <v>-0.5795858303128143</v>
      </c>
      <c r="CR235" s="348">
        <f t="shared" si="279"/>
        <v>-0.46352721593872026</v>
      </c>
      <c r="CS235" s="348">
        <f t="shared" si="280"/>
        <v>-0.38435685192036306</v>
      </c>
      <c r="CT235" s="348">
        <f t="shared" si="281"/>
        <v>-0.26829823754626902</v>
      </c>
      <c r="CU235" s="348">
        <f t="shared" si="282"/>
        <v>1.3458436605826574</v>
      </c>
      <c r="CV235" s="348">
        <f t="shared" si="283"/>
        <v>1.5641682037684919</v>
      </c>
      <c r="CW235" s="348">
        <f t="shared" si="284"/>
        <v>1.715344987740028</v>
      </c>
      <c r="CX235" s="348">
        <f t="shared" si="285"/>
        <v>1.8061423790585405</v>
      </c>
      <c r="CY235" s="348">
        <f t="shared" si="286"/>
        <v>1.8736388388932128</v>
      </c>
      <c r="CZ235" s="348">
        <f t="shared" si="287"/>
        <v>1.923585217712902</v>
      </c>
      <c r="DA235" s="348">
        <f t="shared" si="288"/>
        <v>1.949738797364569</v>
      </c>
      <c r="DB235" s="348">
        <f t="shared" si="289"/>
        <v>1.9673890633041213</v>
      </c>
      <c r="DC235" s="348">
        <f t="shared" si="290"/>
        <v>1.9807310112979979</v>
      </c>
      <c r="DD235" s="348">
        <f t="shared" si="291"/>
        <v>1.9874466278202263</v>
      </c>
      <c r="DE235" s="348">
        <f t="shared" si="292"/>
        <v>1.9918641833184605</v>
      </c>
      <c r="DF235" s="349">
        <f t="shared" si="293"/>
        <v>1.9952216566591701</v>
      </c>
      <c r="DG235" s="268"/>
      <c r="DH235"/>
      <c r="DI235"/>
      <c r="DJ235"/>
      <c r="DK235" s="844">
        <v>-0.9</v>
      </c>
      <c r="DL235" s="348">
        <f t="shared" si="294"/>
        <v>0.99899959778584102</v>
      </c>
      <c r="DM235" s="348">
        <f t="shared" si="294"/>
        <v>0.99850794233232665</v>
      </c>
      <c r="DN235" s="348">
        <f t="shared" si="294"/>
        <v>0.99777492793427958</v>
      </c>
      <c r="DO235" s="348">
        <f t="shared" si="294"/>
        <v>0.99668239783965107</v>
      </c>
      <c r="DP235" s="348">
        <f t="shared" si="294"/>
        <v>0.99505475368673069</v>
      </c>
      <c r="DQ235" s="348">
        <f t="shared" si="294"/>
        <v>0.99263152020112821</v>
      </c>
      <c r="DR235" s="348">
        <f t="shared" si="294"/>
        <v>0.98902740220109897</v>
      </c>
      <c r="DS235" s="348">
        <f t="shared" si="294"/>
        <v>0.98367485769368024</v>
      </c>
      <c r="DT235" s="348">
        <f t="shared" si="294"/>
        <v>0.97574313003145141</v>
      </c>
      <c r="DU235" s="348">
        <f t="shared" si="294"/>
        <v>0.9640275800758169</v>
      </c>
      <c r="DV235" s="348">
        <f t="shared" si="295"/>
        <v>0.94680601284626809</v>
      </c>
      <c r="DW235" s="348">
        <f t="shared" si="295"/>
        <v>0.9640275800758169</v>
      </c>
      <c r="DX235" s="348">
        <f t="shared" si="295"/>
        <v>0.97574313003145141</v>
      </c>
      <c r="DY235" s="348">
        <f t="shared" si="295"/>
        <v>0.98367485769368024</v>
      </c>
      <c r="DZ235" s="348">
        <f t="shared" si="295"/>
        <v>0.98902740220109897</v>
      </c>
      <c r="EA235" s="348">
        <f t="shared" si="295"/>
        <v>0.99263152020112821</v>
      </c>
      <c r="EB235" s="348">
        <f t="shared" si="295"/>
        <v>0.99505475368673069</v>
      </c>
      <c r="EC235" s="348">
        <f t="shared" si="295"/>
        <v>0.99668239783965107</v>
      </c>
      <c r="ED235" s="348">
        <f t="shared" si="295"/>
        <v>0.99777492793427958</v>
      </c>
      <c r="EE235" s="348">
        <f t="shared" si="295"/>
        <v>0.99850794233232665</v>
      </c>
      <c r="EF235" s="348">
        <f t="shared" si="295"/>
        <v>0.99899959778584102</v>
      </c>
      <c r="EG235"/>
      <c r="EH235"/>
      <c r="EI235"/>
      <c r="EJ235" s="844">
        <v>-0.9</v>
      </c>
      <c r="EK235" s="348">
        <f t="shared" si="296"/>
        <v>0.99083985281811171</v>
      </c>
      <c r="EL235" s="348">
        <f t="shared" si="296"/>
        <v>0.98777354987847965</v>
      </c>
      <c r="EM235" s="348">
        <f t="shared" si="296"/>
        <v>0.98394206285173436</v>
      </c>
      <c r="EN235" s="348">
        <f t="shared" si="296"/>
        <v>0.97930689999723741</v>
      </c>
      <c r="EO235" s="348">
        <f t="shared" si="296"/>
        <v>0.97392137898758402</v>
      </c>
      <c r="EP235" s="348">
        <f t="shared" si="296"/>
        <v>0.96797526879474338</v>
      </c>
      <c r="EQ235" s="348">
        <f t="shared" si="296"/>
        <v>0.96182850221220129</v>
      </c>
      <c r="ER235" s="348">
        <f t="shared" si="296"/>
        <v>0.95601144400379967</v>
      </c>
      <c r="ES235" s="348">
        <f t="shared" si="296"/>
        <v>0.95116896097802295</v>
      </c>
      <c r="ET235" s="348">
        <f t="shared" si="296"/>
        <v>0.94794117998658045</v>
      </c>
      <c r="EU235" s="348">
        <f t="shared" si="297"/>
        <v>0.94680601284626809</v>
      </c>
      <c r="EV235" s="348">
        <f t="shared" si="297"/>
        <v>0.94794117998658045</v>
      </c>
      <c r="EW235" s="348">
        <f t="shared" si="297"/>
        <v>0.95116896097802295</v>
      </c>
      <c r="EX235" s="348">
        <f t="shared" si="297"/>
        <v>0.95601144400379967</v>
      </c>
      <c r="EY235" s="348">
        <f t="shared" si="297"/>
        <v>0.96182850221220129</v>
      </c>
      <c r="EZ235" s="348">
        <f t="shared" si="297"/>
        <v>0.96797526879474338</v>
      </c>
      <c r="FA235" s="348">
        <f t="shared" si="297"/>
        <v>0.97392137898758402</v>
      </c>
      <c r="FB235" s="348">
        <f t="shared" si="297"/>
        <v>0.97930689999723741</v>
      </c>
      <c r="FC235" s="348">
        <f t="shared" si="297"/>
        <v>0.98394206285173436</v>
      </c>
      <c r="FD235" s="348">
        <f t="shared" si="297"/>
        <v>0.98777354987847965</v>
      </c>
      <c r="FE235" s="348">
        <f t="shared" si="297"/>
        <v>0.99083985281811171</v>
      </c>
      <c r="FF235"/>
      <c r="FG235"/>
      <c r="FH235" s="842"/>
      <c r="FI235" s="473">
        <v>-0.9</v>
      </c>
      <c r="FJ235" s="348">
        <f t="shared" si="298"/>
        <v>0.9640275800758169</v>
      </c>
      <c r="FK235" s="348">
        <f t="shared" si="298"/>
        <v>0.94680601284626809</v>
      </c>
      <c r="FL235" s="348">
        <f t="shared" si="298"/>
        <v>0.94680601284626809</v>
      </c>
      <c r="FM235" s="348">
        <f t="shared" si="298"/>
        <v>0.94680601284626809</v>
      </c>
      <c r="FN235" s="348">
        <f t="shared" si="298"/>
        <v>0.94680601284626809</v>
      </c>
      <c r="FO235" s="348">
        <f t="shared" si="298"/>
        <v>0.94680601284626809</v>
      </c>
      <c r="FP235" s="348">
        <f t="shared" si="298"/>
        <v>0.94680601284626809</v>
      </c>
      <c r="FQ235" s="348">
        <f t="shared" si="298"/>
        <v>0.94680601284626809</v>
      </c>
      <c r="FR235" s="348">
        <f t="shared" si="298"/>
        <v>0.94680601284626809</v>
      </c>
      <c r="FS235" s="348">
        <f t="shared" si="298"/>
        <v>0.94680601284626809</v>
      </c>
      <c r="FT235" s="348">
        <f t="shared" si="299"/>
        <v>0.94680601284626809</v>
      </c>
      <c r="FU235" s="348">
        <f t="shared" si="299"/>
        <v>0.94680601284626809</v>
      </c>
      <c r="FV235" s="348">
        <f t="shared" si="299"/>
        <v>0.94680601284626809</v>
      </c>
      <c r="FW235" s="348">
        <f t="shared" si="299"/>
        <v>0.94680601284626809</v>
      </c>
      <c r="FX235" s="348">
        <f t="shared" si="299"/>
        <v>0.94680601284626809</v>
      </c>
      <c r="FY235" s="348">
        <f t="shared" si="299"/>
        <v>0.94680601284626809</v>
      </c>
      <c r="FZ235" s="348">
        <f t="shared" si="299"/>
        <v>0.94680601284626809</v>
      </c>
      <c r="GA235" s="348">
        <f t="shared" si="299"/>
        <v>0.94680601284626809</v>
      </c>
      <c r="GB235" s="348">
        <f t="shared" si="299"/>
        <v>0.94680601284626809</v>
      </c>
      <c r="GC235" s="348">
        <f t="shared" si="299"/>
        <v>0.94680601284626809</v>
      </c>
      <c r="GD235" s="348">
        <f t="shared" si="299"/>
        <v>0.9640275800758169</v>
      </c>
      <c r="GE235"/>
      <c r="GF235"/>
      <c r="GG235"/>
    </row>
    <row r="236" spans="1:189" ht="42" customHeight="1">
      <c r="A236"/>
      <c r="B236" s="268"/>
      <c r="C236" s="267"/>
      <c r="D236" s="214">
        <v>-0.4</v>
      </c>
      <c r="E236" s="219">
        <f t="shared" si="259"/>
        <v>-0.9170757738747124</v>
      </c>
      <c r="F236" s="347">
        <f t="shared" si="224"/>
        <v>-0.93928944063752851</v>
      </c>
      <c r="G236" s="348">
        <f t="shared" si="225"/>
        <v>-0.92498211180990397</v>
      </c>
      <c r="H236" s="348">
        <f t="shared" si="226"/>
        <v>-0.90720385695436723</v>
      </c>
      <c r="I236" s="348">
        <f t="shared" si="227"/>
        <v>-0.89164939982700986</v>
      </c>
      <c r="J236" s="348">
        <f t="shared" si="228"/>
        <v>-0.88359911934124025</v>
      </c>
      <c r="K236" s="348">
        <f t="shared" si="229"/>
        <v>-0.88135992457688905</v>
      </c>
      <c r="L236" s="348">
        <f t="shared" si="230"/>
        <v>-0.88042467233902366</v>
      </c>
      <c r="M236" s="348">
        <f t="shared" si="231"/>
        <v>-0.88363429401235438</v>
      </c>
      <c r="N236" s="348">
        <f t="shared" si="232"/>
        <v>-0.89008858200628582</v>
      </c>
      <c r="O236" s="348">
        <f t="shared" si="233"/>
        <v>-0.88987483948813073</v>
      </c>
      <c r="P236" s="348">
        <f t="shared" si="234"/>
        <v>-0.8823362996756815</v>
      </c>
      <c r="Q236" s="348">
        <f t="shared" si="235"/>
        <v>-0.8728919482831099</v>
      </c>
      <c r="R236" s="348">
        <f t="shared" si="236"/>
        <v>-0.84249529278526347</v>
      </c>
      <c r="S236" s="348">
        <f t="shared" si="237"/>
        <v>-0.80629546476823855</v>
      </c>
      <c r="T236" s="348">
        <f t="shared" si="238"/>
        <v>-0.77211659776950148</v>
      </c>
      <c r="U236" s="348">
        <f t="shared" si="239"/>
        <v>-0.70647124552849783</v>
      </c>
      <c r="V236" s="348">
        <f t="shared" si="240"/>
        <v>-0.6449694603807683</v>
      </c>
      <c r="W236" s="348">
        <f t="shared" si="241"/>
        <v>-0.57864847797725161</v>
      </c>
      <c r="X236" s="348">
        <f t="shared" si="242"/>
        <v>-0.46222986146104067</v>
      </c>
      <c r="Y236" s="348">
        <f t="shared" si="243"/>
        <v>-0.38253470214425034</v>
      </c>
      <c r="Z236" s="348">
        <f t="shared" si="244"/>
        <v>1.4714613584210239</v>
      </c>
      <c r="AA236" s="348">
        <f t="shared" si="245"/>
        <v>1.6163549039746765</v>
      </c>
      <c r="AB236" s="348">
        <f t="shared" si="246"/>
        <v>1.7359970435666818</v>
      </c>
      <c r="AC236" s="348">
        <f t="shared" si="247"/>
        <v>1.8220293942903913</v>
      </c>
      <c r="AD236" s="348">
        <f t="shared" si="248"/>
        <v>1.8696836147350648</v>
      </c>
      <c r="AE236" s="348">
        <f t="shared" si="249"/>
        <v>1.9037373277693534</v>
      </c>
      <c r="AF236" s="348">
        <f t="shared" si="250"/>
        <v>1.9296982152421636</v>
      </c>
      <c r="AG236" s="348">
        <f t="shared" si="251"/>
        <v>1.9444074756519527</v>
      </c>
      <c r="AH236" s="348">
        <f t="shared" si="252"/>
        <v>1.956920399683828</v>
      </c>
      <c r="AI236" s="348">
        <f t="shared" si="253"/>
        <v>1.9692756911100073</v>
      </c>
      <c r="AJ236" s="349">
        <f t="shared" si="254"/>
        <v>1.9789015385202777</v>
      </c>
      <c r="AK236" s="268"/>
      <c r="AL236" s="182"/>
      <c r="AM236" s="268"/>
      <c r="AN236" s="267"/>
      <c r="AO236" s="214">
        <v>-0.4</v>
      </c>
      <c r="AP236" s="219">
        <f t="shared" si="260"/>
        <v>-0.9170757738747124</v>
      </c>
      <c r="AQ236" s="348">
        <f t="shared" si="300"/>
        <v>0.97991895097508475</v>
      </c>
      <c r="AR236" s="348">
        <f t="shared" si="300"/>
        <v>0.96513206616368719</v>
      </c>
      <c r="AS236" s="348">
        <f t="shared" si="300"/>
        <v>0.94672065675471317</v>
      </c>
      <c r="AT236" s="348">
        <f t="shared" si="300"/>
        <v>0.93076289411919344</v>
      </c>
      <c r="AU236" s="348">
        <f t="shared" si="300"/>
        <v>0.922906896490852</v>
      </c>
      <c r="AV236" s="348">
        <f t="shared" si="300"/>
        <v>0.92166837455700235</v>
      </c>
      <c r="AW236" s="348">
        <f t="shared" si="300"/>
        <v>0.92290658372016798</v>
      </c>
      <c r="AX236" s="348">
        <f t="shared" si="300"/>
        <v>0.93076206122703975</v>
      </c>
      <c r="AY236" s="348">
        <f t="shared" si="300"/>
        <v>0.94671874423844715</v>
      </c>
      <c r="AZ236" s="348">
        <f t="shared" si="300"/>
        <v>0.96512780249481589</v>
      </c>
      <c r="BA236" s="348">
        <f t="shared" si="301"/>
        <v>0.97990958344686152</v>
      </c>
      <c r="BB236" s="348">
        <f t="shared" si="301"/>
        <v>0.98936883490686589</v>
      </c>
      <c r="BC236" s="348">
        <f t="shared" si="301"/>
        <v>0.99464640111996572</v>
      </c>
      <c r="BD236" s="348">
        <f t="shared" si="301"/>
        <v>0.997339444441809</v>
      </c>
      <c r="BE236" s="348">
        <f t="shared" si="301"/>
        <v>0.99859259489043684</v>
      </c>
      <c r="BF236" s="348">
        <f t="shared" si="301"/>
        <v>0.99904139157793759</v>
      </c>
      <c r="BG236" s="348">
        <f t="shared" si="301"/>
        <v>0.99895908882778373</v>
      </c>
      <c r="BH236" s="348">
        <f t="shared" si="301"/>
        <v>0.998382720407335</v>
      </c>
      <c r="BI236" s="348">
        <f t="shared" si="301"/>
        <v>0.99720112555839413</v>
      </c>
      <c r="BJ236" s="348">
        <f t="shared" si="301"/>
        <v>0.99525922390349308</v>
      </c>
      <c r="BK236" s="348">
        <f t="shared" si="302"/>
        <v>0.99253971258061335</v>
      </c>
      <c r="BL236" s="348">
        <f t="shared" si="302"/>
        <v>0.9893840402370726</v>
      </c>
      <c r="BM236" s="348">
        <f t="shared" si="302"/>
        <v>0.98650789639477254</v>
      </c>
      <c r="BN236" s="348">
        <f t="shared" si="302"/>
        <v>0.98459494208069875</v>
      </c>
      <c r="BO236" s="348">
        <f t="shared" si="302"/>
        <v>0.98379370829254054</v>
      </c>
      <c r="BP236" s="348">
        <f t="shared" si="302"/>
        <v>0.98367464552117434</v>
      </c>
      <c r="BQ236" s="348">
        <f t="shared" si="302"/>
        <v>0.98379408266860724</v>
      </c>
      <c r="BR236" s="348">
        <f t="shared" si="302"/>
        <v>0.98459594037432008</v>
      </c>
      <c r="BS236" s="348">
        <f t="shared" si="302"/>
        <v>0.98651018464598861</v>
      </c>
      <c r="BT236" s="348">
        <f t="shared" si="302"/>
        <v>0.98938914380534537</v>
      </c>
      <c r="BU236" s="348">
        <f t="shared" si="302"/>
        <v>0.99255101984902538</v>
      </c>
      <c r="BV236" s="268"/>
      <c r="BW236" s="182"/>
      <c r="BX236" s="268"/>
      <c r="BY236" s="267"/>
      <c r="BZ236" s="214">
        <v>-0.4</v>
      </c>
      <c r="CA236" s="219">
        <f t="shared" si="261"/>
        <v>-0.9170757738747124</v>
      </c>
      <c r="CB236" s="347">
        <f t="shared" si="262"/>
        <v>-0.9585378869373562</v>
      </c>
      <c r="CC236" s="348">
        <f t="shared" si="264"/>
        <v>-0.95839952296541586</v>
      </c>
      <c r="CD236" s="348">
        <f t="shared" si="265"/>
        <v>-0.9582592821669208</v>
      </c>
      <c r="CE236" s="348">
        <f t="shared" si="266"/>
        <v>-0.95797695144562267</v>
      </c>
      <c r="CF236" s="348">
        <f t="shared" si="267"/>
        <v>-0.95740872963559942</v>
      </c>
      <c r="CG236" s="348">
        <f t="shared" si="268"/>
        <v>-0.95626577726561635</v>
      </c>
      <c r="CH236" s="348">
        <f t="shared" si="269"/>
        <v>-0.95396943511887966</v>
      </c>
      <c r="CI236" s="348">
        <f t="shared" si="270"/>
        <v>-0.94936647164952548</v>
      </c>
      <c r="CJ236" s="348">
        <f t="shared" si="271"/>
        <v>-0.94018269673353161</v>
      </c>
      <c r="CK236" s="348">
        <f t="shared" si="272"/>
        <v>-0.922027981359402</v>
      </c>
      <c r="CL236" s="348">
        <f t="shared" si="273"/>
        <v>-0.90042623786986242</v>
      </c>
      <c r="CM236" s="348">
        <f t="shared" si="274"/>
        <v>-0.88227152249573282</v>
      </c>
      <c r="CN236" s="348">
        <f t="shared" si="275"/>
        <v>-0.84702995138435022</v>
      </c>
      <c r="CO236" s="348">
        <f t="shared" si="276"/>
        <v>-0.80844638128145629</v>
      </c>
      <c r="CP236" s="348">
        <f t="shared" si="277"/>
        <v>-0.7732048101700737</v>
      </c>
      <c r="CQ236" s="348">
        <f t="shared" si="278"/>
        <v>-0.70714912463502699</v>
      </c>
      <c r="CR236" s="348">
        <f t="shared" si="279"/>
        <v>-0.645641515847861</v>
      </c>
      <c r="CS236" s="348">
        <f t="shared" si="280"/>
        <v>-0.5795858303128143</v>
      </c>
      <c r="CT236" s="348">
        <f t="shared" si="281"/>
        <v>-0.46352721593872026</v>
      </c>
      <c r="CU236" s="348">
        <f t="shared" si="282"/>
        <v>-0.38435685192036306</v>
      </c>
      <c r="CV236" s="348">
        <f t="shared" si="283"/>
        <v>1.482521394126598</v>
      </c>
      <c r="CW236" s="348">
        <f t="shared" si="284"/>
        <v>1.6336981780981341</v>
      </c>
      <c r="CX236" s="348">
        <f t="shared" si="285"/>
        <v>1.7597396330135253</v>
      </c>
      <c r="CY236" s="348">
        <f t="shared" si="286"/>
        <v>1.8505370243320378</v>
      </c>
      <c r="CZ236" s="348">
        <f t="shared" si="287"/>
        <v>1.900483403151727</v>
      </c>
      <c r="DA236" s="348">
        <f t="shared" si="288"/>
        <v>1.9353323138269034</v>
      </c>
      <c r="DB236" s="348">
        <f t="shared" si="289"/>
        <v>1.9614858934785704</v>
      </c>
      <c r="DC236" s="348">
        <f t="shared" si="290"/>
        <v>1.9748278414724472</v>
      </c>
      <c r="DD236" s="348">
        <f t="shared" si="291"/>
        <v>1.9836798749179394</v>
      </c>
      <c r="DE236" s="348">
        <f t="shared" si="292"/>
        <v>1.9903954914401678</v>
      </c>
      <c r="DF236" s="349">
        <f t="shared" si="293"/>
        <v>1.9937529647808774</v>
      </c>
      <c r="DG236" s="268"/>
      <c r="DH236"/>
      <c r="DI236"/>
      <c r="DJ236"/>
      <c r="DK236" s="845">
        <v>-1</v>
      </c>
      <c r="DL236" s="348">
        <f t="shared" si="294"/>
        <v>0.99932929973906726</v>
      </c>
      <c r="DM236" s="348">
        <f t="shared" si="294"/>
        <v>0.99899959778584102</v>
      </c>
      <c r="DN236" s="348">
        <f t="shared" si="294"/>
        <v>0.99850794233232665</v>
      </c>
      <c r="DO236" s="348">
        <f t="shared" si="294"/>
        <v>0.99777492793427958</v>
      </c>
      <c r="DP236" s="348">
        <f t="shared" si="294"/>
        <v>0.99668239783965107</v>
      </c>
      <c r="DQ236" s="348">
        <f t="shared" si="294"/>
        <v>0.99505475368673069</v>
      </c>
      <c r="DR236" s="348">
        <f t="shared" si="294"/>
        <v>0.99263152020112821</v>
      </c>
      <c r="DS236" s="348">
        <f t="shared" si="294"/>
        <v>0.98902740220109897</v>
      </c>
      <c r="DT236" s="348">
        <f t="shared" si="294"/>
        <v>0.98367485769368024</v>
      </c>
      <c r="DU236" s="348">
        <f t="shared" si="294"/>
        <v>0.97574313003145141</v>
      </c>
      <c r="DV236" s="348">
        <f t="shared" si="295"/>
        <v>0.9640275800758169</v>
      </c>
      <c r="DW236" s="348">
        <f t="shared" si="295"/>
        <v>0.97574313003145141</v>
      </c>
      <c r="DX236" s="348">
        <f t="shared" si="295"/>
        <v>0.98367485769368024</v>
      </c>
      <c r="DY236" s="348">
        <f t="shared" si="295"/>
        <v>0.98902740220109897</v>
      </c>
      <c r="DZ236" s="348">
        <f t="shared" si="295"/>
        <v>0.99263152020112821</v>
      </c>
      <c r="EA236" s="348">
        <f t="shared" si="295"/>
        <v>0.99505475368673069</v>
      </c>
      <c r="EB236" s="348">
        <f t="shared" si="295"/>
        <v>0.99668239783965107</v>
      </c>
      <c r="EC236" s="348">
        <f t="shared" si="295"/>
        <v>0.99777492793427958</v>
      </c>
      <c r="ED236" s="348">
        <f t="shared" si="295"/>
        <v>0.99850794233232665</v>
      </c>
      <c r="EE236" s="348">
        <f t="shared" si="295"/>
        <v>0.99899959778584102</v>
      </c>
      <c r="EF236" s="348">
        <f t="shared" si="295"/>
        <v>0.99932929973906726</v>
      </c>
      <c r="EG236"/>
      <c r="EH236"/>
      <c r="EI236"/>
      <c r="EJ236" s="844">
        <v>-1</v>
      </c>
      <c r="EK236" s="348">
        <f t="shared" si="296"/>
        <v>0.99303734540586897</v>
      </c>
      <c r="EL236" s="348">
        <f t="shared" si="296"/>
        <v>0.99083985281811171</v>
      </c>
      <c r="EM236" s="348">
        <f t="shared" si="296"/>
        <v>0.9881484381384964</v>
      </c>
      <c r="EN236" s="348">
        <f t="shared" si="296"/>
        <v>0.98495972419362809</v>
      </c>
      <c r="EO236" s="348">
        <f t="shared" si="296"/>
        <v>0.98133288248609807</v>
      </c>
      <c r="EP236" s="348">
        <f t="shared" si="296"/>
        <v>0.97741223558377843</v>
      </c>
      <c r="EQ236" s="348">
        <f t="shared" si="296"/>
        <v>0.97344012261082846</v>
      </c>
      <c r="ER236" s="348">
        <f t="shared" si="296"/>
        <v>0.96974871525977591</v>
      </c>
      <c r="ES236" s="348">
        <f t="shared" si="296"/>
        <v>0.96672162865729372</v>
      </c>
      <c r="ET236" s="348">
        <f t="shared" si="296"/>
        <v>0.96472559535808333</v>
      </c>
      <c r="EU236" s="348">
        <f t="shared" si="297"/>
        <v>0.9640275800758169</v>
      </c>
      <c r="EV236" s="348">
        <f t="shared" si="297"/>
        <v>0.96472559535808333</v>
      </c>
      <c r="EW236" s="348">
        <f t="shared" si="297"/>
        <v>0.96672162865729372</v>
      </c>
      <c r="EX236" s="348">
        <f t="shared" si="297"/>
        <v>0.96974871525977591</v>
      </c>
      <c r="EY236" s="348">
        <f t="shared" si="297"/>
        <v>0.97344012261082846</v>
      </c>
      <c r="EZ236" s="348">
        <f t="shared" si="297"/>
        <v>0.97741223558377843</v>
      </c>
      <c r="FA236" s="348">
        <f t="shared" si="297"/>
        <v>0.98133288248609807</v>
      </c>
      <c r="FB236" s="348">
        <f t="shared" si="297"/>
        <v>0.98495972419362809</v>
      </c>
      <c r="FC236" s="348">
        <f t="shared" si="297"/>
        <v>0.9881484381384964</v>
      </c>
      <c r="FD236" s="348">
        <f t="shared" si="297"/>
        <v>0.99083985281811171</v>
      </c>
      <c r="FE236" s="348">
        <f t="shared" si="297"/>
        <v>0.99303734540586897</v>
      </c>
      <c r="FF236"/>
      <c r="FG236"/>
      <c r="FH236" s="842"/>
      <c r="FI236" s="473">
        <v>-1</v>
      </c>
      <c r="FJ236" s="348">
        <f t="shared" si="298"/>
        <v>0.9640275800758169</v>
      </c>
      <c r="FK236" s="348">
        <f t="shared" si="298"/>
        <v>0.9640275800758169</v>
      </c>
      <c r="FL236" s="348">
        <f t="shared" si="298"/>
        <v>0.9640275800758169</v>
      </c>
      <c r="FM236" s="348">
        <f t="shared" si="298"/>
        <v>0.9640275800758169</v>
      </c>
      <c r="FN236" s="348">
        <f t="shared" si="298"/>
        <v>0.9640275800758169</v>
      </c>
      <c r="FO236" s="348">
        <f t="shared" si="298"/>
        <v>0.9640275800758169</v>
      </c>
      <c r="FP236" s="348">
        <f t="shared" si="298"/>
        <v>0.9640275800758169</v>
      </c>
      <c r="FQ236" s="348">
        <f t="shared" si="298"/>
        <v>0.9640275800758169</v>
      </c>
      <c r="FR236" s="348">
        <f t="shared" si="298"/>
        <v>0.9640275800758169</v>
      </c>
      <c r="FS236" s="348">
        <f t="shared" si="298"/>
        <v>0.9640275800758169</v>
      </c>
      <c r="FT236" s="348">
        <f t="shared" si="299"/>
        <v>0.9640275800758169</v>
      </c>
      <c r="FU236" s="348">
        <f t="shared" si="299"/>
        <v>0.9640275800758169</v>
      </c>
      <c r="FV236" s="348">
        <f t="shared" si="299"/>
        <v>0.9640275800758169</v>
      </c>
      <c r="FW236" s="348">
        <f t="shared" si="299"/>
        <v>0.9640275800758169</v>
      </c>
      <c r="FX236" s="348">
        <f t="shared" si="299"/>
        <v>0.9640275800758169</v>
      </c>
      <c r="FY236" s="348">
        <f t="shared" si="299"/>
        <v>0.9640275800758169</v>
      </c>
      <c r="FZ236" s="348">
        <f t="shared" si="299"/>
        <v>0.9640275800758169</v>
      </c>
      <c r="GA236" s="348">
        <f t="shared" si="299"/>
        <v>0.9640275800758169</v>
      </c>
      <c r="GB236" s="348">
        <f t="shared" si="299"/>
        <v>0.9640275800758169</v>
      </c>
      <c r="GC236" s="348">
        <f t="shared" si="299"/>
        <v>0.9640275800758169</v>
      </c>
      <c r="GD236" s="348">
        <f t="shared" si="299"/>
        <v>0.9640275800758169</v>
      </c>
      <c r="GE236"/>
      <c r="GF236"/>
      <c r="GG236"/>
    </row>
    <row r="237" spans="1:189" ht="42" customHeight="1">
      <c r="A237"/>
      <c r="B237" s="268"/>
      <c r="C237" s="267"/>
      <c r="D237" s="214">
        <v>-0.5</v>
      </c>
      <c r="E237" s="219">
        <f t="shared" si="259"/>
        <v>-0.95823995310991039</v>
      </c>
      <c r="F237" s="347">
        <f t="shared" si="224"/>
        <v>-0.96652040826382002</v>
      </c>
      <c r="G237" s="348">
        <f t="shared" si="225"/>
        <v>-0.95932263012647345</v>
      </c>
      <c r="H237" s="348">
        <f t="shared" si="226"/>
        <v>-0.95183204643616459</v>
      </c>
      <c r="I237" s="348">
        <f t="shared" si="227"/>
        <v>-0.94613345600635157</v>
      </c>
      <c r="J237" s="348">
        <f t="shared" si="228"/>
        <v>-0.94317568877951485</v>
      </c>
      <c r="K237" s="348">
        <f t="shared" si="229"/>
        <v>-0.9417080901257644</v>
      </c>
      <c r="L237" s="348">
        <f t="shared" si="230"/>
        <v>-0.9398584870910599</v>
      </c>
      <c r="M237" s="348">
        <f t="shared" si="231"/>
        <v>-0.93780738939489539</v>
      </c>
      <c r="N237" s="348">
        <f t="shared" si="232"/>
        <v>-0.93425220164457867</v>
      </c>
      <c r="O237" s="348">
        <f t="shared" si="233"/>
        <v>-0.93029768504366372</v>
      </c>
      <c r="P237" s="348">
        <f t="shared" si="234"/>
        <v>-0.92807433513154625</v>
      </c>
      <c r="Q237" s="348">
        <f t="shared" si="235"/>
        <v>-0.91513864995788052</v>
      </c>
      <c r="R237" s="348">
        <f t="shared" si="236"/>
        <v>-0.89677431549576203</v>
      </c>
      <c r="S237" s="348">
        <f t="shared" si="237"/>
        <v>-0.8803702057923265</v>
      </c>
      <c r="T237" s="348">
        <f t="shared" si="238"/>
        <v>-0.84597884114392174</v>
      </c>
      <c r="U237" s="348">
        <f t="shared" si="239"/>
        <v>-0.80765929196100272</v>
      </c>
      <c r="V237" s="348">
        <f t="shared" si="240"/>
        <v>-0.77224531222954629</v>
      </c>
      <c r="W237" s="348">
        <f t="shared" si="241"/>
        <v>-0.70562520098092962</v>
      </c>
      <c r="X237" s="348">
        <f t="shared" si="242"/>
        <v>-0.64302294189009757</v>
      </c>
      <c r="Y237" s="348">
        <f t="shared" si="243"/>
        <v>-0.57525520375768102</v>
      </c>
      <c r="Z237" s="348">
        <f t="shared" si="244"/>
        <v>-0.45755757284440762</v>
      </c>
      <c r="AA237" s="348">
        <f t="shared" si="245"/>
        <v>1.5327506315410764</v>
      </c>
      <c r="AB237" s="348">
        <f t="shared" si="246"/>
        <v>1.6680095421299348</v>
      </c>
      <c r="AC237" s="348">
        <f t="shared" si="247"/>
        <v>1.7462922643728711</v>
      </c>
      <c r="AD237" s="348">
        <f t="shared" si="248"/>
        <v>1.8069392123247585</v>
      </c>
      <c r="AE237" s="348">
        <f t="shared" si="249"/>
        <v>1.854388818339032</v>
      </c>
      <c r="AF237" s="348">
        <f t="shared" si="250"/>
        <v>1.8803307729910024</v>
      </c>
      <c r="AG237" s="348">
        <f t="shared" si="251"/>
        <v>1.9021975534052289</v>
      </c>
      <c r="AH237" s="348">
        <f t="shared" si="252"/>
        <v>1.926076386091268</v>
      </c>
      <c r="AI237" s="348">
        <f t="shared" si="253"/>
        <v>1.9475366051114831</v>
      </c>
      <c r="AJ237" s="349">
        <f t="shared" si="254"/>
        <v>1.9662323614730011</v>
      </c>
      <c r="AK237" s="268"/>
      <c r="AL237" s="182"/>
      <c r="AM237" s="268"/>
      <c r="AN237" s="267"/>
      <c r="AO237" s="214">
        <v>-0.5</v>
      </c>
      <c r="AP237" s="219">
        <f t="shared" si="260"/>
        <v>-0.95823995310991039</v>
      </c>
      <c r="AQ237" s="348">
        <f t="shared" ref="AQ237:AZ247" si="303">2*(1/(1+EXP(-4/0.5*(POWER(POWER((ABS(AQ$215-(-1))),3)+POWER(ABS($AO237-(0)),3),1/3))))-0.5)*2*(1/(1+EXP(-4/0.5*(POWER(POWER((ABS(AQ$215-(1))),3)+POWER(ABS($AO237-(-1)),3),1/3))))-0.5)</f>
        <v>0.98713174218396926</v>
      </c>
      <c r="AR237" s="348">
        <f t="shared" si="303"/>
        <v>0.979918946174411</v>
      </c>
      <c r="AS237" s="348">
        <f t="shared" si="303"/>
        <v>0.97240684126467325</v>
      </c>
      <c r="AT237" s="348">
        <f t="shared" si="303"/>
        <v>0.96686394617371363</v>
      </c>
      <c r="AU237" s="348">
        <f t="shared" si="303"/>
        <v>0.96440137290831762</v>
      </c>
      <c r="AV237" s="348">
        <f t="shared" si="303"/>
        <v>0.96402738036418112</v>
      </c>
      <c r="AW237" s="348">
        <f t="shared" si="303"/>
        <v>0.96440102266034644</v>
      </c>
      <c r="AX237" s="348">
        <f t="shared" si="303"/>
        <v>0.9668630140239185</v>
      </c>
      <c r="AY237" s="348">
        <f t="shared" si="303"/>
        <v>0.97240470812086743</v>
      </c>
      <c r="AZ237" s="348">
        <f t="shared" si="303"/>
        <v>0.97991419838881633</v>
      </c>
      <c r="BA237" s="348">
        <f t="shared" ref="BA237:BJ247" si="304">2*(1/(1+EXP(-4/0.5*(POWER(POWER((ABS(BA$215-(-1))),3)+POWER(ABS($AO237-(0)),3),1/3))))-0.5)*2*(1/(1+EXP(-4/0.5*(POWER(POWER((ABS(BA$215-(1))),3)+POWER(ABS($AO237-(-1)),3),1/3))))-0.5)</f>
        <v>0.98712126734085481</v>
      </c>
      <c r="BB237" s="348">
        <f t="shared" si="304"/>
        <v>0.99252806689080719</v>
      </c>
      <c r="BC237" s="348">
        <f t="shared" si="304"/>
        <v>0.99594422927663706</v>
      </c>
      <c r="BD237" s="348">
        <f t="shared" si="304"/>
        <v>0.99784497554899199</v>
      </c>
      <c r="BE237" s="348">
        <f t="shared" si="304"/>
        <v>0.99875906366863343</v>
      </c>
      <c r="BF237" s="348">
        <f t="shared" si="304"/>
        <v>0.99902641741162113</v>
      </c>
      <c r="BG237" s="348">
        <f t="shared" si="304"/>
        <v>0.99875906366863343</v>
      </c>
      <c r="BH237" s="348">
        <f t="shared" si="304"/>
        <v>0.99784497554899199</v>
      </c>
      <c r="BI237" s="348">
        <f t="shared" si="304"/>
        <v>0.99594422927663706</v>
      </c>
      <c r="BJ237" s="348">
        <f t="shared" si="304"/>
        <v>0.99252806689080719</v>
      </c>
      <c r="BK237" s="348">
        <f t="shared" ref="BK237:BU247" si="305">2*(1/(1+EXP(-4/0.5*(POWER(POWER((ABS(BK$215-(-1))),3)+POWER(ABS($AO237-(0)),3),1/3))))-0.5)*2*(1/(1+EXP(-4/0.5*(POWER(POWER((ABS(BK$215-(1))),3)+POWER(ABS($AO237-(-1)),3),1/3))))-0.5)</f>
        <v>0.98712126734085481</v>
      </c>
      <c r="BL237" s="348">
        <f t="shared" si="305"/>
        <v>0.97991419838881633</v>
      </c>
      <c r="BM237" s="348">
        <f t="shared" si="305"/>
        <v>0.97240470812086743</v>
      </c>
      <c r="BN237" s="348">
        <f t="shared" si="305"/>
        <v>0.9668630140239185</v>
      </c>
      <c r="BO237" s="348">
        <f t="shared" si="305"/>
        <v>0.96440102266034644</v>
      </c>
      <c r="BP237" s="348">
        <f t="shared" si="305"/>
        <v>0.96402738036418112</v>
      </c>
      <c r="BQ237" s="348">
        <f t="shared" si="305"/>
        <v>0.96440137290831762</v>
      </c>
      <c r="BR237" s="348">
        <f t="shared" si="305"/>
        <v>0.96686394617371363</v>
      </c>
      <c r="BS237" s="348">
        <f t="shared" si="305"/>
        <v>0.97240684126467325</v>
      </c>
      <c r="BT237" s="348">
        <f t="shared" si="305"/>
        <v>0.979918946174411</v>
      </c>
      <c r="BU237" s="348">
        <f t="shared" si="305"/>
        <v>0.98713174218396926</v>
      </c>
      <c r="BV237" s="268"/>
      <c r="BW237" s="191"/>
      <c r="BX237" s="268"/>
      <c r="BY237" s="267"/>
      <c r="BZ237" s="214">
        <v>-0.5</v>
      </c>
      <c r="CA237" s="219">
        <f t="shared" si="261"/>
        <v>-0.95823995310991039</v>
      </c>
      <c r="CB237" s="347">
        <f t="shared" si="262"/>
        <v>-0.9791199765549552</v>
      </c>
      <c r="CC237" s="348">
        <f t="shared" si="264"/>
        <v>-0.97898161258301486</v>
      </c>
      <c r="CD237" s="348">
        <f t="shared" si="265"/>
        <v>-0.9788413717845198</v>
      </c>
      <c r="CE237" s="348">
        <f t="shared" si="266"/>
        <v>-0.97855904106322167</v>
      </c>
      <c r="CF237" s="348">
        <f t="shared" si="267"/>
        <v>-0.97799081925319842</v>
      </c>
      <c r="CG237" s="348">
        <f t="shared" si="268"/>
        <v>-0.97684786688321534</v>
      </c>
      <c r="CH237" s="348">
        <f t="shared" si="269"/>
        <v>-0.97455152473647866</v>
      </c>
      <c r="CI237" s="348">
        <f t="shared" si="270"/>
        <v>-0.96994856126712448</v>
      </c>
      <c r="CJ237" s="348">
        <f t="shared" si="271"/>
        <v>-0.96076478635113061</v>
      </c>
      <c r="CK237" s="348">
        <f t="shared" si="272"/>
        <v>-0.94936647164952548</v>
      </c>
      <c r="CL237" s="348">
        <f t="shared" si="273"/>
        <v>-0.94018269673353161</v>
      </c>
      <c r="CM237" s="348">
        <f t="shared" si="274"/>
        <v>-0.922027981359402</v>
      </c>
      <c r="CN237" s="348">
        <f t="shared" si="275"/>
        <v>-0.90042623786986242</v>
      </c>
      <c r="CO237" s="348">
        <f t="shared" si="276"/>
        <v>-0.88227152249573282</v>
      </c>
      <c r="CP237" s="348">
        <f t="shared" si="277"/>
        <v>-0.84702995138435022</v>
      </c>
      <c r="CQ237" s="348">
        <f t="shared" si="278"/>
        <v>-0.80844638128145629</v>
      </c>
      <c r="CR237" s="348">
        <f t="shared" si="279"/>
        <v>-0.7732048101700737</v>
      </c>
      <c r="CS237" s="348">
        <f t="shared" si="280"/>
        <v>-0.70714912463502699</v>
      </c>
      <c r="CT237" s="348">
        <f t="shared" si="281"/>
        <v>-0.645641515847861</v>
      </c>
      <c r="CU237" s="348">
        <f t="shared" si="282"/>
        <v>-0.5795858303128143</v>
      </c>
      <c r="CV237" s="348">
        <f t="shared" si="283"/>
        <v>-0.46352721593872026</v>
      </c>
      <c r="CW237" s="348">
        <f t="shared" si="284"/>
        <v>1.5641682037684919</v>
      </c>
      <c r="CX237" s="348">
        <f t="shared" si="285"/>
        <v>1.715344987740028</v>
      </c>
      <c r="CY237" s="348">
        <f t="shared" si="286"/>
        <v>1.8061423790585405</v>
      </c>
      <c r="CZ237" s="348">
        <f t="shared" si="287"/>
        <v>1.8736388388932128</v>
      </c>
      <c r="DA237" s="348">
        <f t="shared" si="288"/>
        <v>1.923585217712902</v>
      </c>
      <c r="DB237" s="348">
        <f t="shared" si="289"/>
        <v>1.949738797364569</v>
      </c>
      <c r="DC237" s="348">
        <f t="shared" si="290"/>
        <v>1.9673890633041213</v>
      </c>
      <c r="DD237" s="348">
        <f t="shared" si="291"/>
        <v>1.9807310112979979</v>
      </c>
      <c r="DE237" s="348">
        <f t="shared" si="292"/>
        <v>1.9874466278202263</v>
      </c>
      <c r="DF237" s="349">
        <f t="shared" si="293"/>
        <v>1.9918641833184605</v>
      </c>
      <c r="DG237" s="268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 s="846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</row>
    <row r="238" spans="1:189" ht="42" customHeight="1">
      <c r="A238"/>
      <c r="B238" s="268"/>
      <c r="C238" s="267"/>
      <c r="D238" s="214">
        <v>-0.6</v>
      </c>
      <c r="E238" s="219">
        <f t="shared" si="259"/>
        <v>-0.97911623056992836</v>
      </c>
      <c r="F238" s="347">
        <f t="shared" si="224"/>
        <v>-0.98218691652597068</v>
      </c>
      <c r="G238" s="348">
        <f t="shared" si="225"/>
        <v>-0.97892116061569046</v>
      </c>
      <c r="H238" s="348">
        <f t="shared" si="226"/>
        <v>-0.97593431258418106</v>
      </c>
      <c r="I238" s="348">
        <f t="shared" si="227"/>
        <v>-0.97376260826606642</v>
      </c>
      <c r="J238" s="348">
        <f t="shared" si="228"/>
        <v>-0.97241056000217685</v>
      </c>
      <c r="K238" s="348">
        <f t="shared" si="229"/>
        <v>-0.97116821159960454</v>
      </c>
      <c r="L238" s="348">
        <f t="shared" si="230"/>
        <v>-0.96902663365151742</v>
      </c>
      <c r="M238" s="348">
        <f t="shared" si="231"/>
        <v>-0.96528378610036503</v>
      </c>
      <c r="N238" s="348">
        <f t="shared" si="232"/>
        <v>-0.96140277459610168</v>
      </c>
      <c r="O238" s="348">
        <f t="shared" si="233"/>
        <v>-0.95965162636860335</v>
      </c>
      <c r="P238" s="348">
        <f t="shared" si="234"/>
        <v>-0.95359720490252553</v>
      </c>
      <c r="Q238" s="348">
        <f t="shared" si="235"/>
        <v>-0.94486573777390426</v>
      </c>
      <c r="R238" s="348">
        <f t="shared" si="236"/>
        <v>-0.93755124341320406</v>
      </c>
      <c r="S238" s="348">
        <f t="shared" si="237"/>
        <v>-0.92053680432128338</v>
      </c>
      <c r="T238" s="348">
        <f t="shared" si="238"/>
        <v>-0.899488974139107</v>
      </c>
      <c r="U238" s="348">
        <f t="shared" si="239"/>
        <v>-0.88142576958372254</v>
      </c>
      <c r="V238" s="348">
        <f t="shared" si="240"/>
        <v>-0.8458378371028189</v>
      </c>
      <c r="W238" s="348">
        <f t="shared" si="241"/>
        <v>-0.80629546476823855</v>
      </c>
      <c r="X238" s="348">
        <f t="shared" si="242"/>
        <v>-0.76906538176431005</v>
      </c>
      <c r="Y238" s="348">
        <f t="shared" si="243"/>
        <v>-0.69963130554556674</v>
      </c>
      <c r="Z238" s="348">
        <f t="shared" si="244"/>
        <v>-0.6326703088504777</v>
      </c>
      <c r="AA238" s="348">
        <f t="shared" si="245"/>
        <v>-0.55937439876693973</v>
      </c>
      <c r="AB238" s="348">
        <f t="shared" si="246"/>
        <v>1.5466526876337046</v>
      </c>
      <c r="AC238" s="348">
        <f t="shared" si="247"/>
        <v>1.6378988880465832</v>
      </c>
      <c r="AD238" s="348">
        <f t="shared" si="248"/>
        <v>1.7078728031739665</v>
      </c>
      <c r="AE238" s="348">
        <f t="shared" si="249"/>
        <v>1.7516154490554126</v>
      </c>
      <c r="AF238" s="348">
        <f t="shared" si="250"/>
        <v>1.7861315394324471</v>
      </c>
      <c r="AG238" s="348">
        <f t="shared" si="251"/>
        <v>1.8256782869880861</v>
      </c>
      <c r="AH238" s="348">
        <f t="shared" si="252"/>
        <v>1.8696103110562878</v>
      </c>
      <c r="AI238" s="348">
        <f t="shared" si="253"/>
        <v>1.9145130562868755</v>
      </c>
      <c r="AJ238" s="349">
        <f t="shared" si="254"/>
        <v>1.9504262619975876</v>
      </c>
      <c r="AK238" s="268"/>
      <c r="AL238" s="182"/>
      <c r="AM238" s="268"/>
      <c r="AN238" s="267"/>
      <c r="AO238" s="214">
        <v>-0.6</v>
      </c>
      <c r="AP238" s="219">
        <f t="shared" si="260"/>
        <v>-0.97911623056992836</v>
      </c>
      <c r="AQ238" s="348">
        <f t="shared" si="303"/>
        <v>0.99255101984902538</v>
      </c>
      <c r="AR238" s="348">
        <f t="shared" si="303"/>
        <v>0.98938914380534537</v>
      </c>
      <c r="AS238" s="348">
        <f t="shared" si="303"/>
        <v>0.98651018464598861</v>
      </c>
      <c r="AT238" s="348">
        <f t="shared" si="303"/>
        <v>0.98459594037432008</v>
      </c>
      <c r="AU238" s="348">
        <f t="shared" si="303"/>
        <v>0.98379408266860724</v>
      </c>
      <c r="AV238" s="348">
        <f t="shared" si="303"/>
        <v>0.98367464552117434</v>
      </c>
      <c r="AW238" s="348">
        <f t="shared" si="303"/>
        <v>0.98379370829254054</v>
      </c>
      <c r="AX238" s="348">
        <f t="shared" si="303"/>
        <v>0.98459494208069875</v>
      </c>
      <c r="AY238" s="348">
        <f t="shared" si="303"/>
        <v>0.98650789639477254</v>
      </c>
      <c r="AZ238" s="348">
        <f t="shared" si="303"/>
        <v>0.9893840402370726</v>
      </c>
      <c r="BA238" s="348">
        <f t="shared" si="304"/>
        <v>0.99253971258061335</v>
      </c>
      <c r="BB238" s="348">
        <f t="shared" si="304"/>
        <v>0.99525922390349308</v>
      </c>
      <c r="BC238" s="348">
        <f t="shared" si="304"/>
        <v>0.99720112555839413</v>
      </c>
      <c r="BD238" s="348">
        <f t="shared" si="304"/>
        <v>0.998382720407335</v>
      </c>
      <c r="BE238" s="348">
        <f t="shared" si="304"/>
        <v>0.99895908882778373</v>
      </c>
      <c r="BF238" s="348">
        <f t="shared" si="304"/>
        <v>0.99904139157793759</v>
      </c>
      <c r="BG238" s="348">
        <f t="shared" si="304"/>
        <v>0.99859259489043684</v>
      </c>
      <c r="BH238" s="348">
        <f t="shared" si="304"/>
        <v>0.997339444441809</v>
      </c>
      <c r="BI238" s="348">
        <f t="shared" si="304"/>
        <v>0.99464640111996572</v>
      </c>
      <c r="BJ238" s="348">
        <f t="shared" si="304"/>
        <v>0.98936883490686589</v>
      </c>
      <c r="BK238" s="348">
        <f t="shared" si="305"/>
        <v>0.97990958344686152</v>
      </c>
      <c r="BL238" s="348">
        <f t="shared" si="305"/>
        <v>0.96512780249481589</v>
      </c>
      <c r="BM238" s="348">
        <f t="shared" si="305"/>
        <v>0.94671874423844715</v>
      </c>
      <c r="BN238" s="348">
        <f t="shared" si="305"/>
        <v>0.93076206122703975</v>
      </c>
      <c r="BO238" s="348">
        <f t="shared" si="305"/>
        <v>0.92290658372016798</v>
      </c>
      <c r="BP238" s="348">
        <f t="shared" si="305"/>
        <v>0.92166837455700235</v>
      </c>
      <c r="BQ238" s="348">
        <f t="shared" si="305"/>
        <v>0.922906896490852</v>
      </c>
      <c r="BR238" s="348">
        <f t="shared" si="305"/>
        <v>0.93076289411919344</v>
      </c>
      <c r="BS238" s="348">
        <f t="shared" si="305"/>
        <v>0.94672065675471317</v>
      </c>
      <c r="BT238" s="348">
        <f t="shared" si="305"/>
        <v>0.96513206616368719</v>
      </c>
      <c r="BU238" s="348">
        <f t="shared" si="305"/>
        <v>0.97991895097508475</v>
      </c>
      <c r="BV238" s="268"/>
      <c r="BW238" s="191"/>
      <c r="BX238" s="268"/>
      <c r="BY238" s="267"/>
      <c r="BZ238" s="214">
        <v>-0.6</v>
      </c>
      <c r="CA238" s="219">
        <f t="shared" si="261"/>
        <v>-0.97911623056992836</v>
      </c>
      <c r="CB238" s="347">
        <f t="shared" si="262"/>
        <v>-0.98955811528496418</v>
      </c>
      <c r="CC238" s="348">
        <f t="shared" si="264"/>
        <v>-0.98941975131302384</v>
      </c>
      <c r="CD238" s="348">
        <f t="shared" si="265"/>
        <v>-0.98927951051452878</v>
      </c>
      <c r="CE238" s="348">
        <f t="shared" si="266"/>
        <v>-0.98899717979323065</v>
      </c>
      <c r="CF238" s="348">
        <f t="shared" si="267"/>
        <v>-0.9884289579832074</v>
      </c>
      <c r="CG238" s="348">
        <f t="shared" si="268"/>
        <v>-0.98728600561322433</v>
      </c>
      <c r="CH238" s="348">
        <f t="shared" si="269"/>
        <v>-0.98498966346648764</v>
      </c>
      <c r="CI238" s="348">
        <f t="shared" si="270"/>
        <v>-0.98038669999713346</v>
      </c>
      <c r="CJ238" s="348">
        <f t="shared" si="271"/>
        <v>-0.97455152473647866</v>
      </c>
      <c r="CK238" s="348">
        <f t="shared" si="272"/>
        <v>-0.96994856126712448</v>
      </c>
      <c r="CL238" s="348">
        <f t="shared" si="273"/>
        <v>-0.96076478635113061</v>
      </c>
      <c r="CM238" s="348">
        <f t="shared" si="274"/>
        <v>-0.94936647164952548</v>
      </c>
      <c r="CN238" s="348">
        <f t="shared" si="275"/>
        <v>-0.94018269673353161</v>
      </c>
      <c r="CO238" s="348">
        <f t="shared" si="276"/>
        <v>-0.922027981359402</v>
      </c>
      <c r="CP238" s="348">
        <f t="shared" si="277"/>
        <v>-0.90042623786986242</v>
      </c>
      <c r="CQ238" s="348">
        <f t="shared" si="278"/>
        <v>-0.88227152249573282</v>
      </c>
      <c r="CR238" s="348">
        <f t="shared" si="279"/>
        <v>-0.84702995138435022</v>
      </c>
      <c r="CS238" s="348">
        <f t="shared" si="280"/>
        <v>-0.80844638128145629</v>
      </c>
      <c r="CT238" s="348">
        <f t="shared" si="281"/>
        <v>-0.7732048101700737</v>
      </c>
      <c r="CU238" s="348">
        <f t="shared" si="282"/>
        <v>-0.70714912463502699</v>
      </c>
      <c r="CV238" s="348">
        <f t="shared" si="283"/>
        <v>-0.645641515847861</v>
      </c>
      <c r="CW238" s="348">
        <f t="shared" si="284"/>
        <v>-0.5795858303128143</v>
      </c>
      <c r="CX238" s="348">
        <f t="shared" si="285"/>
        <v>1.6336981780981341</v>
      </c>
      <c r="CY238" s="348">
        <f t="shared" si="286"/>
        <v>1.7597396330135253</v>
      </c>
      <c r="CZ238" s="348">
        <f t="shared" si="287"/>
        <v>1.8505370243320378</v>
      </c>
      <c r="DA238" s="348">
        <f t="shared" si="288"/>
        <v>1.900483403151727</v>
      </c>
      <c r="DB238" s="348">
        <f t="shared" si="289"/>
        <v>1.9353323138269034</v>
      </c>
      <c r="DC238" s="348">
        <f t="shared" si="290"/>
        <v>1.9614858934785704</v>
      </c>
      <c r="DD238" s="348">
        <f t="shared" si="291"/>
        <v>1.9748278414724472</v>
      </c>
      <c r="DE238" s="348">
        <f t="shared" si="292"/>
        <v>1.9836798749179394</v>
      </c>
      <c r="DF238" s="349">
        <f t="shared" si="293"/>
        <v>1.9903954914401678</v>
      </c>
      <c r="DG238" s="26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</row>
    <row r="239" spans="1:189" ht="42" customHeight="1">
      <c r="A239"/>
      <c r="B239" s="270"/>
      <c r="C239" s="268"/>
      <c r="D239" s="214">
        <v>-0.7</v>
      </c>
      <c r="E239" s="219">
        <f t="shared" si="259"/>
        <v>-0.98959295658264468</v>
      </c>
      <c r="F239" s="347">
        <f t="shared" si="224"/>
        <v>-0.99081149712932237</v>
      </c>
      <c r="G239" s="348">
        <f t="shared" si="225"/>
        <v>-0.98937638622655977</v>
      </c>
      <c r="H239" s="348">
        <f t="shared" si="226"/>
        <v>-0.98816462876774025</v>
      </c>
      <c r="I239" s="348">
        <f t="shared" si="227"/>
        <v>-0.98721816846188881</v>
      </c>
      <c r="J239" s="348">
        <f t="shared" si="228"/>
        <v>-0.98638495973942142</v>
      </c>
      <c r="K239" s="348">
        <f t="shared" si="229"/>
        <v>-0.98521075506900957</v>
      </c>
      <c r="L239" s="348">
        <f t="shared" si="230"/>
        <v>-0.98297048616533422</v>
      </c>
      <c r="M239" s="348">
        <f t="shared" si="231"/>
        <v>-0.98031665655900491</v>
      </c>
      <c r="N239" s="348">
        <f t="shared" si="232"/>
        <v>-0.97869493866983137</v>
      </c>
      <c r="O239" s="348">
        <f t="shared" si="233"/>
        <v>-0.97517552780808225</v>
      </c>
      <c r="P239" s="348">
        <f t="shared" si="234"/>
        <v>-0.97063609228422765</v>
      </c>
      <c r="Q239" s="348">
        <f t="shared" si="235"/>
        <v>-0.96726156341004688</v>
      </c>
      <c r="R239" s="348">
        <f t="shared" si="236"/>
        <v>-0.95905275145243929</v>
      </c>
      <c r="S239" s="348">
        <f t="shared" si="237"/>
        <v>-0.9482878047673643</v>
      </c>
      <c r="T239" s="348">
        <f t="shared" si="238"/>
        <v>-0.93939295284614954</v>
      </c>
      <c r="U239" s="348">
        <f t="shared" si="239"/>
        <v>-0.92118163795800123</v>
      </c>
      <c r="V239" s="348">
        <f t="shared" si="240"/>
        <v>-0.89906087205987395</v>
      </c>
      <c r="W239" s="348">
        <f t="shared" si="241"/>
        <v>-0.87958488294730286</v>
      </c>
      <c r="X239" s="348">
        <f t="shared" si="242"/>
        <v>-0.84158831751280716</v>
      </c>
      <c r="Y239" s="348">
        <f t="shared" si="243"/>
        <v>-0.79752667586429149</v>
      </c>
      <c r="Z239" s="348">
        <f t="shared" si="244"/>
        <v>-0.75186342772772641</v>
      </c>
      <c r="AA239" s="348">
        <f t="shared" si="245"/>
        <v>-0.66947008522700002</v>
      </c>
      <c r="AB239" s="348">
        <f t="shared" si="246"/>
        <v>-0.58577435837212388</v>
      </c>
      <c r="AC239" s="348">
        <f t="shared" si="247"/>
        <v>1.4818453794161435</v>
      </c>
      <c r="AD239" s="348">
        <f t="shared" si="248"/>
        <v>1.5136634582783386</v>
      </c>
      <c r="AE239" s="348">
        <f t="shared" si="249"/>
        <v>1.5619673693329219</v>
      </c>
      <c r="AF239" s="348">
        <f t="shared" si="250"/>
        <v>1.6120886057946608</v>
      </c>
      <c r="AG239" s="348">
        <f t="shared" si="251"/>
        <v>1.684333927812024</v>
      </c>
      <c r="AH239" s="348">
        <f t="shared" si="252"/>
        <v>1.7849659856839508</v>
      </c>
      <c r="AI239" s="348">
        <f t="shared" si="253"/>
        <v>1.8751989835332972</v>
      </c>
      <c r="AJ239" s="349">
        <f t="shared" si="254"/>
        <v>1.9326067277093628</v>
      </c>
      <c r="AK239" s="268"/>
      <c r="AL239" s="182"/>
      <c r="AM239" s="270"/>
      <c r="AN239" s="268"/>
      <c r="AO239" s="214">
        <v>-0.7</v>
      </c>
      <c r="AP239" s="219">
        <f t="shared" si="260"/>
        <v>-0.98959295658264468</v>
      </c>
      <c r="AQ239" s="348">
        <f t="shared" si="303"/>
        <v>0.99599417443772553</v>
      </c>
      <c r="AR239" s="348">
        <f t="shared" si="303"/>
        <v>0.99468990599203388</v>
      </c>
      <c r="AS239" s="348">
        <f t="shared" si="303"/>
        <v>0.99361173396446423</v>
      </c>
      <c r="AT239" s="348">
        <f t="shared" si="303"/>
        <v>0.99294193977622214</v>
      </c>
      <c r="AU239" s="348">
        <f t="shared" si="303"/>
        <v>0.99267122798917062</v>
      </c>
      <c r="AV239" s="348">
        <f t="shared" si="303"/>
        <v>0.99263130077023221</v>
      </c>
      <c r="AW239" s="348">
        <f t="shared" si="303"/>
        <v>0.99267083932842959</v>
      </c>
      <c r="AX239" s="348">
        <f t="shared" si="303"/>
        <v>0.99294090160845483</v>
      </c>
      <c r="AY239" s="348">
        <f t="shared" si="303"/>
        <v>0.99360934938697409</v>
      </c>
      <c r="AZ239" s="348">
        <f t="shared" si="303"/>
        <v>0.99468457478149541</v>
      </c>
      <c r="BA239" s="348">
        <f t="shared" si="304"/>
        <v>0.99598232381473129</v>
      </c>
      <c r="BB239" s="348">
        <f t="shared" si="304"/>
        <v>0.99722975221122312</v>
      </c>
      <c r="BC239" s="348">
        <f t="shared" si="304"/>
        <v>0.9982180499087675</v>
      </c>
      <c r="BD239" s="348">
        <f t="shared" si="304"/>
        <v>0.99886380347908543</v>
      </c>
      <c r="BE239" s="348">
        <f t="shared" si="304"/>
        <v>0.99916001018724776</v>
      </c>
      <c r="BF239" s="348">
        <f t="shared" si="304"/>
        <v>0.99908208490576067</v>
      </c>
      <c r="BG239" s="348">
        <f t="shared" si="304"/>
        <v>0.99848364501992015</v>
      </c>
      <c r="BH239" s="348">
        <f t="shared" si="304"/>
        <v>0.99695486085640606</v>
      </c>
      <c r="BI239" s="348">
        <f t="shared" si="304"/>
        <v>0.99357562992589632</v>
      </c>
      <c r="BJ239" s="348">
        <f t="shared" si="304"/>
        <v>0.98649297508159273</v>
      </c>
      <c r="BK239" s="348">
        <f t="shared" si="305"/>
        <v>0.9723987976256212</v>
      </c>
      <c r="BL239" s="348">
        <f t="shared" si="305"/>
        <v>0.94671698218183631</v>
      </c>
      <c r="BM239" s="348">
        <f t="shared" si="305"/>
        <v>0.90727492578119118</v>
      </c>
      <c r="BN239" s="348">
        <f t="shared" si="305"/>
        <v>0.86387600745461657</v>
      </c>
      <c r="BO239" s="348">
        <f t="shared" si="305"/>
        <v>0.83806430535523024</v>
      </c>
      <c r="BP239" s="348">
        <f t="shared" si="305"/>
        <v>0.83365445725687448</v>
      </c>
      <c r="BQ239" s="348">
        <f t="shared" si="305"/>
        <v>0.83806456347766933</v>
      </c>
      <c r="BR239" s="348">
        <f t="shared" si="305"/>
        <v>0.86387670496617874</v>
      </c>
      <c r="BS239" s="348">
        <f t="shared" si="305"/>
        <v>0.9072765621082588</v>
      </c>
      <c r="BT239" s="348">
        <f t="shared" si="305"/>
        <v>0.94672066668177002</v>
      </c>
      <c r="BU239" s="348">
        <f t="shared" si="305"/>
        <v>0.97240685644423552</v>
      </c>
      <c r="BV239" s="268"/>
      <c r="BW239" s="191"/>
      <c r="BX239" s="270"/>
      <c r="BY239" s="268"/>
      <c r="BZ239" s="214">
        <v>-0.7</v>
      </c>
      <c r="CA239" s="219">
        <f t="shared" si="261"/>
        <v>-0.98959295658264468</v>
      </c>
      <c r="CB239" s="347">
        <f t="shared" si="262"/>
        <v>-0.99479647829132234</v>
      </c>
      <c r="CC239" s="348">
        <f t="shared" si="264"/>
        <v>-0.994658114319382</v>
      </c>
      <c r="CD239" s="348">
        <f t="shared" si="265"/>
        <v>-0.99451787352088694</v>
      </c>
      <c r="CE239" s="348">
        <f t="shared" si="266"/>
        <v>-0.99423554279958881</v>
      </c>
      <c r="CF239" s="348">
        <f t="shared" si="267"/>
        <v>-0.99366732098956556</v>
      </c>
      <c r="CG239" s="348">
        <f t="shared" si="268"/>
        <v>-0.99252436861958249</v>
      </c>
      <c r="CH239" s="348">
        <f t="shared" si="269"/>
        <v>-0.9902280264728458</v>
      </c>
      <c r="CI239" s="348">
        <f t="shared" si="270"/>
        <v>-0.98728600561322433</v>
      </c>
      <c r="CJ239" s="348">
        <f t="shared" si="271"/>
        <v>-0.98498966346648764</v>
      </c>
      <c r="CK239" s="348">
        <f t="shared" si="272"/>
        <v>-0.98038669999713346</v>
      </c>
      <c r="CL239" s="348">
        <f t="shared" si="273"/>
        <v>-0.97455152473647866</v>
      </c>
      <c r="CM239" s="348">
        <f t="shared" si="274"/>
        <v>-0.96994856126712448</v>
      </c>
      <c r="CN239" s="348">
        <f t="shared" si="275"/>
        <v>-0.96076478635113061</v>
      </c>
      <c r="CO239" s="348">
        <f t="shared" si="276"/>
        <v>-0.94936647164952548</v>
      </c>
      <c r="CP239" s="348">
        <f t="shared" si="277"/>
        <v>-0.94018269673353161</v>
      </c>
      <c r="CQ239" s="348">
        <f t="shared" si="278"/>
        <v>-0.922027981359402</v>
      </c>
      <c r="CR239" s="348">
        <f t="shared" si="279"/>
        <v>-0.90042623786986242</v>
      </c>
      <c r="CS239" s="348">
        <f t="shared" si="280"/>
        <v>-0.88227152249573282</v>
      </c>
      <c r="CT239" s="348">
        <f t="shared" si="281"/>
        <v>-0.84702995138435022</v>
      </c>
      <c r="CU239" s="348">
        <f t="shared" si="282"/>
        <v>-0.80844638128145629</v>
      </c>
      <c r="CV239" s="348">
        <f t="shared" si="283"/>
        <v>-0.7732048101700737</v>
      </c>
      <c r="CW239" s="348">
        <f t="shared" si="284"/>
        <v>-0.70714912463502699</v>
      </c>
      <c r="CX239" s="348">
        <f t="shared" si="285"/>
        <v>-0.645641515847861</v>
      </c>
      <c r="CY239" s="348">
        <f t="shared" si="286"/>
        <v>1.715344987740028</v>
      </c>
      <c r="CZ239" s="348">
        <f t="shared" si="287"/>
        <v>1.8061423790585405</v>
      </c>
      <c r="DA239" s="348">
        <f t="shared" si="288"/>
        <v>1.8736388388932128</v>
      </c>
      <c r="DB239" s="348">
        <f t="shared" si="289"/>
        <v>1.923585217712902</v>
      </c>
      <c r="DC239" s="348">
        <f t="shared" si="290"/>
        <v>1.949738797364569</v>
      </c>
      <c r="DD239" s="348">
        <f t="shared" si="291"/>
        <v>1.9673890633041213</v>
      </c>
      <c r="DE239" s="348">
        <f t="shared" si="292"/>
        <v>1.9807310112979979</v>
      </c>
      <c r="DF239" s="349">
        <f t="shared" si="293"/>
        <v>1.9874466278202263</v>
      </c>
      <c r="DG239" s="268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 s="473"/>
      <c r="EI239" s="473">
        <v>0</v>
      </c>
      <c r="EJ239" s="473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</row>
    <row r="240" spans="1:189" ht="42" customHeight="1">
      <c r="A240"/>
      <c r="B240" s="270"/>
      <c r="C240" s="268"/>
      <c r="D240" s="214">
        <v>-0.8</v>
      </c>
      <c r="E240" s="219">
        <f t="shared" si="259"/>
        <v>-0.994822974269296</v>
      </c>
      <c r="F240" s="347">
        <f t="shared" si="224"/>
        <v>-0.99536957537419957</v>
      </c>
      <c r="G240" s="348">
        <f t="shared" si="225"/>
        <v>-0.9947115487778756</v>
      </c>
      <c r="H240" s="348">
        <f t="shared" si="226"/>
        <v>-0.99417056131421444</v>
      </c>
      <c r="I240" s="348">
        <f t="shared" si="227"/>
        <v>-0.99365105081386929</v>
      </c>
      <c r="J240" s="348">
        <f t="shared" si="228"/>
        <v>-0.9929906731785092</v>
      </c>
      <c r="K240" s="348">
        <f t="shared" si="229"/>
        <v>-0.99183767886812479</v>
      </c>
      <c r="L240" s="348">
        <f t="shared" si="230"/>
        <v>-0.99038391067665654</v>
      </c>
      <c r="M240" s="348">
        <f t="shared" si="231"/>
        <v>-0.98933770224620288</v>
      </c>
      <c r="N240" s="348">
        <f t="shared" si="232"/>
        <v>-0.98728380727433718</v>
      </c>
      <c r="O240" s="348">
        <f t="shared" si="233"/>
        <v>-0.98474470069204845</v>
      </c>
      <c r="P240" s="348">
        <f t="shared" si="234"/>
        <v>-0.98296122061702806</v>
      </c>
      <c r="Q240" s="348">
        <f t="shared" si="235"/>
        <v>-0.97889260221825547</v>
      </c>
      <c r="R240" s="348">
        <f t="shared" si="236"/>
        <v>-0.97351120043543748</v>
      </c>
      <c r="S240" s="348">
        <f t="shared" si="237"/>
        <v>-0.96920865854375182</v>
      </c>
      <c r="T240" s="348">
        <f t="shared" si="238"/>
        <v>-0.96012558744062237</v>
      </c>
      <c r="U240" s="348">
        <f t="shared" si="239"/>
        <v>-0.94854796210907844</v>
      </c>
      <c r="V240" s="348">
        <f t="shared" si="240"/>
        <v>-0.93871295623890749</v>
      </c>
      <c r="W240" s="348">
        <f t="shared" si="241"/>
        <v>-0.91901638241363537</v>
      </c>
      <c r="X240" s="348">
        <f t="shared" si="242"/>
        <v>-0.89404536649692745</v>
      </c>
      <c r="Y240" s="348">
        <f t="shared" si="243"/>
        <v>-0.86866868515985596</v>
      </c>
      <c r="Z240" s="348">
        <f t="shared" si="244"/>
        <v>-0.81895711283461969</v>
      </c>
      <c r="AA240" s="348">
        <f t="shared" si="245"/>
        <v>-0.75246943534324484</v>
      </c>
      <c r="AB240" s="348">
        <f t="shared" si="246"/>
        <v>-0.66795259945944896</v>
      </c>
      <c r="AC240" s="348">
        <f t="shared" si="247"/>
        <v>-0.54090314747989499</v>
      </c>
      <c r="AD240" s="348">
        <f t="shared" si="248"/>
        <v>1.1993789986079122</v>
      </c>
      <c r="AE240" s="348">
        <f t="shared" si="249"/>
        <v>1.2288244309175049</v>
      </c>
      <c r="AF240" s="348">
        <f t="shared" si="250"/>
        <v>1.2953055425977138</v>
      </c>
      <c r="AG240" s="348">
        <f t="shared" si="251"/>
        <v>1.4803498190354383</v>
      </c>
      <c r="AH240" s="348">
        <f t="shared" si="252"/>
        <v>1.6944820075406923</v>
      </c>
      <c r="AI240" s="348">
        <f t="shared" si="253"/>
        <v>1.8380965379856757</v>
      </c>
      <c r="AJ240" s="349">
        <f t="shared" si="254"/>
        <v>1.9179486268136554</v>
      </c>
      <c r="AK240" s="268"/>
      <c r="AL240" s="182"/>
      <c r="AM240" s="270"/>
      <c r="AN240" s="268"/>
      <c r="AO240" s="214">
        <v>-0.8</v>
      </c>
      <c r="AP240" s="219">
        <f t="shared" si="260"/>
        <v>-0.994822974269296</v>
      </c>
      <c r="AQ240" s="348">
        <f t="shared" si="303"/>
        <v>0.99795278900755957</v>
      </c>
      <c r="AR240" s="348">
        <f t="shared" si="303"/>
        <v>0.99743142141772712</v>
      </c>
      <c r="AS240" s="348">
        <f t="shared" si="303"/>
        <v>0.99702916120570162</v>
      </c>
      <c r="AT240" s="348">
        <f t="shared" si="303"/>
        <v>0.99679039067213027</v>
      </c>
      <c r="AU240" s="348">
        <f t="shared" si="303"/>
        <v>0.99669606038788805</v>
      </c>
      <c r="AV240" s="348">
        <f t="shared" si="303"/>
        <v>0.99668217470883225</v>
      </c>
      <c r="AW240" s="348">
        <f t="shared" si="303"/>
        <v>0.99669566439033219</v>
      </c>
      <c r="AX240" s="348">
        <f t="shared" si="303"/>
        <v>0.99678933185508412</v>
      </c>
      <c r="AY240" s="348">
        <f t="shared" si="303"/>
        <v>0.99702672604713505</v>
      </c>
      <c r="AZ240" s="348">
        <f t="shared" si="303"/>
        <v>0.99742596886137624</v>
      </c>
      <c r="BA240" s="348">
        <f t="shared" si="304"/>
        <v>0.99794064554716155</v>
      </c>
      <c r="BB240" s="348">
        <f t="shared" si="304"/>
        <v>0.99847601178302159</v>
      </c>
      <c r="BC240" s="348">
        <f t="shared" si="304"/>
        <v>0.99893250969842518</v>
      </c>
      <c r="BD240" s="348">
        <f t="shared" si="304"/>
        <v>0.99923717323483008</v>
      </c>
      <c r="BE240" s="348">
        <f t="shared" si="304"/>
        <v>0.99933469781616802</v>
      </c>
      <c r="BF240" s="348">
        <f t="shared" si="304"/>
        <v>0.99913783605710782</v>
      </c>
      <c r="BG240" s="348">
        <f t="shared" si="304"/>
        <v>0.99843675011279143</v>
      </c>
      <c r="BH240" s="348">
        <f t="shared" si="304"/>
        <v>0.99673372282983597</v>
      </c>
      <c r="BI240" s="348">
        <f t="shared" si="304"/>
        <v>0.99291349906902959</v>
      </c>
      <c r="BJ240" s="348">
        <f t="shared" si="304"/>
        <v>0.9845820283336385</v>
      </c>
      <c r="BK240" s="348">
        <f t="shared" si="305"/>
        <v>0.96685732481614206</v>
      </c>
      <c r="BL240" s="348">
        <f t="shared" si="305"/>
        <v>0.93075985342468448</v>
      </c>
      <c r="BM240" s="348">
        <f t="shared" si="305"/>
        <v>0.86387538033102307</v>
      </c>
      <c r="BN240" s="348">
        <f t="shared" si="305"/>
        <v>0.76490676243015265</v>
      </c>
      <c r="BO240" s="348">
        <f t="shared" si="305"/>
        <v>0.6815661681461338</v>
      </c>
      <c r="BP240" s="348">
        <f t="shared" si="305"/>
        <v>0.66403666328213906</v>
      </c>
      <c r="BQ240" s="348">
        <f t="shared" si="305"/>
        <v>0.6815663533023244</v>
      </c>
      <c r="BR240" s="348">
        <f t="shared" si="305"/>
        <v>0.76490730220290282</v>
      </c>
      <c r="BS240" s="348">
        <f t="shared" si="305"/>
        <v>0.863876723852261</v>
      </c>
      <c r="BT240" s="348">
        <f t="shared" si="305"/>
        <v>0.93076292494194157</v>
      </c>
      <c r="BU240" s="348">
        <f t="shared" si="305"/>
        <v>0.96686398398481355</v>
      </c>
      <c r="BV240" s="268"/>
      <c r="BW240" s="191"/>
      <c r="BX240" s="270"/>
      <c r="BY240" s="268"/>
      <c r="BZ240" s="214">
        <v>-0.8</v>
      </c>
      <c r="CA240" s="219">
        <f t="shared" si="261"/>
        <v>-0.994822974269296</v>
      </c>
      <c r="CB240" s="347">
        <f t="shared" si="262"/>
        <v>-0.997411487134648</v>
      </c>
      <c r="CC240" s="348">
        <f t="shared" si="264"/>
        <v>-0.99727312316270766</v>
      </c>
      <c r="CD240" s="348">
        <f t="shared" si="265"/>
        <v>-0.9971328823642126</v>
      </c>
      <c r="CE240" s="348">
        <f t="shared" si="266"/>
        <v>-0.99685055164291447</v>
      </c>
      <c r="CF240" s="348">
        <f t="shared" si="267"/>
        <v>-0.99628232983289122</v>
      </c>
      <c r="CG240" s="348">
        <f t="shared" si="268"/>
        <v>-0.99513937746290815</v>
      </c>
      <c r="CH240" s="348">
        <f t="shared" si="269"/>
        <v>-0.99366732098956556</v>
      </c>
      <c r="CI240" s="348">
        <f t="shared" si="270"/>
        <v>-0.99252436861958249</v>
      </c>
      <c r="CJ240" s="348">
        <f t="shared" si="271"/>
        <v>-0.9902280264728458</v>
      </c>
      <c r="CK240" s="348">
        <f t="shared" si="272"/>
        <v>-0.98728600561322433</v>
      </c>
      <c r="CL240" s="348">
        <f t="shared" si="273"/>
        <v>-0.98498966346648764</v>
      </c>
      <c r="CM240" s="348">
        <f t="shared" si="274"/>
        <v>-0.98038669999713346</v>
      </c>
      <c r="CN240" s="348">
        <f t="shared" si="275"/>
        <v>-0.97455152473647866</v>
      </c>
      <c r="CO240" s="348">
        <f t="shared" si="276"/>
        <v>-0.96994856126712448</v>
      </c>
      <c r="CP240" s="348">
        <f t="shared" si="277"/>
        <v>-0.96076478635113061</v>
      </c>
      <c r="CQ240" s="348">
        <f t="shared" si="278"/>
        <v>-0.94936647164952548</v>
      </c>
      <c r="CR240" s="348">
        <f t="shared" si="279"/>
        <v>-0.94018269673353161</v>
      </c>
      <c r="CS240" s="348">
        <f t="shared" si="280"/>
        <v>-0.922027981359402</v>
      </c>
      <c r="CT240" s="348">
        <f t="shared" si="281"/>
        <v>-0.90042623786986242</v>
      </c>
      <c r="CU240" s="348">
        <f t="shared" si="282"/>
        <v>-0.88227152249573282</v>
      </c>
      <c r="CV240" s="348">
        <f t="shared" si="283"/>
        <v>-0.84702995138435022</v>
      </c>
      <c r="CW240" s="348">
        <f t="shared" si="284"/>
        <v>-0.80844638128145629</v>
      </c>
      <c r="CX240" s="348">
        <f t="shared" si="285"/>
        <v>-0.7732048101700737</v>
      </c>
      <c r="CY240" s="348">
        <f t="shared" si="286"/>
        <v>-0.70714912463502699</v>
      </c>
      <c r="CZ240" s="348">
        <f t="shared" si="287"/>
        <v>1.7597396330135253</v>
      </c>
      <c r="DA240" s="348">
        <f t="shared" si="288"/>
        <v>1.8505370243320378</v>
      </c>
      <c r="DB240" s="348">
        <f t="shared" si="289"/>
        <v>1.900483403151727</v>
      </c>
      <c r="DC240" s="348">
        <f t="shared" si="290"/>
        <v>1.9353323138269034</v>
      </c>
      <c r="DD240" s="348">
        <f t="shared" si="291"/>
        <v>1.9614858934785704</v>
      </c>
      <c r="DE240" s="348">
        <f t="shared" si="292"/>
        <v>1.9748278414724472</v>
      </c>
      <c r="DF240" s="349">
        <f t="shared" si="293"/>
        <v>1.9836798749179394</v>
      </c>
      <c r="DG240" s="268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 s="473">
        <v>0</v>
      </c>
      <c r="EI240" s="473"/>
      <c r="EJ240" s="473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</row>
    <row r="241" spans="1:189" ht="42" customHeight="1">
      <c r="A241"/>
      <c r="B241" s="270"/>
      <c r="C241" s="268"/>
      <c r="D241" s="214">
        <v>-0.9</v>
      </c>
      <c r="E241" s="219">
        <f t="shared" si="259"/>
        <v>-0.9974269298007914</v>
      </c>
      <c r="F241" s="347">
        <f t="shared" si="224"/>
        <v>-0.99770432413949639</v>
      </c>
      <c r="G241" s="348">
        <f t="shared" si="225"/>
        <v>-0.99736093416844418</v>
      </c>
      <c r="H241" s="348">
        <f t="shared" si="226"/>
        <v>-0.99707027031089812</v>
      </c>
      <c r="I241" s="348">
        <f t="shared" si="227"/>
        <v>-0.99670172842410865</v>
      </c>
      <c r="J241" s="348">
        <f t="shared" si="228"/>
        <v>-0.99610063994069764</v>
      </c>
      <c r="K241" s="348">
        <f t="shared" si="229"/>
        <v>-0.9953629692563899</v>
      </c>
      <c r="L241" s="348">
        <f t="shared" si="230"/>
        <v>-0.99480020116808154</v>
      </c>
      <c r="M241" s="348">
        <f t="shared" si="231"/>
        <v>-0.99369189434485194</v>
      </c>
      <c r="N241" s="348">
        <f t="shared" si="232"/>
        <v>-0.99230680771888258</v>
      </c>
      <c r="O241" s="348">
        <f t="shared" si="233"/>
        <v>-0.9913121001398264</v>
      </c>
      <c r="P241" s="348">
        <f t="shared" si="234"/>
        <v>-0.98921532224520869</v>
      </c>
      <c r="Q241" s="348">
        <f t="shared" si="235"/>
        <v>-0.98649019936543625</v>
      </c>
      <c r="R241" s="348">
        <f t="shared" si="236"/>
        <v>-0.98438216364791953</v>
      </c>
      <c r="S241" s="348">
        <f t="shared" si="237"/>
        <v>-0.97989219765510616</v>
      </c>
      <c r="T241" s="348">
        <f t="shared" si="238"/>
        <v>-0.97403455850186171</v>
      </c>
      <c r="U241" s="348">
        <f t="shared" si="239"/>
        <v>-0.96916870067249739</v>
      </c>
      <c r="V241" s="348">
        <f t="shared" si="240"/>
        <v>-0.95926315990347699</v>
      </c>
      <c r="W241" s="348">
        <f t="shared" si="241"/>
        <v>-0.94619112174073161</v>
      </c>
      <c r="X241" s="348">
        <f t="shared" si="242"/>
        <v>-0.93327237412811126</v>
      </c>
      <c r="Y241" s="348">
        <f t="shared" si="243"/>
        <v>-0.90707582509413465</v>
      </c>
      <c r="Z241" s="348">
        <f t="shared" si="244"/>
        <v>-0.86836762647791621</v>
      </c>
      <c r="AA241" s="348">
        <f t="shared" si="245"/>
        <v>-0.8142523529173199</v>
      </c>
      <c r="AB241" s="348">
        <f t="shared" si="246"/>
        <v>-0.70986491805229168</v>
      </c>
      <c r="AC241" s="348">
        <f t="shared" si="247"/>
        <v>-0.55100954795392676</v>
      </c>
      <c r="AD241" s="348">
        <f t="shared" si="248"/>
        <v>-0.35971980919570523</v>
      </c>
      <c r="AE241" s="348">
        <f t="shared" si="249"/>
        <v>0.68624182626252495</v>
      </c>
      <c r="AF241" s="348">
        <f t="shared" si="250"/>
        <v>0.87167740426238727</v>
      </c>
      <c r="AG241" s="348">
        <f t="shared" si="251"/>
        <v>1.3110510197054259</v>
      </c>
      <c r="AH241" s="348">
        <f t="shared" si="252"/>
        <v>1.6340071054737606</v>
      </c>
      <c r="AI241" s="348">
        <f t="shared" si="253"/>
        <v>1.8157170839518051</v>
      </c>
      <c r="AJ241" s="349">
        <f t="shared" si="254"/>
        <v>1.9102198800396653</v>
      </c>
      <c r="AK241" s="268"/>
      <c r="AL241" s="182"/>
      <c r="AM241" s="270"/>
      <c r="AN241" s="268"/>
      <c r="AO241" s="214">
        <v>-0.9</v>
      </c>
      <c r="AP241" s="219">
        <f t="shared" si="260"/>
        <v>-0.9974269298007914</v>
      </c>
      <c r="AQ241" s="348">
        <f t="shared" si="303"/>
        <v>0.99898955927163757</v>
      </c>
      <c r="AR241" s="348">
        <f t="shared" si="303"/>
        <v>0.99878410070621404</v>
      </c>
      <c r="AS241" s="348">
        <f t="shared" si="303"/>
        <v>0.9986332710589807</v>
      </c>
      <c r="AT241" s="348">
        <f t="shared" si="303"/>
        <v>0.9985465137423305</v>
      </c>
      <c r="AU241" s="348">
        <f t="shared" si="303"/>
        <v>0.99851273957835929</v>
      </c>
      <c r="AV241" s="348">
        <f t="shared" si="303"/>
        <v>0.99850771774758729</v>
      </c>
      <c r="AW241" s="348">
        <f t="shared" si="303"/>
        <v>0.99851234070862394</v>
      </c>
      <c r="AX241" s="348">
        <f t="shared" si="303"/>
        <v>0.99854544684811231</v>
      </c>
      <c r="AY241" s="348">
        <f t="shared" si="303"/>
        <v>0.99863081612734528</v>
      </c>
      <c r="AZ241" s="348">
        <f t="shared" si="303"/>
        <v>0.99877860078998149</v>
      </c>
      <c r="BA241" s="348">
        <f t="shared" si="304"/>
        <v>0.99897730199452717</v>
      </c>
      <c r="BB241" s="348">
        <f t="shared" si="304"/>
        <v>0.99919394558085139</v>
      </c>
      <c r="BC241" s="348">
        <f t="shared" si="304"/>
        <v>0.99938324244294086</v>
      </c>
      <c r="BD241" s="348">
        <f t="shared" si="304"/>
        <v>0.99949560480366706</v>
      </c>
      <c r="BE241" s="348">
        <f t="shared" si="304"/>
        <v>0.99946953422010532</v>
      </c>
      <c r="BF241" s="348">
        <f t="shared" si="304"/>
        <v>0.99919597736852328</v>
      </c>
      <c r="BG241" s="348">
        <f t="shared" si="304"/>
        <v>0.99843705091091384</v>
      </c>
      <c r="BH241" s="348">
        <f t="shared" si="304"/>
        <v>0.99665529592247271</v>
      </c>
      <c r="BI241" s="348">
        <f t="shared" si="304"/>
        <v>0.99265002150174764</v>
      </c>
      <c r="BJ241" s="348">
        <f t="shared" si="304"/>
        <v>0.98378340292534017</v>
      </c>
      <c r="BK241" s="348">
        <f t="shared" si="305"/>
        <v>0.96439618255928738</v>
      </c>
      <c r="BL241" s="348">
        <f t="shared" si="305"/>
        <v>0.92290449386147799</v>
      </c>
      <c r="BM241" s="348">
        <f t="shared" si="305"/>
        <v>0.83806353823984414</v>
      </c>
      <c r="BN241" s="348">
        <f t="shared" si="305"/>
        <v>0.68156597730146273</v>
      </c>
      <c r="BO241" s="348">
        <f t="shared" si="305"/>
        <v>0.46523224437336524</v>
      </c>
      <c r="BP241" s="348">
        <f t="shared" si="305"/>
        <v>0.37994890891172789</v>
      </c>
      <c r="BQ241" s="348">
        <f t="shared" si="305"/>
        <v>0.46523235223779863</v>
      </c>
      <c r="BR241" s="348">
        <f t="shared" si="305"/>
        <v>0.68156638324775387</v>
      </c>
      <c r="BS241" s="348">
        <f t="shared" si="305"/>
        <v>0.83806462059554954</v>
      </c>
      <c r="BT241" s="348">
        <f t="shared" si="305"/>
        <v>0.92290697240250408</v>
      </c>
      <c r="BU241" s="348">
        <f t="shared" si="305"/>
        <v>0.9644014604425637</v>
      </c>
      <c r="BV241" s="268"/>
      <c r="BW241" s="191"/>
      <c r="BX241" s="270"/>
      <c r="BY241" s="268"/>
      <c r="BZ241" s="214">
        <v>-0.9</v>
      </c>
      <c r="CA241" s="219">
        <f t="shared" si="261"/>
        <v>-0.9974269298007914</v>
      </c>
      <c r="CB241" s="347">
        <f t="shared" si="262"/>
        <v>-0.9987134649003957</v>
      </c>
      <c r="CC241" s="348">
        <f t="shared" si="264"/>
        <v>-0.99857510092845536</v>
      </c>
      <c r="CD241" s="348">
        <f t="shared" si="265"/>
        <v>-0.9984348601299603</v>
      </c>
      <c r="CE241" s="348">
        <f t="shared" si="266"/>
        <v>-0.99815252940866217</v>
      </c>
      <c r="CF241" s="348">
        <f t="shared" si="267"/>
        <v>-0.99758430759863892</v>
      </c>
      <c r="CG241" s="348">
        <f t="shared" si="268"/>
        <v>-0.99685055164291447</v>
      </c>
      <c r="CH241" s="348">
        <f t="shared" si="269"/>
        <v>-0.99628232983289122</v>
      </c>
      <c r="CI241" s="348">
        <f t="shared" si="270"/>
        <v>-0.99513937746290815</v>
      </c>
      <c r="CJ241" s="348">
        <f t="shared" si="271"/>
        <v>-0.99366732098956556</v>
      </c>
      <c r="CK241" s="348">
        <f t="shared" si="272"/>
        <v>-0.99252436861958249</v>
      </c>
      <c r="CL241" s="348">
        <f t="shared" si="273"/>
        <v>-0.9902280264728458</v>
      </c>
      <c r="CM241" s="348">
        <f t="shared" si="274"/>
        <v>-0.98728600561322433</v>
      </c>
      <c r="CN241" s="348">
        <f t="shared" si="275"/>
        <v>-0.98498966346648764</v>
      </c>
      <c r="CO241" s="348">
        <f t="shared" si="276"/>
        <v>-0.98038669999713346</v>
      </c>
      <c r="CP241" s="348">
        <f t="shared" si="277"/>
        <v>-0.97455152473647866</v>
      </c>
      <c r="CQ241" s="348">
        <f t="shared" si="278"/>
        <v>-0.96994856126712448</v>
      </c>
      <c r="CR241" s="348">
        <f t="shared" si="279"/>
        <v>-0.96076478635113061</v>
      </c>
      <c r="CS241" s="348">
        <f t="shared" si="280"/>
        <v>-0.94936647164952548</v>
      </c>
      <c r="CT241" s="348">
        <f t="shared" si="281"/>
        <v>-0.94018269673353161</v>
      </c>
      <c r="CU241" s="348">
        <f t="shared" si="282"/>
        <v>-0.922027981359402</v>
      </c>
      <c r="CV241" s="348">
        <f t="shared" si="283"/>
        <v>-0.90042623786986242</v>
      </c>
      <c r="CW241" s="348">
        <f t="shared" si="284"/>
        <v>-0.88227152249573282</v>
      </c>
      <c r="CX241" s="348">
        <f t="shared" si="285"/>
        <v>-0.84702995138435022</v>
      </c>
      <c r="CY241" s="348">
        <f t="shared" si="286"/>
        <v>-0.80844638128145629</v>
      </c>
      <c r="CZ241" s="348">
        <f t="shared" si="287"/>
        <v>-0.7732048101700737</v>
      </c>
      <c r="DA241" s="348">
        <f t="shared" si="288"/>
        <v>1.8061423790585405</v>
      </c>
      <c r="DB241" s="348">
        <f t="shared" si="289"/>
        <v>1.8736388388932128</v>
      </c>
      <c r="DC241" s="348">
        <f t="shared" si="290"/>
        <v>1.923585217712902</v>
      </c>
      <c r="DD241" s="348">
        <f t="shared" si="291"/>
        <v>1.949738797364569</v>
      </c>
      <c r="DE241" s="348">
        <f t="shared" si="292"/>
        <v>1.9673890633041213</v>
      </c>
      <c r="DF241" s="349">
        <f t="shared" si="293"/>
        <v>1.9807310112979979</v>
      </c>
      <c r="DG241" s="268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 s="473"/>
      <c r="EI241" s="473"/>
      <c r="EJ241" s="473"/>
      <c r="EK241" s="472">
        <v>-1</v>
      </c>
      <c r="EL241" s="473">
        <v>-0.9</v>
      </c>
      <c r="EM241" s="473">
        <v>-0.8</v>
      </c>
      <c r="EN241" s="473">
        <v>-0.7</v>
      </c>
      <c r="EO241" s="473">
        <v>-0.6</v>
      </c>
      <c r="EP241" s="473">
        <v>-0.5</v>
      </c>
      <c r="EQ241" s="473">
        <v>-0.4</v>
      </c>
      <c r="ER241" s="473">
        <v>-0.3</v>
      </c>
      <c r="ES241" s="473">
        <v>-0.2</v>
      </c>
      <c r="ET241" s="473">
        <v>-0.1</v>
      </c>
      <c r="EU241" s="473">
        <v>0</v>
      </c>
      <c r="EV241" s="473">
        <v>0.1</v>
      </c>
      <c r="EW241" s="473">
        <v>0.2</v>
      </c>
      <c r="EX241" s="473">
        <v>0.3</v>
      </c>
      <c r="EY241" s="473">
        <v>0.4</v>
      </c>
      <c r="EZ241" s="473">
        <v>0.5</v>
      </c>
      <c r="FA241" s="473">
        <v>0.6</v>
      </c>
      <c r="FB241" s="473">
        <v>0.7</v>
      </c>
      <c r="FC241" s="473">
        <v>0.8</v>
      </c>
      <c r="FD241" s="473">
        <v>0.9</v>
      </c>
      <c r="FE241" s="473">
        <v>1</v>
      </c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</row>
    <row r="242" spans="1:189" ht="42" customHeight="1">
      <c r="A242"/>
      <c r="B242" s="270"/>
      <c r="C242" s="268"/>
      <c r="D242" s="214">
        <v>-1</v>
      </c>
      <c r="E242" s="219">
        <f t="shared" si="259"/>
        <v>-0.99872169921668297</v>
      </c>
      <c r="F242" s="347">
        <f t="shared" si="224"/>
        <v>-0.99887424686450332</v>
      </c>
      <c r="G242" s="348">
        <f t="shared" si="225"/>
        <v>-0.99865542721280454</v>
      </c>
      <c r="H242" s="348">
        <f t="shared" si="226"/>
        <v>-0.99845827727941505</v>
      </c>
      <c r="I242" s="348">
        <f t="shared" si="227"/>
        <v>-0.9981440713668015</v>
      </c>
      <c r="J242" s="348">
        <f t="shared" si="228"/>
        <v>-0.99776689087021997</v>
      </c>
      <c r="K242" s="348">
        <f t="shared" si="229"/>
        <v>-0.99748284374289953</v>
      </c>
      <c r="L242" s="348">
        <f t="shared" si="230"/>
        <v>-0.99691650883242877</v>
      </c>
      <c r="M242" s="348">
        <f t="shared" si="231"/>
        <v>-0.99619492363300821</v>
      </c>
      <c r="N242" s="348">
        <f t="shared" si="232"/>
        <v>-0.99565766104475895</v>
      </c>
      <c r="O242" s="348">
        <f t="shared" si="233"/>
        <v>-0.99456915375276966</v>
      </c>
      <c r="P242" s="348">
        <f t="shared" si="234"/>
        <v>-0.99317129001286752</v>
      </c>
      <c r="Q242" s="348">
        <f t="shared" si="235"/>
        <v>-0.99210882117092436</v>
      </c>
      <c r="R242" s="348">
        <f t="shared" si="236"/>
        <v>-0.98987706653184715</v>
      </c>
      <c r="S242" s="348">
        <f t="shared" si="237"/>
        <v>-0.98694920869508584</v>
      </c>
      <c r="T242" s="348">
        <f t="shared" si="238"/>
        <v>-0.9845596389140624</v>
      </c>
      <c r="U242" s="348">
        <f t="shared" si="239"/>
        <v>-0.97964698618821588</v>
      </c>
      <c r="V242" s="348">
        <f t="shared" si="240"/>
        <v>-0.97304929923034789</v>
      </c>
      <c r="W242" s="348">
        <f t="shared" si="241"/>
        <v>-0.96670363668376535</v>
      </c>
      <c r="X242" s="348">
        <f t="shared" si="242"/>
        <v>-0.95367088337183525</v>
      </c>
      <c r="Y242" s="348">
        <f t="shared" si="243"/>
        <v>-0.93386040611912535</v>
      </c>
      <c r="Z242" s="348">
        <f t="shared" si="244"/>
        <v>-0.90635828373314098</v>
      </c>
      <c r="AA242" s="348">
        <f t="shared" si="245"/>
        <v>-0.84980241226394815</v>
      </c>
      <c r="AB242" s="348">
        <f t="shared" si="246"/>
        <v>-0.75064369839944078</v>
      </c>
      <c r="AC242" s="348">
        <f t="shared" si="247"/>
        <v>-0.58586043291833934</v>
      </c>
      <c r="AD242" s="348">
        <f t="shared" si="248"/>
        <v>-0.32182807141014697</v>
      </c>
      <c r="AE242" s="348">
        <f t="shared" si="249"/>
        <v>0</v>
      </c>
      <c r="AF242" s="348">
        <f t="shared" si="250"/>
        <v>0.7031095823622342</v>
      </c>
      <c r="AG242" s="348">
        <f t="shared" si="251"/>
        <v>1.2619908273760556</v>
      </c>
      <c r="AH242" s="348">
        <f t="shared" si="252"/>
        <v>1.6133986793578208</v>
      </c>
      <c r="AI242" s="348">
        <f t="shared" si="253"/>
        <v>1.8078398573790528</v>
      </c>
      <c r="AJ242" s="349">
        <f t="shared" si="254"/>
        <v>1.9037884999135581</v>
      </c>
      <c r="AK242" s="268"/>
      <c r="AL242" s="182"/>
      <c r="AM242" s="270"/>
      <c r="AN242" s="268"/>
      <c r="AO242" s="214">
        <v>-1</v>
      </c>
      <c r="AP242" s="219">
        <f t="shared" si="260"/>
        <v>-0.99872169921668297</v>
      </c>
      <c r="AQ242" s="348">
        <f t="shared" si="303"/>
        <v>0.99951308604491673</v>
      </c>
      <c r="AR242" s="348">
        <f t="shared" si="303"/>
        <v>0.99943250033726427</v>
      </c>
      <c r="AS242" s="348">
        <f t="shared" si="303"/>
        <v>0.99937545926602644</v>
      </c>
      <c r="AT242" s="348">
        <f t="shared" si="303"/>
        <v>0.99934336923688416</v>
      </c>
      <c r="AU242" s="348">
        <f t="shared" si="303"/>
        <v>0.99933098363607475</v>
      </c>
      <c r="AV242" s="348">
        <f t="shared" si="303"/>
        <v>0.99932907481969779</v>
      </c>
      <c r="AW242" s="348">
        <f t="shared" si="303"/>
        <v>0.99933058413096165</v>
      </c>
      <c r="AX242" s="348">
        <f t="shared" si="303"/>
        <v>0.99934230059979834</v>
      </c>
      <c r="AY242" s="348">
        <f t="shared" si="303"/>
        <v>0.99937300023354114</v>
      </c>
      <c r="AZ242" s="348">
        <f t="shared" si="303"/>
        <v>0.99942699110993649</v>
      </c>
      <c r="BA242" s="348">
        <f t="shared" si="304"/>
        <v>0.99950080779933059</v>
      </c>
      <c r="BB242" s="348">
        <f t="shared" si="304"/>
        <v>0.99958132267398525</v>
      </c>
      <c r="BC242" s="348">
        <f t="shared" si="304"/>
        <v>0.99964557664334264</v>
      </c>
      <c r="BD242" s="348">
        <f t="shared" si="304"/>
        <v>0.99965886590489117</v>
      </c>
      <c r="BE242" s="348">
        <f t="shared" si="304"/>
        <v>0.99956342226890804</v>
      </c>
      <c r="BF242" s="348">
        <f t="shared" si="304"/>
        <v>0.99924548771528654</v>
      </c>
      <c r="BG242" s="348">
        <f t="shared" si="304"/>
        <v>0.99845854686181212</v>
      </c>
      <c r="BH242" s="348">
        <f t="shared" si="304"/>
        <v>0.9966545395158688</v>
      </c>
      <c r="BI242" s="348">
        <f t="shared" si="304"/>
        <v>0.99261639989300909</v>
      </c>
      <c r="BJ242" s="348">
        <f t="shared" si="304"/>
        <v>0.98366693369373126</v>
      </c>
      <c r="BK242" s="348">
        <f t="shared" si="305"/>
        <v>0.96402357422881058</v>
      </c>
      <c r="BL242" s="348">
        <f t="shared" si="305"/>
        <v>0.9216666190661944</v>
      </c>
      <c r="BM242" s="348">
        <f t="shared" si="305"/>
        <v>0.83365373734026005</v>
      </c>
      <c r="BN242" s="348">
        <f t="shared" si="305"/>
        <v>0.6640364309403094</v>
      </c>
      <c r="BO242" s="348">
        <f t="shared" si="305"/>
        <v>0.37994886825922114</v>
      </c>
      <c r="BP242" s="348">
        <f t="shared" si="305"/>
        <v>0</v>
      </c>
      <c r="BQ242" s="348">
        <f t="shared" si="305"/>
        <v>0.37994894083031155</v>
      </c>
      <c r="BR242" s="348">
        <f t="shared" si="305"/>
        <v>0.66403675258789052</v>
      </c>
      <c r="BS242" s="348">
        <f t="shared" si="305"/>
        <v>0.83365459659354579</v>
      </c>
      <c r="BT242" s="348">
        <f t="shared" si="305"/>
        <v>0.92166854902686246</v>
      </c>
      <c r="BU242" s="348">
        <f t="shared" si="305"/>
        <v>0.96402757745914625</v>
      </c>
      <c r="BV242" s="268"/>
      <c r="BW242" s="191"/>
      <c r="BX242" s="270"/>
      <c r="BY242" s="268"/>
      <c r="BZ242" s="214">
        <v>-1</v>
      </c>
      <c r="CA242" s="219">
        <f t="shared" si="261"/>
        <v>-0.99872169921668297</v>
      </c>
      <c r="CB242" s="347">
        <f t="shared" si="262"/>
        <v>-0.99936084960834148</v>
      </c>
      <c r="CC242" s="348">
        <f t="shared" si="264"/>
        <v>-0.99922248563640115</v>
      </c>
      <c r="CD242" s="348">
        <f t="shared" si="265"/>
        <v>-0.99908224483790609</v>
      </c>
      <c r="CE242" s="348">
        <f t="shared" si="266"/>
        <v>-0.99879991411660796</v>
      </c>
      <c r="CF242" s="348">
        <f t="shared" si="267"/>
        <v>-0.9984348601299603</v>
      </c>
      <c r="CG242" s="348">
        <f t="shared" si="268"/>
        <v>-0.99815252940866217</v>
      </c>
      <c r="CH242" s="348">
        <f t="shared" si="269"/>
        <v>-0.99758430759863892</v>
      </c>
      <c r="CI242" s="348">
        <f t="shared" si="270"/>
        <v>-0.99685055164291447</v>
      </c>
      <c r="CJ242" s="348">
        <f t="shared" si="271"/>
        <v>-0.99628232983289122</v>
      </c>
      <c r="CK242" s="348">
        <f t="shared" si="272"/>
        <v>-0.99513937746290815</v>
      </c>
      <c r="CL242" s="348">
        <f t="shared" si="273"/>
        <v>-0.99366732098956556</v>
      </c>
      <c r="CM242" s="348">
        <f t="shared" si="274"/>
        <v>-0.99252436861958249</v>
      </c>
      <c r="CN242" s="348">
        <f t="shared" si="275"/>
        <v>-0.9902280264728458</v>
      </c>
      <c r="CO242" s="348">
        <f t="shared" si="276"/>
        <v>-0.98728600561322433</v>
      </c>
      <c r="CP242" s="348">
        <f t="shared" si="277"/>
        <v>-0.98498966346648764</v>
      </c>
      <c r="CQ242" s="348">
        <f t="shared" si="278"/>
        <v>-0.98038669999713346</v>
      </c>
      <c r="CR242" s="348">
        <f t="shared" si="279"/>
        <v>-0.97455152473647866</v>
      </c>
      <c r="CS242" s="348">
        <f t="shared" si="280"/>
        <v>-0.96994856126712448</v>
      </c>
      <c r="CT242" s="348">
        <f t="shared" si="281"/>
        <v>-0.96076478635113061</v>
      </c>
      <c r="CU242" s="348">
        <f t="shared" si="282"/>
        <v>-0.94936647164952548</v>
      </c>
      <c r="CV242" s="348">
        <f t="shared" si="283"/>
        <v>-0.94018269673353161</v>
      </c>
      <c r="CW242" s="348">
        <f t="shared" si="284"/>
        <v>-0.922027981359402</v>
      </c>
      <c r="CX242" s="348">
        <f t="shared" si="285"/>
        <v>-0.90042623786986242</v>
      </c>
      <c r="CY242" s="348">
        <f t="shared" si="286"/>
        <v>-0.88227152249573282</v>
      </c>
      <c r="CZ242" s="348">
        <f t="shared" si="287"/>
        <v>-0.84702995138435022</v>
      </c>
      <c r="DA242" s="348">
        <f t="shared" si="288"/>
        <v>-0.80844638128145629</v>
      </c>
      <c r="DB242" s="348">
        <f t="shared" si="289"/>
        <v>1.8505370243320378</v>
      </c>
      <c r="DC242" s="348">
        <f t="shared" si="290"/>
        <v>1.900483403151727</v>
      </c>
      <c r="DD242" s="348">
        <f t="shared" si="291"/>
        <v>1.9353323138269034</v>
      </c>
      <c r="DE242" s="348">
        <f t="shared" si="292"/>
        <v>1.9614858934785704</v>
      </c>
      <c r="DF242" s="349">
        <f t="shared" si="293"/>
        <v>1.9748278414724472</v>
      </c>
      <c r="DG242" s="268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 s="847"/>
      <c r="EJ242" s="473">
        <v>1</v>
      </c>
      <c r="EK242" s="348">
        <f t="shared" ref="EK242:FE242" si="306">2*(1/(1+EXP(-4/0.5*(POWER(POWER((ABS(EK$241-$DJ$213)),3)+POWER(ABS($DK216-$DI$214),3),1/3))))-0.5)</f>
        <v>0.99991613172574589</v>
      </c>
      <c r="EL242" s="348">
        <f t="shared" si="306"/>
        <v>0.99986480223361984</v>
      </c>
      <c r="EM242" s="348">
        <f t="shared" si="306"/>
        <v>0.99979428634056511</v>
      </c>
      <c r="EN242" s="348">
        <f t="shared" si="306"/>
        <v>0.99970642188906589</v>
      </c>
      <c r="EO242" s="348">
        <f t="shared" si="306"/>
        <v>0.99960865998978066</v>
      </c>
      <c r="EP242" s="348">
        <f t="shared" si="306"/>
        <v>0.99951309016521694</v>
      </c>
      <c r="EQ242" s="348">
        <f t="shared" si="306"/>
        <v>0.99943250950642137</v>
      </c>
      <c r="ER242" s="348">
        <f t="shared" si="306"/>
        <v>0.99937547967119644</v>
      </c>
      <c r="ES242" s="348">
        <f t="shared" si="306"/>
        <v>0.99934341464796717</v>
      </c>
      <c r="ET242" s="348">
        <f t="shared" si="306"/>
        <v>0.99933108469904885</v>
      </c>
      <c r="EU242" s="348">
        <f t="shared" si="306"/>
        <v>0.99932929973906726</v>
      </c>
      <c r="EV242" s="348">
        <f t="shared" si="306"/>
        <v>0.99933108469904885</v>
      </c>
      <c r="EW242" s="348">
        <f t="shared" si="306"/>
        <v>0.99934341464796717</v>
      </c>
      <c r="EX242" s="348">
        <f t="shared" si="306"/>
        <v>0.99937547967119644</v>
      </c>
      <c r="EY242" s="348">
        <f t="shared" si="306"/>
        <v>0.99943250950642137</v>
      </c>
      <c r="EZ242" s="348">
        <f t="shared" si="306"/>
        <v>0.99951309016521694</v>
      </c>
      <c r="FA242" s="348">
        <f t="shared" si="306"/>
        <v>0.99960865998978066</v>
      </c>
      <c r="FB242" s="348">
        <f t="shared" si="306"/>
        <v>0.99970642188906589</v>
      </c>
      <c r="FC242" s="348">
        <f t="shared" si="306"/>
        <v>0.99979428634056511</v>
      </c>
      <c r="FD242" s="348">
        <f t="shared" si="306"/>
        <v>0.99986480223361984</v>
      </c>
      <c r="FE242" s="348">
        <f t="shared" si="306"/>
        <v>0.99991613172574589</v>
      </c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</row>
    <row r="243" spans="1:189" ht="42" customHeight="1">
      <c r="A243"/>
      <c r="B243" s="270"/>
      <c r="C243" s="268"/>
      <c r="D243" s="214">
        <v>-1.1000000000000001</v>
      </c>
      <c r="E243" s="219">
        <f t="shared" si="259"/>
        <v>-0.99936507842324218</v>
      </c>
      <c r="F243" s="347">
        <f t="shared" si="224"/>
        <v>-0.9994518754816476</v>
      </c>
      <c r="G243" s="348">
        <f t="shared" si="225"/>
        <v>-0.99928193502796414</v>
      </c>
      <c r="H243" s="348">
        <f t="shared" si="226"/>
        <v>-0.99911995979002155</v>
      </c>
      <c r="I243" s="348">
        <f t="shared" si="227"/>
        <v>-0.99892650635086977</v>
      </c>
      <c r="J243" s="348">
        <f t="shared" si="228"/>
        <v>-0.99878166248803413</v>
      </c>
      <c r="K243" s="348">
        <f t="shared" si="229"/>
        <v>-0.99849863054853949</v>
      </c>
      <c r="L243" s="348">
        <f t="shared" si="230"/>
        <v>-0.99813407383262598</v>
      </c>
      <c r="M243" s="348">
        <f t="shared" si="231"/>
        <v>-0.99785580089706216</v>
      </c>
      <c r="N243" s="348">
        <f t="shared" si="232"/>
        <v>-0.99729839832740408</v>
      </c>
      <c r="O243" s="348">
        <f t="shared" si="233"/>
        <v>-0.99658353030098568</v>
      </c>
      <c r="P243" s="348">
        <f t="shared" si="234"/>
        <v>-0.99604022941721826</v>
      </c>
      <c r="Q243" s="348">
        <f t="shared" si="235"/>
        <v>-0.99492138847747935</v>
      </c>
      <c r="R243" s="348">
        <f t="shared" si="236"/>
        <v>-0.99345804542434069</v>
      </c>
      <c r="S243" s="348">
        <f t="shared" si="237"/>
        <v>-0.9922810495719766</v>
      </c>
      <c r="T243" s="348">
        <f t="shared" si="238"/>
        <v>-0.98985506989759153</v>
      </c>
      <c r="U243" s="348">
        <f t="shared" si="239"/>
        <v>-0.98657678723833075</v>
      </c>
      <c r="V243" s="348">
        <f t="shared" si="240"/>
        <v>-0.98349472071935418</v>
      </c>
      <c r="W243" s="348">
        <f t="shared" si="241"/>
        <v>-0.97712998071590618</v>
      </c>
      <c r="X243" s="348">
        <f t="shared" si="242"/>
        <v>-0.96739941214933889</v>
      </c>
      <c r="Y243" s="348">
        <f t="shared" si="243"/>
        <v>-0.95422436237966346</v>
      </c>
      <c r="Z243" s="348">
        <f t="shared" si="244"/>
        <v>-0.92656017565402016</v>
      </c>
      <c r="AA243" s="348">
        <f t="shared" si="245"/>
        <v>-0.87617556767500226</v>
      </c>
      <c r="AB243" s="348">
        <f t="shared" si="246"/>
        <v>-0.78793323565419005</v>
      </c>
      <c r="AC243" s="348">
        <f t="shared" si="247"/>
        <v>-0.62842304350581235</v>
      </c>
      <c r="AD243" s="348">
        <f t="shared" si="248"/>
        <v>-0.41890736107795318</v>
      </c>
      <c r="AE243" s="348">
        <f t="shared" si="249"/>
        <v>-0.33521811690032993</v>
      </c>
      <c r="AF243" s="348">
        <f t="shared" si="250"/>
        <v>-0.39406574416074525</v>
      </c>
      <c r="AG243" s="348">
        <f t="shared" si="251"/>
        <v>1.2770092574350109</v>
      </c>
      <c r="AH243" s="348">
        <f t="shared" si="252"/>
        <v>1.6120887214013757</v>
      </c>
      <c r="AI243" s="348">
        <f t="shared" si="253"/>
        <v>1.7994275332157799</v>
      </c>
      <c r="AJ243" s="349">
        <f t="shared" si="254"/>
        <v>1.8973528871656096</v>
      </c>
      <c r="AK243" s="268"/>
      <c r="AL243" s="182"/>
      <c r="AM243" s="270"/>
      <c r="AN243" s="268"/>
      <c r="AO243" s="214">
        <v>-1.1000000000000001</v>
      </c>
      <c r="AP243" s="219">
        <f t="shared" si="260"/>
        <v>-0.99936507842324218</v>
      </c>
      <c r="AQ243" s="348">
        <f t="shared" si="303"/>
        <v>0.99976926302008295</v>
      </c>
      <c r="AR243" s="348">
        <f t="shared" si="303"/>
        <v>0.99973764019818956</v>
      </c>
      <c r="AS243" s="348">
        <f t="shared" si="303"/>
        <v>0.99971585598037205</v>
      </c>
      <c r="AT243" s="348">
        <f t="shared" si="303"/>
        <v>0.99970379040725565</v>
      </c>
      <c r="AU243" s="348">
        <f t="shared" si="303"/>
        <v>0.99969914153571937</v>
      </c>
      <c r="AV243" s="348">
        <f t="shared" si="303"/>
        <v>0.99969835443134281</v>
      </c>
      <c r="AW243" s="348">
        <f t="shared" si="303"/>
        <v>0.99969874219205934</v>
      </c>
      <c r="AX243" s="348">
        <f t="shared" si="303"/>
        <v>0.99970272227654844</v>
      </c>
      <c r="AY243" s="348">
        <f t="shared" si="303"/>
        <v>0.99971339838742745</v>
      </c>
      <c r="AZ243" s="348">
        <f t="shared" si="303"/>
        <v>0.9997321350311853</v>
      </c>
      <c r="BA243" s="348">
        <f t="shared" si="304"/>
        <v>0.99975699617626101</v>
      </c>
      <c r="BB243" s="348">
        <f t="shared" si="304"/>
        <v>0.9997809462771089</v>
      </c>
      <c r="BC243" s="348">
        <f t="shared" si="304"/>
        <v>0.99978939071376882</v>
      </c>
      <c r="BD243" s="348">
        <f t="shared" si="304"/>
        <v>0.9997548482885672</v>
      </c>
      <c r="BE243" s="348">
        <f t="shared" si="304"/>
        <v>0.99962336293734011</v>
      </c>
      <c r="BF243" s="348">
        <f t="shared" si="304"/>
        <v>0.99928164850827284</v>
      </c>
      <c r="BG243" s="348">
        <f t="shared" si="304"/>
        <v>0.99848227570036385</v>
      </c>
      <c r="BH243" s="348">
        <f t="shared" si="304"/>
        <v>0.99667812784359799</v>
      </c>
      <c r="BI243" s="348">
        <f t="shared" si="304"/>
        <v>0.99266112421395702</v>
      </c>
      <c r="BJ243" s="348">
        <f t="shared" si="304"/>
        <v>0.98378862600000228</v>
      </c>
      <c r="BK243" s="348">
        <f t="shared" si="305"/>
        <v>0.96439855916554196</v>
      </c>
      <c r="BL243" s="348">
        <f t="shared" si="305"/>
        <v>0.92290553104603124</v>
      </c>
      <c r="BM243" s="348">
        <f t="shared" si="305"/>
        <v>0.83806396181476162</v>
      </c>
      <c r="BN243" s="348">
        <f t="shared" si="305"/>
        <v>0.68156613054116855</v>
      </c>
      <c r="BO243" s="348">
        <f t="shared" si="305"/>
        <v>0.46523229050828413</v>
      </c>
      <c r="BP243" s="348">
        <f t="shared" si="305"/>
        <v>0.37994892541933001</v>
      </c>
      <c r="BQ243" s="348">
        <f t="shared" si="305"/>
        <v>0.46523236104780086</v>
      </c>
      <c r="BR243" s="348">
        <f t="shared" si="305"/>
        <v>0.68156638885077758</v>
      </c>
      <c r="BS243" s="348">
        <f t="shared" si="305"/>
        <v>0.83806462357727596</v>
      </c>
      <c r="BT243" s="348">
        <f t="shared" si="305"/>
        <v>0.9229069738203074</v>
      </c>
      <c r="BU243" s="348">
        <f t="shared" si="305"/>
        <v>0.96440146108117031</v>
      </c>
      <c r="BV243" s="268"/>
      <c r="BW243" s="191"/>
      <c r="BX243" s="270"/>
      <c r="BY243" s="268"/>
      <c r="BZ243" s="214">
        <v>-1.1000000000000001</v>
      </c>
      <c r="CA243" s="219">
        <f t="shared" si="261"/>
        <v>-0.99936507842324218</v>
      </c>
      <c r="CB243" s="347">
        <f t="shared" si="262"/>
        <v>-0.99968253921162109</v>
      </c>
      <c r="CC243" s="348">
        <f t="shared" si="264"/>
        <v>-0.99954417523968075</v>
      </c>
      <c r="CD243" s="348">
        <f t="shared" si="265"/>
        <v>-0.99940393444118569</v>
      </c>
      <c r="CE243" s="348">
        <f t="shared" si="266"/>
        <v>-0.99922248563640115</v>
      </c>
      <c r="CF243" s="348">
        <f t="shared" si="267"/>
        <v>-0.99908224483790609</v>
      </c>
      <c r="CG243" s="348">
        <f t="shared" si="268"/>
        <v>-0.99879991411660796</v>
      </c>
      <c r="CH243" s="348">
        <f t="shared" si="269"/>
        <v>-0.9984348601299603</v>
      </c>
      <c r="CI243" s="348">
        <f t="shared" si="270"/>
        <v>-0.99815252940866217</v>
      </c>
      <c r="CJ243" s="348">
        <f t="shared" si="271"/>
        <v>-0.99758430759863892</v>
      </c>
      <c r="CK243" s="348">
        <f t="shared" si="272"/>
        <v>-0.99685055164291447</v>
      </c>
      <c r="CL243" s="348">
        <f t="shared" si="273"/>
        <v>-0.99628232983289122</v>
      </c>
      <c r="CM243" s="348">
        <f t="shared" si="274"/>
        <v>-0.99513937746290815</v>
      </c>
      <c r="CN243" s="348">
        <f t="shared" si="275"/>
        <v>-0.99366732098956556</v>
      </c>
      <c r="CO243" s="348">
        <f t="shared" si="276"/>
        <v>-0.99252436861958249</v>
      </c>
      <c r="CP243" s="348">
        <f t="shared" si="277"/>
        <v>-0.9902280264728458</v>
      </c>
      <c r="CQ243" s="348">
        <f t="shared" si="278"/>
        <v>-0.98728600561322433</v>
      </c>
      <c r="CR243" s="348">
        <f t="shared" si="279"/>
        <v>-0.98498966346648764</v>
      </c>
      <c r="CS243" s="348">
        <f t="shared" si="280"/>
        <v>-0.98038669999713346</v>
      </c>
      <c r="CT243" s="348">
        <f t="shared" si="281"/>
        <v>-0.97455152473647866</v>
      </c>
      <c r="CU243" s="348">
        <f t="shared" si="282"/>
        <v>-0.96994856126712448</v>
      </c>
      <c r="CV243" s="348">
        <f t="shared" si="283"/>
        <v>-0.96076478635113061</v>
      </c>
      <c r="CW243" s="348">
        <f t="shared" si="284"/>
        <v>-0.94936647164952548</v>
      </c>
      <c r="CX243" s="348">
        <f t="shared" si="285"/>
        <v>-0.94018269673353161</v>
      </c>
      <c r="CY243" s="348">
        <f t="shared" si="286"/>
        <v>-0.922027981359402</v>
      </c>
      <c r="CZ243" s="348">
        <f t="shared" si="287"/>
        <v>-0.90042623786986242</v>
      </c>
      <c r="DA243" s="348">
        <f t="shared" si="288"/>
        <v>-0.88227152249573282</v>
      </c>
      <c r="DB243" s="348">
        <f t="shared" si="289"/>
        <v>-0.84702995138435022</v>
      </c>
      <c r="DC243" s="348">
        <f t="shared" si="290"/>
        <v>1.8736388388932128</v>
      </c>
      <c r="DD243" s="348">
        <f t="shared" si="291"/>
        <v>1.923585217712902</v>
      </c>
      <c r="DE243" s="348">
        <f t="shared" si="292"/>
        <v>1.949738797364569</v>
      </c>
      <c r="DF243" s="349">
        <f t="shared" si="293"/>
        <v>1.9673890633041213</v>
      </c>
      <c r="DG243" s="268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 s="848"/>
      <c r="EJ243" s="473">
        <v>0.9</v>
      </c>
      <c r="EK243" s="348">
        <f t="shared" ref="EK243:FE243" si="307">2*(1/(1+EXP(-4/0.5*(POWER(POWER((ABS(EK$241-$DJ$213)),3)+POWER(ABS($DK217-$DI$214),3),1/3))))-0.5)</f>
        <v>0.99986480223361984</v>
      </c>
      <c r="EL243" s="348">
        <f t="shared" si="307"/>
        <v>0.99977022253801517</v>
      </c>
      <c r="EM243" s="348">
        <f t="shared" si="307"/>
        <v>0.99963075264863011</v>
      </c>
      <c r="EN243" s="348">
        <f t="shared" si="307"/>
        <v>0.99944397582544253</v>
      </c>
      <c r="EO243" s="348">
        <f t="shared" si="307"/>
        <v>0.99922123515243122</v>
      </c>
      <c r="EP243" s="348">
        <f t="shared" si="307"/>
        <v>0.99898956338802281</v>
      </c>
      <c r="EQ243" s="348">
        <f t="shared" si="307"/>
        <v>0.99878410986518129</v>
      </c>
      <c r="ER243" s="348">
        <f t="shared" si="307"/>
        <v>0.99863329143872082</v>
      </c>
      <c r="ES243" s="348">
        <f t="shared" si="307"/>
        <v>0.99854655909221113</v>
      </c>
      <c r="ET243" s="348">
        <f t="shared" si="307"/>
        <v>0.99851284049754319</v>
      </c>
      <c r="EU243" s="348">
        <f t="shared" si="307"/>
        <v>0.99850794233232665</v>
      </c>
      <c r="EV243" s="348">
        <f t="shared" si="307"/>
        <v>0.99851284049754319</v>
      </c>
      <c r="EW243" s="348">
        <f t="shared" si="307"/>
        <v>0.99854655909221113</v>
      </c>
      <c r="EX243" s="348">
        <f t="shared" si="307"/>
        <v>0.99863329143872082</v>
      </c>
      <c r="EY243" s="348">
        <f t="shared" si="307"/>
        <v>0.99878410986518129</v>
      </c>
      <c r="EZ243" s="348">
        <f t="shared" si="307"/>
        <v>0.99898956338802281</v>
      </c>
      <c r="FA243" s="348">
        <f t="shared" si="307"/>
        <v>0.99922123515243122</v>
      </c>
      <c r="FB243" s="348">
        <f t="shared" si="307"/>
        <v>0.99944397582544253</v>
      </c>
      <c r="FC243" s="348">
        <f t="shared" si="307"/>
        <v>0.99963075264863011</v>
      </c>
      <c r="FD243" s="348">
        <f t="shared" si="307"/>
        <v>0.99977022253801517</v>
      </c>
      <c r="FE243" s="348">
        <f t="shared" si="307"/>
        <v>0.99986480223361984</v>
      </c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</row>
    <row r="244" spans="1:189" ht="42" customHeight="1">
      <c r="A244"/>
      <c r="B244" s="270"/>
      <c r="C244" s="268"/>
      <c r="D244" s="214">
        <v>-1.2</v>
      </c>
      <c r="E244" s="219">
        <f t="shared" si="259"/>
        <v>-0.99968467368012526</v>
      </c>
      <c r="F244" s="347">
        <f t="shared" si="224"/>
        <v>-0.99973431103055521</v>
      </c>
      <c r="G244" s="348">
        <f t="shared" si="225"/>
        <v>-0.99958351590136929</v>
      </c>
      <c r="H244" s="348">
        <f t="shared" si="226"/>
        <v>-0.99955368369803033</v>
      </c>
      <c r="I244" s="348">
        <f t="shared" si="227"/>
        <v>-0.99941073123471691</v>
      </c>
      <c r="J244" s="348">
        <f t="shared" si="228"/>
        <v>-0.99926871669240092</v>
      </c>
      <c r="K244" s="348">
        <f t="shared" si="229"/>
        <v>-0.99908691898098256</v>
      </c>
      <c r="L244" s="348">
        <f t="shared" si="230"/>
        <v>-0.99894667372130319</v>
      </c>
      <c r="M244" s="348">
        <f t="shared" si="231"/>
        <v>-0.99866550866414827</v>
      </c>
      <c r="N244" s="348">
        <f t="shared" si="232"/>
        <v>-0.99830372716021265</v>
      </c>
      <c r="O244" s="348">
        <f t="shared" si="233"/>
        <v>-0.99802680353853068</v>
      </c>
      <c r="P244" s="348">
        <f t="shared" si="234"/>
        <v>-0.99746438808798266</v>
      </c>
      <c r="Q244" s="348">
        <f t="shared" si="235"/>
        <v>-0.99673165455062973</v>
      </c>
      <c r="R244" s="348">
        <f t="shared" si="236"/>
        <v>-0.99614819218489736</v>
      </c>
      <c r="S244" s="348">
        <f t="shared" si="237"/>
        <v>-0.99494995509107309</v>
      </c>
      <c r="T244" s="348">
        <f t="shared" si="238"/>
        <v>-0.99333230378542003</v>
      </c>
      <c r="U244" s="348">
        <f t="shared" si="239"/>
        <v>-0.99184496777018749</v>
      </c>
      <c r="V244" s="348">
        <f t="shared" si="240"/>
        <v>-0.98877089876177904</v>
      </c>
      <c r="W244" s="348">
        <f t="shared" si="241"/>
        <v>-0.9841062532113235</v>
      </c>
      <c r="X244" s="348">
        <f t="shared" si="242"/>
        <v>-0.97803112131565406</v>
      </c>
      <c r="Y244" s="348">
        <f t="shared" si="243"/>
        <v>-0.96528116322067792</v>
      </c>
      <c r="Z244" s="348">
        <f t="shared" si="244"/>
        <v>-0.94225680678547397</v>
      </c>
      <c r="AA244" s="348">
        <f t="shared" si="245"/>
        <v>-0.90279115341532645</v>
      </c>
      <c r="AB244" s="348">
        <f t="shared" si="246"/>
        <v>-0.82998185993348561</v>
      </c>
      <c r="AC244" s="348">
        <f t="shared" si="247"/>
        <v>-0.72617715125284832</v>
      </c>
      <c r="AD244" s="348">
        <f t="shared" si="248"/>
        <v>-0.64079684144485161</v>
      </c>
      <c r="AE244" s="348">
        <f t="shared" si="249"/>
        <v>-0.6122604359372017</v>
      </c>
      <c r="AF244" s="348">
        <f t="shared" si="250"/>
        <v>-0.61370024999827266</v>
      </c>
      <c r="AG244" s="348">
        <f t="shared" si="251"/>
        <v>-0.67485594090448753</v>
      </c>
      <c r="AH244" s="348">
        <f t="shared" si="252"/>
        <v>1.6417833874622849</v>
      </c>
      <c r="AI244" s="348">
        <f t="shared" si="253"/>
        <v>1.8013355705671437</v>
      </c>
      <c r="AJ244" s="349">
        <f t="shared" si="254"/>
        <v>1.8964900679599115</v>
      </c>
      <c r="AK244" s="268"/>
      <c r="AL244" s="182"/>
      <c r="AM244" s="270"/>
      <c r="AN244" s="268"/>
      <c r="AO244" s="214">
        <v>-1.2</v>
      </c>
      <c r="AP244" s="219">
        <f t="shared" si="260"/>
        <v>-0.99968467368012526</v>
      </c>
      <c r="AQ244" s="348">
        <f t="shared" si="303"/>
        <v>0.99989195715611645</v>
      </c>
      <c r="AR244" s="348">
        <f t="shared" si="303"/>
        <v>0.99987950736415765</v>
      </c>
      <c r="AS244" s="348">
        <f t="shared" si="303"/>
        <v>0.99987110356684594</v>
      </c>
      <c r="AT244" s="348">
        <f t="shared" si="303"/>
        <v>0.99986649514021542</v>
      </c>
      <c r="AU244" s="348">
        <f t="shared" si="303"/>
        <v>0.99986470160450147</v>
      </c>
      <c r="AV244" s="348">
        <f t="shared" si="303"/>
        <v>0.99986432785754187</v>
      </c>
      <c r="AW244" s="348">
        <f t="shared" si="303"/>
        <v>0.99986430434801199</v>
      </c>
      <c r="AX244" s="348">
        <f t="shared" si="303"/>
        <v>0.99986543305565001</v>
      </c>
      <c r="AY244" s="348">
        <f t="shared" si="303"/>
        <v>0.99986866146707798</v>
      </c>
      <c r="AZ244" s="348">
        <f t="shared" si="303"/>
        <v>0.99987404142510572</v>
      </c>
      <c r="BA244" s="348">
        <f t="shared" si="304"/>
        <v>0.99987979009919981</v>
      </c>
      <c r="BB244" s="348">
        <f t="shared" si="304"/>
        <v>0.99988072726439403</v>
      </c>
      <c r="BC244" s="348">
        <f t="shared" si="304"/>
        <v>0.99986536181162988</v>
      </c>
      <c r="BD244" s="348">
        <f t="shared" si="304"/>
        <v>0.99980965242042985</v>
      </c>
      <c r="BE244" s="348">
        <f t="shared" si="304"/>
        <v>0.99966284771867919</v>
      </c>
      <c r="BF244" s="348">
        <f t="shared" si="304"/>
        <v>0.99931548194595976</v>
      </c>
      <c r="BG244" s="348">
        <f t="shared" si="304"/>
        <v>0.99852849275913047</v>
      </c>
      <c r="BH244" s="348">
        <f t="shared" si="304"/>
        <v>0.99677929963169509</v>
      </c>
      <c r="BI244" s="348">
        <f t="shared" si="304"/>
        <v>0.99293541606686075</v>
      </c>
      <c r="BJ244" s="348">
        <f t="shared" si="304"/>
        <v>0.98459226672852695</v>
      </c>
      <c r="BK244" s="348">
        <f t="shared" si="305"/>
        <v>0.96686196970474469</v>
      </c>
      <c r="BL244" s="348">
        <f t="shared" si="305"/>
        <v>0.93076188724475795</v>
      </c>
      <c r="BM244" s="348">
        <f t="shared" si="305"/>
        <v>0.86387622831771049</v>
      </c>
      <c r="BN244" s="348">
        <f t="shared" si="305"/>
        <v>0.7649070964041047</v>
      </c>
      <c r="BO244" s="348">
        <f t="shared" si="305"/>
        <v>0.68156629947686376</v>
      </c>
      <c r="BP244" s="348">
        <f t="shared" si="305"/>
        <v>0.66403671940032538</v>
      </c>
      <c r="BQ244" s="348">
        <f t="shared" si="305"/>
        <v>0.68156637844106238</v>
      </c>
      <c r="BR244" s="348">
        <f t="shared" si="305"/>
        <v>0.76490731446877402</v>
      </c>
      <c r="BS244" s="348">
        <f t="shared" si="305"/>
        <v>0.86387672985703601</v>
      </c>
      <c r="BT244" s="348">
        <f t="shared" si="305"/>
        <v>0.93076292773988967</v>
      </c>
      <c r="BU244" s="348">
        <f t="shared" si="305"/>
        <v>0.96686398523958139</v>
      </c>
      <c r="BV244" s="268"/>
      <c r="BW244" s="191"/>
      <c r="BX244" s="270"/>
      <c r="BY244" s="268"/>
      <c r="BZ244" s="214">
        <v>-1.2</v>
      </c>
      <c r="CA244" s="219">
        <f t="shared" si="261"/>
        <v>-0.99968467368012526</v>
      </c>
      <c r="CB244" s="347">
        <f t="shared" si="262"/>
        <v>-0.99984233684006263</v>
      </c>
      <c r="CC244" s="348">
        <f t="shared" si="264"/>
        <v>-0.99970397286812229</v>
      </c>
      <c r="CD244" s="348">
        <f t="shared" si="265"/>
        <v>-0.99968253921162109</v>
      </c>
      <c r="CE244" s="348">
        <f t="shared" si="266"/>
        <v>-0.99954417523968075</v>
      </c>
      <c r="CF244" s="348">
        <f t="shared" si="267"/>
        <v>-0.99940393444118569</v>
      </c>
      <c r="CG244" s="348">
        <f t="shared" si="268"/>
        <v>-0.99922248563640115</v>
      </c>
      <c r="CH244" s="348">
        <f t="shared" si="269"/>
        <v>-0.99908224483790609</v>
      </c>
      <c r="CI244" s="348">
        <f t="shared" si="270"/>
        <v>-0.99879991411660796</v>
      </c>
      <c r="CJ244" s="348">
        <f t="shared" si="271"/>
        <v>-0.9984348601299603</v>
      </c>
      <c r="CK244" s="348">
        <f t="shared" si="272"/>
        <v>-0.99815252940866217</v>
      </c>
      <c r="CL244" s="348">
        <f t="shared" si="273"/>
        <v>-0.99758430759863892</v>
      </c>
      <c r="CM244" s="348">
        <f t="shared" si="274"/>
        <v>-0.99685055164291447</v>
      </c>
      <c r="CN244" s="348">
        <f t="shared" si="275"/>
        <v>-0.99628232983289122</v>
      </c>
      <c r="CO244" s="348">
        <f t="shared" si="276"/>
        <v>-0.99513937746290815</v>
      </c>
      <c r="CP244" s="348">
        <f t="shared" si="277"/>
        <v>-0.99366732098956556</v>
      </c>
      <c r="CQ244" s="348">
        <f t="shared" si="278"/>
        <v>-0.99252436861958249</v>
      </c>
      <c r="CR244" s="348">
        <f t="shared" si="279"/>
        <v>-0.9902280264728458</v>
      </c>
      <c r="CS244" s="348">
        <f t="shared" si="280"/>
        <v>-0.98728600561322433</v>
      </c>
      <c r="CT244" s="348">
        <f t="shared" si="281"/>
        <v>-0.98498966346648764</v>
      </c>
      <c r="CU244" s="348">
        <f t="shared" si="282"/>
        <v>-0.98038669999713346</v>
      </c>
      <c r="CV244" s="348">
        <f t="shared" si="283"/>
        <v>-0.97455152473647866</v>
      </c>
      <c r="CW244" s="348">
        <f t="shared" si="284"/>
        <v>-0.96994856126712448</v>
      </c>
      <c r="CX244" s="348">
        <f t="shared" si="285"/>
        <v>-0.96076478635113061</v>
      </c>
      <c r="CY244" s="348">
        <f t="shared" si="286"/>
        <v>-0.94936647164952548</v>
      </c>
      <c r="CZ244" s="348">
        <f t="shared" si="287"/>
        <v>-0.94018269673353161</v>
      </c>
      <c r="DA244" s="348">
        <f t="shared" si="288"/>
        <v>-0.922027981359402</v>
      </c>
      <c r="DB244" s="348">
        <f t="shared" si="289"/>
        <v>-0.90042623786986242</v>
      </c>
      <c r="DC244" s="348">
        <f t="shared" si="290"/>
        <v>-0.88227152249573282</v>
      </c>
      <c r="DD244" s="348">
        <f t="shared" si="291"/>
        <v>1.900483403151727</v>
      </c>
      <c r="DE244" s="348">
        <f t="shared" si="292"/>
        <v>1.9353323138269034</v>
      </c>
      <c r="DF244" s="349">
        <f t="shared" si="293"/>
        <v>1.9614858934785704</v>
      </c>
      <c r="DG244" s="268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 s="848"/>
      <c r="EJ244" s="473">
        <v>0.8</v>
      </c>
      <c r="EK244" s="348">
        <f t="shared" ref="EK244:FE244" si="308">2*(1/(1+EXP(-4/0.5*(POWER(POWER((ABS(EK$241-$DJ$213)),3)+POWER(ABS($DK218-$DI$214),3),1/3))))-0.5)</f>
        <v>0.99979428634056511</v>
      </c>
      <c r="EL244" s="348">
        <f t="shared" si="308"/>
        <v>0.99963075264863011</v>
      </c>
      <c r="EM244" s="348">
        <f t="shared" si="308"/>
        <v>0.99937054885321963</v>
      </c>
      <c r="EN244" s="348">
        <f t="shared" si="308"/>
        <v>0.9989925497428358</v>
      </c>
      <c r="EO244" s="348">
        <f t="shared" si="308"/>
        <v>0.99850302354286713</v>
      </c>
      <c r="EP244" s="348">
        <f t="shared" si="308"/>
        <v>0.9979527931074117</v>
      </c>
      <c r="EQ244" s="348">
        <f t="shared" si="308"/>
        <v>0.99743143053470296</v>
      </c>
      <c r="ER244" s="348">
        <f t="shared" si="308"/>
        <v>0.99702918148105213</v>
      </c>
      <c r="ES244" s="348">
        <f t="shared" si="308"/>
        <v>0.99679043576804505</v>
      </c>
      <c r="ET244" s="348">
        <f t="shared" si="308"/>
        <v>0.99669616069810574</v>
      </c>
      <c r="EU244" s="348">
        <f t="shared" si="308"/>
        <v>0.99668239783965107</v>
      </c>
      <c r="EV244" s="348">
        <f t="shared" si="308"/>
        <v>0.99669616069810574</v>
      </c>
      <c r="EW244" s="348">
        <f t="shared" si="308"/>
        <v>0.99679043576804505</v>
      </c>
      <c r="EX244" s="348">
        <f t="shared" si="308"/>
        <v>0.99702918148105213</v>
      </c>
      <c r="EY244" s="348">
        <f t="shared" si="308"/>
        <v>0.99743143053470296</v>
      </c>
      <c r="EZ244" s="348">
        <f t="shared" si="308"/>
        <v>0.9979527931074117</v>
      </c>
      <c r="FA244" s="348">
        <f t="shared" si="308"/>
        <v>0.99850302354286713</v>
      </c>
      <c r="FB244" s="348">
        <f t="shared" si="308"/>
        <v>0.9989925497428358</v>
      </c>
      <c r="FC244" s="348">
        <f t="shared" si="308"/>
        <v>0.99937054885321963</v>
      </c>
      <c r="FD244" s="348">
        <f t="shared" si="308"/>
        <v>0.99963075264863011</v>
      </c>
      <c r="FE244" s="348">
        <f t="shared" si="308"/>
        <v>0.99979428634056511</v>
      </c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</row>
    <row r="245" spans="1:189" ht="42" customHeight="1">
      <c r="A245"/>
      <c r="B245" s="270"/>
      <c r="C245" s="268"/>
      <c r="D245" s="214">
        <v>-1.3</v>
      </c>
      <c r="E245" s="219">
        <f t="shared" si="259"/>
        <v>-0.99984340529770943</v>
      </c>
      <c r="F245" s="347">
        <f t="shared" si="224"/>
        <v>-0.99987155238860148</v>
      </c>
      <c r="G245" s="348">
        <f t="shared" si="225"/>
        <v>-0.99978726624731873</v>
      </c>
      <c r="H245" s="348">
        <f t="shared" si="226"/>
        <v>-0.99978399112662042</v>
      </c>
      <c r="I245" s="348">
        <f t="shared" si="227"/>
        <v>-0.99964384531219985</v>
      </c>
      <c r="J245" s="348">
        <f t="shared" si="228"/>
        <v>-0.99962169187543581</v>
      </c>
      <c r="K245" s="348">
        <f t="shared" si="229"/>
        <v>-0.99948311892323594</v>
      </c>
      <c r="L245" s="348">
        <f t="shared" si="230"/>
        <v>-0.99934271278976017</v>
      </c>
      <c r="M245" s="348">
        <f t="shared" si="231"/>
        <v>-0.99916134236816256</v>
      </c>
      <c r="N245" s="348">
        <f t="shared" si="232"/>
        <v>-0.99902154591326808</v>
      </c>
      <c r="O245" s="348">
        <f t="shared" si="233"/>
        <v>-0.9987395479957768</v>
      </c>
      <c r="P245" s="348">
        <f t="shared" si="234"/>
        <v>-0.99837290537393053</v>
      </c>
      <c r="Q245" s="348">
        <f t="shared" si="235"/>
        <v>-0.99808254910996963</v>
      </c>
      <c r="R245" s="348">
        <f t="shared" si="236"/>
        <v>-0.99748984738091662</v>
      </c>
      <c r="S245" s="348">
        <f t="shared" si="237"/>
        <v>-0.99669348782775458</v>
      </c>
      <c r="T245" s="348">
        <f t="shared" si="238"/>
        <v>-0.99597788581427271</v>
      </c>
      <c r="U245" s="348">
        <f t="shared" si="239"/>
        <v>-0.99450274364930946</v>
      </c>
      <c r="V245" s="348">
        <f t="shared" si="240"/>
        <v>-0.9922990685355606</v>
      </c>
      <c r="W245" s="348">
        <f t="shared" si="241"/>
        <v>-0.98956921294798772</v>
      </c>
      <c r="X245" s="348">
        <f t="shared" si="242"/>
        <v>-0.98389819438969539</v>
      </c>
      <c r="Y245" s="348">
        <f t="shared" si="243"/>
        <v>-0.9739653640665118</v>
      </c>
      <c r="Z245" s="348">
        <f t="shared" si="244"/>
        <v>-0.95780937884968131</v>
      </c>
      <c r="AA245" s="348">
        <f t="shared" si="245"/>
        <v>-0.92815164269668204</v>
      </c>
      <c r="AB245" s="348">
        <f t="shared" si="246"/>
        <v>-0.88418740341618041</v>
      </c>
      <c r="AC245" s="348">
        <f t="shared" si="247"/>
        <v>-0.83791581369288204</v>
      </c>
      <c r="AD245" s="348">
        <f t="shared" si="248"/>
        <v>-0.80518289536015608</v>
      </c>
      <c r="AE245" s="348">
        <f t="shared" si="249"/>
        <v>-0.79144368655884101</v>
      </c>
      <c r="AF245" s="348">
        <f t="shared" si="250"/>
        <v>-0.78793384308318792</v>
      </c>
      <c r="AG245" s="348">
        <f t="shared" si="251"/>
        <v>-0.79651851281855823</v>
      </c>
      <c r="AH245" s="348">
        <f t="shared" si="252"/>
        <v>-0.81693562972509093</v>
      </c>
      <c r="AI245" s="348">
        <f t="shared" si="253"/>
        <v>1.8210978876560835</v>
      </c>
      <c r="AJ245" s="349">
        <f t="shared" si="254"/>
        <v>1.8959393784029495</v>
      </c>
      <c r="AK245" s="268"/>
      <c r="AL245" s="182"/>
      <c r="AM245" s="270"/>
      <c r="AN245" s="268"/>
      <c r="AO245" s="214">
        <v>-1.3</v>
      </c>
      <c r="AP245" s="219">
        <f t="shared" si="260"/>
        <v>-0.99984340529770943</v>
      </c>
      <c r="AQ245" s="348">
        <f t="shared" si="303"/>
        <v>0.99994984581280677</v>
      </c>
      <c r="AR245" s="348">
        <f t="shared" si="303"/>
        <v>0.99994492072328334</v>
      </c>
      <c r="AS245" s="348">
        <f t="shared" si="303"/>
        <v>0.9999416450861377</v>
      </c>
      <c r="AT245" s="348">
        <f t="shared" si="303"/>
        <v>0.99993985463941892</v>
      </c>
      <c r="AU245" s="348">
        <f t="shared" si="303"/>
        <v>0.99993913334103723</v>
      </c>
      <c r="AV245" s="348">
        <f t="shared" si="303"/>
        <v>0.99993891583988259</v>
      </c>
      <c r="AW245" s="348">
        <f t="shared" si="303"/>
        <v>0.99993874183469189</v>
      </c>
      <c r="AX245" s="348">
        <f t="shared" si="303"/>
        <v>0.99993880915500055</v>
      </c>
      <c r="AY245" s="348">
        <f t="shared" si="303"/>
        <v>0.9999392453174385</v>
      </c>
      <c r="AZ245" s="348">
        <f t="shared" si="303"/>
        <v>0.99993956134759532</v>
      </c>
      <c r="BA245" s="348">
        <f t="shared" si="304"/>
        <v>0.9999379481241053</v>
      </c>
      <c r="BB245" s="348">
        <f t="shared" si="304"/>
        <v>0.99992989017546852</v>
      </c>
      <c r="BC245" s="348">
        <f t="shared" si="304"/>
        <v>0.99990531104288349</v>
      </c>
      <c r="BD245" s="348">
        <f t="shared" si="304"/>
        <v>0.99984243995762345</v>
      </c>
      <c r="BE245" s="348">
        <f t="shared" si="304"/>
        <v>0.99969441993549202</v>
      </c>
      <c r="BF245" s="348">
        <f t="shared" si="304"/>
        <v>0.9993602566353853</v>
      </c>
      <c r="BG245" s="348">
        <f t="shared" si="304"/>
        <v>0.99862302762191846</v>
      </c>
      <c r="BH245" s="348">
        <f t="shared" si="304"/>
        <v>0.99702258628097484</v>
      </c>
      <c r="BI245" s="348">
        <f t="shared" si="304"/>
        <v>0.99360770255544373</v>
      </c>
      <c r="BJ245" s="348">
        <f t="shared" si="304"/>
        <v>0.98650781893901274</v>
      </c>
      <c r="BK245" s="348">
        <f t="shared" si="305"/>
        <v>0.97240551284452026</v>
      </c>
      <c r="BL245" s="348">
        <f t="shared" si="305"/>
        <v>0.94671994499659762</v>
      </c>
      <c r="BM245" s="348">
        <f t="shared" si="305"/>
        <v>0.90727619933206405</v>
      </c>
      <c r="BN245" s="348">
        <f t="shared" si="305"/>
        <v>0.86387654681217618</v>
      </c>
      <c r="BO245" s="348">
        <f t="shared" si="305"/>
        <v>0.83806453650132628</v>
      </c>
      <c r="BP245" s="348">
        <f t="shared" si="305"/>
        <v>0.83365455826948109</v>
      </c>
      <c r="BQ245" s="348">
        <f t="shared" si="305"/>
        <v>0.83806460789025305</v>
      </c>
      <c r="BR245" s="348">
        <f t="shared" si="305"/>
        <v>0.86387672491696232</v>
      </c>
      <c r="BS245" s="348">
        <f t="shared" si="305"/>
        <v>0.90727657121333427</v>
      </c>
      <c r="BT245" s="348">
        <f t="shared" si="305"/>
        <v>0.9467206708010194</v>
      </c>
      <c r="BU245" s="348">
        <f t="shared" si="305"/>
        <v>0.97240685827540629</v>
      </c>
      <c r="BV245" s="268"/>
      <c r="BW245" s="191"/>
      <c r="BX245" s="270"/>
      <c r="BY245" s="268"/>
      <c r="BZ245" s="214">
        <v>-1.3</v>
      </c>
      <c r="CA245" s="219">
        <f t="shared" si="261"/>
        <v>-0.99984340529770943</v>
      </c>
      <c r="CB245" s="347">
        <f t="shared" si="262"/>
        <v>-0.99992170264885472</v>
      </c>
      <c r="CC245" s="348">
        <f t="shared" si="264"/>
        <v>-0.99984233684006263</v>
      </c>
      <c r="CD245" s="348">
        <f t="shared" si="265"/>
        <v>-0.99984233684006263</v>
      </c>
      <c r="CE245" s="348">
        <f t="shared" si="266"/>
        <v>-0.99970397286812229</v>
      </c>
      <c r="CF245" s="348">
        <f t="shared" si="267"/>
        <v>-0.99968253921162109</v>
      </c>
      <c r="CG245" s="348">
        <f t="shared" si="268"/>
        <v>-0.99954417523968075</v>
      </c>
      <c r="CH245" s="348">
        <f t="shared" si="269"/>
        <v>-0.99940393444118569</v>
      </c>
      <c r="CI245" s="348">
        <f t="shared" si="270"/>
        <v>-0.99922248563640115</v>
      </c>
      <c r="CJ245" s="348">
        <f t="shared" si="271"/>
        <v>-0.99908224483790609</v>
      </c>
      <c r="CK245" s="348">
        <f t="shared" si="272"/>
        <v>-0.99879991411660796</v>
      </c>
      <c r="CL245" s="348">
        <f t="shared" si="273"/>
        <v>-0.9984348601299603</v>
      </c>
      <c r="CM245" s="348">
        <f t="shared" si="274"/>
        <v>-0.99815252940866217</v>
      </c>
      <c r="CN245" s="348">
        <f t="shared" si="275"/>
        <v>-0.99758430759863892</v>
      </c>
      <c r="CO245" s="348">
        <f t="shared" si="276"/>
        <v>-0.99685055164291447</v>
      </c>
      <c r="CP245" s="348">
        <f t="shared" si="277"/>
        <v>-0.99628232983289122</v>
      </c>
      <c r="CQ245" s="348">
        <f t="shared" si="278"/>
        <v>-0.99513937746290815</v>
      </c>
      <c r="CR245" s="348">
        <f t="shared" si="279"/>
        <v>-0.99366732098956556</v>
      </c>
      <c r="CS245" s="348">
        <f t="shared" si="280"/>
        <v>-0.99252436861958249</v>
      </c>
      <c r="CT245" s="348">
        <f t="shared" si="281"/>
        <v>-0.9902280264728458</v>
      </c>
      <c r="CU245" s="348">
        <f t="shared" si="282"/>
        <v>-0.98728600561322433</v>
      </c>
      <c r="CV245" s="348">
        <f t="shared" si="283"/>
        <v>-0.98498966346648764</v>
      </c>
      <c r="CW245" s="348">
        <f t="shared" si="284"/>
        <v>-0.98038669999713346</v>
      </c>
      <c r="CX245" s="348">
        <f t="shared" si="285"/>
        <v>-0.97455152473647866</v>
      </c>
      <c r="CY245" s="348">
        <f t="shared" si="286"/>
        <v>-0.96994856126712448</v>
      </c>
      <c r="CZ245" s="348">
        <f t="shared" si="287"/>
        <v>-0.96076478635113061</v>
      </c>
      <c r="DA245" s="348">
        <f t="shared" si="288"/>
        <v>-0.94936647164952548</v>
      </c>
      <c r="DB245" s="348">
        <f t="shared" si="289"/>
        <v>-0.94018269673353161</v>
      </c>
      <c r="DC245" s="348">
        <f t="shared" si="290"/>
        <v>-0.922027981359402</v>
      </c>
      <c r="DD245" s="348">
        <f t="shared" si="291"/>
        <v>-0.90042623786986242</v>
      </c>
      <c r="DE245" s="348">
        <f t="shared" si="292"/>
        <v>1.923585217712902</v>
      </c>
      <c r="DF245" s="349">
        <f t="shared" si="293"/>
        <v>1.949738797364569</v>
      </c>
      <c r="DG245" s="268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 s="848"/>
      <c r="EJ245" s="473">
        <v>0.7</v>
      </c>
      <c r="EK245" s="348">
        <f t="shared" ref="EK245:FE245" si="309">2*(1/(1+EXP(-4/0.5*(POWER(POWER((ABS(EK$241-$DJ$213)),3)+POWER(ABS($DK219-$DI$214),3),1/3))))-0.5)</f>
        <v>0.99970642188906589</v>
      </c>
      <c r="EL245" s="348">
        <f t="shared" si="309"/>
        <v>0.99944397582544253</v>
      </c>
      <c r="EM245" s="348">
        <f t="shared" si="309"/>
        <v>0.9989925497428358</v>
      </c>
      <c r="EN245" s="348">
        <f t="shared" si="309"/>
        <v>0.99827628412912439</v>
      </c>
      <c r="EO245" s="348">
        <f t="shared" si="309"/>
        <v>0.99725604466492324</v>
      </c>
      <c r="EP245" s="348">
        <f t="shared" si="309"/>
        <v>0.99599417849651894</v>
      </c>
      <c r="EQ245" s="348">
        <f t="shared" si="309"/>
        <v>0.99468991500439352</v>
      </c>
      <c r="ER245" s="348">
        <f t="shared" si="309"/>
        <v>0.99361175397789792</v>
      </c>
      <c r="ES245" s="348">
        <f t="shared" si="309"/>
        <v>0.99294198423073476</v>
      </c>
      <c r="ET245" s="348">
        <f t="shared" si="309"/>
        <v>0.99267132675449932</v>
      </c>
      <c r="EU245" s="348">
        <f t="shared" si="309"/>
        <v>0.99263152020112821</v>
      </c>
      <c r="EV245" s="348">
        <f t="shared" si="309"/>
        <v>0.99267132675449932</v>
      </c>
      <c r="EW245" s="348">
        <f t="shared" si="309"/>
        <v>0.99294198423073476</v>
      </c>
      <c r="EX245" s="348">
        <f t="shared" si="309"/>
        <v>0.99361175397789792</v>
      </c>
      <c r="EY245" s="348">
        <f t="shared" si="309"/>
        <v>0.99468991500439352</v>
      </c>
      <c r="EZ245" s="348">
        <f t="shared" si="309"/>
        <v>0.99599417849651894</v>
      </c>
      <c r="FA245" s="348">
        <f t="shared" si="309"/>
        <v>0.99725604466492324</v>
      </c>
      <c r="FB245" s="348">
        <f t="shared" si="309"/>
        <v>0.99827628412912439</v>
      </c>
      <c r="FC245" s="348">
        <f t="shared" si="309"/>
        <v>0.9989925497428358</v>
      </c>
      <c r="FD245" s="348">
        <f t="shared" si="309"/>
        <v>0.99944397582544253</v>
      </c>
      <c r="FE245" s="348">
        <f t="shared" si="309"/>
        <v>0.99970642188906589</v>
      </c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</row>
    <row r="246" spans="1:189" ht="42" customHeight="1">
      <c r="A246"/>
      <c r="B246" s="270"/>
      <c r="C246" s="268"/>
      <c r="D246" s="214">
        <v>-1.4</v>
      </c>
      <c r="E246" s="219">
        <f t="shared" si="259"/>
        <v>-0.99992223532874025</v>
      </c>
      <c r="F246" s="347">
        <f t="shared" si="224"/>
        <v>-0.99993798532369971</v>
      </c>
      <c r="G246" s="348">
        <f t="shared" si="225"/>
        <v>-0.9998966114935981</v>
      </c>
      <c r="H246" s="348">
        <f t="shared" si="226"/>
        <v>-0.99989532014686733</v>
      </c>
      <c r="I246" s="348">
        <f t="shared" si="227"/>
        <v>-0.99981524498726915</v>
      </c>
      <c r="J246" s="348">
        <f t="shared" si="228"/>
        <v>-0.99981493302339275</v>
      </c>
      <c r="K246" s="348">
        <f t="shared" si="229"/>
        <v>-0.99967641732171997</v>
      </c>
      <c r="L246" s="348">
        <f t="shared" si="230"/>
        <v>-0.99965475936282389</v>
      </c>
      <c r="M246" s="348">
        <f t="shared" si="231"/>
        <v>-0.99951607804355591</v>
      </c>
      <c r="N246" s="348">
        <f t="shared" si="232"/>
        <v>-0.99937524750264972</v>
      </c>
      <c r="O246" s="348">
        <f t="shared" si="233"/>
        <v>-0.99919225786439603</v>
      </c>
      <c r="P246" s="348">
        <f t="shared" si="234"/>
        <v>-0.99904775141874269</v>
      </c>
      <c r="Q246" s="348">
        <f t="shared" si="235"/>
        <v>-0.99875434955440678</v>
      </c>
      <c r="R246" s="348">
        <f t="shared" si="236"/>
        <v>-0.99836243973746941</v>
      </c>
      <c r="S246" s="348">
        <f t="shared" si="237"/>
        <v>-0.99801812282732205</v>
      </c>
      <c r="T246" s="348">
        <f t="shared" si="238"/>
        <v>-0.99731166707998331</v>
      </c>
      <c r="U246" s="348">
        <f t="shared" si="239"/>
        <v>-0.99627682285151764</v>
      </c>
      <c r="V246" s="348">
        <f t="shared" si="240"/>
        <v>-0.99506534393997625</v>
      </c>
      <c r="W246" s="348">
        <f t="shared" si="241"/>
        <v>-0.992579545852603</v>
      </c>
      <c r="X246" s="348">
        <f t="shared" si="242"/>
        <v>-0.98838847329955137</v>
      </c>
      <c r="Y246" s="348">
        <f t="shared" si="243"/>
        <v>-0.98199138265739783</v>
      </c>
      <c r="Z246" s="348">
        <f t="shared" si="244"/>
        <v>-0.97034235521043055</v>
      </c>
      <c r="AA246" s="348">
        <f t="shared" si="245"/>
        <v>-0.95286090636245879</v>
      </c>
      <c r="AB246" s="348">
        <f t="shared" si="246"/>
        <v>-0.93250981349197426</v>
      </c>
      <c r="AC246" s="348">
        <f t="shared" si="247"/>
        <v>-0.91250745795221999</v>
      </c>
      <c r="AD246" s="348">
        <f t="shared" si="248"/>
        <v>-0.89942032891602641</v>
      </c>
      <c r="AE246" s="348">
        <f t="shared" si="249"/>
        <v>-0.89397104977555741</v>
      </c>
      <c r="AF246" s="348">
        <f t="shared" si="250"/>
        <v>-0.88669650634827868</v>
      </c>
      <c r="AG246" s="348">
        <f t="shared" si="251"/>
        <v>-0.88363511048596854</v>
      </c>
      <c r="AH246" s="348">
        <f t="shared" si="252"/>
        <v>-0.89009039143054014</v>
      </c>
      <c r="AI246" s="348">
        <f t="shared" si="253"/>
        <v>-0.88987877562860651</v>
      </c>
      <c r="AJ246" s="349">
        <f t="shared" si="254"/>
        <v>1.8964688153049891</v>
      </c>
      <c r="AK246" s="268"/>
      <c r="AL246" s="182"/>
      <c r="AM246" s="270"/>
      <c r="AN246" s="268"/>
      <c r="AO246" s="214">
        <v>-1.4</v>
      </c>
      <c r="AP246" s="219">
        <f t="shared" si="260"/>
        <v>-0.99992223532874025</v>
      </c>
      <c r="AQ246" s="348">
        <f t="shared" si="303"/>
        <v>0.9999768667598552</v>
      </c>
      <c r="AR246" s="348">
        <f t="shared" si="303"/>
        <v>0.99997490688001855</v>
      </c>
      <c r="AS246" s="348">
        <f t="shared" si="303"/>
        <v>0.99997361543217089</v>
      </c>
      <c r="AT246" s="348">
        <f t="shared" si="303"/>
        <v>0.99997290387514581</v>
      </c>
      <c r="AU246" s="348">
        <f t="shared" si="303"/>
        <v>0.99997259186207643</v>
      </c>
      <c r="AV246" s="348">
        <f t="shared" si="303"/>
        <v>0.99997243629399279</v>
      </c>
      <c r="AW246" s="348">
        <f t="shared" si="303"/>
        <v>0.99997221132938952</v>
      </c>
      <c r="AX246" s="348">
        <f t="shared" si="303"/>
        <v>0.99997188999063691</v>
      </c>
      <c r="AY246" s="348">
        <f t="shared" si="303"/>
        <v>0.99997129595196965</v>
      </c>
      <c r="AZ246" s="348">
        <f t="shared" si="303"/>
        <v>0.99996974870718014</v>
      </c>
      <c r="BA246" s="348">
        <f t="shared" si="304"/>
        <v>0.99996547489524346</v>
      </c>
      <c r="BB246" s="348">
        <f t="shared" si="304"/>
        <v>0.99995438069070974</v>
      </c>
      <c r="BC246" s="348">
        <f t="shared" si="304"/>
        <v>0.99992746608178174</v>
      </c>
      <c r="BD246" s="348">
        <f t="shared" si="304"/>
        <v>0.99986534464685495</v>
      </c>
      <c r="BE246" s="348">
        <f t="shared" si="304"/>
        <v>0.99972669927084967</v>
      </c>
      <c r="BF246" s="348">
        <f t="shared" si="304"/>
        <v>0.99942445857059392</v>
      </c>
      <c r="BG246" s="348">
        <f t="shared" si="304"/>
        <v>0.9987784728721234</v>
      </c>
      <c r="BH246" s="348">
        <f t="shared" si="304"/>
        <v>0.99742766524139426</v>
      </c>
      <c r="BI246" s="348">
        <f t="shared" si="304"/>
        <v>0.99468751001617206</v>
      </c>
      <c r="BJ246" s="348">
        <f t="shared" si="304"/>
        <v>0.98938768024725265</v>
      </c>
      <c r="BK246" s="348">
        <f t="shared" si="305"/>
        <v>0.97991808883328901</v>
      </c>
      <c r="BL246" s="348">
        <f t="shared" si="305"/>
        <v>0.9651315839026976</v>
      </c>
      <c r="BM246" s="348">
        <f t="shared" si="305"/>
        <v>0.94672040537986935</v>
      </c>
      <c r="BN246" s="348">
        <f t="shared" si="305"/>
        <v>0.93076278773966237</v>
      </c>
      <c r="BO246" s="348">
        <f t="shared" si="305"/>
        <v>0.9229069023920845</v>
      </c>
      <c r="BP246" s="348">
        <f t="shared" si="305"/>
        <v>0.92166851467637489</v>
      </c>
      <c r="BQ246" s="348">
        <f t="shared" si="305"/>
        <v>0.92290695802439393</v>
      </c>
      <c r="BR246" s="348">
        <f t="shared" si="305"/>
        <v>0.93076292124647231</v>
      </c>
      <c r="BS246" s="348">
        <f t="shared" si="305"/>
        <v>0.94672066878381544</v>
      </c>
      <c r="BT246" s="348">
        <f t="shared" si="305"/>
        <v>0.96513207149809488</v>
      </c>
      <c r="BU246" s="348">
        <f t="shared" si="305"/>
        <v>0.97991895332690127</v>
      </c>
      <c r="BV246" s="268"/>
      <c r="BW246" s="191"/>
      <c r="BX246" s="270"/>
      <c r="BY246" s="268"/>
      <c r="BZ246" s="214">
        <v>-1.4</v>
      </c>
      <c r="CA246" s="219">
        <f t="shared" si="261"/>
        <v>-0.99992223532874025</v>
      </c>
      <c r="CB246" s="347">
        <f t="shared" si="262"/>
        <v>-0.99996111766437012</v>
      </c>
      <c r="CC246" s="348">
        <f t="shared" si="264"/>
        <v>-0.99992170264885472</v>
      </c>
      <c r="CD246" s="348">
        <f t="shared" si="265"/>
        <v>-0.99992170264885472</v>
      </c>
      <c r="CE246" s="348">
        <f t="shared" si="266"/>
        <v>-0.99984233684006263</v>
      </c>
      <c r="CF246" s="348">
        <f t="shared" si="267"/>
        <v>-0.99984233684006263</v>
      </c>
      <c r="CG246" s="348">
        <f t="shared" si="268"/>
        <v>-0.99970397286812229</v>
      </c>
      <c r="CH246" s="348">
        <f t="shared" si="269"/>
        <v>-0.99968253921162109</v>
      </c>
      <c r="CI246" s="348">
        <f t="shared" si="270"/>
        <v>-0.99954417523968075</v>
      </c>
      <c r="CJ246" s="348">
        <f t="shared" si="271"/>
        <v>-0.99940393444118569</v>
      </c>
      <c r="CK246" s="348">
        <f t="shared" si="272"/>
        <v>-0.99922248563640115</v>
      </c>
      <c r="CL246" s="348">
        <f t="shared" si="273"/>
        <v>-0.99908224483790609</v>
      </c>
      <c r="CM246" s="348">
        <f t="shared" si="274"/>
        <v>-0.99879991411660796</v>
      </c>
      <c r="CN246" s="348">
        <f t="shared" si="275"/>
        <v>-0.9984348601299603</v>
      </c>
      <c r="CO246" s="348">
        <f t="shared" si="276"/>
        <v>-0.99815252940866217</v>
      </c>
      <c r="CP246" s="348">
        <f t="shared" si="277"/>
        <v>-0.99758430759863892</v>
      </c>
      <c r="CQ246" s="348">
        <f t="shared" si="278"/>
        <v>-0.99685055164291447</v>
      </c>
      <c r="CR246" s="348">
        <f t="shared" si="279"/>
        <v>-0.99628232983289122</v>
      </c>
      <c r="CS246" s="348">
        <f t="shared" si="280"/>
        <v>-0.99513937746290815</v>
      </c>
      <c r="CT246" s="348">
        <f t="shared" si="281"/>
        <v>-0.99366732098956556</v>
      </c>
      <c r="CU246" s="348">
        <f t="shared" si="282"/>
        <v>-0.99252436861958249</v>
      </c>
      <c r="CV246" s="348">
        <f t="shared" si="283"/>
        <v>-0.9902280264728458</v>
      </c>
      <c r="CW246" s="348">
        <f t="shared" si="284"/>
        <v>-0.98728600561322433</v>
      </c>
      <c r="CX246" s="348">
        <f t="shared" si="285"/>
        <v>-0.98498966346648764</v>
      </c>
      <c r="CY246" s="348">
        <f t="shared" si="286"/>
        <v>-0.98038669999713346</v>
      </c>
      <c r="CZ246" s="348">
        <f t="shared" si="287"/>
        <v>-0.97455152473647866</v>
      </c>
      <c r="DA246" s="348">
        <f t="shared" si="288"/>
        <v>-0.96994856126712448</v>
      </c>
      <c r="DB246" s="348">
        <f t="shared" si="289"/>
        <v>-0.96076478635113061</v>
      </c>
      <c r="DC246" s="348">
        <f t="shared" si="290"/>
        <v>-0.94936647164952548</v>
      </c>
      <c r="DD246" s="348">
        <f t="shared" si="291"/>
        <v>-0.94018269673353161</v>
      </c>
      <c r="DE246" s="348">
        <f t="shared" si="292"/>
        <v>-0.922027981359402</v>
      </c>
      <c r="DF246" s="349">
        <f t="shared" si="293"/>
        <v>1.9353323138269034</v>
      </c>
      <c r="DG246" s="268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 s="848"/>
      <c r="EJ246" s="473">
        <v>0.6</v>
      </c>
      <c r="EK246" s="348">
        <f t="shared" ref="EK246:FE246" si="310">2*(1/(1+EXP(-4/0.5*(POWER(POWER((ABS(EK$241-$DJ$213)),3)+POWER(ABS($DK220-$DI$214),3),1/3))))-0.5)</f>
        <v>0.99960865998978066</v>
      </c>
      <c r="EL246" s="348">
        <f t="shared" si="310"/>
        <v>0.99922123515243122</v>
      </c>
      <c r="EM246" s="348">
        <f t="shared" si="310"/>
        <v>0.99850302354286713</v>
      </c>
      <c r="EN246" s="348">
        <f t="shared" si="310"/>
        <v>0.99725604466492324</v>
      </c>
      <c r="EO246" s="348">
        <f t="shared" si="310"/>
        <v>0.99528418982438516</v>
      </c>
      <c r="EP246" s="348">
        <f t="shared" si="310"/>
        <v>0.99255102383055749</v>
      </c>
      <c r="EQ246" s="348">
        <f t="shared" si="310"/>
        <v>0.98938915261775984</v>
      </c>
      <c r="ER246" s="348">
        <f t="shared" si="310"/>
        <v>0.98651020415010771</v>
      </c>
      <c r="ES246" s="348">
        <f t="shared" si="310"/>
        <v>0.98459598356815636</v>
      </c>
      <c r="ET246" s="348">
        <f t="shared" si="310"/>
        <v>0.98379417839205496</v>
      </c>
      <c r="EU246" s="348">
        <f t="shared" si="310"/>
        <v>0.98367485769368024</v>
      </c>
      <c r="EV246" s="348">
        <f t="shared" si="310"/>
        <v>0.98379417839205496</v>
      </c>
      <c r="EW246" s="348">
        <f t="shared" si="310"/>
        <v>0.98459598356815636</v>
      </c>
      <c r="EX246" s="348">
        <f t="shared" si="310"/>
        <v>0.98651020415010771</v>
      </c>
      <c r="EY246" s="348">
        <f t="shared" si="310"/>
        <v>0.98938915261775984</v>
      </c>
      <c r="EZ246" s="348">
        <f t="shared" si="310"/>
        <v>0.99255102383055749</v>
      </c>
      <c r="FA246" s="348">
        <f t="shared" si="310"/>
        <v>0.99528418982438516</v>
      </c>
      <c r="FB246" s="348">
        <f t="shared" si="310"/>
        <v>0.99725604466492324</v>
      </c>
      <c r="FC246" s="348">
        <f t="shared" si="310"/>
        <v>0.99850302354286713</v>
      </c>
      <c r="FD246" s="348">
        <f t="shared" si="310"/>
        <v>0.99922123515243122</v>
      </c>
      <c r="FE246" s="348">
        <f t="shared" si="310"/>
        <v>0.99960865998978066</v>
      </c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</row>
    <row r="247" spans="1:189" ht="42" customHeight="1" thickBot="1">
      <c r="A247"/>
      <c r="B247" s="270"/>
      <c r="C247" s="268"/>
      <c r="D247" s="214">
        <v>-1.5</v>
      </c>
      <c r="E247" s="220">
        <f>C216</f>
        <v>-1</v>
      </c>
      <c r="F247" s="350">
        <f t="shared" si="224"/>
        <v>-0.99998938078929545</v>
      </c>
      <c r="G247" s="351">
        <f t="shared" si="225"/>
        <v>-0.99994971330838556</v>
      </c>
      <c r="H247" s="351">
        <f t="shared" si="226"/>
        <v>-0.99994919659245796</v>
      </c>
      <c r="I247" s="351">
        <f t="shared" si="227"/>
        <v>-0.99990948869785912</v>
      </c>
      <c r="J247" s="351">
        <f t="shared" si="228"/>
        <v>-0.99990933602298027</v>
      </c>
      <c r="K247" s="351">
        <f t="shared" si="229"/>
        <v>-0.99982984329966595</v>
      </c>
      <c r="L247" s="351">
        <f t="shared" si="230"/>
        <v>-0.99982960808094479</v>
      </c>
      <c r="M247" s="351">
        <f t="shared" si="231"/>
        <v>-0.99969079777771075</v>
      </c>
      <c r="N247" s="351">
        <f t="shared" si="232"/>
        <v>-0.99966842850913473</v>
      </c>
      <c r="O247" s="351">
        <f t="shared" si="233"/>
        <v>-0.99952793282267516</v>
      </c>
      <c r="P247" s="351">
        <f t="shared" si="234"/>
        <v>-0.99938271660467171</v>
      </c>
      <c r="Q247" s="351">
        <f t="shared" si="235"/>
        <v>-0.99918981879367696</v>
      </c>
      <c r="R247" s="351">
        <f t="shared" si="236"/>
        <v>-0.99902385771420144</v>
      </c>
      <c r="S247" s="351">
        <f t="shared" si="237"/>
        <v>-0.99868512333890447</v>
      </c>
      <c r="T247" s="351">
        <f t="shared" si="238"/>
        <v>-0.99819902249245107</v>
      </c>
      <c r="U247" s="351">
        <f t="shared" si="239"/>
        <v>-0.99766237349778009</v>
      </c>
      <c r="V247" s="351">
        <f t="shared" si="240"/>
        <v>-0.99657331079557865</v>
      </c>
      <c r="W247" s="351">
        <f t="shared" si="241"/>
        <v>-0.99480771651890321</v>
      </c>
      <c r="X247" s="351">
        <f t="shared" si="242"/>
        <v>-0.99229002604043015</v>
      </c>
      <c r="Y247" s="351">
        <f t="shared" si="243"/>
        <v>-0.98772573522907037</v>
      </c>
      <c r="Z247" s="351">
        <f t="shared" si="244"/>
        <v>-0.98088002480198344</v>
      </c>
      <c r="AA247" s="351">
        <f t="shared" si="245"/>
        <v>-0.97259312778235074</v>
      </c>
      <c r="AB247" s="351">
        <f t="shared" si="246"/>
        <v>-0.96290434655202695</v>
      </c>
      <c r="AC247" s="351">
        <f t="shared" si="247"/>
        <v>-0.9545711841429283</v>
      </c>
      <c r="AD247" s="351">
        <f t="shared" si="248"/>
        <v>-0.94992541846156608</v>
      </c>
      <c r="AE247" s="351">
        <f t="shared" si="249"/>
        <v>-0.94511978891041348</v>
      </c>
      <c r="AF247" s="351">
        <f t="shared" si="250"/>
        <v>-0.93985890138989692</v>
      </c>
      <c r="AG247" s="351">
        <f t="shared" si="251"/>
        <v>-0.93780832547165738</v>
      </c>
      <c r="AH247" s="351">
        <f t="shared" si="252"/>
        <v>-0.93425426501814013</v>
      </c>
      <c r="AI247" s="351">
        <f t="shared" si="253"/>
        <v>-0.93030219848692186</v>
      </c>
      <c r="AJ247" s="352">
        <f t="shared" si="254"/>
        <v>-0.92808418603087428</v>
      </c>
      <c r="AK247" s="268"/>
      <c r="AL247" s="182"/>
      <c r="AM247" s="270"/>
      <c r="AN247" s="268"/>
      <c r="AO247" s="214">
        <v>-1.5</v>
      </c>
      <c r="AP247" s="220">
        <f>AN216</f>
        <v>-1</v>
      </c>
      <c r="AQ247" s="348">
        <f t="shared" si="303"/>
        <v>0.99998938078929545</v>
      </c>
      <c r="AR247" s="348">
        <f t="shared" si="303"/>
        <v>0.99998859520057015</v>
      </c>
      <c r="AS247" s="348">
        <f t="shared" si="303"/>
        <v>0.99998807846455073</v>
      </c>
      <c r="AT247" s="348">
        <f t="shared" si="303"/>
        <v>0.99998778509260955</v>
      </c>
      <c r="AU247" s="348">
        <f t="shared" si="303"/>
        <v>0.99998763240577571</v>
      </c>
      <c r="AV247" s="348">
        <f t="shared" si="303"/>
        <v>0.99998750448952167</v>
      </c>
      <c r="AW247" s="348">
        <f t="shared" si="303"/>
        <v>0.99998726923370929</v>
      </c>
      <c r="AX247" s="348">
        <f t="shared" si="303"/>
        <v>0.99998682100824932</v>
      </c>
      <c r="AY247" s="348">
        <f t="shared" si="303"/>
        <v>0.99998588481649631</v>
      </c>
      <c r="AZ247" s="348">
        <f t="shared" si="303"/>
        <v>0.99998375017592223</v>
      </c>
      <c r="BA247" s="348">
        <f t="shared" si="304"/>
        <v>0.99997876950872133</v>
      </c>
      <c r="BB247" s="348">
        <f t="shared" si="304"/>
        <v>0.99996730773857301</v>
      </c>
      <c r="BC247" s="348">
        <f t="shared" si="304"/>
        <v>0.99994155924198802</v>
      </c>
      <c r="BD247" s="348">
        <f t="shared" si="304"/>
        <v>0.99988507129798365</v>
      </c>
      <c r="BE247" s="348">
        <f t="shared" si="304"/>
        <v>0.99976379266497317</v>
      </c>
      <c r="BF247" s="348">
        <f t="shared" si="304"/>
        <v>0.99950893686441644</v>
      </c>
      <c r="BG247" s="348">
        <f t="shared" si="304"/>
        <v>0.99898655502561595</v>
      </c>
      <c r="BH247" s="348">
        <f t="shared" si="304"/>
        <v>0.99795071074531239</v>
      </c>
      <c r="BI247" s="348">
        <f t="shared" si="304"/>
        <v>0.99599279875501689</v>
      </c>
      <c r="BJ247" s="348">
        <f t="shared" si="304"/>
        <v>0.99255014684200449</v>
      </c>
      <c r="BK247" s="348">
        <f t="shared" si="305"/>
        <v>0.98713120989543301</v>
      </c>
      <c r="BL247" s="348">
        <f t="shared" si="305"/>
        <v>0.97991863830512049</v>
      </c>
      <c r="BM247" s="348">
        <f t="shared" si="305"/>
        <v>0.97240667887562748</v>
      </c>
      <c r="BN247" s="348">
        <f t="shared" si="305"/>
        <v>0.96686388616439856</v>
      </c>
      <c r="BO247" s="348">
        <f t="shared" si="305"/>
        <v>0.96440140815131048</v>
      </c>
      <c r="BP247" s="348">
        <f t="shared" si="305"/>
        <v>0.9640275504687863</v>
      </c>
      <c r="BQ247" s="348">
        <f t="shared" si="305"/>
        <v>0.96440144777777381</v>
      </c>
      <c r="BR247" s="348">
        <f t="shared" si="305"/>
        <v>0.96686397910268596</v>
      </c>
      <c r="BS247" s="348">
        <f t="shared" si="305"/>
        <v>0.97240685575740737</v>
      </c>
      <c r="BT247" s="348">
        <f t="shared" si="305"/>
        <v>0.97991895255213779</v>
      </c>
      <c r="BU247" s="348">
        <f t="shared" si="305"/>
        <v>0.98713174498457468</v>
      </c>
      <c r="BV247" s="268"/>
      <c r="BW247" s="191"/>
      <c r="BX247" s="270"/>
      <c r="BY247" s="268"/>
      <c r="BZ247" s="214">
        <v>-1.5</v>
      </c>
      <c r="CA247" s="220">
        <f>BY216</f>
        <v>-1</v>
      </c>
      <c r="CB247" s="350">
        <f t="shared" si="262"/>
        <v>-1</v>
      </c>
      <c r="CC247" s="351">
        <f t="shared" si="264"/>
        <v>-0.99996111766437012</v>
      </c>
      <c r="CD247" s="351">
        <f t="shared" si="265"/>
        <v>-0.99996111766437012</v>
      </c>
      <c r="CE247" s="351">
        <f t="shared" si="266"/>
        <v>-0.99992170264885472</v>
      </c>
      <c r="CF247" s="351">
        <f t="shared" si="267"/>
        <v>-0.99992170264885472</v>
      </c>
      <c r="CG247" s="351">
        <f t="shared" si="268"/>
        <v>-0.99984233684006263</v>
      </c>
      <c r="CH247" s="351">
        <f t="shared" si="269"/>
        <v>-0.99984233684006263</v>
      </c>
      <c r="CI247" s="351">
        <f t="shared" si="270"/>
        <v>-0.99970397286812229</v>
      </c>
      <c r="CJ247" s="351">
        <f t="shared" si="271"/>
        <v>-0.99968253921162109</v>
      </c>
      <c r="CK247" s="351">
        <f t="shared" si="272"/>
        <v>-0.99954417523968075</v>
      </c>
      <c r="CL247" s="351">
        <f t="shared" si="273"/>
        <v>-0.99940393444118569</v>
      </c>
      <c r="CM247" s="351">
        <f t="shared" si="274"/>
        <v>-0.99922248563640115</v>
      </c>
      <c r="CN247" s="351">
        <f t="shared" si="275"/>
        <v>-0.99908224483790609</v>
      </c>
      <c r="CO247" s="351">
        <f t="shared" si="276"/>
        <v>-0.99879991411660796</v>
      </c>
      <c r="CP247" s="351">
        <f t="shared" si="277"/>
        <v>-0.9984348601299603</v>
      </c>
      <c r="CQ247" s="351">
        <f t="shared" si="278"/>
        <v>-0.99815252940866217</v>
      </c>
      <c r="CR247" s="351">
        <f t="shared" si="279"/>
        <v>-0.99758430759863892</v>
      </c>
      <c r="CS247" s="351">
        <f t="shared" si="280"/>
        <v>-0.99685055164291447</v>
      </c>
      <c r="CT247" s="351">
        <f t="shared" si="281"/>
        <v>-0.99628232983289122</v>
      </c>
      <c r="CU247" s="351">
        <f t="shared" si="282"/>
        <v>-0.99513937746290815</v>
      </c>
      <c r="CV247" s="351">
        <f t="shared" si="283"/>
        <v>-0.99366732098956556</v>
      </c>
      <c r="CW247" s="351">
        <f t="shared" si="284"/>
        <v>-0.99252436861958249</v>
      </c>
      <c r="CX247" s="351">
        <f t="shared" si="285"/>
        <v>-0.9902280264728458</v>
      </c>
      <c r="CY247" s="351">
        <f t="shared" si="286"/>
        <v>-0.98728600561322433</v>
      </c>
      <c r="CZ247" s="351">
        <f t="shared" si="287"/>
        <v>-0.98498966346648764</v>
      </c>
      <c r="DA247" s="351">
        <f t="shared" si="288"/>
        <v>-0.98038669999713346</v>
      </c>
      <c r="DB247" s="351">
        <f t="shared" si="289"/>
        <v>-0.97455152473647866</v>
      </c>
      <c r="DC247" s="351">
        <f t="shared" si="290"/>
        <v>-0.96994856126712448</v>
      </c>
      <c r="DD247" s="351">
        <f t="shared" si="291"/>
        <v>-0.96076478635113061</v>
      </c>
      <c r="DE247" s="351">
        <f t="shared" si="292"/>
        <v>-0.94936647164952548</v>
      </c>
      <c r="DF247" s="352">
        <f t="shared" si="293"/>
        <v>-0.94018269673353161</v>
      </c>
      <c r="DG247" s="268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 s="848"/>
      <c r="EJ247" s="473">
        <v>0.5</v>
      </c>
      <c r="EK247" s="348">
        <f t="shared" ref="EK247:FE247" si="311">2*(1/(1+EXP(-4/0.5*(POWER(POWER((ABS(EK$241-$DJ$213)),3)+POWER(ABS($DK221-$DI$214),3),1/3))))-0.5)</f>
        <v>0.99951309016521694</v>
      </c>
      <c r="EL247" s="348">
        <f t="shared" si="311"/>
        <v>0.99898956338802281</v>
      </c>
      <c r="EM247" s="348">
        <f t="shared" si="311"/>
        <v>0.9979527931074117</v>
      </c>
      <c r="EN247" s="348">
        <f t="shared" si="311"/>
        <v>0.99599417849651894</v>
      </c>
      <c r="EO247" s="348">
        <f t="shared" si="311"/>
        <v>0.99255102383055749</v>
      </c>
      <c r="EP247" s="348">
        <f t="shared" si="311"/>
        <v>0.9871317460424347</v>
      </c>
      <c r="EQ247" s="348">
        <f t="shared" si="311"/>
        <v>0.97991895466052159</v>
      </c>
      <c r="ER247" s="348">
        <f t="shared" si="311"/>
        <v>0.9724068599107285</v>
      </c>
      <c r="ES247" s="348">
        <f t="shared" si="311"/>
        <v>0.96686398719588862</v>
      </c>
      <c r="ET247" s="348">
        <f t="shared" si="311"/>
        <v>0.9644014633691631</v>
      </c>
      <c r="EU247" s="348">
        <f t="shared" si="311"/>
        <v>0.9640275800758169</v>
      </c>
      <c r="EV247" s="348">
        <f t="shared" si="311"/>
        <v>0.9644014633691631</v>
      </c>
      <c r="EW247" s="348">
        <f t="shared" si="311"/>
        <v>0.96686398719588862</v>
      </c>
      <c r="EX247" s="348">
        <f t="shared" si="311"/>
        <v>0.9724068599107285</v>
      </c>
      <c r="EY247" s="348">
        <f t="shared" si="311"/>
        <v>0.97991895466052159</v>
      </c>
      <c r="EZ247" s="348">
        <f t="shared" si="311"/>
        <v>0.9871317460424347</v>
      </c>
      <c r="FA247" s="348">
        <f t="shared" si="311"/>
        <v>0.99255102383055749</v>
      </c>
      <c r="FB247" s="348">
        <f t="shared" si="311"/>
        <v>0.99599417849651894</v>
      </c>
      <c r="FC247" s="348">
        <f t="shared" si="311"/>
        <v>0.9979527931074117</v>
      </c>
      <c r="FD247" s="348">
        <f t="shared" si="311"/>
        <v>0.99898956338802281</v>
      </c>
      <c r="FE247" s="348">
        <f t="shared" si="311"/>
        <v>0.99951309016521694</v>
      </c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</row>
    <row r="248" spans="1:189" ht="42" customHeight="1">
      <c r="A248"/>
      <c r="B248" s="268"/>
      <c r="C248" s="270"/>
      <c r="D248" s="268"/>
      <c r="E248" s="268"/>
      <c r="F248" s="268"/>
      <c r="G248" s="268"/>
      <c r="H248" s="268"/>
      <c r="I248" s="268"/>
      <c r="J248" s="268"/>
      <c r="K248" s="268"/>
      <c r="L248" s="268"/>
      <c r="M248" s="268"/>
      <c r="N248" s="268"/>
      <c r="O248" s="268"/>
      <c r="P248" s="268"/>
      <c r="Q248" s="268"/>
      <c r="R248" s="268"/>
      <c r="S248" s="268"/>
      <c r="T248" s="268"/>
      <c r="U248" s="268"/>
      <c r="V248" s="268"/>
      <c r="W248" s="268"/>
      <c r="X248" s="268"/>
      <c r="Y248" s="268"/>
      <c r="Z248" s="268"/>
      <c r="AA248" s="268"/>
      <c r="AB248" s="268"/>
      <c r="AC248" s="268"/>
      <c r="AD248" s="268"/>
      <c r="AE248" s="268"/>
      <c r="AF248" s="268"/>
      <c r="AG248" s="268"/>
      <c r="AH248" s="268"/>
      <c r="AI248" s="268"/>
      <c r="AJ248" s="268"/>
      <c r="AK248" s="270"/>
      <c r="AL248" s="182"/>
      <c r="AM248" s="268"/>
      <c r="AN248" s="270"/>
      <c r="AO248" s="268"/>
      <c r="AP248" s="268"/>
      <c r="AQ248" s="268"/>
      <c r="AR248" s="268"/>
      <c r="AS248" s="268"/>
      <c r="AT248" s="268"/>
      <c r="AU248" s="268"/>
      <c r="AV248" s="268"/>
      <c r="AW248" s="268"/>
      <c r="AX248" s="268"/>
      <c r="AY248" s="268"/>
      <c r="AZ248" s="268"/>
      <c r="BA248" s="268"/>
      <c r="BB248" s="268"/>
      <c r="BC248" s="268"/>
      <c r="BD248" s="268"/>
      <c r="BE248" s="268"/>
      <c r="BF248" s="268"/>
      <c r="BG248" s="268"/>
      <c r="BH248" s="268"/>
      <c r="BI248" s="268"/>
      <c r="BJ248" s="268"/>
      <c r="BK248" s="268"/>
      <c r="BL248" s="268"/>
      <c r="BM248" s="268"/>
      <c r="BN248" s="268"/>
      <c r="BO248" s="268"/>
      <c r="BP248" s="268"/>
      <c r="BQ248" s="268"/>
      <c r="BR248" s="268"/>
      <c r="BS248" s="268"/>
      <c r="BT248" s="268"/>
      <c r="BU248" s="268"/>
      <c r="BV248" s="270"/>
      <c r="BW248" s="191"/>
      <c r="BX248" s="268"/>
      <c r="BY248" s="270"/>
      <c r="BZ248" s="268"/>
      <c r="CA248" s="268"/>
      <c r="CB248" s="268"/>
      <c r="CC248" s="268"/>
      <c r="CD248" s="268"/>
      <c r="CE248" s="268"/>
      <c r="CF248" s="268"/>
      <c r="CG248" s="268"/>
      <c r="CH248" s="268"/>
      <c r="CI248" s="268"/>
      <c r="CJ248" s="268"/>
      <c r="CK248" s="268"/>
      <c r="CL248" s="268"/>
      <c r="CM248" s="268"/>
      <c r="CN248" s="268"/>
      <c r="CO248" s="268"/>
      <c r="CP248" s="268"/>
      <c r="CQ248" s="268"/>
      <c r="CR248" s="268"/>
      <c r="CS248" s="268"/>
      <c r="CT248" s="268"/>
      <c r="CU248" s="268"/>
      <c r="CV248" s="268"/>
      <c r="CW248" s="268"/>
      <c r="CX248" s="268"/>
      <c r="CY248" s="268"/>
      <c r="CZ248" s="268"/>
      <c r="DA248" s="268"/>
      <c r="DB248" s="268"/>
      <c r="DC248" s="268"/>
      <c r="DD248" s="268"/>
      <c r="DE248" s="268"/>
      <c r="DF248" s="268"/>
      <c r="DG248" s="270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 s="848"/>
      <c r="EJ248" s="473">
        <v>0.4</v>
      </c>
      <c r="EK248" s="348">
        <f t="shared" ref="EK248:FE248" si="312">2*(1/(1+EXP(-4/0.5*(POWER(POWER((ABS(EK$241-$DJ$213)),3)+POWER(ABS($DK222-$DI$214),3),1/3))))-0.5)</f>
        <v>0.99943250950642137</v>
      </c>
      <c r="EL248" s="348">
        <f t="shared" si="312"/>
        <v>0.99878410986518129</v>
      </c>
      <c r="EM248" s="348">
        <f t="shared" si="312"/>
        <v>0.99743143053470296</v>
      </c>
      <c r="EN248" s="348">
        <f t="shared" si="312"/>
        <v>0.99468991500439352</v>
      </c>
      <c r="EO248" s="348">
        <f t="shared" si="312"/>
        <v>0.98938915261775984</v>
      </c>
      <c r="EP248" s="348">
        <f t="shared" si="312"/>
        <v>0.97991895466052159</v>
      </c>
      <c r="EQ248" s="348">
        <f t="shared" si="312"/>
        <v>0.96513207417968316</v>
      </c>
      <c r="ER248" s="348">
        <f t="shared" si="312"/>
        <v>0.94672067410163696</v>
      </c>
      <c r="ES248" s="348">
        <f t="shared" si="312"/>
        <v>0.93076293169836011</v>
      </c>
      <c r="ET248" s="348">
        <f t="shared" si="312"/>
        <v>0.92290697847913838</v>
      </c>
      <c r="EU248" s="348">
        <f t="shared" si="312"/>
        <v>0.92166855440647133</v>
      </c>
      <c r="EV248" s="348">
        <f t="shared" si="312"/>
        <v>0.92290697847913838</v>
      </c>
      <c r="EW248" s="348">
        <f t="shared" si="312"/>
        <v>0.93076293169836011</v>
      </c>
      <c r="EX248" s="348">
        <f t="shared" si="312"/>
        <v>0.94672067410163696</v>
      </c>
      <c r="EY248" s="348">
        <f t="shared" si="312"/>
        <v>0.96513207417968316</v>
      </c>
      <c r="EZ248" s="348">
        <f t="shared" si="312"/>
        <v>0.97991895466052159</v>
      </c>
      <c r="FA248" s="348">
        <f t="shared" si="312"/>
        <v>0.98938915261775984</v>
      </c>
      <c r="FB248" s="348">
        <f t="shared" si="312"/>
        <v>0.99468991500439352</v>
      </c>
      <c r="FC248" s="348">
        <f t="shared" si="312"/>
        <v>0.99743143053470296</v>
      </c>
      <c r="FD248" s="348">
        <f t="shared" si="312"/>
        <v>0.99878410986518129</v>
      </c>
      <c r="FE248" s="348">
        <f t="shared" si="312"/>
        <v>0.99943250950642137</v>
      </c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</row>
    <row r="249" spans="1:189" ht="42" customHeight="1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 s="182"/>
      <c r="AL249" s="182"/>
      <c r="AM249" s="191"/>
      <c r="AN249" s="191"/>
      <c r="AO249" s="191"/>
      <c r="AP249" s="191"/>
      <c r="AQ249" s="191"/>
      <c r="AR249" s="191"/>
      <c r="AS249" s="191"/>
      <c r="AT249" s="191"/>
      <c r="AU249" s="191"/>
      <c r="AV249" s="191"/>
      <c r="AW249" s="191"/>
      <c r="AX249" s="191"/>
      <c r="AY249" s="191"/>
      <c r="AZ249" s="191"/>
      <c r="BA249" s="191"/>
      <c r="BB249" s="191"/>
      <c r="BC249" s="191"/>
      <c r="BD249" s="191"/>
      <c r="BE249" s="191"/>
      <c r="BF249" s="191"/>
      <c r="BG249" s="191"/>
      <c r="BH249" s="182"/>
      <c r="BI249" s="182"/>
      <c r="BJ249" s="191"/>
      <c r="BK249" s="191"/>
      <c r="BL249" s="191"/>
      <c r="BM249" s="191"/>
      <c r="BN249" s="191"/>
      <c r="BO249" s="191"/>
      <c r="BP249" s="191"/>
      <c r="BQ249" s="191"/>
      <c r="BR249" s="191"/>
      <c r="BS249" s="191"/>
      <c r="BT249" s="191"/>
      <c r="BU249" s="191"/>
      <c r="BV249" s="191"/>
      <c r="BW249" s="191"/>
      <c r="BX249" s="191"/>
      <c r="BY249" s="191"/>
      <c r="BZ249" s="191"/>
      <c r="CA249" s="191"/>
      <c r="CB249" s="191"/>
      <c r="CC249" s="191"/>
      <c r="CD249" s="191"/>
      <c r="CE249" s="182"/>
      <c r="CF249" s="182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 s="848"/>
      <c r="EJ249" s="473">
        <v>0.3</v>
      </c>
      <c r="EK249" s="348">
        <f t="shared" ref="EK249:FE249" si="313">2*(1/(1+EXP(-4/0.5*(POWER(POWER((ABS(EK$241-$DJ$213)),3)+POWER(ABS($DK223-$DI$214),3),1/3))))-0.5)</f>
        <v>0.99937547967119644</v>
      </c>
      <c r="EL249" s="348">
        <f t="shared" si="313"/>
        <v>0.99863329143872082</v>
      </c>
      <c r="EM249" s="348">
        <f t="shared" si="313"/>
        <v>0.99702918148105213</v>
      </c>
      <c r="EN249" s="348">
        <f t="shared" si="313"/>
        <v>0.99361175397789792</v>
      </c>
      <c r="EO249" s="348">
        <f t="shared" si="313"/>
        <v>0.98651020415010771</v>
      </c>
      <c r="EP249" s="348">
        <f t="shared" si="313"/>
        <v>0.9724068599107285</v>
      </c>
      <c r="EQ249" s="348">
        <f t="shared" si="313"/>
        <v>0.94672067410163696</v>
      </c>
      <c r="ER249" s="348">
        <f t="shared" si="313"/>
        <v>0.9072765777165146</v>
      </c>
      <c r="ES249" s="348">
        <f t="shared" si="313"/>
        <v>0.86387673752670602</v>
      </c>
      <c r="ET249" s="348">
        <f t="shared" si="313"/>
        <v>0.83806463252931285</v>
      </c>
      <c r="EU249" s="348">
        <f t="shared" si="313"/>
        <v>0.83365460701215532</v>
      </c>
      <c r="EV249" s="348">
        <f t="shared" si="313"/>
        <v>0.83806463252931285</v>
      </c>
      <c r="EW249" s="348">
        <f t="shared" si="313"/>
        <v>0.86387673752670602</v>
      </c>
      <c r="EX249" s="348">
        <f t="shared" si="313"/>
        <v>0.9072765777165146</v>
      </c>
      <c r="EY249" s="348">
        <f t="shared" si="313"/>
        <v>0.94672067410163696</v>
      </c>
      <c r="EZ249" s="348">
        <f t="shared" si="313"/>
        <v>0.9724068599107285</v>
      </c>
      <c r="FA249" s="348">
        <f t="shared" si="313"/>
        <v>0.98651020415010771</v>
      </c>
      <c r="FB249" s="348">
        <f t="shared" si="313"/>
        <v>0.99361175397789792</v>
      </c>
      <c r="FC249" s="348">
        <f t="shared" si="313"/>
        <v>0.99702918148105213</v>
      </c>
      <c r="FD249" s="348">
        <f t="shared" si="313"/>
        <v>0.99863329143872082</v>
      </c>
      <c r="FE249" s="348">
        <f t="shared" si="313"/>
        <v>0.99937547967119644</v>
      </c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</row>
    <row r="250" spans="1:189" ht="42" customHeight="1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82"/>
      <c r="AL250" s="182"/>
      <c r="AM250" s="191"/>
      <c r="AN250" s="191"/>
      <c r="AO250" s="191"/>
      <c r="AP250" s="191"/>
      <c r="AQ250" s="191"/>
      <c r="AR250" s="191"/>
      <c r="AS250" s="191"/>
      <c r="AT250" s="191"/>
      <c r="AU250" s="191"/>
      <c r="AV250" s="191"/>
      <c r="AW250" s="191"/>
      <c r="AX250" s="191"/>
      <c r="AY250" s="191"/>
      <c r="AZ250" s="191"/>
      <c r="BA250" s="191"/>
      <c r="BB250" s="191"/>
      <c r="BC250" s="191"/>
      <c r="BD250" s="191"/>
      <c r="BE250" s="191"/>
      <c r="BF250" s="191"/>
      <c r="BG250" s="191"/>
      <c r="BH250" s="182"/>
      <c r="BI250" s="182"/>
      <c r="BJ250" s="191"/>
      <c r="BK250" s="191"/>
      <c r="BL250" s="191"/>
      <c r="BM250" s="191"/>
      <c r="BN250" s="191"/>
      <c r="BO250" s="191"/>
      <c r="BP250" s="191"/>
      <c r="BQ250" s="191"/>
      <c r="BR250" s="191"/>
      <c r="BS250" s="191"/>
      <c r="BT250" s="191"/>
      <c r="BU250" s="191"/>
      <c r="BV250" s="191"/>
      <c r="BW250" s="191"/>
      <c r="BX250" s="191"/>
      <c r="BY250" s="191"/>
      <c r="BZ250" s="191"/>
      <c r="CA250" s="191"/>
      <c r="CB250" s="191"/>
      <c r="CC250" s="191"/>
      <c r="CD250" s="191"/>
      <c r="CE250" s="182"/>
      <c r="CF250" s="182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 s="848"/>
      <c r="EJ250" s="473">
        <v>0.2</v>
      </c>
      <c r="EK250" s="348">
        <f t="shared" ref="EK250:EP262" si="314">2*(1/(1+EXP(-4/0.5*(POWER(POWER((ABS(EK$241-$DJ$213)),3)+POWER(ABS($DK224-$DI$214),3),1/3))))-0.5)</f>
        <v>0.99934341464796717</v>
      </c>
      <c r="EL250" s="348">
        <f t="shared" si="314"/>
        <v>0.99854655909221113</v>
      </c>
      <c r="EM250" s="348">
        <f t="shared" si="314"/>
        <v>0.99679043576804505</v>
      </c>
      <c r="EN250" s="348">
        <f t="shared" si="314"/>
        <v>0.99294198423073476</v>
      </c>
      <c r="EO250" s="348">
        <f t="shared" si="314"/>
        <v>0.98459598356815636</v>
      </c>
      <c r="EP250" s="348">
        <f t="shared" si="314"/>
        <v>0.96686398719588862</v>
      </c>
      <c r="EQ250" s="348">
        <f t="shared" ref="EQ250:FE250" si="315">2*(1/(1+EXP(-4/0.5*(POWER(POWER((ABS(EQ$241-$DJ$213)),3)+POWER(ABS($DK224-$DI$214),3),1/3))))-0.5)</f>
        <v>0.93076293169836011</v>
      </c>
      <c r="ER250" s="348">
        <f t="shared" si="315"/>
        <v>0.86387673752670602</v>
      </c>
      <c r="ES250" s="348">
        <f t="shared" si="315"/>
        <v>0.76490732853327503</v>
      </c>
      <c r="ET250" s="348">
        <f t="shared" si="315"/>
        <v>0.68156640415783154</v>
      </c>
      <c r="EU250" s="348">
        <f t="shared" si="315"/>
        <v>0.66403677026784913</v>
      </c>
      <c r="EV250" s="348">
        <f t="shared" si="315"/>
        <v>0.68156640415783154</v>
      </c>
      <c r="EW250" s="348">
        <f t="shared" si="315"/>
        <v>0.76490732853327503</v>
      </c>
      <c r="EX250" s="348">
        <f t="shared" si="315"/>
        <v>0.86387673752670602</v>
      </c>
      <c r="EY250" s="348">
        <f t="shared" si="315"/>
        <v>0.93076293169836011</v>
      </c>
      <c r="EZ250" s="348">
        <f t="shared" si="315"/>
        <v>0.96686398719588862</v>
      </c>
      <c r="FA250" s="348">
        <f t="shared" si="315"/>
        <v>0.98459598356815636</v>
      </c>
      <c r="FB250" s="348">
        <f t="shared" si="315"/>
        <v>0.99294198423073476</v>
      </c>
      <c r="FC250" s="348">
        <f t="shared" si="315"/>
        <v>0.99679043576804505</v>
      </c>
      <c r="FD250" s="348">
        <f t="shared" si="315"/>
        <v>0.99854655909221113</v>
      </c>
      <c r="FE250" s="348">
        <f t="shared" si="315"/>
        <v>0.99934341464796717</v>
      </c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</row>
    <row r="251" spans="1:189" ht="42" customHeight="1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82"/>
      <c r="AL251" s="182"/>
      <c r="AM251" s="191"/>
      <c r="AN251" s="191"/>
      <c r="AO251" s="191"/>
      <c r="AP251" s="191"/>
      <c r="AQ251" s="191"/>
      <c r="AR251" s="191"/>
      <c r="AS251" s="191"/>
      <c r="AT251" s="191"/>
      <c r="AU251" s="191"/>
      <c r="AV251" s="191"/>
      <c r="AW251" s="191"/>
      <c r="AX251" s="191"/>
      <c r="AY251" s="191"/>
      <c r="AZ251" s="191"/>
      <c r="BA251" s="191"/>
      <c r="BB251" s="191"/>
      <c r="BC251" s="191"/>
      <c r="BD251" s="191"/>
      <c r="BE251" s="191"/>
      <c r="BF251" s="191"/>
      <c r="BG251" s="191"/>
      <c r="BH251" s="182"/>
      <c r="BI251" s="182"/>
      <c r="BJ251" s="191"/>
      <c r="BK251" s="191"/>
      <c r="BL251" s="191"/>
      <c r="BM251" s="191"/>
      <c r="BN251" s="191"/>
      <c r="BO251" s="191"/>
      <c r="BP251" s="191"/>
      <c r="BQ251" s="191"/>
      <c r="BR251" s="191"/>
      <c r="BS251" s="191"/>
      <c r="BT251" s="191"/>
      <c r="BU251" s="191"/>
      <c r="BV251" s="191"/>
      <c r="BW251" s="191"/>
      <c r="BX251" s="191"/>
      <c r="BY251" s="191"/>
      <c r="BZ251" s="191"/>
      <c r="CA251" s="191"/>
      <c r="CB251" s="191"/>
      <c r="CC251" s="191"/>
      <c r="CD251" s="191"/>
      <c r="CE251" s="182"/>
      <c r="CF251" s="182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 s="848"/>
      <c r="EJ251" s="473">
        <v>0.1</v>
      </c>
      <c r="EK251" s="348">
        <f t="shared" si="314"/>
        <v>0.99933108469904885</v>
      </c>
      <c r="EL251" s="348">
        <f t="shared" si="314"/>
        <v>0.99851284049754319</v>
      </c>
      <c r="EM251" s="348">
        <f t="shared" si="314"/>
        <v>0.99669616069810574</v>
      </c>
      <c r="EN251" s="348">
        <f t="shared" si="314"/>
        <v>0.99267132675449932</v>
      </c>
      <c r="EO251" s="348">
        <f t="shared" si="314"/>
        <v>0.98379417839205496</v>
      </c>
      <c r="EP251" s="348">
        <f t="shared" si="314"/>
        <v>0.9644014633691631</v>
      </c>
      <c r="EQ251" s="348">
        <f t="shared" ref="EQ251:EQ262" si="316">2*(1/(1+EXP(-4/0.5*(POWER(POWER((ABS(EQ$241-$DJ$213)),3)+POWER(ABS($DK225-$DI$214),3),1/3))))-0.5)</f>
        <v>0.92290697847913838</v>
      </c>
      <c r="ER251" s="348">
        <f t="shared" ref="ER251:FE251" si="317">2*(1/(1+EXP(-4/0.5*(POWER(POWER((ABS(ER$241-$DJ$213)),3)+POWER(ABS($DK225-$DI$214),3),1/3))))-0.5)</f>
        <v>0.83806463252931285</v>
      </c>
      <c r="ES251" s="348">
        <f t="shared" si="317"/>
        <v>0.68156640415783154</v>
      </c>
      <c r="ET251" s="348">
        <f t="shared" si="317"/>
        <v>0.46523238285200885</v>
      </c>
      <c r="EU251" s="348">
        <f t="shared" si="317"/>
        <v>0.37994896225522501</v>
      </c>
      <c r="EV251" s="348">
        <f t="shared" si="317"/>
        <v>0.46523238285200885</v>
      </c>
      <c r="EW251" s="348">
        <f t="shared" si="317"/>
        <v>0.68156640415783154</v>
      </c>
      <c r="EX251" s="348">
        <f t="shared" si="317"/>
        <v>0.83806463252931285</v>
      </c>
      <c r="EY251" s="348">
        <f t="shared" si="317"/>
        <v>0.92290697847913838</v>
      </c>
      <c r="EZ251" s="348">
        <f t="shared" si="317"/>
        <v>0.9644014633691631</v>
      </c>
      <c r="FA251" s="348">
        <f t="shared" si="317"/>
        <v>0.98379417839205496</v>
      </c>
      <c r="FB251" s="348">
        <f t="shared" si="317"/>
        <v>0.99267132675449932</v>
      </c>
      <c r="FC251" s="348">
        <f t="shared" si="317"/>
        <v>0.99669616069810574</v>
      </c>
      <c r="FD251" s="348">
        <f t="shared" si="317"/>
        <v>0.99851284049754319</v>
      </c>
      <c r="FE251" s="348">
        <f t="shared" si="317"/>
        <v>0.99933108469904885</v>
      </c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</row>
    <row r="252" spans="1:189" ht="42" customHeight="1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82"/>
      <c r="AL252" s="182"/>
      <c r="AM252" s="191"/>
      <c r="AN252" s="191"/>
      <c r="AO252" s="191"/>
      <c r="AP252" s="191"/>
      <c r="AQ252" s="191"/>
      <c r="AR252" s="191"/>
      <c r="AS252" s="191"/>
      <c r="AT252" s="191"/>
      <c r="AU252" s="191"/>
      <c r="AV252" s="191"/>
      <c r="AW252" s="191"/>
      <c r="AX252" s="191"/>
      <c r="AY252" s="191"/>
      <c r="AZ252" s="191"/>
      <c r="BA252" s="191"/>
      <c r="BB252" s="191"/>
      <c r="BC252" s="191"/>
      <c r="BD252" s="191"/>
      <c r="BE252" s="191"/>
      <c r="BF252" s="191"/>
      <c r="BG252" s="191"/>
      <c r="BH252" s="182"/>
      <c r="BI252" s="182"/>
      <c r="BJ252" s="191"/>
      <c r="BK252" s="191"/>
      <c r="BL252" s="191"/>
      <c r="BM252" s="191"/>
      <c r="BN252" s="191"/>
      <c r="BO252" s="191"/>
      <c r="BP252" s="191"/>
      <c r="BQ252" s="191"/>
      <c r="BR252" s="191"/>
      <c r="BS252" s="191"/>
      <c r="BT252" s="191"/>
      <c r="BU252" s="191"/>
      <c r="BV252" s="191"/>
      <c r="BW252" s="191"/>
      <c r="BX252" s="191"/>
      <c r="BY252" s="191"/>
      <c r="BZ252" s="191"/>
      <c r="CA252" s="191"/>
      <c r="CB252" s="191"/>
      <c r="CC252" s="191"/>
      <c r="CD252" s="191"/>
      <c r="CE252" s="182"/>
      <c r="CF252" s="18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 s="848"/>
      <c r="EJ252" s="473">
        <v>0</v>
      </c>
      <c r="EK252" s="348">
        <f t="shared" si="314"/>
        <v>0.99932929973906726</v>
      </c>
      <c r="EL252" s="348">
        <f t="shared" si="314"/>
        <v>0.99850794233232665</v>
      </c>
      <c r="EM252" s="348">
        <f t="shared" si="314"/>
        <v>0.99668239783965107</v>
      </c>
      <c r="EN252" s="348">
        <f t="shared" si="314"/>
        <v>0.99263152020112821</v>
      </c>
      <c r="EO252" s="348">
        <f t="shared" si="314"/>
        <v>0.98367485769368024</v>
      </c>
      <c r="EP252" s="348">
        <f t="shared" si="314"/>
        <v>0.9640275800758169</v>
      </c>
      <c r="EQ252" s="348">
        <f t="shared" si="316"/>
        <v>0.92166855440647133</v>
      </c>
      <c r="ER252" s="348">
        <f t="shared" ref="ER252:FE252" si="318">2*(1/(1+EXP(-4/0.5*(POWER(POWER((ABS(ER$241-$DJ$213)),3)+POWER(ABS($DK226-$DI$214),3),1/3))))-0.5)</f>
        <v>0.83365460701215532</v>
      </c>
      <c r="ES252" s="348">
        <f t="shared" si="318"/>
        <v>0.66403677026784913</v>
      </c>
      <c r="ET252" s="348">
        <f t="shared" si="318"/>
        <v>0.37994896225522501</v>
      </c>
      <c r="EU252" s="348">
        <f t="shared" si="318"/>
        <v>0</v>
      </c>
      <c r="EV252" s="348">
        <f t="shared" si="318"/>
        <v>0.37994896225522501</v>
      </c>
      <c r="EW252" s="348">
        <f t="shared" si="318"/>
        <v>0.66403677026784913</v>
      </c>
      <c r="EX252" s="348">
        <f t="shared" si="318"/>
        <v>0.83365460701215532</v>
      </c>
      <c r="EY252" s="348">
        <f t="shared" si="318"/>
        <v>0.92166855440647133</v>
      </c>
      <c r="EZ252" s="348">
        <f t="shared" si="318"/>
        <v>0.9640275800758169</v>
      </c>
      <c r="FA252" s="348">
        <f t="shared" si="318"/>
        <v>0.98367485769368024</v>
      </c>
      <c r="FB252" s="348">
        <f t="shared" si="318"/>
        <v>0.99263152020112821</v>
      </c>
      <c r="FC252" s="348">
        <f t="shared" si="318"/>
        <v>0.99668239783965107</v>
      </c>
      <c r="FD252" s="348">
        <f t="shared" si="318"/>
        <v>0.99850794233232665</v>
      </c>
      <c r="FE252" s="348">
        <f t="shared" si="318"/>
        <v>0.99932929973906726</v>
      </c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</row>
    <row r="253" spans="1:189" ht="42" customHeight="1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82"/>
      <c r="AL253" s="182"/>
      <c r="AM253" s="191"/>
      <c r="AN253" s="191"/>
      <c r="AO253" s="191"/>
      <c r="AP253" s="191"/>
      <c r="AQ253" s="191"/>
      <c r="AR253" s="191"/>
      <c r="AS253" s="191"/>
      <c r="AT253" s="191"/>
      <c r="AU253" s="191"/>
      <c r="AV253" s="191"/>
      <c r="AW253" s="191"/>
      <c r="AX253" s="191"/>
      <c r="AY253" s="191"/>
      <c r="AZ253" s="191"/>
      <c r="BA253" s="191"/>
      <c r="BB253" s="191"/>
      <c r="BC253" s="191"/>
      <c r="BD253" s="191"/>
      <c r="BE253" s="191"/>
      <c r="BF253" s="191"/>
      <c r="BG253" s="191"/>
      <c r="BH253" s="182"/>
      <c r="BI253" s="182"/>
      <c r="BJ253" s="191"/>
      <c r="BK253" s="191"/>
      <c r="BL253" s="191"/>
      <c r="BM253" s="191"/>
      <c r="BN253" s="191"/>
      <c r="BO253" s="191"/>
      <c r="BP253" s="191"/>
      <c r="BQ253" s="191"/>
      <c r="BR253" s="191"/>
      <c r="BS253" s="191"/>
      <c r="BT253" s="191"/>
      <c r="BU253" s="191"/>
      <c r="BV253" s="191"/>
      <c r="BW253" s="191"/>
      <c r="BX253" s="191"/>
      <c r="BY253" s="191"/>
      <c r="BZ253" s="191"/>
      <c r="CA253" s="191"/>
      <c r="CB253" s="191"/>
      <c r="CC253" s="191"/>
      <c r="CD253" s="191"/>
      <c r="CE253" s="182"/>
      <c r="CF253" s="182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 s="848"/>
      <c r="EJ253" s="473">
        <v>-0.1</v>
      </c>
      <c r="EK253" s="348">
        <f t="shared" si="314"/>
        <v>0.99933108469904885</v>
      </c>
      <c r="EL253" s="348">
        <f t="shared" si="314"/>
        <v>0.99851284049754319</v>
      </c>
      <c r="EM253" s="348">
        <f t="shared" si="314"/>
        <v>0.99669616069810574</v>
      </c>
      <c r="EN253" s="348">
        <f t="shared" si="314"/>
        <v>0.99267132675449932</v>
      </c>
      <c r="EO253" s="348">
        <f t="shared" si="314"/>
        <v>0.98379417839205496</v>
      </c>
      <c r="EP253" s="348">
        <f t="shared" si="314"/>
        <v>0.9644014633691631</v>
      </c>
      <c r="EQ253" s="348">
        <f t="shared" si="316"/>
        <v>0.92290697847913838</v>
      </c>
      <c r="ER253" s="348">
        <f t="shared" ref="ER253:FE253" si="319">2*(1/(1+EXP(-4/0.5*(POWER(POWER((ABS(ER$241-$DJ$213)),3)+POWER(ABS($DK227-$DI$214),3),1/3))))-0.5)</f>
        <v>0.83806463252931285</v>
      </c>
      <c r="ES253" s="348">
        <f t="shared" si="319"/>
        <v>0.68156640415783154</v>
      </c>
      <c r="ET253" s="348">
        <f t="shared" si="319"/>
        <v>0.46523238285200885</v>
      </c>
      <c r="EU253" s="348">
        <f t="shared" si="319"/>
        <v>0.37994896225522501</v>
      </c>
      <c r="EV253" s="348">
        <f t="shared" si="319"/>
        <v>0.46523238285200885</v>
      </c>
      <c r="EW253" s="348">
        <f t="shared" si="319"/>
        <v>0.68156640415783154</v>
      </c>
      <c r="EX253" s="348">
        <f t="shared" si="319"/>
        <v>0.83806463252931285</v>
      </c>
      <c r="EY253" s="348">
        <f t="shared" si="319"/>
        <v>0.92290697847913838</v>
      </c>
      <c r="EZ253" s="348">
        <f t="shared" si="319"/>
        <v>0.9644014633691631</v>
      </c>
      <c r="FA253" s="348">
        <f t="shared" si="319"/>
        <v>0.98379417839205496</v>
      </c>
      <c r="FB253" s="348">
        <f t="shared" si="319"/>
        <v>0.99267132675449932</v>
      </c>
      <c r="FC253" s="348">
        <f t="shared" si="319"/>
        <v>0.99669616069810574</v>
      </c>
      <c r="FD253" s="348">
        <f t="shared" si="319"/>
        <v>0.99851284049754319</v>
      </c>
      <c r="FE253" s="348">
        <f t="shared" si="319"/>
        <v>0.99933108469904885</v>
      </c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</row>
    <row r="254" spans="1:189" ht="42" customHeight="1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82"/>
      <c r="AL254" s="182"/>
      <c r="AM254" s="191"/>
      <c r="AN254" s="191"/>
      <c r="AO254" s="191"/>
      <c r="AP254" s="191"/>
      <c r="AQ254" s="191"/>
      <c r="AR254" s="191"/>
      <c r="AS254" s="191"/>
      <c r="AT254" s="191"/>
      <c r="AU254" s="191"/>
      <c r="AV254" s="191"/>
      <c r="AW254" s="191"/>
      <c r="AX254" s="191"/>
      <c r="AY254" s="191"/>
      <c r="AZ254" s="191"/>
      <c r="BA254" s="191"/>
      <c r="BB254" s="191"/>
      <c r="BC254" s="191"/>
      <c r="BD254" s="191"/>
      <c r="BE254" s="191"/>
      <c r="BF254" s="191"/>
      <c r="BG254" s="191"/>
      <c r="BH254" s="182"/>
      <c r="BI254" s="182"/>
      <c r="BJ254" s="191"/>
      <c r="BK254" s="191"/>
      <c r="BL254" s="191"/>
      <c r="BM254" s="191"/>
      <c r="BN254" s="191"/>
      <c r="BO254" s="191"/>
      <c r="BP254" s="191"/>
      <c r="BQ254" s="191"/>
      <c r="BR254" s="191"/>
      <c r="BS254" s="191"/>
      <c r="BT254" s="191"/>
      <c r="BU254" s="191"/>
      <c r="BV254" s="191"/>
      <c r="BW254" s="191"/>
      <c r="BX254" s="191"/>
      <c r="BY254" s="191"/>
      <c r="BZ254" s="191"/>
      <c r="CA254" s="191"/>
      <c r="CB254" s="191"/>
      <c r="CC254" s="191"/>
      <c r="CD254" s="191"/>
      <c r="CE254" s="182"/>
      <c r="CF254" s="182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 s="848"/>
      <c r="EJ254" s="473">
        <v>-0.2</v>
      </c>
      <c r="EK254" s="348">
        <f t="shared" si="314"/>
        <v>0.99934341464796717</v>
      </c>
      <c r="EL254" s="348">
        <f t="shared" si="314"/>
        <v>0.99854655909221113</v>
      </c>
      <c r="EM254" s="348">
        <f t="shared" si="314"/>
        <v>0.99679043576804505</v>
      </c>
      <c r="EN254" s="348">
        <f t="shared" si="314"/>
        <v>0.99294198423073476</v>
      </c>
      <c r="EO254" s="348">
        <f t="shared" si="314"/>
        <v>0.98459598356815636</v>
      </c>
      <c r="EP254" s="348">
        <f t="shared" si="314"/>
        <v>0.96686398719588862</v>
      </c>
      <c r="EQ254" s="348">
        <f t="shared" si="316"/>
        <v>0.93076293169836011</v>
      </c>
      <c r="ER254" s="348">
        <f t="shared" ref="ER254:FE254" si="320">2*(1/(1+EXP(-4/0.5*(POWER(POWER((ABS(ER$241-$DJ$213)),3)+POWER(ABS($DK228-$DI$214),3),1/3))))-0.5)</f>
        <v>0.86387673752670602</v>
      </c>
      <c r="ES254" s="348">
        <f t="shared" si="320"/>
        <v>0.76490732853327503</v>
      </c>
      <c r="ET254" s="348">
        <f t="shared" si="320"/>
        <v>0.68156640415783154</v>
      </c>
      <c r="EU254" s="348">
        <f t="shared" si="320"/>
        <v>0.66403677026784913</v>
      </c>
      <c r="EV254" s="348">
        <f t="shared" si="320"/>
        <v>0.68156640415783154</v>
      </c>
      <c r="EW254" s="348">
        <f t="shared" si="320"/>
        <v>0.76490732853327503</v>
      </c>
      <c r="EX254" s="348">
        <f t="shared" si="320"/>
        <v>0.86387673752670602</v>
      </c>
      <c r="EY254" s="348">
        <f t="shared" si="320"/>
        <v>0.93076293169836011</v>
      </c>
      <c r="EZ254" s="348">
        <f t="shared" si="320"/>
        <v>0.96686398719588862</v>
      </c>
      <c r="FA254" s="348">
        <f t="shared" si="320"/>
        <v>0.98459598356815636</v>
      </c>
      <c r="FB254" s="348">
        <f t="shared" si="320"/>
        <v>0.99294198423073476</v>
      </c>
      <c r="FC254" s="348">
        <f t="shared" si="320"/>
        <v>0.99679043576804505</v>
      </c>
      <c r="FD254" s="348">
        <f t="shared" si="320"/>
        <v>0.99854655909221113</v>
      </c>
      <c r="FE254" s="348">
        <f t="shared" si="320"/>
        <v>0.99934341464796717</v>
      </c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</row>
    <row r="255" spans="1:189" ht="42" customHeight="1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82"/>
      <c r="AL255" s="182"/>
      <c r="AM255" s="191"/>
      <c r="AN255" s="191"/>
      <c r="AO255" s="191"/>
      <c r="AP255" s="191"/>
      <c r="AQ255" s="191"/>
      <c r="AR255" s="191"/>
      <c r="AS255" s="191"/>
      <c r="AT255" s="191"/>
      <c r="AU255" s="191"/>
      <c r="AV255" s="191"/>
      <c r="AW255" s="191"/>
      <c r="AX255" s="191"/>
      <c r="AY255" s="191"/>
      <c r="AZ255" s="191"/>
      <c r="BA255" s="191"/>
      <c r="BB255" s="191"/>
      <c r="BC255" s="191"/>
      <c r="BD255" s="191"/>
      <c r="BE255" s="191"/>
      <c r="BF255" s="191"/>
      <c r="BG255" s="191"/>
      <c r="BH255" s="182"/>
      <c r="BI255" s="182"/>
      <c r="BJ255" s="191"/>
      <c r="BK255" s="191"/>
      <c r="BL255" s="191"/>
      <c r="BM255" s="191"/>
      <c r="BN255" s="191"/>
      <c r="BO255" s="191"/>
      <c r="BP255" s="191"/>
      <c r="BQ255" s="191"/>
      <c r="BR255" s="191"/>
      <c r="BS255" s="191"/>
      <c r="BT255" s="191"/>
      <c r="BU255" s="191"/>
      <c r="BV255" s="191"/>
      <c r="BW255" s="191"/>
      <c r="BX255" s="191"/>
      <c r="BY255" s="191"/>
      <c r="BZ255" s="191"/>
      <c r="CA255" s="191"/>
      <c r="CB255" s="191"/>
      <c r="CC255" s="191"/>
      <c r="CD255" s="191"/>
      <c r="CE255" s="182"/>
      <c r="CF255" s="182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 s="848"/>
      <c r="EJ255" s="473">
        <v>-0.3</v>
      </c>
      <c r="EK255" s="348">
        <f t="shared" si="314"/>
        <v>0.99937547967119644</v>
      </c>
      <c r="EL255" s="348">
        <f t="shared" si="314"/>
        <v>0.99863329143872082</v>
      </c>
      <c r="EM255" s="348">
        <f t="shared" si="314"/>
        <v>0.99702918148105213</v>
      </c>
      <c r="EN255" s="348">
        <f t="shared" si="314"/>
        <v>0.99361175397789792</v>
      </c>
      <c r="EO255" s="348">
        <f t="shared" si="314"/>
        <v>0.98651020415010771</v>
      </c>
      <c r="EP255" s="348">
        <f t="shared" si="314"/>
        <v>0.9724068599107285</v>
      </c>
      <c r="EQ255" s="348">
        <f t="shared" si="316"/>
        <v>0.94672067410163696</v>
      </c>
      <c r="ER255" s="348">
        <f t="shared" ref="ER255:FE255" si="321">2*(1/(1+EXP(-4/0.5*(POWER(POWER((ABS(ER$241-$DJ$213)),3)+POWER(ABS($DK229-$DI$214),3),1/3))))-0.5)</f>
        <v>0.9072765777165146</v>
      </c>
      <c r="ES255" s="348">
        <f t="shared" si="321"/>
        <v>0.86387673752670602</v>
      </c>
      <c r="ET255" s="348">
        <f t="shared" si="321"/>
        <v>0.83806463252931285</v>
      </c>
      <c r="EU255" s="348">
        <f t="shared" si="321"/>
        <v>0.83365460701215532</v>
      </c>
      <c r="EV255" s="348">
        <f t="shared" si="321"/>
        <v>0.83806463252931285</v>
      </c>
      <c r="EW255" s="348">
        <f t="shared" si="321"/>
        <v>0.86387673752670602</v>
      </c>
      <c r="EX255" s="348">
        <f t="shared" si="321"/>
        <v>0.9072765777165146</v>
      </c>
      <c r="EY255" s="348">
        <f t="shared" si="321"/>
        <v>0.94672067410163696</v>
      </c>
      <c r="EZ255" s="348">
        <f t="shared" si="321"/>
        <v>0.9724068599107285</v>
      </c>
      <c r="FA255" s="348">
        <f t="shared" si="321"/>
        <v>0.98651020415010771</v>
      </c>
      <c r="FB255" s="348">
        <f t="shared" si="321"/>
        <v>0.99361175397789792</v>
      </c>
      <c r="FC255" s="348">
        <f t="shared" si="321"/>
        <v>0.99702918148105213</v>
      </c>
      <c r="FD255" s="348">
        <f t="shared" si="321"/>
        <v>0.99863329143872082</v>
      </c>
      <c r="FE255" s="348">
        <f t="shared" si="321"/>
        <v>0.99937547967119644</v>
      </c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</row>
    <row r="256" spans="1:189" ht="42" customHeight="1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82"/>
      <c r="AL256" s="182"/>
      <c r="AM256" s="191"/>
      <c r="AN256" s="191"/>
      <c r="AO256" s="191"/>
      <c r="AP256" s="191"/>
      <c r="AQ256" s="191"/>
      <c r="AR256" s="191"/>
      <c r="AS256" s="191"/>
      <c r="AT256" s="191"/>
      <c r="AU256" s="191"/>
      <c r="AV256" s="191"/>
      <c r="AW256" s="191"/>
      <c r="AX256" s="191"/>
      <c r="AY256" s="191"/>
      <c r="AZ256" s="191"/>
      <c r="BA256" s="191"/>
      <c r="BB256" s="191"/>
      <c r="BC256" s="191"/>
      <c r="BD256" s="191"/>
      <c r="BE256" s="191"/>
      <c r="BF256" s="191"/>
      <c r="BG256" s="191"/>
      <c r="BH256" s="182"/>
      <c r="BI256" s="182"/>
      <c r="BJ256" s="191"/>
      <c r="BK256" s="191"/>
      <c r="BL256" s="191"/>
      <c r="BM256" s="191"/>
      <c r="BN256" s="191"/>
      <c r="BO256" s="191"/>
      <c r="BP256" s="191"/>
      <c r="BQ256" s="191"/>
      <c r="BR256" s="191"/>
      <c r="BS256" s="191"/>
      <c r="BT256" s="191"/>
      <c r="BU256" s="191"/>
      <c r="BV256" s="191"/>
      <c r="BW256" s="191"/>
      <c r="BX256" s="191"/>
      <c r="BY256" s="191"/>
      <c r="BZ256" s="191"/>
      <c r="CA256" s="191"/>
      <c r="CB256" s="191"/>
      <c r="CC256" s="191"/>
      <c r="CD256" s="191"/>
      <c r="CE256" s="182"/>
      <c r="CF256" s="182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 s="848"/>
      <c r="EJ256" s="473">
        <v>-0.4</v>
      </c>
      <c r="EK256" s="348">
        <f t="shared" si="314"/>
        <v>0.99943250950642137</v>
      </c>
      <c r="EL256" s="348">
        <f t="shared" si="314"/>
        <v>0.99878410986518129</v>
      </c>
      <c r="EM256" s="348">
        <f t="shared" si="314"/>
        <v>0.99743143053470296</v>
      </c>
      <c r="EN256" s="348">
        <f t="shared" si="314"/>
        <v>0.99468991500439352</v>
      </c>
      <c r="EO256" s="348">
        <f t="shared" si="314"/>
        <v>0.98938915261775984</v>
      </c>
      <c r="EP256" s="348">
        <f t="shared" si="314"/>
        <v>0.97991895466052159</v>
      </c>
      <c r="EQ256" s="348">
        <f t="shared" si="316"/>
        <v>0.96513207417968316</v>
      </c>
      <c r="ER256" s="348">
        <f t="shared" ref="ER256:FE256" si="322">2*(1/(1+EXP(-4/0.5*(POWER(POWER((ABS(ER$241-$DJ$213)),3)+POWER(ABS($DK230-$DI$214),3),1/3))))-0.5)</f>
        <v>0.94672067410163696</v>
      </c>
      <c r="ES256" s="348">
        <f t="shared" si="322"/>
        <v>0.93076293169836011</v>
      </c>
      <c r="ET256" s="348">
        <f t="shared" si="322"/>
        <v>0.92290697847913838</v>
      </c>
      <c r="EU256" s="348">
        <f t="shared" si="322"/>
        <v>0.92166855440647133</v>
      </c>
      <c r="EV256" s="348">
        <f t="shared" si="322"/>
        <v>0.92290697847913838</v>
      </c>
      <c r="EW256" s="348">
        <f t="shared" si="322"/>
        <v>0.93076293169836011</v>
      </c>
      <c r="EX256" s="348">
        <f t="shared" si="322"/>
        <v>0.94672067410163696</v>
      </c>
      <c r="EY256" s="348">
        <f t="shared" si="322"/>
        <v>0.96513207417968316</v>
      </c>
      <c r="EZ256" s="348">
        <f t="shared" si="322"/>
        <v>0.97991895466052159</v>
      </c>
      <c r="FA256" s="348">
        <f t="shared" si="322"/>
        <v>0.98938915261775984</v>
      </c>
      <c r="FB256" s="348">
        <f t="shared" si="322"/>
        <v>0.99468991500439352</v>
      </c>
      <c r="FC256" s="348">
        <f t="shared" si="322"/>
        <v>0.99743143053470296</v>
      </c>
      <c r="FD256" s="348">
        <f t="shared" si="322"/>
        <v>0.99878410986518129</v>
      </c>
      <c r="FE256" s="348">
        <f t="shared" si="322"/>
        <v>0.99943250950642137</v>
      </c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</row>
    <row r="257" spans="1:189" ht="42" customHeight="1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82"/>
      <c r="AL257" s="182"/>
      <c r="AM257" s="191"/>
      <c r="AN257" s="191"/>
      <c r="AO257" s="191"/>
      <c r="AP257" s="191"/>
      <c r="AQ257" s="191"/>
      <c r="AR257" s="191"/>
      <c r="AS257" s="191"/>
      <c r="AT257" s="191"/>
      <c r="AU257" s="191"/>
      <c r="AV257" s="191"/>
      <c r="AW257" s="191"/>
      <c r="AX257" s="191"/>
      <c r="AY257" s="191"/>
      <c r="AZ257" s="191"/>
      <c r="BA257" s="191"/>
      <c r="BB257" s="191"/>
      <c r="BC257" s="191"/>
      <c r="BD257" s="191"/>
      <c r="BE257" s="191"/>
      <c r="BF257" s="191"/>
      <c r="BG257" s="191"/>
      <c r="BH257" s="182"/>
      <c r="BI257" s="182"/>
      <c r="BJ257" s="191"/>
      <c r="BK257" s="191"/>
      <c r="BL257" s="191"/>
      <c r="BM257" s="191"/>
      <c r="BN257" s="191"/>
      <c r="BO257" s="191"/>
      <c r="BP257" s="191"/>
      <c r="BQ257" s="191"/>
      <c r="BR257" s="191"/>
      <c r="BS257" s="191"/>
      <c r="BT257" s="191"/>
      <c r="BU257" s="191"/>
      <c r="BV257" s="191"/>
      <c r="BW257" s="191"/>
      <c r="BX257" s="191"/>
      <c r="BY257" s="191"/>
      <c r="BZ257" s="191"/>
      <c r="CA257" s="191"/>
      <c r="CB257" s="191"/>
      <c r="CC257" s="191"/>
      <c r="CD257" s="191"/>
      <c r="CE257" s="182"/>
      <c r="CF257" s="182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 s="848"/>
      <c r="EJ257" s="473">
        <v>-0.5</v>
      </c>
      <c r="EK257" s="348">
        <f t="shared" si="314"/>
        <v>0.99951309016521694</v>
      </c>
      <c r="EL257" s="348">
        <f t="shared" si="314"/>
        <v>0.99898956338802281</v>
      </c>
      <c r="EM257" s="348">
        <f t="shared" si="314"/>
        <v>0.9979527931074117</v>
      </c>
      <c r="EN257" s="348">
        <f t="shared" si="314"/>
        <v>0.99599417849651894</v>
      </c>
      <c r="EO257" s="348">
        <f t="shared" si="314"/>
        <v>0.99255102383055749</v>
      </c>
      <c r="EP257" s="348">
        <f t="shared" si="314"/>
        <v>0.9871317460424347</v>
      </c>
      <c r="EQ257" s="348">
        <f t="shared" si="316"/>
        <v>0.97991895466052159</v>
      </c>
      <c r="ER257" s="348">
        <f t="shared" ref="ER257:FE257" si="323">2*(1/(1+EXP(-4/0.5*(POWER(POWER((ABS(ER$241-$DJ$213)),3)+POWER(ABS($DK231-$DI$214),3),1/3))))-0.5)</f>
        <v>0.9724068599107285</v>
      </c>
      <c r="ES257" s="348">
        <f t="shared" si="323"/>
        <v>0.96686398719588862</v>
      </c>
      <c r="ET257" s="348">
        <f t="shared" si="323"/>
        <v>0.9644014633691631</v>
      </c>
      <c r="EU257" s="348">
        <f t="shared" si="323"/>
        <v>0.9640275800758169</v>
      </c>
      <c r="EV257" s="348">
        <f t="shared" si="323"/>
        <v>0.9644014633691631</v>
      </c>
      <c r="EW257" s="348">
        <f t="shared" si="323"/>
        <v>0.96686398719588862</v>
      </c>
      <c r="EX257" s="348">
        <f t="shared" si="323"/>
        <v>0.9724068599107285</v>
      </c>
      <c r="EY257" s="348">
        <f t="shared" si="323"/>
        <v>0.97991895466052159</v>
      </c>
      <c r="EZ257" s="348">
        <f t="shared" si="323"/>
        <v>0.9871317460424347</v>
      </c>
      <c r="FA257" s="348">
        <f t="shared" si="323"/>
        <v>0.99255102383055749</v>
      </c>
      <c r="FB257" s="348">
        <f t="shared" si="323"/>
        <v>0.99599417849651894</v>
      </c>
      <c r="FC257" s="348">
        <f t="shared" si="323"/>
        <v>0.9979527931074117</v>
      </c>
      <c r="FD257" s="348">
        <f t="shared" si="323"/>
        <v>0.99898956338802281</v>
      </c>
      <c r="FE257" s="348">
        <f t="shared" si="323"/>
        <v>0.99951309016521694</v>
      </c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</row>
    <row r="258" spans="1:189" ht="42" customHeight="1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82"/>
      <c r="AL258" s="182"/>
      <c r="AM258" s="191"/>
      <c r="AN258" s="191"/>
      <c r="AO258" s="191"/>
      <c r="AP258" s="191"/>
      <c r="AQ258" s="191"/>
      <c r="AR258" s="191"/>
      <c r="AS258" s="191"/>
      <c r="AT258" s="191"/>
      <c r="AU258" s="191"/>
      <c r="AV258" s="191"/>
      <c r="AW258" s="191"/>
      <c r="AX258" s="191"/>
      <c r="AY258" s="191"/>
      <c r="AZ258" s="191"/>
      <c r="BA258" s="191"/>
      <c r="BB258" s="191"/>
      <c r="BC258" s="191"/>
      <c r="BD258" s="191"/>
      <c r="BE258" s="191"/>
      <c r="BF258" s="191"/>
      <c r="BG258" s="191"/>
      <c r="BH258" s="182"/>
      <c r="BI258" s="182"/>
      <c r="BJ258" s="191"/>
      <c r="BK258" s="191"/>
      <c r="BL258" s="191"/>
      <c r="BM258" s="191"/>
      <c r="BN258" s="191"/>
      <c r="BO258" s="191"/>
      <c r="BP258" s="191"/>
      <c r="BQ258" s="191"/>
      <c r="BR258" s="191"/>
      <c r="BS258" s="191"/>
      <c r="BT258" s="191"/>
      <c r="BU258" s="191"/>
      <c r="BV258" s="191"/>
      <c r="BW258" s="191"/>
      <c r="BX258" s="191"/>
      <c r="BY258" s="191"/>
      <c r="BZ258" s="191"/>
      <c r="CA258" s="191"/>
      <c r="CB258" s="191"/>
      <c r="CC258" s="191"/>
      <c r="CD258" s="191"/>
      <c r="CE258" s="182"/>
      <c r="CF258" s="182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 s="848"/>
      <c r="EJ258" s="473">
        <v>-0.6</v>
      </c>
      <c r="EK258" s="348">
        <f t="shared" si="314"/>
        <v>0.99960865998978066</v>
      </c>
      <c r="EL258" s="348">
        <f t="shared" si="314"/>
        <v>0.99922123515243122</v>
      </c>
      <c r="EM258" s="348">
        <f t="shared" si="314"/>
        <v>0.99850302354286713</v>
      </c>
      <c r="EN258" s="348">
        <f t="shared" si="314"/>
        <v>0.99725604466492324</v>
      </c>
      <c r="EO258" s="348">
        <f t="shared" si="314"/>
        <v>0.99528418982438516</v>
      </c>
      <c r="EP258" s="348">
        <f t="shared" si="314"/>
        <v>0.99255102383055749</v>
      </c>
      <c r="EQ258" s="348">
        <f t="shared" si="316"/>
        <v>0.98938915261775984</v>
      </c>
      <c r="ER258" s="348">
        <f t="shared" ref="ER258:FE258" si="324">2*(1/(1+EXP(-4/0.5*(POWER(POWER((ABS(ER$241-$DJ$213)),3)+POWER(ABS($DK232-$DI$214),3),1/3))))-0.5)</f>
        <v>0.98651020415010771</v>
      </c>
      <c r="ES258" s="348">
        <f t="shared" si="324"/>
        <v>0.98459598356815636</v>
      </c>
      <c r="ET258" s="348">
        <f t="shared" si="324"/>
        <v>0.98379417839205496</v>
      </c>
      <c r="EU258" s="348">
        <f t="shared" si="324"/>
        <v>0.98367485769368024</v>
      </c>
      <c r="EV258" s="348">
        <f t="shared" si="324"/>
        <v>0.98379417839205496</v>
      </c>
      <c r="EW258" s="348">
        <f t="shared" si="324"/>
        <v>0.98459598356815636</v>
      </c>
      <c r="EX258" s="348">
        <f t="shared" si="324"/>
        <v>0.98651020415010771</v>
      </c>
      <c r="EY258" s="348">
        <f t="shared" si="324"/>
        <v>0.98938915261775984</v>
      </c>
      <c r="EZ258" s="348">
        <f t="shared" si="324"/>
        <v>0.99255102383055749</v>
      </c>
      <c r="FA258" s="348">
        <f t="shared" si="324"/>
        <v>0.99528418982438516</v>
      </c>
      <c r="FB258" s="348">
        <f t="shared" si="324"/>
        <v>0.99725604466492324</v>
      </c>
      <c r="FC258" s="348">
        <f t="shared" si="324"/>
        <v>0.99850302354286713</v>
      </c>
      <c r="FD258" s="348">
        <f t="shared" si="324"/>
        <v>0.99922123515243122</v>
      </c>
      <c r="FE258" s="348">
        <f t="shared" si="324"/>
        <v>0.99960865998978066</v>
      </c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</row>
    <row r="259" spans="1:189" ht="42" customHeight="1">
      <c r="A259"/>
      <c r="B259"/>
      <c r="C259"/>
      <c r="D259"/>
      <c r="E259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/>
      <c r="AB259"/>
      <c r="AC259" s="41"/>
      <c r="AD259" s="41"/>
      <c r="AE259" s="41"/>
      <c r="AF259" s="41"/>
      <c r="AG259" s="41"/>
      <c r="AH259" s="41"/>
      <c r="AI259" s="41"/>
      <c r="AJ259" s="41"/>
      <c r="AK259" s="191"/>
      <c r="AL259" s="182"/>
      <c r="AM259" s="182"/>
      <c r="AN259" s="182"/>
      <c r="AO259" s="182"/>
      <c r="AP259" s="182"/>
      <c r="AQ259" s="182"/>
      <c r="AR259" s="182"/>
      <c r="AS259" s="182"/>
      <c r="AT259" s="182"/>
      <c r="AU259" s="182"/>
      <c r="AV259" s="182"/>
      <c r="AW259" s="182"/>
      <c r="AX259" s="182"/>
      <c r="AY259" s="182"/>
      <c r="AZ259" s="182"/>
      <c r="BA259" s="182"/>
      <c r="BB259" s="182"/>
      <c r="BC259" s="182"/>
      <c r="BD259" s="182"/>
      <c r="BE259" s="182"/>
      <c r="BF259" s="182"/>
      <c r="BG259" s="182"/>
      <c r="BH259" s="182"/>
      <c r="BI259" s="182"/>
      <c r="BJ259" s="182"/>
      <c r="BK259" s="182"/>
      <c r="BL259" s="182"/>
      <c r="BM259" s="182"/>
      <c r="BN259" s="182"/>
      <c r="BO259" s="182"/>
      <c r="BP259" s="182"/>
      <c r="BQ259" s="182"/>
      <c r="BR259" s="182"/>
      <c r="BS259" s="182"/>
      <c r="BT259" s="182"/>
      <c r="BU259" s="182"/>
      <c r="BV259" s="182"/>
      <c r="BW259" s="182"/>
      <c r="BX259" s="182"/>
      <c r="BY259" s="182"/>
      <c r="BZ259" s="182"/>
      <c r="CA259" s="182"/>
      <c r="CB259" s="182"/>
      <c r="CC259" s="182"/>
      <c r="CD259" s="182"/>
      <c r="CE259" s="182"/>
      <c r="CF259" s="182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 s="848"/>
      <c r="EJ259" s="473">
        <v>-0.7</v>
      </c>
      <c r="EK259" s="348">
        <f t="shared" si="314"/>
        <v>0.99970642188906589</v>
      </c>
      <c r="EL259" s="348">
        <f t="shared" si="314"/>
        <v>0.99944397582544253</v>
      </c>
      <c r="EM259" s="348">
        <f t="shared" si="314"/>
        <v>0.9989925497428358</v>
      </c>
      <c r="EN259" s="348">
        <f t="shared" si="314"/>
        <v>0.99827628412912439</v>
      </c>
      <c r="EO259" s="348">
        <f t="shared" si="314"/>
        <v>0.99725604466492324</v>
      </c>
      <c r="EP259" s="348">
        <f t="shared" si="314"/>
        <v>0.99599417849651894</v>
      </c>
      <c r="EQ259" s="348">
        <f t="shared" si="316"/>
        <v>0.99468991500439352</v>
      </c>
      <c r="ER259" s="348">
        <f t="shared" ref="ER259:FE259" si="325">2*(1/(1+EXP(-4/0.5*(POWER(POWER((ABS(ER$241-$DJ$213)),3)+POWER(ABS($DK233-$DI$214),3),1/3))))-0.5)</f>
        <v>0.99361175397789792</v>
      </c>
      <c r="ES259" s="348">
        <f t="shared" si="325"/>
        <v>0.99294198423073476</v>
      </c>
      <c r="ET259" s="348">
        <f t="shared" si="325"/>
        <v>0.99267132675449932</v>
      </c>
      <c r="EU259" s="348">
        <f t="shared" si="325"/>
        <v>0.99263152020112821</v>
      </c>
      <c r="EV259" s="348">
        <f t="shared" si="325"/>
        <v>0.99267132675449932</v>
      </c>
      <c r="EW259" s="348">
        <f t="shared" si="325"/>
        <v>0.99294198423073476</v>
      </c>
      <c r="EX259" s="348">
        <f t="shared" si="325"/>
        <v>0.99361175397789792</v>
      </c>
      <c r="EY259" s="348">
        <f t="shared" si="325"/>
        <v>0.99468991500439352</v>
      </c>
      <c r="EZ259" s="348">
        <f t="shared" si="325"/>
        <v>0.99599417849651894</v>
      </c>
      <c r="FA259" s="348">
        <f t="shared" si="325"/>
        <v>0.99725604466492324</v>
      </c>
      <c r="FB259" s="348">
        <f t="shared" si="325"/>
        <v>0.99827628412912439</v>
      </c>
      <c r="FC259" s="348">
        <f t="shared" si="325"/>
        <v>0.9989925497428358</v>
      </c>
      <c r="FD259" s="348">
        <f t="shared" si="325"/>
        <v>0.99944397582544253</v>
      </c>
      <c r="FE259" s="348">
        <f t="shared" si="325"/>
        <v>0.99970642188906589</v>
      </c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</row>
    <row r="260" spans="1:189" ht="42" customHeight="1">
      <c r="A260"/>
      <c r="B260"/>
      <c r="C260"/>
      <c r="D260"/>
      <c r="E260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/>
      <c r="AB260"/>
      <c r="AC260" s="41"/>
      <c r="AD260" s="41"/>
      <c r="AE260" s="41"/>
      <c r="AF260" s="41"/>
      <c r="AG260" s="41"/>
      <c r="AH260" s="41"/>
      <c r="AI260" s="41"/>
      <c r="AJ260" s="41"/>
      <c r="AK260" s="191"/>
      <c r="AL260" s="182"/>
      <c r="AM260" s="182"/>
      <c r="AN260" s="191"/>
      <c r="AO260" s="191"/>
      <c r="AP260" s="191"/>
      <c r="AQ260" s="191"/>
      <c r="AR260" s="191"/>
      <c r="AS260" s="191"/>
      <c r="AT260" s="191"/>
      <c r="AU260" s="191"/>
      <c r="AV260" s="191"/>
      <c r="AW260" s="191"/>
      <c r="AX260" s="191"/>
      <c r="AY260" s="191"/>
      <c r="AZ260" s="191"/>
      <c r="BA260" s="191"/>
      <c r="BB260" s="191"/>
      <c r="BC260" s="191"/>
      <c r="BD260" s="191"/>
      <c r="BE260" s="191"/>
      <c r="BF260" s="191"/>
      <c r="BG260" s="191"/>
      <c r="BH260" s="191"/>
      <c r="BI260" s="191"/>
      <c r="BJ260" s="191"/>
      <c r="BK260" s="191"/>
      <c r="BL260" s="191"/>
      <c r="BM260" s="191"/>
      <c r="BN260" s="191"/>
      <c r="BO260" s="191"/>
      <c r="BP260" s="191"/>
      <c r="BQ260" s="191"/>
      <c r="BR260" s="191"/>
      <c r="BS260" s="182"/>
      <c r="BT260" s="182"/>
      <c r="BU260" s="182"/>
      <c r="BV260" s="182"/>
      <c r="BW260" s="182"/>
      <c r="BX260" s="182"/>
      <c r="BY260" s="182"/>
      <c r="BZ260" s="182"/>
      <c r="CA260" s="182"/>
      <c r="CB260" s="182"/>
      <c r="CC260" s="182"/>
      <c r="CD260" s="182"/>
      <c r="CE260" s="182"/>
      <c r="CF260" s="182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 s="848"/>
      <c r="EJ260" s="473">
        <v>-0.8</v>
      </c>
      <c r="EK260" s="348">
        <f t="shared" si="314"/>
        <v>0.99979428634056511</v>
      </c>
      <c r="EL260" s="348">
        <f t="shared" si="314"/>
        <v>0.99963075264863011</v>
      </c>
      <c r="EM260" s="348">
        <f t="shared" si="314"/>
        <v>0.99937054885321963</v>
      </c>
      <c r="EN260" s="348">
        <f t="shared" si="314"/>
        <v>0.9989925497428358</v>
      </c>
      <c r="EO260" s="348">
        <f t="shared" si="314"/>
        <v>0.99850302354286713</v>
      </c>
      <c r="EP260" s="348">
        <f t="shared" si="314"/>
        <v>0.9979527931074117</v>
      </c>
      <c r="EQ260" s="348">
        <f t="shared" si="316"/>
        <v>0.99743143053470296</v>
      </c>
      <c r="ER260" s="348">
        <f t="shared" ref="ER260:FE260" si="326">2*(1/(1+EXP(-4/0.5*(POWER(POWER((ABS(ER$241-$DJ$213)),3)+POWER(ABS($DK234-$DI$214),3),1/3))))-0.5)</f>
        <v>0.99702918148105213</v>
      </c>
      <c r="ES260" s="348">
        <f t="shared" si="326"/>
        <v>0.99679043576804505</v>
      </c>
      <c r="ET260" s="348">
        <f t="shared" si="326"/>
        <v>0.99669616069810574</v>
      </c>
      <c r="EU260" s="348">
        <f t="shared" si="326"/>
        <v>0.99668239783965107</v>
      </c>
      <c r="EV260" s="348">
        <f t="shared" si="326"/>
        <v>0.99669616069810574</v>
      </c>
      <c r="EW260" s="348">
        <f t="shared" si="326"/>
        <v>0.99679043576804505</v>
      </c>
      <c r="EX260" s="348">
        <f t="shared" si="326"/>
        <v>0.99702918148105213</v>
      </c>
      <c r="EY260" s="348">
        <f t="shared" si="326"/>
        <v>0.99743143053470296</v>
      </c>
      <c r="EZ260" s="348">
        <f t="shared" si="326"/>
        <v>0.9979527931074117</v>
      </c>
      <c r="FA260" s="348">
        <f t="shared" si="326"/>
        <v>0.99850302354286713</v>
      </c>
      <c r="FB260" s="348">
        <f t="shared" si="326"/>
        <v>0.9989925497428358</v>
      </c>
      <c r="FC260" s="348">
        <f t="shared" si="326"/>
        <v>0.99937054885321963</v>
      </c>
      <c r="FD260" s="348">
        <f t="shared" si="326"/>
        <v>0.99963075264863011</v>
      </c>
      <c r="FE260" s="348">
        <f t="shared" si="326"/>
        <v>0.99979428634056511</v>
      </c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</row>
    <row r="261" spans="1:189" ht="42" customHeight="1">
      <c r="A261"/>
      <c r="B261"/>
      <c r="C261"/>
      <c r="D261"/>
      <c r="E26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/>
      <c r="AB261"/>
      <c r="AC261" s="41"/>
      <c r="AD261" s="41"/>
      <c r="AE261" s="41"/>
      <c r="AF261" s="41"/>
      <c r="AG261" s="41"/>
      <c r="AH261" s="41"/>
      <c r="AI261" s="41"/>
      <c r="AJ261" s="41"/>
      <c r="AK261" s="191"/>
      <c r="AL261" s="182"/>
      <c r="AM261" s="182"/>
      <c r="AN261" s="182"/>
      <c r="AO261" s="182"/>
      <c r="AP261" s="182"/>
      <c r="AQ261" s="182"/>
      <c r="AR261" s="182"/>
      <c r="AS261" s="182"/>
      <c r="AT261" s="182"/>
      <c r="AU261" s="182"/>
      <c r="AV261" s="182"/>
      <c r="AW261" s="182"/>
      <c r="AX261" s="182"/>
      <c r="AY261" s="182"/>
      <c r="AZ261" s="182"/>
      <c r="BA261" s="182"/>
      <c r="BB261" s="182"/>
      <c r="BC261" s="182"/>
      <c r="BD261" s="182"/>
      <c r="BE261" s="182"/>
      <c r="BF261" s="182"/>
      <c r="BG261" s="182"/>
      <c r="BH261" s="182"/>
      <c r="BI261" s="182"/>
      <c r="BJ261" s="182"/>
      <c r="BK261" s="182"/>
      <c r="BL261" s="182"/>
      <c r="BM261" s="182"/>
      <c r="BN261" s="182"/>
      <c r="BO261" s="182"/>
      <c r="BP261" s="182"/>
      <c r="BQ261" s="182"/>
      <c r="BR261" s="182"/>
      <c r="BS261" s="182"/>
      <c r="BT261" s="182"/>
      <c r="BU261" s="182"/>
      <c r="BV261" s="182"/>
      <c r="BW261" s="182"/>
      <c r="BX261" s="182"/>
      <c r="BY261" s="182"/>
      <c r="BZ261" s="182"/>
      <c r="CA261" s="182"/>
      <c r="CB261" s="182"/>
      <c r="CC261" s="182"/>
      <c r="CD261" s="182"/>
      <c r="CE261" s="182"/>
      <c r="CF261" s="182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 s="848"/>
      <c r="EJ261" s="473">
        <v>-0.9</v>
      </c>
      <c r="EK261" s="348">
        <f t="shared" si="314"/>
        <v>0.99986480223361984</v>
      </c>
      <c r="EL261" s="348">
        <f t="shared" si="314"/>
        <v>0.99977022253801517</v>
      </c>
      <c r="EM261" s="348">
        <f t="shared" si="314"/>
        <v>0.99963075264863011</v>
      </c>
      <c r="EN261" s="348">
        <f t="shared" si="314"/>
        <v>0.99944397582544253</v>
      </c>
      <c r="EO261" s="348">
        <f t="shared" si="314"/>
        <v>0.99922123515243122</v>
      </c>
      <c r="EP261" s="348">
        <f t="shared" si="314"/>
        <v>0.99898956338802281</v>
      </c>
      <c r="EQ261" s="348">
        <f t="shared" si="316"/>
        <v>0.99878410986518129</v>
      </c>
      <c r="ER261" s="348">
        <f t="shared" ref="ER261:FE261" si="327">2*(1/(1+EXP(-4/0.5*(POWER(POWER((ABS(ER$241-$DJ$213)),3)+POWER(ABS($DK235-$DI$214),3),1/3))))-0.5)</f>
        <v>0.99863329143872082</v>
      </c>
      <c r="ES261" s="348">
        <f t="shared" si="327"/>
        <v>0.99854655909221113</v>
      </c>
      <c r="ET261" s="348">
        <f t="shared" si="327"/>
        <v>0.99851284049754319</v>
      </c>
      <c r="EU261" s="348">
        <f t="shared" si="327"/>
        <v>0.99850794233232665</v>
      </c>
      <c r="EV261" s="348">
        <f t="shared" si="327"/>
        <v>0.99851284049754319</v>
      </c>
      <c r="EW261" s="348">
        <f t="shared" si="327"/>
        <v>0.99854655909221113</v>
      </c>
      <c r="EX261" s="348">
        <f t="shared" si="327"/>
        <v>0.99863329143872082</v>
      </c>
      <c r="EY261" s="348">
        <f t="shared" si="327"/>
        <v>0.99878410986518129</v>
      </c>
      <c r="EZ261" s="348">
        <f t="shared" si="327"/>
        <v>0.99898956338802281</v>
      </c>
      <c r="FA261" s="348">
        <f t="shared" si="327"/>
        <v>0.99922123515243122</v>
      </c>
      <c r="FB261" s="348">
        <f t="shared" si="327"/>
        <v>0.99944397582544253</v>
      </c>
      <c r="FC261" s="348">
        <f t="shared" si="327"/>
        <v>0.99963075264863011</v>
      </c>
      <c r="FD261" s="348">
        <f t="shared" si="327"/>
        <v>0.99977022253801517</v>
      </c>
      <c r="FE261" s="348">
        <f t="shared" si="327"/>
        <v>0.99986480223361984</v>
      </c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</row>
    <row r="262" spans="1:189" ht="42" customHeight="1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82"/>
      <c r="AL262" s="182"/>
      <c r="AM262" s="182"/>
      <c r="AN262" s="191"/>
      <c r="AO262" s="191"/>
      <c r="AP262" s="191"/>
      <c r="AQ262" s="191"/>
      <c r="AR262" s="191"/>
      <c r="AS262" s="191"/>
      <c r="AT262" s="191"/>
      <c r="AU262" s="191"/>
      <c r="AV262" s="191"/>
      <c r="AW262" s="191"/>
      <c r="AX262" s="191"/>
      <c r="AY262" s="191"/>
      <c r="AZ262" s="191"/>
      <c r="BA262" s="191"/>
      <c r="BB262" s="191"/>
      <c r="BC262" s="191"/>
      <c r="BD262" s="191"/>
      <c r="BE262" s="191"/>
      <c r="BF262" s="191"/>
      <c r="BG262" s="191"/>
      <c r="BH262" s="191"/>
      <c r="BI262" s="191"/>
      <c r="BJ262" s="191"/>
      <c r="BK262" s="191"/>
      <c r="BL262" s="191"/>
      <c r="BM262" s="191"/>
      <c r="BN262" s="191"/>
      <c r="BO262" s="191"/>
      <c r="BP262" s="191"/>
      <c r="BQ262" s="191"/>
      <c r="BR262" s="191"/>
      <c r="BS262" s="182"/>
      <c r="BT262" s="182"/>
      <c r="BU262" s="182"/>
      <c r="BV262" s="182"/>
      <c r="BW262" s="182"/>
      <c r="BX262" s="182"/>
      <c r="BY262" s="182"/>
      <c r="BZ262" s="182"/>
      <c r="CA262" s="182"/>
      <c r="CB262" s="182"/>
      <c r="CC262" s="182"/>
      <c r="CD262" s="182"/>
      <c r="CE262" s="182"/>
      <c r="CF262" s="18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 s="846"/>
      <c r="EJ262" s="473">
        <v>-1</v>
      </c>
      <c r="EK262" s="348">
        <f t="shared" si="314"/>
        <v>0.99991613172574589</v>
      </c>
      <c r="EL262" s="348">
        <f t="shared" si="314"/>
        <v>0.99986480223361984</v>
      </c>
      <c r="EM262" s="348">
        <f t="shared" si="314"/>
        <v>0.99979428634056511</v>
      </c>
      <c r="EN262" s="348">
        <f t="shared" si="314"/>
        <v>0.99970642188906589</v>
      </c>
      <c r="EO262" s="348">
        <f t="shared" si="314"/>
        <v>0.99960865998978066</v>
      </c>
      <c r="EP262" s="348">
        <f t="shared" si="314"/>
        <v>0.99951309016521694</v>
      </c>
      <c r="EQ262" s="348">
        <f t="shared" si="316"/>
        <v>0.99943250950642137</v>
      </c>
      <c r="ER262" s="348">
        <f t="shared" ref="ER262:FE262" si="328">2*(1/(1+EXP(-4/0.5*(POWER(POWER((ABS(ER$241-$DJ$213)),3)+POWER(ABS($DK236-$DI$214),3),1/3))))-0.5)</f>
        <v>0.99937547967119644</v>
      </c>
      <c r="ES262" s="348">
        <f t="shared" si="328"/>
        <v>0.99934341464796717</v>
      </c>
      <c r="ET262" s="348">
        <f t="shared" si="328"/>
        <v>0.99933108469904885</v>
      </c>
      <c r="EU262" s="348">
        <f t="shared" si="328"/>
        <v>0.99932929973906726</v>
      </c>
      <c r="EV262" s="348">
        <f t="shared" si="328"/>
        <v>0.99933108469904885</v>
      </c>
      <c r="EW262" s="348">
        <f t="shared" si="328"/>
        <v>0.99934341464796717</v>
      </c>
      <c r="EX262" s="348">
        <f t="shared" si="328"/>
        <v>0.99937547967119644</v>
      </c>
      <c r="EY262" s="348">
        <f t="shared" si="328"/>
        <v>0.99943250950642137</v>
      </c>
      <c r="EZ262" s="348">
        <f t="shared" si="328"/>
        <v>0.99951309016521694</v>
      </c>
      <c r="FA262" s="348">
        <f t="shared" si="328"/>
        <v>0.99960865998978066</v>
      </c>
      <c r="FB262" s="348">
        <f t="shared" si="328"/>
        <v>0.99970642188906589</v>
      </c>
      <c r="FC262" s="348">
        <f t="shared" si="328"/>
        <v>0.99979428634056511</v>
      </c>
      <c r="FD262" s="348">
        <f t="shared" si="328"/>
        <v>0.99986480223361984</v>
      </c>
      <c r="FE262" s="348">
        <f t="shared" si="328"/>
        <v>0.99991613172574589</v>
      </c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</row>
    <row r="263" spans="1:189" ht="42" customHeight="1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82"/>
      <c r="AL263" s="182"/>
      <c r="AM263" s="182"/>
      <c r="AN263" s="191"/>
      <c r="AO263" s="191"/>
      <c r="AP263" s="191"/>
      <c r="AQ263" s="191"/>
      <c r="AR263" s="191"/>
      <c r="AS263" s="191"/>
      <c r="AT263" s="191"/>
      <c r="AU263" s="191"/>
      <c r="AV263" s="191"/>
      <c r="AW263" s="191"/>
      <c r="AX263" s="191"/>
      <c r="AY263" s="191"/>
      <c r="AZ263" s="191"/>
      <c r="BA263" s="191"/>
      <c r="BB263" s="191"/>
      <c r="BC263" s="191"/>
      <c r="BD263" s="191"/>
      <c r="BE263" s="191"/>
      <c r="BF263" s="191"/>
      <c r="BG263" s="191"/>
      <c r="BH263" s="191"/>
      <c r="BI263" s="191"/>
      <c r="BJ263" s="191"/>
      <c r="BK263" s="191"/>
      <c r="BL263" s="191"/>
      <c r="BM263" s="191"/>
      <c r="BN263" s="191"/>
      <c r="BO263" s="191"/>
      <c r="BP263" s="191"/>
      <c r="BQ263" s="191"/>
      <c r="BR263" s="191"/>
      <c r="BS263" s="182"/>
      <c r="BT263" s="182"/>
      <c r="BU263" s="182"/>
      <c r="BV263" s="182"/>
      <c r="BW263" s="182"/>
      <c r="BX263" s="182"/>
      <c r="BY263" s="182"/>
      <c r="BZ263" s="182"/>
      <c r="CA263" s="182"/>
      <c r="CB263" s="182"/>
      <c r="CC263" s="182"/>
      <c r="CD263" s="182"/>
      <c r="CE263" s="182"/>
      <c r="CF263" s="182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</row>
    <row r="264" spans="1:189" ht="42" customHeight="1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82"/>
      <c r="AL264" s="182"/>
      <c r="AM264" s="182"/>
      <c r="AN264" s="191"/>
      <c r="AO264" s="191"/>
      <c r="AP264" s="191"/>
      <c r="AQ264" s="191"/>
      <c r="AR264" s="191"/>
      <c r="AS264" s="191"/>
      <c r="AT264" s="191"/>
      <c r="AU264" s="191"/>
      <c r="AV264" s="191"/>
      <c r="AW264" s="191"/>
      <c r="AX264" s="191"/>
      <c r="AY264" s="191"/>
      <c r="AZ264" s="191"/>
      <c r="BA264" s="191"/>
      <c r="BB264" s="191"/>
      <c r="BC264" s="191"/>
      <c r="BD264" s="191"/>
      <c r="BE264" s="191"/>
      <c r="BF264" s="191"/>
      <c r="BG264" s="191"/>
      <c r="BH264" s="191"/>
      <c r="BI264" s="191"/>
      <c r="BJ264" s="191"/>
      <c r="BK264" s="191"/>
      <c r="BL264" s="191"/>
      <c r="BM264" s="191"/>
      <c r="BN264" s="191"/>
      <c r="BO264" s="191"/>
      <c r="BP264" s="191"/>
      <c r="BQ264" s="191"/>
      <c r="BR264" s="191"/>
      <c r="BS264" s="182"/>
      <c r="BT264" s="182"/>
      <c r="BU264" s="182"/>
      <c r="BV264" s="182"/>
      <c r="BW264" s="182"/>
      <c r="BX264" s="182"/>
      <c r="BY264" s="182"/>
      <c r="BZ264" s="182"/>
      <c r="CA264" s="182"/>
      <c r="CB264" s="182"/>
      <c r="CC264" s="182"/>
      <c r="CD264" s="182"/>
      <c r="CE264" s="182"/>
      <c r="CF264" s="182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</row>
  </sheetData>
  <mergeCells count="8">
    <mergeCell ref="C5:BN5"/>
    <mergeCell ref="C3:BN3"/>
    <mergeCell ref="C212:AJ212"/>
    <mergeCell ref="AN212:BU212"/>
    <mergeCell ref="BY212:DF212"/>
    <mergeCell ref="C210:AJ210"/>
    <mergeCell ref="AN210:BU210"/>
    <mergeCell ref="BY210:DF210"/>
  </mergeCells>
  <phoneticPr fontId="2" type="noConversion"/>
  <conditionalFormatting sqref="BP105:BR110 BP100 BP101:BQ104 BR102:BR104 BP80:BR98 BQ99:BR99 BR100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99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R101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100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80:BR110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0:BN70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:BN137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4:BN204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3:BM143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:EF9 DL10:DL29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9:FE29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:EF2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J9:GD29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72:CD72 BP73:CD76 BW31:BW41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0:E70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:BN9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:BN76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7:E13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44:E204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4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72:BG72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72:FE80 EK35:FE41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49:CD258 AC259:AK261 BW238:BW248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59:Z261 AM249:BG258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62:BR264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62:BR264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7:AJ2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6:AJ21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17:E2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17:BU2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16:BU21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17:AP2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17:DF2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16:DF21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17:CA2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216:EF216 DL217:DL23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216:FE23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216:EF23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J216:GD23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242:FE2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3:AJ3" r:id="rId1" display="                                                                                                " xr:uid="{66A93196-1DDA-154A-8A04-38BD72B6F854}"/>
    <hyperlink ref="C5" location="说明!A1" display="说明!A1" xr:uid="{78A4CD5E-3779-4A40-AE1D-E7885EB5EC85}"/>
    <hyperlink ref="C210:AJ210" r:id="rId2" display="                                                                                                " xr:uid="{DD2B0DAA-5DF1-F54F-BCBA-BA34F6786BAC}"/>
    <hyperlink ref="C212" location="说明!A1" display="说明!A1" xr:uid="{922C9EF6-52E5-404A-9D97-5618FB03BC9D}"/>
    <hyperlink ref="AN210:BU210" r:id="rId3" display="                                                                                                " xr:uid="{65FF9173-D736-D241-9ED4-E27355BECA45}"/>
    <hyperlink ref="AN212" location="说明!A1" display="说明!A1" xr:uid="{E3680E65-CCD1-A14E-9DFF-310939211E8F}"/>
    <hyperlink ref="BY210:DF210" r:id="rId4" display="                                                                                                " xr:uid="{F4842FA0-B3ED-7942-AA74-FCAD63902509}"/>
    <hyperlink ref="BY212" location="说明!A1" display="说明!A1" xr:uid="{8165BF0F-2723-7D47-9CB2-AA239C99D25A}"/>
    <hyperlink ref="C3:BN3" r:id="rId5" display="                                                                                                                                                                                                                                                               " xr:uid="{72EB8A50-BFB5-AC4F-A92B-5355D9C495FF}"/>
  </hyperlinks>
  <pageMargins left="0.7" right="0.7" top="0.75" bottom="0.75" header="0.3" footer="0.3"/>
  <drawing r:id="rId6"/>
  <picture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F3671-983B-7B46-B58B-794E306CEF54}">
  <dimension ref="A2:AB85"/>
  <sheetViews>
    <sheetView showGridLines="0" zoomScale="64" zoomScaleNormal="50" workbookViewId="0">
      <selection activeCell="J15" sqref="J15"/>
    </sheetView>
  </sheetViews>
  <sheetFormatPr baseColWidth="10" defaultRowHeight="16"/>
  <cols>
    <col min="1" max="1" width="14.1640625" customWidth="1"/>
    <col min="2" max="2" width="3.1640625" customWidth="1"/>
    <col min="3" max="3" width="19.33203125" bestFit="1" customWidth="1"/>
    <col min="4" max="12" width="14.83203125" customWidth="1"/>
    <col min="13" max="13" width="3.1640625" customWidth="1"/>
    <col min="14" max="14" width="13.6640625" bestFit="1" customWidth="1"/>
    <col min="15" max="15" width="11.1640625" bestFit="1" customWidth="1"/>
    <col min="16" max="16" width="10.83203125" customWidth="1"/>
    <col min="17" max="17" width="3.1640625" customWidth="1"/>
    <col min="19" max="19" width="3.1640625" customWidth="1"/>
    <col min="27" max="27" width="3.1640625" customWidth="1"/>
  </cols>
  <sheetData>
    <row r="2" spans="2:27" ht="17" thickBot="1">
      <c r="B2" s="126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126"/>
      <c r="N2" s="272"/>
      <c r="O2" s="272"/>
      <c r="P2" s="272"/>
      <c r="Q2" s="126"/>
      <c r="S2" s="126"/>
      <c r="T2" s="272"/>
      <c r="U2" s="272"/>
      <c r="V2" s="272"/>
      <c r="W2" s="272"/>
      <c r="X2" s="272"/>
      <c r="Y2" s="272"/>
      <c r="Z2" s="272"/>
      <c r="AA2" s="126"/>
    </row>
    <row r="3" spans="2:27" ht="17" customHeight="1" thickBot="1">
      <c r="B3" s="272"/>
      <c r="C3" s="126"/>
      <c r="D3" s="126"/>
      <c r="E3" s="435" t="s">
        <v>215</v>
      </c>
      <c r="F3" s="5">
        <v>41275</v>
      </c>
      <c r="G3" s="5">
        <v>42583</v>
      </c>
      <c r="H3" s="5">
        <v>43983</v>
      </c>
      <c r="I3" s="5"/>
      <c r="J3" s="5"/>
      <c r="K3" s="5"/>
      <c r="L3" s="5"/>
      <c r="M3" s="305"/>
      <c r="N3" s="126"/>
      <c r="O3" s="126"/>
      <c r="P3" s="126"/>
      <c r="Q3" s="305"/>
      <c r="S3" s="272"/>
      <c r="T3" s="1070" t="s">
        <v>458</v>
      </c>
      <c r="U3" s="1070"/>
      <c r="V3" s="1070"/>
      <c r="W3" s="1070"/>
      <c r="X3" s="1070"/>
      <c r="Y3" s="1070"/>
      <c r="Z3" s="1070"/>
      <c r="AA3" s="272"/>
    </row>
    <row r="4" spans="2:27" ht="16" customHeight="1">
      <c r="B4" s="272"/>
      <c r="C4" s="6" t="s">
        <v>4</v>
      </c>
      <c r="D4" s="7">
        <f>LOOKUP(9E+307,F4:K4)</f>
        <v>58300</v>
      </c>
      <c r="E4" s="8"/>
      <c r="F4" s="8">
        <v>183.09</v>
      </c>
      <c r="G4" s="8">
        <v>4756.09</v>
      </c>
      <c r="H4" s="8">
        <v>58300</v>
      </c>
      <c r="I4" s="8"/>
      <c r="J4" s="8"/>
      <c r="K4" s="8"/>
      <c r="L4" s="8"/>
      <c r="M4" s="272"/>
      <c r="N4" s="1071" t="s">
        <v>213</v>
      </c>
      <c r="O4" s="1072"/>
      <c r="P4" s="1073"/>
      <c r="Q4" s="272"/>
      <c r="S4" s="272"/>
      <c r="T4" s="1070"/>
      <c r="U4" s="1070"/>
      <c r="V4" s="1070"/>
      <c r="W4" s="1070"/>
      <c r="X4" s="1070"/>
      <c r="Y4" s="1070"/>
      <c r="Z4" s="1070"/>
      <c r="AA4" s="272"/>
    </row>
    <row r="5" spans="2:27" ht="16" customHeight="1">
      <c r="B5" s="272"/>
      <c r="C5" s="9" t="s">
        <v>5</v>
      </c>
      <c r="D5" s="10">
        <f>LOOKUP(9E+307,F5:K5)</f>
        <v>1.6</v>
      </c>
      <c r="E5" s="18">
        <f>GEOMEAN(F5:L5)</f>
        <v>1.69172448647152</v>
      </c>
      <c r="F5" s="11">
        <v>1.78</v>
      </c>
      <c r="G5" s="11">
        <v>1.7</v>
      </c>
      <c r="H5" s="11">
        <v>1.6</v>
      </c>
      <c r="I5" s="11"/>
      <c r="J5" s="11"/>
      <c r="K5" s="11"/>
      <c r="L5" s="11"/>
      <c r="M5" s="272"/>
      <c r="N5" s="1074"/>
      <c r="O5" s="1075"/>
      <c r="P5" s="1076"/>
      <c r="Q5" s="272"/>
      <c r="S5" s="272"/>
      <c r="T5" s="1070"/>
      <c r="U5" s="1070"/>
      <c r="V5" s="1070"/>
      <c r="W5" s="1070"/>
      <c r="X5" s="1070"/>
      <c r="Y5" s="1070"/>
      <c r="Z5" s="1070"/>
      <c r="AA5" s="272"/>
    </row>
    <row r="6" spans="2:27" ht="16" customHeight="1">
      <c r="B6" s="272"/>
      <c r="C6" s="12" t="s">
        <v>6</v>
      </c>
      <c r="D6" s="10">
        <f>LOOKUP(9E+307,F6:K6)</f>
        <v>143868.98686600823</v>
      </c>
      <c r="E6" s="11"/>
      <c r="F6" s="11">
        <v>14.24</v>
      </c>
      <c r="G6" s="11">
        <v>574.95000000000005</v>
      </c>
      <c r="H6" s="11">
        <v>9374.19</v>
      </c>
      <c r="I6" s="11">
        <v>143868.98686600823</v>
      </c>
      <c r="J6" s="11"/>
      <c r="K6" s="11"/>
      <c r="L6" s="11"/>
      <c r="M6" s="272"/>
      <c r="N6" s="1074"/>
      <c r="O6" s="1075"/>
      <c r="P6" s="1076"/>
      <c r="Q6" s="272"/>
      <c r="S6" s="272"/>
      <c r="T6" s="1070"/>
      <c r="U6" s="1070"/>
      <c r="V6" s="1070"/>
      <c r="W6" s="1070"/>
      <c r="X6" s="1070"/>
      <c r="Y6" s="1070"/>
      <c r="Z6" s="1070"/>
      <c r="AA6" s="272"/>
    </row>
    <row r="7" spans="2:27" ht="17" customHeight="1" thickBot="1">
      <c r="B7" s="272"/>
      <c r="C7" s="13" t="s">
        <v>216</v>
      </c>
      <c r="D7" s="14"/>
      <c r="E7" s="15">
        <f>AVERAGE(F7:L7)</f>
        <v>-6.1635682155909616E-2</v>
      </c>
      <c r="F7" s="15">
        <f>LN(F5/$E$53)</f>
        <v>-1.0770732722549034E-2</v>
      </c>
      <c r="G7" s="15">
        <f>LN(G5/$E$53)</f>
        <v>-5.6755845964372512E-2</v>
      </c>
      <c r="H7" s="15">
        <f>LN(H5/$E$53)</f>
        <v>-0.1173804677808073</v>
      </c>
      <c r="I7" s="15"/>
      <c r="J7" s="15"/>
      <c r="K7" s="15"/>
      <c r="L7" s="15"/>
      <c r="M7" s="285"/>
      <c r="N7" s="1077"/>
      <c r="O7" s="1078"/>
      <c r="P7" s="1079"/>
      <c r="Q7" s="272"/>
      <c r="S7" s="272"/>
      <c r="T7" s="1070"/>
      <c r="U7" s="1070"/>
      <c r="V7" s="1070"/>
      <c r="W7" s="1070"/>
      <c r="X7" s="1070"/>
      <c r="Y7" s="1070"/>
      <c r="Z7" s="1070"/>
      <c r="AA7" s="272"/>
    </row>
    <row r="8" spans="2:27" ht="17" customHeight="1" thickBot="1">
      <c r="B8" s="272"/>
      <c r="C8" s="16" t="s">
        <v>217</v>
      </c>
      <c r="D8" s="17"/>
      <c r="E8" s="15">
        <f>AVERAGE(F8:L8)</f>
        <v>-7.2714895967875268E-2</v>
      </c>
      <c r="F8" s="18">
        <f>F7/$E$55</f>
        <v>-1.2706806869385004E-2</v>
      </c>
      <c r="G8" s="18">
        <f>G7/$E$55</f>
        <v>-6.695789339085631E-2</v>
      </c>
      <c r="H8" s="18">
        <f>H7/$E$55</f>
        <v>-0.13847998764338448</v>
      </c>
      <c r="I8" s="18"/>
      <c r="J8" s="18"/>
      <c r="K8" s="18"/>
      <c r="L8" s="18"/>
      <c r="M8" s="285"/>
      <c r="N8" s="126"/>
      <c r="O8" s="285"/>
      <c r="P8" s="285"/>
      <c r="Q8" s="272"/>
      <c r="S8" s="126"/>
      <c r="T8" s="272"/>
      <c r="U8" s="272"/>
      <c r="V8" s="272"/>
      <c r="W8" s="272"/>
      <c r="X8" s="272"/>
      <c r="Y8" s="272"/>
      <c r="Z8" s="272"/>
      <c r="AA8" s="126"/>
    </row>
    <row r="9" spans="2:27" ht="17" thickBot="1">
      <c r="B9" s="272"/>
      <c r="C9" s="19" t="s">
        <v>2</v>
      </c>
      <c r="D9" s="1"/>
      <c r="E9" s="1"/>
      <c r="F9" s="1">
        <v>0</v>
      </c>
      <c r="G9" s="1">
        <v>0</v>
      </c>
      <c r="H9" s="1">
        <v>0</v>
      </c>
      <c r="I9" s="1"/>
      <c r="J9" s="1"/>
      <c r="K9" s="1"/>
      <c r="L9" s="1"/>
      <c r="M9" s="285"/>
      <c r="N9" s="126"/>
      <c r="O9" s="126"/>
      <c r="P9" s="126"/>
      <c r="Q9" s="272"/>
      <c r="S9" s="272"/>
      <c r="T9" s="1069" t="s">
        <v>459</v>
      </c>
      <c r="U9" s="1069"/>
      <c r="V9" s="1069"/>
      <c r="W9" s="1069"/>
      <c r="X9" s="1069"/>
      <c r="Y9" s="1069"/>
      <c r="Z9" s="1069"/>
      <c r="AA9" s="272"/>
    </row>
    <row r="10" spans="2:27">
      <c r="B10" s="272"/>
      <c r="C10" s="20" t="s">
        <v>10</v>
      </c>
      <c r="D10" s="21">
        <f t="shared" ref="D10:F10" si="0">D4/D6</f>
        <v>0.40522979462069514</v>
      </c>
      <c r="E10" s="22">
        <f>GEOMEAN(F10:L10)</f>
        <v>8.7130420122354302</v>
      </c>
      <c r="F10" s="22">
        <f t="shared" si="0"/>
        <v>12.857443820224718</v>
      </c>
      <c r="G10" s="22">
        <f>G4/G6</f>
        <v>8.272180189581702</v>
      </c>
      <c r="H10" s="22">
        <f>H4/H6</f>
        <v>6.2192040058927756</v>
      </c>
      <c r="I10" s="22"/>
      <c r="J10" s="22"/>
      <c r="K10" s="22"/>
      <c r="L10" s="22"/>
      <c r="M10" s="285"/>
      <c r="N10" s="1089" t="s">
        <v>226</v>
      </c>
      <c r="O10" s="1090"/>
      <c r="P10" s="1091"/>
      <c r="Q10" s="272"/>
      <c r="S10" s="272"/>
      <c r="T10" s="1069"/>
      <c r="U10" s="1069"/>
      <c r="V10" s="1069"/>
      <c r="W10" s="1069"/>
      <c r="X10" s="1069"/>
      <c r="Y10" s="1069"/>
      <c r="Z10" s="1069"/>
      <c r="AA10" s="272"/>
    </row>
    <row r="11" spans="2:27">
      <c r="B11" s="272"/>
      <c r="C11" s="13" t="s">
        <v>218</v>
      </c>
      <c r="D11" s="14"/>
      <c r="E11" s="15">
        <f>AVERAGE(F11:L11)</f>
        <v>1.8018057293271335</v>
      </c>
      <c r="F11" s="15">
        <f>LN(F10/$E$58)</f>
        <v>2.190907673542684</v>
      </c>
      <c r="G11" s="15">
        <f>LN(G10/$E$58)</f>
        <v>1.7498828449040489</v>
      </c>
      <c r="H11" s="15">
        <f>LN(H10/$E$58)</f>
        <v>1.4646266695346672</v>
      </c>
      <c r="I11" s="15"/>
      <c r="J11" s="15"/>
      <c r="K11" s="15"/>
      <c r="L11" s="15"/>
      <c r="M11" s="285"/>
      <c r="N11" s="1092"/>
      <c r="O11" s="1093"/>
      <c r="P11" s="1094"/>
      <c r="Q11" s="272"/>
      <c r="S11" s="272"/>
      <c r="T11" s="1069"/>
      <c r="U11" s="1069"/>
      <c r="V11" s="1069"/>
      <c r="W11" s="1069"/>
      <c r="X11" s="1069"/>
      <c r="Y11" s="1069"/>
      <c r="Z11" s="1069"/>
      <c r="AA11" s="272"/>
    </row>
    <row r="12" spans="2:27" ht="17" thickBot="1">
      <c r="B12" s="272"/>
      <c r="C12" s="13" t="s">
        <v>219</v>
      </c>
      <c r="D12" s="17"/>
      <c r="E12" s="15">
        <f>AVERAGE(F12:L12)</f>
        <v>0.94568502188495451</v>
      </c>
      <c r="F12" s="22">
        <f>F11/$E$59</f>
        <v>1.1499067504774012</v>
      </c>
      <c r="G12" s="22">
        <f>G11/$E$59</f>
        <v>0.91843308606703933</v>
      </c>
      <c r="H12" s="22">
        <f>H11/$E$59</f>
        <v>0.76871522911042278</v>
      </c>
      <c r="I12" s="22"/>
      <c r="J12" s="22"/>
      <c r="K12" s="22"/>
      <c r="L12" s="22"/>
      <c r="M12" s="285"/>
      <c r="N12" s="1092"/>
      <c r="O12" s="1093"/>
      <c r="P12" s="1094"/>
      <c r="Q12" s="272"/>
      <c r="S12" s="272"/>
      <c r="T12" s="1069"/>
      <c r="U12" s="1069"/>
      <c r="V12" s="1069"/>
      <c r="W12" s="1069"/>
      <c r="X12" s="1069"/>
      <c r="Y12" s="1069"/>
      <c r="Z12" s="1069"/>
      <c r="AA12" s="272"/>
    </row>
    <row r="13" spans="2:27" ht="17" thickBot="1">
      <c r="B13" s="272"/>
      <c r="C13" s="2" t="s">
        <v>3</v>
      </c>
      <c r="D13" s="3"/>
      <c r="E13" s="3"/>
      <c r="F13" s="3">
        <v>1</v>
      </c>
      <c r="G13" s="3">
        <v>1</v>
      </c>
      <c r="H13" s="3">
        <v>1</v>
      </c>
      <c r="I13" s="3"/>
      <c r="J13" s="3"/>
      <c r="K13" s="3"/>
      <c r="L13" s="3"/>
      <c r="M13" s="285"/>
      <c r="N13" s="1092"/>
      <c r="O13" s="1093"/>
      <c r="P13" s="1094"/>
      <c r="Q13" s="272"/>
      <c r="S13" s="272"/>
      <c r="T13" s="1069"/>
      <c r="U13" s="1069"/>
      <c r="V13" s="1069"/>
      <c r="W13" s="1069"/>
      <c r="X13" s="1069"/>
      <c r="Y13" s="1069"/>
      <c r="Z13" s="1069"/>
      <c r="AA13" s="272"/>
    </row>
    <row r="14" spans="2:27" ht="17" thickBot="1">
      <c r="B14" s="111"/>
      <c r="C14" s="23" t="s">
        <v>466</v>
      </c>
      <c r="D14" s="24"/>
      <c r="E14" s="25">
        <f>GEOMEAN(F14:L14)</f>
        <v>25.657354882188496</v>
      </c>
      <c r="F14" s="25"/>
      <c r="G14" s="25">
        <f>G6/F6</f>
        <v>40.375702247191015</v>
      </c>
      <c r="H14" s="25">
        <f>H6/G6</f>
        <v>16.304356900600052</v>
      </c>
      <c r="I14" s="25"/>
      <c r="J14" s="25"/>
      <c r="K14" s="25"/>
      <c r="L14" s="25"/>
      <c r="M14" s="865"/>
      <c r="N14" s="1092"/>
      <c r="O14" s="1093"/>
      <c r="P14" s="1094"/>
      <c r="Q14" s="111"/>
      <c r="S14" s="111"/>
      <c r="T14" s="1069"/>
      <c r="U14" s="1069"/>
      <c r="V14" s="1069"/>
      <c r="W14" s="1069"/>
      <c r="X14" s="1069"/>
      <c r="Y14" s="1069"/>
      <c r="Z14" s="1069"/>
      <c r="AA14" s="111"/>
    </row>
    <row r="15" spans="2:27" ht="17" thickBot="1">
      <c r="B15" s="111"/>
      <c r="C15" s="23" t="s">
        <v>467</v>
      </c>
      <c r="D15" s="24"/>
      <c r="E15" s="25"/>
      <c r="F15" s="25"/>
      <c r="G15" s="25">
        <f>F6*$E$30</f>
        <v>218.546282182456</v>
      </c>
      <c r="H15" s="25">
        <f>G6*$E$30</f>
        <v>8823.9596166294305</v>
      </c>
      <c r="I15" s="25">
        <f>H6*$E$30</f>
        <v>143868.98686600823</v>
      </c>
      <c r="J15" s="25">
        <f>I6*$E$30</f>
        <v>2208007.8792782789</v>
      </c>
      <c r="K15" s="25"/>
      <c r="L15" s="25"/>
      <c r="M15" s="865"/>
      <c r="N15" s="1095"/>
      <c r="O15" s="1096"/>
      <c r="P15" s="1097"/>
      <c r="Q15" s="111"/>
      <c r="S15" s="111"/>
      <c r="T15" s="1069"/>
      <c r="U15" s="1069"/>
      <c r="V15" s="1069"/>
      <c r="W15" s="1069"/>
      <c r="X15" s="1069"/>
      <c r="Y15" s="1069"/>
      <c r="Z15" s="1069"/>
      <c r="AA15" s="111"/>
    </row>
    <row r="16" spans="2:27" ht="17" thickBot="1">
      <c r="B16" s="111"/>
      <c r="C16" s="23" t="s">
        <v>468</v>
      </c>
      <c r="D16" s="24"/>
      <c r="E16" s="25">
        <f>GEOMEAN(F16:L16)</f>
        <v>2.5106704716493375</v>
      </c>
      <c r="F16" s="25"/>
      <c r="G16" s="25">
        <f>G6/F38</f>
        <v>2.4570512820512822</v>
      </c>
      <c r="H16" s="25">
        <f>H6/G38</f>
        <v>2.5654597701149426</v>
      </c>
      <c r="I16" s="25"/>
      <c r="J16" s="25"/>
      <c r="K16" s="25"/>
      <c r="L16" s="25"/>
      <c r="M16" s="865"/>
      <c r="N16" s="126"/>
      <c r="O16" s="285"/>
      <c r="P16" s="285"/>
      <c r="Q16" s="111"/>
      <c r="S16" s="111"/>
      <c r="T16" s="1069"/>
      <c r="U16" s="1069"/>
      <c r="V16" s="1069"/>
      <c r="W16" s="1069"/>
      <c r="X16" s="1069"/>
      <c r="Y16" s="1069"/>
      <c r="Z16" s="1069"/>
      <c r="AA16" s="111"/>
    </row>
    <row r="17" spans="2:28" ht="17" thickBot="1">
      <c r="B17" s="111"/>
      <c r="C17" s="23" t="s">
        <v>469</v>
      </c>
      <c r="D17" s="24"/>
      <c r="E17" s="25"/>
      <c r="F17" s="25"/>
      <c r="G17" s="25">
        <f>F38*$E$16</f>
        <v>587.49689036594498</v>
      </c>
      <c r="H17" s="25">
        <f>G38*$E$16</f>
        <v>9173.9899034066802</v>
      </c>
      <c r="I17" s="25"/>
      <c r="J17" s="25"/>
      <c r="K17" s="25"/>
      <c r="L17" s="25"/>
      <c r="M17" s="865"/>
      <c r="N17" s="126"/>
      <c r="O17" s="285"/>
      <c r="P17" s="285"/>
      <c r="Q17" s="111"/>
      <c r="S17" s="111"/>
      <c r="T17" s="1069"/>
      <c r="U17" s="1069"/>
      <c r="V17" s="1069"/>
      <c r="W17" s="1069"/>
      <c r="X17" s="1069"/>
      <c r="Y17" s="1069"/>
      <c r="Z17" s="1069"/>
      <c r="AA17" s="111"/>
    </row>
    <row r="18" spans="2:28" ht="17" thickBot="1">
      <c r="B18" s="126"/>
      <c r="C18" s="285"/>
      <c r="D18" s="285"/>
      <c r="E18" s="285"/>
      <c r="F18" s="285"/>
      <c r="G18" s="285"/>
      <c r="H18" s="285"/>
      <c r="I18" s="285"/>
      <c r="J18" s="285"/>
      <c r="K18" s="285"/>
      <c r="L18" s="285"/>
      <c r="M18" s="285"/>
      <c r="N18" s="126"/>
      <c r="O18" s="285"/>
      <c r="P18" s="285"/>
      <c r="Q18" s="272"/>
      <c r="S18" s="272"/>
      <c r="T18" s="1069"/>
      <c r="U18" s="1069"/>
      <c r="V18" s="1069"/>
      <c r="W18" s="1069"/>
      <c r="X18" s="1069"/>
      <c r="Y18" s="1069"/>
      <c r="Z18" s="1069"/>
      <c r="AA18" s="272"/>
    </row>
    <row r="19" spans="2:28" ht="17" thickBot="1">
      <c r="B19" s="272"/>
      <c r="C19" s="126"/>
      <c r="D19" s="126"/>
      <c r="E19" s="396" t="s">
        <v>255</v>
      </c>
      <c r="F19" s="396">
        <v>41609</v>
      </c>
      <c r="G19" s="396">
        <v>43070</v>
      </c>
      <c r="H19" s="396"/>
      <c r="I19" s="396"/>
      <c r="J19" s="396"/>
      <c r="K19" s="396"/>
      <c r="L19" s="396"/>
      <c r="M19" s="285"/>
      <c r="N19" s="126"/>
      <c r="O19" s="285"/>
      <c r="P19" s="285"/>
      <c r="Q19" s="272"/>
      <c r="S19" s="272"/>
      <c r="T19" s="1069"/>
      <c r="U19" s="1069"/>
      <c r="V19" s="1069"/>
      <c r="W19" s="1069"/>
      <c r="X19" s="1069"/>
      <c r="Y19" s="1069"/>
      <c r="Z19" s="1069"/>
      <c r="AA19" s="272"/>
    </row>
    <row r="20" spans="2:28" ht="17" thickBot="1">
      <c r="B20" s="272"/>
      <c r="C20" s="6" t="s">
        <v>4</v>
      </c>
      <c r="D20" s="389">
        <f>LOOKUP(9E+307,F20:L20)</f>
        <v>296147.14630275924</v>
      </c>
      <c r="E20" s="397"/>
      <c r="F20" s="397">
        <v>136.46</v>
      </c>
      <c r="G20" s="397">
        <v>3838</v>
      </c>
      <c r="H20" s="866">
        <f>GEOMEAN(H31,H33)</f>
        <v>296147.14630275924</v>
      </c>
      <c r="I20" s="397"/>
      <c r="J20" s="397"/>
      <c r="K20" s="397"/>
      <c r="L20" s="397"/>
      <c r="M20" s="285"/>
      <c r="N20" s="126"/>
      <c r="O20" s="126"/>
      <c r="P20" s="126"/>
      <c r="Q20" s="272"/>
      <c r="S20" s="272"/>
      <c r="T20" s="1069"/>
      <c r="U20" s="1069"/>
      <c r="V20" s="1069"/>
      <c r="W20" s="1069"/>
      <c r="X20" s="1069"/>
      <c r="Y20" s="1069"/>
      <c r="Z20" s="1069"/>
      <c r="AA20" s="272"/>
    </row>
    <row r="21" spans="2:28" ht="16" customHeight="1">
      <c r="B21" s="272"/>
      <c r="C21" s="9" t="s">
        <v>5</v>
      </c>
      <c r="D21" s="382">
        <f>LOOKUP(9E+307,F21:L21)</f>
        <v>3.9</v>
      </c>
      <c r="E21" s="398">
        <f>GEOMEAN(F21:L21)</f>
        <v>4.3311661247289965</v>
      </c>
      <c r="F21" s="398">
        <v>4.8099999999999996</v>
      </c>
      <c r="G21" s="398">
        <v>3.9</v>
      </c>
      <c r="H21" s="398"/>
      <c r="I21" s="398"/>
      <c r="J21" s="398"/>
      <c r="K21" s="398"/>
      <c r="L21" s="398"/>
      <c r="M21" s="285"/>
      <c r="N21" s="1080" t="s">
        <v>267</v>
      </c>
      <c r="O21" s="1081"/>
      <c r="P21" s="1082"/>
      <c r="Q21" s="272"/>
      <c r="R21" s="182"/>
      <c r="S21" s="272"/>
      <c r="T21" s="1069"/>
      <c r="U21" s="1069"/>
      <c r="V21" s="1069"/>
      <c r="W21" s="1069"/>
      <c r="X21" s="1069"/>
      <c r="Y21" s="1069"/>
      <c r="Z21" s="1069"/>
      <c r="AA21" s="272"/>
    </row>
    <row r="22" spans="2:28" ht="16" customHeight="1">
      <c r="B22" s="272"/>
      <c r="C22" s="12" t="s">
        <v>6</v>
      </c>
      <c r="D22" s="382">
        <f>LOOKUP(9E+307,F22:L22)</f>
        <v>14700</v>
      </c>
      <c r="E22" s="398"/>
      <c r="F22" s="398">
        <v>957.82</v>
      </c>
      <c r="G22" s="398">
        <v>14700</v>
      </c>
      <c r="H22" s="398"/>
      <c r="I22" s="398"/>
      <c r="J22" s="398"/>
      <c r="K22" s="398"/>
      <c r="L22" s="398"/>
      <c r="M22" s="285"/>
      <c r="N22" s="1083"/>
      <c r="O22" s="1084"/>
      <c r="P22" s="1085"/>
      <c r="Q22" s="272"/>
      <c r="R22" s="182"/>
      <c r="S22" s="272"/>
      <c r="T22" s="1069"/>
      <c r="U22" s="1069"/>
      <c r="V22" s="1069"/>
      <c r="W22" s="1069"/>
      <c r="X22" s="1069"/>
      <c r="Y22" s="1069"/>
      <c r="Z22" s="1069"/>
      <c r="AA22" s="272"/>
    </row>
    <row r="23" spans="2:28" ht="16" customHeight="1">
      <c r="B23" s="272"/>
      <c r="C23" s="13" t="s">
        <v>216</v>
      </c>
      <c r="D23" s="383"/>
      <c r="E23" s="398">
        <f>AVERAGE(F23:L23)</f>
        <v>0.87845272160009236</v>
      </c>
      <c r="F23" s="398">
        <f>LN(F21/$E$53)</f>
        <v>0.9833129870911268</v>
      </c>
      <c r="G23" s="398">
        <f>LN(G21/$E$53)</f>
        <v>0.7735924561090578</v>
      </c>
      <c r="H23" s="398"/>
      <c r="I23" s="398"/>
      <c r="J23" s="398"/>
      <c r="K23" s="398"/>
      <c r="L23" s="398"/>
      <c r="M23" s="285"/>
      <c r="N23" s="1083"/>
      <c r="O23" s="1084"/>
      <c r="P23" s="1085"/>
      <c r="Q23" s="272"/>
      <c r="R23" s="182"/>
      <c r="S23" s="272"/>
      <c r="T23" s="1069"/>
      <c r="U23" s="1069"/>
      <c r="V23" s="1069"/>
      <c r="W23" s="1069"/>
      <c r="X23" s="1069"/>
      <c r="Y23" s="1069"/>
      <c r="Z23" s="1069"/>
      <c r="AA23" s="272"/>
    </row>
    <row r="24" spans="2:28" ht="17" customHeight="1" thickBot="1">
      <c r="B24" s="272"/>
      <c r="C24" s="16" t="s">
        <v>217</v>
      </c>
      <c r="D24" s="384"/>
      <c r="E24" s="398">
        <f>AVERAGE(F24:L24)</f>
        <v>1.0363574479839377</v>
      </c>
      <c r="F24" s="399">
        <f>F23/$E$55</f>
        <v>1.1600666863607743</v>
      </c>
      <c r="G24" s="399">
        <f>G23/$E$55</f>
        <v>0.91264820960710102</v>
      </c>
      <c r="H24" s="399"/>
      <c r="I24" s="399"/>
      <c r="J24" s="399"/>
      <c r="K24" s="399"/>
      <c r="L24" s="399"/>
      <c r="M24" s="285"/>
      <c r="N24" s="1083"/>
      <c r="O24" s="1084"/>
      <c r="P24" s="1085"/>
      <c r="Q24" s="272"/>
      <c r="R24" s="182"/>
      <c r="S24" s="272"/>
      <c r="T24" s="1069"/>
      <c r="U24" s="1069"/>
      <c r="V24" s="1069"/>
      <c r="W24" s="1069"/>
      <c r="X24" s="1069"/>
      <c r="Y24" s="1069"/>
      <c r="Z24" s="1069"/>
      <c r="AA24" s="272"/>
    </row>
    <row r="25" spans="2:28" ht="17" customHeight="1" thickBot="1">
      <c r="B25" s="272"/>
      <c r="C25" s="19" t="s">
        <v>2</v>
      </c>
      <c r="D25" s="385"/>
      <c r="E25" s="40"/>
      <c r="F25" s="40">
        <v>1</v>
      </c>
      <c r="G25" s="40">
        <v>1</v>
      </c>
      <c r="H25" s="40"/>
      <c r="I25" s="40"/>
      <c r="J25" s="40"/>
      <c r="K25" s="40"/>
      <c r="L25" s="40"/>
      <c r="M25" s="285"/>
      <c r="N25" s="1083"/>
      <c r="O25" s="1084"/>
      <c r="P25" s="1085"/>
      <c r="Q25" s="272"/>
      <c r="R25" s="182"/>
      <c r="S25" s="272"/>
      <c r="T25" s="1069"/>
      <c r="U25" s="1069"/>
      <c r="V25" s="1069"/>
      <c r="W25" s="1069"/>
      <c r="X25" s="1069"/>
      <c r="Y25" s="1069"/>
      <c r="Z25" s="1069"/>
      <c r="AA25" s="272"/>
    </row>
    <row r="26" spans="2:28">
      <c r="B26" s="272"/>
      <c r="C26" s="20" t="s">
        <v>10</v>
      </c>
      <c r="D26" s="386">
        <f t="shared" ref="D26" si="1">D20/D22</f>
        <v>20.146064374337364</v>
      </c>
      <c r="E26" s="400">
        <f>GEOMEAN(F26:L26)</f>
        <v>0.19286550142070041</v>
      </c>
      <c r="F26" s="400">
        <f>F20/F22</f>
        <v>0.14246935749932138</v>
      </c>
      <c r="G26" s="400">
        <f>G20/G22</f>
        <v>0.26108843537414966</v>
      </c>
      <c r="H26" s="400"/>
      <c r="I26" s="400"/>
      <c r="J26" s="400"/>
      <c r="K26" s="400"/>
      <c r="L26" s="400"/>
      <c r="M26" s="285"/>
      <c r="N26" s="1083"/>
      <c r="O26" s="1084"/>
      <c r="P26" s="1085"/>
      <c r="Q26" s="272"/>
      <c r="R26" s="182"/>
      <c r="S26" s="272"/>
      <c r="T26" s="1069"/>
      <c r="U26" s="1069"/>
      <c r="V26" s="1069"/>
      <c r="W26" s="1069"/>
      <c r="X26" s="1069"/>
      <c r="Y26" s="1069"/>
      <c r="Z26" s="1069"/>
      <c r="AA26" s="272"/>
    </row>
    <row r="27" spans="2:28" ht="16" customHeight="1">
      <c r="B27" s="272"/>
      <c r="C27" s="13" t="s">
        <v>218</v>
      </c>
      <c r="D27" s="383"/>
      <c r="E27" s="398">
        <f>AVERAGE(F27:L27)</f>
        <v>-2.0087774725422278</v>
      </c>
      <c r="F27" s="398">
        <f>LN(F26/$E$58)</f>
        <v>-2.3116435931872736</v>
      </c>
      <c r="G27" s="398">
        <f>LN(G26/$E$58)</f>
        <v>-1.7059113518971822</v>
      </c>
      <c r="H27" s="398"/>
      <c r="I27" s="398"/>
      <c r="J27" s="398"/>
      <c r="K27" s="398"/>
      <c r="L27" s="398"/>
      <c r="M27" s="285"/>
      <c r="N27" s="1083"/>
      <c r="O27" s="1084"/>
      <c r="P27" s="1085"/>
      <c r="Q27" s="272"/>
      <c r="R27" s="182"/>
      <c r="S27" s="272"/>
      <c r="T27" s="1069"/>
      <c r="U27" s="1069"/>
      <c r="V27" s="1069"/>
      <c r="W27" s="1069"/>
      <c r="X27" s="1069"/>
      <c r="Y27" s="1069"/>
      <c r="Z27" s="1069"/>
      <c r="AA27" s="272"/>
    </row>
    <row r="28" spans="2:28" ht="17" thickBot="1">
      <c r="B28" s="272"/>
      <c r="C28" s="13" t="s">
        <v>219</v>
      </c>
      <c r="D28" s="384" t="e">
        <f>LN(D26/$O$12)/$P$12</f>
        <v>#DIV/0!</v>
      </c>
      <c r="E28" s="398">
        <f>AVERAGE(F28:L28)</f>
        <v>-1.0543149781150456</v>
      </c>
      <c r="F28" s="400">
        <f>F27/$E$59</f>
        <v>-1.2132754860480404</v>
      </c>
      <c r="G28" s="400">
        <f>G27/$E$59</f>
        <v>-0.89535447018205072</v>
      </c>
      <c r="H28" s="400"/>
      <c r="I28" s="400"/>
      <c r="J28" s="400"/>
      <c r="K28" s="400"/>
      <c r="L28" s="400"/>
      <c r="M28" s="285"/>
      <c r="N28" s="1083"/>
      <c r="O28" s="1084"/>
      <c r="P28" s="1085"/>
      <c r="Q28" s="272"/>
      <c r="R28" s="182"/>
      <c r="S28" s="272"/>
      <c r="T28" s="1069"/>
      <c r="U28" s="1069"/>
      <c r="V28" s="1069"/>
      <c r="W28" s="1069"/>
      <c r="X28" s="1069"/>
      <c r="Y28" s="1069"/>
      <c r="Z28" s="1069"/>
      <c r="AA28" s="272"/>
    </row>
    <row r="29" spans="2:28" ht="17" customHeight="1" thickBot="1">
      <c r="B29" s="272"/>
      <c r="C29" s="2" t="s">
        <v>3</v>
      </c>
      <c r="D29" s="387"/>
      <c r="E29" s="393"/>
      <c r="F29" s="393">
        <v>-1</v>
      </c>
      <c r="G29" s="393">
        <v>-1</v>
      </c>
      <c r="H29" s="393"/>
      <c r="I29" s="393"/>
      <c r="J29" s="393"/>
      <c r="K29" s="393"/>
      <c r="L29" s="393"/>
      <c r="M29" s="285"/>
      <c r="N29" s="1083"/>
      <c r="O29" s="1084"/>
      <c r="P29" s="1085"/>
      <c r="Q29" s="272"/>
      <c r="R29" s="182"/>
      <c r="S29" s="272"/>
      <c r="T29" s="1069"/>
      <c r="U29" s="1069"/>
      <c r="V29" s="1069"/>
      <c r="W29" s="1069"/>
      <c r="X29" s="1069"/>
      <c r="Y29" s="1069"/>
      <c r="Z29" s="1069"/>
      <c r="AA29" s="272"/>
      <c r="AB29" s="182"/>
    </row>
    <row r="30" spans="2:28" ht="17" thickBot="1">
      <c r="B30" s="111"/>
      <c r="C30" s="23" t="s">
        <v>466</v>
      </c>
      <c r="D30" s="388"/>
      <c r="E30" s="401">
        <f>GEOMEAN(F30:L30)</f>
        <v>15.347351276857864</v>
      </c>
      <c r="F30" s="401"/>
      <c r="G30" s="401">
        <f>G22/F22</f>
        <v>15.347351276857864</v>
      </c>
      <c r="H30" s="401"/>
      <c r="I30" s="401"/>
      <c r="J30" s="401"/>
      <c r="K30" s="401"/>
      <c r="L30" s="401"/>
      <c r="M30" s="865"/>
      <c r="N30" s="1083"/>
      <c r="O30" s="1084"/>
      <c r="P30" s="1085"/>
      <c r="Q30" s="111"/>
      <c r="S30" s="111"/>
      <c r="T30" s="1069"/>
      <c r="U30" s="1069"/>
      <c r="V30" s="1069"/>
      <c r="W30" s="1069"/>
      <c r="X30" s="1069"/>
      <c r="Y30" s="1069"/>
      <c r="Z30" s="1069"/>
      <c r="AA30" s="111"/>
    </row>
    <row r="31" spans="2:28" ht="17" thickBot="1">
      <c r="B31" s="111"/>
      <c r="C31" s="23" t="s">
        <v>467</v>
      </c>
      <c r="D31" s="388"/>
      <c r="E31" s="401"/>
      <c r="F31" s="401"/>
      <c r="G31" s="401">
        <f>F22*$E$30</f>
        <v>14700</v>
      </c>
      <c r="H31" s="401">
        <f>G22*$E$30</f>
        <v>225606.0637698106</v>
      </c>
      <c r="I31" s="401"/>
      <c r="J31" s="401"/>
      <c r="K31" s="401"/>
      <c r="L31" s="401"/>
      <c r="M31" s="865"/>
      <c r="N31" s="1083"/>
      <c r="O31" s="1084"/>
      <c r="P31" s="1085"/>
      <c r="Q31" s="111"/>
      <c r="S31" s="111"/>
      <c r="T31" s="1069"/>
      <c r="U31" s="1069"/>
      <c r="V31" s="1069"/>
      <c r="W31" s="1069"/>
      <c r="X31" s="1069"/>
      <c r="Y31" s="1069"/>
      <c r="Z31" s="1069"/>
      <c r="AA31" s="111"/>
    </row>
    <row r="32" spans="2:28" ht="17" thickBot="1">
      <c r="B32" s="111"/>
      <c r="C32" s="23" t="s">
        <v>468</v>
      </c>
      <c r="D32" s="388"/>
      <c r="E32" s="401">
        <f>GEOMEAN(F32:L32)</f>
        <v>41.469670452661816</v>
      </c>
      <c r="F32" s="401">
        <f>F22/F6</f>
        <v>67.262640449438209</v>
      </c>
      <c r="G32" s="401">
        <f>G22/G6</f>
        <v>25.567440647012781</v>
      </c>
      <c r="H32" s="401"/>
      <c r="I32" s="401"/>
      <c r="J32" s="401"/>
      <c r="K32" s="401"/>
      <c r="L32" s="401"/>
      <c r="M32" s="865"/>
      <c r="N32" s="1083"/>
      <c r="O32" s="1084"/>
      <c r="P32" s="1085"/>
      <c r="Q32" s="111"/>
      <c r="S32" s="111"/>
      <c r="T32" s="1069"/>
      <c r="U32" s="1069"/>
      <c r="V32" s="1069"/>
      <c r="W32" s="1069"/>
      <c r="X32" s="1069"/>
      <c r="Y32" s="1069"/>
      <c r="Z32" s="1069"/>
      <c r="AA32" s="111"/>
    </row>
    <row r="33" spans="2:27" ht="17" thickBot="1">
      <c r="B33" s="111"/>
      <c r="C33" s="23" t="s">
        <v>469</v>
      </c>
      <c r="D33" s="388"/>
      <c r="E33" s="401"/>
      <c r="F33" s="401">
        <f>F6*$E$32</f>
        <v>590.52810724590427</v>
      </c>
      <c r="G33" s="401">
        <f>G6*$E$32</f>
        <v>23842.987026757914</v>
      </c>
      <c r="H33" s="401">
        <f>H6*$E$32</f>
        <v>388744.5700606379</v>
      </c>
      <c r="I33" s="401"/>
      <c r="J33" s="401"/>
      <c r="K33" s="401"/>
      <c r="L33" s="401"/>
      <c r="M33" s="865"/>
      <c r="N33" s="1083"/>
      <c r="O33" s="1084"/>
      <c r="P33" s="1085"/>
      <c r="Q33" s="111"/>
      <c r="S33" s="111"/>
      <c r="T33" s="1069"/>
      <c r="U33" s="1069"/>
      <c r="V33" s="1069"/>
      <c r="W33" s="1069"/>
      <c r="X33" s="1069"/>
      <c r="Y33" s="1069"/>
      <c r="Z33" s="1069"/>
      <c r="AA33" s="111"/>
    </row>
    <row r="34" spans="2:27" ht="17" thickBot="1">
      <c r="B34" s="126"/>
      <c r="C34" s="285"/>
      <c r="D34" s="285"/>
      <c r="E34" s="285"/>
      <c r="F34" s="285"/>
      <c r="G34" s="285"/>
      <c r="H34" s="285"/>
      <c r="I34" s="285"/>
      <c r="J34" s="285"/>
      <c r="K34" s="285"/>
      <c r="L34" s="285"/>
      <c r="M34" s="285"/>
      <c r="N34" s="1083"/>
      <c r="O34" s="1084"/>
      <c r="P34" s="1085"/>
      <c r="Q34" s="272"/>
      <c r="S34" s="272"/>
      <c r="T34" s="1069"/>
      <c r="U34" s="1069"/>
      <c r="V34" s="1069"/>
      <c r="W34" s="1069"/>
      <c r="X34" s="1069"/>
      <c r="Y34" s="1069"/>
      <c r="Z34" s="1069"/>
      <c r="AA34" s="272"/>
    </row>
    <row r="35" spans="2:27" ht="17" thickBot="1">
      <c r="B35" s="272"/>
      <c r="C35" s="126"/>
      <c r="D35" s="126"/>
      <c r="E35" s="390" t="s">
        <v>255</v>
      </c>
      <c r="F35" s="390">
        <v>42125</v>
      </c>
      <c r="G35" s="390">
        <v>43497</v>
      </c>
      <c r="H35" s="390"/>
      <c r="I35" s="390"/>
      <c r="J35" s="390"/>
      <c r="K35" s="390"/>
      <c r="L35" s="390"/>
      <c r="M35" s="285"/>
      <c r="N35" s="1083"/>
      <c r="O35" s="1084"/>
      <c r="P35" s="1085"/>
      <c r="Q35" s="272"/>
      <c r="S35" s="272"/>
      <c r="T35" s="1069"/>
      <c r="U35" s="1069"/>
      <c r="V35" s="1069"/>
      <c r="W35" s="1069"/>
      <c r="X35" s="1069"/>
      <c r="Y35" s="1069"/>
      <c r="Z35" s="1069"/>
      <c r="AA35" s="272"/>
    </row>
    <row r="36" spans="2:27" ht="16" customHeight="1">
      <c r="B36" s="272"/>
      <c r="C36" s="6" t="s">
        <v>4</v>
      </c>
      <c r="D36" s="389">
        <f>LOOKUP(9E+307,F36:L36)</f>
        <v>6442</v>
      </c>
      <c r="E36" s="391"/>
      <c r="F36" s="391">
        <v>415</v>
      </c>
      <c r="G36" s="391">
        <v>6442</v>
      </c>
      <c r="H36" s="391"/>
      <c r="I36" s="391"/>
      <c r="J36" s="391"/>
      <c r="K36" s="391"/>
      <c r="L36" s="391"/>
      <c r="M36" s="285"/>
      <c r="N36" s="1083"/>
      <c r="O36" s="1084"/>
      <c r="P36" s="1085"/>
      <c r="Q36" s="272"/>
      <c r="S36" s="272"/>
      <c r="T36" s="1069"/>
      <c r="U36" s="1069"/>
      <c r="V36" s="1069"/>
      <c r="W36" s="1069"/>
      <c r="X36" s="1069"/>
      <c r="Y36" s="1069"/>
      <c r="Z36" s="1069"/>
      <c r="AA36" s="272"/>
    </row>
    <row r="37" spans="2:27" ht="16" customHeight="1">
      <c r="B37" s="272"/>
      <c r="C37" s="9" t="s">
        <v>5</v>
      </c>
      <c r="D37" s="382">
        <f>LOOKUP(9E+307,F37:L37)</f>
        <v>0.79</v>
      </c>
      <c r="E37" s="392">
        <f>GEOMEAN(F37:L37)</f>
        <v>0.79498427657407167</v>
      </c>
      <c r="F37" s="395">
        <v>0.8</v>
      </c>
      <c r="G37" s="395">
        <v>0.79</v>
      </c>
      <c r="H37" s="395"/>
      <c r="I37" s="395"/>
      <c r="J37" s="395"/>
      <c r="K37" s="395"/>
      <c r="L37" s="395"/>
      <c r="M37" s="285"/>
      <c r="N37" s="1083"/>
      <c r="O37" s="1084"/>
      <c r="P37" s="1085"/>
      <c r="Q37" s="272"/>
      <c r="S37" s="272"/>
      <c r="T37" s="1069"/>
      <c r="U37" s="1069"/>
      <c r="V37" s="1069"/>
      <c r="W37" s="1069"/>
      <c r="X37" s="1069"/>
      <c r="Y37" s="1069"/>
      <c r="Z37" s="1069"/>
      <c r="AA37" s="272"/>
    </row>
    <row r="38" spans="2:27" ht="16" customHeight="1">
      <c r="B38" s="272"/>
      <c r="C38" s="12" t="s">
        <v>6</v>
      </c>
      <c r="D38" s="382">
        <f>LOOKUP(9E+307,F38:L38)</f>
        <v>3654</v>
      </c>
      <c r="E38" s="392"/>
      <c r="F38" s="392">
        <v>234</v>
      </c>
      <c r="G38" s="392">
        <v>3654</v>
      </c>
      <c r="H38" s="392"/>
      <c r="I38" s="392"/>
      <c r="J38" s="392"/>
      <c r="K38" s="392"/>
      <c r="L38" s="392"/>
      <c r="M38" s="285"/>
      <c r="N38" s="1083"/>
      <c r="O38" s="1084"/>
      <c r="P38" s="1085"/>
      <c r="Q38" s="272"/>
      <c r="S38" s="126"/>
      <c r="T38" s="272"/>
      <c r="U38" s="272"/>
      <c r="V38" s="272"/>
      <c r="W38" s="272"/>
      <c r="X38" s="272"/>
      <c r="Y38" s="272"/>
      <c r="Z38" s="272"/>
      <c r="AA38" s="126"/>
    </row>
    <row r="39" spans="2:27" ht="16" customHeight="1">
      <c r="B39" s="272"/>
      <c r="C39" s="13" t="s">
        <v>216</v>
      </c>
      <c r="D39" s="383"/>
      <c r="E39" s="392">
        <f>AVERAGE(F39:L39)</f>
        <v>-0.81681703944418271</v>
      </c>
      <c r="F39" s="392">
        <f>LN(F37/$E$53)</f>
        <v>-0.81052764834075264</v>
      </c>
      <c r="G39" s="392">
        <f>LN(G37/$E$53)</f>
        <v>-0.82310643054761268</v>
      </c>
      <c r="H39" s="392"/>
      <c r="I39" s="392"/>
      <c r="J39" s="392"/>
      <c r="K39" s="392"/>
      <c r="L39" s="392"/>
      <c r="M39" s="285"/>
      <c r="N39" s="1083"/>
      <c r="O39" s="1084"/>
      <c r="P39" s="1085"/>
      <c r="Q39" s="272"/>
    </row>
    <row r="40" spans="2:27" ht="17" customHeight="1" thickBot="1">
      <c r="B40" s="272"/>
      <c r="C40" s="16" t="s">
        <v>217</v>
      </c>
      <c r="D40" s="384"/>
      <c r="E40" s="392">
        <f>AVERAGE(F40:L40)</f>
        <v>-0.9636425520160623</v>
      </c>
      <c r="F40" s="392">
        <f>F39/$E$55</f>
        <v>-0.95622262245918066</v>
      </c>
      <c r="G40" s="392">
        <f>G39/$E$55</f>
        <v>-0.97106248157294395</v>
      </c>
      <c r="H40" s="392"/>
      <c r="I40" s="392"/>
      <c r="J40" s="392"/>
      <c r="K40" s="392"/>
      <c r="L40" s="392"/>
      <c r="M40" s="285"/>
      <c r="N40" s="1083"/>
      <c r="O40" s="1084"/>
      <c r="P40" s="1085"/>
      <c r="Q40" s="272"/>
    </row>
    <row r="41" spans="2:27" ht="17" customHeight="1" thickBot="1">
      <c r="B41" s="272"/>
      <c r="C41" s="19" t="s">
        <v>2</v>
      </c>
      <c r="D41" s="385"/>
      <c r="E41" s="40"/>
      <c r="F41" s="40">
        <v>-1</v>
      </c>
      <c r="G41" s="40">
        <v>-1</v>
      </c>
      <c r="H41" s="40"/>
      <c r="I41" s="40"/>
      <c r="J41" s="40"/>
      <c r="K41" s="40"/>
      <c r="L41" s="40"/>
      <c r="M41" s="285"/>
      <c r="N41" s="1083"/>
      <c r="O41" s="1084"/>
      <c r="P41" s="1085"/>
      <c r="Q41" s="272"/>
    </row>
    <row r="42" spans="2:27" ht="16" customHeight="1">
      <c r="B42" s="272"/>
      <c r="C42" s="20" t="s">
        <v>10</v>
      </c>
      <c r="D42" s="386">
        <f t="shared" ref="D42" si="2">D36/D38</f>
        <v>1.7629994526546251</v>
      </c>
      <c r="E42" s="392">
        <f>GEOMEAN(F42:L42)</f>
        <v>1.7682440621895701</v>
      </c>
      <c r="F42" s="392">
        <f>F36/F38</f>
        <v>1.7735042735042734</v>
      </c>
      <c r="G42" s="392">
        <f>G36/G38</f>
        <v>1.7629994526546251</v>
      </c>
      <c r="H42" s="392"/>
      <c r="I42" s="392"/>
      <c r="J42" s="392"/>
      <c r="K42" s="392"/>
      <c r="L42" s="392"/>
      <c r="M42" s="285"/>
      <c r="N42" s="1083"/>
      <c r="O42" s="1084"/>
      <c r="P42" s="1085"/>
      <c r="Q42" s="272"/>
    </row>
    <row r="43" spans="2:27" ht="16" customHeight="1">
      <c r="B43" s="272"/>
      <c r="C43" s="13" t="s">
        <v>218</v>
      </c>
      <c r="D43" s="383"/>
      <c r="E43" s="392">
        <f>AVERAGE(F43:L43)</f>
        <v>0.20697174321509465</v>
      </c>
      <c r="F43" s="392">
        <f>LN(F42/$E$58)</f>
        <v>0.20994214917499698</v>
      </c>
      <c r="G43" s="392">
        <f>LN(G42/$E$58)</f>
        <v>0.20400133725519234</v>
      </c>
      <c r="H43" s="392"/>
      <c r="I43" s="392"/>
      <c r="J43" s="392"/>
      <c r="K43" s="392"/>
      <c r="L43" s="392"/>
      <c r="M43" s="285"/>
      <c r="N43" s="1083"/>
      <c r="O43" s="1084"/>
      <c r="P43" s="1085"/>
      <c r="Q43" s="272"/>
    </row>
    <row r="44" spans="2:27" ht="17" customHeight="1" thickBot="1">
      <c r="B44" s="272"/>
      <c r="C44" s="13" t="s">
        <v>219</v>
      </c>
      <c r="D44" s="384" t="e">
        <f>LN(D42/$O$12)/$P$12</f>
        <v>#DIV/0!</v>
      </c>
      <c r="E44" s="392">
        <f>AVERAGE(F44:L44)</f>
        <v>0.10862995623009114</v>
      </c>
      <c r="F44" s="392">
        <f>F43/$E$59</f>
        <v>0.11018898580773959</v>
      </c>
      <c r="G44" s="392">
        <f>G43/$E$59</f>
        <v>0.10707092665244271</v>
      </c>
      <c r="H44" s="392"/>
      <c r="I44" s="392"/>
      <c r="J44" s="392"/>
      <c r="K44" s="392"/>
      <c r="L44" s="392"/>
      <c r="M44" s="285"/>
      <c r="N44" s="1086"/>
      <c r="O44" s="1087"/>
      <c r="P44" s="1088"/>
      <c r="Q44" s="272"/>
    </row>
    <row r="45" spans="2:27" ht="17" customHeight="1" thickBot="1">
      <c r="B45" s="272"/>
      <c r="C45" s="2" t="s">
        <v>3</v>
      </c>
      <c r="D45" s="387"/>
      <c r="E45" s="393"/>
      <c r="F45" s="393">
        <v>0</v>
      </c>
      <c r="G45" s="393">
        <v>0</v>
      </c>
      <c r="H45" s="393"/>
      <c r="I45" s="393"/>
      <c r="J45" s="393"/>
      <c r="K45" s="393"/>
      <c r="L45" s="393"/>
      <c r="M45" s="285"/>
      <c r="N45" s="126"/>
      <c r="O45" s="285"/>
      <c r="P45" s="285"/>
      <c r="Q45" s="272"/>
    </row>
    <row r="46" spans="2:27" ht="17" thickBot="1">
      <c r="B46" s="111"/>
      <c r="C46" s="23" t="s">
        <v>466</v>
      </c>
      <c r="D46" s="388"/>
      <c r="E46" s="394">
        <f>GEOMEAN(F46:L46)</f>
        <v>15.615384615384615</v>
      </c>
      <c r="F46" s="394"/>
      <c r="G46" s="394">
        <f>G38/F38</f>
        <v>15.615384615384615</v>
      </c>
      <c r="H46" s="394"/>
      <c r="I46" s="394"/>
      <c r="J46" s="394"/>
      <c r="K46" s="394"/>
      <c r="L46" s="394"/>
      <c r="M46" s="865"/>
      <c r="N46" s="126"/>
      <c r="O46" s="126"/>
      <c r="P46" s="126"/>
      <c r="Q46" s="111"/>
    </row>
    <row r="47" spans="2:27" ht="17" thickBot="1">
      <c r="B47" s="111"/>
      <c r="C47" s="23" t="s">
        <v>467</v>
      </c>
      <c r="D47" s="388"/>
      <c r="E47" s="394"/>
      <c r="F47" s="394"/>
      <c r="G47" s="394">
        <f>F38*$E$30</f>
        <v>3591.2801987847402</v>
      </c>
      <c r="H47" s="394">
        <f>G38*$E$30</f>
        <v>56079.22156563864</v>
      </c>
      <c r="I47" s="394"/>
      <c r="J47" s="394"/>
      <c r="K47" s="394"/>
      <c r="L47" s="394"/>
      <c r="M47" s="865"/>
      <c r="N47" s="126"/>
      <c r="O47" s="126"/>
      <c r="P47" s="126"/>
      <c r="Q47" s="111"/>
    </row>
    <row r="48" spans="2:27" ht="17" thickBot="1">
      <c r="B48" s="111"/>
      <c r="C48" s="23" t="s">
        <v>468</v>
      </c>
      <c r="D48" s="388"/>
      <c r="E48" s="394">
        <f>GEOMEAN(F48:L48)</f>
        <v>0.2464288681036457</v>
      </c>
      <c r="F48" s="394">
        <f>F38/F22</f>
        <v>0.24430477542753334</v>
      </c>
      <c r="G48" s="394">
        <f>G38/G22</f>
        <v>0.24857142857142858</v>
      </c>
      <c r="H48" s="394"/>
      <c r="I48" s="394"/>
      <c r="J48" s="394"/>
      <c r="K48" s="394"/>
      <c r="L48" s="394"/>
      <c r="M48" s="865"/>
      <c r="N48" s="126"/>
      <c r="O48" s="126"/>
      <c r="P48" s="126"/>
      <c r="Q48" s="111"/>
    </row>
    <row r="49" spans="2:17" ht="17" thickBot="1">
      <c r="B49" s="111"/>
      <c r="C49" s="23" t="s">
        <v>469</v>
      </c>
      <c r="D49" s="388"/>
      <c r="E49" s="394"/>
      <c r="F49" s="394">
        <f>F22*$E$48</f>
        <v>236.03449844703394</v>
      </c>
      <c r="G49" s="394">
        <f t="shared" ref="G49:H49" si="3">G22*$E$48</f>
        <v>3622.5043611235919</v>
      </c>
      <c r="H49" s="394">
        <f t="shared" si="3"/>
        <v>0</v>
      </c>
      <c r="I49" s="394"/>
      <c r="J49" s="394"/>
      <c r="K49" s="394"/>
      <c r="L49" s="394"/>
      <c r="M49" s="865"/>
      <c r="N49" s="126"/>
      <c r="O49" s="126"/>
      <c r="P49" s="126"/>
      <c r="Q49" s="111"/>
    </row>
    <row r="50" spans="2:17" ht="17" customHeight="1" thickBot="1">
      <c r="B50" s="126"/>
      <c r="C50" s="285"/>
      <c r="D50" s="285"/>
      <c r="E50" s="285"/>
      <c r="F50" s="126"/>
      <c r="G50" s="126"/>
      <c r="H50" s="126"/>
      <c r="I50" s="126"/>
      <c r="J50" s="126"/>
      <c r="K50" s="126"/>
      <c r="L50" s="126"/>
      <c r="M50" s="123"/>
      <c r="N50" s="126"/>
      <c r="O50" s="126"/>
      <c r="P50" s="126"/>
      <c r="Q50" s="123"/>
    </row>
    <row r="51" spans="2:17" ht="17" customHeight="1" thickBot="1">
      <c r="B51" s="272"/>
      <c r="C51" s="126"/>
      <c r="D51" s="126"/>
      <c r="E51" s="430" t="s">
        <v>215</v>
      </c>
      <c r="F51" s="123"/>
      <c r="G51" s="123"/>
      <c r="H51" s="123"/>
      <c r="I51" s="123"/>
      <c r="J51" s="123"/>
      <c r="K51" s="123"/>
      <c r="L51" s="123"/>
      <c r="M51" s="126"/>
      <c r="N51" s="42"/>
      <c r="O51" s="42"/>
      <c r="P51" s="123"/>
      <c r="Q51" s="126"/>
    </row>
    <row r="52" spans="2:17" ht="17" customHeight="1" thickBot="1">
      <c r="B52" s="272"/>
      <c r="C52" s="6" t="s">
        <v>4</v>
      </c>
      <c r="D52" s="123"/>
      <c r="E52" s="123"/>
      <c r="F52" s="123"/>
      <c r="G52" s="123"/>
      <c r="H52" s="123"/>
      <c r="I52" s="123"/>
      <c r="J52" s="123"/>
      <c r="K52" s="123"/>
      <c r="L52" s="123"/>
      <c r="M52" s="126"/>
      <c r="N52" s="42"/>
      <c r="O52" s="123"/>
      <c r="P52" s="123"/>
      <c r="Q52" s="126"/>
    </row>
    <row r="53" spans="2:17" ht="17" customHeight="1" thickBot="1">
      <c r="B53" s="272"/>
      <c r="C53" s="9" t="s">
        <v>220</v>
      </c>
      <c r="D53" s="402" t="s">
        <v>7</v>
      </c>
      <c r="E53" s="434">
        <f>GEOMEAN(E5,E21,E37)</f>
        <v>1.7992755236591977</v>
      </c>
      <c r="F53" s="123"/>
      <c r="G53" s="123"/>
      <c r="H53" s="123"/>
      <c r="I53" s="123"/>
      <c r="J53" s="123"/>
      <c r="K53" s="123"/>
      <c r="L53" s="123"/>
      <c r="M53" s="126"/>
      <c r="N53" s="42"/>
      <c r="O53" s="123"/>
      <c r="P53" s="123"/>
      <c r="Q53" s="126"/>
    </row>
    <row r="54" spans="2:17" ht="17" customHeight="1" thickBot="1">
      <c r="B54" s="272"/>
      <c r="C54" s="12" t="s">
        <v>6</v>
      </c>
      <c r="D54" s="123"/>
      <c r="E54" s="123"/>
      <c r="F54" s="123"/>
      <c r="G54" s="123"/>
      <c r="H54" s="123"/>
      <c r="I54" s="123"/>
      <c r="J54" s="123"/>
      <c r="K54" s="123"/>
      <c r="L54" s="123"/>
      <c r="M54" s="126"/>
      <c r="N54" s="42"/>
      <c r="O54" s="123"/>
      <c r="P54" s="123"/>
      <c r="Q54" s="126"/>
    </row>
    <row r="55" spans="2:17" ht="16" customHeight="1">
      <c r="B55" s="272"/>
      <c r="C55" s="13" t="s">
        <v>223</v>
      </c>
      <c r="D55" s="402" t="s">
        <v>8</v>
      </c>
      <c r="E55" s="431">
        <f>(E23-E39)/2</f>
        <v>0.84763488052213753</v>
      </c>
      <c r="F55" s="123"/>
      <c r="G55" s="123"/>
      <c r="H55" s="123"/>
      <c r="I55" s="123"/>
      <c r="J55" s="123"/>
      <c r="K55" s="123"/>
      <c r="L55" s="123"/>
      <c r="M55" s="126"/>
      <c r="N55" s="42"/>
      <c r="O55" s="123"/>
      <c r="P55" s="123"/>
      <c r="Q55" s="126"/>
    </row>
    <row r="56" spans="2:17" ht="17" customHeight="1" thickBot="1">
      <c r="B56" s="272"/>
      <c r="C56" s="16" t="s">
        <v>217</v>
      </c>
      <c r="D56" s="402" t="s">
        <v>224</v>
      </c>
      <c r="E56" s="433">
        <f>E8</f>
        <v>-7.2714895967875268E-2</v>
      </c>
      <c r="F56" s="123"/>
      <c r="G56" s="123"/>
      <c r="H56" s="123"/>
      <c r="I56" s="123"/>
      <c r="J56" s="123"/>
      <c r="K56" s="123"/>
      <c r="L56" s="123"/>
      <c r="M56" s="126"/>
      <c r="N56" s="42"/>
      <c r="O56" s="123"/>
      <c r="P56" s="123"/>
      <c r="Q56" s="126"/>
    </row>
    <row r="57" spans="2:17" ht="17" customHeight="1" thickBot="1">
      <c r="B57" s="272"/>
      <c r="C57" s="19" t="s">
        <v>2</v>
      </c>
      <c r="D57" s="42"/>
      <c r="E57" s="42"/>
      <c r="F57" s="42"/>
      <c r="G57" s="42"/>
      <c r="H57" s="42"/>
      <c r="I57" s="42"/>
      <c r="J57" s="42"/>
      <c r="K57" s="42"/>
      <c r="L57" s="42"/>
      <c r="M57" s="126"/>
      <c r="N57" s="123"/>
      <c r="O57" s="123"/>
      <c r="P57" s="42"/>
      <c r="Q57" s="126"/>
    </row>
    <row r="58" spans="2:17" ht="16" customHeight="1">
      <c r="B58" s="272"/>
      <c r="C58" s="20" t="s">
        <v>221</v>
      </c>
      <c r="D58" s="402" t="s">
        <v>11</v>
      </c>
      <c r="E58" s="431">
        <f>GEOMEAN(E10,E26,E42)</f>
        <v>1.4376577915470077</v>
      </c>
      <c r="F58" s="42"/>
      <c r="G58" s="42"/>
      <c r="H58" s="42"/>
      <c r="I58" s="42"/>
      <c r="J58" s="42"/>
      <c r="K58" s="42"/>
      <c r="L58" s="42"/>
      <c r="M58" s="126"/>
      <c r="N58" s="123"/>
      <c r="O58" s="42"/>
      <c r="P58" s="42"/>
      <c r="Q58" s="126"/>
    </row>
    <row r="59" spans="2:17" ht="16" customHeight="1">
      <c r="B59" s="272"/>
      <c r="C59" s="13" t="s">
        <v>222</v>
      </c>
      <c r="D59" s="402" t="s">
        <v>212</v>
      </c>
      <c r="E59" s="432">
        <f>(E11-E27)/2</f>
        <v>1.9052916009346808</v>
      </c>
      <c r="F59" s="42"/>
      <c r="G59" s="42"/>
      <c r="H59" s="42"/>
      <c r="I59" s="42"/>
      <c r="J59" s="42"/>
      <c r="K59" s="42"/>
      <c r="L59" s="42"/>
      <c r="M59" s="126"/>
      <c r="N59" s="123"/>
      <c r="O59" s="42"/>
      <c r="P59" s="42"/>
      <c r="Q59" s="126"/>
    </row>
    <row r="60" spans="2:17" ht="17" thickBot="1">
      <c r="B60" s="272"/>
      <c r="C60" s="13" t="s">
        <v>219</v>
      </c>
      <c r="D60" s="402" t="s">
        <v>225</v>
      </c>
      <c r="E60" s="433">
        <f>E44</f>
        <v>0.10862995623009114</v>
      </c>
      <c r="F60" s="42"/>
      <c r="G60" s="42"/>
      <c r="H60" s="42"/>
      <c r="I60" s="42"/>
      <c r="J60" s="42"/>
      <c r="K60" s="42"/>
      <c r="L60" s="42"/>
      <c r="M60" s="126"/>
      <c r="N60" s="123"/>
      <c r="O60" s="42"/>
      <c r="P60" s="42"/>
      <c r="Q60" s="126"/>
    </row>
    <row r="61" spans="2:17" ht="17" thickBot="1">
      <c r="B61" s="272"/>
      <c r="C61" s="2" t="s">
        <v>3</v>
      </c>
      <c r="D61" s="42"/>
      <c r="E61" s="42"/>
      <c r="F61" s="42"/>
      <c r="G61" s="42"/>
      <c r="H61" s="42"/>
      <c r="I61" s="42"/>
      <c r="J61" s="42"/>
      <c r="K61" s="42"/>
      <c r="L61" s="42"/>
      <c r="M61" s="126"/>
      <c r="N61" s="123"/>
      <c r="O61" s="42"/>
      <c r="P61" s="42"/>
      <c r="Q61" s="126"/>
    </row>
    <row r="62" spans="2:17" ht="17" thickBot="1">
      <c r="B62" s="272"/>
      <c r="C62" s="23" t="s">
        <v>12</v>
      </c>
      <c r="D62" s="42"/>
      <c r="E62" s="42"/>
      <c r="F62" s="42"/>
      <c r="G62" s="42"/>
      <c r="H62" s="42"/>
      <c r="I62" s="42"/>
      <c r="J62" s="42"/>
      <c r="K62" s="42"/>
      <c r="L62" s="42"/>
      <c r="M62" s="126"/>
      <c r="N62" s="123"/>
      <c r="O62" s="42"/>
      <c r="P62" s="42"/>
      <c r="Q62" s="126"/>
    </row>
    <row r="63" spans="2:17">
      <c r="B63" s="126"/>
      <c r="C63" s="285"/>
      <c r="D63" s="285"/>
      <c r="E63" s="285"/>
      <c r="F63" s="126"/>
      <c r="G63" s="126"/>
      <c r="H63" s="126"/>
      <c r="I63" s="126"/>
      <c r="J63" s="126"/>
      <c r="K63" s="126"/>
      <c r="L63" s="126"/>
      <c r="M63" s="123"/>
      <c r="N63" s="126"/>
      <c r="O63" s="126"/>
      <c r="P63" s="126"/>
      <c r="Q63" s="123"/>
    </row>
    <row r="65" spans="1:13">
      <c r="A65" s="182"/>
      <c r="B65" s="182"/>
      <c r="C65" s="182"/>
      <c r="D65" s="182"/>
      <c r="E65" s="182"/>
      <c r="F65" s="182"/>
      <c r="G65" s="182"/>
      <c r="H65" s="182"/>
      <c r="I65" s="182"/>
      <c r="J65" s="182"/>
      <c r="K65" s="182"/>
      <c r="L65" s="182"/>
      <c r="M65" s="182"/>
    </row>
    <row r="66" spans="1:13">
      <c r="A66" s="182"/>
      <c r="B66" s="182"/>
      <c r="C66" s="182"/>
      <c r="D66" s="182"/>
      <c r="E66" s="182"/>
      <c r="F66" s="182"/>
    </row>
    <row r="67" spans="1:13">
      <c r="A67" s="182"/>
      <c r="B67" s="182"/>
      <c r="C67" s="182"/>
      <c r="D67" s="182"/>
      <c r="E67" s="182"/>
      <c r="F67" s="182"/>
    </row>
    <row r="68" spans="1:13">
      <c r="A68" s="182"/>
      <c r="B68" s="182"/>
      <c r="C68" s="182"/>
      <c r="D68" s="182"/>
      <c r="E68" s="182"/>
      <c r="F68" s="182"/>
    </row>
    <row r="69" spans="1:13">
      <c r="A69" s="182"/>
      <c r="B69" s="182"/>
      <c r="C69" s="182"/>
      <c r="D69" s="182"/>
      <c r="E69" s="182"/>
      <c r="F69" s="182"/>
    </row>
    <row r="70" spans="1:13">
      <c r="A70" s="182"/>
      <c r="B70" s="182"/>
      <c r="C70" s="182"/>
      <c r="D70" s="182"/>
      <c r="E70" s="182"/>
      <c r="F70" s="182"/>
    </row>
    <row r="71" spans="1:13">
      <c r="A71" s="182"/>
      <c r="B71" s="182"/>
      <c r="C71" s="182"/>
      <c r="D71" s="182"/>
      <c r="E71" s="182"/>
      <c r="F71" s="182"/>
    </row>
    <row r="72" spans="1:13">
      <c r="A72" s="182"/>
      <c r="B72" s="182"/>
      <c r="C72" s="182"/>
      <c r="D72" s="182"/>
      <c r="E72" s="182"/>
      <c r="F72" s="182"/>
    </row>
    <row r="73" spans="1:13">
      <c r="A73" s="182"/>
      <c r="B73" s="182"/>
      <c r="C73" s="182"/>
      <c r="D73" s="182"/>
      <c r="E73" s="182"/>
      <c r="F73" s="182"/>
    </row>
    <row r="74" spans="1:13">
      <c r="A74" s="182"/>
      <c r="B74" s="182"/>
      <c r="C74" s="182"/>
      <c r="D74" s="182"/>
      <c r="E74" s="182"/>
      <c r="F74" s="182"/>
    </row>
    <row r="75" spans="1:13">
      <c r="A75" s="182"/>
      <c r="B75" s="182"/>
      <c r="C75" s="182"/>
      <c r="D75" s="182"/>
      <c r="E75" s="182"/>
      <c r="F75" s="182"/>
    </row>
    <row r="76" spans="1:13">
      <c r="A76" s="182"/>
      <c r="B76" s="182"/>
      <c r="C76" s="182"/>
      <c r="D76" s="182"/>
      <c r="E76" s="182"/>
      <c r="F76" s="182"/>
    </row>
    <row r="77" spans="1:13">
      <c r="A77" s="182"/>
      <c r="B77" s="182"/>
      <c r="C77" s="182"/>
      <c r="D77" s="182"/>
      <c r="E77" s="182"/>
      <c r="F77" s="182"/>
    </row>
    <row r="78" spans="1:13">
      <c r="A78" s="182"/>
      <c r="B78" s="182"/>
      <c r="C78" s="182"/>
      <c r="D78" s="182"/>
      <c r="E78" s="182"/>
      <c r="F78" s="182"/>
    </row>
    <row r="79" spans="1:13">
      <c r="A79" s="182"/>
      <c r="B79" s="182"/>
      <c r="C79" s="182"/>
      <c r="D79" s="182"/>
      <c r="E79" s="182"/>
      <c r="F79" s="182"/>
    </row>
    <row r="80" spans="1:13">
      <c r="A80" s="182"/>
      <c r="B80" s="182"/>
      <c r="C80" s="182"/>
      <c r="D80" s="182"/>
      <c r="E80" s="182"/>
      <c r="F80" s="182"/>
    </row>
    <row r="81" spans="1:6">
      <c r="A81" s="182"/>
      <c r="B81" s="182"/>
      <c r="C81" s="182"/>
      <c r="D81" s="182"/>
      <c r="E81" s="182"/>
      <c r="F81" s="182"/>
    </row>
    <row r="82" spans="1:6">
      <c r="A82" s="182"/>
      <c r="B82" s="182"/>
      <c r="C82" s="182"/>
      <c r="D82" s="182"/>
      <c r="E82" s="182"/>
      <c r="F82" s="182"/>
    </row>
    <row r="83" spans="1:6">
      <c r="A83" s="182"/>
      <c r="B83" s="182"/>
      <c r="C83" s="182"/>
      <c r="D83" s="182"/>
      <c r="E83" s="182"/>
      <c r="F83" s="182"/>
    </row>
    <row r="84" spans="1:6">
      <c r="A84" s="182"/>
      <c r="B84" s="182"/>
      <c r="C84" s="182"/>
      <c r="D84" s="182"/>
      <c r="E84" s="182"/>
      <c r="F84" s="182"/>
    </row>
    <row r="85" spans="1:6">
      <c r="A85" s="182"/>
      <c r="B85" s="182"/>
      <c r="C85" s="182"/>
      <c r="D85" s="182"/>
      <c r="E85" s="182"/>
      <c r="F85" s="182"/>
    </row>
  </sheetData>
  <mergeCells count="5">
    <mergeCell ref="T9:Z37"/>
    <mergeCell ref="T3:Z7"/>
    <mergeCell ref="N4:P7"/>
    <mergeCell ref="N21:P44"/>
    <mergeCell ref="N10:P15"/>
  </mergeCells>
  <phoneticPr fontId="2" type="noConversion"/>
  <hyperlinks>
    <hyperlink ref="T3:Z7" r:id="rId1" display="归一化算法" xr:uid="{333B5472-2228-6A42-958B-E6B84114816D}"/>
    <hyperlink ref="N10" location="说明!A1" display="说明!A1" xr:uid="{5453713A-31C9-7B4D-9146-98F93E121D0A}"/>
    <hyperlink ref="C52" r:id="rId2" display="S2F" xr:uid="{FDFFDBBF-D8E4-B440-AC9E-E3F9C449C4A2}"/>
    <hyperlink ref="C53" r:id="rId3" display="MVRV" xr:uid="{BBB24C74-E96E-5342-B766-781309D8167B}"/>
    <hyperlink ref="C5" r:id="rId4" xr:uid="{2849D89F-EAD0-C14C-99C7-B5A35E6CC5C8}"/>
    <hyperlink ref="C4" r:id="rId5" display="S2F" xr:uid="{B109E273-E70D-1841-A6AC-4E6A183047CC}"/>
    <hyperlink ref="C21" r:id="rId6" xr:uid="{AEBCB3BD-1752-BE46-901D-5AD275EF5A63}"/>
    <hyperlink ref="C20" r:id="rId7" display="S2F" xr:uid="{1AF9571C-3F69-6945-87B4-8096335FF55E}"/>
    <hyperlink ref="C37" r:id="rId8" xr:uid="{241B33C2-A1FF-D742-BE97-B010A46F5108}"/>
    <hyperlink ref="C36" r:id="rId9" display="S2F" xr:uid="{9E52D893-BB9B-BD4C-A570-2A46B31F6779}"/>
    <hyperlink ref="N4" location="说明!A1" display="说明!A1" xr:uid="{73222322-A0E6-C24B-8035-F34EC5F42817}"/>
  </hyperlinks>
  <pageMargins left="0.7" right="0.7" top="0.75" bottom="0.75" header="0.3" footer="0.3"/>
  <drawing r:id="rId10"/>
  <picture r:id="rId1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78EE8-0FEC-C549-8DB4-8A198013EFBD}">
  <dimension ref="B1:AZ127"/>
  <sheetViews>
    <sheetView showGridLines="0" zoomScale="43" workbookViewId="0">
      <selection activeCell="H136" sqref="H136"/>
    </sheetView>
  </sheetViews>
  <sheetFormatPr baseColWidth="10" defaultRowHeight="16"/>
  <cols>
    <col min="7" max="7" width="3" customWidth="1"/>
    <col min="8" max="11" width="27" customWidth="1"/>
    <col min="12" max="12" width="3" customWidth="1"/>
    <col min="13" max="13" width="27" customWidth="1"/>
    <col min="14" max="14" width="3" customWidth="1"/>
    <col min="15" max="18" width="27" customWidth="1"/>
    <col min="19" max="19" width="3" customWidth="1"/>
    <col min="24" max="24" width="3" customWidth="1"/>
    <col min="25" max="28" width="27" customWidth="1"/>
    <col min="29" max="29" width="3" customWidth="1"/>
    <col min="30" max="30" width="27" customWidth="1"/>
    <col min="31" max="31" width="3" customWidth="1"/>
    <col min="32" max="35" width="27" customWidth="1"/>
    <col min="36" max="36" width="3" customWidth="1"/>
    <col min="40" max="40" width="3" customWidth="1"/>
    <col min="41" max="44" width="27" customWidth="1"/>
    <col min="45" max="45" width="3" customWidth="1"/>
    <col min="46" max="46" width="27" customWidth="1"/>
    <col min="47" max="47" width="3" customWidth="1"/>
    <col min="48" max="51" width="27" customWidth="1"/>
    <col min="52" max="52" width="3" customWidth="1"/>
  </cols>
  <sheetData>
    <row r="1" spans="2:50" ht="72" customHeight="1"/>
    <row r="2" spans="2:50" ht="72" customHeight="1" thickBot="1">
      <c r="B2" s="123"/>
      <c r="C2" s="269"/>
      <c r="D2" s="269"/>
      <c r="E2" s="269"/>
      <c r="F2" s="250"/>
      <c r="G2" s="269"/>
      <c r="H2" s="269"/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123"/>
    </row>
    <row r="3" spans="2:50" ht="305" customHeight="1" thickBot="1">
      <c r="B3" s="269"/>
      <c r="C3" s="1098" t="s">
        <v>457</v>
      </c>
      <c r="D3" s="1098"/>
      <c r="E3" s="1098"/>
      <c r="F3" s="1098"/>
      <c r="G3" s="1098"/>
      <c r="H3" s="1098"/>
      <c r="I3" s="1098"/>
      <c r="J3" s="1098"/>
      <c r="K3" s="1098"/>
      <c r="L3" s="1098"/>
      <c r="M3" s="1098"/>
      <c r="N3" s="1098"/>
      <c r="O3" s="1098"/>
      <c r="P3" s="1098"/>
      <c r="Q3" s="269"/>
      <c r="R3" s="670" t="s">
        <v>214</v>
      </c>
      <c r="S3" s="269"/>
      <c r="T3" s="269"/>
    </row>
    <row r="4" spans="2:50" ht="72" customHeight="1">
      <c r="B4" s="123"/>
      <c r="C4" s="269"/>
      <c r="D4" s="269"/>
      <c r="E4" s="269"/>
      <c r="F4" s="250"/>
      <c r="G4" s="269"/>
      <c r="H4" s="269"/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123"/>
    </row>
    <row r="5" spans="2:50" ht="17" customHeight="1" thickBot="1">
      <c r="B5" s="269"/>
      <c r="C5" s="1099" t="s">
        <v>204</v>
      </c>
      <c r="D5" s="671"/>
      <c r="E5" s="1100" t="s">
        <v>357</v>
      </c>
      <c r="F5" s="34"/>
      <c r="G5" s="672"/>
      <c r="H5" s="672"/>
      <c r="I5" s="672"/>
      <c r="J5" s="672"/>
      <c r="K5" s="672"/>
      <c r="L5" s="672"/>
      <c r="M5" s="672"/>
      <c r="N5" s="672"/>
      <c r="O5" s="672"/>
      <c r="P5" s="672"/>
      <c r="Q5" s="672"/>
      <c r="R5" s="672"/>
      <c r="S5" s="672"/>
      <c r="T5" s="269"/>
      <c r="W5" t="s">
        <v>358</v>
      </c>
    </row>
    <row r="6" spans="2:50" ht="16" customHeight="1">
      <c r="B6" s="269"/>
      <c r="C6" s="1099"/>
      <c r="D6" s="671"/>
      <c r="E6" s="1100"/>
      <c r="F6" s="34"/>
      <c r="G6" s="672"/>
      <c r="H6" s="673" t="s">
        <v>359</v>
      </c>
      <c r="I6" s="550" t="s">
        <v>360</v>
      </c>
      <c r="J6" s="674" t="s">
        <v>361</v>
      </c>
      <c r="K6" s="674" t="s">
        <v>362</v>
      </c>
      <c r="L6" s="674"/>
      <c r="M6" s="674" t="s">
        <v>363</v>
      </c>
      <c r="N6" s="674"/>
      <c r="O6" s="674" t="s">
        <v>364</v>
      </c>
      <c r="P6" s="674" t="s">
        <v>365</v>
      </c>
      <c r="Q6" s="551" t="s">
        <v>366</v>
      </c>
      <c r="R6" s="675" t="s">
        <v>367</v>
      </c>
      <c r="S6" s="672"/>
      <c r="T6" s="269"/>
      <c r="V6" s="1101" t="s">
        <v>368</v>
      </c>
      <c r="W6" s="1101"/>
      <c r="X6" s="1101"/>
      <c r="Y6" s="1101"/>
      <c r="Z6" s="1101"/>
      <c r="AA6" s="1101"/>
      <c r="AB6" s="1101"/>
      <c r="AC6" s="1101"/>
      <c r="AD6" s="676"/>
      <c r="AE6" s="676"/>
      <c r="AF6" s="676"/>
      <c r="AG6" s="676"/>
      <c r="AH6" s="676"/>
      <c r="AI6" s="676"/>
      <c r="AJ6" s="676"/>
    </row>
    <row r="7" spans="2:50" ht="17" customHeight="1" thickBot="1">
      <c r="B7" s="269"/>
      <c r="C7" s="1099"/>
      <c r="D7" s="671"/>
      <c r="E7" s="1100"/>
      <c r="F7" s="34"/>
      <c r="G7" s="672"/>
      <c r="H7" s="677">
        <v>0</v>
      </c>
      <c r="I7" s="678">
        <v>0</v>
      </c>
      <c r="J7" s="679">
        <f>430000/6.4</f>
        <v>67187.5</v>
      </c>
      <c r="K7" s="679">
        <v>0</v>
      </c>
      <c r="L7" s="111"/>
      <c r="M7" s="679">
        <v>0</v>
      </c>
      <c r="N7" s="111"/>
      <c r="O7" s="679">
        <v>0</v>
      </c>
      <c r="P7" s="679">
        <v>0</v>
      </c>
      <c r="Q7" s="680">
        <v>0</v>
      </c>
      <c r="R7" s="681">
        <f>I7+J7+K7+J9+M7/2</f>
        <v>67187.5</v>
      </c>
      <c r="S7" s="672"/>
      <c r="T7" s="269"/>
      <c r="V7" s="1101"/>
      <c r="W7" s="1101"/>
      <c r="X7" s="1101"/>
      <c r="Y7" s="1101"/>
      <c r="Z7" s="1101"/>
      <c r="AA7" s="1101"/>
      <c r="AB7" s="1101"/>
      <c r="AC7" s="1101"/>
      <c r="AD7" s="676"/>
      <c r="AE7" s="676"/>
      <c r="AF7" s="676"/>
      <c r="AG7" s="676"/>
      <c r="AH7" s="676"/>
      <c r="AI7" s="676"/>
      <c r="AJ7" s="676"/>
    </row>
    <row r="8" spans="2:50" ht="16" customHeight="1">
      <c r="B8" s="269"/>
      <c r="C8" s="1099"/>
      <c r="D8" s="671"/>
      <c r="E8" s="1100"/>
      <c r="F8" s="34"/>
      <c r="G8" s="672"/>
      <c r="H8" s="673" t="s">
        <v>369</v>
      </c>
      <c r="I8" s="682"/>
      <c r="J8" s="672" t="s">
        <v>370</v>
      </c>
      <c r="K8" s="672"/>
      <c r="L8" s="672"/>
      <c r="M8" s="672"/>
      <c r="N8" s="672"/>
      <c r="O8" s="672"/>
      <c r="P8" s="672" t="s">
        <v>371</v>
      </c>
      <c r="Q8" s="353"/>
      <c r="R8" s="675" t="s">
        <v>372</v>
      </c>
      <c r="S8" s="672"/>
      <c r="T8" s="269"/>
      <c r="V8" s="1101"/>
      <c r="W8" s="1101"/>
      <c r="X8" s="1101"/>
      <c r="Y8" s="1101"/>
      <c r="Z8" s="1101"/>
      <c r="AA8" s="1101"/>
      <c r="AB8" s="1101"/>
      <c r="AC8" s="1101"/>
      <c r="AD8" s="676"/>
      <c r="AE8" s="676"/>
      <c r="AF8" s="676"/>
      <c r="AG8" s="676"/>
      <c r="AH8" s="676"/>
      <c r="AI8" s="676"/>
      <c r="AJ8" s="676"/>
    </row>
    <row r="9" spans="2:50" ht="17" customHeight="1" thickBot="1">
      <c r="B9" s="269"/>
      <c r="C9" s="1099"/>
      <c r="D9" s="671"/>
      <c r="E9" s="1100"/>
      <c r="F9" s="34"/>
      <c r="G9" s="672"/>
      <c r="H9" s="677">
        <v>0</v>
      </c>
      <c r="I9" s="683"/>
      <c r="J9" s="684">
        <v>0</v>
      </c>
      <c r="K9" s="278"/>
      <c r="L9" s="278"/>
      <c r="M9" s="278"/>
      <c r="N9" s="278"/>
      <c r="O9" s="278"/>
      <c r="P9" s="684">
        <v>0.1</v>
      </c>
      <c r="Q9" s="685"/>
      <c r="R9" s="686">
        <f>M7/2+O7+P7+Q7+P9</f>
        <v>0.1</v>
      </c>
      <c r="S9" s="672"/>
      <c r="T9" s="269"/>
      <c r="V9" s="1101"/>
      <c r="W9" s="1101"/>
      <c r="X9" s="1101"/>
      <c r="Y9" s="1101"/>
      <c r="Z9" s="1101"/>
      <c r="AA9" s="1101"/>
      <c r="AB9" s="1101"/>
      <c r="AC9" s="1101"/>
      <c r="AD9" s="676"/>
      <c r="AE9" s="676"/>
      <c r="AF9" s="676"/>
      <c r="AG9" s="676"/>
      <c r="AH9" s="676"/>
      <c r="AI9" s="676"/>
      <c r="AJ9" s="676"/>
    </row>
    <row r="10" spans="2:50" ht="16" customHeight="1">
      <c r="B10" s="269"/>
      <c r="C10" s="1099"/>
      <c r="D10" s="671"/>
      <c r="E10" s="1100"/>
      <c r="F10" s="34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672"/>
      <c r="T10" s="269"/>
    </row>
    <row r="11" spans="2:50" ht="15" customHeight="1">
      <c r="B11" s="269"/>
      <c r="C11" s="1099"/>
      <c r="D11" s="671"/>
      <c r="E11" s="1100"/>
      <c r="F11" s="250"/>
      <c r="G11" s="237"/>
      <c r="H11" s="237"/>
      <c r="I11" s="237"/>
      <c r="J11" s="237"/>
      <c r="K11" s="237"/>
      <c r="L11" s="237"/>
      <c r="M11" s="237"/>
      <c r="N11" s="237"/>
      <c r="O11" s="237"/>
      <c r="P11" s="237"/>
      <c r="Q11" s="237"/>
      <c r="R11" s="237"/>
      <c r="S11" s="237"/>
      <c r="T11" s="250"/>
    </row>
    <row r="12" spans="2:50" ht="15" customHeight="1">
      <c r="B12" s="269"/>
      <c r="C12" s="1099"/>
      <c r="D12" s="671"/>
      <c r="E12" s="1100"/>
      <c r="F12" s="34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269"/>
    </row>
    <row r="13" spans="2:50" ht="15" customHeight="1">
      <c r="B13" s="269"/>
      <c r="C13" s="1099"/>
      <c r="D13" s="671"/>
      <c r="E13" s="1100"/>
      <c r="F13" s="34"/>
      <c r="G13" s="111"/>
      <c r="H13" s="111"/>
      <c r="I13" s="687" t="s">
        <v>373</v>
      </c>
      <c r="J13" s="687" t="s">
        <v>374</v>
      </c>
      <c r="K13" s="687" t="s">
        <v>375</v>
      </c>
      <c r="L13" s="111"/>
      <c r="M13" s="111"/>
      <c r="N13" s="111"/>
      <c r="O13" s="111"/>
      <c r="P13" s="111"/>
      <c r="Q13" s="111"/>
      <c r="R13" s="111"/>
      <c r="S13" s="111"/>
      <c r="T13" s="269"/>
    </row>
    <row r="14" spans="2:50" ht="15" customHeight="1">
      <c r="B14" s="269"/>
      <c r="C14" s="1099"/>
      <c r="D14" s="671"/>
      <c r="E14" s="1100"/>
      <c r="F14" s="34"/>
      <c r="G14" s="111"/>
      <c r="H14" s="111"/>
      <c r="I14" s="688">
        <v>312.83999999999997</v>
      </c>
      <c r="J14" s="688">
        <v>2383.94</v>
      </c>
      <c r="K14" s="688">
        <v>40013.83</v>
      </c>
      <c r="L14" s="111"/>
      <c r="M14" s="111"/>
      <c r="N14" s="111"/>
      <c r="O14" s="111"/>
      <c r="P14" s="111"/>
      <c r="Q14" s="111"/>
      <c r="R14" s="111"/>
      <c r="S14" s="111"/>
      <c r="T14" s="269"/>
    </row>
    <row r="15" spans="2:50" ht="15" customHeight="1" thickBot="1">
      <c r="B15" s="269"/>
      <c r="C15" s="1099"/>
      <c r="D15" s="671"/>
      <c r="E15" s="1100"/>
      <c r="F15" s="34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269"/>
    </row>
    <row r="16" spans="2:50" ht="16" customHeight="1">
      <c r="B16" s="269"/>
      <c r="C16" s="1099"/>
      <c r="D16" s="671"/>
      <c r="E16" s="1100"/>
      <c r="F16" s="34"/>
      <c r="G16" s="672"/>
      <c r="H16" s="550"/>
      <c r="I16" s="689" t="s">
        <v>376</v>
      </c>
      <c r="J16" s="689" t="s">
        <v>377</v>
      </c>
      <c r="K16" s="689" t="s">
        <v>378</v>
      </c>
      <c r="L16" s="674"/>
      <c r="M16" s="674"/>
      <c r="N16" s="674"/>
      <c r="O16" s="689" t="s">
        <v>379</v>
      </c>
      <c r="P16" s="689" t="s">
        <v>380</v>
      </c>
      <c r="Q16" s="689" t="s">
        <v>381</v>
      </c>
      <c r="R16" s="551"/>
      <c r="S16" s="672"/>
      <c r="T16" s="269"/>
      <c r="V16" s="1101" t="s">
        <v>382</v>
      </c>
      <c r="W16" s="1101"/>
      <c r="X16" s="1101"/>
      <c r="Y16" s="1101"/>
      <c r="Z16" s="1101"/>
      <c r="AA16" s="1101"/>
      <c r="AB16" s="1101"/>
      <c r="AC16" s="1101"/>
      <c r="AD16" s="676"/>
      <c r="AE16" s="676"/>
      <c r="AF16" s="676"/>
      <c r="AG16" s="676"/>
      <c r="AH16" s="676"/>
      <c r="AI16" s="676"/>
      <c r="AJ16" s="676"/>
      <c r="AL16" s="690"/>
      <c r="AN16" s="189"/>
      <c r="AO16" s="189"/>
      <c r="AP16" s="189"/>
      <c r="AQ16" s="189"/>
      <c r="AR16" s="189"/>
      <c r="AS16" s="189"/>
      <c r="AT16" s="189"/>
      <c r="AU16" s="189"/>
      <c r="AV16" s="189"/>
      <c r="AW16" s="189"/>
      <c r="AX16" s="189"/>
    </row>
    <row r="17" spans="2:50" ht="16" customHeight="1" thickBot="1">
      <c r="B17" s="269"/>
      <c r="C17" s="1099"/>
      <c r="D17" s="671"/>
      <c r="E17" s="1100"/>
      <c r="F17" s="34"/>
      <c r="G17" s="672"/>
      <c r="H17" s="691" t="s">
        <v>383</v>
      </c>
      <c r="I17" s="692">
        <v>100000</v>
      </c>
      <c r="J17" s="692">
        <v>200000</v>
      </c>
      <c r="K17" s="692">
        <v>3000000</v>
      </c>
      <c r="L17" s="693"/>
      <c r="M17" s="693"/>
      <c r="N17" s="693"/>
      <c r="O17" s="692">
        <v>100000</v>
      </c>
      <c r="P17" s="692">
        <v>2000000</v>
      </c>
      <c r="Q17" s="692">
        <v>300000</v>
      </c>
      <c r="R17" s="694" t="s">
        <v>383</v>
      </c>
      <c r="S17" s="672"/>
      <c r="T17" s="269"/>
      <c r="V17" s="1101"/>
      <c r="W17" s="1101"/>
      <c r="X17" s="1101"/>
      <c r="Y17" s="1101"/>
      <c r="Z17" s="1101"/>
      <c r="AA17" s="1101"/>
      <c r="AB17" s="1101"/>
      <c r="AC17" s="1101"/>
      <c r="AD17" s="676"/>
      <c r="AE17" s="676"/>
      <c r="AF17" s="676"/>
      <c r="AG17" s="676"/>
      <c r="AH17" s="676"/>
      <c r="AI17" s="676"/>
      <c r="AJ17" s="676"/>
      <c r="AL17" s="690"/>
      <c r="AN17" s="189"/>
      <c r="AO17" s="189"/>
    </row>
    <row r="18" spans="2:50" ht="15" customHeight="1">
      <c r="B18" s="269"/>
      <c r="C18" s="1099"/>
      <c r="D18" s="671"/>
      <c r="E18" s="1100"/>
      <c r="F18" s="34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269"/>
      <c r="V18" s="1101"/>
      <c r="W18" s="1101"/>
      <c r="X18" s="1101"/>
      <c r="Y18" s="1101"/>
      <c r="Z18" s="1101"/>
      <c r="AA18" s="1101"/>
      <c r="AB18" s="1101"/>
      <c r="AC18" s="1101"/>
      <c r="AD18" s="676"/>
      <c r="AE18" s="676"/>
      <c r="AF18" s="676"/>
      <c r="AG18" s="676"/>
      <c r="AH18" s="676"/>
      <c r="AI18" s="676"/>
      <c r="AJ18" s="676"/>
    </row>
    <row r="19" spans="2:50" ht="67" customHeight="1">
      <c r="B19" s="250"/>
      <c r="C19" s="1099"/>
      <c r="D19" s="34"/>
      <c r="E19" s="34"/>
      <c r="F19" s="237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250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</row>
    <row r="20" spans="2:50" ht="15" customHeight="1" thickBot="1">
      <c r="B20" s="269"/>
      <c r="C20" s="1099"/>
      <c r="D20" s="671"/>
      <c r="E20" s="1102" t="s">
        <v>384</v>
      </c>
      <c r="F20" s="34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269"/>
    </row>
    <row r="21" spans="2:50" ht="15" customHeight="1">
      <c r="B21" s="269"/>
      <c r="C21" s="1099"/>
      <c r="D21" s="671"/>
      <c r="E21" s="1102"/>
      <c r="F21" s="34"/>
      <c r="G21" s="111"/>
      <c r="H21" s="695"/>
      <c r="I21" s="696" t="s">
        <v>376</v>
      </c>
      <c r="J21" s="696" t="s">
        <v>377</v>
      </c>
      <c r="K21" s="696" t="s">
        <v>385</v>
      </c>
      <c r="L21" s="274"/>
      <c r="M21" s="274"/>
      <c r="N21" s="274"/>
      <c r="O21" s="689" t="s">
        <v>379</v>
      </c>
      <c r="P21" s="689" t="s">
        <v>380</v>
      </c>
      <c r="Q21" s="689" t="s">
        <v>381</v>
      </c>
      <c r="R21" s="697"/>
      <c r="S21" s="111"/>
      <c r="T21" s="269"/>
      <c r="V21" s="1101" t="s">
        <v>386</v>
      </c>
      <c r="W21" s="1101"/>
      <c r="X21" s="1101"/>
      <c r="Y21" s="1101"/>
      <c r="Z21" s="1101"/>
      <c r="AA21" s="1101"/>
      <c r="AB21" s="1101"/>
      <c r="AC21" s="1101"/>
      <c r="AD21" s="676"/>
      <c r="AE21" s="676"/>
      <c r="AF21" s="676"/>
      <c r="AG21" s="676"/>
      <c r="AH21" s="676"/>
      <c r="AI21" s="676"/>
    </row>
    <row r="22" spans="2:50" ht="15" customHeight="1">
      <c r="B22" s="269"/>
      <c r="C22" s="1099"/>
      <c r="D22" s="671"/>
      <c r="E22" s="1102"/>
      <c r="F22" s="34"/>
      <c r="G22" s="111"/>
      <c r="H22" s="698" t="s">
        <v>387</v>
      </c>
      <c r="I22" s="699">
        <f>I47</f>
        <v>0</v>
      </c>
      <c r="J22" s="699">
        <f t="shared" ref="J22:K22" si="0">J47</f>
        <v>-3256.5796772906033</v>
      </c>
      <c r="K22" s="699">
        <f t="shared" si="0"/>
        <v>-3256.5796772906033</v>
      </c>
      <c r="L22" s="111"/>
      <c r="M22" s="111"/>
      <c r="N22" s="111"/>
      <c r="O22" s="699">
        <f t="shared" ref="O22:Q22" si="1">O47</f>
        <v>6513.1593545812066</v>
      </c>
      <c r="P22" s="699">
        <f t="shared" si="1"/>
        <v>0</v>
      </c>
      <c r="Q22" s="699">
        <f t="shared" si="1"/>
        <v>0</v>
      </c>
      <c r="R22" s="700" t="s">
        <v>388</v>
      </c>
      <c r="S22" s="111"/>
      <c r="T22" s="269"/>
      <c r="V22" s="1101"/>
      <c r="W22" s="1101"/>
      <c r="X22" s="1101"/>
      <c r="Y22" s="1101"/>
      <c r="Z22" s="1101"/>
      <c r="AA22" s="1101"/>
      <c r="AB22" s="1101"/>
      <c r="AC22" s="1101"/>
      <c r="AD22" s="676"/>
      <c r="AE22" s="676"/>
      <c r="AF22" s="676"/>
      <c r="AG22" s="676"/>
      <c r="AH22" s="676"/>
      <c r="AI22" s="676"/>
    </row>
    <row r="23" spans="2:50" ht="16" customHeight="1">
      <c r="B23" s="269"/>
      <c r="C23" s="1099"/>
      <c r="D23" s="671"/>
      <c r="E23" s="1102"/>
      <c r="F23" s="34"/>
      <c r="G23" s="672"/>
      <c r="H23" s="701" t="s">
        <v>389</v>
      </c>
      <c r="I23" s="702">
        <f>I57</f>
        <v>5.8771780564969607</v>
      </c>
      <c r="J23" s="702">
        <f t="shared" ref="J23:K23" si="2">J57</f>
        <v>-0.77125111504253763</v>
      </c>
      <c r="K23" s="702">
        <f t="shared" si="2"/>
        <v>0</v>
      </c>
      <c r="L23" s="672"/>
      <c r="M23" s="672"/>
      <c r="N23" s="672"/>
      <c r="O23" s="702">
        <f>O57</f>
        <v>-23986.901361006727</v>
      </c>
      <c r="P23" s="702">
        <f t="shared" ref="P23:Q23" si="3">P57</f>
        <v>23986.901361006723</v>
      </c>
      <c r="Q23" s="702">
        <f t="shared" si="3"/>
        <v>0</v>
      </c>
      <c r="R23" s="703" t="s">
        <v>390</v>
      </c>
      <c r="S23" s="672"/>
      <c r="T23" s="269"/>
      <c r="V23" s="1101"/>
      <c r="W23" s="1101"/>
      <c r="X23" s="1101"/>
      <c r="Y23" s="1101"/>
      <c r="Z23" s="1101"/>
      <c r="AA23" s="1101"/>
      <c r="AB23" s="1101"/>
      <c r="AC23" s="1101"/>
      <c r="AD23" s="676"/>
      <c r="AE23" s="676"/>
      <c r="AF23" s="676"/>
      <c r="AG23" s="676"/>
      <c r="AH23" s="676"/>
      <c r="AI23" s="676"/>
      <c r="AL23" s="690"/>
      <c r="AN23" s="189"/>
      <c r="AO23" s="189"/>
    </row>
    <row r="24" spans="2:50" ht="17" customHeight="1" thickBot="1">
      <c r="B24" s="269"/>
      <c r="C24" s="1099"/>
      <c r="D24" s="671"/>
      <c r="E24" s="1102"/>
      <c r="F24" s="34"/>
      <c r="G24" s="672"/>
      <c r="H24" s="704" t="s">
        <v>391</v>
      </c>
      <c r="I24" s="280">
        <f>I58</f>
        <v>0</v>
      </c>
      <c r="J24" s="280">
        <f>J58</f>
        <v>-10.411890053074268</v>
      </c>
      <c r="K24" s="280">
        <f>K58</f>
        <v>0.62031855418803616</v>
      </c>
      <c r="L24" s="278"/>
      <c r="M24" s="278"/>
      <c r="N24" s="278"/>
      <c r="O24" s="280">
        <f>O58</f>
        <v>-3595.8258414330867</v>
      </c>
      <c r="P24" s="280">
        <f>P58</f>
        <v>0</v>
      </c>
      <c r="Q24" s="280">
        <f>Q58</f>
        <v>3595.8258414330876</v>
      </c>
      <c r="R24" s="705" t="s">
        <v>392</v>
      </c>
      <c r="S24" s="672"/>
      <c r="T24" s="269"/>
      <c r="V24" s="690"/>
      <c r="X24" s="189"/>
      <c r="Y24" s="189"/>
      <c r="Z24" s="189"/>
      <c r="AA24" s="189"/>
      <c r="AB24" s="189"/>
      <c r="AC24" s="189"/>
      <c r="AD24" s="189"/>
      <c r="AE24" s="189"/>
      <c r="AF24" s="189"/>
      <c r="AG24" s="189"/>
      <c r="AH24" s="189"/>
      <c r="AL24" s="690"/>
      <c r="AN24" s="189"/>
      <c r="AO24" s="189"/>
      <c r="AP24" s="189"/>
      <c r="AQ24" s="189"/>
      <c r="AR24" s="189"/>
      <c r="AS24" s="189"/>
      <c r="AT24" s="189"/>
      <c r="AU24" s="189"/>
      <c r="AV24" s="189"/>
      <c r="AW24" s="189"/>
      <c r="AX24" s="189"/>
    </row>
    <row r="25" spans="2:50" ht="17" customHeight="1" thickBot="1">
      <c r="B25" s="269"/>
      <c r="C25" s="1099"/>
      <c r="D25" s="671"/>
      <c r="E25" s="1102"/>
      <c r="F25" s="34"/>
      <c r="G25" s="672"/>
      <c r="H25" s="672"/>
      <c r="I25" s="672"/>
      <c r="J25" s="672"/>
      <c r="K25" s="672"/>
      <c r="L25" s="672"/>
      <c r="M25" s="672"/>
      <c r="N25" s="672"/>
      <c r="O25" s="672"/>
      <c r="P25" s="672"/>
      <c r="Q25" s="672"/>
      <c r="R25" s="111"/>
      <c r="S25" s="111"/>
      <c r="T25" s="269"/>
    </row>
    <row r="26" spans="2:50" ht="16" customHeight="1">
      <c r="B26" s="269"/>
      <c r="C26" s="1099"/>
      <c r="D26" s="671"/>
      <c r="E26" s="1102"/>
      <c r="F26" s="34"/>
      <c r="G26" s="672"/>
      <c r="H26" s="550"/>
      <c r="I26" s="674" t="s">
        <v>393</v>
      </c>
      <c r="J26" s="674" t="s">
        <v>394</v>
      </c>
      <c r="K26" s="674" t="s">
        <v>395</v>
      </c>
      <c r="L26" s="674"/>
      <c r="M26" s="674" t="s">
        <v>396</v>
      </c>
      <c r="N26" s="674"/>
      <c r="O26" s="674" t="s">
        <v>397</v>
      </c>
      <c r="P26" s="674" t="s">
        <v>398</v>
      </c>
      <c r="Q26" s="674" t="s">
        <v>399</v>
      </c>
      <c r="R26" s="706"/>
      <c r="S26" s="111"/>
      <c r="T26" s="269"/>
      <c r="V26" s="1103" t="s">
        <v>400</v>
      </c>
      <c r="W26" s="1103"/>
      <c r="X26" s="1103"/>
      <c r="Y26" s="1103"/>
      <c r="Z26" s="1103"/>
      <c r="AA26" s="1103"/>
      <c r="AB26" s="1103"/>
      <c r="AC26" s="1103"/>
      <c r="AD26" s="676"/>
      <c r="AE26" s="676"/>
      <c r="AF26" s="676"/>
      <c r="AG26" s="676"/>
      <c r="AH26" s="676"/>
      <c r="AI26" s="676"/>
    </row>
    <row r="27" spans="2:50" ht="16" customHeight="1">
      <c r="B27" s="269"/>
      <c r="C27" s="1099"/>
      <c r="D27" s="671"/>
      <c r="E27" s="1102"/>
      <c r="F27" s="34"/>
      <c r="G27" s="672"/>
      <c r="H27" s="707"/>
      <c r="I27" s="708">
        <f>I64</f>
        <v>0</v>
      </c>
      <c r="J27" s="709">
        <f>J64</f>
        <v>0.10176405750136142</v>
      </c>
      <c r="K27" s="710">
        <f>K64</f>
        <v>0.68690738813418883</v>
      </c>
      <c r="L27" s="111"/>
      <c r="M27" s="711">
        <f>M64</f>
        <v>0</v>
      </c>
      <c r="N27" s="111"/>
      <c r="O27" s="357">
        <f>O64</f>
        <v>0</v>
      </c>
      <c r="P27" s="712">
        <f>P64</f>
        <v>4.1666666666666631E-3</v>
      </c>
      <c r="Q27" s="713">
        <f>Q64</f>
        <v>1.2499999999999995E-2</v>
      </c>
      <c r="R27" s="353"/>
      <c r="S27" s="111"/>
      <c r="T27" s="269"/>
      <c r="V27" s="1103"/>
      <c r="W27" s="1103"/>
      <c r="X27" s="1103"/>
      <c r="Y27" s="1103"/>
      <c r="Z27" s="1103"/>
      <c r="AA27" s="1103"/>
      <c r="AB27" s="1103"/>
      <c r="AC27" s="1103"/>
      <c r="AD27" s="676"/>
      <c r="AE27" s="676"/>
      <c r="AF27" s="676"/>
      <c r="AG27" s="676"/>
      <c r="AH27" s="676"/>
      <c r="AI27" s="676"/>
    </row>
    <row r="28" spans="2:50" ht="16" customHeight="1">
      <c r="B28" s="269"/>
      <c r="C28" s="1099"/>
      <c r="D28" s="671"/>
      <c r="E28" s="1102"/>
      <c r="F28" s="34"/>
      <c r="G28" s="672"/>
      <c r="H28" s="707"/>
      <c r="I28" s="111"/>
      <c r="J28" s="672" t="s">
        <v>401</v>
      </c>
      <c r="K28" s="111"/>
      <c r="L28" s="111"/>
      <c r="M28" s="111"/>
      <c r="N28" s="111"/>
      <c r="O28" s="111"/>
      <c r="P28" s="672" t="s">
        <v>402</v>
      </c>
      <c r="Q28" s="111"/>
      <c r="R28" s="353"/>
      <c r="S28" s="111"/>
      <c r="T28" s="269"/>
      <c r="V28" s="1103"/>
      <c r="W28" s="1103"/>
      <c r="X28" s="1103"/>
      <c r="Y28" s="1103"/>
      <c r="Z28" s="1103"/>
      <c r="AA28" s="1103"/>
      <c r="AB28" s="1103"/>
      <c r="AC28" s="1103"/>
      <c r="AD28" s="676"/>
      <c r="AE28" s="676"/>
      <c r="AF28" s="676"/>
      <c r="AG28" s="676"/>
      <c r="AH28" s="676"/>
      <c r="AI28" s="676"/>
    </row>
    <row r="29" spans="2:50" ht="17" customHeight="1" thickBot="1">
      <c r="B29" s="269"/>
      <c r="C29" s="1099"/>
      <c r="D29" s="671"/>
      <c r="E29" s="1102"/>
      <c r="F29" s="34"/>
      <c r="G29" s="672"/>
      <c r="H29" s="552"/>
      <c r="I29" s="278"/>
      <c r="J29" s="714">
        <f>J66</f>
        <v>5.0882028750680708E-2</v>
      </c>
      <c r="K29" s="278"/>
      <c r="L29" s="278"/>
      <c r="M29" s="278"/>
      <c r="N29" s="278"/>
      <c r="O29" s="278"/>
      <c r="P29" s="715">
        <f>P66</f>
        <v>0</v>
      </c>
      <c r="Q29" s="278"/>
      <c r="R29" s="685"/>
      <c r="S29" s="111"/>
      <c r="T29" s="269"/>
    </row>
    <row r="30" spans="2:50" ht="16" customHeight="1">
      <c r="B30" s="269"/>
      <c r="C30" s="1099"/>
      <c r="D30" s="671"/>
      <c r="E30" s="1102"/>
      <c r="F30" s="34"/>
      <c r="G30" s="672"/>
      <c r="H30" s="672"/>
      <c r="I30" s="672"/>
      <c r="J30" s="672"/>
      <c r="K30" s="672"/>
      <c r="L30" s="672"/>
      <c r="M30" s="672"/>
      <c r="N30" s="672"/>
      <c r="O30" s="672"/>
      <c r="P30" s="672"/>
      <c r="Q30" s="672"/>
      <c r="R30" s="111"/>
      <c r="S30" s="111"/>
      <c r="T30" s="269"/>
    </row>
    <row r="31" spans="2:50" ht="67" customHeight="1">
      <c r="B31" s="123"/>
      <c r="C31" s="716"/>
      <c r="D31" s="269"/>
      <c r="E31" s="269"/>
      <c r="F31" s="250"/>
      <c r="G31" s="269"/>
      <c r="H31" s="269"/>
      <c r="I31" s="269"/>
      <c r="J31" s="269"/>
      <c r="K31" s="269"/>
      <c r="L31" s="269"/>
      <c r="M31" s="269"/>
      <c r="N31" s="269"/>
      <c r="O31" s="269"/>
      <c r="P31" s="269"/>
      <c r="Q31" s="269"/>
      <c r="R31" s="269"/>
      <c r="S31" s="269"/>
      <c r="T31" s="123"/>
    </row>
    <row r="32" spans="2:50" ht="70" customHeight="1"/>
    <row r="33" spans="2:19" ht="70" hidden="1" customHeight="1">
      <c r="B33" s="237"/>
      <c r="C33" s="237"/>
      <c r="D33" s="237"/>
      <c r="E33" s="237"/>
      <c r="F33" s="237"/>
    </row>
    <row r="34" spans="2:19" ht="17" hidden="1" customHeight="1" thickBot="1">
      <c r="B34" s="237"/>
      <c r="C34" s="1104" t="s">
        <v>357</v>
      </c>
      <c r="D34" s="1104"/>
      <c r="E34" s="1104"/>
      <c r="F34" s="34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672"/>
    </row>
    <row r="35" spans="2:19" ht="16" hidden="1" customHeight="1">
      <c r="B35" s="237"/>
      <c r="C35" s="1104"/>
      <c r="D35" s="1104"/>
      <c r="E35" s="1104"/>
      <c r="F35" s="34"/>
      <c r="G35" s="672"/>
      <c r="H35" s="673" t="s">
        <v>359</v>
      </c>
      <c r="I35" s="550" t="s">
        <v>403</v>
      </c>
      <c r="J35" s="674" t="s">
        <v>57</v>
      </c>
      <c r="K35" s="674" t="s">
        <v>378</v>
      </c>
      <c r="L35" s="674"/>
      <c r="M35" s="674" t="s">
        <v>404</v>
      </c>
      <c r="N35" s="674"/>
      <c r="O35" s="674" t="s">
        <v>379</v>
      </c>
      <c r="P35" s="674" t="s">
        <v>405</v>
      </c>
      <c r="Q35" s="551" t="s">
        <v>406</v>
      </c>
      <c r="R35" s="675" t="s">
        <v>367</v>
      </c>
      <c r="S35" s="672"/>
    </row>
    <row r="36" spans="2:19" ht="17" hidden="1" customHeight="1" thickBot="1">
      <c r="B36" s="237"/>
      <c r="C36" s="1104"/>
      <c r="D36" s="1104"/>
      <c r="E36" s="1104"/>
      <c r="F36" s="34"/>
      <c r="G36" s="672"/>
      <c r="H36" s="677">
        <f>H7</f>
        <v>0</v>
      </c>
      <c r="I36" s="717">
        <f>I7</f>
        <v>0</v>
      </c>
      <c r="J36" s="663">
        <f>J7</f>
        <v>67187.5</v>
      </c>
      <c r="K36" s="663">
        <f>K7</f>
        <v>0</v>
      </c>
      <c r="L36" s="111"/>
      <c r="M36" s="663">
        <f>M7</f>
        <v>0</v>
      </c>
      <c r="N36" s="111"/>
      <c r="O36" s="663">
        <f>O7</f>
        <v>0</v>
      </c>
      <c r="P36" s="663">
        <f>P7</f>
        <v>0</v>
      </c>
      <c r="Q36" s="718">
        <f>Q7</f>
        <v>0</v>
      </c>
      <c r="R36" s="719">
        <f>I36+J36+K36+J38+M36/2</f>
        <v>67187.5</v>
      </c>
      <c r="S36" s="672"/>
    </row>
    <row r="37" spans="2:19" ht="16" hidden="1" customHeight="1">
      <c r="B37" s="237"/>
      <c r="C37" s="1104"/>
      <c r="D37" s="1104"/>
      <c r="E37" s="1104"/>
      <c r="F37" s="34"/>
      <c r="G37" s="672"/>
      <c r="H37" s="673" t="s">
        <v>369</v>
      </c>
      <c r="I37" s="682"/>
      <c r="J37" s="672" t="s">
        <v>407</v>
      </c>
      <c r="K37" s="672"/>
      <c r="L37" s="672"/>
      <c r="M37" s="672"/>
      <c r="N37" s="672"/>
      <c r="O37" s="672"/>
      <c r="P37" s="672" t="s">
        <v>56</v>
      </c>
      <c r="Q37" s="353"/>
      <c r="R37" s="720" t="s">
        <v>372</v>
      </c>
      <c r="S37" s="672"/>
    </row>
    <row r="38" spans="2:19" ht="17" hidden="1" customHeight="1" thickBot="1">
      <c r="B38" s="237"/>
      <c r="C38" s="1104"/>
      <c r="D38" s="1104"/>
      <c r="E38" s="1104"/>
      <c r="F38" s="34"/>
      <c r="G38" s="672"/>
      <c r="H38" s="677">
        <f>H9</f>
        <v>0</v>
      </c>
      <c r="I38" s="683"/>
      <c r="J38" s="721">
        <f>J9</f>
        <v>0</v>
      </c>
      <c r="K38" s="278"/>
      <c r="L38" s="278"/>
      <c r="M38" s="278"/>
      <c r="N38" s="278"/>
      <c r="O38" s="278"/>
      <c r="P38" s="721">
        <f>P9</f>
        <v>0.1</v>
      </c>
      <c r="Q38" s="685"/>
      <c r="R38" s="722">
        <f>M36/2+O36+P36+Q36+P38</f>
        <v>0.1</v>
      </c>
      <c r="S38" s="672"/>
    </row>
    <row r="39" spans="2:19" ht="16" hidden="1" customHeight="1">
      <c r="B39" s="237"/>
      <c r="C39" s="1104"/>
      <c r="D39" s="1104"/>
      <c r="E39" s="1104"/>
      <c r="F39" s="34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672"/>
    </row>
    <row r="40" spans="2:19" ht="67" hidden="1" customHeight="1">
      <c r="B40" s="237"/>
      <c r="C40" s="237"/>
      <c r="D40" s="237"/>
      <c r="E40" s="237"/>
      <c r="F40" s="237"/>
    </row>
    <row r="41" spans="2:19" ht="15" hidden="1" customHeight="1" thickBot="1">
      <c r="B41" s="237"/>
      <c r="C41" s="237"/>
      <c r="D41" s="237"/>
      <c r="E41" s="237" t="s">
        <v>358</v>
      </c>
      <c r="F41" s="237" t="s">
        <v>358</v>
      </c>
      <c r="P41" s="111"/>
      <c r="Q41" s="111"/>
      <c r="R41" s="111"/>
      <c r="S41" s="111"/>
    </row>
    <row r="42" spans="2:19" ht="15" hidden="1" customHeight="1">
      <c r="B42" s="237"/>
      <c r="C42" s="1104" t="s">
        <v>408</v>
      </c>
      <c r="D42" s="1105"/>
      <c r="E42" s="1104" t="s">
        <v>409</v>
      </c>
      <c r="F42" s="34"/>
      <c r="G42" s="672"/>
      <c r="H42" s="672"/>
      <c r="I42" s="189"/>
      <c r="J42" s="189"/>
      <c r="K42" s="189"/>
      <c r="L42" s="189"/>
      <c r="M42" s="189"/>
      <c r="N42" s="672"/>
      <c r="O42" s="189"/>
      <c r="P42" s="672"/>
      <c r="Q42" s="675" t="s">
        <v>410</v>
      </c>
      <c r="R42" s="675" t="s">
        <v>411</v>
      </c>
      <c r="S42" s="672"/>
    </row>
    <row r="43" spans="2:19" ht="15" hidden="1" customHeight="1" thickBot="1">
      <c r="B43" s="237"/>
      <c r="C43" s="1104"/>
      <c r="D43" s="1105"/>
      <c r="E43" s="1104"/>
      <c r="F43" s="34"/>
      <c r="G43" s="672"/>
      <c r="H43" s="672"/>
      <c r="I43" s="672"/>
      <c r="J43" s="672"/>
      <c r="K43" s="672"/>
      <c r="L43" s="672"/>
      <c r="M43" s="672"/>
      <c r="N43" s="672"/>
      <c r="O43" s="672"/>
      <c r="P43" s="672"/>
      <c r="Q43" s="722">
        <f>币安驾驶舱!K26</f>
        <v>60674.340645418793</v>
      </c>
      <c r="R43" s="722">
        <f>币安驾驶舱!K30</f>
        <v>28784.281633208066</v>
      </c>
      <c r="S43" s="672"/>
    </row>
    <row r="44" spans="2:19" ht="15" hidden="1" customHeight="1">
      <c r="B44" s="237"/>
      <c r="C44" s="1104"/>
      <c r="D44" s="1105"/>
      <c r="E44" s="1104"/>
      <c r="F44" s="34"/>
      <c r="G44" s="672"/>
      <c r="H44" s="672"/>
      <c r="I44" s="672"/>
      <c r="J44" s="672"/>
      <c r="K44" s="672"/>
      <c r="L44" s="672"/>
      <c r="M44" s="672"/>
      <c r="N44" s="672"/>
      <c r="O44" s="672"/>
      <c r="P44" s="672"/>
      <c r="Q44" s="672"/>
      <c r="R44" s="672"/>
      <c r="S44" s="672"/>
    </row>
    <row r="45" spans="2:19" ht="15" hidden="1" customHeight="1" thickBot="1">
      <c r="B45" s="237"/>
      <c r="C45" s="1104"/>
      <c r="D45" s="1105"/>
      <c r="E45" s="1104"/>
      <c r="F45" s="34"/>
      <c r="G45" s="672"/>
      <c r="H45" s="111"/>
      <c r="I45" s="723" t="s">
        <v>376</v>
      </c>
      <c r="J45" s="723" t="s">
        <v>377</v>
      </c>
      <c r="K45" s="723" t="s">
        <v>385</v>
      </c>
      <c r="L45" s="111"/>
      <c r="M45" s="111"/>
      <c r="N45" s="111"/>
      <c r="O45" s="724" t="s">
        <v>379</v>
      </c>
      <c r="P45" s="724" t="s">
        <v>380</v>
      </c>
      <c r="Q45" s="724" t="s">
        <v>381</v>
      </c>
      <c r="R45" s="111"/>
      <c r="S45" s="672"/>
    </row>
    <row r="46" spans="2:19" ht="15" hidden="1" customHeight="1">
      <c r="B46" s="237"/>
      <c r="C46" s="1104"/>
      <c r="D46" s="1105"/>
      <c r="E46" s="1104"/>
      <c r="F46" s="34"/>
      <c r="G46" s="672"/>
      <c r="H46" s="725" t="s">
        <v>412</v>
      </c>
      <c r="I46" s="726">
        <f>(I36/2+J38/2)/R36</f>
        <v>0</v>
      </c>
      <c r="J46" s="726">
        <f>(J36/2+I36/2)/R36</f>
        <v>0.5</v>
      </c>
      <c r="K46" s="727">
        <f>(K36+J36/2+J38/2+M36/2)/R36</f>
        <v>0.5</v>
      </c>
      <c r="L46" s="728"/>
      <c r="M46" s="274"/>
      <c r="N46" s="706"/>
      <c r="O46" s="729">
        <f>(O36+P36/2+P38/2+M36/2)/R38</f>
        <v>0.5</v>
      </c>
      <c r="P46" s="726">
        <f>(P36/2+Q36/2)/R38</f>
        <v>0</v>
      </c>
      <c r="Q46" s="726">
        <f>(P38/2+Q36/2)/R38</f>
        <v>0.5</v>
      </c>
      <c r="R46" s="725" t="s">
        <v>412</v>
      </c>
      <c r="S46" s="672"/>
    </row>
    <row r="47" spans="2:19" ht="15" hidden="1" customHeight="1">
      <c r="B47" s="237"/>
      <c r="C47" s="1104"/>
      <c r="D47" s="1105"/>
      <c r="E47" s="1104"/>
      <c r="F47" s="34"/>
      <c r="G47" s="672"/>
      <c r="H47" s="698" t="s">
        <v>387</v>
      </c>
      <c r="I47" s="730">
        <f>-MAX($R$36-$Q$43,0)*I46</f>
        <v>0</v>
      </c>
      <c r="J47" s="730">
        <f>-MAX($R$36-$Q$43,0)*J46</f>
        <v>-3256.5796772906033</v>
      </c>
      <c r="K47" s="730">
        <f>-MAX($R$36-$Q$43,0)*K46+MAX(R38-R43,0)</f>
        <v>-3256.5796772906033</v>
      </c>
      <c r="L47" s="682"/>
      <c r="M47" s="111"/>
      <c r="N47" s="353"/>
      <c r="O47" s="731">
        <f>-MAX($R$38-$R$43,0)*O46+MAX(R36-Q43,0)</f>
        <v>6513.1593545812066</v>
      </c>
      <c r="P47" s="731">
        <f>-MAX($R$38-$R$43,0)*P46</f>
        <v>0</v>
      </c>
      <c r="Q47" s="731">
        <f>-MAX($R$38-$R$43,0)*Q46</f>
        <v>0</v>
      </c>
      <c r="R47" s="698" t="s">
        <v>388</v>
      </c>
      <c r="S47" s="672"/>
    </row>
    <row r="48" spans="2:19" ht="15" hidden="1" customHeight="1" thickBot="1">
      <c r="B48" s="237"/>
      <c r="C48" s="1104"/>
      <c r="D48" s="1105"/>
      <c r="E48" s="1104"/>
      <c r="F48" s="34"/>
      <c r="G48" s="672"/>
      <c r="H48" s="691" t="s">
        <v>413</v>
      </c>
      <c r="I48" s="732">
        <f>I46+I47</f>
        <v>0</v>
      </c>
      <c r="J48" s="732">
        <f t="shared" ref="J48:K48" si="4">J46+J47</f>
        <v>-3256.0796772906033</v>
      </c>
      <c r="K48" s="732">
        <f t="shared" si="4"/>
        <v>-3256.0796772906033</v>
      </c>
      <c r="L48" s="683"/>
      <c r="M48" s="278"/>
      <c r="N48" s="685"/>
      <c r="O48" s="732">
        <f>O46+O47</f>
        <v>6513.6593545812066</v>
      </c>
      <c r="P48" s="732">
        <f t="shared" ref="P48:Q48" si="5">P46+P47</f>
        <v>0</v>
      </c>
      <c r="Q48" s="732">
        <f t="shared" si="5"/>
        <v>0.5</v>
      </c>
      <c r="R48" s="691" t="s">
        <v>413</v>
      </c>
      <c r="S48" s="672"/>
    </row>
    <row r="49" spans="2:52" ht="15" hidden="1" customHeight="1">
      <c r="B49" s="237"/>
      <c r="C49" s="1104"/>
      <c r="D49" s="1105"/>
      <c r="E49" s="237"/>
      <c r="F49" s="34"/>
      <c r="G49" s="672"/>
      <c r="H49" s="672"/>
      <c r="I49" s="672"/>
      <c r="J49" s="672"/>
      <c r="K49" s="672"/>
      <c r="L49" s="672"/>
      <c r="M49" s="672"/>
      <c r="N49" s="672"/>
      <c r="O49" s="672"/>
      <c r="P49" s="672"/>
      <c r="Q49" s="672"/>
      <c r="R49" s="672"/>
      <c r="S49" s="672"/>
    </row>
    <row r="50" spans="2:52" ht="15" hidden="1" customHeight="1">
      <c r="B50" s="237"/>
      <c r="C50" s="1104"/>
      <c r="D50" s="1105"/>
      <c r="E50" s="1104" t="s">
        <v>414</v>
      </c>
      <c r="F50" s="34"/>
      <c r="G50" s="672"/>
      <c r="H50" s="111"/>
      <c r="I50" s="733" t="s">
        <v>373</v>
      </c>
      <c r="J50" s="733" t="s">
        <v>374</v>
      </c>
      <c r="K50" s="733" t="s">
        <v>375</v>
      </c>
      <c r="L50" s="672"/>
      <c r="M50" s="672"/>
      <c r="N50" s="672"/>
      <c r="O50" s="672"/>
      <c r="P50" s="672"/>
      <c r="Q50" s="672"/>
      <c r="R50" s="672"/>
      <c r="S50" s="672"/>
    </row>
    <row r="51" spans="2:52" ht="15" hidden="1" customHeight="1">
      <c r="B51" s="237"/>
      <c r="C51" s="1104"/>
      <c r="D51" s="1105"/>
      <c r="E51" s="1104"/>
      <c r="F51" s="34"/>
      <c r="G51" s="672"/>
      <c r="H51" s="111"/>
      <c r="I51" s="734">
        <f>I14</f>
        <v>312.83999999999997</v>
      </c>
      <c r="J51" s="734">
        <f>J14</f>
        <v>2383.94</v>
      </c>
      <c r="K51" s="734">
        <f>K14</f>
        <v>40013.83</v>
      </c>
      <c r="L51" s="672"/>
      <c r="M51" s="672"/>
      <c r="N51" s="672"/>
      <c r="O51" s="672"/>
      <c r="P51" s="672"/>
      <c r="Q51" s="672"/>
      <c r="R51" s="672"/>
      <c r="S51" s="672"/>
    </row>
    <row r="52" spans="2:52" ht="15" hidden="1" customHeight="1">
      <c r="B52" s="237"/>
      <c r="C52" s="1104"/>
      <c r="D52" s="1105"/>
      <c r="E52" s="1104"/>
      <c r="F52" s="34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672"/>
    </row>
    <row r="53" spans="2:52" ht="15" hidden="1" customHeight="1" thickBot="1">
      <c r="B53" s="237"/>
      <c r="C53" s="1104"/>
      <c r="D53" s="1105"/>
      <c r="E53" s="1104"/>
      <c r="F53" s="34"/>
      <c r="G53" s="672"/>
      <c r="H53" s="672"/>
      <c r="I53" s="672"/>
      <c r="J53" s="672"/>
      <c r="K53" s="672"/>
      <c r="L53" s="672"/>
      <c r="M53" s="672"/>
      <c r="N53" s="672"/>
      <c r="O53" s="672"/>
      <c r="P53" s="672"/>
      <c r="Q53" s="672"/>
      <c r="R53" s="672"/>
      <c r="S53" s="672"/>
      <c r="V53" s="1104" t="s">
        <v>415</v>
      </c>
      <c r="X53" s="672"/>
      <c r="Y53" s="672"/>
      <c r="Z53" s="672"/>
      <c r="AA53" s="672"/>
      <c r="AB53" s="672"/>
      <c r="AC53" s="672"/>
      <c r="AD53" s="672"/>
      <c r="AE53" s="672"/>
      <c r="AF53" s="672"/>
      <c r="AG53" s="672"/>
      <c r="AH53" s="672"/>
      <c r="AI53" s="111"/>
      <c r="AJ53" s="111"/>
      <c r="AL53" s="1104" t="s">
        <v>416</v>
      </c>
      <c r="AN53" s="672"/>
      <c r="AO53" s="672"/>
      <c r="AP53" s="672"/>
      <c r="AQ53" s="672"/>
      <c r="AR53" s="672"/>
      <c r="AS53" s="672"/>
      <c r="AT53" s="672"/>
      <c r="AU53" s="672"/>
      <c r="AV53" s="672"/>
      <c r="AW53" s="672"/>
      <c r="AX53" s="672"/>
      <c r="AY53" s="111"/>
      <c r="AZ53" s="111"/>
    </row>
    <row r="54" spans="2:52" ht="16" hidden="1" customHeight="1">
      <c r="B54" s="237"/>
      <c r="C54" s="1104"/>
      <c r="D54" s="1105"/>
      <c r="E54" s="1104"/>
      <c r="F54" s="34"/>
      <c r="G54" s="672"/>
      <c r="H54" s="550"/>
      <c r="I54" s="689" t="s">
        <v>376</v>
      </c>
      <c r="J54" s="689" t="s">
        <v>377</v>
      </c>
      <c r="K54" s="689" t="s">
        <v>378</v>
      </c>
      <c r="L54" s="674"/>
      <c r="M54" s="674"/>
      <c r="N54" s="674"/>
      <c r="O54" s="689" t="s">
        <v>379</v>
      </c>
      <c r="P54" s="689" t="s">
        <v>380</v>
      </c>
      <c r="Q54" s="689" t="s">
        <v>381</v>
      </c>
      <c r="R54" s="551"/>
      <c r="S54" s="672"/>
      <c r="V54" s="1104"/>
      <c r="X54" s="672"/>
      <c r="Y54" s="673" t="s">
        <v>417</v>
      </c>
      <c r="Z54" s="550" t="s">
        <v>403</v>
      </c>
      <c r="AA54" s="674" t="s">
        <v>57</v>
      </c>
      <c r="AB54" s="551" t="s">
        <v>378</v>
      </c>
      <c r="AC54" s="674"/>
      <c r="AD54" s="674" t="s">
        <v>404</v>
      </c>
      <c r="AE54" s="674"/>
      <c r="AF54" s="550" t="s">
        <v>379</v>
      </c>
      <c r="AG54" s="674" t="s">
        <v>405</v>
      </c>
      <c r="AH54" s="551" t="s">
        <v>406</v>
      </c>
      <c r="AI54" s="706" t="s">
        <v>418</v>
      </c>
      <c r="AJ54" s="111"/>
      <c r="AL54" s="1104"/>
      <c r="AN54" s="672"/>
      <c r="AO54" s="550"/>
      <c r="AP54" s="674" t="s">
        <v>403</v>
      </c>
      <c r="AQ54" s="674" t="s">
        <v>57</v>
      </c>
      <c r="AR54" s="674" t="s">
        <v>378</v>
      </c>
      <c r="AS54" s="674"/>
      <c r="AT54" s="674" t="s">
        <v>404</v>
      </c>
      <c r="AU54" s="674"/>
      <c r="AV54" s="674" t="s">
        <v>379</v>
      </c>
      <c r="AW54" s="674" t="s">
        <v>405</v>
      </c>
      <c r="AX54" s="674" t="s">
        <v>406</v>
      </c>
      <c r="AY54" s="706"/>
      <c r="AZ54" s="111"/>
    </row>
    <row r="55" spans="2:52" ht="16" hidden="1" customHeight="1" thickBot="1">
      <c r="B55" s="237"/>
      <c r="C55" s="1104"/>
      <c r="D55" s="1105"/>
      <c r="E55" s="1104"/>
      <c r="F55" s="34"/>
      <c r="G55" s="672"/>
      <c r="H55" s="698" t="s">
        <v>383</v>
      </c>
      <c r="I55" s="735">
        <f>I17</f>
        <v>100000</v>
      </c>
      <c r="J55" s="735">
        <f>J17</f>
        <v>200000</v>
      </c>
      <c r="K55" s="735">
        <f>K17</f>
        <v>3000000</v>
      </c>
      <c r="L55" s="672"/>
      <c r="M55" s="672"/>
      <c r="N55" s="672"/>
      <c r="O55" s="735">
        <f>O17</f>
        <v>100000</v>
      </c>
      <c r="P55" s="735">
        <f>P17</f>
        <v>2000000</v>
      </c>
      <c r="Q55" s="735">
        <f>Q17</f>
        <v>300000</v>
      </c>
      <c r="R55" s="736" t="s">
        <v>383</v>
      </c>
      <c r="S55" s="707"/>
      <c r="V55" s="1104"/>
      <c r="X55" s="672"/>
      <c r="Y55" s="737">
        <f>H36</f>
        <v>0</v>
      </c>
      <c r="Z55" s="738">
        <f>_xlfn.IFS($H$36=0,$Q$96,$H$36=1,$J$96,TRUE,0)</f>
        <v>0</v>
      </c>
      <c r="AA55" s="232">
        <f>_xlfn.IFS($H$36=0,$P$95,$H$36=1,$I$95,TRUE,0)</f>
        <v>0.12121212121212133</v>
      </c>
      <c r="AB55" s="739">
        <f>_xlfn.IFS($H$36=0,$P$94,$H$36=1,$I$94,TRUE,0)</f>
        <v>0.81818181818181812</v>
      </c>
      <c r="AC55" s="111"/>
      <c r="AD55" s="740"/>
      <c r="AE55" s="111"/>
      <c r="AF55" s="741">
        <f>_xlfn.IFS($H$36=0,$P$123,$H$36=1,$I$123,TRUE,0)</f>
        <v>0</v>
      </c>
      <c r="AG55" s="232">
        <f>_xlfn.IFS($H$36=0,$P$124,$H$36=1,$I$124,TRUE,0)</f>
        <v>8.3333333333333259E-2</v>
      </c>
      <c r="AH55" s="742">
        <f>_xlfn.IFS($H$36=0,$Q$125,$H$36=1,$J$125,TRUE,0)</f>
        <v>0.24999999999999989</v>
      </c>
      <c r="AI55" s="742">
        <f>$R$36/($R$36+$R$38)</f>
        <v>0.9999985116301221</v>
      </c>
      <c r="AJ55" s="111"/>
      <c r="AL55" s="1104"/>
      <c r="AN55" s="672"/>
      <c r="AO55" s="707"/>
      <c r="AP55" s="354">
        <f>$Z$55*$AI$55</f>
        <v>0</v>
      </c>
      <c r="AQ55" s="355">
        <f>$AA$55*$AI$55</f>
        <v>0.12121194080365127</v>
      </c>
      <c r="AR55" s="135">
        <f>$AB$55*$AI$55-$AT$55/2</f>
        <v>0.81818060042464524</v>
      </c>
      <c r="AS55" s="111"/>
      <c r="AT55" s="356">
        <f>2*MIN($AB$55*$AI$55,$AF$55*$AI$57)</f>
        <v>0</v>
      </c>
      <c r="AU55" s="111"/>
      <c r="AV55" s="135">
        <f>$AF$55*$AI$57-$AT$55/2</f>
        <v>0</v>
      </c>
      <c r="AW55" s="355">
        <f>$AG$55*$AI$57</f>
        <v>1.2403082314792202E-7</v>
      </c>
      <c r="AX55" s="354">
        <f>$AH$55*$AI$57</f>
        <v>3.7209246944376623E-7</v>
      </c>
      <c r="AY55" s="353"/>
      <c r="AZ55" s="111"/>
    </row>
    <row r="56" spans="2:52" ht="17" hidden="1" customHeight="1" thickBot="1">
      <c r="B56" s="237"/>
      <c r="C56" s="1104"/>
      <c r="D56" s="1105"/>
      <c r="E56" s="1104"/>
      <c r="F56" s="34"/>
      <c r="G56" s="672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672"/>
      <c r="V56" s="1104"/>
      <c r="X56" s="672"/>
      <c r="Y56" s="673" t="s">
        <v>419</v>
      </c>
      <c r="Z56" s="682"/>
      <c r="AA56" s="672" t="s">
        <v>407</v>
      </c>
      <c r="AB56" s="353"/>
      <c r="AC56" s="111"/>
      <c r="AD56" s="111"/>
      <c r="AE56" s="111"/>
      <c r="AF56" s="682"/>
      <c r="AG56" s="672" t="s">
        <v>56</v>
      </c>
      <c r="AH56" s="353"/>
      <c r="AI56" s="353" t="s">
        <v>420</v>
      </c>
      <c r="AJ56" s="111"/>
      <c r="AL56" s="1104"/>
      <c r="AN56" s="672"/>
      <c r="AO56" s="707"/>
      <c r="AP56" s="111"/>
      <c r="AQ56" s="672" t="s">
        <v>407</v>
      </c>
      <c r="AR56" s="111"/>
      <c r="AS56" s="111"/>
      <c r="AT56" s="111"/>
      <c r="AU56" s="111"/>
      <c r="AV56" s="111"/>
      <c r="AW56" s="672" t="s">
        <v>56</v>
      </c>
      <c r="AX56" s="111"/>
      <c r="AY56" s="353"/>
      <c r="AZ56" s="111"/>
    </row>
    <row r="57" spans="2:52" ht="16" hidden="1" customHeight="1" thickBot="1">
      <c r="B57" s="237"/>
      <c r="C57" s="1104"/>
      <c r="D57" s="1105"/>
      <c r="E57" s="1104"/>
      <c r="F57" s="34"/>
      <c r="G57" s="672"/>
      <c r="H57" s="743" t="s">
        <v>389</v>
      </c>
      <c r="I57" s="744">
        <f>_xlfn.IFS($H$36=0,R89,$H$36=1,K89,TRUE,0)*$Q$43/$I$51</f>
        <v>5.8771780564969607</v>
      </c>
      <c r="J57" s="745">
        <f>_xlfn.IFS($H$36=0,Q89,$H$36=1,J89,TRUE,0)*$Q$43/$J$51</f>
        <v>-0.77125111504253763</v>
      </c>
      <c r="K57" s="746">
        <f>_xlfn.IFS($H$36=0,P89,$H$36=1,I89,TRUE,0)*$Q$43/$K$51</f>
        <v>0</v>
      </c>
      <c r="L57" s="672"/>
      <c r="M57" s="672"/>
      <c r="N57" s="672"/>
      <c r="O57" s="747">
        <f t="shared" ref="O57:Q58" si="6">_xlfn.IFS($H$38=0,P118,$H$38=1,I118,TRUE,0)*$R$43</f>
        <v>-23986.901361006727</v>
      </c>
      <c r="P57" s="745">
        <f t="shared" si="6"/>
        <v>23986.901361006723</v>
      </c>
      <c r="Q57" s="746">
        <f t="shared" si="6"/>
        <v>0</v>
      </c>
      <c r="R57" s="748" t="s">
        <v>390</v>
      </c>
      <c r="S57" s="672"/>
      <c r="V57" s="1104"/>
      <c r="X57" s="672"/>
      <c r="Y57" s="749">
        <f>H38</f>
        <v>0</v>
      </c>
      <c r="Z57" s="683"/>
      <c r="AA57" s="750">
        <f>_xlfn.IFS($H$36=0,$P$96,$H$36=1,$I$96,TRUE,0)</f>
        <v>6.0606060606060663E-2</v>
      </c>
      <c r="AB57" s="685"/>
      <c r="AC57" s="278"/>
      <c r="AD57" s="278"/>
      <c r="AE57" s="278"/>
      <c r="AF57" s="683"/>
      <c r="AG57" s="750">
        <f>_xlfn.IFS($H$36=0,$P$125,$H$36=1,$I$125,TRUE,0)</f>
        <v>0</v>
      </c>
      <c r="AH57" s="685"/>
      <c r="AI57" s="751">
        <f>$R$38/($R$36+$R$38)</f>
        <v>1.4883698777750655E-6</v>
      </c>
      <c r="AJ57" s="111"/>
      <c r="AL57" s="1104"/>
      <c r="AN57" s="672"/>
      <c r="AO57" s="552"/>
      <c r="AP57" s="278"/>
      <c r="AQ57" s="752">
        <f>$AA$57*$AI$55</f>
        <v>6.0605970401825637E-2</v>
      </c>
      <c r="AR57" s="278"/>
      <c r="AS57" s="278"/>
      <c r="AT57" s="278"/>
      <c r="AU57" s="278"/>
      <c r="AV57" s="278"/>
      <c r="AW57" s="752">
        <f>$AG$57*$AI$57</f>
        <v>0</v>
      </c>
      <c r="AX57" s="278"/>
      <c r="AY57" s="685"/>
      <c r="AZ57" s="111"/>
    </row>
    <row r="58" spans="2:52" ht="17" hidden="1" customHeight="1">
      <c r="B58" s="237"/>
      <c r="C58" s="1104"/>
      <c r="D58" s="1105"/>
      <c r="E58" s="1104"/>
      <c r="F58" s="34"/>
      <c r="G58" s="672"/>
      <c r="H58" s="753" t="s">
        <v>391</v>
      </c>
      <c r="I58" s="754">
        <f>_xlfn.IFS($H$36=0,R90,$H$36=1,K90,TRUE,0)*$Q$43/$I$51</f>
        <v>0</v>
      </c>
      <c r="J58" s="755">
        <f>_xlfn.IFS($H$36=0,Q90,$H$36=1,J90,TRUE,0)*$Q$43/$J$51</f>
        <v>-10.411890053074268</v>
      </c>
      <c r="K58" s="756">
        <f>_xlfn.IFS($H$36=0,P90,$H$36=1,I90,TRUE,0)*$Q$43/$K$51</f>
        <v>0.62031855418803616</v>
      </c>
      <c r="L58" s="111"/>
      <c r="M58" s="111"/>
      <c r="N58" s="111"/>
      <c r="O58" s="757">
        <f t="shared" si="6"/>
        <v>-3595.8258414330867</v>
      </c>
      <c r="P58" s="755">
        <f t="shared" si="6"/>
        <v>0</v>
      </c>
      <c r="Q58" s="756">
        <f t="shared" si="6"/>
        <v>3595.8258414330876</v>
      </c>
      <c r="R58" s="758" t="s">
        <v>392</v>
      </c>
      <c r="S58" s="672"/>
      <c r="V58" s="1104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111"/>
      <c r="AJ58" s="111"/>
      <c r="AL58" s="1104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111"/>
      <c r="AZ58" s="111"/>
    </row>
    <row r="59" spans="2:52" ht="17" hidden="1" customHeight="1" thickBot="1">
      <c r="B59" s="237"/>
      <c r="C59" s="1104"/>
      <c r="D59" s="1105"/>
      <c r="E59" s="1104"/>
      <c r="F59" s="34"/>
      <c r="G59" s="672"/>
      <c r="H59" s="759" t="s">
        <v>413</v>
      </c>
      <c r="I59" s="760">
        <f>_xlfn.IFS($H$36=0,R80,$H$36=1,K80,TRUE,0)*$Q$43/$I$51</f>
        <v>5.8771780564969607</v>
      </c>
      <c r="J59" s="761">
        <f>_xlfn.IFS($H$36=0,Q80,$H$36=1,J80,TRUE,0)*$Q$43/$J$51</f>
        <v>1.5425022300850766</v>
      </c>
      <c r="K59" s="762">
        <f>_xlfn.IFS($H$36=0,P80,$H$36=1,I80,TRUE,0)*$Q$43/$K$51</f>
        <v>1.3784856759734139</v>
      </c>
      <c r="L59" s="278"/>
      <c r="M59" s="278"/>
      <c r="N59" s="278"/>
      <c r="O59" s="763">
        <f>_xlfn.IFS($H$38=0,P109,$H$38=1,I109,TRUE,0)*$R$43</f>
        <v>1199.3450680503361</v>
      </c>
      <c r="P59" s="761">
        <f>_xlfn.IFS($H$38=0,Q109,$H$38=1,J109,TRUE,0)*$R$43</f>
        <v>23986.901361006723</v>
      </c>
      <c r="Q59" s="762">
        <f>_xlfn.IFS($H$38=0,R109,$H$38=1,K109,TRUE,0)*$R$43</f>
        <v>3598.0352041510082</v>
      </c>
      <c r="R59" s="764" t="s">
        <v>413</v>
      </c>
      <c r="S59" s="672"/>
      <c r="V59" s="690"/>
      <c r="AL59" s="690"/>
    </row>
    <row r="60" spans="2:52" ht="16" hidden="1" customHeight="1">
      <c r="B60" s="237"/>
      <c r="C60" s="1104"/>
      <c r="D60" s="1105"/>
      <c r="E60" s="1104"/>
      <c r="F60" s="34"/>
      <c r="G60" s="672"/>
      <c r="H60" s="672"/>
      <c r="I60" s="672"/>
      <c r="J60" s="672"/>
      <c r="K60" s="672"/>
      <c r="L60" s="672"/>
      <c r="M60" s="672"/>
      <c r="N60" s="672"/>
      <c r="O60" s="672"/>
      <c r="P60" s="672"/>
      <c r="Q60" s="672"/>
      <c r="R60" s="672"/>
      <c r="S60" s="672"/>
    </row>
    <row r="61" spans="2:52" ht="67" hidden="1" customHeight="1">
      <c r="B61" s="237"/>
      <c r="C61" s="1104"/>
      <c r="D61" s="237"/>
      <c r="E61" s="237"/>
      <c r="F61" s="34"/>
    </row>
    <row r="62" spans="2:52" ht="17" hidden="1" customHeight="1" thickBot="1">
      <c r="B62" s="237"/>
      <c r="C62" s="1104"/>
      <c r="D62" s="1105"/>
      <c r="E62" s="1104" t="s">
        <v>421</v>
      </c>
      <c r="F62" s="34"/>
      <c r="G62" s="672"/>
      <c r="H62" s="672"/>
      <c r="I62" s="672"/>
      <c r="J62" s="672"/>
      <c r="K62" s="672"/>
      <c r="L62" s="672"/>
      <c r="M62" s="672"/>
      <c r="N62" s="672"/>
      <c r="O62" s="672"/>
      <c r="P62" s="672"/>
      <c r="Q62" s="672"/>
      <c r="R62" s="111"/>
      <c r="S62" s="111"/>
    </row>
    <row r="63" spans="2:52" ht="16" hidden="1" customHeight="1">
      <c r="B63" s="237"/>
      <c r="C63" s="1104"/>
      <c r="D63" s="1105"/>
      <c r="E63" s="1104"/>
      <c r="F63" s="34"/>
      <c r="G63" s="672"/>
      <c r="H63" s="550"/>
      <c r="I63" s="674" t="s">
        <v>393</v>
      </c>
      <c r="J63" s="674" t="s">
        <v>394</v>
      </c>
      <c r="K63" s="674" t="s">
        <v>395</v>
      </c>
      <c r="L63" s="674"/>
      <c r="M63" s="674" t="s">
        <v>396</v>
      </c>
      <c r="N63" s="674"/>
      <c r="O63" s="674" t="s">
        <v>397</v>
      </c>
      <c r="P63" s="674" t="s">
        <v>398</v>
      </c>
      <c r="Q63" s="674" t="s">
        <v>399</v>
      </c>
      <c r="R63" s="706"/>
      <c r="S63" s="111"/>
    </row>
    <row r="64" spans="2:52" ht="16" hidden="1" customHeight="1">
      <c r="B64" s="237"/>
      <c r="C64" s="1104"/>
      <c r="D64" s="1105"/>
      <c r="E64" s="1104"/>
      <c r="F64" s="34"/>
      <c r="G64" s="672"/>
      <c r="H64" s="707"/>
      <c r="I64" s="354">
        <f>($R$36+$R$38)*AP55/2/$J$51</f>
        <v>0</v>
      </c>
      <c r="J64" s="355">
        <f>($R$36+$R$38)*AQ55/2/$K$51</f>
        <v>0.10176405750136142</v>
      </c>
      <c r="K64" s="135">
        <f>($R$36+$R$38)*AR55/2/$K$51</f>
        <v>0.68690738813418883</v>
      </c>
      <c r="L64" s="111"/>
      <c r="M64" s="356">
        <f>($R$36+$R$38)*AT55/2</f>
        <v>0</v>
      </c>
      <c r="N64" s="111"/>
      <c r="O64" s="135">
        <f>($R$36+$R$38)*AV55/2</f>
        <v>0</v>
      </c>
      <c r="P64" s="355">
        <f>($R$36+$R$38)*AW55/2</f>
        <v>4.1666666666666631E-3</v>
      </c>
      <c r="Q64" s="354">
        <f>($R$36+$R$38)*AX55/2</f>
        <v>1.2499999999999995E-2</v>
      </c>
      <c r="R64" s="353"/>
      <c r="S64" s="111"/>
    </row>
    <row r="65" spans="2:44" ht="16" hidden="1" customHeight="1">
      <c r="B65" s="237"/>
      <c r="C65" s="1104"/>
      <c r="D65" s="1105"/>
      <c r="E65" s="1104"/>
      <c r="F65" s="34"/>
      <c r="G65" s="672"/>
      <c r="H65" s="707"/>
      <c r="I65" s="111"/>
      <c r="J65" s="672" t="s">
        <v>401</v>
      </c>
      <c r="K65" s="111"/>
      <c r="L65" s="111"/>
      <c r="M65" s="111"/>
      <c r="N65" s="111"/>
      <c r="O65" s="111"/>
      <c r="P65" s="672" t="s">
        <v>402</v>
      </c>
      <c r="Q65" s="111"/>
      <c r="R65" s="353"/>
      <c r="S65" s="111"/>
    </row>
    <row r="66" spans="2:44" ht="17" hidden="1" customHeight="1" thickBot="1">
      <c r="B66" s="237"/>
      <c r="C66" s="1104"/>
      <c r="D66" s="1105"/>
      <c r="E66" s="1104"/>
      <c r="F66" s="34"/>
      <c r="G66" s="672"/>
      <c r="H66" s="552"/>
      <c r="I66" s="278"/>
      <c r="J66" s="752">
        <f>($R$36+$R$38)*AQ57/2/$K$51</f>
        <v>5.0882028750680708E-2</v>
      </c>
      <c r="K66" s="278"/>
      <c r="L66" s="278"/>
      <c r="M66" s="278"/>
      <c r="N66" s="278"/>
      <c r="O66" s="278"/>
      <c r="P66" s="752">
        <f>($R$36+$R$38)*AW57/2</f>
        <v>0</v>
      </c>
      <c r="Q66" s="278"/>
      <c r="R66" s="685"/>
      <c r="S66" s="111"/>
    </row>
    <row r="67" spans="2:44" ht="16" hidden="1" customHeight="1">
      <c r="B67" s="237"/>
      <c r="C67" s="1104"/>
      <c r="D67" s="1105"/>
      <c r="E67" s="1104"/>
      <c r="F67" s="34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111"/>
      <c r="S67" s="111"/>
    </row>
    <row r="68" spans="2:44" ht="67" hidden="1" customHeight="1">
      <c r="B68" s="237"/>
      <c r="C68" s="34"/>
      <c r="D68" s="34"/>
      <c r="E68" s="34"/>
      <c r="F68" s="250"/>
      <c r="N68" s="189"/>
    </row>
    <row r="69" spans="2:44" ht="67" hidden="1" customHeight="1">
      <c r="G69" s="189"/>
      <c r="H69" s="189"/>
      <c r="I69" s="189"/>
      <c r="J69" s="189"/>
      <c r="K69" s="189"/>
      <c r="L69" s="189"/>
      <c r="M69" s="189"/>
      <c r="N69" s="189"/>
      <c r="O69" s="189"/>
      <c r="P69" s="189"/>
      <c r="Q69" s="189"/>
    </row>
    <row r="70" spans="2:44" ht="16" hidden="1" customHeight="1">
      <c r="C70" s="1106" t="s">
        <v>422</v>
      </c>
      <c r="D70" s="1105"/>
      <c r="E70" s="1106" t="s">
        <v>423</v>
      </c>
      <c r="G70" s="232"/>
      <c r="H70" s="232"/>
      <c r="I70" s="232"/>
      <c r="J70" s="232"/>
      <c r="K70" s="232"/>
      <c r="L70" s="232"/>
      <c r="M70" s="1105"/>
      <c r="N70" s="232"/>
      <c r="O70" s="232"/>
      <c r="P70" s="232"/>
      <c r="Q70" s="232"/>
      <c r="R70" s="232"/>
      <c r="S70" s="232"/>
    </row>
    <row r="71" spans="2:44" ht="45" hidden="1" customHeight="1">
      <c r="C71" s="1106"/>
      <c r="D71" s="1105"/>
      <c r="E71" s="1106"/>
      <c r="G71" s="232"/>
      <c r="H71" s="1107" t="s">
        <v>424</v>
      </c>
      <c r="I71" s="1107"/>
      <c r="J71" s="1107"/>
      <c r="K71" s="1107"/>
      <c r="L71" s="232"/>
      <c r="M71" s="1105"/>
      <c r="N71" s="232"/>
      <c r="O71" s="1107" t="s">
        <v>425</v>
      </c>
      <c r="P71" s="1107"/>
      <c r="Q71" s="1107"/>
      <c r="R71" s="1107"/>
      <c r="S71" s="232"/>
    </row>
    <row r="72" spans="2:44" ht="16" hidden="1" customHeight="1">
      <c r="C72" s="1106"/>
      <c r="D72" s="1105"/>
      <c r="E72" s="1106"/>
      <c r="G72" s="232"/>
      <c r="H72" s="232"/>
      <c r="I72" s="232"/>
      <c r="J72" s="232"/>
      <c r="K72" s="232"/>
      <c r="L72" s="232"/>
      <c r="M72" s="1105"/>
      <c r="N72" s="232"/>
      <c r="O72" s="232"/>
      <c r="P72" s="232"/>
      <c r="Q72" s="232"/>
      <c r="R72" s="232"/>
      <c r="S72" s="232"/>
    </row>
    <row r="73" spans="2:44" ht="46" hidden="1" customHeight="1" thickBot="1">
      <c r="C73" s="1106"/>
      <c r="D73" s="1105"/>
      <c r="E73" s="1106"/>
      <c r="G73" s="232"/>
      <c r="H73" s="1108" t="s">
        <v>426</v>
      </c>
      <c r="I73" s="1108"/>
      <c r="J73" s="1108"/>
      <c r="K73" s="1108"/>
      <c r="L73" s="232"/>
      <c r="M73" s="1105"/>
      <c r="N73" s="232"/>
      <c r="O73" s="1107" t="s">
        <v>426</v>
      </c>
      <c r="P73" s="1107"/>
      <c r="Q73" s="1107"/>
      <c r="R73" s="1107"/>
      <c r="S73" s="232"/>
      <c r="Y73" s="199"/>
      <c r="Z73" s="765"/>
      <c r="AA73" s="765"/>
      <c r="AB73" s="765"/>
      <c r="AO73" s="199"/>
      <c r="AP73" s="765"/>
      <c r="AQ73" s="765"/>
      <c r="AR73" s="765"/>
    </row>
    <row r="74" spans="2:44" ht="17" hidden="1" customHeight="1" thickBot="1">
      <c r="C74" s="1106"/>
      <c r="D74" s="1105"/>
      <c r="E74" s="1106"/>
      <c r="G74" s="232"/>
      <c r="H74" s="766"/>
      <c r="I74" s="767" t="s">
        <v>385</v>
      </c>
      <c r="J74" s="767" t="s">
        <v>377</v>
      </c>
      <c r="K74" s="768" t="s">
        <v>376</v>
      </c>
      <c r="L74" s="232"/>
      <c r="M74" s="1105"/>
      <c r="N74" s="232"/>
      <c r="O74" s="769"/>
      <c r="P74" s="770" t="s">
        <v>385</v>
      </c>
      <c r="Q74" s="770" t="s">
        <v>377</v>
      </c>
      <c r="R74" s="771" t="s">
        <v>376</v>
      </c>
      <c r="S74" s="232"/>
      <c r="V74" s="1104" t="s">
        <v>427</v>
      </c>
      <c r="X74" s="232"/>
      <c r="Y74" s="232"/>
      <c r="Z74" s="232"/>
      <c r="AA74" s="232"/>
      <c r="AB74" s="232"/>
      <c r="AC74" s="232"/>
      <c r="AL74" s="1110"/>
    </row>
    <row r="75" spans="2:44" ht="16" hidden="1" customHeight="1">
      <c r="C75" s="1106"/>
      <c r="D75" s="1105"/>
      <c r="E75" s="1106"/>
      <c r="G75" s="232"/>
      <c r="H75" s="1112" t="s">
        <v>428</v>
      </c>
      <c r="I75" s="767" t="s">
        <v>429</v>
      </c>
      <c r="J75" s="767" t="s">
        <v>430</v>
      </c>
      <c r="K75" s="768" t="s">
        <v>431</v>
      </c>
      <c r="L75" s="232"/>
      <c r="M75" s="1105"/>
      <c r="N75" s="232"/>
      <c r="O75" s="1112" t="s">
        <v>428</v>
      </c>
      <c r="P75" s="772" t="s">
        <v>429</v>
      </c>
      <c r="Q75" s="772" t="s">
        <v>430</v>
      </c>
      <c r="R75" s="773" t="s">
        <v>431</v>
      </c>
      <c r="S75" s="232"/>
      <c r="V75" s="1109"/>
      <c r="X75" s="232"/>
      <c r="Y75" s="774"/>
      <c r="Z75" s="253" t="s">
        <v>110</v>
      </c>
      <c r="AA75" s="253" t="s">
        <v>111</v>
      </c>
      <c r="AB75" s="254" t="s">
        <v>113</v>
      </c>
      <c r="AC75" s="232"/>
      <c r="AL75" s="1111"/>
      <c r="AO75" s="199"/>
      <c r="AP75" s="765"/>
      <c r="AQ75" s="765"/>
      <c r="AR75" s="765"/>
    </row>
    <row r="76" spans="2:44" ht="17" hidden="1" customHeight="1" thickBot="1">
      <c r="C76" s="1106"/>
      <c r="D76" s="1105"/>
      <c r="E76" s="1106"/>
      <c r="G76" s="232"/>
      <c r="H76" s="1113"/>
      <c r="I76" s="775">
        <f>$K$48/SUM($I$48:$K$48)</f>
        <v>0.5</v>
      </c>
      <c r="J76" s="775">
        <f>$J$48/SUM($I$48:$K$48)</f>
        <v>0.5</v>
      </c>
      <c r="K76" s="776">
        <f>$I$48/SUM($I$48:$K$48)</f>
        <v>0</v>
      </c>
      <c r="L76" s="232"/>
      <c r="M76" s="1105"/>
      <c r="N76" s="232"/>
      <c r="O76" s="1113"/>
      <c r="P76" s="775">
        <f>$K$48/SUM($I$48:$K$48)</f>
        <v>0.5</v>
      </c>
      <c r="Q76" s="775">
        <f>$J$48/SUM($I$48:$K$48)</f>
        <v>0.5</v>
      </c>
      <c r="R76" s="776">
        <f>$I$48/SUM($I$48:$K$48)</f>
        <v>0</v>
      </c>
      <c r="S76" s="232"/>
      <c r="V76" s="1109"/>
      <c r="X76" s="232"/>
      <c r="Y76" s="554" t="s">
        <v>110</v>
      </c>
      <c r="Z76" s="200" t="s">
        <v>147</v>
      </c>
      <c r="AA76" s="200">
        <v>0</v>
      </c>
      <c r="AB76" s="255">
        <v>0</v>
      </c>
      <c r="AC76" s="232"/>
      <c r="AL76" s="1111"/>
      <c r="AO76" s="765"/>
      <c r="AP76" s="777"/>
      <c r="AQ76" s="777"/>
      <c r="AR76" s="777"/>
    </row>
    <row r="77" spans="2:44" ht="24" hidden="1" customHeight="1">
      <c r="C77" s="1106"/>
      <c r="D77" s="1105"/>
      <c r="E77" s="1106"/>
      <c r="G77" s="232"/>
      <c r="H77" s="778" t="s">
        <v>383</v>
      </c>
      <c r="I77" s="779">
        <f>$K$55</f>
        <v>3000000</v>
      </c>
      <c r="J77" s="779">
        <f>$J$55</f>
        <v>200000</v>
      </c>
      <c r="K77" s="780">
        <f>$I$55</f>
        <v>100000</v>
      </c>
      <c r="L77" s="232"/>
      <c r="M77" s="1105"/>
      <c r="N77" s="232"/>
      <c r="O77" s="1112" t="s">
        <v>383</v>
      </c>
      <c r="P77" s="1114">
        <f t="shared" ref="P77" si="7">$K$55</f>
        <v>3000000</v>
      </c>
      <c r="Q77" s="1114">
        <f t="shared" ref="Q77" si="8">$J$55</f>
        <v>200000</v>
      </c>
      <c r="R77" s="1116">
        <f t="shared" ref="R77" si="9">$I$55</f>
        <v>100000</v>
      </c>
      <c r="S77" s="232"/>
      <c r="V77" s="1109"/>
      <c r="X77" s="232"/>
      <c r="Y77" s="554" t="s">
        <v>111</v>
      </c>
      <c r="Z77" s="200" t="s">
        <v>160</v>
      </c>
      <c r="AA77" s="200" t="s">
        <v>148</v>
      </c>
      <c r="AB77" s="255">
        <v>0</v>
      </c>
      <c r="AC77" s="232"/>
      <c r="AL77" s="1111"/>
      <c r="AO77" s="765"/>
      <c r="AP77" s="777"/>
      <c r="AQ77" s="777"/>
      <c r="AR77" s="777"/>
    </row>
    <row r="78" spans="2:44" ht="25" hidden="1" customHeight="1" thickBot="1">
      <c r="C78" s="1106"/>
      <c r="D78" s="1105"/>
      <c r="E78" s="1106"/>
      <c r="G78" s="232"/>
      <c r="H78" s="781" t="s">
        <v>432</v>
      </c>
      <c r="I78" s="782">
        <f>SQRT(I77)</f>
        <v>1732.0508075688772</v>
      </c>
      <c r="J78" s="782">
        <f>SQRT(J77)</f>
        <v>447.21359549995793</v>
      </c>
      <c r="K78" s="783">
        <f>SQRT(K77)</f>
        <v>316.22776601683796</v>
      </c>
      <c r="L78" s="232"/>
      <c r="M78" s="1105"/>
      <c r="N78" s="232"/>
      <c r="O78" s="1113"/>
      <c r="P78" s="1115"/>
      <c r="Q78" s="1115"/>
      <c r="R78" s="1117"/>
      <c r="S78" s="232"/>
      <c r="V78" s="1109"/>
      <c r="X78" s="232"/>
      <c r="Y78" s="555" t="s">
        <v>113</v>
      </c>
      <c r="Z78" s="256" t="s">
        <v>159</v>
      </c>
      <c r="AA78" s="256" t="s">
        <v>161</v>
      </c>
      <c r="AB78" s="257" t="s">
        <v>149</v>
      </c>
      <c r="AC78" s="232"/>
      <c r="AL78" s="1111"/>
      <c r="AO78" s="765"/>
      <c r="AP78" s="777"/>
      <c r="AQ78" s="777"/>
      <c r="AR78" s="777"/>
    </row>
    <row r="79" spans="2:44" ht="16" hidden="1" customHeight="1">
      <c r="C79" s="1106"/>
      <c r="D79" s="1105"/>
      <c r="E79" s="1106"/>
      <c r="G79" s="232"/>
      <c r="H79" s="1112" t="s">
        <v>433</v>
      </c>
      <c r="I79" s="767" t="s">
        <v>434</v>
      </c>
      <c r="J79" s="767" t="s">
        <v>435</v>
      </c>
      <c r="K79" s="768" t="s">
        <v>436</v>
      </c>
      <c r="L79" s="232"/>
      <c r="M79" s="1105"/>
      <c r="N79" s="232"/>
      <c r="O79" s="1112" t="s">
        <v>437</v>
      </c>
      <c r="P79" s="767" t="s">
        <v>434</v>
      </c>
      <c r="Q79" s="767" t="s">
        <v>435</v>
      </c>
      <c r="R79" s="768" t="s">
        <v>436</v>
      </c>
      <c r="S79" s="232"/>
      <c r="V79" s="1109"/>
      <c r="X79" s="232"/>
      <c r="Y79" s="232"/>
      <c r="Z79" s="232"/>
      <c r="AA79" s="232"/>
      <c r="AB79" s="232"/>
      <c r="AC79" s="232"/>
      <c r="AL79" s="1111"/>
    </row>
    <row r="80" spans="2:44" ht="17" hidden="1" customHeight="1" thickBot="1">
      <c r="C80" s="1106"/>
      <c r="D80" s="1105"/>
      <c r="E80" s="1106"/>
      <c r="G80" s="232"/>
      <c r="H80" s="1113"/>
      <c r="I80" s="784">
        <f>I78/SUM($I78:$K78)</f>
        <v>0.69407182640187792</v>
      </c>
      <c r="J80" s="784">
        <f>J78/SUM($I78:$K78)</f>
        <v>0.17920857498174925</v>
      </c>
      <c r="K80" s="785">
        <f>K78/SUM($I78:$K78)</f>
        <v>0.12671959861637278</v>
      </c>
      <c r="L80" s="232"/>
      <c r="M80" s="1105"/>
      <c r="N80" s="232"/>
      <c r="O80" s="1113"/>
      <c r="P80" s="784">
        <f>P77/SUM($I77:$K77)</f>
        <v>0.90909090909090906</v>
      </c>
      <c r="Q80" s="784">
        <f>Q77/SUM($I77:$K77)</f>
        <v>6.0606060606060608E-2</v>
      </c>
      <c r="R80" s="785">
        <f>R77/SUM($I77:$K77)</f>
        <v>3.0303030303030304E-2</v>
      </c>
      <c r="S80" s="232"/>
    </row>
    <row r="81" spans="3:19" ht="16" hidden="1" customHeight="1">
      <c r="C81" s="1106"/>
      <c r="D81" s="1105"/>
      <c r="E81" s="1106"/>
      <c r="G81" s="232"/>
      <c r="H81" s="786" t="s">
        <v>438</v>
      </c>
      <c r="I81" s="787" t="s">
        <v>439</v>
      </c>
      <c r="J81" s="787" t="s">
        <v>440</v>
      </c>
      <c r="K81" s="788" t="s">
        <v>441</v>
      </c>
      <c r="L81" s="232"/>
      <c r="M81" s="1105"/>
      <c r="N81" s="232"/>
      <c r="O81" s="789" t="s">
        <v>438</v>
      </c>
      <c r="P81" s="787" t="s">
        <v>439</v>
      </c>
      <c r="Q81" s="787" t="s">
        <v>440</v>
      </c>
      <c r="R81" s="787" t="s">
        <v>441</v>
      </c>
      <c r="S81" s="232"/>
    </row>
    <row r="82" spans="3:19" ht="16" hidden="1" customHeight="1">
      <c r="C82" s="1106"/>
      <c r="D82" s="1105"/>
      <c r="E82" s="1106"/>
      <c r="G82" s="232"/>
      <c r="H82" s="790" t="b">
        <f>(I80-I76)*(K80-K76)&gt;0</f>
        <v>1</v>
      </c>
      <c r="I82" s="791">
        <f>I76</f>
        <v>0.5</v>
      </c>
      <c r="J82" s="791">
        <f>1-K80-I76</f>
        <v>0.37328040138362728</v>
      </c>
      <c r="K82" s="792">
        <f>K80</f>
        <v>0.12671959861637278</v>
      </c>
      <c r="L82" s="232"/>
      <c r="M82" s="1105"/>
      <c r="N82" s="232"/>
      <c r="O82" s="250" t="b">
        <f>(P80-P76)*(R80-R76)&gt;0</f>
        <v>1</v>
      </c>
      <c r="P82" s="791">
        <f>P76</f>
        <v>0.5</v>
      </c>
      <c r="Q82" s="791">
        <f>1-R80-P76</f>
        <v>0.46969696969696972</v>
      </c>
      <c r="R82" s="791">
        <f>R80</f>
        <v>3.0303030303030304E-2</v>
      </c>
      <c r="S82" s="232"/>
    </row>
    <row r="83" spans="3:19" ht="16" hidden="1" customHeight="1">
      <c r="C83" s="1106"/>
      <c r="D83" s="1105"/>
      <c r="E83" s="1106"/>
      <c r="G83" s="232"/>
      <c r="H83" s="786" t="s">
        <v>442</v>
      </c>
      <c r="I83" s="787" t="s">
        <v>439</v>
      </c>
      <c r="J83" s="787" t="s">
        <v>440</v>
      </c>
      <c r="K83" s="788" t="s">
        <v>441</v>
      </c>
      <c r="L83" s="232"/>
      <c r="M83" s="1105"/>
      <c r="N83" s="232"/>
      <c r="O83" s="789" t="s">
        <v>442</v>
      </c>
      <c r="P83" s="787" t="s">
        <v>439</v>
      </c>
      <c r="Q83" s="787" t="s">
        <v>440</v>
      </c>
      <c r="R83" s="787" t="s">
        <v>441</v>
      </c>
      <c r="S83" s="232"/>
    </row>
    <row r="84" spans="3:19" ht="16" hidden="1" customHeight="1">
      <c r="C84" s="1106"/>
      <c r="D84" s="1105"/>
      <c r="E84" s="1106"/>
      <c r="G84" s="232"/>
      <c r="H84" s="790" t="b">
        <f>(J80-J76)*(K80-K76)&gt;0</f>
        <v>0</v>
      </c>
      <c r="I84" s="791">
        <f>1-J80-K76</f>
        <v>0.82079142501825075</v>
      </c>
      <c r="J84" s="791">
        <f>J80</f>
        <v>0.17920857498174925</v>
      </c>
      <c r="K84" s="792">
        <f>K76</f>
        <v>0</v>
      </c>
      <c r="L84" s="232"/>
      <c r="M84" s="1105"/>
      <c r="N84" s="232"/>
      <c r="O84" s="250" t="b">
        <f>(Q80-Q76)*(R80-R76)&gt;0</f>
        <v>0</v>
      </c>
      <c r="P84" s="791">
        <f>1-Q80-R76</f>
        <v>0.93939393939393945</v>
      </c>
      <c r="Q84" s="791">
        <f>Q80</f>
        <v>6.0606060606060608E-2</v>
      </c>
      <c r="R84" s="791">
        <f>R76</f>
        <v>0</v>
      </c>
      <c r="S84" s="232"/>
    </row>
    <row r="85" spans="3:19" ht="16" hidden="1" customHeight="1">
      <c r="C85" s="1106"/>
      <c r="D85" s="1105"/>
      <c r="E85" s="1106"/>
      <c r="G85" s="232"/>
      <c r="H85" s="786" t="s">
        <v>443</v>
      </c>
      <c r="I85" s="787" t="s">
        <v>439</v>
      </c>
      <c r="J85" s="787" t="s">
        <v>440</v>
      </c>
      <c r="K85" s="788" t="s">
        <v>441</v>
      </c>
      <c r="L85" s="232"/>
      <c r="M85" s="1105"/>
      <c r="N85" s="232"/>
      <c r="O85" s="789" t="s">
        <v>443</v>
      </c>
      <c r="P85" s="787" t="s">
        <v>439</v>
      </c>
      <c r="Q85" s="787" t="s">
        <v>440</v>
      </c>
      <c r="R85" s="787" t="s">
        <v>441</v>
      </c>
      <c r="S85" s="232"/>
    </row>
    <row r="86" spans="3:19" ht="17" hidden="1" customHeight="1" thickBot="1">
      <c r="C86" s="1106"/>
      <c r="D86" s="1105"/>
      <c r="E86" s="1106"/>
      <c r="G86" s="232"/>
      <c r="H86" s="790" t="b">
        <f>(I80-I76)*(J80-J76)&gt;0</f>
        <v>0</v>
      </c>
      <c r="I86" s="791">
        <f>I80</f>
        <v>0.69407182640187792</v>
      </c>
      <c r="J86" s="791">
        <f>J76</f>
        <v>0.5</v>
      </c>
      <c r="K86" s="792">
        <f>1-I80-J76</f>
        <v>-0.19407182640187792</v>
      </c>
      <c r="L86" s="232"/>
      <c r="M86" s="1105"/>
      <c r="N86" s="232"/>
      <c r="O86" s="250" t="b">
        <f>(P80-P76)*(Q80-Q76)&gt;0</f>
        <v>0</v>
      </c>
      <c r="P86" s="791">
        <f>P80</f>
        <v>0.90909090909090906</v>
      </c>
      <c r="Q86" s="791">
        <f>Q76</f>
        <v>0.5</v>
      </c>
      <c r="R86" s="791">
        <f>1-P80-Q76</f>
        <v>-0.40909090909090906</v>
      </c>
      <c r="S86" s="232"/>
    </row>
    <row r="87" spans="3:19" ht="16" hidden="1" customHeight="1">
      <c r="C87" s="1106"/>
      <c r="D87" s="1105"/>
      <c r="E87" s="1106"/>
      <c r="G87" s="232"/>
      <c r="H87" s="1112" t="s">
        <v>444</v>
      </c>
      <c r="I87" s="767" t="s">
        <v>439</v>
      </c>
      <c r="J87" s="767" t="s">
        <v>440</v>
      </c>
      <c r="K87" s="768" t="s">
        <v>441</v>
      </c>
      <c r="L87" s="232"/>
      <c r="M87" s="1105"/>
      <c r="N87" s="232"/>
      <c r="O87" s="1112" t="s">
        <v>444</v>
      </c>
      <c r="P87" s="767" t="s">
        <v>439</v>
      </c>
      <c r="Q87" s="767" t="s">
        <v>440</v>
      </c>
      <c r="R87" s="768" t="s">
        <v>441</v>
      </c>
      <c r="S87" s="232"/>
    </row>
    <row r="88" spans="3:19" ht="17" hidden="1" customHeight="1" thickBot="1">
      <c r="C88" s="1106"/>
      <c r="D88" s="1105"/>
      <c r="E88" s="1106"/>
      <c r="G88" s="232"/>
      <c r="H88" s="1113"/>
      <c r="I88" s="793">
        <f>_xlfn.IFS($H82,I82,$H84,I84,$H86,I86)</f>
        <v>0.5</v>
      </c>
      <c r="J88" s="793">
        <f>_xlfn.IFS($H82,J82,$H84,J84,$H86,J86)</f>
        <v>0.37328040138362728</v>
      </c>
      <c r="K88" s="794">
        <f>_xlfn.IFS($H82,K82,$H84,K84,$H86,K86)</f>
        <v>0.12671959861637278</v>
      </c>
      <c r="L88" s="232"/>
      <c r="M88" s="1105"/>
      <c r="N88" s="232"/>
      <c r="O88" s="1113"/>
      <c r="P88" s="793">
        <f>_xlfn.IFS($H82,P82,$H84,P84,$H86,P86)</f>
        <v>0.5</v>
      </c>
      <c r="Q88" s="793">
        <f>_xlfn.IFS($H82,Q82,$H84,Q84,$H86,Q86)</f>
        <v>0.46969696969696972</v>
      </c>
      <c r="R88" s="794">
        <f>_xlfn.IFS($H82,R82,$H84,R84,$H86,R86)</f>
        <v>3.0303030303030304E-2</v>
      </c>
      <c r="S88" s="232"/>
    </row>
    <row r="89" spans="3:19" ht="17" hidden="1" customHeight="1" thickBot="1">
      <c r="C89" s="1106"/>
      <c r="D89" s="1105"/>
      <c r="E89" s="1106"/>
      <c r="G89" s="232"/>
      <c r="H89" s="553" t="s">
        <v>390</v>
      </c>
      <c r="I89" s="795">
        <f>I88-I76</f>
        <v>0</v>
      </c>
      <c r="J89" s="795">
        <f t="shared" ref="J89:K89" si="10">J88-J76</f>
        <v>-0.12671959861637272</v>
      </c>
      <c r="K89" s="796">
        <f t="shared" si="10"/>
        <v>0.12671959861637278</v>
      </c>
      <c r="L89" s="232"/>
      <c r="M89" s="1105"/>
      <c r="N89" s="232"/>
      <c r="O89" s="553" t="s">
        <v>390</v>
      </c>
      <c r="P89" s="795">
        <f>P88-P76</f>
        <v>0</v>
      </c>
      <c r="Q89" s="795">
        <f t="shared" ref="Q89:R89" si="11">Q88-Q76</f>
        <v>-3.0303030303030276E-2</v>
      </c>
      <c r="R89" s="796">
        <f t="shared" si="11"/>
        <v>3.0303030303030304E-2</v>
      </c>
      <c r="S89" s="232"/>
    </row>
    <row r="90" spans="3:19" ht="17" hidden="1" customHeight="1" thickBot="1">
      <c r="C90" s="1106"/>
      <c r="D90" s="1105"/>
      <c r="E90" s="1106"/>
      <c r="G90" s="232"/>
      <c r="H90" s="553" t="s">
        <v>392</v>
      </c>
      <c r="I90" s="795">
        <f>I80-I88</f>
        <v>0.19407182640187792</v>
      </c>
      <c r="J90" s="795">
        <f t="shared" ref="J90:K90" si="12">J80-J88</f>
        <v>-0.19407182640187803</v>
      </c>
      <c r="K90" s="796">
        <f t="shared" si="12"/>
        <v>0</v>
      </c>
      <c r="L90" s="232"/>
      <c r="M90" s="1105"/>
      <c r="N90" s="232"/>
      <c r="O90" s="553" t="s">
        <v>392</v>
      </c>
      <c r="P90" s="795">
        <f>P80-P88</f>
        <v>0.40909090909090906</v>
      </c>
      <c r="Q90" s="795">
        <f t="shared" ref="Q90:R90" si="13">Q80-Q88</f>
        <v>-0.40909090909090912</v>
      </c>
      <c r="R90" s="796">
        <f t="shared" si="13"/>
        <v>0</v>
      </c>
      <c r="S90" s="232"/>
    </row>
    <row r="91" spans="3:19" ht="16" hidden="1" customHeight="1">
      <c r="C91" s="1106"/>
      <c r="D91" s="1105"/>
      <c r="E91" s="1106"/>
      <c r="G91" s="232"/>
      <c r="H91" s="232"/>
      <c r="I91" s="232"/>
      <c r="J91" s="232"/>
      <c r="K91" s="232"/>
      <c r="L91" s="232"/>
      <c r="M91" s="1105"/>
      <c r="N91" s="232"/>
      <c r="O91" s="232"/>
      <c r="P91" s="232"/>
      <c r="Q91" s="232"/>
      <c r="R91" s="232"/>
      <c r="S91" s="232"/>
    </row>
    <row r="92" spans="3:19" ht="46" hidden="1" customHeight="1" thickBot="1">
      <c r="C92" s="1106"/>
      <c r="D92" s="1105"/>
      <c r="E92" s="1106"/>
      <c r="G92" s="232"/>
      <c r="H92" s="1118" t="s">
        <v>445</v>
      </c>
      <c r="I92" s="1118"/>
      <c r="J92" s="1118"/>
      <c r="K92" s="1118"/>
      <c r="L92" s="232"/>
      <c r="M92" s="1105"/>
      <c r="N92" s="232"/>
      <c r="O92" s="1107" t="s">
        <v>445</v>
      </c>
      <c r="P92" s="1107"/>
      <c r="Q92" s="1107"/>
      <c r="R92" s="1107"/>
      <c r="S92" s="232"/>
    </row>
    <row r="93" spans="3:19" ht="17" hidden="1" customHeight="1">
      <c r="C93" s="1106"/>
      <c r="D93" s="1105"/>
      <c r="E93" s="1106"/>
      <c r="G93" s="232"/>
      <c r="H93" s="797"/>
      <c r="I93" s="798" t="s">
        <v>385</v>
      </c>
      <c r="J93" s="798" t="s">
        <v>377</v>
      </c>
      <c r="K93" s="799" t="s">
        <v>376</v>
      </c>
      <c r="L93" s="232"/>
      <c r="M93" s="1105"/>
      <c r="N93" s="232"/>
      <c r="O93" s="797"/>
      <c r="P93" s="798" t="s">
        <v>385</v>
      </c>
      <c r="Q93" s="798" t="s">
        <v>377</v>
      </c>
      <c r="R93" s="799" t="s">
        <v>376</v>
      </c>
      <c r="S93" s="232"/>
    </row>
    <row r="94" spans="3:19" ht="17" hidden="1" customHeight="1">
      <c r="C94" s="1106"/>
      <c r="D94" s="1105"/>
      <c r="E94" s="1106"/>
      <c r="G94" s="232"/>
      <c r="H94" s="800" t="s">
        <v>446</v>
      </c>
      <c r="I94" s="801">
        <f>MAX(2*I80-1,0)</f>
        <v>0.38814365280375585</v>
      </c>
      <c r="J94" s="802">
        <v>0</v>
      </c>
      <c r="K94" s="803">
        <v>0</v>
      </c>
      <c r="L94" s="232"/>
      <c r="M94" s="1105"/>
      <c r="N94" s="232"/>
      <c r="O94" s="800" t="s">
        <v>446</v>
      </c>
      <c r="P94" s="801">
        <f>MAX(2*P80-1,0)</f>
        <v>0.81818181818181812</v>
      </c>
      <c r="Q94" s="802">
        <v>0</v>
      </c>
      <c r="R94" s="803">
        <v>0</v>
      </c>
      <c r="S94" s="232"/>
    </row>
    <row r="95" spans="3:19" ht="17" hidden="1" customHeight="1">
      <c r="C95" s="1106"/>
      <c r="D95" s="1105"/>
      <c r="E95" s="1106"/>
      <c r="G95" s="232"/>
      <c r="H95" s="800" t="s">
        <v>377</v>
      </c>
      <c r="I95" s="801">
        <f>MAX(1-2*K80,0)-MAX(2*I80-1,0)-MAX(2*J80-1,0)</f>
        <v>0.3584171499634986</v>
      </c>
      <c r="J95" s="804">
        <f>MAX(2*J80-1,0)</f>
        <v>0</v>
      </c>
      <c r="K95" s="803">
        <v>0</v>
      </c>
      <c r="L95" s="232"/>
      <c r="M95" s="1105"/>
      <c r="N95" s="232"/>
      <c r="O95" s="800" t="s">
        <v>377</v>
      </c>
      <c r="P95" s="801">
        <f>MAX(1-2*R80,0)-MAX(2*P80-1,0)-MAX(2*Q80-1,0)</f>
        <v>0.12121212121212133</v>
      </c>
      <c r="Q95" s="804">
        <f>MAX(2*Q80-1,0)</f>
        <v>0</v>
      </c>
      <c r="R95" s="803">
        <v>0</v>
      </c>
      <c r="S95" s="232"/>
    </row>
    <row r="96" spans="3:19" ht="17" hidden="1" customHeight="1" thickBot="1">
      <c r="C96" s="1106"/>
      <c r="D96" s="1105"/>
      <c r="E96" s="1106"/>
      <c r="G96" s="232"/>
      <c r="H96" s="805" t="s">
        <v>376</v>
      </c>
      <c r="I96" s="806">
        <f>MAX(1-2*J80,0)-MAX(2*K80-1,0)-MAX(2*I80-1,0)</f>
        <v>0.25343919723274566</v>
      </c>
      <c r="J96" s="806">
        <f>MAX(1-2*I80,0)-MAX(2*K80-1,0)-MAX(2*J80-1,0)</f>
        <v>0</v>
      </c>
      <c r="K96" s="807">
        <f>MAX(2*K80-1,0)</f>
        <v>0</v>
      </c>
      <c r="L96" s="232"/>
      <c r="M96" s="1105"/>
      <c r="N96" s="232"/>
      <c r="O96" s="805" t="s">
        <v>376</v>
      </c>
      <c r="P96" s="806">
        <f>MAX(1-2*Q80,0)-MAX(2*R80-1,0)-MAX(2*P80-1,0)</f>
        <v>6.0606060606060663E-2</v>
      </c>
      <c r="Q96" s="806">
        <f>MAX(1-2*P80,0)-MAX(2*R80-1,0)-MAX(2*Q80-1,0)</f>
        <v>0</v>
      </c>
      <c r="R96" s="807">
        <f>MAX(2*R80-1,0)</f>
        <v>0</v>
      </c>
      <c r="S96" s="232"/>
    </row>
    <row r="97" spans="3:19" ht="16" hidden="1" customHeight="1">
      <c r="C97" s="1106"/>
      <c r="D97" s="1105"/>
      <c r="E97" s="1106"/>
      <c r="G97" s="232"/>
      <c r="H97" s="232"/>
      <c r="I97" s="232"/>
      <c r="J97" s="232"/>
      <c r="K97" s="232"/>
      <c r="L97" s="232"/>
      <c r="M97" s="1105"/>
      <c r="N97" s="232"/>
      <c r="O97" s="232"/>
      <c r="P97" s="232"/>
      <c r="Q97" s="232"/>
      <c r="R97" s="232"/>
      <c r="S97" s="232"/>
    </row>
    <row r="98" spans="3:19" ht="67" hidden="1" customHeight="1">
      <c r="C98" s="1106"/>
    </row>
    <row r="99" spans="3:19" ht="16" hidden="1" customHeight="1">
      <c r="C99" s="1106"/>
      <c r="D99" s="1105"/>
      <c r="E99" s="1106" t="s">
        <v>447</v>
      </c>
      <c r="G99" s="232"/>
      <c r="H99" s="232"/>
      <c r="I99" s="232"/>
      <c r="J99" s="232"/>
      <c r="K99" s="232"/>
      <c r="L99" s="232"/>
      <c r="M99" s="1105"/>
      <c r="N99" s="232"/>
      <c r="O99" s="232"/>
      <c r="P99" s="232"/>
      <c r="Q99" s="232"/>
      <c r="R99" s="232"/>
      <c r="S99" s="232"/>
    </row>
    <row r="100" spans="3:19" ht="45" hidden="1" customHeight="1">
      <c r="C100" s="1106"/>
      <c r="D100" s="1105"/>
      <c r="E100" s="1106"/>
      <c r="G100" s="232"/>
      <c r="H100" s="1107" t="s">
        <v>424</v>
      </c>
      <c r="I100" s="1107"/>
      <c r="J100" s="1107"/>
      <c r="K100" s="1107"/>
      <c r="L100" s="232"/>
      <c r="M100" s="1105"/>
      <c r="N100" s="232"/>
      <c r="O100" s="1107" t="s">
        <v>425</v>
      </c>
      <c r="P100" s="1107"/>
      <c r="Q100" s="1107"/>
      <c r="R100" s="1107"/>
      <c r="S100" s="232"/>
    </row>
    <row r="101" spans="3:19" ht="16" hidden="1" customHeight="1">
      <c r="C101" s="1106"/>
      <c r="D101" s="1105"/>
      <c r="E101" s="1106"/>
      <c r="G101" s="232"/>
      <c r="H101" s="232"/>
      <c r="I101" s="232"/>
      <c r="J101" s="232"/>
      <c r="K101" s="232"/>
      <c r="L101" s="232"/>
      <c r="M101" s="1105"/>
      <c r="N101" s="232"/>
      <c r="O101" s="232"/>
      <c r="P101" s="232"/>
      <c r="Q101" s="232"/>
      <c r="R101" s="232"/>
      <c r="S101" s="232"/>
    </row>
    <row r="102" spans="3:19" ht="46" hidden="1" customHeight="1" thickBot="1">
      <c r="C102" s="1106"/>
      <c r="D102" s="1105"/>
      <c r="E102" s="1106"/>
      <c r="G102" s="232"/>
      <c r="H102" s="1108" t="s">
        <v>426</v>
      </c>
      <c r="I102" s="1108"/>
      <c r="J102" s="1108"/>
      <c r="K102" s="1108"/>
      <c r="L102" s="232"/>
      <c r="M102" s="1105"/>
      <c r="N102" s="232"/>
      <c r="O102" s="1107" t="s">
        <v>426</v>
      </c>
      <c r="P102" s="1107"/>
      <c r="Q102" s="1107"/>
      <c r="R102" s="1107"/>
      <c r="S102" s="232"/>
    </row>
    <row r="103" spans="3:19" ht="17" hidden="1" customHeight="1" thickBot="1">
      <c r="C103" s="1106"/>
      <c r="D103" s="1105"/>
      <c r="E103" s="1106"/>
      <c r="G103" s="232"/>
      <c r="H103" s="766"/>
      <c r="I103" s="767" t="s">
        <v>203</v>
      </c>
      <c r="J103" s="767" t="s">
        <v>380</v>
      </c>
      <c r="K103" s="768" t="s">
        <v>381</v>
      </c>
      <c r="L103" s="232"/>
      <c r="M103" s="1105"/>
      <c r="N103" s="232"/>
      <c r="O103" s="766"/>
      <c r="P103" s="808" t="s">
        <v>448</v>
      </c>
      <c r="Q103" s="808" t="s">
        <v>449</v>
      </c>
      <c r="R103" s="809" t="s">
        <v>450</v>
      </c>
      <c r="S103" s="232"/>
    </row>
    <row r="104" spans="3:19" ht="16" hidden="1" customHeight="1">
      <c r="C104" s="1106"/>
      <c r="D104" s="1105"/>
      <c r="E104" s="1106"/>
      <c r="G104" s="232"/>
      <c r="H104" s="1112" t="s">
        <v>428</v>
      </c>
      <c r="I104" s="767" t="s">
        <v>429</v>
      </c>
      <c r="J104" s="767" t="s">
        <v>430</v>
      </c>
      <c r="K104" s="768" t="s">
        <v>431</v>
      </c>
      <c r="L104" s="232"/>
      <c r="M104" s="1105"/>
      <c r="N104" s="232"/>
      <c r="O104" s="1112" t="s">
        <v>428</v>
      </c>
      <c r="P104" s="772" t="s">
        <v>429</v>
      </c>
      <c r="Q104" s="772" t="s">
        <v>430</v>
      </c>
      <c r="R104" s="773" t="s">
        <v>431</v>
      </c>
      <c r="S104" s="232"/>
    </row>
    <row r="105" spans="3:19" ht="17" hidden="1" customHeight="1" thickBot="1">
      <c r="C105" s="1106"/>
      <c r="D105" s="1105"/>
      <c r="E105" s="1106"/>
      <c r="G105" s="232"/>
      <c r="H105" s="1113"/>
      <c r="I105" s="810">
        <f>$O$48/SUM($O$48:$Q$48)</f>
        <v>0.99992324412517664</v>
      </c>
      <c r="J105" s="810">
        <f>$P$48/SUM($O$48:$Q$48)</f>
        <v>0</v>
      </c>
      <c r="K105" s="811">
        <f>$Q$48/SUM($O$48:$Q$48)</f>
        <v>7.6755874823413017E-5</v>
      </c>
      <c r="L105" s="232"/>
      <c r="M105" s="1105"/>
      <c r="N105" s="232"/>
      <c r="O105" s="1113"/>
      <c r="P105" s="810">
        <f>$O$48/SUM($O$48:$Q$48)</f>
        <v>0.99992324412517664</v>
      </c>
      <c r="Q105" s="810">
        <f>$P$48/SUM($O$48:$Q$48)</f>
        <v>0</v>
      </c>
      <c r="R105" s="811">
        <f>$Q$48/SUM($O$48:$Q$48)</f>
        <v>7.6755874823413017E-5</v>
      </c>
      <c r="S105" s="232"/>
    </row>
    <row r="106" spans="3:19" ht="16" hidden="1" customHeight="1">
      <c r="C106" s="1106"/>
      <c r="D106" s="1105"/>
      <c r="E106" s="1106"/>
      <c r="G106" s="232"/>
      <c r="H106" s="778" t="s">
        <v>383</v>
      </c>
      <c r="I106" s="812">
        <f>$O$55</f>
        <v>100000</v>
      </c>
      <c r="J106" s="812">
        <f>$P$55</f>
        <v>2000000</v>
      </c>
      <c r="K106" s="813">
        <f>$Q$55</f>
        <v>300000</v>
      </c>
      <c r="L106" s="232"/>
      <c r="M106" s="1105"/>
      <c r="N106" s="232"/>
      <c r="O106" s="1112" t="s">
        <v>383</v>
      </c>
      <c r="P106" s="1114">
        <f>$O$55</f>
        <v>100000</v>
      </c>
      <c r="Q106" s="1114">
        <f t="shared" ref="Q106" si="14">$P$55</f>
        <v>2000000</v>
      </c>
      <c r="R106" s="1116">
        <f t="shared" ref="R106" si="15">$Q$55</f>
        <v>300000</v>
      </c>
      <c r="S106" s="232"/>
    </row>
    <row r="107" spans="3:19" ht="17" hidden="1" customHeight="1" thickBot="1">
      <c r="C107" s="1106"/>
      <c r="D107" s="1105"/>
      <c r="E107" s="1106"/>
      <c r="G107" s="232"/>
      <c r="H107" s="781" t="s">
        <v>432</v>
      </c>
      <c r="I107" s="784">
        <f>SQRT(I106)</f>
        <v>316.22776601683796</v>
      </c>
      <c r="J107" s="784">
        <f>SQRT(J106)</f>
        <v>1414.2135623730951</v>
      </c>
      <c r="K107" s="785">
        <f>SQRT(K106)</f>
        <v>547.72255750516615</v>
      </c>
      <c r="L107" s="232"/>
      <c r="M107" s="1105"/>
      <c r="N107" s="232"/>
      <c r="O107" s="1113"/>
      <c r="P107" s="1115"/>
      <c r="Q107" s="1115"/>
      <c r="R107" s="1117"/>
      <c r="S107" s="232"/>
    </row>
    <row r="108" spans="3:19" ht="16" hidden="1" customHeight="1">
      <c r="C108" s="1106"/>
      <c r="D108" s="1105"/>
      <c r="E108" s="1106"/>
      <c r="G108" s="232"/>
      <c r="H108" s="1112" t="s">
        <v>433</v>
      </c>
      <c r="I108" s="767" t="s">
        <v>434</v>
      </c>
      <c r="J108" s="767" t="s">
        <v>435</v>
      </c>
      <c r="K108" s="768" t="s">
        <v>436</v>
      </c>
      <c r="L108" s="232"/>
      <c r="M108" s="1105"/>
      <c r="N108" s="232"/>
      <c r="O108" s="1112" t="s">
        <v>437</v>
      </c>
      <c r="P108" s="767" t="s">
        <v>434</v>
      </c>
      <c r="Q108" s="767" t="s">
        <v>435</v>
      </c>
      <c r="R108" s="768" t="s">
        <v>436</v>
      </c>
      <c r="S108" s="232"/>
    </row>
    <row r="109" spans="3:19" ht="17" hidden="1" customHeight="1" thickBot="1">
      <c r="C109" s="1106"/>
      <c r="D109" s="1105"/>
      <c r="E109" s="1106"/>
      <c r="G109" s="232"/>
      <c r="H109" s="1113"/>
      <c r="I109" s="784">
        <f>I107/SUM($I107:$K107)</f>
        <v>0.13880817265812767</v>
      </c>
      <c r="J109" s="784">
        <f>J107/SUM($I107:$K107)</f>
        <v>0.62076901979220223</v>
      </c>
      <c r="K109" s="785">
        <f>K107/SUM($I107:$K107)</f>
        <v>0.24042280754967016</v>
      </c>
      <c r="L109" s="232"/>
      <c r="M109" s="1105"/>
      <c r="N109" s="232"/>
      <c r="O109" s="1113"/>
      <c r="P109" s="784">
        <f>P106/SUM($I106:$K106)</f>
        <v>4.1666666666666664E-2</v>
      </c>
      <c r="Q109" s="784">
        <f>Q106/SUM($I106:$K106)</f>
        <v>0.83333333333333337</v>
      </c>
      <c r="R109" s="785">
        <f>R106/SUM($I106:$K106)</f>
        <v>0.125</v>
      </c>
      <c r="S109" s="232"/>
    </row>
    <row r="110" spans="3:19" ht="16" hidden="1" customHeight="1">
      <c r="C110" s="1106"/>
      <c r="D110" s="1105"/>
      <c r="E110" s="1106"/>
      <c r="G110" s="232"/>
      <c r="H110" s="786" t="s">
        <v>438</v>
      </c>
      <c r="I110" s="787" t="s">
        <v>439</v>
      </c>
      <c r="J110" s="787" t="s">
        <v>440</v>
      </c>
      <c r="K110" s="788" t="s">
        <v>441</v>
      </c>
      <c r="L110" s="232"/>
      <c r="M110" s="1105"/>
      <c r="N110" s="232"/>
      <c r="O110" s="789" t="s">
        <v>438</v>
      </c>
      <c r="P110" s="787" t="s">
        <v>439</v>
      </c>
      <c r="Q110" s="787" t="s">
        <v>440</v>
      </c>
      <c r="R110" s="787" t="s">
        <v>441</v>
      </c>
      <c r="S110" s="232"/>
    </row>
    <row r="111" spans="3:19" ht="16" hidden="1" customHeight="1">
      <c r="C111" s="1106"/>
      <c r="D111" s="1105"/>
      <c r="E111" s="1106"/>
      <c r="G111" s="232"/>
      <c r="H111" s="790" t="b">
        <f>(I109-I105)*(K109-K105)&gt;0</f>
        <v>0</v>
      </c>
      <c r="I111" s="791">
        <f>I105</f>
        <v>0.99992324412517664</v>
      </c>
      <c r="J111" s="791">
        <f>1-K109-I105</f>
        <v>-0.24034605167484679</v>
      </c>
      <c r="K111" s="792">
        <f>K109</f>
        <v>0.24042280754967016</v>
      </c>
      <c r="L111" s="232"/>
      <c r="M111" s="1105"/>
      <c r="N111" s="232"/>
      <c r="O111" s="250" t="b">
        <f>(P109-P105)*(R109-R105)&gt;0</f>
        <v>0</v>
      </c>
      <c r="P111" s="791">
        <f>P105</f>
        <v>0.99992324412517664</v>
      </c>
      <c r="Q111" s="791">
        <f>1-R109-P105</f>
        <v>-0.12492324412517664</v>
      </c>
      <c r="R111" s="791">
        <f>R109</f>
        <v>0.125</v>
      </c>
      <c r="S111" s="232"/>
    </row>
    <row r="112" spans="3:19" ht="16" hidden="1" customHeight="1">
      <c r="C112" s="1106"/>
      <c r="D112" s="1105"/>
      <c r="E112" s="1106"/>
      <c r="G112" s="232"/>
      <c r="H112" s="786" t="s">
        <v>442</v>
      </c>
      <c r="I112" s="787" t="s">
        <v>439</v>
      </c>
      <c r="J112" s="787" t="s">
        <v>440</v>
      </c>
      <c r="K112" s="788" t="s">
        <v>441</v>
      </c>
      <c r="L112" s="232"/>
      <c r="M112" s="1105"/>
      <c r="N112" s="232"/>
      <c r="O112" s="789" t="s">
        <v>442</v>
      </c>
      <c r="P112" s="787" t="s">
        <v>439</v>
      </c>
      <c r="Q112" s="787" t="s">
        <v>440</v>
      </c>
      <c r="R112" s="787" t="s">
        <v>441</v>
      </c>
      <c r="S112" s="232"/>
    </row>
    <row r="113" spans="3:19" ht="16" hidden="1" customHeight="1">
      <c r="C113" s="1106"/>
      <c r="D113" s="1105"/>
      <c r="E113" s="1106"/>
      <c r="G113" s="232"/>
      <c r="H113" s="790" t="b">
        <f>(J109-J105)*(K109-K105)&gt;0</f>
        <v>1</v>
      </c>
      <c r="I113" s="791">
        <f>1-J109-K105</f>
        <v>0.37915422433297435</v>
      </c>
      <c r="J113" s="791">
        <f>J109</f>
        <v>0.62076901979220223</v>
      </c>
      <c r="K113" s="792">
        <f>K105</f>
        <v>7.6755874823413017E-5</v>
      </c>
      <c r="L113" s="232"/>
      <c r="M113" s="1105"/>
      <c r="N113" s="232"/>
      <c r="O113" s="250" t="b">
        <f>(Q109-Q105)*(R109-R105)&gt;0</f>
        <v>1</v>
      </c>
      <c r="P113" s="791">
        <f>1-Q109-R105</f>
        <v>0.16658991079184321</v>
      </c>
      <c r="Q113" s="791">
        <f>Q109</f>
        <v>0.83333333333333337</v>
      </c>
      <c r="R113" s="791">
        <f>R105</f>
        <v>7.6755874823413017E-5</v>
      </c>
      <c r="S113" s="232"/>
    </row>
    <row r="114" spans="3:19" ht="16" hidden="1" customHeight="1">
      <c r="C114" s="1106"/>
      <c r="D114" s="1105"/>
      <c r="E114" s="1106"/>
      <c r="G114" s="232"/>
      <c r="H114" s="786" t="s">
        <v>443</v>
      </c>
      <c r="I114" s="787" t="s">
        <v>439</v>
      </c>
      <c r="J114" s="787" t="s">
        <v>440</v>
      </c>
      <c r="K114" s="788" t="s">
        <v>441</v>
      </c>
      <c r="L114" s="232"/>
      <c r="M114" s="1105"/>
      <c r="N114" s="232"/>
      <c r="O114" s="789" t="s">
        <v>443</v>
      </c>
      <c r="P114" s="787" t="s">
        <v>439</v>
      </c>
      <c r="Q114" s="787" t="s">
        <v>440</v>
      </c>
      <c r="R114" s="787" t="s">
        <v>441</v>
      </c>
      <c r="S114" s="232"/>
    </row>
    <row r="115" spans="3:19" ht="17" hidden="1" customHeight="1" thickBot="1">
      <c r="C115" s="1106"/>
      <c r="D115" s="1105"/>
      <c r="E115" s="1106"/>
      <c r="G115" s="232"/>
      <c r="H115" s="790" t="b">
        <f>(I109-I105)*(J109-J105)&gt;0</f>
        <v>0</v>
      </c>
      <c r="I115" s="791">
        <f>I109</f>
        <v>0.13880817265812767</v>
      </c>
      <c r="J115" s="791">
        <f>J105</f>
        <v>0</v>
      </c>
      <c r="K115" s="792">
        <f>1-I109-J105</f>
        <v>0.86119182734187238</v>
      </c>
      <c r="L115" s="232"/>
      <c r="M115" s="1105"/>
      <c r="N115" s="232"/>
      <c r="O115" s="250" t="b">
        <f>(P109-P105)*(Q109-Q105)&gt;0</f>
        <v>0</v>
      </c>
      <c r="P115" s="791">
        <f>P109</f>
        <v>4.1666666666666664E-2</v>
      </c>
      <c r="Q115" s="791">
        <f>Q105</f>
        <v>0</v>
      </c>
      <c r="R115" s="791">
        <f>1-P109-Q105</f>
        <v>0.95833333333333337</v>
      </c>
      <c r="S115" s="232"/>
    </row>
    <row r="116" spans="3:19" ht="16" hidden="1" customHeight="1">
      <c r="C116" s="1106"/>
      <c r="D116" s="1105"/>
      <c r="E116" s="1106"/>
      <c r="G116" s="232"/>
      <c r="H116" s="1112" t="s">
        <v>444</v>
      </c>
      <c r="I116" s="767" t="s">
        <v>439</v>
      </c>
      <c r="J116" s="767" t="s">
        <v>440</v>
      </c>
      <c r="K116" s="768" t="s">
        <v>441</v>
      </c>
      <c r="L116" s="232"/>
      <c r="M116" s="1105"/>
      <c r="N116" s="232"/>
      <c r="O116" s="1112" t="s">
        <v>444</v>
      </c>
      <c r="P116" s="767" t="s">
        <v>439</v>
      </c>
      <c r="Q116" s="767" t="s">
        <v>440</v>
      </c>
      <c r="R116" s="768" t="s">
        <v>441</v>
      </c>
      <c r="S116" s="232"/>
    </row>
    <row r="117" spans="3:19" ht="17" hidden="1" customHeight="1" thickBot="1">
      <c r="C117" s="1106"/>
      <c r="D117" s="1105"/>
      <c r="E117" s="1106"/>
      <c r="G117" s="232"/>
      <c r="H117" s="1113"/>
      <c r="I117" s="793">
        <f>_xlfn.IFS($H111,I111,$H113,I113,$H115,I115)</f>
        <v>0.37915422433297435</v>
      </c>
      <c r="J117" s="793">
        <f>_xlfn.IFS($H111,J111,$H113,J113,$H115,J115)</f>
        <v>0.62076901979220223</v>
      </c>
      <c r="K117" s="794">
        <f>_xlfn.IFS($H111,K111,$H113,K113,$H115,K115)</f>
        <v>7.6755874823413017E-5</v>
      </c>
      <c r="L117" s="232"/>
      <c r="M117" s="1105"/>
      <c r="N117" s="232"/>
      <c r="O117" s="1113"/>
      <c r="P117" s="793">
        <f>_xlfn.IFS($H111,P111,$H113,P113,$H115,P115)</f>
        <v>0.16658991079184321</v>
      </c>
      <c r="Q117" s="793">
        <f>_xlfn.IFS($H111,Q111,$H113,Q113,$H115,Q115)</f>
        <v>0.83333333333333337</v>
      </c>
      <c r="R117" s="794">
        <f>_xlfn.IFS($H111,R111,$H113,R113,$H115,R115)</f>
        <v>7.6755874823413017E-5</v>
      </c>
      <c r="S117" s="232"/>
    </row>
    <row r="118" spans="3:19" ht="17" hidden="1" customHeight="1" thickBot="1">
      <c r="C118" s="1106"/>
      <c r="D118" s="1105"/>
      <c r="E118" s="1106"/>
      <c r="G118" s="232"/>
      <c r="H118" s="553" t="s">
        <v>390</v>
      </c>
      <c r="I118" s="795">
        <f>I117-I105</f>
        <v>-0.62076901979220223</v>
      </c>
      <c r="J118" s="795">
        <f t="shared" ref="J118:K118" si="16">J117-J105</f>
        <v>0.62076901979220223</v>
      </c>
      <c r="K118" s="796">
        <f t="shared" si="16"/>
        <v>0</v>
      </c>
      <c r="L118" s="232"/>
      <c r="M118" s="1105"/>
      <c r="N118" s="232"/>
      <c r="O118" s="553" t="s">
        <v>390</v>
      </c>
      <c r="P118" s="795">
        <f>P117-P105</f>
        <v>-0.83333333333333348</v>
      </c>
      <c r="Q118" s="795">
        <f t="shared" ref="Q118:R118" si="17">Q117-Q105</f>
        <v>0.83333333333333337</v>
      </c>
      <c r="R118" s="796">
        <f t="shared" si="17"/>
        <v>0</v>
      </c>
      <c r="S118" s="232"/>
    </row>
    <row r="119" spans="3:19" ht="17" hidden="1" customHeight="1" thickBot="1">
      <c r="C119" s="1106"/>
      <c r="D119" s="1105"/>
      <c r="E119" s="1106"/>
      <c r="G119" s="232"/>
      <c r="H119" s="553" t="s">
        <v>392</v>
      </c>
      <c r="I119" s="795">
        <f>I109-I117</f>
        <v>-0.24034605167484668</v>
      </c>
      <c r="J119" s="795">
        <f t="shared" ref="J119:K119" si="18">J109-J117</f>
        <v>0</v>
      </c>
      <c r="K119" s="796">
        <f t="shared" si="18"/>
        <v>0.24034605167484674</v>
      </c>
      <c r="L119" s="232"/>
      <c r="M119" s="1105"/>
      <c r="N119" s="232"/>
      <c r="O119" s="553" t="s">
        <v>392</v>
      </c>
      <c r="P119" s="795">
        <f>P109-P117</f>
        <v>-0.12492324412517655</v>
      </c>
      <c r="Q119" s="795">
        <f t="shared" ref="Q119:R119" si="19">Q109-Q117</f>
        <v>0</v>
      </c>
      <c r="R119" s="796">
        <f t="shared" si="19"/>
        <v>0.12492324412517658</v>
      </c>
      <c r="S119" s="232"/>
    </row>
    <row r="120" spans="3:19" ht="16" hidden="1" customHeight="1">
      <c r="C120" s="1106"/>
      <c r="D120" s="1105"/>
      <c r="E120" s="1106"/>
      <c r="G120" s="232"/>
      <c r="H120" s="232"/>
      <c r="I120" s="232"/>
      <c r="J120" s="232"/>
      <c r="K120" s="232"/>
      <c r="L120" s="232"/>
      <c r="M120" s="1105"/>
      <c r="N120" s="232"/>
      <c r="O120" s="232"/>
      <c r="P120" s="232"/>
      <c r="Q120" s="232"/>
      <c r="R120" s="232"/>
      <c r="S120" s="232"/>
    </row>
    <row r="121" spans="3:19" ht="46" hidden="1" customHeight="1" thickBot="1">
      <c r="C121" s="1106"/>
      <c r="D121" s="1105"/>
      <c r="E121" s="1106"/>
      <c r="G121" s="232"/>
      <c r="H121" s="1107" t="s">
        <v>445</v>
      </c>
      <c r="I121" s="1107"/>
      <c r="J121" s="1107"/>
      <c r="K121" s="1107"/>
      <c r="L121" s="232"/>
      <c r="M121" s="1105"/>
      <c r="N121" s="232"/>
      <c r="O121" s="1107" t="s">
        <v>445</v>
      </c>
      <c r="P121" s="1107"/>
      <c r="Q121" s="1107"/>
      <c r="R121" s="1107"/>
      <c r="S121" s="232"/>
    </row>
    <row r="122" spans="3:19" ht="17" hidden="1" customHeight="1">
      <c r="C122" s="1106"/>
      <c r="D122" s="1105"/>
      <c r="E122" s="1106"/>
      <c r="G122" s="232"/>
      <c r="H122" s="797"/>
      <c r="I122" s="798" t="s">
        <v>203</v>
      </c>
      <c r="J122" s="798" t="s">
        <v>380</v>
      </c>
      <c r="K122" s="799" t="s">
        <v>381</v>
      </c>
      <c r="L122" s="232"/>
      <c r="M122" s="1105"/>
      <c r="N122" s="232"/>
      <c r="O122" s="797"/>
      <c r="P122" s="814" t="s">
        <v>448</v>
      </c>
      <c r="Q122" s="814" t="s">
        <v>449</v>
      </c>
      <c r="R122" s="815" t="s">
        <v>450</v>
      </c>
      <c r="S122" s="232"/>
    </row>
    <row r="123" spans="3:19" ht="17" hidden="1" customHeight="1">
      <c r="C123" s="1106"/>
      <c r="D123" s="1105"/>
      <c r="E123" s="1106"/>
      <c r="G123" s="232"/>
      <c r="H123" s="800" t="s">
        <v>451</v>
      </c>
      <c r="I123" s="801">
        <f>MAX(2*I109-1,0)</f>
        <v>0</v>
      </c>
      <c r="J123" s="802">
        <v>0</v>
      </c>
      <c r="K123" s="803">
        <v>0</v>
      </c>
      <c r="L123" s="232"/>
      <c r="M123" s="1105"/>
      <c r="N123" s="232"/>
      <c r="O123" s="800" t="s">
        <v>451</v>
      </c>
      <c r="P123" s="801">
        <f>MAX(2*P109-1,0)</f>
        <v>0</v>
      </c>
      <c r="Q123" s="802">
        <v>0</v>
      </c>
      <c r="R123" s="803">
        <v>0</v>
      </c>
      <c r="S123" s="232"/>
    </row>
    <row r="124" spans="3:19" ht="17" hidden="1" customHeight="1">
      <c r="C124" s="1106"/>
      <c r="D124" s="1105"/>
      <c r="E124" s="1106"/>
      <c r="G124" s="232"/>
      <c r="H124" s="800" t="s">
        <v>380</v>
      </c>
      <c r="I124" s="801">
        <f>MAX(1-2*K109,0)-MAX(2*I109-1,0)-MAX(2*J109-1,0)</f>
        <v>0.27761634531625523</v>
      </c>
      <c r="J124" s="804">
        <f>MAX(2*J109-1,0)</f>
        <v>0.24153803958440445</v>
      </c>
      <c r="K124" s="803">
        <v>0</v>
      </c>
      <c r="L124" s="232"/>
      <c r="M124" s="1105"/>
      <c r="N124" s="232"/>
      <c r="O124" s="800" t="s">
        <v>380</v>
      </c>
      <c r="P124" s="801">
        <f>MAX(1-2*R109,0)-MAX(2*P109-1,0)-MAX(2*Q109-1,0)</f>
        <v>8.3333333333333259E-2</v>
      </c>
      <c r="Q124" s="804">
        <f>MAX(2*Q109-1,0)</f>
        <v>0.66666666666666674</v>
      </c>
      <c r="R124" s="803">
        <v>0</v>
      </c>
      <c r="S124" s="232"/>
    </row>
    <row r="125" spans="3:19" ht="17" hidden="1" customHeight="1" thickBot="1">
      <c r="C125" s="1106"/>
      <c r="D125" s="1105"/>
      <c r="E125" s="1106"/>
      <c r="G125" s="232"/>
      <c r="H125" s="805" t="s">
        <v>381</v>
      </c>
      <c r="I125" s="806">
        <f>MAX(1-2*J109,0)-MAX(2*K109-1,0)-MAX(2*I109-1,0)</f>
        <v>0</v>
      </c>
      <c r="J125" s="806">
        <f>MAX(1-2*I109,0)-MAX(2*K109-1,0)-MAX(2*J109-1,0)</f>
        <v>0.48084561509934021</v>
      </c>
      <c r="K125" s="807">
        <f>MAX(2*K109-1,0)</f>
        <v>0</v>
      </c>
      <c r="L125" s="232"/>
      <c r="M125" s="1105"/>
      <c r="N125" s="232"/>
      <c r="O125" s="805" t="s">
        <v>381</v>
      </c>
      <c r="P125" s="806">
        <f>MAX(1-2*Q109,0)-MAX(2*R109-1,0)-MAX(2*P109-1,0)</f>
        <v>0</v>
      </c>
      <c r="Q125" s="806">
        <f>MAX(1-2*P109,0)-MAX(2*R109-1,0)-MAX(2*Q109-1,0)</f>
        <v>0.24999999999999989</v>
      </c>
      <c r="R125" s="807">
        <f>MAX(2*R109-1,0)</f>
        <v>0</v>
      </c>
      <c r="S125" s="232"/>
    </row>
    <row r="126" spans="3:19" ht="16" hidden="1" customHeight="1">
      <c r="C126" s="1106"/>
      <c r="D126" s="1105"/>
      <c r="E126" s="1106"/>
      <c r="G126" s="232"/>
      <c r="H126" s="232"/>
      <c r="I126" s="232"/>
      <c r="J126" s="232"/>
      <c r="K126" s="232"/>
      <c r="L126" s="232"/>
      <c r="M126" s="1105"/>
      <c r="N126" s="232"/>
      <c r="O126" s="232"/>
      <c r="P126" s="232"/>
      <c r="Q126" s="232"/>
      <c r="R126" s="232"/>
      <c r="S126" s="232"/>
    </row>
    <row r="127" spans="3:19" hidden="1"/>
  </sheetData>
  <mergeCells count="58">
    <mergeCell ref="O121:R121"/>
    <mergeCell ref="H87:H88"/>
    <mergeCell ref="O87:O88"/>
    <mergeCell ref="H92:K92"/>
    <mergeCell ref="O92:R92"/>
    <mergeCell ref="H102:K102"/>
    <mergeCell ref="O102:R102"/>
    <mergeCell ref="D99:D126"/>
    <mergeCell ref="E99:E126"/>
    <mergeCell ref="M99:M126"/>
    <mergeCell ref="H100:K100"/>
    <mergeCell ref="O100:R100"/>
    <mergeCell ref="H104:H105"/>
    <mergeCell ref="O104:O105"/>
    <mergeCell ref="O106:O107"/>
    <mergeCell ref="P106:P107"/>
    <mergeCell ref="Q106:Q107"/>
    <mergeCell ref="R106:R107"/>
    <mergeCell ref="H108:H109"/>
    <mergeCell ref="O108:O109"/>
    <mergeCell ref="H116:H117"/>
    <mergeCell ref="O116:O117"/>
    <mergeCell ref="H121:K121"/>
    <mergeCell ref="O77:O78"/>
    <mergeCell ref="P77:P78"/>
    <mergeCell ref="Q77:Q78"/>
    <mergeCell ref="R77:R78"/>
    <mergeCell ref="H79:H80"/>
    <mergeCell ref="O79:O80"/>
    <mergeCell ref="AL53:AL58"/>
    <mergeCell ref="D62:D67"/>
    <mergeCell ref="E62:E67"/>
    <mergeCell ref="C70:C126"/>
    <mergeCell ref="D70:D97"/>
    <mergeCell ref="E70:E97"/>
    <mergeCell ref="M70:M97"/>
    <mergeCell ref="H71:K71"/>
    <mergeCell ref="O71:R71"/>
    <mergeCell ref="H73:K73"/>
    <mergeCell ref="V53:V58"/>
    <mergeCell ref="O73:R73"/>
    <mergeCell ref="V74:V79"/>
    <mergeCell ref="AL74:AL79"/>
    <mergeCell ref="H75:H76"/>
    <mergeCell ref="O75:O76"/>
    <mergeCell ref="C34:E39"/>
    <mergeCell ref="C42:C67"/>
    <mergeCell ref="D42:D60"/>
    <mergeCell ref="E42:E48"/>
    <mergeCell ref="E50:E60"/>
    <mergeCell ref="C3:P3"/>
    <mergeCell ref="C5:C30"/>
    <mergeCell ref="E5:E18"/>
    <mergeCell ref="V6:AC9"/>
    <mergeCell ref="V16:AC18"/>
    <mergeCell ref="E20:E30"/>
    <mergeCell ref="V21:AC23"/>
    <mergeCell ref="V26:AC28"/>
  </mergeCells>
  <phoneticPr fontId="2" type="noConversion"/>
  <hyperlinks>
    <hyperlink ref="R3" location="说明!A1" display="目录" xr:uid="{69632C21-FD4C-C44C-BF9C-A0E93F0DB39E}"/>
    <hyperlink ref="I13" r:id="rId1" xr:uid="{8864927D-9373-6C4F-B8C3-49A6386B1850}"/>
    <hyperlink ref="J13" r:id="rId2" xr:uid="{A93F1441-0B83-4C4B-BBF3-C5313667ECEF}"/>
    <hyperlink ref="K13" r:id="rId3" xr:uid="{9FF0DB58-026F-0046-9AED-631710529725}"/>
    <hyperlink ref="C3:P3" r:id="rId4" display="                                                                                              " xr:uid="{0036DC0D-F5D0-B44B-9DCA-864213C30455}"/>
  </hyperlinks>
  <pageMargins left="0.7" right="0.7" top="0.75" bottom="0.75" header="0.3" footer="0.3"/>
  <drawing r:id="rId5"/>
  <picture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2612E-C309-6040-BD2C-B71E22483403}">
  <dimension ref="B1:J13"/>
  <sheetViews>
    <sheetView showGridLines="0" zoomScale="180" zoomScaleNormal="127" workbookViewId="0">
      <selection activeCell="C2" sqref="C2"/>
    </sheetView>
  </sheetViews>
  <sheetFormatPr baseColWidth="10" defaultColWidth="13" defaultRowHeight="8" customHeight="1"/>
  <cols>
    <col min="1" max="1" width="9.1640625" customWidth="1"/>
    <col min="2" max="2" width="1.83203125" customWidth="1"/>
    <col min="10" max="10" width="1.83203125" customWidth="1"/>
  </cols>
  <sheetData>
    <row r="1" spans="2:10" ht="56" customHeight="1" thickBot="1"/>
    <row r="2" spans="2:10" ht="33" customHeight="1" thickBot="1">
      <c r="C2" s="428" t="s">
        <v>214</v>
      </c>
    </row>
    <row r="3" spans="2:10" ht="33" customHeight="1"/>
    <row r="4" spans="2:10" ht="8" customHeight="1">
      <c r="B4" s="42"/>
      <c r="C4" s="232"/>
      <c r="D4" s="232"/>
      <c r="E4" s="232"/>
      <c r="F4" s="232"/>
      <c r="G4" s="232"/>
      <c r="H4" s="232"/>
      <c r="I4" s="232"/>
      <c r="J4" s="42"/>
    </row>
    <row r="5" spans="2:10" ht="8" customHeight="1">
      <c r="B5" s="232"/>
      <c r="C5" s="201" t="s">
        <v>150</v>
      </c>
      <c r="D5" s="202" t="s">
        <v>114</v>
      </c>
      <c r="E5" s="202" t="s">
        <v>115</v>
      </c>
      <c r="F5" s="202" t="s">
        <v>116</v>
      </c>
      <c r="G5" s="202" t="s">
        <v>110</v>
      </c>
      <c r="H5" s="202" t="s">
        <v>111</v>
      </c>
      <c r="I5" s="202" t="s">
        <v>113</v>
      </c>
      <c r="J5" s="232"/>
    </row>
    <row r="6" spans="2:10" ht="8" customHeight="1">
      <c r="B6" s="232"/>
      <c r="C6" s="203" t="s">
        <v>130</v>
      </c>
      <c r="D6" s="204">
        <v>0</v>
      </c>
      <c r="E6" s="204" t="s">
        <v>117</v>
      </c>
      <c r="F6" s="204" t="s">
        <v>118</v>
      </c>
      <c r="G6" s="204" t="s">
        <v>122</v>
      </c>
      <c r="H6" s="204">
        <v>0</v>
      </c>
      <c r="I6" s="204">
        <v>0</v>
      </c>
      <c r="J6" s="232"/>
    </row>
    <row r="7" spans="2:10" ht="8" customHeight="1">
      <c r="B7" s="232"/>
      <c r="C7" s="203" t="s">
        <v>129</v>
      </c>
      <c r="D7" s="204" t="s">
        <v>117</v>
      </c>
      <c r="E7" s="204">
        <v>0</v>
      </c>
      <c r="F7" s="204" t="s">
        <v>119</v>
      </c>
      <c r="G7" s="204">
        <v>0</v>
      </c>
      <c r="H7" s="204" t="s">
        <v>123</v>
      </c>
      <c r="I7" s="204">
        <v>0</v>
      </c>
      <c r="J7" s="232"/>
    </row>
    <row r="8" spans="2:10" ht="8" customHeight="1">
      <c r="B8" s="232"/>
      <c r="C8" s="203" t="s">
        <v>131</v>
      </c>
      <c r="D8" s="204" t="s">
        <v>118</v>
      </c>
      <c r="E8" s="204" t="s">
        <v>119</v>
      </c>
      <c r="F8" s="204">
        <v>0</v>
      </c>
      <c r="G8" s="204">
        <v>0</v>
      </c>
      <c r="H8" s="204">
        <v>0</v>
      </c>
      <c r="I8" s="204" t="s">
        <v>124</v>
      </c>
      <c r="J8" s="232"/>
    </row>
    <row r="9" spans="2:10" ht="8" customHeight="1">
      <c r="B9" s="232"/>
      <c r="C9" s="203" t="s">
        <v>112</v>
      </c>
      <c r="D9" s="204" t="s">
        <v>128</v>
      </c>
      <c r="E9" s="204" t="s">
        <v>127</v>
      </c>
      <c r="F9" s="204" t="s">
        <v>120</v>
      </c>
      <c r="G9" s="204">
        <v>0</v>
      </c>
      <c r="H9" s="204">
        <v>0</v>
      </c>
      <c r="I9" s="204">
        <v>0</v>
      </c>
      <c r="J9" s="232"/>
    </row>
    <row r="10" spans="2:10" ht="8" customHeight="1">
      <c r="B10" s="232"/>
      <c r="C10" s="203" t="s">
        <v>143</v>
      </c>
      <c r="D10" s="204" t="s">
        <v>132</v>
      </c>
      <c r="E10" s="204" t="s">
        <v>133</v>
      </c>
      <c r="F10" s="204" t="s">
        <v>134</v>
      </c>
      <c r="G10" s="204" t="s">
        <v>121</v>
      </c>
      <c r="H10" s="204" t="s">
        <v>125</v>
      </c>
      <c r="I10" s="204" t="s">
        <v>126</v>
      </c>
      <c r="J10" s="232"/>
    </row>
    <row r="11" spans="2:10" ht="8" customHeight="1">
      <c r="B11" s="232"/>
      <c r="C11" s="203" t="s">
        <v>142</v>
      </c>
      <c r="D11" s="204" t="s">
        <v>135</v>
      </c>
      <c r="E11" s="204" t="s">
        <v>136</v>
      </c>
      <c r="F11" s="204" t="s">
        <v>137</v>
      </c>
      <c r="G11" s="204" t="s">
        <v>138</v>
      </c>
      <c r="H11" s="204" t="s">
        <v>139</v>
      </c>
      <c r="I11" s="204" t="s">
        <v>140</v>
      </c>
      <c r="J11" s="232"/>
    </row>
    <row r="12" spans="2:10" ht="8" customHeight="1">
      <c r="B12" s="232"/>
      <c r="C12" s="203" t="s">
        <v>141</v>
      </c>
      <c r="D12" s="204" t="s">
        <v>144</v>
      </c>
      <c r="E12" s="204" t="s">
        <v>145</v>
      </c>
      <c r="F12" s="204" t="s">
        <v>146</v>
      </c>
      <c r="G12" s="204" t="s">
        <v>147</v>
      </c>
      <c r="H12" s="204" t="s">
        <v>148</v>
      </c>
      <c r="I12" s="204" t="s">
        <v>149</v>
      </c>
      <c r="J12" s="232"/>
    </row>
    <row r="13" spans="2:10" ht="8" customHeight="1">
      <c r="B13" s="42"/>
      <c r="C13" s="232"/>
      <c r="D13" s="232"/>
      <c r="E13" s="232"/>
      <c r="F13" s="232"/>
      <c r="G13" s="232"/>
      <c r="H13" s="232"/>
      <c r="I13" s="232"/>
      <c r="J13" s="42"/>
    </row>
  </sheetData>
  <phoneticPr fontId="2" type="noConversion"/>
  <hyperlinks>
    <hyperlink ref="C2" location="说明!A1" display="目录" xr:uid="{2365477C-462D-094D-9E52-3B991E75C0AB}"/>
  </hyperlinks>
  <pageMargins left="0.7" right="0.7" top="0.75" bottom="0.75" header="0.3" footer="0.3"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6529-8F84-F54C-A315-5DBD99B537DD}">
  <dimension ref="B1:J21"/>
  <sheetViews>
    <sheetView showGridLines="0" zoomScale="141" workbookViewId="0">
      <selection activeCell="I14" sqref="I14"/>
    </sheetView>
  </sheetViews>
  <sheetFormatPr baseColWidth="10" defaultColWidth="2.6640625" defaultRowHeight="18" customHeight="1"/>
  <cols>
    <col min="1" max="1" width="8.33203125" style="199" customWidth="1"/>
    <col min="2" max="11" width="5" style="199" customWidth="1"/>
    <col min="12" max="16384" width="2.6640625" style="199"/>
  </cols>
  <sheetData>
    <row r="1" spans="2:10" ht="46" customHeight="1"/>
    <row r="2" spans="2:10" ht="18" customHeight="1" thickBot="1">
      <c r="B2" s="123"/>
      <c r="C2" s="232"/>
      <c r="D2" s="232"/>
      <c r="E2" s="232"/>
      <c r="F2" s="232"/>
      <c r="G2" s="232"/>
      <c r="H2" s="232"/>
      <c r="I2" s="232"/>
      <c r="J2" s="123"/>
    </row>
    <row r="3" spans="2:10" ht="18" customHeight="1">
      <c r="B3" s="232"/>
      <c r="C3" s="261" t="s">
        <v>150</v>
      </c>
      <c r="D3" s="253" t="s">
        <v>114</v>
      </c>
      <c r="E3" s="253" t="s">
        <v>115</v>
      </c>
      <c r="F3" s="253" t="s">
        <v>116</v>
      </c>
      <c r="G3" s="253" t="s">
        <v>110</v>
      </c>
      <c r="H3" s="253" t="s">
        <v>111</v>
      </c>
      <c r="I3" s="254" t="s">
        <v>113</v>
      </c>
      <c r="J3" s="232"/>
    </row>
    <row r="4" spans="2:10" ht="18" customHeight="1">
      <c r="B4" s="232"/>
      <c r="C4" s="258" t="s">
        <v>168</v>
      </c>
      <c r="D4" s="200">
        <v>0</v>
      </c>
      <c r="E4" s="200" t="s">
        <v>117</v>
      </c>
      <c r="F4" s="200" t="s">
        <v>118</v>
      </c>
      <c r="G4" s="200" t="s">
        <v>122</v>
      </c>
      <c r="H4" s="200">
        <v>0</v>
      </c>
      <c r="I4" s="255">
        <v>0</v>
      </c>
      <c r="J4" s="232"/>
    </row>
    <row r="5" spans="2:10" ht="18" customHeight="1">
      <c r="B5" s="232"/>
      <c r="C5" s="258" t="s">
        <v>170</v>
      </c>
      <c r="D5" s="200" t="s">
        <v>117</v>
      </c>
      <c r="E5" s="200">
        <v>0</v>
      </c>
      <c r="F5" s="200" t="s">
        <v>119</v>
      </c>
      <c r="G5" s="200">
        <v>0</v>
      </c>
      <c r="H5" s="200" t="s">
        <v>123</v>
      </c>
      <c r="I5" s="255">
        <v>0</v>
      </c>
      <c r="J5" s="232"/>
    </row>
    <row r="6" spans="2:10" ht="18" customHeight="1">
      <c r="B6" s="232"/>
      <c r="C6" s="258" t="s">
        <v>169</v>
      </c>
      <c r="D6" s="200" t="s">
        <v>118</v>
      </c>
      <c r="E6" s="200" t="s">
        <v>119</v>
      </c>
      <c r="F6" s="200">
        <v>0</v>
      </c>
      <c r="G6" s="200">
        <v>0</v>
      </c>
      <c r="H6" s="200">
        <v>0</v>
      </c>
      <c r="I6" s="255" t="s">
        <v>124</v>
      </c>
      <c r="J6" s="232"/>
    </row>
    <row r="7" spans="2:10" ht="18" customHeight="1">
      <c r="B7" s="232"/>
      <c r="C7" s="258" t="s">
        <v>143</v>
      </c>
      <c r="D7" s="200" t="s">
        <v>162</v>
      </c>
      <c r="E7" s="200" t="s">
        <v>163</v>
      </c>
      <c r="F7" s="200" t="s">
        <v>164</v>
      </c>
      <c r="G7" s="200" t="s">
        <v>121</v>
      </c>
      <c r="H7" s="200" t="s">
        <v>125</v>
      </c>
      <c r="I7" s="255" t="s">
        <v>126</v>
      </c>
      <c r="J7" s="232"/>
    </row>
    <row r="8" spans="2:10" ht="18" customHeight="1">
      <c r="B8" s="232"/>
      <c r="C8" s="258" t="s">
        <v>142</v>
      </c>
      <c r="D8" s="200" t="s">
        <v>167</v>
      </c>
      <c r="E8" s="200" t="s">
        <v>165</v>
      </c>
      <c r="F8" s="200" t="s">
        <v>166</v>
      </c>
      <c r="G8" s="200" t="s">
        <v>138</v>
      </c>
      <c r="H8" s="200" t="s">
        <v>139</v>
      </c>
      <c r="I8" s="255" t="s">
        <v>140</v>
      </c>
      <c r="J8" s="232"/>
    </row>
    <row r="9" spans="2:10" ht="18" customHeight="1" thickBot="1">
      <c r="B9" s="232"/>
      <c r="C9" s="259" t="s">
        <v>171</v>
      </c>
      <c r="D9" s="256" t="s">
        <v>161</v>
      </c>
      <c r="E9" s="256" t="s">
        <v>159</v>
      </c>
      <c r="F9" s="256" t="s">
        <v>160</v>
      </c>
      <c r="G9" s="256" t="s">
        <v>147</v>
      </c>
      <c r="H9" s="256" t="s">
        <v>148</v>
      </c>
      <c r="I9" s="257" t="s">
        <v>149</v>
      </c>
      <c r="J9" s="232"/>
    </row>
    <row r="10" spans="2:10" ht="18" customHeight="1" thickBot="1">
      <c r="B10" s="123"/>
      <c r="C10" s="42"/>
      <c r="D10" s="42"/>
      <c r="E10" s="42"/>
      <c r="F10" s="42"/>
      <c r="G10" s="42"/>
      <c r="H10" s="42"/>
      <c r="I10" s="42"/>
      <c r="J10" s="123"/>
    </row>
    <row r="11" spans="2:10" ht="18" customHeight="1">
      <c r="B11" s="42"/>
      <c r="C11" s="123"/>
      <c r="D11" s="1123"/>
      <c r="E11" s="1124"/>
      <c r="F11" s="253" t="s">
        <v>110</v>
      </c>
      <c r="G11" s="253" t="s">
        <v>111</v>
      </c>
      <c r="H11" s="254" t="s">
        <v>113</v>
      </c>
      <c r="I11" s="123"/>
      <c r="J11" s="42"/>
    </row>
    <row r="12" spans="2:10" ht="18" customHeight="1">
      <c r="B12" s="42"/>
      <c r="C12" s="123"/>
      <c r="D12" s="1119" t="s">
        <v>110</v>
      </c>
      <c r="E12" s="1120"/>
      <c r="F12" s="200" t="s">
        <v>147</v>
      </c>
      <c r="G12" s="200">
        <v>0</v>
      </c>
      <c r="H12" s="255">
        <v>0</v>
      </c>
      <c r="I12" s="123"/>
      <c r="J12" s="42"/>
    </row>
    <row r="13" spans="2:10" ht="18" customHeight="1" thickBot="1">
      <c r="B13" s="42"/>
      <c r="C13" s="123"/>
      <c r="D13" s="1119" t="s">
        <v>111</v>
      </c>
      <c r="E13" s="1120"/>
      <c r="F13" s="200" t="s">
        <v>160</v>
      </c>
      <c r="G13" s="200" t="s">
        <v>148</v>
      </c>
      <c r="H13" s="255">
        <v>0</v>
      </c>
      <c r="I13" s="123"/>
      <c r="J13" s="42"/>
    </row>
    <row r="14" spans="2:10" ht="18" customHeight="1" thickBot="1">
      <c r="B14" s="42"/>
      <c r="C14" s="123"/>
      <c r="D14" s="1121" t="s">
        <v>113</v>
      </c>
      <c r="E14" s="1122"/>
      <c r="F14" s="256" t="s">
        <v>159</v>
      </c>
      <c r="G14" s="256" t="s">
        <v>161</v>
      </c>
      <c r="H14" s="257" t="s">
        <v>149</v>
      </c>
      <c r="I14" s="379" t="s">
        <v>214</v>
      </c>
      <c r="J14" s="42"/>
    </row>
    <row r="15" spans="2:10" ht="18" customHeight="1" thickBot="1">
      <c r="B15" s="42"/>
      <c r="C15" s="123"/>
      <c r="D15" s="42"/>
      <c r="E15" s="42"/>
      <c r="F15" s="42"/>
      <c r="G15" s="42"/>
      <c r="H15" s="42"/>
      <c r="I15" s="123"/>
      <c r="J15" s="42"/>
    </row>
    <row r="16" spans="2:10" ht="18" customHeight="1">
      <c r="B16" s="42"/>
      <c r="C16" s="123"/>
      <c r="D16" s="260"/>
      <c r="E16" s="253" t="s">
        <v>110</v>
      </c>
      <c r="F16" s="253" t="s">
        <v>111</v>
      </c>
      <c r="G16" s="253" t="s">
        <v>113</v>
      </c>
      <c r="H16" s="254" t="s">
        <v>151</v>
      </c>
      <c r="I16" s="123"/>
      <c r="J16" s="42"/>
    </row>
    <row r="17" spans="2:10" ht="18" customHeight="1">
      <c r="B17" s="42"/>
      <c r="C17" s="123"/>
      <c r="D17" s="258" t="s">
        <v>110</v>
      </c>
      <c r="E17" s="200" t="s">
        <v>147</v>
      </c>
      <c r="F17" s="200">
        <v>0</v>
      </c>
      <c r="G17" s="200">
        <v>0</v>
      </c>
      <c r="H17" s="255">
        <v>0</v>
      </c>
      <c r="I17" s="123"/>
      <c r="J17" s="42"/>
    </row>
    <row r="18" spans="2:10" ht="18" customHeight="1">
      <c r="B18" s="42"/>
      <c r="C18" s="123"/>
      <c r="D18" s="258" t="s">
        <v>111</v>
      </c>
      <c r="E18" s="200" t="s">
        <v>152</v>
      </c>
      <c r="F18" s="200" t="s">
        <v>148</v>
      </c>
      <c r="G18" s="200">
        <v>0</v>
      </c>
      <c r="H18" s="255">
        <v>0</v>
      </c>
      <c r="I18" s="123"/>
      <c r="J18" s="42"/>
    </row>
    <row r="19" spans="2:10" ht="18" customHeight="1">
      <c r="B19" s="42"/>
      <c r="C19" s="123"/>
      <c r="D19" s="258" t="s">
        <v>113</v>
      </c>
      <c r="E19" s="200" t="s">
        <v>154</v>
      </c>
      <c r="F19" s="200" t="s">
        <v>157</v>
      </c>
      <c r="G19" s="200" t="s">
        <v>149</v>
      </c>
      <c r="H19" s="255">
        <v>0</v>
      </c>
      <c r="I19" s="123"/>
      <c r="J19" s="42"/>
    </row>
    <row r="20" spans="2:10" ht="18" customHeight="1" thickBot="1">
      <c r="B20" s="42"/>
      <c r="C20" s="123"/>
      <c r="D20" s="259" t="s">
        <v>151</v>
      </c>
      <c r="E20" s="256" t="s">
        <v>155</v>
      </c>
      <c r="F20" s="256" t="s">
        <v>156</v>
      </c>
      <c r="G20" s="256" t="s">
        <v>158</v>
      </c>
      <c r="H20" s="257" t="s">
        <v>153</v>
      </c>
      <c r="I20" s="123"/>
      <c r="J20" s="42"/>
    </row>
    <row r="21" spans="2:10" ht="18" customHeight="1">
      <c r="B21" s="232"/>
      <c r="C21" s="42"/>
      <c r="D21" s="42"/>
      <c r="E21" s="42"/>
      <c r="F21" s="42"/>
      <c r="G21" s="42"/>
      <c r="H21" s="42"/>
      <c r="I21" s="42"/>
      <c r="J21" s="232"/>
    </row>
  </sheetData>
  <mergeCells count="4">
    <mergeCell ref="D12:E12"/>
    <mergeCell ref="D13:E13"/>
    <mergeCell ref="D14:E14"/>
    <mergeCell ref="D11:E11"/>
  </mergeCells>
  <phoneticPr fontId="2" type="noConversion"/>
  <hyperlinks>
    <hyperlink ref="I14" location="说明!A1" display="目录" xr:uid="{7E80CAB6-622D-9641-A524-61FD7316B85E}"/>
  </hyperlinks>
  <pageMargins left="0.7" right="0.7" top="0.75" bottom="0.75" header="0.3" footer="0.3"/>
  <pageSetup paperSize="9" orientation="portrait" horizontalDpi="0" verticalDpi="0"/>
  <picture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49941-97C0-DA41-84E6-87C6336E902D}">
  <dimension ref="B1:I29"/>
  <sheetViews>
    <sheetView showGridLines="0" zoomScale="75" workbookViewId="0">
      <selection activeCell="B2" sqref="B2"/>
    </sheetView>
  </sheetViews>
  <sheetFormatPr baseColWidth="10" defaultRowHeight="16"/>
  <cols>
    <col min="2" max="2" width="20.33203125" bestFit="1" customWidth="1"/>
    <col min="4" max="4" width="56.6640625" bestFit="1" customWidth="1"/>
    <col min="5" max="5" width="43" bestFit="1" customWidth="1"/>
    <col min="6" max="6" width="12.5" customWidth="1"/>
    <col min="7" max="7" width="12.1640625" bestFit="1" customWidth="1"/>
    <col min="8" max="8" width="12.5" customWidth="1"/>
  </cols>
  <sheetData>
    <row r="1" spans="2:8" ht="17" thickBot="1"/>
    <row r="2" spans="2:8" ht="61" thickBot="1">
      <c r="B2" s="429" t="s">
        <v>214</v>
      </c>
    </row>
    <row r="4" spans="2:8">
      <c r="D4" s="537" t="s">
        <v>281</v>
      </c>
      <c r="E4" s="537" t="s">
        <v>280</v>
      </c>
      <c r="F4" s="538" t="s">
        <v>316</v>
      </c>
      <c r="G4" s="615" t="s">
        <v>317</v>
      </c>
      <c r="H4" s="615" t="s">
        <v>318</v>
      </c>
    </row>
    <row r="5" spans="2:8">
      <c r="D5" s="537" t="s">
        <v>321</v>
      </c>
      <c r="E5" s="537" t="s">
        <v>315</v>
      </c>
      <c r="F5" s="538">
        <f>2%</f>
        <v>0.02</v>
      </c>
      <c r="G5" s="615">
        <f>2%/365*7*4</f>
        <v>1.5342465753424659E-3</v>
      </c>
      <c r="H5" s="616">
        <f t="shared" ref="H5" si="0">2%/365*7</f>
        <v>3.8356164383561648E-4</v>
      </c>
    </row>
    <row r="6" spans="2:8">
      <c r="D6" s="537" t="s">
        <v>320</v>
      </c>
      <c r="E6" s="537" t="s">
        <v>319</v>
      </c>
      <c r="F6" s="538"/>
      <c r="G6" s="615"/>
      <c r="H6" s="615">
        <f>20%</f>
        <v>0.2</v>
      </c>
    </row>
    <row r="7" spans="2:8">
      <c r="F7" s="540"/>
    </row>
    <row r="8" spans="2:8">
      <c r="D8" s="537" t="s">
        <v>270</v>
      </c>
      <c r="E8" s="537"/>
      <c r="F8" s="538"/>
      <c r="G8" s="615"/>
      <c r="H8" s="615"/>
    </row>
    <row r="9" spans="2:8">
      <c r="D9" s="537" t="s">
        <v>271</v>
      </c>
      <c r="E9" s="537" t="s">
        <v>272</v>
      </c>
      <c r="F9" s="538"/>
      <c r="G9" s="615"/>
      <c r="H9" s="615" t="s">
        <v>203</v>
      </c>
    </row>
    <row r="10" spans="2:8">
      <c r="D10" s="537" t="s">
        <v>273</v>
      </c>
      <c r="E10" s="537" t="s">
        <v>274</v>
      </c>
      <c r="F10" s="538"/>
      <c r="G10" s="615"/>
      <c r="H10" s="615">
        <v>1.0999999999999999E-2</v>
      </c>
    </row>
    <row r="11" spans="2:8">
      <c r="D11" s="537" t="s">
        <v>275</v>
      </c>
      <c r="E11" s="537" t="s">
        <v>274</v>
      </c>
      <c r="F11" s="538"/>
      <c r="G11" s="615"/>
      <c r="H11" s="615">
        <v>6.0000000000000001E-3</v>
      </c>
    </row>
    <row r="12" spans="2:8">
      <c r="D12" s="537" t="s">
        <v>276</v>
      </c>
      <c r="E12" s="537" t="s">
        <v>274</v>
      </c>
      <c r="F12" s="538"/>
      <c r="G12" s="615"/>
      <c r="H12" s="615">
        <v>2E-3</v>
      </c>
    </row>
    <row r="13" spans="2:8">
      <c r="D13" s="537" t="s">
        <v>277</v>
      </c>
      <c r="E13" s="537" t="s">
        <v>274</v>
      </c>
      <c r="F13" s="538" t="s">
        <v>322</v>
      </c>
      <c r="G13" s="617"/>
      <c r="H13" s="618">
        <v>160</v>
      </c>
    </row>
    <row r="14" spans="2:8">
      <c r="F14" s="540"/>
    </row>
    <row r="15" spans="2:8">
      <c r="D15" s="537" t="s">
        <v>278</v>
      </c>
      <c r="E15" s="537"/>
      <c r="F15" s="538"/>
      <c r="G15" s="615"/>
      <c r="H15" s="615"/>
    </row>
    <row r="16" spans="2:8">
      <c r="D16" s="537" t="s">
        <v>271</v>
      </c>
      <c r="E16" s="537" t="s">
        <v>272</v>
      </c>
      <c r="F16" s="538"/>
      <c r="G16" s="615"/>
      <c r="H16" s="615" t="s">
        <v>203</v>
      </c>
    </row>
    <row r="17" spans="4:9">
      <c r="D17" s="537" t="s">
        <v>339</v>
      </c>
      <c r="E17" s="537" t="s">
        <v>274</v>
      </c>
      <c r="F17" s="538"/>
      <c r="G17" s="615"/>
      <c r="H17" s="615">
        <v>1.2999999999999999E-2</v>
      </c>
    </row>
    <row r="18" spans="4:9">
      <c r="D18" s="537" t="s">
        <v>340</v>
      </c>
      <c r="E18" s="537" t="s">
        <v>274</v>
      </c>
      <c r="F18" s="538"/>
      <c r="G18" s="615"/>
      <c r="H18" s="615">
        <v>7.0000000000000001E-3</v>
      </c>
    </row>
    <row r="19" spans="4:9">
      <c r="D19" s="537" t="s">
        <v>341</v>
      </c>
      <c r="E19" s="537" t="s">
        <v>274</v>
      </c>
      <c r="F19" s="538"/>
      <c r="G19" s="615"/>
      <c r="H19" s="615">
        <v>2E-3</v>
      </c>
    </row>
    <row r="20" spans="4:9">
      <c r="D20" s="537" t="s">
        <v>342</v>
      </c>
      <c r="E20" s="537" t="s">
        <v>274</v>
      </c>
      <c r="F20" s="538" t="s">
        <v>322</v>
      </c>
      <c r="G20" s="617"/>
      <c r="H20" s="618">
        <v>160</v>
      </c>
    </row>
    <row r="21" spans="4:9">
      <c r="F21" s="540"/>
    </row>
    <row r="22" spans="4:9">
      <c r="D22" s="537" t="s">
        <v>328</v>
      </c>
      <c r="E22" s="537"/>
      <c r="F22" s="538"/>
      <c r="G22" s="615"/>
      <c r="H22" s="615"/>
    </row>
    <row r="23" spans="4:9">
      <c r="D23" s="537" t="s">
        <v>271</v>
      </c>
      <c r="E23" s="537" t="s">
        <v>272</v>
      </c>
      <c r="F23" s="538"/>
      <c r="G23" s="615"/>
      <c r="H23" s="615" t="s">
        <v>203</v>
      </c>
    </row>
    <row r="24" spans="4:9">
      <c r="D24" s="537" t="s">
        <v>274</v>
      </c>
      <c r="E24" s="537" t="s">
        <v>279</v>
      </c>
      <c r="F24" s="538"/>
      <c r="G24" s="615"/>
      <c r="H24" s="619" t="s">
        <v>327</v>
      </c>
      <c r="I24" s="620"/>
    </row>
    <row r="25" spans="4:9">
      <c r="D25" s="537" t="s">
        <v>274</v>
      </c>
      <c r="E25" s="537" t="s">
        <v>337</v>
      </c>
      <c r="F25" s="538"/>
      <c r="G25" s="615"/>
      <c r="H25" s="615">
        <v>5.0000000000000001E-3</v>
      </c>
      <c r="I25" s="620"/>
    </row>
    <row r="26" spans="4:9">
      <c r="D26" s="537" t="s">
        <v>274</v>
      </c>
      <c r="E26" s="537" t="s">
        <v>336</v>
      </c>
      <c r="F26" s="538"/>
      <c r="G26" s="615"/>
      <c r="H26" s="615">
        <v>3.0000000000000001E-3</v>
      </c>
      <c r="I26" s="620"/>
    </row>
    <row r="27" spans="4:9">
      <c r="D27" s="537" t="s">
        <v>274</v>
      </c>
      <c r="E27" s="537" t="s">
        <v>335</v>
      </c>
      <c r="F27" s="538"/>
      <c r="G27" s="615"/>
      <c r="H27" s="615">
        <v>0</v>
      </c>
      <c r="I27" s="620"/>
    </row>
    <row r="28" spans="4:9">
      <c r="F28" s="541"/>
    </row>
    <row r="29" spans="4:9">
      <c r="D29" s="537" t="s">
        <v>296</v>
      </c>
      <c r="E29" s="537" t="s">
        <v>297</v>
      </c>
      <c r="F29" s="539"/>
      <c r="G29" s="615">
        <f>25%</f>
        <v>0.25</v>
      </c>
      <c r="H29" s="537"/>
    </row>
  </sheetData>
  <phoneticPr fontId="2" type="noConversion"/>
  <hyperlinks>
    <hyperlink ref="B2" location="说明!A1" display="目录" xr:uid="{D8DA244E-CB23-8442-9C79-5189C9893FE4}"/>
  </hyperlinks>
  <pageMargins left="0.7" right="0.7" top="0.75" bottom="0.75" header="0.3" footer="0.3"/>
  <picture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42F68-ACA7-1D4C-AB2E-4F8594370AEA}">
  <dimension ref="B1:AH105"/>
  <sheetViews>
    <sheetView showGridLines="0" zoomScale="81" zoomScaleNormal="100" workbookViewId="0">
      <pane xSplit="4" ySplit="14" topLeftCell="N15" activePane="bottomRight" state="frozen"/>
      <selection pane="topRight" activeCell="D1" sqref="D1"/>
      <selection pane="bottomLeft" activeCell="A15" sqref="A15"/>
      <selection pane="bottomRight" activeCell="AF5" sqref="AF5"/>
    </sheetView>
  </sheetViews>
  <sheetFormatPr baseColWidth="10" defaultRowHeight="16"/>
  <cols>
    <col min="1" max="1" width="20.83203125" style="568" bestFit="1" customWidth="1"/>
    <col min="2" max="2" width="21" style="568" customWidth="1"/>
    <col min="3" max="3" width="38.83203125" style="568" bestFit="1" customWidth="1"/>
    <col min="4" max="4" width="41.6640625" style="580" bestFit="1" customWidth="1"/>
    <col min="5" max="5" width="8.6640625" style="568" customWidth="1"/>
    <col min="6" max="6" width="20.6640625" style="568" bestFit="1" customWidth="1"/>
    <col min="7" max="7" width="8.33203125" style="568" customWidth="1"/>
    <col min="8" max="8" width="13.6640625" style="595" bestFit="1" customWidth="1"/>
    <col min="9" max="16" width="13.6640625" style="568" bestFit="1" customWidth="1"/>
    <col min="17" max="20" width="20.6640625" style="568" bestFit="1" customWidth="1"/>
    <col min="21" max="21" width="20.6640625" style="595" bestFit="1" customWidth="1"/>
    <col min="22" max="33" width="20.6640625" style="568" bestFit="1" customWidth="1"/>
    <col min="34" max="34" width="10.83203125" style="595"/>
    <col min="35" max="16384" width="10.83203125" style="568"/>
  </cols>
  <sheetData>
    <row r="1" spans="2:34" s="573" customFormat="1" ht="17" thickBot="1">
      <c r="D1" s="580"/>
      <c r="H1" s="594"/>
      <c r="U1" s="594"/>
      <c r="AH1" s="594"/>
    </row>
    <row r="2" spans="2:34" ht="61" thickBot="1">
      <c r="D2" s="586" t="s">
        <v>214</v>
      </c>
      <c r="H2" s="1125" t="s">
        <v>343</v>
      </c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5"/>
      <c r="T2" s="1125"/>
      <c r="U2" s="1126" t="s">
        <v>323</v>
      </c>
      <c r="V2" s="1127"/>
      <c r="W2" s="1127"/>
      <c r="X2" s="1127"/>
      <c r="Y2" s="1127"/>
      <c r="Z2" s="1127"/>
      <c r="AA2" s="1127"/>
      <c r="AB2" s="1127"/>
      <c r="AC2" s="1127"/>
      <c r="AD2" s="1127"/>
      <c r="AE2" s="1127"/>
      <c r="AF2" s="1127"/>
      <c r="AG2" s="1127"/>
      <c r="AH2" s="594"/>
    </row>
    <row r="3" spans="2:34">
      <c r="Q3" s="621"/>
    </row>
    <row r="4" spans="2:34" customFormat="1" ht="17" thickBot="1">
      <c r="B4" s="536"/>
      <c r="C4" s="536"/>
      <c r="D4" s="556"/>
      <c r="E4" s="536"/>
      <c r="F4" s="536"/>
      <c r="G4" s="536"/>
      <c r="H4" s="549"/>
      <c r="I4" s="536"/>
      <c r="J4" s="536"/>
      <c r="K4" s="536"/>
      <c r="L4" s="536"/>
      <c r="M4" s="536"/>
      <c r="N4" s="536"/>
      <c r="O4" s="536"/>
      <c r="P4" s="536"/>
      <c r="Q4" s="622"/>
      <c r="R4" s="536"/>
      <c r="S4" s="536"/>
      <c r="T4" s="536"/>
      <c r="U4" s="549"/>
      <c r="V4" s="536"/>
      <c r="W4" s="536"/>
      <c r="X4" s="536"/>
      <c r="Y4" s="536"/>
      <c r="Z4" s="536"/>
      <c r="AA4" s="536"/>
      <c r="AB4" s="536"/>
      <c r="AC4" s="536"/>
      <c r="AD4" s="536"/>
      <c r="AE4" s="536"/>
      <c r="AF4" s="536"/>
      <c r="AG4" s="536"/>
      <c r="AH4" s="541"/>
    </row>
    <row r="5" spans="2:34" customFormat="1" ht="16" customHeight="1">
      <c r="B5" s="536"/>
      <c r="C5" s="850" t="s">
        <v>330</v>
      </c>
      <c r="D5" s="557" t="s">
        <v>93</v>
      </c>
      <c r="E5" s="381"/>
      <c r="F5" s="376" t="s">
        <v>108</v>
      </c>
      <c r="G5" s="536"/>
      <c r="H5" s="596">
        <v>44374</v>
      </c>
      <c r="I5" s="596">
        <v>44381</v>
      </c>
      <c r="J5" s="558">
        <v>44388</v>
      </c>
      <c r="K5" s="596">
        <v>44395</v>
      </c>
      <c r="L5" s="558">
        <v>44402</v>
      </c>
      <c r="M5" s="596">
        <v>44409</v>
      </c>
      <c r="N5" s="558">
        <v>44416</v>
      </c>
      <c r="O5" s="596">
        <v>44423</v>
      </c>
      <c r="P5" s="558">
        <v>44430</v>
      </c>
      <c r="Q5" s="596">
        <v>44437</v>
      </c>
      <c r="R5" s="558">
        <v>44444</v>
      </c>
      <c r="S5" s="596">
        <v>44451</v>
      </c>
      <c r="T5" s="854">
        <v>44458</v>
      </c>
      <c r="U5" s="596">
        <v>44465</v>
      </c>
      <c r="V5" s="558">
        <v>44472</v>
      </c>
      <c r="W5" s="596">
        <v>44479</v>
      </c>
      <c r="X5" s="558">
        <v>44486</v>
      </c>
      <c r="Y5" s="596">
        <v>44493</v>
      </c>
      <c r="Z5" s="558">
        <v>44500</v>
      </c>
      <c r="AA5" s="596">
        <v>44507</v>
      </c>
      <c r="AB5" s="558">
        <v>44514</v>
      </c>
      <c r="AC5" s="596">
        <v>44521</v>
      </c>
      <c r="AD5" s="558">
        <v>44528</v>
      </c>
      <c r="AE5" s="596">
        <v>44535</v>
      </c>
      <c r="AF5" s="558">
        <v>44542</v>
      </c>
      <c r="AG5" s="858">
        <v>44549</v>
      </c>
      <c r="AH5" s="541"/>
    </row>
    <row r="6" spans="2:34" s="573" customFormat="1" ht="16" customHeight="1">
      <c r="B6" s="584"/>
      <c r="C6" s="623"/>
      <c r="D6" s="565" t="s">
        <v>109</v>
      </c>
      <c r="E6" s="566"/>
      <c r="F6" s="567" t="s">
        <v>228</v>
      </c>
      <c r="G6" s="583"/>
      <c r="H6" s="597" t="str">
        <f>$F6</f>
        <v>总计</v>
      </c>
      <c r="I6" s="572" t="str">
        <f t="shared" ref="I6:AG6" si="0">$F6</f>
        <v>总计</v>
      </c>
      <c r="J6" s="572" t="str">
        <f t="shared" si="0"/>
        <v>总计</v>
      </c>
      <c r="K6" s="572" t="str">
        <f t="shared" si="0"/>
        <v>总计</v>
      </c>
      <c r="L6" s="572" t="str">
        <f t="shared" si="0"/>
        <v>总计</v>
      </c>
      <c r="M6" s="572" t="str">
        <f t="shared" si="0"/>
        <v>总计</v>
      </c>
      <c r="N6" s="572" t="str">
        <f t="shared" si="0"/>
        <v>总计</v>
      </c>
      <c r="O6" s="572" t="str">
        <f t="shared" si="0"/>
        <v>总计</v>
      </c>
      <c r="P6" s="572" t="str">
        <f t="shared" si="0"/>
        <v>总计</v>
      </c>
      <c r="Q6" s="572" t="str">
        <f t="shared" si="0"/>
        <v>总计</v>
      </c>
      <c r="R6" s="572" t="str">
        <f t="shared" si="0"/>
        <v>总计</v>
      </c>
      <c r="S6" s="572" t="str">
        <f t="shared" si="0"/>
        <v>总计</v>
      </c>
      <c r="T6" s="604" t="str">
        <f t="shared" si="0"/>
        <v>总计</v>
      </c>
      <c r="U6" s="597" t="str">
        <f t="shared" si="0"/>
        <v>总计</v>
      </c>
      <c r="V6" s="572" t="str">
        <f t="shared" si="0"/>
        <v>总计</v>
      </c>
      <c r="W6" s="572" t="str">
        <f t="shared" si="0"/>
        <v>总计</v>
      </c>
      <c r="X6" s="572" t="str">
        <f t="shared" si="0"/>
        <v>总计</v>
      </c>
      <c r="Y6" s="572" t="str">
        <f t="shared" si="0"/>
        <v>总计</v>
      </c>
      <c r="Z6" s="572" t="str">
        <f t="shared" si="0"/>
        <v>总计</v>
      </c>
      <c r="AA6" s="572" t="str">
        <f t="shared" si="0"/>
        <v>总计</v>
      </c>
      <c r="AB6" s="572" t="str">
        <f t="shared" si="0"/>
        <v>总计</v>
      </c>
      <c r="AC6" s="572" t="str">
        <f t="shared" si="0"/>
        <v>总计</v>
      </c>
      <c r="AD6" s="572" t="str">
        <f t="shared" si="0"/>
        <v>总计</v>
      </c>
      <c r="AE6" s="572" t="str">
        <f t="shared" si="0"/>
        <v>总计</v>
      </c>
      <c r="AF6" s="572" t="str">
        <f t="shared" si="0"/>
        <v>总计</v>
      </c>
      <c r="AG6" s="604" t="str">
        <f t="shared" si="0"/>
        <v>总计</v>
      </c>
      <c r="AH6" s="594"/>
    </row>
    <row r="7" spans="2:34" s="590" customFormat="1" ht="16" customHeight="1">
      <c r="B7" s="591"/>
      <c r="C7" s="623"/>
      <c r="D7" s="588" t="s">
        <v>310</v>
      </c>
      <c r="E7" s="589"/>
      <c r="F7" s="592">
        <f t="shared" ref="F7:F10" si="1">LOOKUP(9E+307,H7:T7)</f>
        <v>0</v>
      </c>
      <c r="G7" s="624"/>
      <c r="H7" s="598">
        <f t="shared" ref="H7:Q11" si="2">SUMIF($D$29:$D$4016,$D7,H$29:H$4016)</f>
        <v>0</v>
      </c>
      <c r="I7" s="593">
        <f t="shared" si="2"/>
        <v>0</v>
      </c>
      <c r="J7" s="593">
        <f t="shared" si="2"/>
        <v>0</v>
      </c>
      <c r="K7" s="593">
        <f t="shared" si="2"/>
        <v>0</v>
      </c>
      <c r="L7" s="593">
        <f t="shared" si="2"/>
        <v>0</v>
      </c>
      <c r="M7" s="593">
        <f t="shared" si="2"/>
        <v>0</v>
      </c>
      <c r="N7" s="593">
        <f t="shared" si="2"/>
        <v>0</v>
      </c>
      <c r="O7" s="593">
        <f t="shared" si="2"/>
        <v>0</v>
      </c>
      <c r="P7" s="593">
        <f t="shared" si="2"/>
        <v>0</v>
      </c>
      <c r="Q7" s="593">
        <f t="shared" si="2"/>
        <v>86806.24</v>
      </c>
      <c r="R7" s="593">
        <f t="shared" ref="R7:AA11" si="3">SUMIF($D$29:$D$4016,$D7,R$29:R$4016)</f>
        <v>0</v>
      </c>
      <c r="S7" s="593">
        <f t="shared" si="3"/>
        <v>0</v>
      </c>
      <c r="T7" s="605">
        <f t="shared" si="3"/>
        <v>0</v>
      </c>
      <c r="U7" s="598">
        <f t="shared" si="3"/>
        <v>0</v>
      </c>
      <c r="V7" s="593">
        <f t="shared" si="3"/>
        <v>0</v>
      </c>
      <c r="W7" s="593">
        <f t="shared" si="3"/>
        <v>0</v>
      </c>
      <c r="X7" s="593">
        <f t="shared" si="3"/>
        <v>0</v>
      </c>
      <c r="Y7" s="593">
        <f t="shared" si="3"/>
        <v>0</v>
      </c>
      <c r="Z7" s="593">
        <f t="shared" si="3"/>
        <v>0</v>
      </c>
      <c r="AA7" s="593">
        <f t="shared" si="3"/>
        <v>0</v>
      </c>
      <c r="AB7" s="593">
        <f t="shared" ref="AB7:AG11" si="4">SUMIF($D$29:$D$4016,$D7,AB$29:AB$4016)</f>
        <v>0</v>
      </c>
      <c r="AC7" s="593">
        <f t="shared" si="4"/>
        <v>0</v>
      </c>
      <c r="AD7" s="593">
        <f t="shared" si="4"/>
        <v>0</v>
      </c>
      <c r="AE7" s="593">
        <f t="shared" si="4"/>
        <v>0</v>
      </c>
      <c r="AF7" s="593">
        <f t="shared" si="4"/>
        <v>0</v>
      </c>
      <c r="AG7" s="605">
        <f t="shared" si="4"/>
        <v>0</v>
      </c>
      <c r="AH7" s="607"/>
    </row>
    <row r="8" spans="2:34" s="573" customFormat="1" ht="17" customHeight="1">
      <c r="B8" s="584"/>
      <c r="C8" s="623"/>
      <c r="D8" s="575" t="s">
        <v>309</v>
      </c>
      <c r="E8" s="571"/>
      <c r="F8" s="576">
        <f>LOOKUP(9E+307,H8:T8)</f>
        <v>0</v>
      </c>
      <c r="G8" s="583"/>
      <c r="H8" s="599">
        <f t="shared" si="2"/>
        <v>0</v>
      </c>
      <c r="I8" s="577">
        <f t="shared" si="2"/>
        <v>0</v>
      </c>
      <c r="J8" s="577">
        <f t="shared" si="2"/>
        <v>0</v>
      </c>
      <c r="K8" s="577">
        <f t="shared" si="2"/>
        <v>0</v>
      </c>
      <c r="L8" s="577">
        <f t="shared" si="2"/>
        <v>0</v>
      </c>
      <c r="M8" s="577">
        <f t="shared" si="2"/>
        <v>0</v>
      </c>
      <c r="N8" s="577">
        <f t="shared" si="2"/>
        <v>0</v>
      </c>
      <c r="O8" s="577">
        <f t="shared" si="2"/>
        <v>0</v>
      </c>
      <c r="P8" s="577">
        <f t="shared" si="2"/>
        <v>0</v>
      </c>
      <c r="Q8" s="577">
        <f t="shared" si="2"/>
        <v>0</v>
      </c>
      <c r="R8" s="577">
        <f t="shared" si="3"/>
        <v>0</v>
      </c>
      <c r="S8" s="577">
        <f t="shared" si="3"/>
        <v>0</v>
      </c>
      <c r="T8" s="606">
        <f t="shared" si="3"/>
        <v>0</v>
      </c>
      <c r="U8" s="599">
        <f t="shared" si="3"/>
        <v>0</v>
      </c>
      <c r="V8" s="577">
        <f t="shared" si="3"/>
        <v>0</v>
      </c>
      <c r="W8" s="577">
        <f t="shared" si="3"/>
        <v>0</v>
      </c>
      <c r="X8" s="577">
        <f t="shared" si="3"/>
        <v>0</v>
      </c>
      <c r="Y8" s="577">
        <f t="shared" si="3"/>
        <v>0</v>
      </c>
      <c r="Z8" s="577">
        <f t="shared" si="3"/>
        <v>0</v>
      </c>
      <c r="AA8" s="577">
        <f t="shared" si="3"/>
        <v>0</v>
      </c>
      <c r="AB8" s="577">
        <f t="shared" si="4"/>
        <v>0</v>
      </c>
      <c r="AC8" s="577">
        <f t="shared" si="4"/>
        <v>0</v>
      </c>
      <c r="AD8" s="577">
        <f t="shared" si="4"/>
        <v>0</v>
      </c>
      <c r="AE8" s="577">
        <f t="shared" si="4"/>
        <v>0</v>
      </c>
      <c r="AF8" s="577">
        <f t="shared" si="4"/>
        <v>0</v>
      </c>
      <c r="AG8" s="606">
        <f t="shared" si="4"/>
        <v>0</v>
      </c>
      <c r="AH8" s="594"/>
    </row>
    <row r="9" spans="2:34" s="573" customFormat="1" ht="16" customHeight="1">
      <c r="B9" s="584"/>
      <c r="C9" s="623"/>
      <c r="D9" s="574" t="s">
        <v>308</v>
      </c>
      <c r="E9" s="571"/>
      <c r="F9" s="576">
        <f t="shared" si="1"/>
        <v>8.6806239999999999</v>
      </c>
      <c r="G9" s="583"/>
      <c r="H9" s="599">
        <f t="shared" si="2"/>
        <v>0</v>
      </c>
      <c r="I9" s="577">
        <f t="shared" si="2"/>
        <v>0</v>
      </c>
      <c r="J9" s="577">
        <f t="shared" si="2"/>
        <v>0</v>
      </c>
      <c r="K9" s="577">
        <f t="shared" si="2"/>
        <v>0</v>
      </c>
      <c r="L9" s="577">
        <f t="shared" si="2"/>
        <v>0</v>
      </c>
      <c r="M9" s="577">
        <f t="shared" si="2"/>
        <v>0</v>
      </c>
      <c r="N9" s="577">
        <f t="shared" si="2"/>
        <v>0</v>
      </c>
      <c r="O9" s="577">
        <f t="shared" si="2"/>
        <v>0</v>
      </c>
      <c r="P9" s="577">
        <f t="shared" si="2"/>
        <v>0</v>
      </c>
      <c r="Q9" s="577">
        <f t="shared" si="2"/>
        <v>8.6806239999999999</v>
      </c>
      <c r="R9" s="577" t="e">
        <f t="shared" si="3"/>
        <v>#DIV/0!</v>
      </c>
      <c r="S9" s="577" t="e">
        <f t="shared" si="3"/>
        <v>#DIV/0!</v>
      </c>
      <c r="T9" s="606" t="e">
        <f t="shared" si="3"/>
        <v>#DIV/0!</v>
      </c>
      <c r="U9" s="599" t="e">
        <f t="shared" si="3"/>
        <v>#DIV/0!</v>
      </c>
      <c r="V9" s="577" t="e">
        <f t="shared" si="3"/>
        <v>#DIV/0!</v>
      </c>
      <c r="W9" s="577" t="e">
        <f t="shared" si="3"/>
        <v>#DIV/0!</v>
      </c>
      <c r="X9" s="577" t="e">
        <f t="shared" si="3"/>
        <v>#DIV/0!</v>
      </c>
      <c r="Y9" s="577" t="e">
        <f t="shared" si="3"/>
        <v>#DIV/0!</v>
      </c>
      <c r="Z9" s="577" t="e">
        <f t="shared" si="3"/>
        <v>#DIV/0!</v>
      </c>
      <c r="AA9" s="577" t="e">
        <f t="shared" si="3"/>
        <v>#DIV/0!</v>
      </c>
      <c r="AB9" s="577" t="e">
        <f t="shared" si="4"/>
        <v>#DIV/0!</v>
      </c>
      <c r="AC9" s="577" t="e">
        <f t="shared" si="4"/>
        <v>#DIV/0!</v>
      </c>
      <c r="AD9" s="577" t="e">
        <f t="shared" si="4"/>
        <v>#DIV/0!</v>
      </c>
      <c r="AE9" s="577" t="e">
        <f t="shared" si="4"/>
        <v>#DIV/0!</v>
      </c>
      <c r="AF9" s="577" t="e">
        <f t="shared" si="4"/>
        <v>#DIV/0!</v>
      </c>
      <c r="AG9" s="606" t="e">
        <f t="shared" si="4"/>
        <v>#DIV/0!</v>
      </c>
      <c r="AH9" s="594"/>
    </row>
    <row r="10" spans="2:34" s="573" customFormat="1" ht="16" customHeight="1">
      <c r="B10" s="584"/>
      <c r="C10" s="623"/>
      <c r="D10" s="574" t="s">
        <v>307</v>
      </c>
      <c r="E10" s="571"/>
      <c r="F10" s="576">
        <f t="shared" si="1"/>
        <v>0</v>
      </c>
      <c r="G10" s="583"/>
      <c r="H10" s="599">
        <f t="shared" si="2"/>
        <v>0</v>
      </c>
      <c r="I10" s="577">
        <f t="shared" si="2"/>
        <v>0</v>
      </c>
      <c r="J10" s="577">
        <f t="shared" si="2"/>
        <v>0</v>
      </c>
      <c r="K10" s="577">
        <f t="shared" si="2"/>
        <v>0</v>
      </c>
      <c r="L10" s="577">
        <f t="shared" si="2"/>
        <v>0</v>
      </c>
      <c r="M10" s="577">
        <f t="shared" si="2"/>
        <v>0</v>
      </c>
      <c r="N10" s="577">
        <f t="shared" si="2"/>
        <v>0</v>
      </c>
      <c r="O10" s="577">
        <f t="shared" si="2"/>
        <v>0</v>
      </c>
      <c r="P10" s="577">
        <f t="shared" si="2"/>
        <v>0</v>
      </c>
      <c r="Q10" s="577">
        <f t="shared" si="2"/>
        <v>0</v>
      </c>
      <c r="R10" s="577" t="e">
        <f t="shared" si="3"/>
        <v>#DIV/0!</v>
      </c>
      <c r="S10" s="577" t="e">
        <f t="shared" si="3"/>
        <v>#DIV/0!</v>
      </c>
      <c r="T10" s="606" t="e">
        <f t="shared" si="3"/>
        <v>#DIV/0!</v>
      </c>
      <c r="U10" s="599" t="e">
        <f t="shared" si="3"/>
        <v>#DIV/0!</v>
      </c>
      <c r="V10" s="577" t="e">
        <f t="shared" si="3"/>
        <v>#DIV/0!</v>
      </c>
      <c r="W10" s="577" t="e">
        <f t="shared" si="3"/>
        <v>#DIV/0!</v>
      </c>
      <c r="X10" s="577" t="e">
        <f t="shared" si="3"/>
        <v>#DIV/0!</v>
      </c>
      <c r="Y10" s="577" t="e">
        <f t="shared" si="3"/>
        <v>#DIV/0!</v>
      </c>
      <c r="Z10" s="577" t="e">
        <f t="shared" si="3"/>
        <v>#DIV/0!</v>
      </c>
      <c r="AA10" s="577" t="e">
        <f t="shared" si="3"/>
        <v>#DIV/0!</v>
      </c>
      <c r="AB10" s="577" t="e">
        <f t="shared" si="4"/>
        <v>#DIV/0!</v>
      </c>
      <c r="AC10" s="577" t="e">
        <f t="shared" si="4"/>
        <v>#DIV/0!</v>
      </c>
      <c r="AD10" s="577" t="e">
        <f t="shared" si="4"/>
        <v>#DIV/0!</v>
      </c>
      <c r="AE10" s="577" t="e">
        <f t="shared" si="4"/>
        <v>#DIV/0!</v>
      </c>
      <c r="AF10" s="577" t="e">
        <f t="shared" si="4"/>
        <v>#DIV/0!</v>
      </c>
      <c r="AG10" s="606" t="e">
        <f t="shared" si="4"/>
        <v>#DIV/0!</v>
      </c>
      <c r="AH10" s="594"/>
    </row>
    <row r="11" spans="2:34" ht="16" customHeight="1">
      <c r="B11" s="584"/>
      <c r="C11" s="623"/>
      <c r="D11" s="625" t="s">
        <v>305</v>
      </c>
      <c r="E11" s="566"/>
      <c r="F11" s="576">
        <f>LOOKUP(9E+307,H11:T11)</f>
        <v>8.6806239999999999</v>
      </c>
      <c r="G11" s="583"/>
      <c r="H11" s="599">
        <f t="shared" si="2"/>
        <v>0</v>
      </c>
      <c r="I11" s="577">
        <f t="shared" si="2"/>
        <v>0</v>
      </c>
      <c r="J11" s="577">
        <f t="shared" si="2"/>
        <v>0</v>
      </c>
      <c r="K11" s="577">
        <f t="shared" si="2"/>
        <v>0</v>
      </c>
      <c r="L11" s="577">
        <f t="shared" si="2"/>
        <v>0</v>
      </c>
      <c r="M11" s="577">
        <f t="shared" si="2"/>
        <v>0</v>
      </c>
      <c r="N11" s="577">
        <f t="shared" si="2"/>
        <v>0</v>
      </c>
      <c r="O11" s="577">
        <f t="shared" si="2"/>
        <v>0</v>
      </c>
      <c r="P11" s="577">
        <f t="shared" si="2"/>
        <v>0</v>
      </c>
      <c r="Q11" s="577">
        <f t="shared" si="2"/>
        <v>8.6806239999999999</v>
      </c>
      <c r="R11" s="577" t="e">
        <f t="shared" si="3"/>
        <v>#DIV/0!</v>
      </c>
      <c r="S11" s="577" t="e">
        <f t="shared" si="3"/>
        <v>#DIV/0!</v>
      </c>
      <c r="T11" s="606" t="e">
        <f t="shared" si="3"/>
        <v>#DIV/0!</v>
      </c>
      <c r="U11" s="599" t="e">
        <f t="shared" si="3"/>
        <v>#DIV/0!</v>
      </c>
      <c r="V11" s="577" t="e">
        <f t="shared" si="3"/>
        <v>#DIV/0!</v>
      </c>
      <c r="W11" s="577" t="e">
        <f t="shared" si="3"/>
        <v>#DIV/0!</v>
      </c>
      <c r="X11" s="577" t="e">
        <f t="shared" si="3"/>
        <v>#DIV/0!</v>
      </c>
      <c r="Y11" s="577" t="e">
        <f t="shared" si="3"/>
        <v>#DIV/0!</v>
      </c>
      <c r="Z11" s="577" t="e">
        <f t="shared" si="3"/>
        <v>#DIV/0!</v>
      </c>
      <c r="AA11" s="577" t="e">
        <f t="shared" si="3"/>
        <v>#DIV/0!</v>
      </c>
      <c r="AB11" s="577" t="e">
        <f t="shared" si="4"/>
        <v>#DIV/0!</v>
      </c>
      <c r="AC11" s="577" t="e">
        <f t="shared" si="4"/>
        <v>#DIV/0!</v>
      </c>
      <c r="AD11" s="577" t="e">
        <f t="shared" si="4"/>
        <v>#DIV/0!</v>
      </c>
      <c r="AE11" s="577" t="e">
        <f t="shared" si="4"/>
        <v>#DIV/0!</v>
      </c>
      <c r="AF11" s="577" t="e">
        <f t="shared" si="4"/>
        <v>#DIV/0!</v>
      </c>
      <c r="AG11" s="606" t="e">
        <f t="shared" si="4"/>
        <v>#DIV/0!</v>
      </c>
    </row>
    <row r="12" spans="2:34" ht="16" customHeight="1">
      <c r="B12" s="584"/>
      <c r="C12" s="626"/>
      <c r="D12" s="627" t="s">
        <v>344</v>
      </c>
      <c r="E12" s="571"/>
      <c r="F12" s="598">
        <f>LOOKUP(9E+307,H12:T12)</f>
        <v>86772.94435592879</v>
      </c>
      <c r="G12" s="583"/>
      <c r="H12" s="598">
        <f>H11*基金结算中枢!J$19</f>
        <v>0</v>
      </c>
      <c r="I12" s="598">
        <f>I11*基金结算中枢!K$19</f>
        <v>0</v>
      </c>
      <c r="J12" s="598">
        <f>J11*基金结算中枢!L$19</f>
        <v>0</v>
      </c>
      <c r="K12" s="598">
        <f>K11*基金结算中枢!M$19</f>
        <v>0</v>
      </c>
      <c r="L12" s="598">
        <f>L11*基金结算中枢!N$19</f>
        <v>0</v>
      </c>
      <c r="M12" s="598">
        <f>M11*基金结算中枢!O$19</f>
        <v>0</v>
      </c>
      <c r="N12" s="598">
        <f>N11*基金结算中枢!P$19</f>
        <v>0</v>
      </c>
      <c r="O12" s="598">
        <f>O11*基金结算中枢!Q$19</f>
        <v>0</v>
      </c>
      <c r="P12" s="598">
        <f>P11*基金结算中枢!R$19</f>
        <v>0</v>
      </c>
      <c r="Q12" s="598">
        <f>Q11*基金结算中枢!S$19</f>
        <v>86772.94435592879</v>
      </c>
      <c r="R12" s="598" t="e">
        <f>R11*基金结算中枢!T$19</f>
        <v>#DIV/0!</v>
      </c>
      <c r="S12" s="598" t="e">
        <f>S11*基金结算中枢!U$19</f>
        <v>#DIV/0!</v>
      </c>
      <c r="T12" s="855" t="e">
        <f>T11*基金结算中枢!V$19</f>
        <v>#DIV/0!</v>
      </c>
      <c r="U12" s="598" t="e">
        <f>U11*基金结算中枢!W$19</f>
        <v>#DIV/0!</v>
      </c>
      <c r="V12" s="598" t="e">
        <f>V11*基金结算中枢!X$19</f>
        <v>#DIV/0!</v>
      </c>
      <c r="W12" s="598" t="e">
        <f>W11*基金结算中枢!Y$19</f>
        <v>#DIV/0!</v>
      </c>
      <c r="X12" s="598" t="e">
        <f>X11*基金结算中枢!Z$19</f>
        <v>#DIV/0!</v>
      </c>
      <c r="Y12" s="598" t="e">
        <f>Y11*基金结算中枢!AA$19</f>
        <v>#DIV/0!</v>
      </c>
      <c r="Z12" s="598" t="e">
        <f>Z11*基金结算中枢!AB$19</f>
        <v>#DIV/0!</v>
      </c>
      <c r="AA12" s="598" t="e">
        <f>AA11*基金结算中枢!AC$19</f>
        <v>#DIV/0!</v>
      </c>
      <c r="AB12" s="598" t="e">
        <f>AB11*基金结算中枢!AD$19</f>
        <v>#DIV/0!</v>
      </c>
      <c r="AC12" s="598" t="e">
        <f>AC11*基金结算中枢!AE$19</f>
        <v>#DIV/0!</v>
      </c>
      <c r="AD12" s="598" t="e">
        <f>AD11*基金结算中枢!AF$19</f>
        <v>#DIV/0!</v>
      </c>
      <c r="AE12" s="598" t="e">
        <f>AE11*基金结算中枢!AG$19</f>
        <v>#DIV/0!</v>
      </c>
      <c r="AF12" s="598" t="e">
        <f>AF11*基金结算中枢!AH$19</f>
        <v>#DIV/0!</v>
      </c>
      <c r="AG12" s="855" t="e">
        <f>AG11*基金结算中枢!AI$19</f>
        <v>#DIV/0!</v>
      </c>
    </row>
    <row r="13" spans="2:34" ht="17" customHeight="1" thickBot="1">
      <c r="B13" s="583"/>
      <c r="C13" s="628"/>
      <c r="D13" s="578" t="s">
        <v>329</v>
      </c>
      <c r="E13" s="566"/>
      <c r="F13" s="576">
        <f>LOOKUP(9E+307,H13:T13)</f>
        <v>8.6806239999999999</v>
      </c>
      <c r="G13" s="583"/>
      <c r="H13" s="599">
        <f t="shared" ref="H13:AG13" si="5">SUMIF($D$29:$D$4016,$D13,H$29:H$4016)</f>
        <v>0</v>
      </c>
      <c r="I13" s="577">
        <f t="shared" si="5"/>
        <v>0</v>
      </c>
      <c r="J13" s="577">
        <f t="shared" si="5"/>
        <v>0</v>
      </c>
      <c r="K13" s="577">
        <f t="shared" si="5"/>
        <v>0</v>
      </c>
      <c r="L13" s="577">
        <f t="shared" si="5"/>
        <v>0</v>
      </c>
      <c r="M13" s="577">
        <f t="shared" si="5"/>
        <v>0</v>
      </c>
      <c r="N13" s="577">
        <f t="shared" si="5"/>
        <v>0</v>
      </c>
      <c r="O13" s="577">
        <f t="shared" si="5"/>
        <v>0</v>
      </c>
      <c r="P13" s="577">
        <f t="shared" si="5"/>
        <v>0</v>
      </c>
      <c r="Q13" s="577">
        <f t="shared" si="5"/>
        <v>8.6806239999999999</v>
      </c>
      <c r="R13" s="577" t="e">
        <f t="shared" si="5"/>
        <v>#DIV/0!</v>
      </c>
      <c r="S13" s="577" t="e">
        <f t="shared" si="5"/>
        <v>#DIV/0!</v>
      </c>
      <c r="T13" s="606" t="e">
        <f t="shared" si="5"/>
        <v>#DIV/0!</v>
      </c>
      <c r="U13" s="599" t="e">
        <f t="shared" si="5"/>
        <v>#DIV/0!</v>
      </c>
      <c r="V13" s="577" t="e">
        <f t="shared" si="5"/>
        <v>#DIV/0!</v>
      </c>
      <c r="W13" s="577" t="e">
        <f t="shared" si="5"/>
        <v>#DIV/0!</v>
      </c>
      <c r="X13" s="577" t="e">
        <f t="shared" si="5"/>
        <v>#DIV/0!</v>
      </c>
      <c r="Y13" s="577" t="e">
        <f t="shared" si="5"/>
        <v>#DIV/0!</v>
      </c>
      <c r="Z13" s="577" t="e">
        <f t="shared" si="5"/>
        <v>#DIV/0!</v>
      </c>
      <c r="AA13" s="577" t="e">
        <f t="shared" si="5"/>
        <v>#DIV/0!</v>
      </c>
      <c r="AB13" s="577" t="e">
        <f t="shared" si="5"/>
        <v>#DIV/0!</v>
      </c>
      <c r="AC13" s="577" t="e">
        <f t="shared" si="5"/>
        <v>#DIV/0!</v>
      </c>
      <c r="AD13" s="577" t="e">
        <f t="shared" si="5"/>
        <v>#DIV/0!</v>
      </c>
      <c r="AE13" s="577" t="e">
        <f t="shared" si="5"/>
        <v>#DIV/0!</v>
      </c>
      <c r="AF13" s="577" t="e">
        <f t="shared" si="5"/>
        <v>#DIV/0!</v>
      </c>
      <c r="AG13" s="606" t="e">
        <f t="shared" si="5"/>
        <v>#DIV/0!</v>
      </c>
    </row>
    <row r="14" spans="2:34">
      <c r="B14" s="583"/>
      <c r="C14" s="583"/>
      <c r="D14" s="583"/>
      <c r="E14" s="583"/>
      <c r="F14" s="583"/>
      <c r="G14" s="583"/>
      <c r="H14" s="600"/>
      <c r="I14" s="585"/>
      <c r="J14" s="585"/>
      <c r="K14" s="585"/>
      <c r="L14" s="585"/>
      <c r="M14" s="585"/>
      <c r="N14" s="585"/>
      <c r="O14" s="585"/>
      <c r="P14" s="585"/>
      <c r="Q14" s="585"/>
      <c r="R14" s="585"/>
      <c r="S14" s="585"/>
      <c r="T14" s="585"/>
      <c r="U14" s="600"/>
      <c r="V14" s="585"/>
      <c r="W14" s="585"/>
      <c r="X14" s="585"/>
      <c r="Y14" s="585"/>
      <c r="Z14" s="585"/>
      <c r="AA14" s="585"/>
      <c r="AB14" s="585"/>
      <c r="AC14" s="585"/>
      <c r="AD14" s="585"/>
      <c r="AE14" s="585"/>
      <c r="AF14" s="585"/>
      <c r="AG14" s="585"/>
    </row>
    <row r="16" spans="2:34" ht="17" thickBot="1">
      <c r="B16" s="564"/>
      <c r="C16" s="564"/>
      <c r="D16" s="582"/>
      <c r="E16" s="564"/>
      <c r="F16" s="564"/>
      <c r="G16" s="564"/>
      <c r="H16" s="601"/>
      <c r="I16" s="564"/>
      <c r="J16" s="564"/>
      <c r="K16" s="564"/>
      <c r="L16" s="564"/>
      <c r="M16" s="564"/>
      <c r="N16" s="564"/>
      <c r="O16" s="564"/>
      <c r="P16" s="564"/>
      <c r="Q16" s="564"/>
      <c r="R16" s="564"/>
      <c r="S16" s="564"/>
      <c r="T16" s="564"/>
      <c r="U16" s="601"/>
      <c r="V16" s="564"/>
      <c r="W16" s="564"/>
      <c r="X16" s="564"/>
      <c r="Y16" s="564"/>
      <c r="Z16" s="564"/>
      <c r="AA16" s="564"/>
      <c r="AB16" s="564"/>
      <c r="AC16" s="564"/>
      <c r="AD16" s="564"/>
      <c r="AE16" s="564"/>
      <c r="AF16" s="564"/>
      <c r="AG16" s="564"/>
    </row>
    <row r="17" spans="2:34" customFormat="1" ht="16" customHeight="1">
      <c r="B17" s="232"/>
      <c r="C17" s="849" t="s">
        <v>333</v>
      </c>
      <c r="D17" s="557" t="s">
        <v>93</v>
      </c>
      <c r="E17" s="381"/>
      <c r="F17" s="376" t="s">
        <v>108</v>
      </c>
      <c r="G17" s="232"/>
      <c r="H17" s="596">
        <v>44374</v>
      </c>
      <c r="I17" s="596">
        <v>44381</v>
      </c>
      <c r="J17" s="558">
        <v>44388</v>
      </c>
      <c r="K17" s="596">
        <v>44395</v>
      </c>
      <c r="L17" s="558">
        <v>44402</v>
      </c>
      <c r="M17" s="596">
        <v>44409</v>
      </c>
      <c r="N17" s="558">
        <v>44416</v>
      </c>
      <c r="O17" s="596">
        <v>44423</v>
      </c>
      <c r="P17" s="558">
        <v>44430</v>
      </c>
      <c r="Q17" s="596">
        <v>44437</v>
      </c>
      <c r="R17" s="558">
        <v>44444</v>
      </c>
      <c r="S17" s="596">
        <v>44451</v>
      </c>
      <c r="T17" s="854">
        <v>44458</v>
      </c>
      <c r="U17" s="596">
        <v>44465</v>
      </c>
      <c r="V17" s="558">
        <v>44472</v>
      </c>
      <c r="W17" s="596">
        <v>44479</v>
      </c>
      <c r="X17" s="558">
        <v>44486</v>
      </c>
      <c r="Y17" s="596">
        <v>44493</v>
      </c>
      <c r="Z17" s="558">
        <v>44500</v>
      </c>
      <c r="AA17" s="596">
        <v>44507</v>
      </c>
      <c r="AB17" s="558">
        <v>44514</v>
      </c>
      <c r="AC17" s="596">
        <v>44521</v>
      </c>
      <c r="AD17" s="558">
        <v>44528</v>
      </c>
      <c r="AE17" s="596">
        <v>44535</v>
      </c>
      <c r="AF17" s="558">
        <v>44542</v>
      </c>
      <c r="AG17" s="858">
        <v>44549</v>
      </c>
      <c r="AH17" s="541"/>
    </row>
    <row r="18" spans="2:34" s="573" customFormat="1" ht="16" customHeight="1">
      <c r="B18" s="569"/>
      <c r="C18" s="629"/>
      <c r="D18" s="570" t="s">
        <v>109</v>
      </c>
      <c r="E18" s="571"/>
      <c r="F18" s="567" t="s">
        <v>334</v>
      </c>
      <c r="G18" s="564"/>
      <c r="H18" s="597" t="str">
        <f>$F18</f>
        <v>默认</v>
      </c>
      <c r="I18" s="572" t="str">
        <f t="shared" ref="I18:AG19" si="6">$F18</f>
        <v>默认</v>
      </c>
      <c r="J18" s="572" t="str">
        <f t="shared" si="6"/>
        <v>默认</v>
      </c>
      <c r="K18" s="572" t="str">
        <f t="shared" si="6"/>
        <v>默认</v>
      </c>
      <c r="L18" s="572" t="str">
        <f t="shared" si="6"/>
        <v>默认</v>
      </c>
      <c r="M18" s="572" t="str">
        <f t="shared" si="6"/>
        <v>默认</v>
      </c>
      <c r="N18" s="572" t="str">
        <f t="shared" si="6"/>
        <v>默认</v>
      </c>
      <c r="O18" s="572" t="str">
        <f t="shared" si="6"/>
        <v>默认</v>
      </c>
      <c r="P18" s="572" t="str">
        <f t="shared" si="6"/>
        <v>默认</v>
      </c>
      <c r="Q18" s="572" t="str">
        <f t="shared" si="6"/>
        <v>默认</v>
      </c>
      <c r="R18" s="572" t="str">
        <f t="shared" si="6"/>
        <v>默认</v>
      </c>
      <c r="S18" s="572" t="str">
        <f t="shared" si="6"/>
        <v>默认</v>
      </c>
      <c r="T18" s="604" t="str">
        <f t="shared" si="6"/>
        <v>默认</v>
      </c>
      <c r="U18" s="597" t="str">
        <f t="shared" si="6"/>
        <v>默认</v>
      </c>
      <c r="V18" s="572" t="str">
        <f t="shared" si="6"/>
        <v>默认</v>
      </c>
      <c r="W18" s="572" t="str">
        <f t="shared" si="6"/>
        <v>默认</v>
      </c>
      <c r="X18" s="572" t="str">
        <f t="shared" si="6"/>
        <v>默认</v>
      </c>
      <c r="Y18" s="572" t="str">
        <f t="shared" si="6"/>
        <v>默认</v>
      </c>
      <c r="Z18" s="572" t="str">
        <f t="shared" si="6"/>
        <v>默认</v>
      </c>
      <c r="AA18" s="572" t="str">
        <f t="shared" si="6"/>
        <v>默认</v>
      </c>
      <c r="AB18" s="572" t="str">
        <f t="shared" si="6"/>
        <v>默认</v>
      </c>
      <c r="AC18" s="572" t="str">
        <f t="shared" si="6"/>
        <v>默认</v>
      </c>
      <c r="AD18" s="572" t="str">
        <f t="shared" si="6"/>
        <v>默认</v>
      </c>
      <c r="AE18" s="572" t="str">
        <f t="shared" si="6"/>
        <v>默认</v>
      </c>
      <c r="AF18" s="572" t="str">
        <f t="shared" si="6"/>
        <v>默认</v>
      </c>
      <c r="AG18" s="604" t="str">
        <f t="shared" si="6"/>
        <v>默认</v>
      </c>
      <c r="AH18" s="594"/>
    </row>
    <row r="19" spans="2:34" s="573" customFormat="1" ht="16" customHeight="1">
      <c r="B19" s="569"/>
      <c r="C19" s="629"/>
      <c r="D19" s="630" t="s">
        <v>345</v>
      </c>
      <c r="E19" s="571"/>
      <c r="F19" s="631" t="s">
        <v>346</v>
      </c>
      <c r="G19" s="564"/>
      <c r="H19" s="853" t="str">
        <f>$F19</f>
        <v>111111111</v>
      </c>
      <c r="I19" s="631" t="str">
        <f t="shared" si="6"/>
        <v>111111111</v>
      </c>
      <c r="J19" s="631" t="str">
        <f t="shared" si="6"/>
        <v>111111111</v>
      </c>
      <c r="K19" s="631" t="str">
        <f t="shared" si="6"/>
        <v>111111111</v>
      </c>
      <c r="L19" s="631" t="str">
        <f t="shared" si="6"/>
        <v>111111111</v>
      </c>
      <c r="M19" s="631" t="str">
        <f t="shared" si="6"/>
        <v>111111111</v>
      </c>
      <c r="N19" s="631" t="str">
        <f t="shared" si="6"/>
        <v>111111111</v>
      </c>
      <c r="O19" s="631" t="str">
        <f t="shared" si="6"/>
        <v>111111111</v>
      </c>
      <c r="P19" s="631" t="str">
        <f t="shared" si="6"/>
        <v>111111111</v>
      </c>
      <c r="Q19" s="631" t="str">
        <f t="shared" si="6"/>
        <v>111111111</v>
      </c>
      <c r="R19" s="631" t="str">
        <f t="shared" si="6"/>
        <v>111111111</v>
      </c>
      <c r="S19" s="631" t="str">
        <f t="shared" si="6"/>
        <v>111111111</v>
      </c>
      <c r="T19" s="631" t="str">
        <f t="shared" si="6"/>
        <v>111111111</v>
      </c>
      <c r="U19" s="853" t="str">
        <f t="shared" si="6"/>
        <v>111111111</v>
      </c>
      <c r="V19" s="631" t="str">
        <f t="shared" si="6"/>
        <v>111111111</v>
      </c>
      <c r="W19" s="631" t="str">
        <f t="shared" si="6"/>
        <v>111111111</v>
      </c>
      <c r="X19" s="631" t="str">
        <f t="shared" si="6"/>
        <v>111111111</v>
      </c>
      <c r="Y19" s="631" t="str">
        <f t="shared" si="6"/>
        <v>111111111</v>
      </c>
      <c r="Z19" s="631" t="str">
        <f t="shared" si="6"/>
        <v>111111111</v>
      </c>
      <c r="AA19" s="631" t="str">
        <f t="shared" si="6"/>
        <v>111111111</v>
      </c>
      <c r="AB19" s="631" t="str">
        <f t="shared" si="6"/>
        <v>111111111</v>
      </c>
      <c r="AC19" s="631" t="str">
        <f t="shared" si="6"/>
        <v>111111111</v>
      </c>
      <c r="AD19" s="631" t="str">
        <f t="shared" si="6"/>
        <v>111111111</v>
      </c>
      <c r="AE19" s="631" t="str">
        <f t="shared" si="6"/>
        <v>111111111</v>
      </c>
      <c r="AF19" s="631" t="str">
        <f t="shared" si="6"/>
        <v>111111111</v>
      </c>
      <c r="AG19" s="631" t="str">
        <f t="shared" si="6"/>
        <v>111111111</v>
      </c>
      <c r="AH19" s="594"/>
    </row>
    <row r="20" spans="2:34" s="590" customFormat="1" ht="16" customHeight="1">
      <c r="B20" s="587"/>
      <c r="C20" s="629"/>
      <c r="D20" s="588" t="s">
        <v>310</v>
      </c>
      <c r="E20" s="589"/>
      <c r="F20" s="612">
        <f t="shared" ref="F20:F26" si="7">LOOKUP(9E+307,H20:T20)</f>
        <v>0</v>
      </c>
      <c r="G20" s="632"/>
      <c r="H20" s="612">
        <v>0</v>
      </c>
      <c r="I20" s="613"/>
      <c r="J20" s="613"/>
      <c r="K20" s="613"/>
      <c r="L20" s="613"/>
      <c r="M20" s="613"/>
      <c r="N20" s="613"/>
      <c r="O20" s="613"/>
      <c r="P20" s="613"/>
      <c r="Q20" s="613"/>
      <c r="R20" s="613"/>
      <c r="S20" s="613"/>
      <c r="T20" s="614"/>
      <c r="U20" s="612"/>
      <c r="V20" s="613"/>
      <c r="W20" s="613"/>
      <c r="X20" s="613"/>
      <c r="Y20" s="613"/>
      <c r="Z20" s="613"/>
      <c r="AA20" s="613"/>
      <c r="AB20" s="613"/>
      <c r="AC20" s="613"/>
      <c r="AD20" s="613"/>
      <c r="AE20" s="613"/>
      <c r="AF20" s="613"/>
      <c r="AG20" s="614"/>
      <c r="AH20" s="607"/>
    </row>
    <row r="21" spans="2:34" s="573" customFormat="1" ht="17" customHeight="1">
      <c r="B21" s="569"/>
      <c r="C21" s="629"/>
      <c r="D21" s="575" t="s">
        <v>309</v>
      </c>
      <c r="E21" s="571"/>
      <c r="F21" s="609">
        <f t="shared" si="7"/>
        <v>0</v>
      </c>
      <c r="G21" s="564"/>
      <c r="H21" s="609">
        <v>0</v>
      </c>
      <c r="I21" s="609"/>
      <c r="J21" s="609"/>
      <c r="K21" s="610"/>
      <c r="L21" s="610"/>
      <c r="M21" s="610"/>
      <c r="N21" s="610"/>
      <c r="O21" s="610"/>
      <c r="P21" s="610"/>
      <c r="Q21" s="610"/>
      <c r="R21" s="610"/>
      <c r="S21" s="610"/>
      <c r="T21" s="611"/>
      <c r="U21" s="609"/>
      <c r="V21" s="610"/>
      <c r="W21" s="610"/>
      <c r="X21" s="610"/>
      <c r="Y21" s="610"/>
      <c r="Z21" s="610"/>
      <c r="AA21" s="610"/>
      <c r="AB21" s="610"/>
      <c r="AC21" s="610"/>
      <c r="AD21" s="610"/>
      <c r="AE21" s="610"/>
      <c r="AF21" s="610"/>
      <c r="AG21" s="611"/>
      <c r="AH21" s="594"/>
    </row>
    <row r="22" spans="2:34" s="573" customFormat="1" ht="15" customHeight="1">
      <c r="B22" s="569"/>
      <c r="C22" s="629"/>
      <c r="D22" s="574" t="s">
        <v>308</v>
      </c>
      <c r="E22" s="571"/>
      <c r="F22" s="599">
        <f t="shared" si="7"/>
        <v>0</v>
      </c>
      <c r="G22" s="564"/>
      <c r="H22" s="599">
        <f>(H20-_xlfn.IFS(H20&lt;160000,H20*基金费率!$H$17,
AND(H20&lt;800000,H20&gt;=160000),H20*基金费率!$H$18,
AND(H20&lt;1600000,H20&gt;=800000),H20*基金费率!$H$19,
H20&gt;=1600000,基金费率!$H$20))/基金结算中枢!S$11</f>
        <v>0</v>
      </c>
      <c r="I22" s="599">
        <f>(I20-_xlfn.IFS(I20&lt;160000,I20*基金费率!$H$17,
AND(I20&lt;800000,I20&gt;=160000),I20*基金费率!$H$18,
AND(I20&lt;1600000,I20&gt;=800000),I20*基金费率!$H$19,
I20&gt;=1600000,基金费率!$H$20))/基金结算中枢!K$11</f>
        <v>0</v>
      </c>
      <c r="J22" s="599">
        <f>(J20-_xlfn.IFS(J20&lt;160000,J20*基金费率!$H$17,
AND(J20&lt;800000,J20&gt;=160000),J20*基金费率!$H$18,
AND(J20&lt;1600000,J20&gt;=800000),J20*基金费率!$H$19,
J20&gt;=1600000,基金费率!$H$20))/基金结算中枢!L$11</f>
        <v>0</v>
      </c>
      <c r="K22" s="599">
        <f>(K20-_xlfn.IFS(K20&lt;160000,K20*基金费率!$H$17,
AND(K20&lt;800000,K20&gt;=160000),K20*基金费率!$H$18,
AND(K20&lt;1600000,K20&gt;=800000),K20*基金费率!$H$19,
K20&gt;=1600000,基金费率!$H$20))/基金结算中枢!M$11</f>
        <v>0</v>
      </c>
      <c r="L22" s="599">
        <f>(L20-_xlfn.IFS(L20&lt;160000,L20*基金费率!$H$17,
AND(L20&lt;800000,L20&gt;=160000),L20*基金费率!$H$18,
AND(L20&lt;1600000,L20&gt;=800000),L20*基金费率!$H$19,
L20&gt;=1600000,基金费率!$H$20))/基金结算中枢!N$11</f>
        <v>0</v>
      </c>
      <c r="M22" s="599">
        <f>(M20-_xlfn.IFS(M20&lt;160000,M20*基金费率!$H$17,
AND(M20&lt;800000,M20&gt;=160000),M20*基金费率!$H$18,
AND(M20&lt;1600000,M20&gt;=800000),M20*基金费率!$H$19,
M20&gt;=1600000,基金费率!$H$20))/基金结算中枢!O$11</f>
        <v>0</v>
      </c>
      <c r="N22" s="599">
        <f>(N20-_xlfn.IFS(N20&lt;160000,N20*基金费率!$H$17,
AND(N20&lt;800000,N20&gt;=160000),N20*基金费率!$H$18,
AND(N20&lt;1600000,N20&gt;=800000),N20*基金费率!$H$19,
N20&gt;=1600000,基金费率!$H$20))/基金结算中枢!P$11</f>
        <v>0</v>
      </c>
      <c r="O22" s="599">
        <f>(O20-_xlfn.IFS(O20&lt;160000,O20*基金费率!$H$17,
AND(O20&lt;800000,O20&gt;=160000),O20*基金费率!$H$18,
AND(O20&lt;1600000,O20&gt;=800000),O20*基金费率!$H$19,
O20&gt;=1600000,基金费率!$H$20))/基金结算中枢!Q$11</f>
        <v>0</v>
      </c>
      <c r="P22" s="599">
        <f>(P20-_xlfn.IFS(P20&lt;160000,P20*基金费率!$H$17,
AND(P20&lt;800000,P20&gt;=160000),P20*基金费率!$H$18,
AND(P20&lt;1600000,P20&gt;=800000),P20*基金费率!$H$19,
P20&gt;=1600000,基金费率!$H$20))/基金结算中枢!R$11</f>
        <v>0</v>
      </c>
      <c r="Q22" s="599">
        <f>(Q20-_xlfn.IFS(Q20&lt;160000,Q20*基金费率!$H$17,
AND(Q20&lt;800000,Q20&gt;=160000),Q20*基金费率!$H$18,
AND(Q20&lt;1600000,Q20&gt;=800000),Q20*基金费率!$H$19,
Q20&gt;=1600000,基金费率!$H$20))/基金结算中枢!S$11</f>
        <v>0</v>
      </c>
      <c r="R22" s="599" t="e">
        <f>(R20-_xlfn.IFS(R20&lt;160000,R20*基金费率!$H$17,
AND(R20&lt;800000,R20&gt;=160000),R20*基金费率!$H$18,
AND(R20&lt;1600000,R20&gt;=800000),R20*基金费率!$H$19,
R20&gt;=1600000,基金费率!$H$20))/基金结算中枢!T$11</f>
        <v>#DIV/0!</v>
      </c>
      <c r="S22" s="599" t="e">
        <f>(S20-_xlfn.IFS(S20&lt;160000,S20*基金费率!$H$17,
AND(S20&lt;800000,S20&gt;=160000),S20*基金费率!$H$18,
AND(S20&lt;1600000,S20&gt;=800000),S20*基金费率!$H$19,
S20&gt;=1600000,基金费率!$H$20))/基金结算中枢!U$11</f>
        <v>#DIV/0!</v>
      </c>
      <c r="T22" s="856" t="e">
        <f>(T20-_xlfn.IFS(T20&lt;160000,T20*基金费率!$H$17,
AND(T20&lt;800000,T20&gt;=160000),T20*基金费率!$H$18,
AND(T20&lt;1600000,T20&gt;=800000),T20*基金费率!$H$19,
T20&gt;=1600000,基金费率!$H$20))/基金结算中枢!V$11</f>
        <v>#DIV/0!</v>
      </c>
      <c r="U22" s="599" t="e">
        <f>(U20-_xlfn.IFS(U20&lt;160000,U20*基金费率!$H$17,
AND(U20&lt;800000,U20&gt;=160000),U20*基金费率!$H$18,
AND(U20&lt;1600000,U20&gt;=800000),U20*基金费率!$H$19,
U20&gt;=1600000,基金费率!$H$20))/基金结算中枢!W$11</f>
        <v>#DIV/0!</v>
      </c>
      <c r="V22" s="599" t="e">
        <f>(V20-_xlfn.IFS(V20&lt;160000,V20*基金费率!$H$17,
AND(V20&lt;800000,V20&gt;=160000),V20*基金费率!$H$18,
AND(V20&lt;1600000,V20&gt;=800000),V20*基金费率!$H$19,
V20&gt;=1600000,基金费率!$H$20))/基金结算中枢!X$11</f>
        <v>#DIV/0!</v>
      </c>
      <c r="W22" s="599" t="e">
        <f>(W20-_xlfn.IFS(W20&lt;160000,W20*基金费率!$H$17,
AND(W20&lt;800000,W20&gt;=160000),W20*基金费率!$H$18,
AND(W20&lt;1600000,W20&gt;=800000),W20*基金费率!$H$19,
W20&gt;=1600000,基金费率!$H$20))/基金结算中枢!Y$11</f>
        <v>#DIV/0!</v>
      </c>
      <c r="X22" s="599" t="e">
        <f>(X20-_xlfn.IFS(X20&lt;160000,X20*基金费率!$H$17,
AND(X20&lt;800000,X20&gt;=160000),X20*基金费率!$H$18,
AND(X20&lt;1600000,X20&gt;=800000),X20*基金费率!$H$19,
X20&gt;=1600000,基金费率!$H$20))/基金结算中枢!Z$11</f>
        <v>#DIV/0!</v>
      </c>
      <c r="Y22" s="599" t="e">
        <f>(Y20-_xlfn.IFS(Y20&lt;160000,Y20*基金费率!$H$17,
AND(Y20&lt;800000,Y20&gt;=160000),Y20*基金费率!$H$18,
AND(Y20&lt;1600000,Y20&gt;=800000),Y20*基金费率!$H$19,
Y20&gt;=1600000,基金费率!$H$20))/基金结算中枢!AA$11</f>
        <v>#DIV/0!</v>
      </c>
      <c r="Z22" s="599" t="e">
        <f>(Z20-_xlfn.IFS(Z20&lt;160000,Z20*基金费率!$H$17,
AND(Z20&lt;800000,Z20&gt;=160000),Z20*基金费率!$H$18,
AND(Z20&lt;1600000,Z20&gt;=800000),Z20*基金费率!$H$19,
Z20&gt;=1600000,基金费率!$H$20))/基金结算中枢!AB$11</f>
        <v>#DIV/0!</v>
      </c>
      <c r="AA22" s="599" t="e">
        <f>(AA20-_xlfn.IFS(AA20&lt;160000,AA20*基金费率!$H$17,
AND(AA20&lt;800000,AA20&gt;=160000),AA20*基金费率!$H$18,
AND(AA20&lt;1600000,AA20&gt;=800000),AA20*基金费率!$H$19,
AA20&gt;=1600000,基金费率!$H$20))/基金结算中枢!AC$11</f>
        <v>#DIV/0!</v>
      </c>
      <c r="AB22" s="599" t="e">
        <f>(AB20-_xlfn.IFS(AB20&lt;160000,AB20*基金费率!$H$17,
AND(AB20&lt;800000,AB20&gt;=160000),AB20*基金费率!$H$18,
AND(AB20&lt;1600000,AB20&gt;=800000),AB20*基金费率!$H$19,
AB20&gt;=1600000,基金费率!$H$20))/基金结算中枢!AD$11</f>
        <v>#DIV/0!</v>
      </c>
      <c r="AC22" s="599" t="e">
        <f>(AC20-_xlfn.IFS(AC20&lt;160000,AC20*基金费率!$H$17,
AND(AC20&lt;800000,AC20&gt;=160000),AC20*基金费率!$H$18,
AND(AC20&lt;1600000,AC20&gt;=800000),AC20*基金费率!$H$19,
AC20&gt;=1600000,基金费率!$H$20))/基金结算中枢!AE$11</f>
        <v>#DIV/0!</v>
      </c>
      <c r="AD22" s="599" t="e">
        <f>(AD20-_xlfn.IFS(AD20&lt;160000,AD20*基金费率!$H$17,
AND(AD20&lt;800000,AD20&gt;=160000),AD20*基金费率!$H$18,
AND(AD20&lt;1600000,AD20&gt;=800000),AD20*基金费率!$H$19,
AD20&gt;=1600000,基金费率!$H$20))/基金结算中枢!AF$11</f>
        <v>#DIV/0!</v>
      </c>
      <c r="AE22" s="599" t="e">
        <f>(AE20-_xlfn.IFS(AE20&lt;160000,AE20*基金费率!$H$17,
AND(AE20&lt;800000,AE20&gt;=160000),AE20*基金费率!$H$18,
AND(AE20&lt;1600000,AE20&gt;=800000),AE20*基金费率!$H$19,
AE20&gt;=1600000,基金费率!$H$20))/基金结算中枢!AG$11</f>
        <v>#DIV/0!</v>
      </c>
      <c r="AF22" s="599" t="e">
        <f>(AF20-_xlfn.IFS(AF20&lt;160000,AF20*基金费率!$H$17,
AND(AF20&lt;800000,AF20&gt;=160000),AF20*基金费率!$H$18,
AND(AF20&lt;1600000,AF20&gt;=800000),AF20*基金费率!$H$19,
AF20&gt;=1600000,基金费率!$H$20))/基金结算中枢!AH$11</f>
        <v>#DIV/0!</v>
      </c>
      <c r="AG22" s="856" t="e">
        <f>(AG20-_xlfn.IFS(AG20&lt;160000,AG20*基金费率!$H$17,
AND(AG20&lt;800000,AG20&gt;=160000),AG20*基金费率!$H$18,
AND(AG20&lt;1600000,AG20&gt;=800000),AG20*基金费率!$H$19,
AG20&gt;=1600000,基金费率!$H$20))/基金结算中枢!AI$11</f>
        <v>#DIV/0!</v>
      </c>
      <c r="AH22" s="594"/>
    </row>
    <row r="23" spans="2:34" s="573" customFormat="1" ht="16" customHeight="1">
      <c r="B23" s="569"/>
      <c r="C23" s="629"/>
      <c r="D23" s="574" t="s">
        <v>307</v>
      </c>
      <c r="E23" s="571"/>
      <c r="F23" s="599">
        <f t="shared" si="7"/>
        <v>0</v>
      </c>
      <c r="G23" s="564"/>
      <c r="H23" s="599">
        <v>0</v>
      </c>
      <c r="I23" s="577">
        <f t="array" ref="I23">I21-I21*_xlfn.IFS(
MAX(MIN(COLUMN(I21)-(MAX(IF($H24:I24&lt;I21,COLUMN($H24:I24)))+1),COLUMN(I21)-(COLUMN($H24))),0)&lt;=52,基金费率!$H$25,
AND(MAX(MIN(COLUMN(I21)-(MAX(IF($H24:I24&lt;I21,COLUMN($H24:I24)))+1),COLUMN(I21)-(COLUMN($H24))),0)&gt;52,
MAX(MIN(COLUMN(I21)-(MAX(IF($H24:I24&lt;I21,COLUMN($H24:I24)))+1),COLUMN(I21)-(COLUMN($H24))),0)&lt;=104),基金费率!$H$26,
MAX(MIN(COLUMN(I21)-(MAX(IF($H24:I24&lt;I21,COLUMN($H24:I24)))+1),COLUMN(I21)-(COLUMN($H24))),0)&gt;104,基金费率!$H$27)</f>
        <v>0</v>
      </c>
      <c r="J23" s="577">
        <f t="array" ref="J23">J21-J21*_xlfn.IFS(
MAX(MIN(COLUMN(J21)-(MAX(IF($H24:J24&lt;J21,COLUMN($H24:J24)))+1),COLUMN(J21)-(COLUMN($H24))),0)&lt;=52,基金费率!$H$25,
AND(MAX(MIN(COLUMN(J21)-(MAX(IF($H24:J24&lt;J21,COLUMN($H24:J24)))+1),COLUMN(J21)-(COLUMN($H24))),0)&gt;52,
MAX(MIN(COLUMN(J21)-(MAX(IF($H24:J24&lt;J21,COLUMN($H24:J24)))+1),COLUMN(J21)-(COLUMN($H24))),0)&lt;=104),基金费率!$H$26,
MAX(MIN(COLUMN(J21)-(MAX(IF($H24:J24&lt;J21,COLUMN($H24:J24)))+1),COLUMN(J21)-(COLUMN($H24))),0)&gt;104,基金费率!$H$27)</f>
        <v>0</v>
      </c>
      <c r="K23" s="577">
        <f t="array" ref="K23">K21-K21*_xlfn.IFS(
MAX(MIN(COLUMN(K21)-(MAX(IF($H24:K24&lt;K21,COLUMN($H24:K24)))+1),COLUMN(K21)-(COLUMN($H24))),0)&lt;=52,基金费率!$H$25,
AND(MAX(MIN(COLUMN(K21)-(MAX(IF($H24:K24&lt;K21,COLUMN($H24:K24)))+1),COLUMN(K21)-(COLUMN($H24))),0)&gt;52,
MAX(MIN(COLUMN(K21)-(MAX(IF($H24:K24&lt;K21,COLUMN($H24:K24)))+1),COLUMN(K21)-(COLUMN($H24))),0)&lt;=104),基金费率!$H$26,
MAX(MIN(COLUMN(K21)-(MAX(IF($H24:K24&lt;K21,COLUMN($H24:K24)))+1),COLUMN(K21)-(COLUMN($H24))),0)&gt;104,基金费率!$H$27)</f>
        <v>0</v>
      </c>
      <c r="L23" s="577">
        <f t="array" ref="L23">L21-L21*_xlfn.IFS(
MAX(MIN(COLUMN(L21)-(MAX(IF($H24:L24&lt;L21,COLUMN($H24:L24)))+1),COLUMN(L21)-(COLUMN($H24))),0)&lt;=52,基金费率!$H$25,
AND(MAX(MIN(COLUMN(L21)-(MAX(IF($H24:L24&lt;L21,COLUMN($H24:L24)))+1),COLUMN(L21)-(COLUMN($H24))),0)&gt;52,
MAX(MIN(COLUMN(L21)-(MAX(IF($H24:L24&lt;L21,COLUMN($H24:L24)))+1),COLUMN(L21)-(COLUMN($H24))),0)&lt;=104),基金费率!$H$26,
MAX(MIN(COLUMN(L21)-(MAX(IF($H24:L24&lt;L21,COLUMN($H24:L24)))+1),COLUMN(L21)-(COLUMN($H24))),0)&gt;104,基金费率!$H$27)</f>
        <v>0</v>
      </c>
      <c r="M23" s="577">
        <f t="array" ref="M23">M21-M21*_xlfn.IFS(
MAX(MIN(COLUMN(M21)-(MAX(IF($H24:M24&lt;M21,COLUMN($H24:M24)))+1),COLUMN(M21)-(COLUMN($H24))),0)&lt;=52,基金费率!$H$25,
AND(MAX(MIN(COLUMN(M21)-(MAX(IF($H24:M24&lt;M21,COLUMN($H24:M24)))+1),COLUMN(M21)-(COLUMN($H24))),0)&gt;52,
MAX(MIN(COLUMN(M21)-(MAX(IF($H24:M24&lt;M21,COLUMN($H24:M24)))+1),COLUMN(M21)-(COLUMN($H24))),0)&lt;=104),基金费率!$H$26,
MAX(MIN(COLUMN(M21)-(MAX(IF($H24:M24&lt;M21,COLUMN($H24:M24)))+1),COLUMN(M21)-(COLUMN($H24))),0)&gt;104,基金费率!$H$27)</f>
        <v>0</v>
      </c>
      <c r="N23" s="577">
        <f t="array" ref="N23">N21-N21*_xlfn.IFS(
MAX(MIN(COLUMN(N21)-(MAX(IF($H24:N24&lt;N21,COLUMN($H24:N24)))+1),COLUMN(N21)-(COLUMN($H24))),0)&lt;=52,基金费率!$H$25,
AND(MAX(MIN(COLUMN(N21)-(MAX(IF($H24:N24&lt;N21,COLUMN($H24:N24)))+1),COLUMN(N21)-(COLUMN($H24))),0)&gt;52,
MAX(MIN(COLUMN(N21)-(MAX(IF($H24:N24&lt;N21,COLUMN($H24:N24)))+1),COLUMN(N21)-(COLUMN($H24))),0)&lt;=104),基金费率!$H$26,
MAX(MIN(COLUMN(N21)-(MAX(IF($H24:N24&lt;N21,COLUMN($H24:N24)))+1),COLUMN(N21)-(COLUMN($H24))),0)&gt;104,基金费率!$H$27)</f>
        <v>0</v>
      </c>
      <c r="O23" s="577">
        <f t="array" ref="O23">O21-O21*_xlfn.IFS(
MAX(MIN(COLUMN(O21)-(MAX(IF($H24:O24&lt;O21,COLUMN($H24:O24)))+1),COLUMN(O21)-(COLUMN($H24))),0)&lt;=52,基金费率!$H$25,
AND(MAX(MIN(COLUMN(O21)-(MAX(IF($H24:O24&lt;O21,COLUMN($H24:O24)))+1),COLUMN(O21)-(COLUMN($H24))),0)&gt;52,
MAX(MIN(COLUMN(O21)-(MAX(IF($H24:O24&lt;O21,COLUMN($H24:O24)))+1),COLUMN(O21)-(COLUMN($H24))),0)&lt;=104),基金费率!$H$26,
MAX(MIN(COLUMN(O21)-(MAX(IF($H24:O24&lt;O21,COLUMN($H24:O24)))+1),COLUMN(O21)-(COLUMN($H24))),0)&gt;104,基金费率!$H$27)</f>
        <v>0</v>
      </c>
      <c r="P23" s="577">
        <f t="array" ref="P23">P21-P21*_xlfn.IFS(
MAX(MIN(COLUMN(P21)-(MAX(IF($H24:P24&lt;P21,COLUMN($H24:P24)))+1),COLUMN(P21)-(COLUMN($H24))),0)&lt;=52,基金费率!$H$25,
AND(MAX(MIN(COLUMN(P21)-(MAX(IF($H24:P24&lt;P21,COLUMN($H24:P24)))+1),COLUMN(P21)-(COLUMN($H24))),0)&gt;52,
MAX(MIN(COLUMN(P21)-(MAX(IF($H24:P24&lt;P21,COLUMN($H24:P24)))+1),COLUMN(P21)-(COLUMN($H24))),0)&lt;=104),基金费率!$H$26,
MAX(MIN(COLUMN(P21)-(MAX(IF($H24:P24&lt;P21,COLUMN($H24:P24)))+1),COLUMN(P21)-(COLUMN($H24))),0)&gt;104,基金费率!$H$27)</f>
        <v>0</v>
      </c>
      <c r="Q23" s="577">
        <f t="array" ref="Q23">Q21-Q21*_xlfn.IFS(
MAX(MIN(COLUMN(Q21)-(MAX(IF($H24:Q24&lt;Q21,COLUMN($H24:Q24)))+1),COLUMN(Q21)-(COLUMN($H24))),0)&lt;=52,基金费率!$H$25,
AND(MAX(MIN(COLUMN(Q21)-(MAX(IF($H24:Q24&lt;Q21,COLUMN($H24:Q24)))+1),COLUMN(Q21)-(COLUMN($H24))),0)&gt;52,
MAX(MIN(COLUMN(Q21)-(MAX(IF($H24:Q24&lt;Q21,COLUMN($H24:Q24)))+1),COLUMN(Q21)-(COLUMN($H24))),0)&lt;=104),基金费率!$H$26,
MAX(MIN(COLUMN(Q21)-(MAX(IF($H24:Q24&lt;Q21,COLUMN($H24:Q24)))+1),COLUMN(Q21)-(COLUMN($H24))),0)&gt;104,基金费率!$H$27)</f>
        <v>0</v>
      </c>
      <c r="R23" s="577" t="e">
        <f t="array" ref="R23">R21-R21*_xlfn.IFS(
MAX(MIN(COLUMN(R21)-(MAX(IF($H24:R24&lt;R21,COLUMN($H24:R24)))+1),COLUMN(R21)-(COLUMN($H24))),0)&lt;=52,基金费率!$H$25,
AND(MAX(MIN(COLUMN(R21)-(MAX(IF($H24:R24&lt;R21,COLUMN($H24:R24)))+1),COLUMN(R21)-(COLUMN($H24))),0)&gt;52,
MAX(MIN(COLUMN(R21)-(MAX(IF($H24:R24&lt;R21,COLUMN($H24:R24)))+1),COLUMN(R21)-(COLUMN($H24))),0)&lt;=104),基金费率!$H$26,
MAX(MIN(COLUMN(R21)-(MAX(IF($H24:R24&lt;R21,COLUMN($H24:R24)))+1),COLUMN(R21)-(COLUMN($H24))),0)&gt;104,基金费率!$H$27)</f>
        <v>#DIV/0!</v>
      </c>
      <c r="S23" s="577" t="e">
        <f t="array" ref="S23">S21-S21*_xlfn.IFS(
MAX(MIN(COLUMN(S21)-(MAX(IF($H24:S24&lt;S21,COLUMN($H24:S24)))+1),COLUMN(S21)-(COLUMN($H24))),0)&lt;=52,基金费率!$H$25,
AND(MAX(MIN(COLUMN(S21)-(MAX(IF($H24:S24&lt;S21,COLUMN($H24:S24)))+1),COLUMN(S21)-(COLUMN($H24))),0)&gt;52,
MAX(MIN(COLUMN(S21)-(MAX(IF($H24:S24&lt;S21,COLUMN($H24:S24)))+1),COLUMN(S21)-(COLUMN($H24))),0)&lt;=104),基金费率!$H$26,
MAX(MIN(COLUMN(S21)-(MAX(IF($H24:S24&lt;S21,COLUMN($H24:S24)))+1),COLUMN(S21)-(COLUMN($H24))),0)&gt;104,基金费率!$H$27)</f>
        <v>#DIV/0!</v>
      </c>
      <c r="T23" s="606" t="e">
        <f t="array" ref="T23">T21-T21*_xlfn.IFS(
MAX(MIN(COLUMN(T21)-(MAX(IF($H24:T24&lt;T21,COLUMN($H24:T24)))+1),COLUMN(T21)-(COLUMN($H24))),0)&lt;=52,基金费率!$H$25,
AND(MAX(MIN(COLUMN(T21)-(MAX(IF($H24:T24&lt;T21,COLUMN($H24:T24)))+1),COLUMN(T21)-(COLUMN($H24))),0)&gt;52,
MAX(MIN(COLUMN(T21)-(MAX(IF($H24:T24&lt;T21,COLUMN($H24:T24)))+1),COLUMN(T21)-(COLUMN($H24))),0)&lt;=104),基金费率!$H$26,
MAX(MIN(COLUMN(T21)-(MAX(IF($H24:T24&lt;T21,COLUMN($H24:T24)))+1),COLUMN(T21)-(COLUMN($H24))),0)&gt;104,基金费率!$H$27)</f>
        <v>#DIV/0!</v>
      </c>
      <c r="U23" s="599" t="e">
        <f t="array" ref="U23">U21-U21*_xlfn.IFS(
MAX(MIN(COLUMN(U21)-(MAX(IF($H24:U24&lt;U21,COLUMN($H24:U24)))+1),COLUMN(U21)-(COLUMN($H24))),0)&lt;=52,基金费率!$H$25,
AND(MAX(MIN(COLUMN(U21)-(MAX(IF($H24:U24&lt;U21,COLUMN($H24:U24)))+1),COLUMN(U21)-(COLUMN($H24))),0)&gt;52,
MAX(MIN(COLUMN(U21)-(MAX(IF($H24:U24&lt;U21,COLUMN($H24:U24)))+1),COLUMN(U21)-(COLUMN($H24))),0)&lt;=104),基金费率!$H$26,
MAX(MIN(COLUMN(U21)-(MAX(IF($H24:U24&lt;U21,COLUMN($H24:U24)))+1),COLUMN(U21)-(COLUMN($H24))),0)&gt;104,基金费率!$H$27)</f>
        <v>#DIV/0!</v>
      </c>
      <c r="V23" s="577" t="e">
        <f t="array" ref="V23">V21-V21*_xlfn.IFS(
MAX(MIN(COLUMN(V21)-(MAX(IF($H24:V24&lt;V21,COLUMN($H24:V24)))+1),COLUMN(V21)-(COLUMN($H24))),0)&lt;=52,基金费率!$H$25,
AND(MAX(MIN(COLUMN(V21)-(MAX(IF($H24:V24&lt;V21,COLUMN($H24:V24)))+1),COLUMN(V21)-(COLUMN($H24))),0)&gt;52,
MAX(MIN(COLUMN(V21)-(MAX(IF($H24:V24&lt;V21,COLUMN($H24:V24)))+1),COLUMN(V21)-(COLUMN($H24))),0)&lt;=104),基金费率!$H$26,
MAX(MIN(COLUMN(V21)-(MAX(IF($H24:V24&lt;V21,COLUMN($H24:V24)))+1),COLUMN(V21)-(COLUMN($H24))),0)&gt;104,基金费率!$H$27)</f>
        <v>#DIV/0!</v>
      </c>
      <c r="W23" s="577" t="e">
        <f t="array" ref="W23">W21-W21*_xlfn.IFS(
MAX(MIN(COLUMN(W21)-(MAX(IF($H24:W24&lt;W21,COLUMN($H24:W24)))+1),COLUMN(W21)-(COLUMN($H24))),0)&lt;=52,基金费率!$H$25,
AND(MAX(MIN(COLUMN(W21)-(MAX(IF($H24:W24&lt;W21,COLUMN($H24:W24)))+1),COLUMN(W21)-(COLUMN($H24))),0)&gt;52,
MAX(MIN(COLUMN(W21)-(MAX(IF($H24:W24&lt;W21,COLUMN($H24:W24)))+1),COLUMN(W21)-(COLUMN($H24))),0)&lt;=104),基金费率!$H$26,
MAX(MIN(COLUMN(W21)-(MAX(IF($H24:W24&lt;W21,COLUMN($H24:W24)))+1),COLUMN(W21)-(COLUMN($H24))),0)&gt;104,基金费率!$H$27)</f>
        <v>#DIV/0!</v>
      </c>
      <c r="X23" s="577" t="e">
        <f t="array" ref="X23">X21-X21*_xlfn.IFS(
MAX(MIN(COLUMN(X21)-(MAX(IF($H24:X24&lt;X21,COLUMN($H24:X24)))+1),COLUMN(X21)-(COLUMN($H24))),0)&lt;=52,基金费率!$H$25,
AND(MAX(MIN(COLUMN(X21)-(MAX(IF($H24:X24&lt;X21,COLUMN($H24:X24)))+1),COLUMN(X21)-(COLUMN($H24))),0)&gt;52,
MAX(MIN(COLUMN(X21)-(MAX(IF($H24:X24&lt;X21,COLUMN($H24:X24)))+1),COLUMN(X21)-(COLUMN($H24))),0)&lt;=104),基金费率!$H$26,
MAX(MIN(COLUMN(X21)-(MAX(IF($H24:X24&lt;X21,COLUMN($H24:X24)))+1),COLUMN(X21)-(COLUMN($H24))),0)&gt;104,基金费率!$H$27)</f>
        <v>#DIV/0!</v>
      </c>
      <c r="Y23" s="577" t="e">
        <f t="array" ref="Y23">Y21-Y21*_xlfn.IFS(
MAX(MIN(COLUMN(Y21)-(MAX(IF($H24:Y24&lt;Y21,COLUMN($H24:Y24)))+1),COLUMN(Y21)-(COLUMN($H24))),0)&lt;=52,基金费率!$H$25,
AND(MAX(MIN(COLUMN(Y21)-(MAX(IF($H24:Y24&lt;Y21,COLUMN($H24:Y24)))+1),COLUMN(Y21)-(COLUMN($H24))),0)&gt;52,
MAX(MIN(COLUMN(Y21)-(MAX(IF($H24:Y24&lt;Y21,COLUMN($H24:Y24)))+1),COLUMN(Y21)-(COLUMN($H24))),0)&lt;=104),基金费率!$H$26,
MAX(MIN(COLUMN(Y21)-(MAX(IF($H24:Y24&lt;Y21,COLUMN($H24:Y24)))+1),COLUMN(Y21)-(COLUMN($H24))),0)&gt;104,基金费率!$H$27)</f>
        <v>#DIV/0!</v>
      </c>
      <c r="Z23" s="577" t="e">
        <f t="array" ref="Z23">Z21-Z21*_xlfn.IFS(
MAX(MIN(COLUMN(Z21)-(MAX(IF($H24:Z24&lt;Z21,COLUMN($H24:Z24)))+1),COLUMN(Z21)-(COLUMN($H24))),0)&lt;=52,基金费率!$H$25,
AND(MAX(MIN(COLUMN(Z21)-(MAX(IF($H24:Z24&lt;Z21,COLUMN($H24:Z24)))+1),COLUMN(Z21)-(COLUMN($H24))),0)&gt;52,
MAX(MIN(COLUMN(Z21)-(MAX(IF($H24:Z24&lt;Z21,COLUMN($H24:Z24)))+1),COLUMN(Z21)-(COLUMN($H24))),0)&lt;=104),基金费率!$H$26,
MAX(MIN(COLUMN(Z21)-(MAX(IF($H24:Z24&lt;Z21,COLUMN($H24:Z24)))+1),COLUMN(Z21)-(COLUMN($H24))),0)&gt;104,基金费率!$H$27)</f>
        <v>#DIV/0!</v>
      </c>
      <c r="AA23" s="577" t="e">
        <f t="array" ref="AA23">AA21-AA21*_xlfn.IFS(
MAX(MIN(COLUMN(AA21)-(MAX(IF($H24:AA24&lt;AA21,COLUMN($H24:AA24)))+1),COLUMN(AA21)-(COLUMN($H24))),0)&lt;=52,基金费率!$H$25,
AND(MAX(MIN(COLUMN(AA21)-(MAX(IF($H24:AA24&lt;AA21,COLUMN($H24:AA24)))+1),COLUMN(AA21)-(COLUMN($H24))),0)&gt;52,
MAX(MIN(COLUMN(AA21)-(MAX(IF($H24:AA24&lt;AA21,COLUMN($H24:AA24)))+1),COLUMN(AA21)-(COLUMN($H24))),0)&lt;=104),基金费率!$H$26,
MAX(MIN(COLUMN(AA21)-(MAX(IF($H24:AA24&lt;AA21,COLUMN($H24:AA24)))+1),COLUMN(AA21)-(COLUMN($H24))),0)&gt;104,基金费率!$H$27)</f>
        <v>#DIV/0!</v>
      </c>
      <c r="AB23" s="577" t="e">
        <f t="array" ref="AB23">AB21-AB21*_xlfn.IFS(
MAX(MIN(COLUMN(AB21)-(MAX(IF($H24:AB24&lt;AB21,COLUMN($H24:AB24)))+1),COLUMN(AB21)-(COLUMN($H24))),0)&lt;=52,基金费率!$H$25,
AND(MAX(MIN(COLUMN(AB21)-(MAX(IF($H24:AB24&lt;AB21,COLUMN($H24:AB24)))+1),COLUMN(AB21)-(COLUMN($H24))),0)&gt;52,
MAX(MIN(COLUMN(AB21)-(MAX(IF($H24:AB24&lt;AB21,COLUMN($H24:AB24)))+1),COLUMN(AB21)-(COLUMN($H24))),0)&lt;=104),基金费率!$H$26,
MAX(MIN(COLUMN(AB21)-(MAX(IF($H24:AB24&lt;AB21,COLUMN($H24:AB24)))+1),COLUMN(AB21)-(COLUMN($H24))),0)&gt;104,基金费率!$H$27)</f>
        <v>#DIV/0!</v>
      </c>
      <c r="AC23" s="577" t="e">
        <f t="array" ref="AC23">AC21-AC21*_xlfn.IFS(
MAX(MIN(COLUMN(AC21)-(MAX(IF($H24:AC24&lt;AC21,COLUMN($H24:AC24)))+1),COLUMN(AC21)-(COLUMN($H24))),0)&lt;=52,基金费率!$H$25,
AND(MAX(MIN(COLUMN(AC21)-(MAX(IF($H24:AC24&lt;AC21,COLUMN($H24:AC24)))+1),COLUMN(AC21)-(COLUMN($H24))),0)&gt;52,
MAX(MIN(COLUMN(AC21)-(MAX(IF($H24:AC24&lt;AC21,COLUMN($H24:AC24)))+1),COLUMN(AC21)-(COLUMN($H24))),0)&lt;=104),基金费率!$H$26,
MAX(MIN(COLUMN(AC21)-(MAX(IF($H24:AC24&lt;AC21,COLUMN($H24:AC24)))+1),COLUMN(AC21)-(COLUMN($H24))),0)&gt;104,基金费率!$H$27)</f>
        <v>#DIV/0!</v>
      </c>
      <c r="AD23" s="577" t="e">
        <f t="array" ref="AD23">AD21-AD21*_xlfn.IFS(
MAX(MIN(COLUMN(AD21)-(MAX(IF($H24:AD24&lt;AD21,COLUMN($H24:AD24)))+1),COLUMN(AD21)-(COLUMN($H24))),0)&lt;=52,基金费率!$H$25,
AND(MAX(MIN(COLUMN(AD21)-(MAX(IF($H24:AD24&lt;AD21,COLUMN($H24:AD24)))+1),COLUMN(AD21)-(COLUMN($H24))),0)&gt;52,
MAX(MIN(COLUMN(AD21)-(MAX(IF($H24:AD24&lt;AD21,COLUMN($H24:AD24)))+1),COLUMN(AD21)-(COLUMN($H24))),0)&lt;=104),基金费率!$H$26,
MAX(MIN(COLUMN(AD21)-(MAX(IF($H24:AD24&lt;AD21,COLUMN($H24:AD24)))+1),COLUMN(AD21)-(COLUMN($H24))),0)&gt;104,基金费率!$H$27)</f>
        <v>#DIV/0!</v>
      </c>
      <c r="AE23" s="577" t="e">
        <f t="array" ref="AE23">AE21-AE21*_xlfn.IFS(
MAX(MIN(COLUMN(AE21)-(MAX(IF($H24:AE24&lt;AE21,COLUMN($H24:AE24)))+1),COLUMN(AE21)-(COLUMN($H24))),0)&lt;=52,基金费率!$H$25,
AND(MAX(MIN(COLUMN(AE21)-(MAX(IF($H24:AE24&lt;AE21,COLUMN($H24:AE24)))+1),COLUMN(AE21)-(COLUMN($H24))),0)&gt;52,
MAX(MIN(COLUMN(AE21)-(MAX(IF($H24:AE24&lt;AE21,COLUMN($H24:AE24)))+1),COLUMN(AE21)-(COLUMN($H24))),0)&lt;=104),基金费率!$H$26,
MAX(MIN(COLUMN(AE21)-(MAX(IF($H24:AE24&lt;AE21,COLUMN($H24:AE24)))+1),COLUMN(AE21)-(COLUMN($H24))),0)&gt;104,基金费率!$H$27)</f>
        <v>#DIV/0!</v>
      </c>
      <c r="AF23" s="577" t="e">
        <f t="array" ref="AF23">AF21-AF21*_xlfn.IFS(
MAX(MIN(COLUMN(AF21)-(MAX(IF($H24:AF24&lt;AF21,COLUMN($H24:AF24)))+1),COLUMN(AF21)-(COLUMN($H24))),0)&lt;=52,基金费率!$H$25,
AND(MAX(MIN(COLUMN(AF21)-(MAX(IF($H24:AF24&lt;AF21,COLUMN($H24:AF24)))+1),COLUMN(AF21)-(COLUMN($H24))),0)&gt;52,
MAX(MIN(COLUMN(AF21)-(MAX(IF($H24:AF24&lt;AF21,COLUMN($H24:AF24)))+1),COLUMN(AF21)-(COLUMN($H24))),0)&lt;=104),基金费率!$H$26,
MAX(MIN(COLUMN(AF21)-(MAX(IF($H24:AF24&lt;AF21,COLUMN($H24:AF24)))+1),COLUMN(AF21)-(COLUMN($H24))),0)&gt;104,基金费率!$H$27)</f>
        <v>#DIV/0!</v>
      </c>
      <c r="AG23" s="606" t="e">
        <f t="array" ref="AG23">AG21-AG21*_xlfn.IFS(
MAX(MIN(COLUMN(AG21)-(MAX(IF($H24:AG24&lt;AG21,COLUMN($H24:AG24)))+1),COLUMN(AG21)-(COLUMN($H24))),0)&lt;=52,基金费率!$H$25,
AND(MAX(MIN(COLUMN(AG21)-(MAX(IF($H24:AG24&lt;AG21,COLUMN($H24:AG24)))+1),COLUMN(AG21)-(COLUMN($H24))),0)&gt;52,
MAX(MIN(COLUMN(AG21)-(MAX(IF($H24:AG24&lt;AG21,COLUMN($H24:AG24)))+1),COLUMN(AG21)-(COLUMN($H24))),0)&lt;=104),基金费率!$H$26,
MAX(MIN(COLUMN(AG21)-(MAX(IF($H24:AG24&lt;AG21,COLUMN($H24:AG24)))+1),COLUMN(AG21)-(COLUMN($H24))),0)&gt;104,基金费率!$H$27)</f>
        <v>#DIV/0!</v>
      </c>
      <c r="AH23" s="594"/>
    </row>
    <row r="24" spans="2:34" ht="16" customHeight="1">
      <c r="B24" s="564"/>
      <c r="C24" s="629"/>
      <c r="D24" s="570" t="s">
        <v>305</v>
      </c>
      <c r="E24" s="571"/>
      <c r="F24" s="599">
        <f t="shared" si="7"/>
        <v>0</v>
      </c>
      <c r="G24" s="564"/>
      <c r="H24" s="599">
        <f>G24+H26</f>
        <v>0</v>
      </c>
      <c r="I24" s="577">
        <f t="shared" ref="I24:AG24" si="8">H24+I26</f>
        <v>0</v>
      </c>
      <c r="J24" s="577">
        <f t="shared" si="8"/>
        <v>0</v>
      </c>
      <c r="K24" s="577">
        <f t="shared" si="8"/>
        <v>0</v>
      </c>
      <c r="L24" s="577">
        <f t="shared" si="8"/>
        <v>0</v>
      </c>
      <c r="M24" s="577">
        <f t="shared" si="8"/>
        <v>0</v>
      </c>
      <c r="N24" s="577">
        <f t="shared" si="8"/>
        <v>0</v>
      </c>
      <c r="O24" s="577">
        <f t="shared" si="8"/>
        <v>0</v>
      </c>
      <c r="P24" s="577">
        <f t="shared" si="8"/>
        <v>0</v>
      </c>
      <c r="Q24" s="577">
        <f t="shared" si="8"/>
        <v>0</v>
      </c>
      <c r="R24" s="577" t="e">
        <f t="shared" si="8"/>
        <v>#DIV/0!</v>
      </c>
      <c r="S24" s="577" t="e">
        <f t="shared" si="8"/>
        <v>#DIV/0!</v>
      </c>
      <c r="T24" s="606" t="e">
        <f t="shared" si="8"/>
        <v>#DIV/0!</v>
      </c>
      <c r="U24" s="599" t="e">
        <f t="shared" si="8"/>
        <v>#DIV/0!</v>
      </c>
      <c r="V24" s="577" t="e">
        <f t="shared" si="8"/>
        <v>#DIV/0!</v>
      </c>
      <c r="W24" s="577" t="e">
        <f t="shared" si="8"/>
        <v>#DIV/0!</v>
      </c>
      <c r="X24" s="577" t="e">
        <f t="shared" si="8"/>
        <v>#DIV/0!</v>
      </c>
      <c r="Y24" s="577" t="e">
        <f t="shared" si="8"/>
        <v>#DIV/0!</v>
      </c>
      <c r="Z24" s="577" t="e">
        <f t="shared" si="8"/>
        <v>#DIV/0!</v>
      </c>
      <c r="AA24" s="577" t="e">
        <f t="shared" si="8"/>
        <v>#DIV/0!</v>
      </c>
      <c r="AB24" s="577" t="e">
        <f t="shared" si="8"/>
        <v>#DIV/0!</v>
      </c>
      <c r="AC24" s="577" t="e">
        <f t="shared" si="8"/>
        <v>#DIV/0!</v>
      </c>
      <c r="AD24" s="577" t="e">
        <f t="shared" si="8"/>
        <v>#DIV/0!</v>
      </c>
      <c r="AE24" s="577" t="e">
        <f t="shared" si="8"/>
        <v>#DIV/0!</v>
      </c>
      <c r="AF24" s="577" t="e">
        <f t="shared" si="8"/>
        <v>#DIV/0!</v>
      </c>
      <c r="AG24" s="606" t="e">
        <f t="shared" si="8"/>
        <v>#DIV/0!</v>
      </c>
    </row>
    <row r="25" spans="2:34" ht="16" customHeight="1">
      <c r="B25" s="564"/>
      <c r="C25" s="626"/>
      <c r="D25" s="627" t="s">
        <v>344</v>
      </c>
      <c r="E25" s="571"/>
      <c r="F25" s="598">
        <f t="shared" si="7"/>
        <v>0</v>
      </c>
      <c r="G25" s="564"/>
      <c r="H25" s="598">
        <f>H24*基金结算中枢!J$19</f>
        <v>0</v>
      </c>
      <c r="I25" s="598">
        <f>I24*基金结算中枢!K$19</f>
        <v>0</v>
      </c>
      <c r="J25" s="598">
        <f>J24*基金结算中枢!L$19</f>
        <v>0</v>
      </c>
      <c r="K25" s="598">
        <f>K24*基金结算中枢!M$19</f>
        <v>0</v>
      </c>
      <c r="L25" s="598">
        <f>L24*基金结算中枢!N$19</f>
        <v>0</v>
      </c>
      <c r="M25" s="598">
        <f>M24*基金结算中枢!O$19</f>
        <v>0</v>
      </c>
      <c r="N25" s="598">
        <f>N24*基金结算中枢!P$19</f>
        <v>0</v>
      </c>
      <c r="O25" s="598">
        <f>O24*基金结算中枢!Q$19</f>
        <v>0</v>
      </c>
      <c r="P25" s="598">
        <f>P24*基金结算中枢!R$19</f>
        <v>0</v>
      </c>
      <c r="Q25" s="598">
        <f>Q24*基金结算中枢!S$19</f>
        <v>0</v>
      </c>
      <c r="R25" s="598" t="e">
        <f>R24*基金结算中枢!T$19</f>
        <v>#DIV/0!</v>
      </c>
      <c r="S25" s="598" t="e">
        <f>S24*基金结算中枢!U$19</f>
        <v>#DIV/0!</v>
      </c>
      <c r="T25" s="855" t="e">
        <f>T24*基金结算中枢!V$19</f>
        <v>#DIV/0!</v>
      </c>
      <c r="U25" s="598" t="e">
        <f>U24*基金结算中枢!W$19</f>
        <v>#DIV/0!</v>
      </c>
      <c r="V25" s="598" t="e">
        <f>V24*基金结算中枢!X$19</f>
        <v>#DIV/0!</v>
      </c>
      <c r="W25" s="598" t="e">
        <f>W24*基金结算中枢!Y$19</f>
        <v>#DIV/0!</v>
      </c>
      <c r="X25" s="598" t="e">
        <f>X24*基金结算中枢!Z$19</f>
        <v>#DIV/0!</v>
      </c>
      <c r="Y25" s="598" t="e">
        <f>Y24*基金结算中枢!AA$19</f>
        <v>#DIV/0!</v>
      </c>
      <c r="Z25" s="598" t="e">
        <f>Z24*基金结算中枢!AB$19</f>
        <v>#DIV/0!</v>
      </c>
      <c r="AA25" s="598" t="e">
        <f>AA24*基金结算中枢!AC$19</f>
        <v>#DIV/0!</v>
      </c>
      <c r="AB25" s="598" t="e">
        <f>AB24*基金结算中枢!AD$19</f>
        <v>#DIV/0!</v>
      </c>
      <c r="AC25" s="598" t="e">
        <f>AC24*基金结算中枢!AE$19</f>
        <v>#DIV/0!</v>
      </c>
      <c r="AD25" s="598" t="e">
        <f>AD24*基金结算中枢!AF$19</f>
        <v>#DIV/0!</v>
      </c>
      <c r="AE25" s="598" t="e">
        <f>AE24*基金结算中枢!AG$19</f>
        <v>#DIV/0!</v>
      </c>
      <c r="AF25" s="598" t="e">
        <f>AF24*基金结算中枢!AH$19</f>
        <v>#DIV/0!</v>
      </c>
      <c r="AG25" s="855" t="e">
        <f>AG24*基金结算中枢!AI$19</f>
        <v>#DIV/0!</v>
      </c>
    </row>
    <row r="26" spans="2:34" ht="17" customHeight="1" thickBot="1">
      <c r="B26" s="564"/>
      <c r="C26" s="633"/>
      <c r="D26" s="578" t="s">
        <v>329</v>
      </c>
      <c r="E26" s="566"/>
      <c r="F26" s="599">
        <f t="shared" si="7"/>
        <v>0</v>
      </c>
      <c r="G26" s="564"/>
      <c r="H26" s="599">
        <f t="shared" ref="H26:AG26" si="9">H22-H21</f>
        <v>0</v>
      </c>
      <c r="I26" s="577">
        <f t="shared" si="9"/>
        <v>0</v>
      </c>
      <c r="J26" s="577">
        <f t="shared" si="9"/>
        <v>0</v>
      </c>
      <c r="K26" s="577">
        <f t="shared" si="9"/>
        <v>0</v>
      </c>
      <c r="L26" s="577">
        <f t="shared" si="9"/>
        <v>0</v>
      </c>
      <c r="M26" s="577">
        <f t="shared" si="9"/>
        <v>0</v>
      </c>
      <c r="N26" s="577">
        <f t="shared" si="9"/>
        <v>0</v>
      </c>
      <c r="O26" s="577">
        <f t="shared" si="9"/>
        <v>0</v>
      </c>
      <c r="P26" s="577">
        <f t="shared" si="9"/>
        <v>0</v>
      </c>
      <c r="Q26" s="577">
        <f t="shared" si="9"/>
        <v>0</v>
      </c>
      <c r="R26" s="577" t="e">
        <f t="shared" si="9"/>
        <v>#DIV/0!</v>
      </c>
      <c r="S26" s="577" t="e">
        <f t="shared" si="9"/>
        <v>#DIV/0!</v>
      </c>
      <c r="T26" s="606" t="e">
        <f t="shared" si="9"/>
        <v>#DIV/0!</v>
      </c>
      <c r="U26" s="599" t="e">
        <f t="shared" si="9"/>
        <v>#DIV/0!</v>
      </c>
      <c r="V26" s="577" t="e">
        <f t="shared" si="9"/>
        <v>#DIV/0!</v>
      </c>
      <c r="W26" s="577" t="e">
        <f t="shared" si="9"/>
        <v>#DIV/0!</v>
      </c>
      <c r="X26" s="577" t="e">
        <f t="shared" si="9"/>
        <v>#DIV/0!</v>
      </c>
      <c r="Y26" s="577" t="e">
        <f t="shared" si="9"/>
        <v>#DIV/0!</v>
      </c>
      <c r="Z26" s="577" t="e">
        <f t="shared" si="9"/>
        <v>#DIV/0!</v>
      </c>
      <c r="AA26" s="577" t="e">
        <f t="shared" si="9"/>
        <v>#DIV/0!</v>
      </c>
      <c r="AB26" s="577" t="e">
        <f t="shared" si="9"/>
        <v>#DIV/0!</v>
      </c>
      <c r="AC26" s="577" t="e">
        <f t="shared" si="9"/>
        <v>#DIV/0!</v>
      </c>
      <c r="AD26" s="577" t="e">
        <f t="shared" si="9"/>
        <v>#DIV/0!</v>
      </c>
      <c r="AE26" s="577" t="e">
        <f t="shared" si="9"/>
        <v>#DIV/0!</v>
      </c>
      <c r="AF26" s="577" t="e">
        <f t="shared" si="9"/>
        <v>#DIV/0!</v>
      </c>
      <c r="AG26" s="606" t="e">
        <f t="shared" si="9"/>
        <v>#DIV/0!</v>
      </c>
    </row>
    <row r="27" spans="2:34">
      <c r="B27" s="564"/>
      <c r="C27" s="564"/>
      <c r="D27" s="564"/>
      <c r="E27" s="564"/>
      <c r="F27" s="564"/>
      <c r="G27" s="564"/>
      <c r="H27" s="602"/>
      <c r="I27" s="579"/>
      <c r="J27" s="579"/>
      <c r="K27" s="579"/>
      <c r="L27" s="579"/>
      <c r="M27" s="579"/>
      <c r="N27" s="579"/>
      <c r="O27" s="579"/>
      <c r="P27" s="579"/>
      <c r="Q27" s="579"/>
      <c r="R27" s="579"/>
      <c r="S27" s="579"/>
      <c r="T27" s="579"/>
      <c r="U27" s="602"/>
      <c r="V27" s="579"/>
      <c r="W27" s="579"/>
      <c r="X27" s="579"/>
      <c r="Y27" s="579"/>
      <c r="Z27" s="579"/>
      <c r="AA27" s="579"/>
      <c r="AB27" s="579"/>
      <c r="AC27" s="579"/>
      <c r="AD27" s="579"/>
      <c r="AE27" s="579"/>
      <c r="AF27" s="579"/>
      <c r="AG27" s="579"/>
    </row>
    <row r="28" spans="2:34">
      <c r="Q28" s="621"/>
    </row>
    <row r="29" spans="2:34" ht="17" thickBot="1">
      <c r="B29" s="564"/>
      <c r="C29" s="564"/>
      <c r="D29" s="582"/>
      <c r="E29" s="564"/>
      <c r="F29" s="564"/>
      <c r="G29" s="564"/>
      <c r="H29" s="601"/>
      <c r="I29" s="564"/>
      <c r="J29" s="564"/>
      <c r="K29" s="564"/>
      <c r="L29" s="564"/>
      <c r="M29" s="564"/>
      <c r="N29" s="564"/>
      <c r="O29" s="564"/>
      <c r="P29" s="564"/>
      <c r="Q29" s="621"/>
      <c r="R29" s="564"/>
      <c r="S29" s="564"/>
      <c r="T29" s="564"/>
      <c r="U29" s="601"/>
      <c r="V29" s="564"/>
      <c r="W29" s="564"/>
      <c r="X29" s="564"/>
      <c r="Y29" s="564"/>
      <c r="Z29" s="564"/>
      <c r="AA29" s="564"/>
      <c r="AB29" s="564"/>
      <c r="AC29" s="564"/>
      <c r="AD29" s="564"/>
      <c r="AE29" s="564"/>
      <c r="AF29" s="564"/>
      <c r="AG29" s="564"/>
    </row>
    <row r="30" spans="2:34" customFormat="1" ht="16" customHeight="1">
      <c r="B30" s="232"/>
      <c r="C30" s="851" t="s">
        <v>347</v>
      </c>
      <c r="D30" s="557" t="s">
        <v>93</v>
      </c>
      <c r="E30" s="381"/>
      <c r="F30" s="376" t="s">
        <v>108</v>
      </c>
      <c r="G30" s="232"/>
      <c r="H30" s="596">
        <v>44374</v>
      </c>
      <c r="I30" s="596">
        <v>44381</v>
      </c>
      <c r="J30" s="558">
        <v>44388</v>
      </c>
      <c r="K30" s="596">
        <v>44395</v>
      </c>
      <c r="L30" s="558">
        <v>44402</v>
      </c>
      <c r="M30" s="596">
        <v>44409</v>
      </c>
      <c r="N30" s="558">
        <v>44416</v>
      </c>
      <c r="O30" s="596">
        <v>44423</v>
      </c>
      <c r="P30" s="558">
        <v>44430</v>
      </c>
      <c r="Q30" s="596">
        <v>44437</v>
      </c>
      <c r="R30" s="558">
        <v>44444</v>
      </c>
      <c r="S30" s="596">
        <v>44451</v>
      </c>
      <c r="T30" s="854">
        <v>44458</v>
      </c>
      <c r="U30" s="596">
        <v>44465</v>
      </c>
      <c r="V30" s="558">
        <v>44472</v>
      </c>
      <c r="W30" s="596">
        <v>44479</v>
      </c>
      <c r="X30" s="558">
        <v>44486</v>
      </c>
      <c r="Y30" s="596">
        <v>44493</v>
      </c>
      <c r="Z30" s="558">
        <v>44500</v>
      </c>
      <c r="AA30" s="596">
        <v>44507</v>
      </c>
      <c r="AB30" s="558">
        <v>44514</v>
      </c>
      <c r="AC30" s="596">
        <v>44521</v>
      </c>
      <c r="AD30" s="558">
        <v>44528</v>
      </c>
      <c r="AE30" s="596">
        <v>44535</v>
      </c>
      <c r="AF30" s="558">
        <v>44542</v>
      </c>
      <c r="AG30" s="858">
        <v>44549</v>
      </c>
      <c r="AH30" s="541"/>
    </row>
    <row r="31" spans="2:34" s="573" customFormat="1" ht="16" customHeight="1">
      <c r="B31" s="569"/>
      <c r="C31" s="629"/>
      <c r="D31" s="570" t="s">
        <v>109</v>
      </c>
      <c r="E31" s="571"/>
      <c r="F31" s="567" t="s">
        <v>348</v>
      </c>
      <c r="G31" s="564"/>
      <c r="H31" s="597" t="str">
        <f>$F31</f>
        <v>王天佑</v>
      </c>
      <c r="I31" s="572" t="str">
        <f t="shared" ref="I31:AG32" si="10">$F31</f>
        <v>王天佑</v>
      </c>
      <c r="J31" s="572" t="str">
        <f t="shared" si="10"/>
        <v>王天佑</v>
      </c>
      <c r="K31" s="572" t="str">
        <f t="shared" si="10"/>
        <v>王天佑</v>
      </c>
      <c r="L31" s="572" t="str">
        <f t="shared" si="10"/>
        <v>王天佑</v>
      </c>
      <c r="M31" s="572" t="str">
        <f t="shared" si="10"/>
        <v>王天佑</v>
      </c>
      <c r="N31" s="572" t="str">
        <f t="shared" si="10"/>
        <v>王天佑</v>
      </c>
      <c r="O31" s="572" t="str">
        <f t="shared" si="10"/>
        <v>王天佑</v>
      </c>
      <c r="P31" s="572" t="str">
        <f t="shared" si="10"/>
        <v>王天佑</v>
      </c>
      <c r="Q31" s="572" t="str">
        <f t="shared" si="10"/>
        <v>王天佑</v>
      </c>
      <c r="R31" s="572" t="str">
        <f t="shared" si="10"/>
        <v>王天佑</v>
      </c>
      <c r="S31" s="572" t="str">
        <f t="shared" si="10"/>
        <v>王天佑</v>
      </c>
      <c r="T31" s="604" t="str">
        <f t="shared" si="10"/>
        <v>王天佑</v>
      </c>
      <c r="U31" s="597" t="str">
        <f t="shared" si="10"/>
        <v>王天佑</v>
      </c>
      <c r="V31" s="572" t="str">
        <f t="shared" si="10"/>
        <v>王天佑</v>
      </c>
      <c r="W31" s="572" t="str">
        <f t="shared" si="10"/>
        <v>王天佑</v>
      </c>
      <c r="X31" s="572" t="str">
        <f t="shared" si="10"/>
        <v>王天佑</v>
      </c>
      <c r="Y31" s="572" t="str">
        <f t="shared" si="10"/>
        <v>王天佑</v>
      </c>
      <c r="Z31" s="572" t="str">
        <f t="shared" si="10"/>
        <v>王天佑</v>
      </c>
      <c r="AA31" s="572" t="str">
        <f t="shared" si="10"/>
        <v>王天佑</v>
      </c>
      <c r="AB31" s="572" t="str">
        <f t="shared" si="10"/>
        <v>王天佑</v>
      </c>
      <c r="AC31" s="572" t="str">
        <f t="shared" si="10"/>
        <v>王天佑</v>
      </c>
      <c r="AD31" s="572" t="str">
        <f t="shared" si="10"/>
        <v>王天佑</v>
      </c>
      <c r="AE31" s="572" t="str">
        <f t="shared" si="10"/>
        <v>王天佑</v>
      </c>
      <c r="AF31" s="572" t="str">
        <f t="shared" si="10"/>
        <v>王天佑</v>
      </c>
      <c r="AG31" s="604" t="str">
        <f t="shared" si="10"/>
        <v>王天佑</v>
      </c>
      <c r="AH31" s="594"/>
    </row>
    <row r="32" spans="2:34" s="573" customFormat="1" ht="16" customHeight="1">
      <c r="B32" s="569"/>
      <c r="C32" s="629"/>
      <c r="D32" s="630" t="s">
        <v>345</v>
      </c>
      <c r="E32" s="571"/>
      <c r="F32" s="631" t="s">
        <v>349</v>
      </c>
      <c r="G32" s="564"/>
      <c r="H32" s="853" t="str">
        <f>$F32</f>
        <v>132322045</v>
      </c>
      <c r="I32" s="631" t="str">
        <f t="shared" si="10"/>
        <v>132322045</v>
      </c>
      <c r="J32" s="631" t="str">
        <f t="shared" si="10"/>
        <v>132322045</v>
      </c>
      <c r="K32" s="631" t="str">
        <f t="shared" si="10"/>
        <v>132322045</v>
      </c>
      <c r="L32" s="631" t="str">
        <f t="shared" si="10"/>
        <v>132322045</v>
      </c>
      <c r="M32" s="631" t="str">
        <f t="shared" si="10"/>
        <v>132322045</v>
      </c>
      <c r="N32" s="631" t="str">
        <f t="shared" si="10"/>
        <v>132322045</v>
      </c>
      <c r="O32" s="631" t="str">
        <f t="shared" si="10"/>
        <v>132322045</v>
      </c>
      <c r="P32" s="631" t="str">
        <f t="shared" si="10"/>
        <v>132322045</v>
      </c>
      <c r="Q32" s="631" t="str">
        <f t="shared" si="10"/>
        <v>132322045</v>
      </c>
      <c r="R32" s="631" t="str">
        <f t="shared" si="10"/>
        <v>132322045</v>
      </c>
      <c r="S32" s="631" t="str">
        <f t="shared" si="10"/>
        <v>132322045</v>
      </c>
      <c r="T32" s="631" t="str">
        <f t="shared" si="10"/>
        <v>132322045</v>
      </c>
      <c r="U32" s="853" t="str">
        <f t="shared" si="10"/>
        <v>132322045</v>
      </c>
      <c r="V32" s="631" t="str">
        <f t="shared" si="10"/>
        <v>132322045</v>
      </c>
      <c r="W32" s="631" t="str">
        <f t="shared" si="10"/>
        <v>132322045</v>
      </c>
      <c r="X32" s="631" t="str">
        <f t="shared" si="10"/>
        <v>132322045</v>
      </c>
      <c r="Y32" s="631" t="str">
        <f t="shared" si="10"/>
        <v>132322045</v>
      </c>
      <c r="Z32" s="631" t="str">
        <f t="shared" si="10"/>
        <v>132322045</v>
      </c>
      <c r="AA32" s="631" t="str">
        <f t="shared" si="10"/>
        <v>132322045</v>
      </c>
      <c r="AB32" s="631" t="str">
        <f t="shared" si="10"/>
        <v>132322045</v>
      </c>
      <c r="AC32" s="631" t="str">
        <f t="shared" si="10"/>
        <v>132322045</v>
      </c>
      <c r="AD32" s="631" t="str">
        <f t="shared" si="10"/>
        <v>132322045</v>
      </c>
      <c r="AE32" s="631" t="str">
        <f t="shared" si="10"/>
        <v>132322045</v>
      </c>
      <c r="AF32" s="631" t="str">
        <f t="shared" si="10"/>
        <v>132322045</v>
      </c>
      <c r="AG32" s="631" t="str">
        <f t="shared" si="10"/>
        <v>132322045</v>
      </c>
      <c r="AH32" s="594"/>
    </row>
    <row r="33" spans="2:34" s="590" customFormat="1" ht="16" customHeight="1">
      <c r="B33" s="587"/>
      <c r="C33" s="629"/>
      <c r="D33" s="588" t="s">
        <v>310</v>
      </c>
      <c r="E33" s="589"/>
      <c r="F33" s="612">
        <f>LOOKUP(9E+307,H33:T33)</f>
        <v>86806.24</v>
      </c>
      <c r="G33" s="632"/>
      <c r="H33" s="612">
        <v>0</v>
      </c>
      <c r="I33" s="613"/>
      <c r="J33" s="613"/>
      <c r="K33" s="613"/>
      <c r="L33" s="613"/>
      <c r="M33" s="613"/>
      <c r="N33" s="613"/>
      <c r="O33" s="613"/>
      <c r="P33" s="613"/>
      <c r="Q33" s="634">
        <f>57130.48+6421.86+23253.9</f>
        <v>86806.24</v>
      </c>
      <c r="R33" s="613"/>
      <c r="S33" s="613"/>
      <c r="T33" s="614"/>
      <c r="U33" s="612"/>
      <c r="V33" s="613"/>
      <c r="W33" s="613"/>
      <c r="X33" s="613"/>
      <c r="Y33" s="613"/>
      <c r="Z33" s="613"/>
      <c r="AA33" s="613"/>
      <c r="AB33" s="613"/>
      <c r="AC33" s="613"/>
      <c r="AD33" s="613"/>
      <c r="AE33" s="613"/>
      <c r="AF33" s="613"/>
      <c r="AG33" s="614"/>
      <c r="AH33" s="607"/>
    </row>
    <row r="34" spans="2:34" s="573" customFormat="1" ht="17" customHeight="1">
      <c r="B34" s="569"/>
      <c r="C34" s="629"/>
      <c r="D34" s="575" t="s">
        <v>309</v>
      </c>
      <c r="E34" s="571"/>
      <c r="F34" s="609">
        <f>LOOKUP(9E+307,H34:T34)</f>
        <v>0</v>
      </c>
      <c r="G34" s="564"/>
      <c r="H34" s="609">
        <v>0</v>
      </c>
      <c r="I34" s="609"/>
      <c r="J34" s="609"/>
      <c r="K34" s="610"/>
      <c r="L34" s="610"/>
      <c r="M34" s="610"/>
      <c r="N34" s="610"/>
      <c r="O34" s="610"/>
      <c r="P34" s="610"/>
      <c r="Q34" s="610">
        <v>0</v>
      </c>
      <c r="R34" s="610"/>
      <c r="S34" s="610"/>
      <c r="T34" s="611"/>
      <c r="U34" s="609"/>
      <c r="V34" s="610"/>
      <c r="W34" s="610"/>
      <c r="X34" s="610"/>
      <c r="Y34" s="610"/>
      <c r="Z34" s="610"/>
      <c r="AA34" s="610"/>
      <c r="AB34" s="610"/>
      <c r="AC34" s="610"/>
      <c r="AD34" s="610"/>
      <c r="AE34" s="610"/>
      <c r="AF34" s="610"/>
      <c r="AG34" s="611"/>
      <c r="AH34" s="594"/>
    </row>
    <row r="35" spans="2:34" s="573" customFormat="1" ht="17" customHeight="1">
      <c r="B35" s="569"/>
      <c r="C35" s="629"/>
      <c r="D35" s="575" t="s">
        <v>350</v>
      </c>
      <c r="E35" s="571"/>
      <c r="F35" s="609"/>
      <c r="G35" s="564"/>
      <c r="H35" s="609"/>
      <c r="I35" s="609">
        <f>基金结算中枢!J21</f>
        <v>0</v>
      </c>
      <c r="J35" s="609">
        <f>基金结算中枢!K21</f>
        <v>0</v>
      </c>
      <c r="K35" s="609">
        <f>基金结算中枢!L21</f>
        <v>0</v>
      </c>
      <c r="L35" s="609">
        <f>基金结算中枢!M21</f>
        <v>0</v>
      </c>
      <c r="M35" s="609">
        <f>基金结算中枢!N21</f>
        <v>0</v>
      </c>
      <c r="N35" s="609">
        <f>基金结算中枢!O21</f>
        <v>0</v>
      </c>
      <c r="O35" s="609">
        <f>基金结算中枢!P21</f>
        <v>0</v>
      </c>
      <c r="P35" s="609">
        <f>基金结算中枢!Q21</f>
        <v>0</v>
      </c>
      <c r="Q35" s="609">
        <f>基金结算中枢!R21</f>
        <v>0</v>
      </c>
      <c r="R35" s="609">
        <f>基金结算中枢!S21</f>
        <v>0</v>
      </c>
      <c r="S35" s="609">
        <f>基金结算中枢!T21</f>
        <v>0</v>
      </c>
      <c r="T35" s="857">
        <f>基金结算中枢!U21</f>
        <v>0</v>
      </c>
      <c r="U35" s="609">
        <f>基金结算中枢!V21</f>
        <v>0</v>
      </c>
      <c r="V35" s="609">
        <f>基金结算中枢!W21</f>
        <v>0</v>
      </c>
      <c r="W35" s="609">
        <f>基金结算中枢!X21</f>
        <v>0</v>
      </c>
      <c r="X35" s="609">
        <f>基金结算中枢!Y21</f>
        <v>0</v>
      </c>
      <c r="Y35" s="609">
        <f>基金结算中枢!Z21</f>
        <v>0</v>
      </c>
      <c r="Z35" s="609">
        <f>基金结算中枢!AA21</f>
        <v>0</v>
      </c>
      <c r="AA35" s="609">
        <f>基金结算中枢!AB21</f>
        <v>0</v>
      </c>
      <c r="AB35" s="609">
        <f>基金结算中枢!AC21</f>
        <v>0</v>
      </c>
      <c r="AC35" s="609">
        <f>基金结算中枢!AD21</f>
        <v>0</v>
      </c>
      <c r="AD35" s="609">
        <f>基金结算中枢!AE21</f>
        <v>0</v>
      </c>
      <c r="AE35" s="609">
        <f>基金结算中枢!AF21</f>
        <v>0</v>
      </c>
      <c r="AF35" s="609">
        <f>基金结算中枢!AG21</f>
        <v>0</v>
      </c>
      <c r="AG35" s="857">
        <f>基金结算中枢!AH21</f>
        <v>0</v>
      </c>
      <c r="AH35" s="594"/>
    </row>
    <row r="36" spans="2:34" s="573" customFormat="1" ht="16" customHeight="1">
      <c r="B36" s="569"/>
      <c r="C36" s="629"/>
      <c r="D36" s="574" t="s">
        <v>308</v>
      </c>
      <c r="E36" s="571"/>
      <c r="F36" s="599">
        <f>LOOKUP(9E+307,H36:T36)</f>
        <v>8.6806239999999999</v>
      </c>
      <c r="G36" s="564"/>
      <c r="H36" s="599">
        <f>H33/基金结算中枢!J$11</f>
        <v>0</v>
      </c>
      <c r="I36" s="599">
        <f>I33/基金结算中枢!K$11</f>
        <v>0</v>
      </c>
      <c r="J36" s="599">
        <f>J33/基金结算中枢!L$11</f>
        <v>0</v>
      </c>
      <c r="K36" s="599">
        <f>K33/基金结算中枢!M$11</f>
        <v>0</v>
      </c>
      <c r="L36" s="599">
        <f>L33/基金结算中枢!N$11</f>
        <v>0</v>
      </c>
      <c r="M36" s="599">
        <f>M33/基金结算中枢!O$11</f>
        <v>0</v>
      </c>
      <c r="N36" s="599">
        <f>N33/基金结算中枢!P$11</f>
        <v>0</v>
      </c>
      <c r="O36" s="599">
        <f>O33/基金结算中枢!Q$11</f>
        <v>0</v>
      </c>
      <c r="P36" s="599">
        <f>P33/基金结算中枢!R$11</f>
        <v>0</v>
      </c>
      <c r="Q36" s="599">
        <f>Q33/基金结算中枢!S$11</f>
        <v>8.6806239999999999</v>
      </c>
      <c r="R36" s="599" t="e">
        <f>R33/基金结算中枢!T$11</f>
        <v>#DIV/0!</v>
      </c>
      <c r="S36" s="599" t="e">
        <f>S33/基金结算中枢!U$11</f>
        <v>#DIV/0!</v>
      </c>
      <c r="T36" s="856" t="e">
        <f>T33/基金结算中枢!V$11</f>
        <v>#DIV/0!</v>
      </c>
      <c r="U36" s="599" t="e">
        <f>U33/基金结算中枢!W$11</f>
        <v>#DIV/0!</v>
      </c>
      <c r="V36" s="599" t="e">
        <f>V33/基金结算中枢!X$11</f>
        <v>#DIV/0!</v>
      </c>
      <c r="W36" s="599" t="e">
        <f>W33/基金结算中枢!Y$11</f>
        <v>#DIV/0!</v>
      </c>
      <c r="X36" s="599" t="e">
        <f>X33/基金结算中枢!Z$11</f>
        <v>#DIV/0!</v>
      </c>
      <c r="Y36" s="599" t="e">
        <f>Y33/基金结算中枢!AA$11</f>
        <v>#DIV/0!</v>
      </c>
      <c r="Z36" s="599" t="e">
        <f>Z33/基金结算中枢!AB$11</f>
        <v>#DIV/0!</v>
      </c>
      <c r="AA36" s="599" t="e">
        <f>AA33/基金结算中枢!AC$11</f>
        <v>#DIV/0!</v>
      </c>
      <c r="AB36" s="599" t="e">
        <f>AB33/基金结算中枢!AD$11</f>
        <v>#DIV/0!</v>
      </c>
      <c r="AC36" s="599" t="e">
        <f>AC33/基金结算中枢!AE$11</f>
        <v>#DIV/0!</v>
      </c>
      <c r="AD36" s="599" t="e">
        <f>AD33/基金结算中枢!AF$11</f>
        <v>#DIV/0!</v>
      </c>
      <c r="AE36" s="599" t="e">
        <f>AE33/基金结算中枢!AG$11</f>
        <v>#DIV/0!</v>
      </c>
      <c r="AF36" s="599" t="e">
        <f>AF33/基金结算中枢!AH$11</f>
        <v>#DIV/0!</v>
      </c>
      <c r="AG36" s="856" t="e">
        <f>AG33/基金结算中枢!AI$11</f>
        <v>#DIV/0!</v>
      </c>
      <c r="AH36" s="594"/>
    </row>
    <row r="37" spans="2:34" s="573" customFormat="1" ht="16" customHeight="1">
      <c r="B37" s="569"/>
      <c r="C37" s="629"/>
      <c r="D37" s="574" t="s">
        <v>307</v>
      </c>
      <c r="E37" s="571"/>
      <c r="F37" s="599">
        <f>LOOKUP(9E+307,H37:T37)</f>
        <v>0</v>
      </c>
      <c r="G37" s="564"/>
      <c r="H37" s="599">
        <v>0</v>
      </c>
      <c r="I37" s="577">
        <f t="array" ref="I37">I34-I34*_xlfn.IFS(
MAX(MIN(COLUMN(I34)-(MAX(IF($H38:I38&lt;I34,COLUMN($H38:I38)))+1),COLUMN(I34)-(COLUMN($H38))),0)&lt;=52,基金费率!$H$25,
AND(MAX(MIN(COLUMN(I34)-(MAX(IF($H38:I38&lt;I34,COLUMN($H38:I38)))+1),COLUMN(I34)-(COLUMN($H38))),0)&gt;52,
MAX(MIN(COLUMN(I34)-(MAX(IF($H38:I38&lt;I34,COLUMN($H38:I38)))+1),COLUMN(I34)-(COLUMN($H38))),0)&lt;=104),基金费率!$H$26,
MAX(MIN(COLUMN(I34)-(MAX(IF($H38:I38&lt;I34,COLUMN($H38:I38)))+1),COLUMN(I34)-(COLUMN($H38))),0)&gt;104,基金费率!$H$27)</f>
        <v>0</v>
      </c>
      <c r="J37" s="577">
        <f t="array" ref="J37">J34-J34*_xlfn.IFS(
MAX(MIN(COLUMN(J34)-(MAX(IF($H38:J38&lt;J34,COLUMN($H38:J38)))+1),COLUMN(J34)-(COLUMN($H38))),0)&lt;=52,基金费率!$H$25,
AND(MAX(MIN(COLUMN(J34)-(MAX(IF($H38:J38&lt;J34,COLUMN($H38:J38)))+1),COLUMN(J34)-(COLUMN($H38))),0)&gt;52,
MAX(MIN(COLUMN(J34)-(MAX(IF($H38:J38&lt;J34,COLUMN($H38:J38)))+1),COLUMN(J34)-(COLUMN($H38))),0)&lt;=104),基金费率!$H$26,
MAX(MIN(COLUMN(J34)-(MAX(IF($H38:J38&lt;J34,COLUMN($H38:J38)))+1),COLUMN(J34)-(COLUMN($H38))),0)&gt;104,基金费率!$H$27)</f>
        <v>0</v>
      </c>
      <c r="K37" s="577">
        <f t="array" ref="K37">K34-K34*_xlfn.IFS(
MAX(MIN(COLUMN(K34)-(MAX(IF($H38:K38&lt;K34,COLUMN($H38:K38)))+1),COLUMN(K34)-(COLUMN($H38))),0)&lt;=52,基金费率!$H$25,
AND(MAX(MIN(COLUMN(K34)-(MAX(IF($H38:K38&lt;K34,COLUMN($H38:K38)))+1),COLUMN(K34)-(COLUMN($H38))),0)&gt;52,
MAX(MIN(COLUMN(K34)-(MAX(IF($H38:K38&lt;K34,COLUMN($H38:K38)))+1),COLUMN(K34)-(COLUMN($H38))),0)&lt;=104),基金费率!$H$26,
MAX(MIN(COLUMN(K34)-(MAX(IF($H38:K38&lt;K34,COLUMN($H38:K38)))+1),COLUMN(K34)-(COLUMN($H38))),0)&gt;104,基金费率!$H$27)</f>
        <v>0</v>
      </c>
      <c r="L37" s="577">
        <f t="array" ref="L37">L34-L34*_xlfn.IFS(
MAX(MIN(COLUMN(L34)-(MAX(IF($H38:L38&lt;L34,COLUMN($H38:L38)))+1),COLUMN(L34)-(COLUMN($H38))),0)&lt;=52,基金费率!$H$25,
AND(MAX(MIN(COLUMN(L34)-(MAX(IF($H38:L38&lt;L34,COLUMN($H38:L38)))+1),COLUMN(L34)-(COLUMN($H38))),0)&gt;52,
MAX(MIN(COLUMN(L34)-(MAX(IF($H38:L38&lt;L34,COLUMN($H38:L38)))+1),COLUMN(L34)-(COLUMN($H38))),0)&lt;=104),基金费率!$H$26,
MAX(MIN(COLUMN(L34)-(MAX(IF($H38:L38&lt;L34,COLUMN($H38:L38)))+1),COLUMN(L34)-(COLUMN($H38))),0)&gt;104,基金费率!$H$27)</f>
        <v>0</v>
      </c>
      <c r="M37" s="577">
        <f t="array" ref="M37">M34-M34*_xlfn.IFS(
MAX(MIN(COLUMN(M34)-(MAX(IF($H38:M38&lt;M34,COLUMN($H38:M38)))+1),COLUMN(M34)-(COLUMN($H38))),0)&lt;=52,基金费率!$H$25,
AND(MAX(MIN(COLUMN(M34)-(MAX(IF($H38:M38&lt;M34,COLUMN($H38:M38)))+1),COLUMN(M34)-(COLUMN($H38))),0)&gt;52,
MAX(MIN(COLUMN(M34)-(MAX(IF($H38:M38&lt;M34,COLUMN($H38:M38)))+1),COLUMN(M34)-(COLUMN($H38))),0)&lt;=104),基金费率!$H$26,
MAX(MIN(COLUMN(M34)-(MAX(IF($H38:M38&lt;M34,COLUMN($H38:M38)))+1),COLUMN(M34)-(COLUMN($H38))),0)&gt;104,基金费率!$H$27)</f>
        <v>0</v>
      </c>
      <c r="N37" s="577">
        <f t="array" ref="N37">N34-N34*_xlfn.IFS(
MAX(MIN(COLUMN(N34)-(MAX(IF($H38:N38&lt;N34,COLUMN($H38:N38)))+1),COLUMN(N34)-(COLUMN($H38))),0)&lt;=52,基金费率!$H$25,
AND(MAX(MIN(COLUMN(N34)-(MAX(IF($H38:N38&lt;N34,COLUMN($H38:N38)))+1),COLUMN(N34)-(COLUMN($H38))),0)&gt;52,
MAX(MIN(COLUMN(N34)-(MAX(IF($H38:N38&lt;N34,COLUMN($H38:N38)))+1),COLUMN(N34)-(COLUMN($H38))),0)&lt;=104),基金费率!$H$26,
MAX(MIN(COLUMN(N34)-(MAX(IF($H38:N38&lt;N34,COLUMN($H38:N38)))+1),COLUMN(N34)-(COLUMN($H38))),0)&gt;104,基金费率!$H$27)</f>
        <v>0</v>
      </c>
      <c r="O37" s="577">
        <f t="array" ref="O37">O34-O34*_xlfn.IFS(
MAX(MIN(COLUMN(O34)-(MAX(IF($H38:O38&lt;O34,COLUMN($H38:O38)))+1),COLUMN(O34)-(COLUMN($H38))),0)&lt;=52,基金费率!$H$25,
AND(MAX(MIN(COLUMN(O34)-(MAX(IF($H38:O38&lt;O34,COLUMN($H38:O38)))+1),COLUMN(O34)-(COLUMN($H38))),0)&gt;52,
MAX(MIN(COLUMN(O34)-(MAX(IF($H38:O38&lt;O34,COLUMN($H38:O38)))+1),COLUMN(O34)-(COLUMN($H38))),0)&lt;=104),基金费率!$H$26,
MAX(MIN(COLUMN(O34)-(MAX(IF($H38:O38&lt;O34,COLUMN($H38:O38)))+1),COLUMN(O34)-(COLUMN($H38))),0)&gt;104,基金费率!$H$27)</f>
        <v>0</v>
      </c>
      <c r="P37" s="577">
        <f t="array" ref="P37">P34-P34*_xlfn.IFS(
MAX(MIN(COLUMN(P34)-(MAX(IF($H38:P38&lt;P34,COLUMN($H38:P38)))+1),COLUMN(P34)-(COLUMN($H38))),0)&lt;=52,基金费率!$H$25,
AND(MAX(MIN(COLUMN(P34)-(MAX(IF($H38:P38&lt;P34,COLUMN($H38:P38)))+1),COLUMN(P34)-(COLUMN($H38))),0)&gt;52,
MAX(MIN(COLUMN(P34)-(MAX(IF($H38:P38&lt;P34,COLUMN($H38:P38)))+1),COLUMN(P34)-(COLUMN($H38))),0)&lt;=104),基金费率!$H$26,
MAX(MIN(COLUMN(P34)-(MAX(IF($H38:P38&lt;P34,COLUMN($H38:P38)))+1),COLUMN(P34)-(COLUMN($H38))),0)&gt;104,基金费率!$H$27)</f>
        <v>0</v>
      </c>
      <c r="Q37" s="577">
        <f t="array" ref="Q37">Q34-Q34*_xlfn.IFS(
MAX(MIN(COLUMN(Q34)-(MAX(IF($H38:Q38&lt;Q34,COLUMN($H38:Q38)))+1),COLUMN(Q34)-(COLUMN($H38))),0)&lt;=52,基金费率!$H$25,
AND(MAX(MIN(COLUMN(Q34)-(MAX(IF($H38:Q38&lt;Q34,COLUMN($H38:Q38)))+1),COLUMN(Q34)-(COLUMN($H38))),0)&gt;52,
MAX(MIN(COLUMN(Q34)-(MAX(IF($H38:Q38&lt;Q34,COLUMN($H38:Q38)))+1),COLUMN(Q34)-(COLUMN($H38))),0)&lt;=104),基金费率!$H$26,
MAX(MIN(COLUMN(Q34)-(MAX(IF($H38:Q38&lt;Q34,COLUMN($H38:Q38)))+1),COLUMN(Q34)-(COLUMN($H38))),0)&gt;104,基金费率!$H$27)</f>
        <v>0</v>
      </c>
      <c r="R37" s="577" t="e">
        <f t="array" ref="R37">R34-R34*_xlfn.IFS(
MAX(MIN(COLUMN(R34)-(MAX(IF($H38:R38&lt;R34,COLUMN($H38:R38)))+1),COLUMN(R34)-(COLUMN($H38))),0)&lt;=52,基金费率!$H$25,
AND(MAX(MIN(COLUMN(R34)-(MAX(IF($H38:R38&lt;R34,COLUMN($H38:R38)))+1),COLUMN(R34)-(COLUMN($H38))),0)&gt;52,
MAX(MIN(COLUMN(R34)-(MAX(IF($H38:R38&lt;R34,COLUMN($H38:R38)))+1),COLUMN(R34)-(COLUMN($H38))),0)&lt;=104),基金费率!$H$26,
MAX(MIN(COLUMN(R34)-(MAX(IF($H38:R38&lt;R34,COLUMN($H38:R38)))+1),COLUMN(R34)-(COLUMN($H38))),0)&gt;104,基金费率!$H$27)</f>
        <v>#DIV/0!</v>
      </c>
      <c r="S37" s="577" t="e">
        <f t="array" ref="S37">S34-S34*_xlfn.IFS(
MAX(MIN(COLUMN(S34)-(MAX(IF($H38:S38&lt;S34,COLUMN($H38:S38)))+1),COLUMN(S34)-(COLUMN($H38))),0)&lt;=52,基金费率!$H$25,
AND(MAX(MIN(COLUMN(S34)-(MAX(IF($H38:S38&lt;S34,COLUMN($H38:S38)))+1),COLUMN(S34)-(COLUMN($H38))),0)&gt;52,
MAX(MIN(COLUMN(S34)-(MAX(IF($H38:S38&lt;S34,COLUMN($H38:S38)))+1),COLUMN(S34)-(COLUMN($H38))),0)&lt;=104),基金费率!$H$26,
MAX(MIN(COLUMN(S34)-(MAX(IF($H38:S38&lt;S34,COLUMN($H38:S38)))+1),COLUMN(S34)-(COLUMN($H38))),0)&gt;104,基金费率!$H$27)</f>
        <v>#DIV/0!</v>
      </c>
      <c r="T37" s="606" t="e">
        <f t="array" ref="T37">T34-T34*_xlfn.IFS(
MAX(MIN(COLUMN(T34)-(MAX(IF($H38:T38&lt;T34,COLUMN($H38:T38)))+1),COLUMN(T34)-(COLUMN($H38))),0)&lt;=52,基金费率!$H$25,
AND(MAX(MIN(COLUMN(T34)-(MAX(IF($H38:T38&lt;T34,COLUMN($H38:T38)))+1),COLUMN(T34)-(COLUMN($H38))),0)&gt;52,
MAX(MIN(COLUMN(T34)-(MAX(IF($H38:T38&lt;T34,COLUMN($H38:T38)))+1),COLUMN(T34)-(COLUMN($H38))),0)&lt;=104),基金费率!$H$26,
MAX(MIN(COLUMN(T34)-(MAX(IF($H38:T38&lt;T34,COLUMN($H38:T38)))+1),COLUMN(T34)-(COLUMN($H38))),0)&gt;104,基金费率!$H$27)</f>
        <v>#DIV/0!</v>
      </c>
      <c r="U37" s="599" t="e">
        <f t="array" ref="U37">U34-U34*_xlfn.IFS(
MAX(MIN(COLUMN(U34)-(MAX(IF($H38:U38&lt;U34,COLUMN($H38:U38)))+1),COLUMN(U34)-(COLUMN($H38))),0)&lt;=52,基金费率!$H$25,
AND(MAX(MIN(COLUMN(U34)-(MAX(IF($H38:U38&lt;U34,COLUMN($H38:U38)))+1),COLUMN(U34)-(COLUMN($H38))),0)&gt;52,
MAX(MIN(COLUMN(U34)-(MAX(IF($H38:U38&lt;U34,COLUMN($H38:U38)))+1),COLUMN(U34)-(COLUMN($H38))),0)&lt;=104),基金费率!$H$26,
MAX(MIN(COLUMN(U34)-(MAX(IF($H38:U38&lt;U34,COLUMN($H38:U38)))+1),COLUMN(U34)-(COLUMN($H38))),0)&gt;104,基金费率!$H$27)</f>
        <v>#DIV/0!</v>
      </c>
      <c r="V37" s="577" t="e">
        <f t="array" ref="V37">V34-V34*_xlfn.IFS(
MAX(MIN(COLUMN(V34)-(MAX(IF($H38:V38&lt;V34,COLUMN($H38:V38)))+1),COLUMN(V34)-(COLUMN($H38))),0)&lt;=52,基金费率!$H$25,
AND(MAX(MIN(COLUMN(V34)-(MAX(IF($H38:V38&lt;V34,COLUMN($H38:V38)))+1),COLUMN(V34)-(COLUMN($H38))),0)&gt;52,
MAX(MIN(COLUMN(V34)-(MAX(IF($H38:V38&lt;V34,COLUMN($H38:V38)))+1),COLUMN(V34)-(COLUMN($H38))),0)&lt;=104),基金费率!$H$26,
MAX(MIN(COLUMN(V34)-(MAX(IF($H38:V38&lt;V34,COLUMN($H38:V38)))+1),COLUMN(V34)-(COLUMN($H38))),0)&gt;104,基金费率!$H$27)</f>
        <v>#DIV/0!</v>
      </c>
      <c r="W37" s="577" t="e">
        <f t="array" ref="W37">W34-W34*_xlfn.IFS(
MAX(MIN(COLUMN(W34)-(MAX(IF($H38:W38&lt;W34,COLUMN($H38:W38)))+1),COLUMN(W34)-(COLUMN($H38))),0)&lt;=52,基金费率!$H$25,
AND(MAX(MIN(COLUMN(W34)-(MAX(IF($H38:W38&lt;W34,COLUMN($H38:W38)))+1),COLUMN(W34)-(COLUMN($H38))),0)&gt;52,
MAX(MIN(COLUMN(W34)-(MAX(IF($H38:W38&lt;W34,COLUMN($H38:W38)))+1),COLUMN(W34)-(COLUMN($H38))),0)&lt;=104),基金费率!$H$26,
MAX(MIN(COLUMN(W34)-(MAX(IF($H38:W38&lt;W34,COLUMN($H38:W38)))+1),COLUMN(W34)-(COLUMN($H38))),0)&gt;104,基金费率!$H$27)</f>
        <v>#DIV/0!</v>
      </c>
      <c r="X37" s="577" t="e">
        <f t="array" ref="X37">X34-X34*_xlfn.IFS(
MAX(MIN(COLUMN(X34)-(MAX(IF($H38:X38&lt;X34,COLUMN($H38:X38)))+1),COLUMN(X34)-(COLUMN($H38))),0)&lt;=52,基金费率!$H$25,
AND(MAX(MIN(COLUMN(X34)-(MAX(IF($H38:X38&lt;X34,COLUMN($H38:X38)))+1),COLUMN(X34)-(COLUMN($H38))),0)&gt;52,
MAX(MIN(COLUMN(X34)-(MAX(IF($H38:X38&lt;X34,COLUMN($H38:X38)))+1),COLUMN(X34)-(COLUMN($H38))),0)&lt;=104),基金费率!$H$26,
MAX(MIN(COLUMN(X34)-(MAX(IF($H38:X38&lt;X34,COLUMN($H38:X38)))+1),COLUMN(X34)-(COLUMN($H38))),0)&gt;104,基金费率!$H$27)</f>
        <v>#DIV/0!</v>
      </c>
      <c r="Y37" s="577" t="e">
        <f t="array" ref="Y37">Y34-Y34*_xlfn.IFS(
MAX(MIN(COLUMN(Y34)-(MAX(IF($H38:Y38&lt;Y34,COLUMN($H38:Y38)))+1),COLUMN(Y34)-(COLUMN($H38))),0)&lt;=52,基金费率!$H$25,
AND(MAX(MIN(COLUMN(Y34)-(MAX(IF($H38:Y38&lt;Y34,COLUMN($H38:Y38)))+1),COLUMN(Y34)-(COLUMN($H38))),0)&gt;52,
MAX(MIN(COLUMN(Y34)-(MAX(IF($H38:Y38&lt;Y34,COLUMN($H38:Y38)))+1),COLUMN(Y34)-(COLUMN($H38))),0)&lt;=104),基金费率!$H$26,
MAX(MIN(COLUMN(Y34)-(MAX(IF($H38:Y38&lt;Y34,COLUMN($H38:Y38)))+1),COLUMN(Y34)-(COLUMN($H38))),0)&gt;104,基金费率!$H$27)</f>
        <v>#DIV/0!</v>
      </c>
      <c r="Z37" s="577" t="e">
        <f t="array" ref="Z37">Z34-Z34*_xlfn.IFS(
MAX(MIN(COLUMN(Z34)-(MAX(IF($H38:Z38&lt;Z34,COLUMN($H38:Z38)))+1),COLUMN(Z34)-(COLUMN($H38))),0)&lt;=52,基金费率!$H$25,
AND(MAX(MIN(COLUMN(Z34)-(MAX(IF($H38:Z38&lt;Z34,COLUMN($H38:Z38)))+1),COLUMN(Z34)-(COLUMN($H38))),0)&gt;52,
MAX(MIN(COLUMN(Z34)-(MAX(IF($H38:Z38&lt;Z34,COLUMN($H38:Z38)))+1),COLUMN(Z34)-(COLUMN($H38))),0)&lt;=104),基金费率!$H$26,
MAX(MIN(COLUMN(Z34)-(MAX(IF($H38:Z38&lt;Z34,COLUMN($H38:Z38)))+1),COLUMN(Z34)-(COLUMN($H38))),0)&gt;104,基金费率!$H$27)</f>
        <v>#DIV/0!</v>
      </c>
      <c r="AA37" s="577" t="e">
        <f t="array" ref="AA37">AA34-AA34*_xlfn.IFS(
MAX(MIN(COLUMN(AA34)-(MAX(IF($H38:AA38&lt;AA34,COLUMN($H38:AA38)))+1),COLUMN(AA34)-(COLUMN($H38))),0)&lt;=52,基金费率!$H$25,
AND(MAX(MIN(COLUMN(AA34)-(MAX(IF($H38:AA38&lt;AA34,COLUMN($H38:AA38)))+1),COLUMN(AA34)-(COLUMN($H38))),0)&gt;52,
MAX(MIN(COLUMN(AA34)-(MAX(IF($H38:AA38&lt;AA34,COLUMN($H38:AA38)))+1),COLUMN(AA34)-(COLUMN($H38))),0)&lt;=104),基金费率!$H$26,
MAX(MIN(COLUMN(AA34)-(MAX(IF($H38:AA38&lt;AA34,COLUMN($H38:AA38)))+1),COLUMN(AA34)-(COLUMN($H38))),0)&gt;104,基金费率!$H$27)</f>
        <v>#DIV/0!</v>
      </c>
      <c r="AB37" s="577" t="e">
        <f t="array" ref="AB37">AB34-AB34*_xlfn.IFS(
MAX(MIN(COLUMN(AB34)-(MAX(IF($H38:AB38&lt;AB34,COLUMN($H38:AB38)))+1),COLUMN(AB34)-(COLUMN($H38))),0)&lt;=52,基金费率!$H$25,
AND(MAX(MIN(COLUMN(AB34)-(MAX(IF($H38:AB38&lt;AB34,COLUMN($H38:AB38)))+1),COLUMN(AB34)-(COLUMN($H38))),0)&gt;52,
MAX(MIN(COLUMN(AB34)-(MAX(IF($H38:AB38&lt;AB34,COLUMN($H38:AB38)))+1),COLUMN(AB34)-(COLUMN($H38))),0)&lt;=104),基金费率!$H$26,
MAX(MIN(COLUMN(AB34)-(MAX(IF($H38:AB38&lt;AB34,COLUMN($H38:AB38)))+1),COLUMN(AB34)-(COLUMN($H38))),0)&gt;104,基金费率!$H$27)</f>
        <v>#DIV/0!</v>
      </c>
      <c r="AC37" s="577" t="e">
        <f t="array" ref="AC37">AC34-AC34*_xlfn.IFS(
MAX(MIN(COLUMN(AC34)-(MAX(IF($H38:AC38&lt;AC34,COLUMN($H38:AC38)))+1),COLUMN(AC34)-(COLUMN($H38))),0)&lt;=52,基金费率!$H$25,
AND(MAX(MIN(COLUMN(AC34)-(MAX(IF($H38:AC38&lt;AC34,COLUMN($H38:AC38)))+1),COLUMN(AC34)-(COLUMN($H38))),0)&gt;52,
MAX(MIN(COLUMN(AC34)-(MAX(IF($H38:AC38&lt;AC34,COLUMN($H38:AC38)))+1),COLUMN(AC34)-(COLUMN($H38))),0)&lt;=104),基金费率!$H$26,
MAX(MIN(COLUMN(AC34)-(MAX(IF($H38:AC38&lt;AC34,COLUMN($H38:AC38)))+1),COLUMN(AC34)-(COLUMN($H38))),0)&gt;104,基金费率!$H$27)</f>
        <v>#DIV/0!</v>
      </c>
      <c r="AD37" s="577" t="e">
        <f t="array" ref="AD37">AD34-AD34*_xlfn.IFS(
MAX(MIN(COLUMN(AD34)-(MAX(IF($H38:AD38&lt;AD34,COLUMN($H38:AD38)))+1),COLUMN(AD34)-(COLUMN($H38))),0)&lt;=52,基金费率!$H$25,
AND(MAX(MIN(COLUMN(AD34)-(MAX(IF($H38:AD38&lt;AD34,COLUMN($H38:AD38)))+1),COLUMN(AD34)-(COLUMN($H38))),0)&gt;52,
MAX(MIN(COLUMN(AD34)-(MAX(IF($H38:AD38&lt;AD34,COLUMN($H38:AD38)))+1),COLUMN(AD34)-(COLUMN($H38))),0)&lt;=104),基金费率!$H$26,
MAX(MIN(COLUMN(AD34)-(MAX(IF($H38:AD38&lt;AD34,COLUMN($H38:AD38)))+1),COLUMN(AD34)-(COLUMN($H38))),0)&gt;104,基金费率!$H$27)</f>
        <v>#DIV/0!</v>
      </c>
      <c r="AE37" s="577" t="e">
        <f t="array" ref="AE37">AE34-AE34*_xlfn.IFS(
MAX(MIN(COLUMN(AE34)-(MAX(IF($H38:AE38&lt;AE34,COLUMN($H38:AE38)))+1),COLUMN(AE34)-(COLUMN($H38))),0)&lt;=52,基金费率!$H$25,
AND(MAX(MIN(COLUMN(AE34)-(MAX(IF($H38:AE38&lt;AE34,COLUMN($H38:AE38)))+1),COLUMN(AE34)-(COLUMN($H38))),0)&gt;52,
MAX(MIN(COLUMN(AE34)-(MAX(IF($H38:AE38&lt;AE34,COLUMN($H38:AE38)))+1),COLUMN(AE34)-(COLUMN($H38))),0)&lt;=104),基金费率!$H$26,
MAX(MIN(COLUMN(AE34)-(MAX(IF($H38:AE38&lt;AE34,COLUMN($H38:AE38)))+1),COLUMN(AE34)-(COLUMN($H38))),0)&gt;104,基金费率!$H$27)</f>
        <v>#DIV/0!</v>
      </c>
      <c r="AF37" s="577" t="e">
        <f t="array" ref="AF37">AF34-AF34*_xlfn.IFS(
MAX(MIN(COLUMN(AF34)-(MAX(IF($H38:AF38&lt;AF34,COLUMN($H38:AF38)))+1),COLUMN(AF34)-(COLUMN($H38))),0)&lt;=52,基金费率!$H$25,
AND(MAX(MIN(COLUMN(AF34)-(MAX(IF($H38:AF38&lt;AF34,COLUMN($H38:AF38)))+1),COLUMN(AF34)-(COLUMN($H38))),0)&gt;52,
MAX(MIN(COLUMN(AF34)-(MAX(IF($H38:AF38&lt;AF34,COLUMN($H38:AF38)))+1),COLUMN(AF34)-(COLUMN($H38))),0)&lt;=104),基金费率!$H$26,
MAX(MIN(COLUMN(AF34)-(MAX(IF($H38:AF38&lt;AF34,COLUMN($H38:AF38)))+1),COLUMN(AF34)-(COLUMN($H38))),0)&gt;104,基金费率!$H$27)</f>
        <v>#DIV/0!</v>
      </c>
      <c r="AG37" s="606" t="e">
        <f t="array" ref="AG37">AG34-AG34*_xlfn.IFS(
MAX(MIN(COLUMN(AG34)-(MAX(IF($H38:AG38&lt;AG34,COLUMN($H38:AG38)))+1),COLUMN(AG34)-(COLUMN($H38))),0)&lt;=52,基金费率!$H$25,
AND(MAX(MIN(COLUMN(AG34)-(MAX(IF($H38:AG38&lt;AG34,COLUMN($H38:AG38)))+1),COLUMN(AG34)-(COLUMN($H38))),0)&gt;52,
MAX(MIN(COLUMN(AG34)-(MAX(IF($H38:AG38&lt;AG34,COLUMN($H38:AG38)))+1),COLUMN(AG34)-(COLUMN($H38))),0)&lt;=104),基金费率!$H$26,
MAX(MIN(COLUMN(AG34)-(MAX(IF($H38:AG38&lt;AG34,COLUMN($H38:AG38)))+1),COLUMN(AG34)-(COLUMN($H38))),0)&gt;104,基金费率!$H$27)</f>
        <v>#DIV/0!</v>
      </c>
      <c r="AH37" s="594"/>
    </row>
    <row r="38" spans="2:34" ht="16" customHeight="1">
      <c r="B38" s="564"/>
      <c r="C38" s="629"/>
      <c r="D38" s="570" t="s">
        <v>305</v>
      </c>
      <c r="E38" s="571"/>
      <c r="F38" s="599">
        <f>LOOKUP(9E+307,H38:T38)</f>
        <v>8.6806239999999999</v>
      </c>
      <c r="G38" s="564"/>
      <c r="H38" s="599">
        <f>G38+H40</f>
        <v>0</v>
      </c>
      <c r="I38" s="577">
        <f t="shared" ref="I38:AG38" si="11">H38+I40</f>
        <v>0</v>
      </c>
      <c r="J38" s="577">
        <f t="shared" si="11"/>
        <v>0</v>
      </c>
      <c r="K38" s="577">
        <f t="shared" si="11"/>
        <v>0</v>
      </c>
      <c r="L38" s="577">
        <f t="shared" si="11"/>
        <v>0</v>
      </c>
      <c r="M38" s="577">
        <f t="shared" si="11"/>
        <v>0</v>
      </c>
      <c r="N38" s="577">
        <f t="shared" si="11"/>
        <v>0</v>
      </c>
      <c r="O38" s="577">
        <f t="shared" si="11"/>
        <v>0</v>
      </c>
      <c r="P38" s="577">
        <f t="shared" si="11"/>
        <v>0</v>
      </c>
      <c r="Q38" s="577">
        <f t="shared" si="11"/>
        <v>8.6806239999999999</v>
      </c>
      <c r="R38" s="577" t="e">
        <f t="shared" si="11"/>
        <v>#DIV/0!</v>
      </c>
      <c r="S38" s="577" t="e">
        <f t="shared" si="11"/>
        <v>#DIV/0!</v>
      </c>
      <c r="T38" s="606" t="e">
        <f t="shared" si="11"/>
        <v>#DIV/0!</v>
      </c>
      <c r="U38" s="599" t="e">
        <f t="shared" si="11"/>
        <v>#DIV/0!</v>
      </c>
      <c r="V38" s="577" t="e">
        <f t="shared" si="11"/>
        <v>#DIV/0!</v>
      </c>
      <c r="W38" s="577" t="e">
        <f t="shared" si="11"/>
        <v>#DIV/0!</v>
      </c>
      <c r="X38" s="577" t="e">
        <f t="shared" si="11"/>
        <v>#DIV/0!</v>
      </c>
      <c r="Y38" s="577" t="e">
        <f t="shared" si="11"/>
        <v>#DIV/0!</v>
      </c>
      <c r="Z38" s="577" t="e">
        <f t="shared" si="11"/>
        <v>#DIV/0!</v>
      </c>
      <c r="AA38" s="577" t="e">
        <f t="shared" si="11"/>
        <v>#DIV/0!</v>
      </c>
      <c r="AB38" s="577" t="e">
        <f t="shared" si="11"/>
        <v>#DIV/0!</v>
      </c>
      <c r="AC38" s="577" t="e">
        <f t="shared" si="11"/>
        <v>#DIV/0!</v>
      </c>
      <c r="AD38" s="577" t="e">
        <f t="shared" si="11"/>
        <v>#DIV/0!</v>
      </c>
      <c r="AE38" s="577" t="e">
        <f t="shared" si="11"/>
        <v>#DIV/0!</v>
      </c>
      <c r="AF38" s="577" t="e">
        <f t="shared" si="11"/>
        <v>#DIV/0!</v>
      </c>
      <c r="AG38" s="606" t="e">
        <f t="shared" si="11"/>
        <v>#DIV/0!</v>
      </c>
    </row>
    <row r="39" spans="2:34" ht="16" customHeight="1">
      <c r="B39" s="564"/>
      <c r="C39" s="629"/>
      <c r="D39" s="630" t="s">
        <v>344</v>
      </c>
      <c r="E39" s="571"/>
      <c r="F39" s="598">
        <f>LOOKUP(9E+307,H39:T39)</f>
        <v>86772.94435592879</v>
      </c>
      <c r="G39" s="564"/>
      <c r="H39" s="598">
        <f>H38*基金结算中枢!J$19</f>
        <v>0</v>
      </c>
      <c r="I39" s="598">
        <f>I38*基金结算中枢!K$19</f>
        <v>0</v>
      </c>
      <c r="J39" s="598">
        <f>J38*基金结算中枢!L$19</f>
        <v>0</v>
      </c>
      <c r="K39" s="598">
        <f>K38*基金结算中枢!M$19</f>
        <v>0</v>
      </c>
      <c r="L39" s="598">
        <f>L38*基金结算中枢!N$19</f>
        <v>0</v>
      </c>
      <c r="M39" s="598">
        <f>M38*基金结算中枢!O$19</f>
        <v>0</v>
      </c>
      <c r="N39" s="598">
        <f>N38*基金结算中枢!P$19</f>
        <v>0</v>
      </c>
      <c r="O39" s="598">
        <f>O38*基金结算中枢!Q$19</f>
        <v>0</v>
      </c>
      <c r="P39" s="598">
        <f>P38*基金结算中枢!R$19</f>
        <v>0</v>
      </c>
      <c r="Q39" s="598">
        <f>Q38*基金结算中枢!S$19</f>
        <v>86772.94435592879</v>
      </c>
      <c r="R39" s="598" t="e">
        <f>R38*基金结算中枢!T$19</f>
        <v>#DIV/0!</v>
      </c>
      <c r="S39" s="598" t="e">
        <f>S38*基金结算中枢!U$19</f>
        <v>#DIV/0!</v>
      </c>
      <c r="T39" s="855" t="e">
        <f>T38*基金结算中枢!V$19</f>
        <v>#DIV/0!</v>
      </c>
      <c r="U39" s="598" t="e">
        <f>U38*基金结算中枢!W$19</f>
        <v>#DIV/0!</v>
      </c>
      <c r="V39" s="598" t="e">
        <f>V38*基金结算中枢!X$19</f>
        <v>#DIV/0!</v>
      </c>
      <c r="W39" s="598" t="e">
        <f>W38*基金结算中枢!Y$19</f>
        <v>#DIV/0!</v>
      </c>
      <c r="X39" s="598" t="e">
        <f>X38*基金结算中枢!Z$19</f>
        <v>#DIV/0!</v>
      </c>
      <c r="Y39" s="598" t="e">
        <f>Y38*基金结算中枢!AA$19</f>
        <v>#DIV/0!</v>
      </c>
      <c r="Z39" s="598" t="e">
        <f>Z38*基金结算中枢!AB$19</f>
        <v>#DIV/0!</v>
      </c>
      <c r="AA39" s="598" t="e">
        <f>AA38*基金结算中枢!AC$19</f>
        <v>#DIV/0!</v>
      </c>
      <c r="AB39" s="598" t="e">
        <f>AB38*基金结算中枢!AD$19</f>
        <v>#DIV/0!</v>
      </c>
      <c r="AC39" s="598" t="e">
        <f>AC38*基金结算中枢!AE$19</f>
        <v>#DIV/0!</v>
      </c>
      <c r="AD39" s="598" t="e">
        <f>AD38*基金结算中枢!AF$19</f>
        <v>#DIV/0!</v>
      </c>
      <c r="AE39" s="598" t="e">
        <f>AE38*基金结算中枢!AG$19</f>
        <v>#DIV/0!</v>
      </c>
      <c r="AF39" s="598" t="e">
        <f>AF38*基金结算中枢!AH$19</f>
        <v>#DIV/0!</v>
      </c>
      <c r="AG39" s="855" t="e">
        <f>AG38*基金结算中枢!AI$19</f>
        <v>#DIV/0!</v>
      </c>
    </row>
    <row r="40" spans="2:34" ht="17" customHeight="1" thickBot="1">
      <c r="B40" s="564"/>
      <c r="C40" s="633"/>
      <c r="D40" s="635" t="s">
        <v>329</v>
      </c>
      <c r="E40" s="566"/>
      <c r="F40" s="599">
        <f>LOOKUP(9E+307,H40:T40)</f>
        <v>8.6806239999999999</v>
      </c>
      <c r="G40" s="564"/>
      <c r="H40" s="599">
        <f t="shared" ref="H40" si="12">H36-H34</f>
        <v>0</v>
      </c>
      <c r="I40" s="577">
        <f>I36+I35-I34</f>
        <v>0</v>
      </c>
      <c r="J40" s="577">
        <f t="shared" ref="J40:AG40" si="13">J36+J35-J34</f>
        <v>0</v>
      </c>
      <c r="K40" s="577">
        <f t="shared" si="13"/>
        <v>0</v>
      </c>
      <c r="L40" s="577">
        <f t="shared" si="13"/>
        <v>0</v>
      </c>
      <c r="M40" s="577">
        <f t="shared" si="13"/>
        <v>0</v>
      </c>
      <c r="N40" s="577">
        <f t="shared" si="13"/>
        <v>0</v>
      </c>
      <c r="O40" s="577">
        <f t="shared" si="13"/>
        <v>0</v>
      </c>
      <c r="P40" s="577">
        <f t="shared" si="13"/>
        <v>0</v>
      </c>
      <c r="Q40" s="577">
        <f t="shared" si="13"/>
        <v>8.6806239999999999</v>
      </c>
      <c r="R40" s="577" t="e">
        <f t="shared" si="13"/>
        <v>#DIV/0!</v>
      </c>
      <c r="S40" s="577" t="e">
        <f t="shared" si="13"/>
        <v>#DIV/0!</v>
      </c>
      <c r="T40" s="606" t="e">
        <f t="shared" si="13"/>
        <v>#DIV/0!</v>
      </c>
      <c r="U40" s="599" t="e">
        <f t="shared" si="13"/>
        <v>#DIV/0!</v>
      </c>
      <c r="V40" s="577" t="e">
        <f t="shared" si="13"/>
        <v>#DIV/0!</v>
      </c>
      <c r="W40" s="577" t="e">
        <f t="shared" si="13"/>
        <v>#DIV/0!</v>
      </c>
      <c r="X40" s="577" t="e">
        <f t="shared" si="13"/>
        <v>#DIV/0!</v>
      </c>
      <c r="Y40" s="577" t="e">
        <f t="shared" si="13"/>
        <v>#DIV/0!</v>
      </c>
      <c r="Z40" s="577" t="e">
        <f t="shared" si="13"/>
        <v>#DIV/0!</v>
      </c>
      <c r="AA40" s="577" t="e">
        <f t="shared" si="13"/>
        <v>#DIV/0!</v>
      </c>
      <c r="AB40" s="577" t="e">
        <f t="shared" si="13"/>
        <v>#DIV/0!</v>
      </c>
      <c r="AC40" s="577" t="e">
        <f t="shared" si="13"/>
        <v>#DIV/0!</v>
      </c>
      <c r="AD40" s="577" t="e">
        <f t="shared" si="13"/>
        <v>#DIV/0!</v>
      </c>
      <c r="AE40" s="577" t="e">
        <f t="shared" si="13"/>
        <v>#DIV/0!</v>
      </c>
      <c r="AF40" s="577" t="e">
        <f t="shared" si="13"/>
        <v>#DIV/0!</v>
      </c>
      <c r="AG40" s="606" t="e">
        <f t="shared" si="13"/>
        <v>#DIV/0!</v>
      </c>
    </row>
    <row r="41" spans="2:34">
      <c r="B41" s="564"/>
      <c r="C41" s="564"/>
      <c r="D41" s="564"/>
      <c r="E41" s="564"/>
      <c r="F41" s="564"/>
      <c r="G41" s="564"/>
      <c r="H41" s="602"/>
      <c r="I41" s="579"/>
      <c r="J41" s="579"/>
      <c r="K41" s="579"/>
      <c r="L41" s="579"/>
      <c r="M41" s="579"/>
      <c r="N41" s="579"/>
      <c r="O41" s="579"/>
      <c r="P41" s="579"/>
      <c r="Q41" s="621"/>
      <c r="R41" s="579"/>
      <c r="S41" s="579"/>
      <c r="T41" s="579"/>
      <c r="U41" s="602"/>
      <c r="V41" s="579"/>
      <c r="W41" s="579"/>
      <c r="X41" s="579"/>
      <c r="Y41" s="579"/>
      <c r="Z41" s="579"/>
      <c r="AA41" s="579"/>
      <c r="AB41" s="579"/>
      <c r="AC41" s="579"/>
      <c r="AD41" s="579"/>
      <c r="AE41" s="579"/>
      <c r="AF41" s="579"/>
      <c r="AG41" s="579"/>
    </row>
    <row r="42" spans="2:34">
      <c r="Q42" s="621"/>
    </row>
    <row r="43" spans="2:34" ht="17" thickBot="1">
      <c r="B43" s="564"/>
      <c r="C43" s="564"/>
      <c r="D43" s="582"/>
      <c r="E43" s="564"/>
      <c r="F43" s="564"/>
      <c r="G43" s="564"/>
      <c r="H43" s="601"/>
      <c r="I43" s="564"/>
      <c r="J43" s="564"/>
      <c r="K43" s="564"/>
      <c r="L43" s="564"/>
      <c r="M43" s="564"/>
      <c r="N43" s="564"/>
      <c r="O43" s="564"/>
      <c r="P43" s="564"/>
      <c r="Q43" s="564"/>
      <c r="R43" s="564"/>
      <c r="S43" s="564"/>
      <c r="T43" s="564"/>
      <c r="U43" s="601"/>
      <c r="V43" s="564"/>
      <c r="W43" s="564"/>
      <c r="X43" s="564"/>
      <c r="Y43" s="564"/>
      <c r="Z43" s="564"/>
      <c r="AA43" s="564"/>
      <c r="AB43" s="564"/>
      <c r="AC43" s="564"/>
      <c r="AD43" s="564"/>
      <c r="AE43" s="564"/>
      <c r="AF43" s="564"/>
      <c r="AG43" s="564"/>
    </row>
    <row r="44" spans="2:34" customFormat="1" ht="16" customHeight="1">
      <c r="B44" s="232"/>
      <c r="C44" s="849" t="s">
        <v>331</v>
      </c>
      <c r="D44" s="557" t="s">
        <v>93</v>
      </c>
      <c r="E44" s="381"/>
      <c r="F44" s="376" t="s">
        <v>108</v>
      </c>
      <c r="G44" s="232"/>
      <c r="H44" s="596">
        <v>44374</v>
      </c>
      <c r="I44" s="596">
        <v>44381</v>
      </c>
      <c r="J44" s="558">
        <v>44388</v>
      </c>
      <c r="K44" s="596">
        <v>44395</v>
      </c>
      <c r="L44" s="558">
        <v>44402</v>
      </c>
      <c r="M44" s="596">
        <v>44409</v>
      </c>
      <c r="N44" s="558">
        <v>44416</v>
      </c>
      <c r="O44" s="596">
        <v>44423</v>
      </c>
      <c r="P44" s="558">
        <v>44430</v>
      </c>
      <c r="Q44" s="596">
        <v>44437</v>
      </c>
      <c r="R44" s="558">
        <v>44444</v>
      </c>
      <c r="S44" s="596">
        <v>44451</v>
      </c>
      <c r="T44" s="854">
        <v>44458</v>
      </c>
      <c r="U44" s="596">
        <v>44465</v>
      </c>
      <c r="V44" s="558">
        <v>44472</v>
      </c>
      <c r="W44" s="596">
        <v>44479</v>
      </c>
      <c r="X44" s="558">
        <v>44486</v>
      </c>
      <c r="Y44" s="596">
        <v>44493</v>
      </c>
      <c r="Z44" s="558">
        <v>44500</v>
      </c>
      <c r="AA44" s="596">
        <v>44507</v>
      </c>
      <c r="AB44" s="558">
        <v>44514</v>
      </c>
      <c r="AC44" s="596">
        <v>44521</v>
      </c>
      <c r="AD44" s="558">
        <v>44528</v>
      </c>
      <c r="AE44" s="596">
        <v>44535</v>
      </c>
      <c r="AF44" s="558">
        <v>44542</v>
      </c>
      <c r="AG44" s="858">
        <v>44549</v>
      </c>
      <c r="AH44" s="541"/>
    </row>
    <row r="45" spans="2:34" s="573" customFormat="1" ht="16" customHeight="1">
      <c r="B45" s="569"/>
      <c r="C45" s="629"/>
      <c r="D45" s="565" t="s">
        <v>109</v>
      </c>
      <c r="E45" s="566"/>
      <c r="F45" s="567" t="s">
        <v>303</v>
      </c>
      <c r="G45" s="564"/>
      <c r="H45" s="597" t="str">
        <f>$F45</f>
        <v>李四</v>
      </c>
      <c r="I45" s="572" t="str">
        <f t="shared" ref="I45:AG46" si="14">$F45</f>
        <v>李四</v>
      </c>
      <c r="J45" s="572" t="str">
        <f t="shared" si="14"/>
        <v>李四</v>
      </c>
      <c r="K45" s="572" t="str">
        <f t="shared" si="14"/>
        <v>李四</v>
      </c>
      <c r="L45" s="572" t="str">
        <f t="shared" si="14"/>
        <v>李四</v>
      </c>
      <c r="M45" s="572" t="str">
        <f t="shared" si="14"/>
        <v>李四</v>
      </c>
      <c r="N45" s="572" t="str">
        <f t="shared" si="14"/>
        <v>李四</v>
      </c>
      <c r="O45" s="572" t="str">
        <f t="shared" si="14"/>
        <v>李四</v>
      </c>
      <c r="P45" s="572" t="str">
        <f t="shared" si="14"/>
        <v>李四</v>
      </c>
      <c r="Q45" s="572" t="str">
        <f t="shared" si="14"/>
        <v>李四</v>
      </c>
      <c r="R45" s="572" t="str">
        <f t="shared" si="14"/>
        <v>李四</v>
      </c>
      <c r="S45" s="572" t="str">
        <f t="shared" si="14"/>
        <v>李四</v>
      </c>
      <c r="T45" s="604" t="str">
        <f t="shared" si="14"/>
        <v>李四</v>
      </c>
      <c r="U45" s="597" t="str">
        <f t="shared" si="14"/>
        <v>李四</v>
      </c>
      <c r="V45" s="572" t="str">
        <f t="shared" si="14"/>
        <v>李四</v>
      </c>
      <c r="W45" s="572" t="str">
        <f t="shared" si="14"/>
        <v>李四</v>
      </c>
      <c r="X45" s="572" t="str">
        <f t="shared" si="14"/>
        <v>李四</v>
      </c>
      <c r="Y45" s="572" t="str">
        <f t="shared" si="14"/>
        <v>李四</v>
      </c>
      <c r="Z45" s="572" t="str">
        <f t="shared" si="14"/>
        <v>李四</v>
      </c>
      <c r="AA45" s="572" t="str">
        <f t="shared" si="14"/>
        <v>李四</v>
      </c>
      <c r="AB45" s="572" t="str">
        <f t="shared" si="14"/>
        <v>李四</v>
      </c>
      <c r="AC45" s="572" t="str">
        <f t="shared" si="14"/>
        <v>李四</v>
      </c>
      <c r="AD45" s="572" t="str">
        <f t="shared" si="14"/>
        <v>李四</v>
      </c>
      <c r="AE45" s="572" t="str">
        <f t="shared" si="14"/>
        <v>李四</v>
      </c>
      <c r="AF45" s="572" t="str">
        <f t="shared" si="14"/>
        <v>李四</v>
      </c>
      <c r="AG45" s="604" t="str">
        <f t="shared" si="14"/>
        <v>李四</v>
      </c>
      <c r="AH45" s="594"/>
    </row>
    <row r="46" spans="2:34" s="573" customFormat="1" ht="16" customHeight="1">
      <c r="B46" s="569"/>
      <c r="C46" s="629"/>
      <c r="D46" s="630" t="s">
        <v>345</v>
      </c>
      <c r="E46" s="571"/>
      <c r="F46" s="631" t="s">
        <v>346</v>
      </c>
      <c r="G46" s="564"/>
      <c r="H46" s="853" t="str">
        <f>$F46</f>
        <v>111111111</v>
      </c>
      <c r="I46" s="631" t="str">
        <f t="shared" si="14"/>
        <v>111111111</v>
      </c>
      <c r="J46" s="631" t="str">
        <f t="shared" si="14"/>
        <v>111111111</v>
      </c>
      <c r="K46" s="631" t="str">
        <f t="shared" si="14"/>
        <v>111111111</v>
      </c>
      <c r="L46" s="631" t="str">
        <f t="shared" si="14"/>
        <v>111111111</v>
      </c>
      <c r="M46" s="631" t="str">
        <f t="shared" si="14"/>
        <v>111111111</v>
      </c>
      <c r="N46" s="631" t="str">
        <f t="shared" si="14"/>
        <v>111111111</v>
      </c>
      <c r="O46" s="631" t="str">
        <f t="shared" si="14"/>
        <v>111111111</v>
      </c>
      <c r="P46" s="631" t="str">
        <f t="shared" si="14"/>
        <v>111111111</v>
      </c>
      <c r="Q46" s="631" t="str">
        <f t="shared" si="14"/>
        <v>111111111</v>
      </c>
      <c r="R46" s="631" t="str">
        <f t="shared" si="14"/>
        <v>111111111</v>
      </c>
      <c r="S46" s="631" t="str">
        <f t="shared" si="14"/>
        <v>111111111</v>
      </c>
      <c r="T46" s="631" t="str">
        <f t="shared" si="14"/>
        <v>111111111</v>
      </c>
      <c r="U46" s="853" t="str">
        <f t="shared" si="14"/>
        <v>111111111</v>
      </c>
      <c r="V46" s="631" t="str">
        <f t="shared" si="14"/>
        <v>111111111</v>
      </c>
      <c r="W46" s="631" t="str">
        <f t="shared" si="14"/>
        <v>111111111</v>
      </c>
      <c r="X46" s="631" t="str">
        <f t="shared" si="14"/>
        <v>111111111</v>
      </c>
      <c r="Y46" s="631" t="str">
        <f t="shared" si="14"/>
        <v>111111111</v>
      </c>
      <c r="Z46" s="631" t="str">
        <f t="shared" si="14"/>
        <v>111111111</v>
      </c>
      <c r="AA46" s="631" t="str">
        <f t="shared" si="14"/>
        <v>111111111</v>
      </c>
      <c r="AB46" s="631" t="str">
        <f t="shared" si="14"/>
        <v>111111111</v>
      </c>
      <c r="AC46" s="631" t="str">
        <f t="shared" si="14"/>
        <v>111111111</v>
      </c>
      <c r="AD46" s="631" t="str">
        <f t="shared" si="14"/>
        <v>111111111</v>
      </c>
      <c r="AE46" s="631" t="str">
        <f t="shared" si="14"/>
        <v>111111111</v>
      </c>
      <c r="AF46" s="631" t="str">
        <f t="shared" si="14"/>
        <v>111111111</v>
      </c>
      <c r="AG46" s="631" t="str">
        <f t="shared" si="14"/>
        <v>111111111</v>
      </c>
      <c r="AH46" s="594"/>
    </row>
    <row r="47" spans="2:34" s="590" customFormat="1" ht="16" customHeight="1">
      <c r="B47" s="587"/>
      <c r="C47" s="629"/>
      <c r="D47" s="588" t="s">
        <v>310</v>
      </c>
      <c r="E47" s="589"/>
      <c r="F47" s="612">
        <f t="shared" ref="F47:F53" si="15">LOOKUP(9E+307,H47:T47)</f>
        <v>0</v>
      </c>
      <c r="G47" s="632"/>
      <c r="H47" s="612">
        <v>0</v>
      </c>
      <c r="I47" s="612">
        <v>0</v>
      </c>
      <c r="J47" s="612">
        <v>0</v>
      </c>
      <c r="K47" s="612">
        <v>0</v>
      </c>
      <c r="L47" s="612">
        <v>0</v>
      </c>
      <c r="M47" s="612">
        <v>0</v>
      </c>
      <c r="N47" s="612">
        <v>0</v>
      </c>
      <c r="O47" s="612">
        <v>0</v>
      </c>
      <c r="P47" s="612">
        <v>0</v>
      </c>
      <c r="Q47" s="612">
        <v>0</v>
      </c>
      <c r="R47" s="613"/>
      <c r="S47" s="613"/>
      <c r="T47" s="614"/>
      <c r="U47" s="612"/>
      <c r="V47" s="613"/>
      <c r="W47" s="613"/>
      <c r="X47" s="613"/>
      <c r="Y47" s="613"/>
      <c r="Z47" s="613"/>
      <c r="AA47" s="613"/>
      <c r="AB47" s="613"/>
      <c r="AC47" s="613"/>
      <c r="AD47" s="613"/>
      <c r="AE47" s="613"/>
      <c r="AF47" s="613"/>
      <c r="AG47" s="614"/>
      <c r="AH47" s="607"/>
    </row>
    <row r="48" spans="2:34" s="573" customFormat="1" ht="17" customHeight="1">
      <c r="B48" s="569"/>
      <c r="C48" s="629"/>
      <c r="D48" s="575" t="s">
        <v>309</v>
      </c>
      <c r="E48" s="571"/>
      <c r="F48" s="609">
        <f t="shared" si="15"/>
        <v>0</v>
      </c>
      <c r="G48" s="564"/>
      <c r="H48" s="609">
        <v>0</v>
      </c>
      <c r="I48" s="609">
        <v>0</v>
      </c>
      <c r="J48" s="609">
        <v>0</v>
      </c>
      <c r="K48" s="609">
        <v>0</v>
      </c>
      <c r="L48" s="609">
        <v>0</v>
      </c>
      <c r="M48" s="609">
        <v>0</v>
      </c>
      <c r="N48" s="609">
        <v>0</v>
      </c>
      <c r="O48" s="609">
        <v>0</v>
      </c>
      <c r="P48" s="609">
        <v>0</v>
      </c>
      <c r="Q48" s="609">
        <v>0</v>
      </c>
      <c r="R48" s="610"/>
      <c r="S48" s="610"/>
      <c r="T48" s="611"/>
      <c r="U48" s="609"/>
      <c r="V48" s="610"/>
      <c r="W48" s="610"/>
      <c r="X48" s="610"/>
      <c r="Y48" s="610"/>
      <c r="Z48" s="610"/>
      <c r="AA48" s="610"/>
      <c r="AB48" s="610"/>
      <c r="AC48" s="610"/>
      <c r="AD48" s="610"/>
      <c r="AE48" s="610"/>
      <c r="AF48" s="610"/>
      <c r="AG48" s="611"/>
      <c r="AH48" s="594"/>
    </row>
    <row r="49" spans="2:34" s="573" customFormat="1" ht="16" customHeight="1">
      <c r="B49" s="569"/>
      <c r="C49" s="629"/>
      <c r="D49" s="574" t="s">
        <v>308</v>
      </c>
      <c r="E49" s="571"/>
      <c r="F49" s="599">
        <f t="shared" si="15"/>
        <v>0</v>
      </c>
      <c r="G49" s="564"/>
      <c r="H49" s="599">
        <f>(H47-_xlfn.IFS(H47&lt;160000,H47*基金费率!$H$17,
AND(H47&lt;800000,H47&gt;=160000),H47*基金费率!$H$18,
AND(H47&lt;1600000,H47&gt;=800000),H47*基金费率!$H$19,
H47&gt;=1600000,基金费率!$H$20))/基金结算中枢!S$11</f>
        <v>0</v>
      </c>
      <c r="I49" s="599">
        <f>(I47-_xlfn.IFS(I47&lt;160000,I47*基金费率!$H$17,
AND(I47&lt;800000,I47&gt;=160000),I47*基金费率!$H$18,
AND(I47&lt;1600000,I47&gt;=800000),I47*基金费率!$H$19,
I47&gt;=1600000,基金费率!$H$20))/基金结算中枢!K$11</f>
        <v>0</v>
      </c>
      <c r="J49" s="599">
        <f>(J47-_xlfn.IFS(J47&lt;160000,J47*基金费率!$H$17,
AND(J47&lt;800000,J47&gt;=160000),J47*基金费率!$H$18,
AND(J47&lt;1600000,J47&gt;=800000),J47*基金费率!$H$19,
J47&gt;=1600000,基金费率!$H$20))/基金结算中枢!L$11</f>
        <v>0</v>
      </c>
      <c r="K49" s="599">
        <f>(K47-_xlfn.IFS(K47&lt;160000,K47*基金费率!$H$17,
AND(K47&lt;800000,K47&gt;=160000),K47*基金费率!$H$18,
AND(K47&lt;1600000,K47&gt;=800000),K47*基金费率!$H$19,
K47&gt;=1600000,基金费率!$H$20))/基金结算中枢!M$11</f>
        <v>0</v>
      </c>
      <c r="L49" s="599">
        <f>(L47-_xlfn.IFS(L47&lt;160000,L47*基金费率!$H$17,
AND(L47&lt;800000,L47&gt;=160000),L47*基金费率!$H$18,
AND(L47&lt;1600000,L47&gt;=800000),L47*基金费率!$H$19,
L47&gt;=1600000,基金费率!$H$20))/基金结算中枢!N$11</f>
        <v>0</v>
      </c>
      <c r="M49" s="599">
        <f>(M47-_xlfn.IFS(M47&lt;160000,M47*基金费率!$H$17,
AND(M47&lt;800000,M47&gt;=160000),M47*基金费率!$H$18,
AND(M47&lt;1600000,M47&gt;=800000),M47*基金费率!$H$19,
M47&gt;=1600000,基金费率!$H$20))/基金结算中枢!O$11</f>
        <v>0</v>
      </c>
      <c r="N49" s="599">
        <f>(N47-_xlfn.IFS(N47&lt;160000,N47*基金费率!$H$17,
AND(N47&lt;800000,N47&gt;=160000),N47*基金费率!$H$18,
AND(N47&lt;1600000,N47&gt;=800000),N47*基金费率!$H$19,
N47&gt;=1600000,基金费率!$H$20))/基金结算中枢!P$11</f>
        <v>0</v>
      </c>
      <c r="O49" s="599">
        <f>(O47-_xlfn.IFS(O47&lt;160000,O47*基金费率!$H$17,
AND(O47&lt;800000,O47&gt;=160000),O47*基金费率!$H$18,
AND(O47&lt;1600000,O47&gt;=800000),O47*基金费率!$H$19,
O47&gt;=1600000,基金费率!$H$20))/基金结算中枢!Q$11</f>
        <v>0</v>
      </c>
      <c r="P49" s="599">
        <f>(P47-_xlfn.IFS(P47&lt;160000,P47*基金费率!$H$17,
AND(P47&lt;800000,P47&gt;=160000),P47*基金费率!$H$18,
AND(P47&lt;1600000,P47&gt;=800000),P47*基金费率!$H$19,
P47&gt;=1600000,基金费率!$H$20))/基金结算中枢!R$11</f>
        <v>0</v>
      </c>
      <c r="Q49" s="599">
        <f>(Q47-_xlfn.IFS(Q47&lt;160000,Q47*基金费率!$H$17,
AND(Q47&lt;800000,Q47&gt;=160000),Q47*基金费率!$H$18,
AND(Q47&lt;1600000,Q47&gt;=800000),Q47*基金费率!$H$19,
Q47&gt;=1600000,基金费率!$H$20))/基金结算中枢!S$11</f>
        <v>0</v>
      </c>
      <c r="R49" s="599" t="e">
        <f>(R47-_xlfn.IFS(R47&lt;160000,R47*基金费率!$H$17,
AND(R47&lt;800000,R47&gt;=160000),R47*基金费率!$H$18,
AND(R47&lt;1600000,R47&gt;=800000),R47*基金费率!$H$19,
R47&gt;=1600000,基金费率!$H$20))/基金结算中枢!T$11</f>
        <v>#DIV/0!</v>
      </c>
      <c r="S49" s="599" t="e">
        <f>(S47-_xlfn.IFS(S47&lt;160000,S47*基金费率!$H$17,
AND(S47&lt;800000,S47&gt;=160000),S47*基金费率!$H$18,
AND(S47&lt;1600000,S47&gt;=800000),S47*基金费率!$H$19,
S47&gt;=1600000,基金费率!$H$20))/基金结算中枢!U$11</f>
        <v>#DIV/0!</v>
      </c>
      <c r="T49" s="856" t="e">
        <f>(T47-_xlfn.IFS(T47&lt;160000,T47*基金费率!$H$17,
AND(T47&lt;800000,T47&gt;=160000),T47*基金费率!$H$18,
AND(T47&lt;1600000,T47&gt;=800000),T47*基金费率!$H$19,
T47&gt;=1600000,基金费率!$H$20))/基金结算中枢!V$11</f>
        <v>#DIV/0!</v>
      </c>
      <c r="U49" s="599" t="e">
        <f>(U47-_xlfn.IFS(U47&lt;160000,U47*基金费率!$H$17,
AND(U47&lt;800000,U47&gt;=160000),U47*基金费率!$H$18,
AND(U47&lt;1600000,U47&gt;=800000),U47*基金费率!$H$19,
U47&gt;=1600000,基金费率!$H$20))/基金结算中枢!W$11</f>
        <v>#DIV/0!</v>
      </c>
      <c r="V49" s="599" t="e">
        <f>(V47-_xlfn.IFS(V47&lt;160000,V47*基金费率!$H$17,
AND(V47&lt;800000,V47&gt;=160000),V47*基金费率!$H$18,
AND(V47&lt;1600000,V47&gt;=800000),V47*基金费率!$H$19,
V47&gt;=1600000,基金费率!$H$20))/基金结算中枢!X$11</f>
        <v>#DIV/0!</v>
      </c>
      <c r="W49" s="599" t="e">
        <f>(W47-_xlfn.IFS(W47&lt;160000,W47*基金费率!$H$17,
AND(W47&lt;800000,W47&gt;=160000),W47*基金费率!$H$18,
AND(W47&lt;1600000,W47&gt;=800000),W47*基金费率!$H$19,
W47&gt;=1600000,基金费率!$H$20))/基金结算中枢!Y$11</f>
        <v>#DIV/0!</v>
      </c>
      <c r="X49" s="599" t="e">
        <f>(X47-_xlfn.IFS(X47&lt;160000,X47*基金费率!$H$17,
AND(X47&lt;800000,X47&gt;=160000),X47*基金费率!$H$18,
AND(X47&lt;1600000,X47&gt;=800000),X47*基金费率!$H$19,
X47&gt;=1600000,基金费率!$H$20))/基金结算中枢!Z$11</f>
        <v>#DIV/0!</v>
      </c>
      <c r="Y49" s="599" t="e">
        <f>(Y47-_xlfn.IFS(Y47&lt;160000,Y47*基金费率!$H$17,
AND(Y47&lt;800000,Y47&gt;=160000),Y47*基金费率!$H$18,
AND(Y47&lt;1600000,Y47&gt;=800000),Y47*基金费率!$H$19,
Y47&gt;=1600000,基金费率!$H$20))/基金结算中枢!AA$11</f>
        <v>#DIV/0!</v>
      </c>
      <c r="Z49" s="599" t="e">
        <f>(Z47-_xlfn.IFS(Z47&lt;160000,Z47*基金费率!$H$17,
AND(Z47&lt;800000,Z47&gt;=160000),Z47*基金费率!$H$18,
AND(Z47&lt;1600000,Z47&gt;=800000),Z47*基金费率!$H$19,
Z47&gt;=1600000,基金费率!$H$20))/基金结算中枢!AB$11</f>
        <v>#DIV/0!</v>
      </c>
      <c r="AA49" s="599" t="e">
        <f>(AA47-_xlfn.IFS(AA47&lt;160000,AA47*基金费率!$H$17,
AND(AA47&lt;800000,AA47&gt;=160000),AA47*基金费率!$H$18,
AND(AA47&lt;1600000,AA47&gt;=800000),AA47*基金费率!$H$19,
AA47&gt;=1600000,基金费率!$H$20))/基金结算中枢!AC$11</f>
        <v>#DIV/0!</v>
      </c>
      <c r="AB49" s="599" t="e">
        <f>(AB47-_xlfn.IFS(AB47&lt;160000,AB47*基金费率!$H$17,
AND(AB47&lt;800000,AB47&gt;=160000),AB47*基金费率!$H$18,
AND(AB47&lt;1600000,AB47&gt;=800000),AB47*基金费率!$H$19,
AB47&gt;=1600000,基金费率!$H$20))/基金结算中枢!AD$11</f>
        <v>#DIV/0!</v>
      </c>
      <c r="AC49" s="599" t="e">
        <f>(AC47-_xlfn.IFS(AC47&lt;160000,AC47*基金费率!$H$17,
AND(AC47&lt;800000,AC47&gt;=160000),AC47*基金费率!$H$18,
AND(AC47&lt;1600000,AC47&gt;=800000),AC47*基金费率!$H$19,
AC47&gt;=1600000,基金费率!$H$20))/基金结算中枢!AE$11</f>
        <v>#DIV/0!</v>
      </c>
      <c r="AD49" s="599" t="e">
        <f>(AD47-_xlfn.IFS(AD47&lt;160000,AD47*基金费率!$H$17,
AND(AD47&lt;800000,AD47&gt;=160000),AD47*基金费率!$H$18,
AND(AD47&lt;1600000,AD47&gt;=800000),AD47*基金费率!$H$19,
AD47&gt;=1600000,基金费率!$H$20))/基金结算中枢!AF$11</f>
        <v>#DIV/0!</v>
      </c>
      <c r="AE49" s="599" t="e">
        <f>(AE47-_xlfn.IFS(AE47&lt;160000,AE47*基金费率!$H$17,
AND(AE47&lt;800000,AE47&gt;=160000),AE47*基金费率!$H$18,
AND(AE47&lt;1600000,AE47&gt;=800000),AE47*基金费率!$H$19,
AE47&gt;=1600000,基金费率!$H$20))/基金结算中枢!AG$11</f>
        <v>#DIV/0!</v>
      </c>
      <c r="AF49" s="599" t="e">
        <f>(AF47-_xlfn.IFS(AF47&lt;160000,AF47*基金费率!$H$17,
AND(AF47&lt;800000,AF47&gt;=160000),AF47*基金费率!$H$18,
AND(AF47&lt;1600000,AF47&gt;=800000),AF47*基金费率!$H$19,
AF47&gt;=1600000,基金费率!$H$20))/基金结算中枢!AH$11</f>
        <v>#DIV/0!</v>
      </c>
      <c r="AG49" s="856" t="e">
        <f>(AG47-_xlfn.IFS(AG47&lt;160000,AG47*基金费率!$H$17,
AND(AG47&lt;800000,AG47&gt;=160000),AG47*基金费率!$H$18,
AND(AG47&lt;1600000,AG47&gt;=800000),AG47*基金费率!$H$19,
AG47&gt;=1600000,基金费率!$H$20))/基金结算中枢!AI$11</f>
        <v>#DIV/0!</v>
      </c>
      <c r="AH49" s="594"/>
    </row>
    <row r="50" spans="2:34" s="573" customFormat="1" ht="16" customHeight="1">
      <c r="B50" s="569"/>
      <c r="C50" s="629"/>
      <c r="D50" s="574" t="s">
        <v>307</v>
      </c>
      <c r="E50" s="571"/>
      <c r="F50" s="599">
        <f t="shared" si="15"/>
        <v>0</v>
      </c>
      <c r="G50" s="564"/>
      <c r="H50" s="599">
        <v>0</v>
      </c>
      <c r="I50" s="577">
        <f t="array" ref="I50">I48-I48*_xlfn.IFS(
MAX(MIN(COLUMN(I48)-(MAX(IF($H51:I51&lt;I48,COLUMN($H51:I51)))+1),COLUMN(I48)-(COLUMN($H51))),0)&lt;=52,基金费率!$H$25,
AND(MAX(MIN(COLUMN(I48)-(MAX(IF($H51:I51&lt;I48,COLUMN($H51:I51)))+1),COLUMN(I48)-(COLUMN($H51))),0)&gt;52,
MAX(MIN(COLUMN(I48)-(MAX(IF($H51:I51&lt;I48,COLUMN($H51:I51)))+1),COLUMN(I48)-(COLUMN($H51))),0)&lt;=104),基金费率!$H$26,
MAX(MIN(COLUMN(I48)-(MAX(IF($H51:I51&lt;I48,COLUMN($H51:I51)))+1),COLUMN(I48)-(COLUMN($H51))),0)&gt;104,基金费率!$H$27)</f>
        <v>0</v>
      </c>
      <c r="J50" s="577">
        <f t="array" ref="J50">J48-J48*_xlfn.IFS(
MAX(MIN(COLUMN(J48)-(MAX(IF($H51:J51&lt;J48,COLUMN($H51:J51)))+1),COLUMN(J48)-(COLUMN($H51))),0)&lt;=52,基金费率!$H$25,
AND(MAX(MIN(COLUMN(J48)-(MAX(IF($H51:J51&lt;J48,COLUMN($H51:J51)))+1),COLUMN(J48)-(COLUMN($H51))),0)&gt;52,
MAX(MIN(COLUMN(J48)-(MAX(IF($H51:J51&lt;J48,COLUMN($H51:J51)))+1),COLUMN(J48)-(COLUMN($H51))),0)&lt;=104),基金费率!$H$26,
MAX(MIN(COLUMN(J48)-(MAX(IF($H51:J51&lt;J48,COLUMN($H51:J51)))+1),COLUMN(J48)-(COLUMN($H51))),0)&gt;104,基金费率!$H$27)</f>
        <v>0</v>
      </c>
      <c r="K50" s="577">
        <f t="array" ref="K50">K48-K48*_xlfn.IFS(
MAX(MIN(COLUMN(K48)-(MAX(IF($H51:K51&lt;K48,COLUMN($H51:K51)))+1),COLUMN(K48)-(COLUMN($H51))),0)&lt;=52,基金费率!$H$25,
AND(MAX(MIN(COLUMN(K48)-(MAX(IF($H51:K51&lt;K48,COLUMN($H51:K51)))+1),COLUMN(K48)-(COLUMN($H51))),0)&gt;52,
MAX(MIN(COLUMN(K48)-(MAX(IF($H51:K51&lt;K48,COLUMN($H51:K51)))+1),COLUMN(K48)-(COLUMN($H51))),0)&lt;=104),基金费率!$H$26,
MAX(MIN(COLUMN(K48)-(MAX(IF($H51:K51&lt;K48,COLUMN($H51:K51)))+1),COLUMN(K48)-(COLUMN($H51))),0)&gt;104,基金费率!$H$27)</f>
        <v>0</v>
      </c>
      <c r="L50" s="577">
        <f t="array" ref="L50">L48-L48*_xlfn.IFS(
MAX(MIN(COLUMN(L48)-(MAX(IF($H51:L51&lt;L48,COLUMN($H51:L51)))+1),COLUMN(L48)-(COLUMN($H51))),0)&lt;=52,基金费率!$H$25,
AND(MAX(MIN(COLUMN(L48)-(MAX(IF($H51:L51&lt;L48,COLUMN($H51:L51)))+1),COLUMN(L48)-(COLUMN($H51))),0)&gt;52,
MAX(MIN(COLUMN(L48)-(MAX(IF($H51:L51&lt;L48,COLUMN($H51:L51)))+1),COLUMN(L48)-(COLUMN($H51))),0)&lt;=104),基金费率!$H$26,
MAX(MIN(COLUMN(L48)-(MAX(IF($H51:L51&lt;L48,COLUMN($H51:L51)))+1),COLUMN(L48)-(COLUMN($H51))),0)&gt;104,基金费率!$H$27)</f>
        <v>0</v>
      </c>
      <c r="M50" s="577">
        <f t="array" ref="M50">M48-M48*_xlfn.IFS(
MAX(MIN(COLUMN(M48)-(MAX(IF($H51:M51&lt;M48,COLUMN($H51:M51)))+1),COLUMN(M48)-(COLUMN($H51))),0)&lt;=52,基金费率!$H$25,
AND(MAX(MIN(COLUMN(M48)-(MAX(IF($H51:M51&lt;M48,COLUMN($H51:M51)))+1),COLUMN(M48)-(COLUMN($H51))),0)&gt;52,
MAX(MIN(COLUMN(M48)-(MAX(IF($H51:M51&lt;M48,COLUMN($H51:M51)))+1),COLUMN(M48)-(COLUMN($H51))),0)&lt;=104),基金费率!$H$26,
MAX(MIN(COLUMN(M48)-(MAX(IF($H51:M51&lt;M48,COLUMN($H51:M51)))+1),COLUMN(M48)-(COLUMN($H51))),0)&gt;104,基金费率!$H$27)</f>
        <v>0</v>
      </c>
      <c r="N50" s="577">
        <f t="array" ref="N50">N48-N48*_xlfn.IFS(
MAX(MIN(COLUMN(N48)-(MAX(IF($H51:N51&lt;N48,COLUMN($H51:N51)))+1),COLUMN(N48)-(COLUMN($H51))),0)&lt;=52,基金费率!$H$25,
AND(MAX(MIN(COLUMN(N48)-(MAX(IF($H51:N51&lt;N48,COLUMN($H51:N51)))+1),COLUMN(N48)-(COLUMN($H51))),0)&gt;52,
MAX(MIN(COLUMN(N48)-(MAX(IF($H51:N51&lt;N48,COLUMN($H51:N51)))+1),COLUMN(N48)-(COLUMN($H51))),0)&lt;=104),基金费率!$H$26,
MAX(MIN(COLUMN(N48)-(MAX(IF($H51:N51&lt;N48,COLUMN($H51:N51)))+1),COLUMN(N48)-(COLUMN($H51))),0)&gt;104,基金费率!$H$27)</f>
        <v>0</v>
      </c>
      <c r="O50" s="577">
        <f t="array" ref="O50">O48-O48*_xlfn.IFS(
MAX(MIN(COLUMN(O48)-(MAX(IF($H51:O51&lt;O48,COLUMN($H51:O51)))+1),COLUMN(O48)-(COLUMN($H51))),0)&lt;=52,基金费率!$H$25,
AND(MAX(MIN(COLUMN(O48)-(MAX(IF($H51:O51&lt;O48,COLUMN($H51:O51)))+1),COLUMN(O48)-(COLUMN($H51))),0)&gt;52,
MAX(MIN(COLUMN(O48)-(MAX(IF($H51:O51&lt;O48,COLUMN($H51:O51)))+1),COLUMN(O48)-(COLUMN($H51))),0)&lt;=104),基金费率!$H$26,
MAX(MIN(COLUMN(O48)-(MAX(IF($H51:O51&lt;O48,COLUMN($H51:O51)))+1),COLUMN(O48)-(COLUMN($H51))),0)&gt;104,基金费率!$H$27)</f>
        <v>0</v>
      </c>
      <c r="P50" s="577">
        <f t="array" ref="P50">P48-P48*_xlfn.IFS(
MAX(MIN(COLUMN(P48)-(MAX(IF($H51:P51&lt;P48,COLUMN($H51:P51)))+1),COLUMN(P48)-(COLUMN($H51))),0)&lt;=52,基金费率!$H$25,
AND(MAX(MIN(COLUMN(P48)-(MAX(IF($H51:P51&lt;P48,COLUMN($H51:P51)))+1),COLUMN(P48)-(COLUMN($H51))),0)&gt;52,
MAX(MIN(COLUMN(P48)-(MAX(IF($H51:P51&lt;P48,COLUMN($H51:P51)))+1),COLUMN(P48)-(COLUMN($H51))),0)&lt;=104),基金费率!$H$26,
MAX(MIN(COLUMN(P48)-(MAX(IF($H51:P51&lt;P48,COLUMN($H51:P51)))+1),COLUMN(P48)-(COLUMN($H51))),0)&gt;104,基金费率!$H$27)</f>
        <v>0</v>
      </c>
      <c r="Q50" s="577">
        <f t="array" ref="Q50">Q48-Q48*_xlfn.IFS(
MAX(MIN(COLUMN(Q48)-(MAX(IF($H51:Q51&lt;Q48,COLUMN($H51:Q51)))+1),COLUMN(Q48)-(COLUMN($H51))),0)&lt;=52,基金费率!$H$25,
AND(MAX(MIN(COLUMN(Q48)-(MAX(IF($H51:Q51&lt;Q48,COLUMN($H51:Q51)))+1),COLUMN(Q48)-(COLUMN($H51))),0)&gt;52,
MAX(MIN(COLUMN(Q48)-(MAX(IF($H51:Q51&lt;Q48,COLUMN($H51:Q51)))+1),COLUMN(Q48)-(COLUMN($H51))),0)&lt;=104),基金费率!$H$26,
MAX(MIN(COLUMN(Q48)-(MAX(IF($H51:Q51&lt;Q48,COLUMN($H51:Q51)))+1),COLUMN(Q48)-(COLUMN($H51))),0)&gt;104,基金费率!$H$27)</f>
        <v>0</v>
      </c>
      <c r="R50" s="577" t="e">
        <f t="array" ref="R50">R48-R48*_xlfn.IFS(
MAX(MIN(COLUMN(R48)-(MAX(IF($H51:R51&lt;R48,COLUMN($H51:R51)))+1),COLUMN(R48)-(COLUMN($H51))),0)&lt;=52,基金费率!$H$25,
AND(MAX(MIN(COLUMN(R48)-(MAX(IF($H51:R51&lt;R48,COLUMN($H51:R51)))+1),COLUMN(R48)-(COLUMN($H51))),0)&gt;52,
MAX(MIN(COLUMN(R48)-(MAX(IF($H51:R51&lt;R48,COLUMN($H51:R51)))+1),COLUMN(R48)-(COLUMN($H51))),0)&lt;=104),基金费率!$H$26,
MAX(MIN(COLUMN(R48)-(MAX(IF($H51:R51&lt;R48,COLUMN($H51:R51)))+1),COLUMN(R48)-(COLUMN($H51))),0)&gt;104,基金费率!$H$27)</f>
        <v>#DIV/0!</v>
      </c>
      <c r="S50" s="577" t="e">
        <f t="array" ref="S50">S48-S48*_xlfn.IFS(
MAX(MIN(COLUMN(S48)-(MAX(IF($H51:S51&lt;S48,COLUMN($H51:S51)))+1),COLUMN(S48)-(COLUMN($H51))),0)&lt;=52,基金费率!$H$25,
AND(MAX(MIN(COLUMN(S48)-(MAX(IF($H51:S51&lt;S48,COLUMN($H51:S51)))+1),COLUMN(S48)-(COLUMN($H51))),0)&gt;52,
MAX(MIN(COLUMN(S48)-(MAX(IF($H51:S51&lt;S48,COLUMN($H51:S51)))+1),COLUMN(S48)-(COLUMN($H51))),0)&lt;=104),基金费率!$H$26,
MAX(MIN(COLUMN(S48)-(MAX(IF($H51:S51&lt;S48,COLUMN($H51:S51)))+1),COLUMN(S48)-(COLUMN($H51))),0)&gt;104,基金费率!$H$27)</f>
        <v>#DIV/0!</v>
      </c>
      <c r="T50" s="606" t="e">
        <f t="array" ref="T50">T48-T48*_xlfn.IFS(
MAX(MIN(COLUMN(T48)-(MAX(IF($H51:T51&lt;T48,COLUMN($H51:T51)))+1),COLUMN(T48)-(COLUMN($H51))),0)&lt;=52,基金费率!$H$25,
AND(MAX(MIN(COLUMN(T48)-(MAX(IF($H51:T51&lt;T48,COLUMN($H51:T51)))+1),COLUMN(T48)-(COLUMN($H51))),0)&gt;52,
MAX(MIN(COLUMN(T48)-(MAX(IF($H51:T51&lt;T48,COLUMN($H51:T51)))+1),COLUMN(T48)-(COLUMN($H51))),0)&lt;=104),基金费率!$H$26,
MAX(MIN(COLUMN(T48)-(MAX(IF($H51:T51&lt;T48,COLUMN($H51:T51)))+1),COLUMN(T48)-(COLUMN($H51))),0)&gt;104,基金费率!$H$27)</f>
        <v>#DIV/0!</v>
      </c>
      <c r="U50" s="599" t="e">
        <f t="array" ref="U50">U48-U48*_xlfn.IFS(
MAX(MIN(COLUMN(U48)-(MAX(IF($H51:U51&lt;U48,COLUMN($H51:U51)))+1),COLUMN(U48)-(COLUMN($H51))),0)&lt;=52,基金费率!$H$25,
AND(MAX(MIN(COLUMN(U48)-(MAX(IF($H51:U51&lt;U48,COLUMN($H51:U51)))+1),COLUMN(U48)-(COLUMN($H51))),0)&gt;52,
MAX(MIN(COLUMN(U48)-(MAX(IF($H51:U51&lt;U48,COLUMN($H51:U51)))+1),COLUMN(U48)-(COLUMN($H51))),0)&lt;=104),基金费率!$H$26,
MAX(MIN(COLUMN(U48)-(MAX(IF($H51:U51&lt;U48,COLUMN($H51:U51)))+1),COLUMN(U48)-(COLUMN($H51))),0)&gt;104,基金费率!$H$27)</f>
        <v>#DIV/0!</v>
      </c>
      <c r="V50" s="577" t="e">
        <f t="array" ref="V50">V48-V48*_xlfn.IFS(
MAX(MIN(COLUMN(V48)-(MAX(IF($H51:V51&lt;V48,COLUMN($H51:V51)))+1),COLUMN(V48)-(COLUMN($H51))),0)&lt;=52,基金费率!$H$25,
AND(MAX(MIN(COLUMN(V48)-(MAX(IF($H51:V51&lt;V48,COLUMN($H51:V51)))+1),COLUMN(V48)-(COLUMN($H51))),0)&gt;52,
MAX(MIN(COLUMN(V48)-(MAX(IF($H51:V51&lt;V48,COLUMN($H51:V51)))+1),COLUMN(V48)-(COLUMN($H51))),0)&lt;=104),基金费率!$H$26,
MAX(MIN(COLUMN(V48)-(MAX(IF($H51:V51&lt;V48,COLUMN($H51:V51)))+1),COLUMN(V48)-(COLUMN($H51))),0)&gt;104,基金费率!$H$27)</f>
        <v>#DIV/0!</v>
      </c>
      <c r="W50" s="577" t="e">
        <f t="array" ref="W50">W48-W48*_xlfn.IFS(
MAX(MIN(COLUMN(W48)-(MAX(IF($H51:W51&lt;W48,COLUMN($H51:W51)))+1),COLUMN(W48)-(COLUMN($H51))),0)&lt;=52,基金费率!$H$25,
AND(MAX(MIN(COLUMN(W48)-(MAX(IF($H51:W51&lt;W48,COLUMN($H51:W51)))+1),COLUMN(W48)-(COLUMN($H51))),0)&gt;52,
MAX(MIN(COLUMN(W48)-(MAX(IF($H51:W51&lt;W48,COLUMN($H51:W51)))+1),COLUMN(W48)-(COLUMN($H51))),0)&lt;=104),基金费率!$H$26,
MAX(MIN(COLUMN(W48)-(MAX(IF($H51:W51&lt;W48,COLUMN($H51:W51)))+1),COLUMN(W48)-(COLUMN($H51))),0)&gt;104,基金费率!$H$27)</f>
        <v>#DIV/0!</v>
      </c>
      <c r="X50" s="577" t="e">
        <f t="array" ref="X50">X48-X48*_xlfn.IFS(
MAX(MIN(COLUMN(X48)-(MAX(IF($H51:X51&lt;X48,COLUMN($H51:X51)))+1),COLUMN(X48)-(COLUMN($H51))),0)&lt;=52,基金费率!$H$25,
AND(MAX(MIN(COLUMN(X48)-(MAX(IF($H51:X51&lt;X48,COLUMN($H51:X51)))+1),COLUMN(X48)-(COLUMN($H51))),0)&gt;52,
MAX(MIN(COLUMN(X48)-(MAX(IF($H51:X51&lt;X48,COLUMN($H51:X51)))+1),COLUMN(X48)-(COLUMN($H51))),0)&lt;=104),基金费率!$H$26,
MAX(MIN(COLUMN(X48)-(MAX(IF($H51:X51&lt;X48,COLUMN($H51:X51)))+1),COLUMN(X48)-(COLUMN($H51))),0)&gt;104,基金费率!$H$27)</f>
        <v>#DIV/0!</v>
      </c>
      <c r="Y50" s="577" t="e">
        <f t="array" ref="Y50">Y48-Y48*_xlfn.IFS(
MAX(MIN(COLUMN(Y48)-(MAX(IF($H51:Y51&lt;Y48,COLUMN($H51:Y51)))+1),COLUMN(Y48)-(COLUMN($H51))),0)&lt;=52,基金费率!$H$25,
AND(MAX(MIN(COLUMN(Y48)-(MAX(IF($H51:Y51&lt;Y48,COLUMN($H51:Y51)))+1),COLUMN(Y48)-(COLUMN($H51))),0)&gt;52,
MAX(MIN(COLUMN(Y48)-(MAX(IF($H51:Y51&lt;Y48,COLUMN($H51:Y51)))+1),COLUMN(Y48)-(COLUMN($H51))),0)&lt;=104),基金费率!$H$26,
MAX(MIN(COLUMN(Y48)-(MAX(IF($H51:Y51&lt;Y48,COLUMN($H51:Y51)))+1),COLUMN(Y48)-(COLUMN($H51))),0)&gt;104,基金费率!$H$27)</f>
        <v>#DIV/0!</v>
      </c>
      <c r="Z50" s="577" t="e">
        <f t="array" ref="Z50">Z48-Z48*_xlfn.IFS(
MAX(MIN(COLUMN(Z48)-(MAX(IF($H51:Z51&lt;Z48,COLUMN($H51:Z51)))+1),COLUMN(Z48)-(COLUMN($H51))),0)&lt;=52,基金费率!$H$25,
AND(MAX(MIN(COLUMN(Z48)-(MAX(IF($H51:Z51&lt;Z48,COLUMN($H51:Z51)))+1),COLUMN(Z48)-(COLUMN($H51))),0)&gt;52,
MAX(MIN(COLUMN(Z48)-(MAX(IF($H51:Z51&lt;Z48,COLUMN($H51:Z51)))+1),COLUMN(Z48)-(COLUMN($H51))),0)&lt;=104),基金费率!$H$26,
MAX(MIN(COLUMN(Z48)-(MAX(IF($H51:Z51&lt;Z48,COLUMN($H51:Z51)))+1),COLUMN(Z48)-(COLUMN($H51))),0)&gt;104,基金费率!$H$27)</f>
        <v>#DIV/0!</v>
      </c>
      <c r="AA50" s="577" t="e">
        <f t="array" ref="AA50">AA48-AA48*_xlfn.IFS(
MAX(MIN(COLUMN(AA48)-(MAX(IF($H51:AA51&lt;AA48,COLUMN($H51:AA51)))+1),COLUMN(AA48)-(COLUMN($H51))),0)&lt;=52,基金费率!$H$25,
AND(MAX(MIN(COLUMN(AA48)-(MAX(IF($H51:AA51&lt;AA48,COLUMN($H51:AA51)))+1),COLUMN(AA48)-(COLUMN($H51))),0)&gt;52,
MAX(MIN(COLUMN(AA48)-(MAX(IF($H51:AA51&lt;AA48,COLUMN($H51:AA51)))+1),COLUMN(AA48)-(COLUMN($H51))),0)&lt;=104),基金费率!$H$26,
MAX(MIN(COLUMN(AA48)-(MAX(IF($H51:AA51&lt;AA48,COLUMN($H51:AA51)))+1),COLUMN(AA48)-(COLUMN($H51))),0)&gt;104,基金费率!$H$27)</f>
        <v>#DIV/0!</v>
      </c>
      <c r="AB50" s="577" t="e">
        <f t="array" ref="AB50">AB48-AB48*_xlfn.IFS(
MAX(MIN(COLUMN(AB48)-(MAX(IF($H51:AB51&lt;AB48,COLUMN($H51:AB51)))+1),COLUMN(AB48)-(COLUMN($H51))),0)&lt;=52,基金费率!$H$25,
AND(MAX(MIN(COLUMN(AB48)-(MAX(IF($H51:AB51&lt;AB48,COLUMN($H51:AB51)))+1),COLUMN(AB48)-(COLUMN($H51))),0)&gt;52,
MAX(MIN(COLUMN(AB48)-(MAX(IF($H51:AB51&lt;AB48,COLUMN($H51:AB51)))+1),COLUMN(AB48)-(COLUMN($H51))),0)&lt;=104),基金费率!$H$26,
MAX(MIN(COLUMN(AB48)-(MAX(IF($H51:AB51&lt;AB48,COLUMN($H51:AB51)))+1),COLUMN(AB48)-(COLUMN($H51))),0)&gt;104,基金费率!$H$27)</f>
        <v>#DIV/0!</v>
      </c>
      <c r="AC50" s="577" t="e">
        <f t="array" ref="AC50">AC48-AC48*_xlfn.IFS(
MAX(MIN(COLUMN(AC48)-(MAX(IF($H51:AC51&lt;AC48,COLUMN($H51:AC51)))+1),COLUMN(AC48)-(COLUMN($H51))),0)&lt;=52,基金费率!$H$25,
AND(MAX(MIN(COLUMN(AC48)-(MAX(IF($H51:AC51&lt;AC48,COLUMN($H51:AC51)))+1),COLUMN(AC48)-(COLUMN($H51))),0)&gt;52,
MAX(MIN(COLUMN(AC48)-(MAX(IF($H51:AC51&lt;AC48,COLUMN($H51:AC51)))+1),COLUMN(AC48)-(COLUMN($H51))),0)&lt;=104),基金费率!$H$26,
MAX(MIN(COLUMN(AC48)-(MAX(IF($H51:AC51&lt;AC48,COLUMN($H51:AC51)))+1),COLUMN(AC48)-(COLUMN($H51))),0)&gt;104,基金费率!$H$27)</f>
        <v>#DIV/0!</v>
      </c>
      <c r="AD50" s="577" t="e">
        <f t="array" ref="AD50">AD48-AD48*_xlfn.IFS(
MAX(MIN(COLUMN(AD48)-(MAX(IF($H51:AD51&lt;AD48,COLUMN($H51:AD51)))+1),COLUMN(AD48)-(COLUMN($H51))),0)&lt;=52,基金费率!$H$25,
AND(MAX(MIN(COLUMN(AD48)-(MAX(IF($H51:AD51&lt;AD48,COLUMN($H51:AD51)))+1),COLUMN(AD48)-(COLUMN($H51))),0)&gt;52,
MAX(MIN(COLUMN(AD48)-(MAX(IF($H51:AD51&lt;AD48,COLUMN($H51:AD51)))+1),COLUMN(AD48)-(COLUMN($H51))),0)&lt;=104),基金费率!$H$26,
MAX(MIN(COLUMN(AD48)-(MAX(IF($H51:AD51&lt;AD48,COLUMN($H51:AD51)))+1),COLUMN(AD48)-(COLUMN($H51))),0)&gt;104,基金费率!$H$27)</f>
        <v>#DIV/0!</v>
      </c>
      <c r="AE50" s="577" t="e">
        <f t="array" ref="AE50">AE48-AE48*_xlfn.IFS(
MAX(MIN(COLUMN(AE48)-(MAX(IF($H51:AE51&lt;AE48,COLUMN($H51:AE51)))+1),COLUMN(AE48)-(COLUMN($H51))),0)&lt;=52,基金费率!$H$25,
AND(MAX(MIN(COLUMN(AE48)-(MAX(IF($H51:AE51&lt;AE48,COLUMN($H51:AE51)))+1),COLUMN(AE48)-(COLUMN($H51))),0)&gt;52,
MAX(MIN(COLUMN(AE48)-(MAX(IF($H51:AE51&lt;AE48,COLUMN($H51:AE51)))+1),COLUMN(AE48)-(COLUMN($H51))),0)&lt;=104),基金费率!$H$26,
MAX(MIN(COLUMN(AE48)-(MAX(IF($H51:AE51&lt;AE48,COLUMN($H51:AE51)))+1),COLUMN(AE48)-(COLUMN($H51))),0)&gt;104,基金费率!$H$27)</f>
        <v>#DIV/0!</v>
      </c>
      <c r="AF50" s="577" t="e">
        <f t="array" ref="AF50">AF48-AF48*_xlfn.IFS(
MAX(MIN(COLUMN(AF48)-(MAX(IF($H51:AF51&lt;AF48,COLUMN($H51:AF51)))+1),COLUMN(AF48)-(COLUMN($H51))),0)&lt;=52,基金费率!$H$25,
AND(MAX(MIN(COLUMN(AF48)-(MAX(IF($H51:AF51&lt;AF48,COLUMN($H51:AF51)))+1),COLUMN(AF48)-(COLUMN($H51))),0)&gt;52,
MAX(MIN(COLUMN(AF48)-(MAX(IF($H51:AF51&lt;AF48,COLUMN($H51:AF51)))+1),COLUMN(AF48)-(COLUMN($H51))),0)&lt;=104),基金费率!$H$26,
MAX(MIN(COLUMN(AF48)-(MAX(IF($H51:AF51&lt;AF48,COLUMN($H51:AF51)))+1),COLUMN(AF48)-(COLUMN($H51))),0)&gt;104,基金费率!$H$27)</f>
        <v>#DIV/0!</v>
      </c>
      <c r="AG50" s="606" t="e">
        <f t="array" ref="AG50">AG48-AG48*_xlfn.IFS(
MAX(MIN(COLUMN(AG48)-(MAX(IF($H51:AG51&lt;AG48,COLUMN($H51:AG51)))+1),COLUMN(AG48)-(COLUMN($H51))),0)&lt;=52,基金费率!$H$25,
AND(MAX(MIN(COLUMN(AG48)-(MAX(IF($H51:AG51&lt;AG48,COLUMN($H51:AG51)))+1),COLUMN(AG48)-(COLUMN($H51))),0)&gt;52,
MAX(MIN(COLUMN(AG48)-(MAX(IF($H51:AG51&lt;AG48,COLUMN($H51:AG51)))+1),COLUMN(AG48)-(COLUMN($H51))),0)&lt;=104),基金费率!$H$26,
MAX(MIN(COLUMN(AG48)-(MAX(IF($H51:AG51&lt;AG48,COLUMN($H51:AG51)))+1),COLUMN(AG48)-(COLUMN($H51))),0)&gt;104,基金费率!$H$27)</f>
        <v>#DIV/0!</v>
      </c>
      <c r="AH50" s="594"/>
    </row>
    <row r="51" spans="2:34" ht="16" customHeight="1">
      <c r="B51" s="564"/>
      <c r="C51" s="629"/>
      <c r="D51" s="625" t="s">
        <v>305</v>
      </c>
      <c r="E51" s="566"/>
      <c r="F51" s="599">
        <f t="shared" si="15"/>
        <v>0</v>
      </c>
      <c r="G51" s="564"/>
      <c r="H51" s="599">
        <f>G51+H53</f>
        <v>0</v>
      </c>
      <c r="I51" s="577">
        <f t="shared" ref="I51:AG51" si="16">H51+I53</f>
        <v>0</v>
      </c>
      <c r="J51" s="577">
        <f t="shared" si="16"/>
        <v>0</v>
      </c>
      <c r="K51" s="577">
        <f t="shared" si="16"/>
        <v>0</v>
      </c>
      <c r="L51" s="577">
        <f t="shared" si="16"/>
        <v>0</v>
      </c>
      <c r="M51" s="577">
        <f t="shared" si="16"/>
        <v>0</v>
      </c>
      <c r="N51" s="577">
        <f t="shared" si="16"/>
        <v>0</v>
      </c>
      <c r="O51" s="577">
        <f t="shared" si="16"/>
        <v>0</v>
      </c>
      <c r="P51" s="577">
        <f t="shared" si="16"/>
        <v>0</v>
      </c>
      <c r="Q51" s="577">
        <f t="shared" si="16"/>
        <v>0</v>
      </c>
      <c r="R51" s="577" t="e">
        <f t="shared" si="16"/>
        <v>#DIV/0!</v>
      </c>
      <c r="S51" s="577" t="e">
        <f t="shared" si="16"/>
        <v>#DIV/0!</v>
      </c>
      <c r="T51" s="606" t="e">
        <f t="shared" si="16"/>
        <v>#DIV/0!</v>
      </c>
      <c r="U51" s="599" t="e">
        <f t="shared" si="16"/>
        <v>#DIV/0!</v>
      </c>
      <c r="V51" s="577" t="e">
        <f t="shared" si="16"/>
        <v>#DIV/0!</v>
      </c>
      <c r="W51" s="577" t="e">
        <f t="shared" si="16"/>
        <v>#DIV/0!</v>
      </c>
      <c r="X51" s="577" t="e">
        <f t="shared" si="16"/>
        <v>#DIV/0!</v>
      </c>
      <c r="Y51" s="577" t="e">
        <f t="shared" si="16"/>
        <v>#DIV/0!</v>
      </c>
      <c r="Z51" s="577" t="e">
        <f t="shared" si="16"/>
        <v>#DIV/0!</v>
      </c>
      <c r="AA51" s="577" t="e">
        <f t="shared" si="16"/>
        <v>#DIV/0!</v>
      </c>
      <c r="AB51" s="577" t="e">
        <f t="shared" si="16"/>
        <v>#DIV/0!</v>
      </c>
      <c r="AC51" s="577" t="e">
        <f t="shared" si="16"/>
        <v>#DIV/0!</v>
      </c>
      <c r="AD51" s="577" t="e">
        <f t="shared" si="16"/>
        <v>#DIV/0!</v>
      </c>
      <c r="AE51" s="577" t="e">
        <f t="shared" si="16"/>
        <v>#DIV/0!</v>
      </c>
      <c r="AF51" s="577" t="e">
        <f t="shared" si="16"/>
        <v>#DIV/0!</v>
      </c>
      <c r="AG51" s="606" t="e">
        <f t="shared" si="16"/>
        <v>#DIV/0!</v>
      </c>
    </row>
    <row r="52" spans="2:34" ht="16" customHeight="1">
      <c r="B52" s="564"/>
      <c r="C52" s="626"/>
      <c r="D52" s="627" t="s">
        <v>344</v>
      </c>
      <c r="E52" s="571"/>
      <c r="F52" s="598">
        <f t="shared" si="15"/>
        <v>0</v>
      </c>
      <c r="G52" s="564"/>
      <c r="H52" s="598">
        <f>H51*基金结算中枢!J$19</f>
        <v>0</v>
      </c>
      <c r="I52" s="598">
        <f>I51*基金结算中枢!K$19</f>
        <v>0</v>
      </c>
      <c r="J52" s="598">
        <f>J51*基金结算中枢!L$19</f>
        <v>0</v>
      </c>
      <c r="K52" s="598">
        <f>K51*基金结算中枢!M$19</f>
        <v>0</v>
      </c>
      <c r="L52" s="598">
        <f>L51*基金结算中枢!N$19</f>
        <v>0</v>
      </c>
      <c r="M52" s="598">
        <f>M51*基金结算中枢!O$19</f>
        <v>0</v>
      </c>
      <c r="N52" s="598">
        <f>N51*基金结算中枢!P$19</f>
        <v>0</v>
      </c>
      <c r="O52" s="598">
        <f>O51*基金结算中枢!Q$19</f>
        <v>0</v>
      </c>
      <c r="P52" s="598">
        <f>P51*基金结算中枢!R$19</f>
        <v>0</v>
      </c>
      <c r="Q52" s="598">
        <f>Q51*基金结算中枢!S$19</f>
        <v>0</v>
      </c>
      <c r="R52" s="598" t="e">
        <f>R51*基金结算中枢!T$19</f>
        <v>#DIV/0!</v>
      </c>
      <c r="S52" s="598" t="e">
        <f>S51*基金结算中枢!U$19</f>
        <v>#DIV/0!</v>
      </c>
      <c r="T52" s="855" t="e">
        <f>T51*基金结算中枢!V$19</f>
        <v>#DIV/0!</v>
      </c>
      <c r="U52" s="598" t="e">
        <f>U51*基金结算中枢!W$19</f>
        <v>#DIV/0!</v>
      </c>
      <c r="V52" s="598" t="e">
        <f>V51*基金结算中枢!X$19</f>
        <v>#DIV/0!</v>
      </c>
      <c r="W52" s="598" t="e">
        <f>W51*基金结算中枢!Y$19</f>
        <v>#DIV/0!</v>
      </c>
      <c r="X52" s="598" t="e">
        <f>X51*基金结算中枢!Z$19</f>
        <v>#DIV/0!</v>
      </c>
      <c r="Y52" s="598" t="e">
        <f>Y51*基金结算中枢!AA$19</f>
        <v>#DIV/0!</v>
      </c>
      <c r="Z52" s="598" t="e">
        <f>Z51*基金结算中枢!AB$19</f>
        <v>#DIV/0!</v>
      </c>
      <c r="AA52" s="598" t="e">
        <f>AA51*基金结算中枢!AC$19</f>
        <v>#DIV/0!</v>
      </c>
      <c r="AB52" s="598" t="e">
        <f>AB51*基金结算中枢!AD$19</f>
        <v>#DIV/0!</v>
      </c>
      <c r="AC52" s="598" t="e">
        <f>AC51*基金结算中枢!AE$19</f>
        <v>#DIV/0!</v>
      </c>
      <c r="AD52" s="598" t="e">
        <f>AD51*基金结算中枢!AF$19</f>
        <v>#DIV/0!</v>
      </c>
      <c r="AE52" s="598" t="e">
        <f>AE51*基金结算中枢!AG$19</f>
        <v>#DIV/0!</v>
      </c>
      <c r="AF52" s="598" t="e">
        <f>AF51*基金结算中枢!AH$19</f>
        <v>#DIV/0!</v>
      </c>
      <c r="AG52" s="855" t="e">
        <f>AG51*基金结算中枢!AI$19</f>
        <v>#DIV/0!</v>
      </c>
    </row>
    <row r="53" spans="2:34" ht="17" customHeight="1" thickBot="1">
      <c r="B53" s="564"/>
      <c r="C53" s="633"/>
      <c r="D53" s="578" t="s">
        <v>329</v>
      </c>
      <c r="E53" s="566"/>
      <c r="F53" s="599">
        <f t="shared" si="15"/>
        <v>0</v>
      </c>
      <c r="G53" s="564"/>
      <c r="H53" s="599">
        <f t="shared" ref="H53:AG53" si="17">H49-H48</f>
        <v>0</v>
      </c>
      <c r="I53" s="577">
        <f t="shared" si="17"/>
        <v>0</v>
      </c>
      <c r="J53" s="577">
        <f t="shared" si="17"/>
        <v>0</v>
      </c>
      <c r="K53" s="577">
        <f t="shared" si="17"/>
        <v>0</v>
      </c>
      <c r="L53" s="577">
        <f t="shared" si="17"/>
        <v>0</v>
      </c>
      <c r="M53" s="577">
        <f t="shared" si="17"/>
        <v>0</v>
      </c>
      <c r="N53" s="577">
        <f t="shared" si="17"/>
        <v>0</v>
      </c>
      <c r="O53" s="577">
        <f t="shared" si="17"/>
        <v>0</v>
      </c>
      <c r="P53" s="577">
        <f t="shared" si="17"/>
        <v>0</v>
      </c>
      <c r="Q53" s="577">
        <f t="shared" si="17"/>
        <v>0</v>
      </c>
      <c r="R53" s="577" t="e">
        <f t="shared" si="17"/>
        <v>#DIV/0!</v>
      </c>
      <c r="S53" s="577" t="e">
        <f t="shared" si="17"/>
        <v>#DIV/0!</v>
      </c>
      <c r="T53" s="606" t="e">
        <f t="shared" si="17"/>
        <v>#DIV/0!</v>
      </c>
      <c r="U53" s="599" t="e">
        <f t="shared" si="17"/>
        <v>#DIV/0!</v>
      </c>
      <c r="V53" s="577" t="e">
        <f t="shared" si="17"/>
        <v>#DIV/0!</v>
      </c>
      <c r="W53" s="577" t="e">
        <f t="shared" si="17"/>
        <v>#DIV/0!</v>
      </c>
      <c r="X53" s="577" t="e">
        <f t="shared" si="17"/>
        <v>#DIV/0!</v>
      </c>
      <c r="Y53" s="577" t="e">
        <f t="shared" si="17"/>
        <v>#DIV/0!</v>
      </c>
      <c r="Z53" s="577" t="e">
        <f t="shared" si="17"/>
        <v>#DIV/0!</v>
      </c>
      <c r="AA53" s="577" t="e">
        <f t="shared" si="17"/>
        <v>#DIV/0!</v>
      </c>
      <c r="AB53" s="577" t="e">
        <f t="shared" si="17"/>
        <v>#DIV/0!</v>
      </c>
      <c r="AC53" s="577" t="e">
        <f t="shared" si="17"/>
        <v>#DIV/0!</v>
      </c>
      <c r="AD53" s="577" t="e">
        <f t="shared" si="17"/>
        <v>#DIV/0!</v>
      </c>
      <c r="AE53" s="577" t="e">
        <f t="shared" si="17"/>
        <v>#DIV/0!</v>
      </c>
      <c r="AF53" s="577" t="e">
        <f t="shared" si="17"/>
        <v>#DIV/0!</v>
      </c>
      <c r="AG53" s="606" t="e">
        <f t="shared" si="17"/>
        <v>#DIV/0!</v>
      </c>
    </row>
    <row r="54" spans="2:34">
      <c r="B54" s="564"/>
      <c r="C54" s="564"/>
      <c r="D54" s="564"/>
      <c r="E54" s="564"/>
      <c r="F54" s="564"/>
      <c r="G54" s="564"/>
      <c r="H54" s="602"/>
      <c r="I54" s="579"/>
      <c r="J54" s="579"/>
      <c r="K54" s="579"/>
      <c r="L54" s="579"/>
      <c r="M54" s="579"/>
      <c r="N54" s="579"/>
      <c r="O54" s="579"/>
      <c r="P54" s="579"/>
      <c r="Q54" s="579"/>
      <c r="R54" s="579"/>
      <c r="S54" s="579"/>
      <c r="T54" s="579"/>
      <c r="U54" s="602"/>
      <c r="V54" s="579"/>
      <c r="W54" s="579"/>
      <c r="X54" s="579"/>
      <c r="Y54" s="579"/>
      <c r="Z54" s="579"/>
      <c r="AA54" s="579"/>
      <c r="AB54" s="579"/>
      <c r="AC54" s="579"/>
      <c r="AD54" s="579"/>
      <c r="AE54" s="579"/>
      <c r="AF54" s="579"/>
      <c r="AG54" s="579"/>
    </row>
    <row r="56" spans="2:34" ht="17" thickBot="1">
      <c r="B56" s="564"/>
      <c r="C56" s="564"/>
      <c r="D56" s="582"/>
      <c r="E56" s="564"/>
      <c r="F56" s="564"/>
      <c r="G56" s="564"/>
      <c r="H56" s="601"/>
      <c r="I56" s="564"/>
      <c r="J56" s="564"/>
      <c r="K56" s="564"/>
      <c r="L56" s="564"/>
      <c r="M56" s="564"/>
      <c r="N56" s="564"/>
      <c r="O56" s="564"/>
      <c r="P56" s="564"/>
      <c r="Q56" s="564"/>
      <c r="R56" s="564"/>
      <c r="S56" s="564"/>
      <c r="T56" s="636"/>
      <c r="U56" s="601"/>
      <c r="V56" s="564"/>
      <c r="W56" s="564"/>
      <c r="X56" s="564"/>
      <c r="Y56" s="564"/>
      <c r="Z56" s="564"/>
      <c r="AA56" s="564"/>
      <c r="AB56" s="564"/>
      <c r="AC56" s="564"/>
      <c r="AD56" s="564"/>
      <c r="AE56" s="564"/>
      <c r="AF56" s="564"/>
      <c r="AG56" s="636"/>
    </row>
    <row r="57" spans="2:34" s="563" customFormat="1" ht="16" customHeight="1">
      <c r="B57" s="559"/>
      <c r="C57" s="852" t="s">
        <v>332</v>
      </c>
      <c r="D57" s="560" t="s">
        <v>93</v>
      </c>
      <c r="E57" s="561"/>
      <c r="F57" s="562" t="s">
        <v>108</v>
      </c>
      <c r="G57" s="559"/>
      <c r="H57" s="596">
        <v>44374</v>
      </c>
      <c r="I57" s="596">
        <v>44381</v>
      </c>
      <c r="J57" s="558">
        <v>44388</v>
      </c>
      <c r="K57" s="596">
        <v>44395</v>
      </c>
      <c r="L57" s="558">
        <v>44402</v>
      </c>
      <c r="M57" s="596">
        <v>44409</v>
      </c>
      <c r="N57" s="558">
        <v>44416</v>
      </c>
      <c r="O57" s="596">
        <v>44423</v>
      </c>
      <c r="P57" s="558">
        <v>44430</v>
      </c>
      <c r="Q57" s="596">
        <v>44437</v>
      </c>
      <c r="R57" s="558">
        <v>44444</v>
      </c>
      <c r="S57" s="596">
        <v>44451</v>
      </c>
      <c r="T57" s="854">
        <v>44458</v>
      </c>
      <c r="U57" s="596">
        <v>44465</v>
      </c>
      <c r="V57" s="558">
        <v>44472</v>
      </c>
      <c r="W57" s="596">
        <v>44479</v>
      </c>
      <c r="X57" s="558">
        <v>44486</v>
      </c>
      <c r="Y57" s="596">
        <v>44493</v>
      </c>
      <c r="Z57" s="558">
        <v>44500</v>
      </c>
      <c r="AA57" s="596">
        <v>44507</v>
      </c>
      <c r="AB57" s="558">
        <v>44514</v>
      </c>
      <c r="AC57" s="596">
        <v>44521</v>
      </c>
      <c r="AD57" s="558">
        <v>44528</v>
      </c>
      <c r="AE57" s="596">
        <v>44535</v>
      </c>
      <c r="AF57" s="558">
        <v>44542</v>
      </c>
      <c r="AG57" s="858">
        <v>44549</v>
      </c>
      <c r="AH57" s="608"/>
    </row>
    <row r="58" spans="2:34" s="573" customFormat="1" ht="16" customHeight="1">
      <c r="B58" s="569"/>
      <c r="C58" s="637"/>
      <c r="D58" s="570" t="s">
        <v>109</v>
      </c>
      <c r="E58" s="571"/>
      <c r="F58" s="567" t="s">
        <v>304</v>
      </c>
      <c r="G58" s="564"/>
      <c r="H58" s="597" t="str">
        <f>$F58</f>
        <v>王五</v>
      </c>
      <c r="I58" s="572" t="str">
        <f t="shared" ref="I58:AG59" si="18">$F58</f>
        <v>王五</v>
      </c>
      <c r="J58" s="572" t="str">
        <f t="shared" si="18"/>
        <v>王五</v>
      </c>
      <c r="K58" s="572" t="str">
        <f t="shared" si="18"/>
        <v>王五</v>
      </c>
      <c r="L58" s="572" t="str">
        <f t="shared" si="18"/>
        <v>王五</v>
      </c>
      <c r="M58" s="572" t="str">
        <f t="shared" si="18"/>
        <v>王五</v>
      </c>
      <c r="N58" s="572" t="str">
        <f t="shared" si="18"/>
        <v>王五</v>
      </c>
      <c r="O58" s="572" t="str">
        <f t="shared" si="18"/>
        <v>王五</v>
      </c>
      <c r="P58" s="572" t="str">
        <f t="shared" si="18"/>
        <v>王五</v>
      </c>
      <c r="Q58" s="572" t="str">
        <f t="shared" si="18"/>
        <v>王五</v>
      </c>
      <c r="R58" s="572" t="str">
        <f t="shared" si="18"/>
        <v>王五</v>
      </c>
      <c r="S58" s="572" t="str">
        <f t="shared" si="18"/>
        <v>王五</v>
      </c>
      <c r="T58" s="604" t="str">
        <f t="shared" si="18"/>
        <v>王五</v>
      </c>
      <c r="U58" s="597" t="str">
        <f t="shared" si="18"/>
        <v>王五</v>
      </c>
      <c r="V58" s="572" t="str">
        <f t="shared" si="18"/>
        <v>王五</v>
      </c>
      <c r="W58" s="572" t="str">
        <f t="shared" si="18"/>
        <v>王五</v>
      </c>
      <c r="X58" s="572" t="str">
        <f t="shared" si="18"/>
        <v>王五</v>
      </c>
      <c r="Y58" s="572" t="str">
        <f t="shared" si="18"/>
        <v>王五</v>
      </c>
      <c r="Z58" s="572" t="str">
        <f t="shared" si="18"/>
        <v>王五</v>
      </c>
      <c r="AA58" s="572" t="str">
        <f t="shared" si="18"/>
        <v>王五</v>
      </c>
      <c r="AB58" s="572" t="str">
        <f t="shared" si="18"/>
        <v>王五</v>
      </c>
      <c r="AC58" s="572" t="str">
        <f t="shared" si="18"/>
        <v>王五</v>
      </c>
      <c r="AD58" s="572" t="str">
        <f t="shared" si="18"/>
        <v>王五</v>
      </c>
      <c r="AE58" s="572" t="str">
        <f t="shared" si="18"/>
        <v>王五</v>
      </c>
      <c r="AF58" s="572" t="str">
        <f t="shared" si="18"/>
        <v>王五</v>
      </c>
      <c r="AG58" s="604" t="str">
        <f t="shared" si="18"/>
        <v>王五</v>
      </c>
      <c r="AH58" s="594"/>
    </row>
    <row r="59" spans="2:34" s="573" customFormat="1" ht="16" customHeight="1">
      <c r="B59" s="569"/>
      <c r="C59" s="629"/>
      <c r="D59" s="630" t="s">
        <v>345</v>
      </c>
      <c r="E59" s="571"/>
      <c r="F59" s="631" t="s">
        <v>346</v>
      </c>
      <c r="G59" s="564"/>
      <c r="H59" s="853" t="str">
        <f>$F59</f>
        <v>111111111</v>
      </c>
      <c r="I59" s="631" t="str">
        <f t="shared" si="18"/>
        <v>111111111</v>
      </c>
      <c r="J59" s="631" t="str">
        <f t="shared" si="18"/>
        <v>111111111</v>
      </c>
      <c r="K59" s="631" t="str">
        <f t="shared" si="18"/>
        <v>111111111</v>
      </c>
      <c r="L59" s="631" t="str">
        <f t="shared" si="18"/>
        <v>111111111</v>
      </c>
      <c r="M59" s="631" t="str">
        <f t="shared" si="18"/>
        <v>111111111</v>
      </c>
      <c r="N59" s="631" t="str">
        <f t="shared" si="18"/>
        <v>111111111</v>
      </c>
      <c r="O59" s="631" t="str">
        <f t="shared" si="18"/>
        <v>111111111</v>
      </c>
      <c r="P59" s="631" t="str">
        <f t="shared" si="18"/>
        <v>111111111</v>
      </c>
      <c r="Q59" s="631" t="str">
        <f t="shared" si="18"/>
        <v>111111111</v>
      </c>
      <c r="R59" s="631" t="str">
        <f t="shared" si="18"/>
        <v>111111111</v>
      </c>
      <c r="S59" s="631" t="str">
        <f t="shared" si="18"/>
        <v>111111111</v>
      </c>
      <c r="T59" s="631" t="str">
        <f t="shared" si="18"/>
        <v>111111111</v>
      </c>
      <c r="U59" s="853" t="str">
        <f t="shared" si="18"/>
        <v>111111111</v>
      </c>
      <c r="V59" s="631" t="str">
        <f t="shared" si="18"/>
        <v>111111111</v>
      </c>
      <c r="W59" s="631" t="str">
        <f t="shared" si="18"/>
        <v>111111111</v>
      </c>
      <c r="X59" s="631" t="str">
        <f t="shared" si="18"/>
        <v>111111111</v>
      </c>
      <c r="Y59" s="631" t="str">
        <f t="shared" si="18"/>
        <v>111111111</v>
      </c>
      <c r="Z59" s="631" t="str">
        <f t="shared" si="18"/>
        <v>111111111</v>
      </c>
      <c r="AA59" s="631" t="str">
        <f t="shared" si="18"/>
        <v>111111111</v>
      </c>
      <c r="AB59" s="631" t="str">
        <f t="shared" si="18"/>
        <v>111111111</v>
      </c>
      <c r="AC59" s="631" t="str">
        <f t="shared" si="18"/>
        <v>111111111</v>
      </c>
      <c r="AD59" s="631" t="str">
        <f t="shared" si="18"/>
        <v>111111111</v>
      </c>
      <c r="AE59" s="631" t="str">
        <f t="shared" si="18"/>
        <v>111111111</v>
      </c>
      <c r="AF59" s="631" t="str">
        <f t="shared" si="18"/>
        <v>111111111</v>
      </c>
      <c r="AG59" s="631" t="str">
        <f t="shared" si="18"/>
        <v>111111111</v>
      </c>
      <c r="AH59" s="594"/>
    </row>
    <row r="60" spans="2:34" s="590" customFormat="1" ht="16" customHeight="1">
      <c r="B60" s="587"/>
      <c r="C60" s="637"/>
      <c r="D60" s="588" t="s">
        <v>310</v>
      </c>
      <c r="E60" s="589"/>
      <c r="F60" s="612">
        <f t="shared" ref="F60:F66" si="19">LOOKUP(9E+307,H60:T60)</f>
        <v>0</v>
      </c>
      <c r="G60" s="632"/>
      <c r="H60" s="612">
        <v>0</v>
      </c>
      <c r="I60" s="613"/>
      <c r="J60" s="613"/>
      <c r="K60" s="613"/>
      <c r="L60" s="613"/>
      <c r="M60" s="613"/>
      <c r="N60" s="613"/>
      <c r="O60" s="613"/>
      <c r="P60" s="613"/>
      <c r="Q60" s="613">
        <v>0</v>
      </c>
      <c r="R60" s="613"/>
      <c r="S60" s="613"/>
      <c r="T60" s="614"/>
      <c r="U60" s="612"/>
      <c r="V60" s="613"/>
      <c r="W60" s="613"/>
      <c r="X60" s="613"/>
      <c r="Y60" s="613"/>
      <c r="Z60" s="613"/>
      <c r="AA60" s="613"/>
      <c r="AB60" s="613"/>
      <c r="AC60" s="613"/>
      <c r="AD60" s="613"/>
      <c r="AE60" s="613"/>
      <c r="AF60" s="613"/>
      <c r="AG60" s="614"/>
      <c r="AH60" s="607"/>
    </row>
    <row r="61" spans="2:34" s="573" customFormat="1" ht="17" customHeight="1">
      <c r="B61" s="569"/>
      <c r="C61" s="637"/>
      <c r="D61" s="575" t="s">
        <v>309</v>
      </c>
      <c r="E61" s="571"/>
      <c r="F61" s="609">
        <f t="shared" si="19"/>
        <v>0</v>
      </c>
      <c r="G61" s="564"/>
      <c r="H61" s="609">
        <v>0</v>
      </c>
      <c r="I61" s="609"/>
      <c r="J61" s="609"/>
      <c r="K61" s="610"/>
      <c r="L61" s="610"/>
      <c r="M61" s="610"/>
      <c r="N61" s="610"/>
      <c r="O61" s="610"/>
      <c r="P61" s="610"/>
      <c r="Q61" s="610">
        <v>0</v>
      </c>
      <c r="R61" s="610"/>
      <c r="S61" s="610"/>
      <c r="T61" s="611"/>
      <c r="U61" s="609"/>
      <c r="V61" s="610"/>
      <c r="W61" s="610"/>
      <c r="X61" s="610"/>
      <c r="Y61" s="610"/>
      <c r="Z61" s="610"/>
      <c r="AA61" s="610"/>
      <c r="AB61" s="610"/>
      <c r="AC61" s="610"/>
      <c r="AD61" s="610"/>
      <c r="AE61" s="610"/>
      <c r="AF61" s="610"/>
      <c r="AG61" s="611"/>
      <c r="AH61" s="594"/>
    </row>
    <row r="62" spans="2:34" s="573" customFormat="1" ht="16" customHeight="1">
      <c r="B62" s="569"/>
      <c r="C62" s="637"/>
      <c r="D62" s="574" t="s">
        <v>308</v>
      </c>
      <c r="E62" s="571"/>
      <c r="F62" s="599">
        <f t="shared" si="19"/>
        <v>0</v>
      </c>
      <c r="G62" s="564"/>
      <c r="H62" s="599">
        <f>(H60-_xlfn.IFS(H60&lt;160000,H60*基金费率!$H$17,
AND(H60&lt;800000,H60&gt;=160000),H60*基金费率!$H$18,
AND(H60&lt;1600000,H60&gt;=800000),H60*基金费率!$H$19,
H60&gt;=1600000,基金费率!$H$20))/基金结算中枢!S$11</f>
        <v>0</v>
      </c>
      <c r="I62" s="599">
        <f>(I60-_xlfn.IFS(I60&lt;160000,I60*基金费率!$H$17,
AND(I60&lt;800000,I60&gt;=160000),I60*基金费率!$H$18,
AND(I60&lt;1600000,I60&gt;=800000),I60*基金费率!$H$19,
I60&gt;=1600000,基金费率!$H$20))/基金结算中枢!K$11</f>
        <v>0</v>
      </c>
      <c r="J62" s="599">
        <f>(J60-_xlfn.IFS(J60&lt;160000,J60*基金费率!$H$17,
AND(J60&lt;800000,J60&gt;=160000),J60*基金费率!$H$18,
AND(J60&lt;1600000,J60&gt;=800000),J60*基金费率!$H$19,
J60&gt;=1600000,基金费率!$H$20))/基金结算中枢!L$11</f>
        <v>0</v>
      </c>
      <c r="K62" s="599">
        <f>(K60-_xlfn.IFS(K60&lt;160000,K60*基金费率!$H$17,
AND(K60&lt;800000,K60&gt;=160000),K60*基金费率!$H$18,
AND(K60&lt;1600000,K60&gt;=800000),K60*基金费率!$H$19,
K60&gt;=1600000,基金费率!$H$20))/基金结算中枢!M$11</f>
        <v>0</v>
      </c>
      <c r="L62" s="599">
        <f>(L60-_xlfn.IFS(L60&lt;160000,L60*基金费率!$H$17,
AND(L60&lt;800000,L60&gt;=160000),L60*基金费率!$H$18,
AND(L60&lt;1600000,L60&gt;=800000),L60*基金费率!$H$19,
L60&gt;=1600000,基金费率!$H$20))/基金结算中枢!N$11</f>
        <v>0</v>
      </c>
      <c r="M62" s="599">
        <f>(M60-_xlfn.IFS(M60&lt;160000,M60*基金费率!$H$17,
AND(M60&lt;800000,M60&gt;=160000),M60*基金费率!$H$18,
AND(M60&lt;1600000,M60&gt;=800000),M60*基金费率!$H$19,
M60&gt;=1600000,基金费率!$H$20))/基金结算中枢!O$11</f>
        <v>0</v>
      </c>
      <c r="N62" s="599">
        <f>(N60-_xlfn.IFS(N60&lt;160000,N60*基金费率!$H$17,
AND(N60&lt;800000,N60&gt;=160000),N60*基金费率!$H$18,
AND(N60&lt;1600000,N60&gt;=800000),N60*基金费率!$H$19,
N60&gt;=1600000,基金费率!$H$20))/基金结算中枢!P$11</f>
        <v>0</v>
      </c>
      <c r="O62" s="599">
        <f>(O60-_xlfn.IFS(O60&lt;160000,O60*基金费率!$H$17,
AND(O60&lt;800000,O60&gt;=160000),O60*基金费率!$H$18,
AND(O60&lt;1600000,O60&gt;=800000),O60*基金费率!$H$19,
O60&gt;=1600000,基金费率!$H$20))/基金结算中枢!Q$11</f>
        <v>0</v>
      </c>
      <c r="P62" s="599">
        <f>(P60-_xlfn.IFS(P60&lt;160000,P60*基金费率!$H$17,
AND(P60&lt;800000,P60&gt;=160000),P60*基金费率!$H$18,
AND(P60&lt;1600000,P60&gt;=800000),P60*基金费率!$H$19,
P60&gt;=1600000,基金费率!$H$20))/基金结算中枢!R$11</f>
        <v>0</v>
      </c>
      <c r="Q62" s="599">
        <f>(Q60-_xlfn.IFS(Q60&lt;160000,Q60*基金费率!$H$17,
AND(Q60&lt;800000,Q60&gt;=160000),Q60*基金费率!$H$18,
AND(Q60&lt;1600000,Q60&gt;=800000),Q60*基金费率!$H$19,
Q60&gt;=1600000,基金费率!$H$20))/基金结算中枢!S$11</f>
        <v>0</v>
      </c>
      <c r="R62" s="599" t="e">
        <f>(R60-_xlfn.IFS(R60&lt;160000,R60*基金费率!$H$17,
AND(R60&lt;800000,R60&gt;=160000),R60*基金费率!$H$18,
AND(R60&lt;1600000,R60&gt;=800000),R60*基金费率!$H$19,
R60&gt;=1600000,基金费率!$H$20))/基金结算中枢!T$11</f>
        <v>#DIV/0!</v>
      </c>
      <c r="S62" s="599" t="e">
        <f>(S60-_xlfn.IFS(S60&lt;160000,S60*基金费率!$H$17,
AND(S60&lt;800000,S60&gt;=160000),S60*基金费率!$H$18,
AND(S60&lt;1600000,S60&gt;=800000),S60*基金费率!$H$19,
S60&gt;=1600000,基金费率!$H$20))/基金结算中枢!U$11</f>
        <v>#DIV/0!</v>
      </c>
      <c r="T62" s="856" t="e">
        <f>(T60-_xlfn.IFS(T60&lt;160000,T60*基金费率!$H$17,
AND(T60&lt;800000,T60&gt;=160000),T60*基金费率!$H$18,
AND(T60&lt;1600000,T60&gt;=800000),T60*基金费率!$H$19,
T60&gt;=1600000,基金费率!$H$20))/基金结算中枢!V$11</f>
        <v>#DIV/0!</v>
      </c>
      <c r="U62" s="599" t="e">
        <f>(U60-_xlfn.IFS(U60&lt;160000,U60*基金费率!$H$17,
AND(U60&lt;800000,U60&gt;=160000),U60*基金费率!$H$18,
AND(U60&lt;1600000,U60&gt;=800000),U60*基金费率!$H$19,
U60&gt;=1600000,基金费率!$H$20))/基金结算中枢!W$11</f>
        <v>#DIV/0!</v>
      </c>
      <c r="V62" s="599" t="e">
        <f>(V60-_xlfn.IFS(V60&lt;160000,V60*基金费率!$H$17,
AND(V60&lt;800000,V60&gt;=160000),V60*基金费率!$H$18,
AND(V60&lt;1600000,V60&gt;=800000),V60*基金费率!$H$19,
V60&gt;=1600000,基金费率!$H$20))/基金结算中枢!X$11</f>
        <v>#DIV/0!</v>
      </c>
      <c r="W62" s="599" t="e">
        <f>(W60-_xlfn.IFS(W60&lt;160000,W60*基金费率!$H$17,
AND(W60&lt;800000,W60&gt;=160000),W60*基金费率!$H$18,
AND(W60&lt;1600000,W60&gt;=800000),W60*基金费率!$H$19,
W60&gt;=1600000,基金费率!$H$20))/基金结算中枢!Y$11</f>
        <v>#DIV/0!</v>
      </c>
      <c r="X62" s="599" t="e">
        <f>(X60-_xlfn.IFS(X60&lt;160000,X60*基金费率!$H$17,
AND(X60&lt;800000,X60&gt;=160000),X60*基金费率!$H$18,
AND(X60&lt;1600000,X60&gt;=800000),X60*基金费率!$H$19,
X60&gt;=1600000,基金费率!$H$20))/基金结算中枢!Z$11</f>
        <v>#DIV/0!</v>
      </c>
      <c r="Y62" s="599" t="e">
        <f>(Y60-_xlfn.IFS(Y60&lt;160000,Y60*基金费率!$H$17,
AND(Y60&lt;800000,Y60&gt;=160000),Y60*基金费率!$H$18,
AND(Y60&lt;1600000,Y60&gt;=800000),Y60*基金费率!$H$19,
Y60&gt;=1600000,基金费率!$H$20))/基金结算中枢!AA$11</f>
        <v>#DIV/0!</v>
      </c>
      <c r="Z62" s="599" t="e">
        <f>(Z60-_xlfn.IFS(Z60&lt;160000,Z60*基金费率!$H$17,
AND(Z60&lt;800000,Z60&gt;=160000),Z60*基金费率!$H$18,
AND(Z60&lt;1600000,Z60&gt;=800000),Z60*基金费率!$H$19,
Z60&gt;=1600000,基金费率!$H$20))/基金结算中枢!AB$11</f>
        <v>#DIV/0!</v>
      </c>
      <c r="AA62" s="599" t="e">
        <f>(AA60-_xlfn.IFS(AA60&lt;160000,AA60*基金费率!$H$17,
AND(AA60&lt;800000,AA60&gt;=160000),AA60*基金费率!$H$18,
AND(AA60&lt;1600000,AA60&gt;=800000),AA60*基金费率!$H$19,
AA60&gt;=1600000,基金费率!$H$20))/基金结算中枢!AC$11</f>
        <v>#DIV/0!</v>
      </c>
      <c r="AB62" s="599" t="e">
        <f>(AB60-_xlfn.IFS(AB60&lt;160000,AB60*基金费率!$H$17,
AND(AB60&lt;800000,AB60&gt;=160000),AB60*基金费率!$H$18,
AND(AB60&lt;1600000,AB60&gt;=800000),AB60*基金费率!$H$19,
AB60&gt;=1600000,基金费率!$H$20))/基金结算中枢!AD$11</f>
        <v>#DIV/0!</v>
      </c>
      <c r="AC62" s="599" t="e">
        <f>(AC60-_xlfn.IFS(AC60&lt;160000,AC60*基金费率!$H$17,
AND(AC60&lt;800000,AC60&gt;=160000),AC60*基金费率!$H$18,
AND(AC60&lt;1600000,AC60&gt;=800000),AC60*基金费率!$H$19,
AC60&gt;=1600000,基金费率!$H$20))/基金结算中枢!AE$11</f>
        <v>#DIV/0!</v>
      </c>
      <c r="AD62" s="599" t="e">
        <f>(AD60-_xlfn.IFS(AD60&lt;160000,AD60*基金费率!$H$17,
AND(AD60&lt;800000,AD60&gt;=160000),AD60*基金费率!$H$18,
AND(AD60&lt;1600000,AD60&gt;=800000),AD60*基金费率!$H$19,
AD60&gt;=1600000,基金费率!$H$20))/基金结算中枢!AF$11</f>
        <v>#DIV/0!</v>
      </c>
      <c r="AE62" s="599" t="e">
        <f>(AE60-_xlfn.IFS(AE60&lt;160000,AE60*基金费率!$H$17,
AND(AE60&lt;800000,AE60&gt;=160000),AE60*基金费率!$H$18,
AND(AE60&lt;1600000,AE60&gt;=800000),AE60*基金费率!$H$19,
AE60&gt;=1600000,基金费率!$H$20))/基金结算中枢!AG$11</f>
        <v>#DIV/0!</v>
      </c>
      <c r="AF62" s="599" t="e">
        <f>(AF60-_xlfn.IFS(AF60&lt;160000,AF60*基金费率!$H$17,
AND(AF60&lt;800000,AF60&gt;=160000),AF60*基金费率!$H$18,
AND(AF60&lt;1600000,AF60&gt;=800000),AF60*基金费率!$H$19,
AF60&gt;=1600000,基金费率!$H$20))/基金结算中枢!AH$11</f>
        <v>#DIV/0!</v>
      </c>
      <c r="AG62" s="856" t="e">
        <f>(AG60-_xlfn.IFS(AG60&lt;160000,AG60*基金费率!$H$17,
AND(AG60&lt;800000,AG60&gt;=160000),AG60*基金费率!$H$18,
AND(AG60&lt;1600000,AG60&gt;=800000),AG60*基金费率!$H$19,
AG60&gt;=1600000,基金费率!$H$20))/基金结算中枢!AI$11</f>
        <v>#DIV/0!</v>
      </c>
      <c r="AH62" s="594"/>
    </row>
    <row r="63" spans="2:34" s="573" customFormat="1" ht="16" customHeight="1">
      <c r="B63" s="569"/>
      <c r="C63" s="629"/>
      <c r="D63" s="574" t="s">
        <v>307</v>
      </c>
      <c r="E63" s="571"/>
      <c r="F63" s="599">
        <f t="shared" si="19"/>
        <v>0</v>
      </c>
      <c r="G63" s="564"/>
      <c r="H63" s="599">
        <v>0</v>
      </c>
      <c r="I63" s="577">
        <f t="array" ref="I63">I61-I61*_xlfn.IFS(
MAX(MIN(COLUMN(I61)-(MAX(IF($H64:I64&lt;I61,COLUMN($H64:I64)))+1),COLUMN(I61)-(COLUMN($H64))),0)&lt;=52,基金费率!$H$25,
AND(MAX(MIN(COLUMN(I61)-(MAX(IF($H64:I64&lt;I61,COLUMN($H64:I64)))+1),COLUMN(I61)-(COLUMN($H64))),0)&gt;52,
MAX(MIN(COLUMN(I61)-(MAX(IF($H64:I64&lt;I61,COLUMN($H64:I64)))+1),COLUMN(I61)-(COLUMN($H64))),0)&lt;=104),基金费率!$H$26,
MAX(MIN(COLUMN(I61)-(MAX(IF($H64:I64&lt;I61,COLUMN($H64:I64)))+1),COLUMN(I61)-(COLUMN($H64))),0)&gt;104,基金费率!$H$27)</f>
        <v>0</v>
      </c>
      <c r="J63" s="577">
        <f t="array" ref="J63">J61-J61*_xlfn.IFS(
MAX(MIN(COLUMN(J61)-(MAX(IF($H64:J64&lt;J61,COLUMN($H64:J64)))+1),COLUMN(J61)-(COLUMN($H64))),0)&lt;=52,基金费率!$H$25,
AND(MAX(MIN(COLUMN(J61)-(MAX(IF($H64:J64&lt;J61,COLUMN($H64:J64)))+1),COLUMN(J61)-(COLUMN($H64))),0)&gt;52,
MAX(MIN(COLUMN(J61)-(MAX(IF($H64:J64&lt;J61,COLUMN($H64:J64)))+1),COLUMN(J61)-(COLUMN($H64))),0)&lt;=104),基金费率!$H$26,
MAX(MIN(COLUMN(J61)-(MAX(IF($H64:J64&lt;J61,COLUMN($H64:J64)))+1),COLUMN(J61)-(COLUMN($H64))),0)&gt;104,基金费率!$H$27)</f>
        <v>0</v>
      </c>
      <c r="K63" s="577">
        <f t="array" ref="K63">K61-K61*_xlfn.IFS(
MAX(MIN(COLUMN(K61)-(MAX(IF($H64:K64&lt;K61,COLUMN($H64:K64)))+1),COLUMN(K61)-(COLUMN($H64))),0)&lt;=52,基金费率!$H$25,
AND(MAX(MIN(COLUMN(K61)-(MAX(IF($H64:K64&lt;K61,COLUMN($H64:K64)))+1),COLUMN(K61)-(COLUMN($H64))),0)&gt;52,
MAX(MIN(COLUMN(K61)-(MAX(IF($H64:K64&lt;K61,COLUMN($H64:K64)))+1),COLUMN(K61)-(COLUMN($H64))),0)&lt;=104),基金费率!$H$26,
MAX(MIN(COLUMN(K61)-(MAX(IF($H64:K64&lt;K61,COLUMN($H64:K64)))+1),COLUMN(K61)-(COLUMN($H64))),0)&gt;104,基金费率!$H$27)</f>
        <v>0</v>
      </c>
      <c r="L63" s="577">
        <f t="array" ref="L63">L61-L61*_xlfn.IFS(
MAX(MIN(COLUMN(L61)-(MAX(IF($H64:L64&lt;L61,COLUMN($H64:L64)))+1),COLUMN(L61)-(COLUMN($H64))),0)&lt;=52,基金费率!$H$25,
AND(MAX(MIN(COLUMN(L61)-(MAX(IF($H64:L64&lt;L61,COLUMN($H64:L64)))+1),COLUMN(L61)-(COLUMN($H64))),0)&gt;52,
MAX(MIN(COLUMN(L61)-(MAX(IF($H64:L64&lt;L61,COLUMN($H64:L64)))+1),COLUMN(L61)-(COLUMN($H64))),0)&lt;=104),基金费率!$H$26,
MAX(MIN(COLUMN(L61)-(MAX(IF($H64:L64&lt;L61,COLUMN($H64:L64)))+1),COLUMN(L61)-(COLUMN($H64))),0)&gt;104,基金费率!$H$27)</f>
        <v>0</v>
      </c>
      <c r="M63" s="577">
        <f t="array" ref="M63">M61-M61*_xlfn.IFS(
MAX(MIN(COLUMN(M61)-(MAX(IF($H64:M64&lt;M61,COLUMN($H64:M64)))+1),COLUMN(M61)-(COLUMN($H64))),0)&lt;=52,基金费率!$H$25,
AND(MAX(MIN(COLUMN(M61)-(MAX(IF($H64:M64&lt;M61,COLUMN($H64:M64)))+1),COLUMN(M61)-(COLUMN($H64))),0)&gt;52,
MAX(MIN(COLUMN(M61)-(MAX(IF($H64:M64&lt;M61,COLUMN($H64:M64)))+1),COLUMN(M61)-(COLUMN($H64))),0)&lt;=104),基金费率!$H$26,
MAX(MIN(COLUMN(M61)-(MAX(IF($H64:M64&lt;M61,COLUMN($H64:M64)))+1),COLUMN(M61)-(COLUMN($H64))),0)&gt;104,基金费率!$H$27)</f>
        <v>0</v>
      </c>
      <c r="N63" s="577">
        <f t="array" ref="N63">N61-N61*_xlfn.IFS(
MAX(MIN(COLUMN(N61)-(MAX(IF($H64:N64&lt;N61,COLUMN($H64:N64)))+1),COLUMN(N61)-(COLUMN($H64))),0)&lt;=52,基金费率!$H$25,
AND(MAX(MIN(COLUMN(N61)-(MAX(IF($H64:N64&lt;N61,COLUMN($H64:N64)))+1),COLUMN(N61)-(COLUMN($H64))),0)&gt;52,
MAX(MIN(COLUMN(N61)-(MAX(IF($H64:N64&lt;N61,COLUMN($H64:N64)))+1),COLUMN(N61)-(COLUMN($H64))),0)&lt;=104),基金费率!$H$26,
MAX(MIN(COLUMN(N61)-(MAX(IF($H64:N64&lt;N61,COLUMN($H64:N64)))+1),COLUMN(N61)-(COLUMN($H64))),0)&gt;104,基金费率!$H$27)</f>
        <v>0</v>
      </c>
      <c r="O63" s="577">
        <f t="array" ref="O63">O61-O61*_xlfn.IFS(
MAX(MIN(COLUMN(O61)-(MAX(IF($H64:O64&lt;O61,COLUMN($H64:O64)))+1),COLUMN(O61)-(COLUMN($H64))),0)&lt;=52,基金费率!$H$25,
AND(MAX(MIN(COLUMN(O61)-(MAX(IF($H64:O64&lt;O61,COLUMN($H64:O64)))+1),COLUMN(O61)-(COLUMN($H64))),0)&gt;52,
MAX(MIN(COLUMN(O61)-(MAX(IF($H64:O64&lt;O61,COLUMN($H64:O64)))+1),COLUMN(O61)-(COLUMN($H64))),0)&lt;=104),基金费率!$H$26,
MAX(MIN(COLUMN(O61)-(MAX(IF($H64:O64&lt;O61,COLUMN($H64:O64)))+1),COLUMN(O61)-(COLUMN($H64))),0)&gt;104,基金费率!$H$27)</f>
        <v>0</v>
      </c>
      <c r="P63" s="577">
        <f t="array" ref="P63">P61-P61*_xlfn.IFS(
MAX(MIN(COLUMN(P61)-(MAX(IF($H64:P64&lt;P61,COLUMN($H64:P64)))+1),COLUMN(P61)-(COLUMN($H64))),0)&lt;=52,基金费率!$H$25,
AND(MAX(MIN(COLUMN(P61)-(MAX(IF($H64:P64&lt;P61,COLUMN($H64:P64)))+1),COLUMN(P61)-(COLUMN($H64))),0)&gt;52,
MAX(MIN(COLUMN(P61)-(MAX(IF($H64:P64&lt;P61,COLUMN($H64:P64)))+1),COLUMN(P61)-(COLUMN($H64))),0)&lt;=104),基金费率!$H$26,
MAX(MIN(COLUMN(P61)-(MAX(IF($H64:P64&lt;P61,COLUMN($H64:P64)))+1),COLUMN(P61)-(COLUMN($H64))),0)&gt;104,基金费率!$H$27)</f>
        <v>0</v>
      </c>
      <c r="Q63" s="577">
        <f t="array" ref="Q63">Q61-Q61*_xlfn.IFS(
MAX(MIN(COLUMN(Q61)-(MAX(IF($H64:Q64&lt;Q61,COLUMN($H64:Q64)))+1),COLUMN(Q61)-(COLUMN($H64))),0)&lt;=52,基金费率!$H$25,
AND(MAX(MIN(COLUMN(Q61)-(MAX(IF($H64:Q64&lt;Q61,COLUMN($H64:Q64)))+1),COLUMN(Q61)-(COLUMN($H64))),0)&gt;52,
MAX(MIN(COLUMN(Q61)-(MAX(IF($H64:Q64&lt;Q61,COLUMN($H64:Q64)))+1),COLUMN(Q61)-(COLUMN($H64))),0)&lt;=104),基金费率!$H$26,
MAX(MIN(COLUMN(Q61)-(MAX(IF($H64:Q64&lt;Q61,COLUMN($H64:Q64)))+1),COLUMN(Q61)-(COLUMN($H64))),0)&gt;104,基金费率!$H$27)</f>
        <v>0</v>
      </c>
      <c r="R63" s="577" t="e">
        <f t="array" ref="R63">R61-R61*_xlfn.IFS(
MAX(MIN(COLUMN(R61)-(MAX(IF($H64:R64&lt;R61,COLUMN($H64:R64)))+1),COLUMN(R61)-(COLUMN($H64))),0)&lt;=52,基金费率!$H$25,
AND(MAX(MIN(COLUMN(R61)-(MAX(IF($H64:R64&lt;R61,COLUMN($H64:R64)))+1),COLUMN(R61)-(COLUMN($H64))),0)&gt;52,
MAX(MIN(COLUMN(R61)-(MAX(IF($H64:R64&lt;R61,COLUMN($H64:R64)))+1),COLUMN(R61)-(COLUMN($H64))),0)&lt;=104),基金费率!$H$26,
MAX(MIN(COLUMN(R61)-(MAX(IF($H64:R64&lt;R61,COLUMN($H64:R64)))+1),COLUMN(R61)-(COLUMN($H64))),0)&gt;104,基金费率!$H$27)</f>
        <v>#DIV/0!</v>
      </c>
      <c r="S63" s="577" t="e">
        <f t="array" ref="S63">S61-S61*_xlfn.IFS(
MAX(MIN(COLUMN(S61)-(MAX(IF($H64:S64&lt;S61,COLUMN($H64:S64)))+1),COLUMN(S61)-(COLUMN($H64))),0)&lt;=52,基金费率!$H$25,
AND(MAX(MIN(COLUMN(S61)-(MAX(IF($H64:S64&lt;S61,COLUMN($H64:S64)))+1),COLUMN(S61)-(COLUMN($H64))),0)&gt;52,
MAX(MIN(COLUMN(S61)-(MAX(IF($H64:S64&lt;S61,COLUMN($H64:S64)))+1),COLUMN(S61)-(COLUMN($H64))),0)&lt;=104),基金费率!$H$26,
MAX(MIN(COLUMN(S61)-(MAX(IF($H64:S64&lt;S61,COLUMN($H64:S64)))+1),COLUMN(S61)-(COLUMN($H64))),0)&gt;104,基金费率!$H$27)</f>
        <v>#DIV/0!</v>
      </c>
      <c r="T63" s="606" t="e">
        <f t="array" ref="T63">T61-T61*_xlfn.IFS(
MAX(MIN(COLUMN(T61)-(MAX(IF($H64:T64&lt;T61,COLUMN($H64:T64)))+1),COLUMN(T61)-(COLUMN($H64))),0)&lt;=52,基金费率!$H$25,
AND(MAX(MIN(COLUMN(T61)-(MAX(IF($H64:T64&lt;T61,COLUMN($H64:T64)))+1),COLUMN(T61)-(COLUMN($H64))),0)&gt;52,
MAX(MIN(COLUMN(T61)-(MAX(IF($H64:T64&lt;T61,COLUMN($H64:T64)))+1),COLUMN(T61)-(COLUMN($H64))),0)&lt;=104),基金费率!$H$26,
MAX(MIN(COLUMN(T61)-(MAX(IF($H64:T64&lt;T61,COLUMN($H64:T64)))+1),COLUMN(T61)-(COLUMN($H64))),0)&gt;104,基金费率!$H$27)</f>
        <v>#DIV/0!</v>
      </c>
      <c r="U63" s="599" t="e">
        <f t="array" ref="U63">U61-U61*_xlfn.IFS(
MAX(MIN(COLUMN(U61)-(MAX(IF($H64:U64&lt;U61,COLUMN($H64:U64)))+1),COLUMN(U61)-(COLUMN($H64))),0)&lt;=52,基金费率!$H$25,
AND(MAX(MIN(COLUMN(U61)-(MAX(IF($H64:U64&lt;U61,COLUMN($H64:U64)))+1),COLUMN(U61)-(COLUMN($H64))),0)&gt;52,
MAX(MIN(COLUMN(U61)-(MAX(IF($H64:U64&lt;U61,COLUMN($H64:U64)))+1),COLUMN(U61)-(COLUMN($H64))),0)&lt;=104),基金费率!$H$26,
MAX(MIN(COLUMN(U61)-(MAX(IF($H64:U64&lt;U61,COLUMN($H64:U64)))+1),COLUMN(U61)-(COLUMN($H64))),0)&gt;104,基金费率!$H$27)</f>
        <v>#DIV/0!</v>
      </c>
      <c r="V63" s="577" t="e">
        <f t="array" ref="V63">V61-V61*_xlfn.IFS(
MAX(MIN(COLUMN(V61)-(MAX(IF($H64:V64&lt;V61,COLUMN($H64:V64)))+1),COLUMN(V61)-(COLUMN($H64))),0)&lt;=52,基金费率!$H$25,
AND(MAX(MIN(COLUMN(V61)-(MAX(IF($H64:V64&lt;V61,COLUMN($H64:V64)))+1),COLUMN(V61)-(COLUMN($H64))),0)&gt;52,
MAX(MIN(COLUMN(V61)-(MAX(IF($H64:V64&lt;V61,COLUMN($H64:V64)))+1),COLUMN(V61)-(COLUMN($H64))),0)&lt;=104),基金费率!$H$26,
MAX(MIN(COLUMN(V61)-(MAX(IF($H64:V64&lt;V61,COLUMN($H64:V64)))+1),COLUMN(V61)-(COLUMN($H64))),0)&gt;104,基金费率!$H$27)</f>
        <v>#DIV/0!</v>
      </c>
      <c r="W63" s="577" t="e">
        <f t="array" ref="W63">W61-W61*_xlfn.IFS(
MAX(MIN(COLUMN(W61)-(MAX(IF($H64:W64&lt;W61,COLUMN($H64:W64)))+1),COLUMN(W61)-(COLUMN($H64))),0)&lt;=52,基金费率!$H$25,
AND(MAX(MIN(COLUMN(W61)-(MAX(IF($H64:W64&lt;W61,COLUMN($H64:W64)))+1),COLUMN(W61)-(COLUMN($H64))),0)&gt;52,
MAX(MIN(COLUMN(W61)-(MAX(IF($H64:W64&lt;W61,COLUMN($H64:W64)))+1),COLUMN(W61)-(COLUMN($H64))),0)&lt;=104),基金费率!$H$26,
MAX(MIN(COLUMN(W61)-(MAX(IF($H64:W64&lt;W61,COLUMN($H64:W64)))+1),COLUMN(W61)-(COLUMN($H64))),0)&gt;104,基金费率!$H$27)</f>
        <v>#DIV/0!</v>
      </c>
      <c r="X63" s="577" t="e">
        <f t="array" ref="X63">X61-X61*_xlfn.IFS(
MAX(MIN(COLUMN(X61)-(MAX(IF($H64:X64&lt;X61,COLUMN($H64:X64)))+1),COLUMN(X61)-(COLUMN($H64))),0)&lt;=52,基金费率!$H$25,
AND(MAX(MIN(COLUMN(X61)-(MAX(IF($H64:X64&lt;X61,COLUMN($H64:X64)))+1),COLUMN(X61)-(COLUMN($H64))),0)&gt;52,
MAX(MIN(COLUMN(X61)-(MAX(IF($H64:X64&lt;X61,COLUMN($H64:X64)))+1),COLUMN(X61)-(COLUMN($H64))),0)&lt;=104),基金费率!$H$26,
MAX(MIN(COLUMN(X61)-(MAX(IF($H64:X64&lt;X61,COLUMN($H64:X64)))+1),COLUMN(X61)-(COLUMN($H64))),0)&gt;104,基金费率!$H$27)</f>
        <v>#DIV/0!</v>
      </c>
      <c r="Y63" s="577" t="e">
        <f t="array" ref="Y63">Y61-Y61*_xlfn.IFS(
MAX(MIN(COLUMN(Y61)-(MAX(IF($H64:Y64&lt;Y61,COLUMN($H64:Y64)))+1),COLUMN(Y61)-(COLUMN($H64))),0)&lt;=52,基金费率!$H$25,
AND(MAX(MIN(COLUMN(Y61)-(MAX(IF($H64:Y64&lt;Y61,COLUMN($H64:Y64)))+1),COLUMN(Y61)-(COLUMN($H64))),0)&gt;52,
MAX(MIN(COLUMN(Y61)-(MAX(IF($H64:Y64&lt;Y61,COLUMN($H64:Y64)))+1),COLUMN(Y61)-(COLUMN($H64))),0)&lt;=104),基金费率!$H$26,
MAX(MIN(COLUMN(Y61)-(MAX(IF($H64:Y64&lt;Y61,COLUMN($H64:Y64)))+1),COLUMN(Y61)-(COLUMN($H64))),0)&gt;104,基金费率!$H$27)</f>
        <v>#DIV/0!</v>
      </c>
      <c r="Z63" s="577" t="e">
        <f t="array" ref="Z63">Z61-Z61*_xlfn.IFS(
MAX(MIN(COLUMN(Z61)-(MAX(IF($H64:Z64&lt;Z61,COLUMN($H64:Z64)))+1),COLUMN(Z61)-(COLUMN($H64))),0)&lt;=52,基金费率!$H$25,
AND(MAX(MIN(COLUMN(Z61)-(MAX(IF($H64:Z64&lt;Z61,COLUMN($H64:Z64)))+1),COLUMN(Z61)-(COLUMN($H64))),0)&gt;52,
MAX(MIN(COLUMN(Z61)-(MAX(IF($H64:Z64&lt;Z61,COLUMN($H64:Z64)))+1),COLUMN(Z61)-(COLUMN($H64))),0)&lt;=104),基金费率!$H$26,
MAX(MIN(COLUMN(Z61)-(MAX(IF($H64:Z64&lt;Z61,COLUMN($H64:Z64)))+1),COLUMN(Z61)-(COLUMN($H64))),0)&gt;104,基金费率!$H$27)</f>
        <v>#DIV/0!</v>
      </c>
      <c r="AA63" s="577" t="e">
        <f t="array" ref="AA63">AA61-AA61*_xlfn.IFS(
MAX(MIN(COLUMN(AA61)-(MAX(IF($H64:AA64&lt;AA61,COLUMN($H64:AA64)))+1),COLUMN(AA61)-(COLUMN($H64))),0)&lt;=52,基金费率!$H$25,
AND(MAX(MIN(COLUMN(AA61)-(MAX(IF($H64:AA64&lt;AA61,COLUMN($H64:AA64)))+1),COLUMN(AA61)-(COLUMN($H64))),0)&gt;52,
MAX(MIN(COLUMN(AA61)-(MAX(IF($H64:AA64&lt;AA61,COLUMN($H64:AA64)))+1),COLUMN(AA61)-(COLUMN($H64))),0)&lt;=104),基金费率!$H$26,
MAX(MIN(COLUMN(AA61)-(MAX(IF($H64:AA64&lt;AA61,COLUMN($H64:AA64)))+1),COLUMN(AA61)-(COLUMN($H64))),0)&gt;104,基金费率!$H$27)</f>
        <v>#DIV/0!</v>
      </c>
      <c r="AB63" s="577" t="e">
        <f t="array" ref="AB63">AB61-AB61*_xlfn.IFS(
MAX(MIN(COLUMN(AB61)-(MAX(IF($H64:AB64&lt;AB61,COLUMN($H64:AB64)))+1),COLUMN(AB61)-(COLUMN($H64))),0)&lt;=52,基金费率!$H$25,
AND(MAX(MIN(COLUMN(AB61)-(MAX(IF($H64:AB64&lt;AB61,COLUMN($H64:AB64)))+1),COLUMN(AB61)-(COLUMN($H64))),0)&gt;52,
MAX(MIN(COLUMN(AB61)-(MAX(IF($H64:AB64&lt;AB61,COLUMN($H64:AB64)))+1),COLUMN(AB61)-(COLUMN($H64))),0)&lt;=104),基金费率!$H$26,
MAX(MIN(COLUMN(AB61)-(MAX(IF($H64:AB64&lt;AB61,COLUMN($H64:AB64)))+1),COLUMN(AB61)-(COLUMN($H64))),0)&gt;104,基金费率!$H$27)</f>
        <v>#DIV/0!</v>
      </c>
      <c r="AC63" s="577" t="e">
        <f t="array" ref="AC63">AC61-AC61*_xlfn.IFS(
MAX(MIN(COLUMN(AC61)-(MAX(IF($H64:AC64&lt;AC61,COLUMN($H64:AC64)))+1),COLUMN(AC61)-(COLUMN($H64))),0)&lt;=52,基金费率!$H$25,
AND(MAX(MIN(COLUMN(AC61)-(MAX(IF($H64:AC64&lt;AC61,COLUMN($H64:AC64)))+1),COLUMN(AC61)-(COLUMN($H64))),0)&gt;52,
MAX(MIN(COLUMN(AC61)-(MAX(IF($H64:AC64&lt;AC61,COLUMN($H64:AC64)))+1),COLUMN(AC61)-(COLUMN($H64))),0)&lt;=104),基金费率!$H$26,
MAX(MIN(COLUMN(AC61)-(MAX(IF($H64:AC64&lt;AC61,COLUMN($H64:AC64)))+1),COLUMN(AC61)-(COLUMN($H64))),0)&gt;104,基金费率!$H$27)</f>
        <v>#DIV/0!</v>
      </c>
      <c r="AD63" s="577" t="e">
        <f t="array" ref="AD63">AD61-AD61*_xlfn.IFS(
MAX(MIN(COLUMN(AD61)-(MAX(IF($H64:AD64&lt;AD61,COLUMN($H64:AD64)))+1),COLUMN(AD61)-(COLUMN($H64))),0)&lt;=52,基金费率!$H$25,
AND(MAX(MIN(COLUMN(AD61)-(MAX(IF($H64:AD64&lt;AD61,COLUMN($H64:AD64)))+1),COLUMN(AD61)-(COLUMN($H64))),0)&gt;52,
MAX(MIN(COLUMN(AD61)-(MAX(IF($H64:AD64&lt;AD61,COLUMN($H64:AD64)))+1),COLUMN(AD61)-(COLUMN($H64))),0)&lt;=104),基金费率!$H$26,
MAX(MIN(COLUMN(AD61)-(MAX(IF($H64:AD64&lt;AD61,COLUMN($H64:AD64)))+1),COLUMN(AD61)-(COLUMN($H64))),0)&gt;104,基金费率!$H$27)</f>
        <v>#DIV/0!</v>
      </c>
      <c r="AE63" s="577" t="e">
        <f t="array" ref="AE63">AE61-AE61*_xlfn.IFS(
MAX(MIN(COLUMN(AE61)-(MAX(IF($H64:AE64&lt;AE61,COLUMN($H64:AE64)))+1),COLUMN(AE61)-(COLUMN($H64))),0)&lt;=52,基金费率!$H$25,
AND(MAX(MIN(COLUMN(AE61)-(MAX(IF($H64:AE64&lt;AE61,COLUMN($H64:AE64)))+1),COLUMN(AE61)-(COLUMN($H64))),0)&gt;52,
MAX(MIN(COLUMN(AE61)-(MAX(IF($H64:AE64&lt;AE61,COLUMN($H64:AE64)))+1),COLUMN(AE61)-(COLUMN($H64))),0)&lt;=104),基金费率!$H$26,
MAX(MIN(COLUMN(AE61)-(MAX(IF($H64:AE64&lt;AE61,COLUMN($H64:AE64)))+1),COLUMN(AE61)-(COLUMN($H64))),0)&gt;104,基金费率!$H$27)</f>
        <v>#DIV/0!</v>
      </c>
      <c r="AF63" s="577" t="e">
        <f t="array" ref="AF63">AF61-AF61*_xlfn.IFS(
MAX(MIN(COLUMN(AF61)-(MAX(IF($H64:AF64&lt;AF61,COLUMN($H64:AF64)))+1),COLUMN(AF61)-(COLUMN($H64))),0)&lt;=52,基金费率!$H$25,
AND(MAX(MIN(COLUMN(AF61)-(MAX(IF($H64:AF64&lt;AF61,COLUMN($H64:AF64)))+1),COLUMN(AF61)-(COLUMN($H64))),0)&gt;52,
MAX(MIN(COLUMN(AF61)-(MAX(IF($H64:AF64&lt;AF61,COLUMN($H64:AF64)))+1),COLUMN(AF61)-(COLUMN($H64))),0)&lt;=104),基金费率!$H$26,
MAX(MIN(COLUMN(AF61)-(MAX(IF($H64:AF64&lt;AF61,COLUMN($H64:AF64)))+1),COLUMN(AF61)-(COLUMN($H64))),0)&gt;104,基金费率!$H$27)</f>
        <v>#DIV/0!</v>
      </c>
      <c r="AG63" s="606" t="e">
        <f t="array" ref="AG63">AG61-AG61*_xlfn.IFS(
MAX(MIN(COLUMN(AG61)-(MAX(IF($H64:AG64&lt;AG61,COLUMN($H64:AG64)))+1),COLUMN(AG61)-(COLUMN($H64))),0)&lt;=52,基金费率!$H$25,
AND(MAX(MIN(COLUMN(AG61)-(MAX(IF($H64:AG64&lt;AG61,COLUMN($H64:AG64)))+1),COLUMN(AG61)-(COLUMN($H64))),0)&gt;52,
MAX(MIN(COLUMN(AG61)-(MAX(IF($H64:AG64&lt;AG61,COLUMN($H64:AG64)))+1),COLUMN(AG61)-(COLUMN($H64))),0)&lt;=104),基金费率!$H$26,
MAX(MIN(COLUMN(AG61)-(MAX(IF($H64:AG64&lt;AG61,COLUMN($H64:AG64)))+1),COLUMN(AG61)-(COLUMN($H64))),0)&gt;104,基金费率!$H$27)</f>
        <v>#DIV/0!</v>
      </c>
      <c r="AH63" s="594"/>
    </row>
    <row r="64" spans="2:34" ht="16" customHeight="1">
      <c r="B64" s="564"/>
      <c r="C64" s="637"/>
      <c r="D64" s="570" t="s">
        <v>305</v>
      </c>
      <c r="E64" s="571"/>
      <c r="F64" s="599">
        <f t="shared" si="19"/>
        <v>0</v>
      </c>
      <c r="G64" s="564"/>
      <c r="H64" s="599">
        <f>G64+H66</f>
        <v>0</v>
      </c>
      <c r="I64" s="577">
        <f t="shared" ref="I64:AG64" si="20">H64+I66</f>
        <v>0</v>
      </c>
      <c r="J64" s="577">
        <f t="shared" si="20"/>
        <v>0</v>
      </c>
      <c r="K64" s="577">
        <f t="shared" si="20"/>
        <v>0</v>
      </c>
      <c r="L64" s="577">
        <f t="shared" si="20"/>
        <v>0</v>
      </c>
      <c r="M64" s="577">
        <f t="shared" si="20"/>
        <v>0</v>
      </c>
      <c r="N64" s="577">
        <f t="shared" si="20"/>
        <v>0</v>
      </c>
      <c r="O64" s="577">
        <f t="shared" si="20"/>
        <v>0</v>
      </c>
      <c r="P64" s="577">
        <f t="shared" si="20"/>
        <v>0</v>
      </c>
      <c r="Q64" s="577">
        <f t="shared" si="20"/>
        <v>0</v>
      </c>
      <c r="R64" s="577" t="e">
        <f t="shared" si="20"/>
        <v>#DIV/0!</v>
      </c>
      <c r="S64" s="577" t="e">
        <f t="shared" si="20"/>
        <v>#DIV/0!</v>
      </c>
      <c r="T64" s="606" t="e">
        <f t="shared" si="20"/>
        <v>#DIV/0!</v>
      </c>
      <c r="U64" s="599" t="e">
        <f t="shared" si="20"/>
        <v>#DIV/0!</v>
      </c>
      <c r="V64" s="577" t="e">
        <f t="shared" si="20"/>
        <v>#DIV/0!</v>
      </c>
      <c r="W64" s="577" t="e">
        <f t="shared" si="20"/>
        <v>#DIV/0!</v>
      </c>
      <c r="X64" s="577" t="e">
        <f t="shared" si="20"/>
        <v>#DIV/0!</v>
      </c>
      <c r="Y64" s="577" t="e">
        <f t="shared" si="20"/>
        <v>#DIV/0!</v>
      </c>
      <c r="Z64" s="577" t="e">
        <f t="shared" si="20"/>
        <v>#DIV/0!</v>
      </c>
      <c r="AA64" s="577" t="e">
        <f t="shared" si="20"/>
        <v>#DIV/0!</v>
      </c>
      <c r="AB64" s="577" t="e">
        <f t="shared" si="20"/>
        <v>#DIV/0!</v>
      </c>
      <c r="AC64" s="577" t="e">
        <f t="shared" si="20"/>
        <v>#DIV/0!</v>
      </c>
      <c r="AD64" s="577" t="e">
        <f t="shared" si="20"/>
        <v>#DIV/0!</v>
      </c>
      <c r="AE64" s="577" t="e">
        <f t="shared" si="20"/>
        <v>#DIV/0!</v>
      </c>
      <c r="AF64" s="577" t="e">
        <f t="shared" si="20"/>
        <v>#DIV/0!</v>
      </c>
      <c r="AG64" s="606" t="e">
        <f t="shared" si="20"/>
        <v>#DIV/0!</v>
      </c>
    </row>
    <row r="65" spans="2:33" ht="16" customHeight="1">
      <c r="B65" s="564"/>
      <c r="C65" s="626"/>
      <c r="D65" s="627" t="s">
        <v>344</v>
      </c>
      <c r="E65" s="571"/>
      <c r="F65" s="598">
        <f t="shared" si="19"/>
        <v>0</v>
      </c>
      <c r="G65" s="564"/>
      <c r="H65" s="598">
        <f>H64*基金结算中枢!J$19</f>
        <v>0</v>
      </c>
      <c r="I65" s="598">
        <f>I64*基金结算中枢!K$19</f>
        <v>0</v>
      </c>
      <c r="J65" s="598">
        <f>J64*基金结算中枢!L$19</f>
        <v>0</v>
      </c>
      <c r="K65" s="598">
        <f>K64*基金结算中枢!M$19</f>
        <v>0</v>
      </c>
      <c r="L65" s="598">
        <f>L64*基金结算中枢!N$19</f>
        <v>0</v>
      </c>
      <c r="M65" s="598">
        <f>M64*基金结算中枢!O$19</f>
        <v>0</v>
      </c>
      <c r="N65" s="598">
        <f>N64*基金结算中枢!P$19</f>
        <v>0</v>
      </c>
      <c r="O65" s="598">
        <f>O64*基金结算中枢!Q$19</f>
        <v>0</v>
      </c>
      <c r="P65" s="598">
        <f>P64*基金结算中枢!R$19</f>
        <v>0</v>
      </c>
      <c r="Q65" s="598">
        <f>Q64*基金结算中枢!S$19</f>
        <v>0</v>
      </c>
      <c r="R65" s="598" t="e">
        <f>R64*基金结算中枢!T$19</f>
        <v>#DIV/0!</v>
      </c>
      <c r="S65" s="598" t="e">
        <f>S64*基金结算中枢!U$19</f>
        <v>#DIV/0!</v>
      </c>
      <c r="T65" s="855" t="e">
        <f>T64*基金结算中枢!V$19</f>
        <v>#DIV/0!</v>
      </c>
      <c r="U65" s="598" t="e">
        <f>U64*基金结算中枢!W$19</f>
        <v>#DIV/0!</v>
      </c>
      <c r="V65" s="598" t="e">
        <f>V64*基金结算中枢!X$19</f>
        <v>#DIV/0!</v>
      </c>
      <c r="W65" s="598" t="e">
        <f>W64*基金结算中枢!Y$19</f>
        <v>#DIV/0!</v>
      </c>
      <c r="X65" s="598" t="e">
        <f>X64*基金结算中枢!Z$19</f>
        <v>#DIV/0!</v>
      </c>
      <c r="Y65" s="598" t="e">
        <f>Y64*基金结算中枢!AA$19</f>
        <v>#DIV/0!</v>
      </c>
      <c r="Z65" s="598" t="e">
        <f>Z64*基金结算中枢!AB$19</f>
        <v>#DIV/0!</v>
      </c>
      <c r="AA65" s="598" t="e">
        <f>AA64*基金结算中枢!AC$19</f>
        <v>#DIV/0!</v>
      </c>
      <c r="AB65" s="598" t="e">
        <f>AB64*基金结算中枢!AD$19</f>
        <v>#DIV/0!</v>
      </c>
      <c r="AC65" s="598" t="e">
        <f>AC64*基金结算中枢!AE$19</f>
        <v>#DIV/0!</v>
      </c>
      <c r="AD65" s="598" t="e">
        <f>AD64*基金结算中枢!AF$19</f>
        <v>#DIV/0!</v>
      </c>
      <c r="AE65" s="598" t="e">
        <f>AE64*基金结算中枢!AG$19</f>
        <v>#DIV/0!</v>
      </c>
      <c r="AF65" s="598" t="e">
        <f>AF64*基金结算中枢!AH$19</f>
        <v>#DIV/0!</v>
      </c>
      <c r="AG65" s="855" t="e">
        <f>AG64*基金结算中枢!AI$19</f>
        <v>#DIV/0!</v>
      </c>
    </row>
    <row r="66" spans="2:33" ht="17" customHeight="1" thickBot="1">
      <c r="B66" s="564"/>
      <c r="C66" s="638"/>
      <c r="D66" s="578" t="s">
        <v>329</v>
      </c>
      <c r="E66" s="571"/>
      <c r="F66" s="599">
        <f t="shared" si="19"/>
        <v>0</v>
      </c>
      <c r="G66" s="564"/>
      <c r="H66" s="599">
        <f t="shared" ref="H66:AG66" si="21">H62-H61</f>
        <v>0</v>
      </c>
      <c r="I66" s="577">
        <f t="shared" si="21"/>
        <v>0</v>
      </c>
      <c r="J66" s="577">
        <f t="shared" si="21"/>
        <v>0</v>
      </c>
      <c r="K66" s="577">
        <f t="shared" si="21"/>
        <v>0</v>
      </c>
      <c r="L66" s="577">
        <f t="shared" si="21"/>
        <v>0</v>
      </c>
      <c r="M66" s="577">
        <f t="shared" si="21"/>
        <v>0</v>
      </c>
      <c r="N66" s="577">
        <f t="shared" si="21"/>
        <v>0</v>
      </c>
      <c r="O66" s="577">
        <f t="shared" si="21"/>
        <v>0</v>
      </c>
      <c r="P66" s="577">
        <f t="shared" si="21"/>
        <v>0</v>
      </c>
      <c r="Q66" s="577">
        <f t="shared" si="21"/>
        <v>0</v>
      </c>
      <c r="R66" s="577" t="e">
        <f t="shared" si="21"/>
        <v>#DIV/0!</v>
      </c>
      <c r="S66" s="577" t="e">
        <f t="shared" si="21"/>
        <v>#DIV/0!</v>
      </c>
      <c r="T66" s="606" t="e">
        <f t="shared" si="21"/>
        <v>#DIV/0!</v>
      </c>
      <c r="U66" s="599" t="e">
        <f t="shared" si="21"/>
        <v>#DIV/0!</v>
      </c>
      <c r="V66" s="577" t="e">
        <f t="shared" si="21"/>
        <v>#DIV/0!</v>
      </c>
      <c r="W66" s="577" t="e">
        <f t="shared" si="21"/>
        <v>#DIV/0!</v>
      </c>
      <c r="X66" s="577" t="e">
        <f t="shared" si="21"/>
        <v>#DIV/0!</v>
      </c>
      <c r="Y66" s="577" t="e">
        <f t="shared" si="21"/>
        <v>#DIV/0!</v>
      </c>
      <c r="Z66" s="577" t="e">
        <f t="shared" si="21"/>
        <v>#DIV/0!</v>
      </c>
      <c r="AA66" s="577" t="e">
        <f t="shared" si="21"/>
        <v>#DIV/0!</v>
      </c>
      <c r="AB66" s="577" t="e">
        <f t="shared" si="21"/>
        <v>#DIV/0!</v>
      </c>
      <c r="AC66" s="577" t="e">
        <f t="shared" si="21"/>
        <v>#DIV/0!</v>
      </c>
      <c r="AD66" s="577" t="e">
        <f t="shared" si="21"/>
        <v>#DIV/0!</v>
      </c>
      <c r="AE66" s="577" t="e">
        <f t="shared" si="21"/>
        <v>#DIV/0!</v>
      </c>
      <c r="AF66" s="577" t="e">
        <f t="shared" si="21"/>
        <v>#DIV/0!</v>
      </c>
      <c r="AG66" s="606" t="e">
        <f t="shared" si="21"/>
        <v>#DIV/0!</v>
      </c>
    </row>
    <row r="67" spans="2:33">
      <c r="B67" s="564"/>
      <c r="C67" s="564"/>
      <c r="D67" s="564"/>
      <c r="E67" s="564"/>
      <c r="F67" s="564"/>
      <c r="G67" s="564"/>
      <c r="H67" s="602"/>
      <c r="I67" s="579"/>
      <c r="J67" s="579"/>
      <c r="K67" s="579"/>
      <c r="L67" s="579"/>
      <c r="M67" s="579"/>
      <c r="N67" s="579"/>
      <c r="O67" s="579"/>
      <c r="P67" s="579"/>
      <c r="Q67" s="579"/>
      <c r="R67" s="579"/>
      <c r="S67" s="579"/>
      <c r="T67" s="639"/>
      <c r="U67" s="602"/>
      <c r="V67" s="579"/>
      <c r="W67" s="579"/>
      <c r="X67" s="579"/>
      <c r="Y67" s="579"/>
      <c r="Z67" s="579"/>
      <c r="AA67" s="579"/>
      <c r="AB67" s="579"/>
      <c r="AC67" s="579"/>
      <c r="AD67" s="579"/>
      <c r="AE67" s="579"/>
      <c r="AF67" s="579"/>
      <c r="AG67" s="639"/>
    </row>
    <row r="102" spans="8:17" ht="34">
      <c r="H102" s="603"/>
      <c r="I102" s="581"/>
      <c r="J102" s="581"/>
      <c r="K102" s="581"/>
      <c r="L102" s="581"/>
      <c r="M102" s="581">
        <v>1</v>
      </c>
      <c r="N102" s="581">
        <v>3</v>
      </c>
      <c r="O102" s="581">
        <v>0</v>
      </c>
      <c r="P102" s="581">
        <v>3</v>
      </c>
      <c r="Q102" s="575" t="s">
        <v>309</v>
      </c>
    </row>
    <row r="103" spans="8:17">
      <c r="H103" s="603">
        <v>1</v>
      </c>
      <c r="I103" s="581">
        <v>2</v>
      </c>
      <c r="J103" s="581">
        <v>3</v>
      </c>
      <c r="K103" s="581">
        <v>4</v>
      </c>
      <c r="L103" s="581">
        <v>3</v>
      </c>
      <c r="M103" s="581">
        <v>2</v>
      </c>
      <c r="N103" s="581">
        <v>3</v>
      </c>
      <c r="O103" s="581">
        <v>4</v>
      </c>
      <c r="P103" s="581">
        <v>4</v>
      </c>
      <c r="Q103" s="568" t="s">
        <v>305</v>
      </c>
    </row>
    <row r="104" spans="8:17">
      <c r="H104" s="603"/>
      <c r="I104" s="581"/>
      <c r="J104" s="581"/>
      <c r="K104" s="581"/>
      <c r="L104" s="581"/>
      <c r="M104" s="581"/>
      <c r="N104" s="581"/>
      <c r="O104" s="581"/>
      <c r="P104" s="581"/>
    </row>
    <row r="105" spans="8:17">
      <c r="H105" s="603"/>
      <c r="I105" s="581"/>
      <c r="J105" s="581"/>
      <c r="K105" s="581"/>
      <c r="L105" s="581"/>
      <c r="M105" s="581">
        <f t="array" ref="M105">MAX(MIN(COLUMN(M102)-(MAX(IF($H103:M103&lt;M102,COLUMN($H103:M103)))+1),COLUMN(M102)-(COLUMN($H103))),0)</f>
        <v>5</v>
      </c>
      <c r="N105" s="581">
        <f t="array" ref="N105">MAX(MIN(COLUMN(N102)-(MAX(IF($H103:N103&lt;N102,COLUMN($H103:N103)))+1),COLUMN(N102)-(COLUMN($H103))),0)</f>
        <v>0</v>
      </c>
      <c r="O105" s="581">
        <f t="array" ref="O105">MAX(MIN(COLUMN(O102)-(MAX(IF($H103:O103&lt;O102,COLUMN($H103:O103)))+1),COLUMN(O102)-(COLUMN($H103))),0)</f>
        <v>7</v>
      </c>
      <c r="P105" s="581">
        <f t="array" ref="P105">MAX(MIN(COLUMN(P102)-(MAX(IF($H103:P103&lt;P102,COLUMN($H103:P103)))+1),COLUMN(P102)-(COLUMN($H103))),0)</f>
        <v>2</v>
      </c>
      <c r="Q105" s="568" t="s">
        <v>338</v>
      </c>
    </row>
  </sheetData>
  <mergeCells count="2">
    <mergeCell ref="H2:T2"/>
    <mergeCell ref="U2:AG2"/>
  </mergeCells>
  <phoneticPr fontId="2" type="noConversion"/>
  <hyperlinks>
    <hyperlink ref="D2" location="说明!A1" display="目录" xr:uid="{997AFB63-12EE-B942-BD86-8F98D293F735}"/>
  </hyperlinks>
  <pageMargins left="0.7" right="0.7" top="0.75" bottom="0.75" header="0.3" footer="0.3"/>
  <picture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8A9EC-40A4-CD4E-B938-194C24E5AECB}">
  <dimension ref="A1:BD30"/>
  <sheetViews>
    <sheetView showGridLines="0" topLeftCell="D5" zoomScale="90" workbookViewId="0">
      <pane xSplit="5" topLeftCell="J1" activePane="topRight" state="frozen"/>
      <selection activeCell="D2" sqref="D2"/>
      <selection pane="topRight" activeCell="G20" sqref="G20"/>
    </sheetView>
  </sheetViews>
  <sheetFormatPr baseColWidth="10" defaultRowHeight="16"/>
  <cols>
    <col min="2" max="2" width="20.83203125" bestFit="1" customWidth="1"/>
    <col min="5" max="5" width="8.6640625" bestFit="1" customWidth="1"/>
    <col min="6" max="6" width="21.6640625" bestFit="1" customWidth="1"/>
    <col min="7" max="7" width="22" bestFit="1" customWidth="1"/>
    <col min="8" max="8" width="42" bestFit="1" customWidth="1"/>
    <col min="9" max="9" width="18.5" style="640" bestFit="1" customWidth="1"/>
    <col min="10" max="18" width="18.5" bestFit="1" customWidth="1"/>
    <col min="19" max="19" width="15.1640625" bestFit="1" customWidth="1"/>
    <col min="20" max="21" width="14" bestFit="1" customWidth="1"/>
    <col min="22" max="22" width="14" style="640" bestFit="1" customWidth="1"/>
    <col min="23" max="34" width="14" bestFit="1" customWidth="1"/>
    <col min="35" max="35" width="14" style="640" bestFit="1" customWidth="1"/>
    <col min="36" max="48" width="14" bestFit="1" customWidth="1"/>
  </cols>
  <sheetData>
    <row r="1" spans="1:56" ht="17" thickBot="1"/>
    <row r="2" spans="1:56" ht="61" thickBot="1">
      <c r="B2" s="586" t="s">
        <v>214</v>
      </c>
    </row>
    <row r="3" spans="1:56" ht="63" customHeight="1">
      <c r="S3" s="622"/>
    </row>
    <row r="4" spans="1:56">
      <c r="D4" s="536"/>
      <c r="E4" s="536"/>
      <c r="F4" s="536"/>
      <c r="G4" s="536"/>
      <c r="H4" s="536"/>
      <c r="I4" s="641"/>
      <c r="J4" s="536"/>
      <c r="K4" s="536"/>
      <c r="L4" s="536"/>
      <c r="M4" s="536"/>
      <c r="N4" s="536"/>
      <c r="O4" s="536"/>
      <c r="P4" s="536"/>
      <c r="Q4" s="536"/>
      <c r="R4" s="536"/>
      <c r="S4" s="622"/>
      <c r="T4" s="536"/>
      <c r="U4" s="536"/>
      <c r="V4" s="641"/>
      <c r="W4" s="536"/>
      <c r="X4" s="536"/>
      <c r="Y4" s="536"/>
      <c r="Z4" s="536"/>
      <c r="AA4" s="536"/>
      <c r="AB4" s="536"/>
      <c r="AC4" s="536"/>
      <c r="AD4" s="536"/>
      <c r="AE4" s="536"/>
      <c r="AF4" s="536"/>
      <c r="AG4" s="536"/>
      <c r="AH4" s="536"/>
      <c r="AI4" s="641"/>
      <c r="AJ4" s="536"/>
      <c r="AK4" s="536"/>
      <c r="AL4" s="536"/>
      <c r="AM4" s="536"/>
      <c r="AN4" s="536"/>
      <c r="AO4" s="536"/>
      <c r="AP4" s="536"/>
      <c r="AQ4" s="536"/>
      <c r="AR4" s="536"/>
      <c r="AS4" s="536"/>
      <c r="AT4" s="536"/>
      <c r="AU4" s="536"/>
      <c r="AV4" s="536"/>
      <c r="AW4" s="536"/>
      <c r="AX4" s="536"/>
      <c r="AY4" s="536"/>
      <c r="AZ4" s="536"/>
      <c r="BA4" s="536"/>
      <c r="BB4" s="536"/>
      <c r="BC4" s="536"/>
      <c r="BD4" s="536"/>
    </row>
    <row r="5" spans="1:56" ht="79" customHeight="1">
      <c r="D5" s="536"/>
      <c r="E5" s="548"/>
      <c r="F5" s="548"/>
      <c r="G5" s="548"/>
      <c r="H5" s="548"/>
      <c r="I5" s="642"/>
      <c r="J5" s="1128" t="s">
        <v>343</v>
      </c>
      <c r="K5" s="1128"/>
      <c r="L5" s="1128"/>
      <c r="M5" s="1128"/>
      <c r="N5" s="1128"/>
      <c r="O5" s="1128"/>
      <c r="P5" s="1128"/>
      <c r="Q5" s="1128"/>
      <c r="R5" s="1128"/>
      <c r="S5" s="1128"/>
      <c r="T5" s="1128"/>
      <c r="U5" s="1128"/>
      <c r="V5" s="1128"/>
      <c r="W5" s="1129" t="s">
        <v>323</v>
      </c>
      <c r="X5" s="1129"/>
      <c r="Y5" s="1129"/>
      <c r="Z5" s="1129"/>
      <c r="AA5" s="1129"/>
      <c r="AB5" s="1129"/>
      <c r="AC5" s="1129"/>
      <c r="AD5" s="1129"/>
      <c r="AE5" s="1129"/>
      <c r="AF5" s="1129"/>
      <c r="AG5" s="1129"/>
      <c r="AH5" s="1129"/>
      <c r="AI5" s="1129"/>
      <c r="AJ5" s="1128" t="s">
        <v>324</v>
      </c>
      <c r="AK5" s="1128"/>
      <c r="AL5" s="1128"/>
      <c r="AM5" s="1128"/>
      <c r="AN5" s="1128"/>
      <c r="AO5" s="1128"/>
      <c r="AP5" s="1128"/>
      <c r="AQ5" s="1128"/>
      <c r="AR5" s="1128"/>
      <c r="AS5" s="1128"/>
      <c r="AT5" s="1128"/>
      <c r="AU5" s="1128"/>
      <c r="AV5" s="1128"/>
    </row>
    <row r="6" spans="1:56" s="189" customFormat="1">
      <c r="A6"/>
      <c r="B6"/>
      <c r="C6"/>
      <c r="D6" s="542"/>
      <c r="E6" s="817"/>
      <c r="F6" s="817"/>
      <c r="G6" s="817"/>
      <c r="H6" s="817"/>
      <c r="I6" s="643">
        <v>44367</v>
      </c>
      <c r="J6" s="644">
        <v>44374</v>
      </c>
      <c r="K6" s="644">
        <v>44381</v>
      </c>
      <c r="L6" s="644">
        <v>44388</v>
      </c>
      <c r="M6" s="644">
        <v>44395</v>
      </c>
      <c r="N6" s="644">
        <v>44402</v>
      </c>
      <c r="O6" s="644">
        <v>44409</v>
      </c>
      <c r="P6" s="644">
        <v>44416</v>
      </c>
      <c r="Q6" s="644">
        <v>44423</v>
      </c>
      <c r="R6" s="644">
        <v>44430</v>
      </c>
      <c r="S6" s="644">
        <v>44437</v>
      </c>
      <c r="T6" s="644">
        <v>44444</v>
      </c>
      <c r="U6" s="644">
        <v>44451</v>
      </c>
      <c r="V6" s="643">
        <v>44458</v>
      </c>
      <c r="W6" s="644">
        <v>44465</v>
      </c>
      <c r="X6" s="644">
        <v>44472</v>
      </c>
      <c r="Y6" s="644">
        <v>44479</v>
      </c>
      <c r="Z6" s="644">
        <v>44486</v>
      </c>
      <c r="AA6" s="644">
        <v>44493</v>
      </c>
      <c r="AB6" s="644">
        <v>44500</v>
      </c>
      <c r="AC6" s="644">
        <v>44507</v>
      </c>
      <c r="AD6" s="644">
        <v>44514</v>
      </c>
      <c r="AE6" s="644">
        <v>44521</v>
      </c>
      <c r="AF6" s="644">
        <v>44528</v>
      </c>
      <c r="AG6" s="644">
        <v>44535</v>
      </c>
      <c r="AH6" s="644">
        <v>44542</v>
      </c>
      <c r="AI6" s="643">
        <v>44549</v>
      </c>
      <c r="AJ6" s="644">
        <v>44647</v>
      </c>
      <c r="AK6" s="644">
        <v>44654</v>
      </c>
      <c r="AL6" s="644">
        <v>44661</v>
      </c>
      <c r="AM6" s="644">
        <v>44668</v>
      </c>
      <c r="AN6" s="644">
        <v>44675</v>
      </c>
      <c r="AO6" s="644">
        <v>44682</v>
      </c>
      <c r="AP6" s="644">
        <v>44689</v>
      </c>
      <c r="AQ6" s="644">
        <v>44696</v>
      </c>
      <c r="AR6" s="644">
        <v>44703</v>
      </c>
      <c r="AS6" s="644">
        <v>44710</v>
      </c>
      <c r="AT6" s="644">
        <v>44717</v>
      </c>
      <c r="AU6" s="644">
        <v>44724</v>
      </c>
      <c r="AV6" s="644">
        <v>44731</v>
      </c>
      <c r="AW6" s="817"/>
      <c r="AX6" s="817"/>
      <c r="AY6" s="817"/>
      <c r="AZ6" s="817"/>
      <c r="BA6" s="817"/>
      <c r="BB6" s="817"/>
      <c r="BC6" s="817"/>
    </row>
    <row r="7" spans="1:56" s="634" customFormat="1">
      <c r="A7" s="645"/>
      <c r="B7" s="645"/>
      <c r="C7" s="645"/>
      <c r="E7" s="634" t="s">
        <v>311</v>
      </c>
      <c r="F7" s="634" t="s">
        <v>283</v>
      </c>
      <c r="G7" s="634" t="s">
        <v>455</v>
      </c>
      <c r="H7" s="822" t="s">
        <v>287</v>
      </c>
      <c r="I7" s="646">
        <v>0.01</v>
      </c>
      <c r="J7" s="634">
        <v>0.01</v>
      </c>
      <c r="K7" s="634">
        <v>0.01</v>
      </c>
      <c r="L7" s="634">
        <v>0.01</v>
      </c>
      <c r="M7" s="634">
        <v>0.01</v>
      </c>
      <c r="N7" s="634">
        <v>0.01</v>
      </c>
      <c r="O7" s="634">
        <v>0.01</v>
      </c>
      <c r="P7" s="634">
        <v>0.01</v>
      </c>
      <c r="Q7" s="634">
        <v>0.01</v>
      </c>
      <c r="R7" s="634">
        <v>0.01</v>
      </c>
      <c r="S7" s="634">
        <f>57130.48+6421.86+23253.9</f>
        <v>86806.24</v>
      </c>
      <c r="T7" s="634">
        <v>0</v>
      </c>
      <c r="U7" s="634">
        <v>0</v>
      </c>
      <c r="V7" s="646">
        <v>0</v>
      </c>
      <c r="W7" s="634">
        <v>0</v>
      </c>
      <c r="X7" s="634">
        <v>0</v>
      </c>
      <c r="Y7" s="634">
        <v>0</v>
      </c>
      <c r="Z7" s="634">
        <v>0</v>
      </c>
      <c r="AA7" s="634">
        <v>0</v>
      </c>
      <c r="AB7" s="634">
        <v>0</v>
      </c>
      <c r="AC7" s="634">
        <v>0</v>
      </c>
      <c r="AD7" s="634">
        <v>0</v>
      </c>
      <c r="AE7" s="634">
        <v>0</v>
      </c>
      <c r="AF7" s="634">
        <v>0</v>
      </c>
      <c r="AG7" s="634">
        <v>0</v>
      </c>
      <c r="AH7" s="634">
        <v>0</v>
      </c>
      <c r="AI7" s="646">
        <v>0</v>
      </c>
      <c r="AJ7" s="634">
        <v>0</v>
      </c>
      <c r="AK7" s="634">
        <v>0</v>
      </c>
      <c r="AL7" s="634">
        <v>0</v>
      </c>
      <c r="AM7" s="634">
        <v>0</v>
      </c>
    </row>
    <row r="8" spans="1:56" s="439" customFormat="1">
      <c r="A8"/>
      <c r="B8"/>
      <c r="C8"/>
      <c r="D8" s="536"/>
      <c r="E8" s="439" t="s">
        <v>311</v>
      </c>
      <c r="F8" s="439" t="s">
        <v>298</v>
      </c>
      <c r="G8" s="439" t="s">
        <v>289</v>
      </c>
      <c r="H8" s="823" t="s">
        <v>288</v>
      </c>
      <c r="I8" s="647">
        <v>1E-8</v>
      </c>
      <c r="J8" s="543">
        <f>I23+I18</f>
        <v>1.0003837088198213E-8</v>
      </c>
      <c r="K8" s="543">
        <f t="shared" ref="K8:AM8" si="0">J23+J18</f>
        <v>1.0007674176396426E-8</v>
      </c>
      <c r="L8" s="543">
        <f t="shared" si="0"/>
        <v>1.0011511264594639E-8</v>
      </c>
      <c r="M8" s="543">
        <f t="shared" si="0"/>
        <v>1.0015348352792851E-8</v>
      </c>
      <c r="N8" s="543">
        <f t="shared" si="0"/>
        <v>1.0019185440991064E-8</v>
      </c>
      <c r="O8" s="543">
        <f t="shared" si="0"/>
        <v>1.0023022529189277E-8</v>
      </c>
      <c r="P8" s="543">
        <f t="shared" si="0"/>
        <v>1.002685961738749E-8</v>
      </c>
      <c r="Q8" s="543">
        <f t="shared" si="0"/>
        <v>1.0030696705585702E-8</v>
      </c>
      <c r="R8" s="543">
        <f t="shared" si="0"/>
        <v>1.0034533793783915E-8</v>
      </c>
      <c r="S8" s="543">
        <f t="shared" si="0"/>
        <v>1.0038370881982128E-8</v>
      </c>
      <c r="T8" s="543">
        <f t="shared" si="0"/>
        <v>8.6839548420325592</v>
      </c>
      <c r="U8" s="543" t="e">
        <f t="shared" si="0"/>
        <v>#DIV/0!</v>
      </c>
      <c r="V8" s="647" t="e">
        <f t="shared" si="0"/>
        <v>#DIV/0!</v>
      </c>
      <c r="W8" s="543" t="e">
        <f t="shared" si="0"/>
        <v>#DIV/0!</v>
      </c>
      <c r="X8" s="543" t="e">
        <f t="shared" si="0"/>
        <v>#DIV/0!</v>
      </c>
      <c r="Y8" s="543" t="e">
        <f t="shared" si="0"/>
        <v>#DIV/0!</v>
      </c>
      <c r="Z8" s="543" t="e">
        <f t="shared" si="0"/>
        <v>#DIV/0!</v>
      </c>
      <c r="AA8" s="543" t="e">
        <f t="shared" si="0"/>
        <v>#DIV/0!</v>
      </c>
      <c r="AB8" s="543" t="e">
        <f t="shared" si="0"/>
        <v>#DIV/0!</v>
      </c>
      <c r="AC8" s="543" t="e">
        <f t="shared" si="0"/>
        <v>#DIV/0!</v>
      </c>
      <c r="AD8" s="543" t="e">
        <f t="shared" si="0"/>
        <v>#DIV/0!</v>
      </c>
      <c r="AE8" s="543" t="e">
        <f t="shared" si="0"/>
        <v>#DIV/0!</v>
      </c>
      <c r="AF8" s="543" t="e">
        <f t="shared" si="0"/>
        <v>#DIV/0!</v>
      </c>
      <c r="AG8" s="543" t="e">
        <f t="shared" si="0"/>
        <v>#DIV/0!</v>
      </c>
      <c r="AH8" s="543" t="e">
        <f t="shared" si="0"/>
        <v>#DIV/0!</v>
      </c>
      <c r="AI8" s="647" t="e">
        <f t="shared" si="0"/>
        <v>#DIV/0!</v>
      </c>
      <c r="AJ8" s="543" t="e">
        <f t="shared" si="0"/>
        <v>#DIV/0!</v>
      </c>
      <c r="AK8" s="543" t="e">
        <f t="shared" si="0"/>
        <v>#DIV/0!</v>
      </c>
      <c r="AL8" s="543" t="e">
        <f t="shared" si="0"/>
        <v>#DIV/0!</v>
      </c>
      <c r="AM8" s="543" t="e">
        <f t="shared" si="0"/>
        <v>#DIV/0!</v>
      </c>
    </row>
    <row r="9" spans="1:56" s="439" customFormat="1">
      <c r="A9"/>
      <c r="B9"/>
      <c r="C9"/>
      <c r="D9" s="536"/>
      <c r="E9" s="439" t="s">
        <v>311</v>
      </c>
      <c r="F9" s="439" t="s">
        <v>299</v>
      </c>
      <c r="G9" s="439" t="s">
        <v>289</v>
      </c>
      <c r="H9" s="823" t="s">
        <v>285</v>
      </c>
      <c r="I9" s="647">
        <v>0</v>
      </c>
      <c r="J9" s="543">
        <f>I23</f>
        <v>3.8370881982127147E-12</v>
      </c>
      <c r="K9" s="543">
        <f t="shared" ref="K9:AM9" si="1">J23</f>
        <v>7.6741763964254293E-12</v>
      </c>
      <c r="L9" s="543">
        <f t="shared" si="1"/>
        <v>1.1511264594638145E-11</v>
      </c>
      <c r="M9" s="543">
        <f t="shared" si="1"/>
        <v>1.5348352792850859E-11</v>
      </c>
      <c r="N9" s="543">
        <f t="shared" si="1"/>
        <v>1.9185440991063572E-11</v>
      </c>
      <c r="O9" s="543">
        <f t="shared" si="1"/>
        <v>2.3022529189276286E-11</v>
      </c>
      <c r="P9" s="543">
        <f t="shared" si="1"/>
        <v>2.6859617387489E-11</v>
      </c>
      <c r="Q9" s="543">
        <f t="shared" si="1"/>
        <v>3.0696705585701717E-11</v>
      </c>
      <c r="R9" s="543">
        <f t="shared" si="1"/>
        <v>3.4533793783914434E-11</v>
      </c>
      <c r="S9" s="543">
        <f t="shared" si="1"/>
        <v>3.8370881982127151E-11</v>
      </c>
      <c r="T9" s="543">
        <f t="shared" si="1"/>
        <v>3.3308320325599007E-3</v>
      </c>
      <c r="U9" s="543" t="e">
        <f t="shared" si="1"/>
        <v>#DIV/0!</v>
      </c>
      <c r="V9" s="647" t="e">
        <f t="shared" si="1"/>
        <v>#DIV/0!</v>
      </c>
      <c r="W9" s="543" t="e">
        <f t="shared" si="1"/>
        <v>#DIV/0!</v>
      </c>
      <c r="X9" s="543" t="e">
        <f t="shared" si="1"/>
        <v>#DIV/0!</v>
      </c>
      <c r="Y9" s="543" t="e">
        <f t="shared" si="1"/>
        <v>#DIV/0!</v>
      </c>
      <c r="Z9" s="543" t="e">
        <f t="shared" si="1"/>
        <v>#DIV/0!</v>
      </c>
      <c r="AA9" s="543" t="e">
        <f t="shared" si="1"/>
        <v>#DIV/0!</v>
      </c>
      <c r="AB9" s="543" t="e">
        <f t="shared" si="1"/>
        <v>#DIV/0!</v>
      </c>
      <c r="AC9" s="543" t="e">
        <f t="shared" si="1"/>
        <v>#DIV/0!</v>
      </c>
      <c r="AD9" s="543" t="e">
        <f t="shared" si="1"/>
        <v>#DIV/0!</v>
      </c>
      <c r="AE9" s="543" t="e">
        <f t="shared" si="1"/>
        <v>#DIV/0!</v>
      </c>
      <c r="AF9" s="543" t="e">
        <f t="shared" si="1"/>
        <v>#DIV/0!</v>
      </c>
      <c r="AG9" s="543" t="e">
        <f t="shared" si="1"/>
        <v>#DIV/0!</v>
      </c>
      <c r="AH9" s="543" t="e">
        <f t="shared" si="1"/>
        <v>#DIV/0!</v>
      </c>
      <c r="AI9" s="647" t="e">
        <f t="shared" si="1"/>
        <v>#DIV/0!</v>
      </c>
      <c r="AJ9" s="543" t="e">
        <f t="shared" si="1"/>
        <v>#DIV/0!</v>
      </c>
      <c r="AK9" s="543" t="e">
        <f t="shared" si="1"/>
        <v>#DIV/0!</v>
      </c>
      <c r="AL9" s="543" t="e">
        <f t="shared" si="1"/>
        <v>#DIV/0!</v>
      </c>
      <c r="AM9" s="543" t="e">
        <f t="shared" si="1"/>
        <v>#DIV/0!</v>
      </c>
    </row>
    <row r="10" spans="1:56" s="439" customFormat="1">
      <c r="A10" s="645"/>
      <c r="B10" s="645"/>
      <c r="C10" s="645"/>
      <c r="D10" s="536"/>
      <c r="E10" s="439" t="s">
        <v>311</v>
      </c>
      <c r="F10" s="439" t="s">
        <v>302</v>
      </c>
      <c r="G10" s="439" t="s">
        <v>306</v>
      </c>
      <c r="H10" s="823" t="s">
        <v>295</v>
      </c>
      <c r="I10" s="647">
        <f>I8-I9</f>
        <v>1E-8</v>
      </c>
      <c r="J10" s="543">
        <f>J8-J9</f>
        <v>1E-8</v>
      </c>
      <c r="K10" s="543">
        <f>K8-K9</f>
        <v>1E-8</v>
      </c>
      <c r="L10" s="543">
        <f t="shared" ref="L10:AM10" si="2">L8-L9</f>
        <v>1E-8</v>
      </c>
      <c r="M10" s="543">
        <f t="shared" si="2"/>
        <v>1E-8</v>
      </c>
      <c r="N10" s="543">
        <f t="shared" si="2"/>
        <v>1E-8</v>
      </c>
      <c r="O10" s="543">
        <f t="shared" si="2"/>
        <v>1E-8</v>
      </c>
      <c r="P10" s="543">
        <f t="shared" si="2"/>
        <v>1E-8</v>
      </c>
      <c r="Q10" s="543">
        <f t="shared" si="2"/>
        <v>1E-8</v>
      </c>
      <c r="R10" s="543">
        <f t="shared" si="2"/>
        <v>1E-8</v>
      </c>
      <c r="S10" s="543">
        <f>S7/S11</f>
        <v>8.6806239999999999</v>
      </c>
      <c r="T10" s="543">
        <f t="shared" si="2"/>
        <v>8.6806240099999989</v>
      </c>
      <c r="U10" s="543" t="e">
        <f t="shared" si="2"/>
        <v>#DIV/0!</v>
      </c>
      <c r="V10" s="647" t="e">
        <f t="shared" si="2"/>
        <v>#DIV/0!</v>
      </c>
      <c r="W10" s="543" t="e">
        <f t="shared" si="2"/>
        <v>#DIV/0!</v>
      </c>
      <c r="X10" s="543" t="e">
        <f t="shared" si="2"/>
        <v>#DIV/0!</v>
      </c>
      <c r="Y10" s="543" t="e">
        <f t="shared" si="2"/>
        <v>#DIV/0!</v>
      </c>
      <c r="Z10" s="543" t="e">
        <f t="shared" si="2"/>
        <v>#DIV/0!</v>
      </c>
      <c r="AA10" s="543" t="e">
        <f t="shared" si="2"/>
        <v>#DIV/0!</v>
      </c>
      <c r="AB10" s="543" t="e">
        <f t="shared" si="2"/>
        <v>#DIV/0!</v>
      </c>
      <c r="AC10" s="543" t="e">
        <f t="shared" si="2"/>
        <v>#DIV/0!</v>
      </c>
      <c r="AD10" s="543" t="e">
        <f t="shared" si="2"/>
        <v>#DIV/0!</v>
      </c>
      <c r="AE10" s="543" t="e">
        <f t="shared" si="2"/>
        <v>#DIV/0!</v>
      </c>
      <c r="AF10" s="543" t="e">
        <f t="shared" si="2"/>
        <v>#DIV/0!</v>
      </c>
      <c r="AG10" s="543" t="e">
        <f t="shared" si="2"/>
        <v>#DIV/0!</v>
      </c>
      <c r="AH10" s="543" t="e">
        <f t="shared" si="2"/>
        <v>#DIV/0!</v>
      </c>
      <c r="AI10" s="647" t="e">
        <f t="shared" si="2"/>
        <v>#DIV/0!</v>
      </c>
      <c r="AJ10" s="543" t="e">
        <f t="shared" si="2"/>
        <v>#DIV/0!</v>
      </c>
      <c r="AK10" s="543" t="e">
        <f t="shared" si="2"/>
        <v>#DIV/0!</v>
      </c>
      <c r="AL10" s="543" t="e">
        <f t="shared" si="2"/>
        <v>#DIV/0!</v>
      </c>
      <c r="AM10" s="543" t="e">
        <f t="shared" si="2"/>
        <v>#DIV/0!</v>
      </c>
    </row>
    <row r="11" spans="1:56" s="820" customFormat="1">
      <c r="A11" s="645"/>
      <c r="B11" s="645"/>
      <c r="C11" s="645"/>
      <c r="D11" s="624"/>
      <c r="E11" s="820" t="s">
        <v>311</v>
      </c>
      <c r="F11" s="820" t="s">
        <v>302</v>
      </c>
      <c r="G11" s="820" t="s">
        <v>455</v>
      </c>
      <c r="H11" s="824" t="s">
        <v>292</v>
      </c>
      <c r="I11" s="821">
        <f>I7/I10</f>
        <v>1000000</v>
      </c>
      <c r="J11" s="820">
        <f>J7/J10</f>
        <v>1000000</v>
      </c>
      <c r="K11" s="820">
        <f>K7/K10</f>
        <v>1000000</v>
      </c>
      <c r="L11" s="820">
        <f t="shared" ref="L11:AM11" si="3">L7/L10</f>
        <v>1000000</v>
      </c>
      <c r="M11" s="820">
        <f t="shared" si="3"/>
        <v>1000000</v>
      </c>
      <c r="N11" s="820">
        <f t="shared" si="3"/>
        <v>1000000</v>
      </c>
      <c r="O11" s="820">
        <f t="shared" si="3"/>
        <v>1000000</v>
      </c>
      <c r="P11" s="820">
        <f t="shared" si="3"/>
        <v>1000000</v>
      </c>
      <c r="Q11" s="820">
        <f t="shared" si="3"/>
        <v>1000000</v>
      </c>
      <c r="R11" s="820">
        <f t="shared" si="3"/>
        <v>1000000</v>
      </c>
      <c r="S11" s="820">
        <f>10000</f>
        <v>10000</v>
      </c>
      <c r="T11" s="820">
        <f t="shared" si="3"/>
        <v>0</v>
      </c>
      <c r="U11" s="820" t="e">
        <f t="shared" si="3"/>
        <v>#DIV/0!</v>
      </c>
      <c r="V11" s="821" t="e">
        <f t="shared" si="3"/>
        <v>#DIV/0!</v>
      </c>
      <c r="W11" s="820" t="e">
        <f t="shared" si="3"/>
        <v>#DIV/0!</v>
      </c>
      <c r="X11" s="820" t="e">
        <f t="shared" si="3"/>
        <v>#DIV/0!</v>
      </c>
      <c r="Y11" s="820" t="e">
        <f t="shared" si="3"/>
        <v>#DIV/0!</v>
      </c>
      <c r="Z11" s="820" t="e">
        <f t="shared" si="3"/>
        <v>#DIV/0!</v>
      </c>
      <c r="AA11" s="820" t="e">
        <f t="shared" si="3"/>
        <v>#DIV/0!</v>
      </c>
      <c r="AB11" s="820" t="e">
        <f t="shared" si="3"/>
        <v>#DIV/0!</v>
      </c>
      <c r="AC11" s="820" t="e">
        <f t="shared" si="3"/>
        <v>#DIV/0!</v>
      </c>
      <c r="AD11" s="820" t="e">
        <f t="shared" si="3"/>
        <v>#DIV/0!</v>
      </c>
      <c r="AE11" s="820" t="e">
        <f t="shared" si="3"/>
        <v>#DIV/0!</v>
      </c>
      <c r="AF11" s="820" t="e">
        <f t="shared" si="3"/>
        <v>#DIV/0!</v>
      </c>
      <c r="AG11" s="820" t="e">
        <f t="shared" si="3"/>
        <v>#DIV/0!</v>
      </c>
      <c r="AH11" s="820" t="e">
        <f t="shared" si="3"/>
        <v>#DIV/0!</v>
      </c>
      <c r="AI11" s="821" t="e">
        <f t="shared" si="3"/>
        <v>#DIV/0!</v>
      </c>
      <c r="AJ11" s="820" t="e">
        <f t="shared" si="3"/>
        <v>#DIV/0!</v>
      </c>
      <c r="AK11" s="820" t="e">
        <f t="shared" si="3"/>
        <v>#DIV/0!</v>
      </c>
      <c r="AL11" s="820" t="e">
        <f t="shared" si="3"/>
        <v>#DIV/0!</v>
      </c>
      <c r="AM11" s="820" t="e">
        <f t="shared" si="3"/>
        <v>#DIV/0!</v>
      </c>
    </row>
    <row r="12" spans="1:56" s="649" customFormat="1">
      <c r="A12" s="645"/>
      <c r="B12" s="645"/>
      <c r="C12" s="645"/>
      <c r="D12" s="648"/>
      <c r="E12" s="649" t="s">
        <v>312</v>
      </c>
      <c r="F12" s="649" t="s">
        <v>300</v>
      </c>
      <c r="G12" s="649" t="s">
        <v>455</v>
      </c>
      <c r="H12" s="825" t="s">
        <v>310</v>
      </c>
      <c r="I12" s="650">
        <v>0</v>
      </c>
      <c r="J12" s="649">
        <f>基金申赎记录!H7</f>
        <v>0</v>
      </c>
      <c r="K12" s="649">
        <f>基金申赎记录!I7</f>
        <v>0</v>
      </c>
      <c r="L12" s="649">
        <f>基金申赎记录!J7</f>
        <v>0</v>
      </c>
      <c r="M12" s="649">
        <f>基金申赎记录!K7</f>
        <v>0</v>
      </c>
      <c r="N12" s="649">
        <f>基金申赎记录!L7</f>
        <v>0</v>
      </c>
      <c r="O12" s="649">
        <f>基金申赎记录!M7</f>
        <v>0</v>
      </c>
      <c r="P12" s="649">
        <f>基金申赎记录!N7</f>
        <v>0</v>
      </c>
      <c r="Q12" s="649">
        <f>基金申赎记录!O7</f>
        <v>0</v>
      </c>
      <c r="R12" s="649">
        <f>基金申赎记录!P7</f>
        <v>0</v>
      </c>
      <c r="S12" s="649">
        <f>基金申赎记录!Q7</f>
        <v>86806.24</v>
      </c>
      <c r="T12" s="649">
        <f>基金申赎记录!R7</f>
        <v>0</v>
      </c>
      <c r="U12" s="649">
        <f>基金申赎记录!S7</f>
        <v>0</v>
      </c>
      <c r="V12" s="650">
        <f>基金申赎记录!T7</f>
        <v>0</v>
      </c>
      <c r="W12" s="649">
        <f>基金申赎记录!U7</f>
        <v>0</v>
      </c>
      <c r="X12" s="649">
        <f>基金申赎记录!V7</f>
        <v>0</v>
      </c>
      <c r="Y12" s="649">
        <f>基金申赎记录!W7</f>
        <v>0</v>
      </c>
      <c r="Z12" s="649">
        <f>基金申赎记录!X7</f>
        <v>0</v>
      </c>
      <c r="AA12" s="649">
        <f>基金申赎记录!Y7</f>
        <v>0</v>
      </c>
      <c r="AB12" s="649">
        <f>基金申赎记录!Z7</f>
        <v>0</v>
      </c>
      <c r="AC12" s="649">
        <f>基金申赎记录!AA7</f>
        <v>0</v>
      </c>
      <c r="AD12" s="649">
        <f>基金申赎记录!AB7</f>
        <v>0</v>
      </c>
      <c r="AE12" s="649">
        <f>基金申赎记录!AC7</f>
        <v>0</v>
      </c>
      <c r="AF12" s="649">
        <f>基金申赎记录!AD7</f>
        <v>0</v>
      </c>
      <c r="AG12" s="649">
        <f>基金申赎记录!AE7</f>
        <v>0</v>
      </c>
      <c r="AH12" s="649">
        <f>基金申赎记录!AF7</f>
        <v>0</v>
      </c>
      <c r="AI12" s="650">
        <f>基金申赎记录!AG7</f>
        <v>0</v>
      </c>
      <c r="AJ12" s="649">
        <f>基金申赎记录!AH7</f>
        <v>0</v>
      </c>
      <c r="AK12" s="649">
        <f>基金申赎记录!AI7</f>
        <v>0</v>
      </c>
      <c r="AL12" s="649">
        <f>基金申赎记录!AJ7</f>
        <v>0</v>
      </c>
      <c r="AM12" s="649">
        <f>基金申赎记录!AK7</f>
        <v>0</v>
      </c>
    </row>
    <row r="13" spans="1:56" s="356" customFormat="1">
      <c r="A13" s="645"/>
      <c r="B13" s="645"/>
      <c r="C13" s="645"/>
      <c r="D13" s="536"/>
      <c r="E13" s="356" t="s">
        <v>312</v>
      </c>
      <c r="F13" s="356" t="s">
        <v>300</v>
      </c>
      <c r="G13" s="356" t="s">
        <v>289</v>
      </c>
      <c r="H13" s="826" t="s">
        <v>309</v>
      </c>
      <c r="I13" s="651">
        <v>0</v>
      </c>
      <c r="J13" s="652">
        <f>基金申赎记录!H8</f>
        <v>0</v>
      </c>
      <c r="K13" s="652">
        <f>基金申赎记录!I8</f>
        <v>0</v>
      </c>
      <c r="L13" s="652">
        <f>基金申赎记录!J8</f>
        <v>0</v>
      </c>
      <c r="M13" s="652">
        <f>基金申赎记录!K8</f>
        <v>0</v>
      </c>
      <c r="N13" s="652">
        <f>基金申赎记录!L8</f>
        <v>0</v>
      </c>
      <c r="O13" s="652">
        <f>基金申赎记录!M8</f>
        <v>0</v>
      </c>
      <c r="P13" s="652">
        <f>基金申赎记录!N8</f>
        <v>0</v>
      </c>
      <c r="Q13" s="652">
        <f>基金申赎记录!O8</f>
        <v>0</v>
      </c>
      <c r="R13" s="652">
        <f>基金申赎记录!P8</f>
        <v>0</v>
      </c>
      <c r="S13" s="652">
        <f>基金申赎记录!Q8</f>
        <v>0</v>
      </c>
      <c r="T13" s="652">
        <f>基金申赎记录!R8</f>
        <v>0</v>
      </c>
      <c r="U13" s="652">
        <f>基金申赎记录!S8</f>
        <v>0</v>
      </c>
      <c r="V13" s="651">
        <f>基金申赎记录!T8</f>
        <v>0</v>
      </c>
      <c r="W13" s="652">
        <f>基金申赎记录!U8</f>
        <v>0</v>
      </c>
      <c r="X13" s="652">
        <f>基金申赎记录!V8</f>
        <v>0</v>
      </c>
      <c r="Y13" s="652">
        <f>基金申赎记录!W8</f>
        <v>0</v>
      </c>
      <c r="Z13" s="652">
        <f>基金申赎记录!X8</f>
        <v>0</v>
      </c>
      <c r="AA13" s="652">
        <f>基金申赎记录!Y8</f>
        <v>0</v>
      </c>
      <c r="AB13" s="652">
        <f>基金申赎记录!Z8</f>
        <v>0</v>
      </c>
      <c r="AC13" s="652">
        <f>基金申赎记录!AA8</f>
        <v>0</v>
      </c>
      <c r="AD13" s="652">
        <f>基金申赎记录!AB8</f>
        <v>0</v>
      </c>
      <c r="AE13" s="652">
        <f>基金申赎记录!AC8</f>
        <v>0</v>
      </c>
      <c r="AF13" s="652">
        <f>基金申赎记录!AD8</f>
        <v>0</v>
      </c>
      <c r="AG13" s="652">
        <f>基金申赎记录!AE8</f>
        <v>0</v>
      </c>
      <c r="AH13" s="652">
        <f>基金申赎记录!AF8</f>
        <v>0</v>
      </c>
      <c r="AI13" s="651">
        <f>基金申赎记录!AG8</f>
        <v>0</v>
      </c>
      <c r="AJ13" s="652">
        <f>基金申赎记录!AH8</f>
        <v>0</v>
      </c>
      <c r="AK13" s="652">
        <f>基金申赎记录!AI8</f>
        <v>0</v>
      </c>
      <c r="AL13" s="652">
        <f>基金申赎记录!AJ8</f>
        <v>0</v>
      </c>
      <c r="AM13" s="652">
        <f>基金申赎记录!AK8</f>
        <v>0</v>
      </c>
    </row>
    <row r="14" spans="1:56" s="356" customFormat="1">
      <c r="A14" s="645"/>
      <c r="B14" s="645"/>
      <c r="C14" s="645"/>
      <c r="D14" s="536"/>
      <c r="E14" s="356" t="s">
        <v>312</v>
      </c>
      <c r="F14" s="356" t="s">
        <v>302</v>
      </c>
      <c r="G14" s="356" t="s">
        <v>289</v>
      </c>
      <c r="H14" s="826" t="s">
        <v>308</v>
      </c>
      <c r="I14" s="651">
        <v>0</v>
      </c>
      <c r="J14" s="652">
        <f>基金申赎记录!H9</f>
        <v>0</v>
      </c>
      <c r="K14" s="652">
        <f>基金申赎记录!I9</f>
        <v>0</v>
      </c>
      <c r="L14" s="652">
        <f>基金申赎记录!J9</f>
        <v>0</v>
      </c>
      <c r="M14" s="652">
        <f>基金申赎记录!K9</f>
        <v>0</v>
      </c>
      <c r="N14" s="652">
        <f>基金申赎记录!L9</f>
        <v>0</v>
      </c>
      <c r="O14" s="652">
        <f>基金申赎记录!M9</f>
        <v>0</v>
      </c>
      <c r="P14" s="652">
        <f>基金申赎记录!N9</f>
        <v>0</v>
      </c>
      <c r="Q14" s="652">
        <f>基金申赎记录!O9</f>
        <v>0</v>
      </c>
      <c r="R14" s="652">
        <f>基金申赎记录!P9</f>
        <v>0</v>
      </c>
      <c r="S14" s="652">
        <f>基金申赎记录!Q9</f>
        <v>8.6806239999999999</v>
      </c>
      <c r="T14" s="652" t="e">
        <f>基金申赎记录!R9</f>
        <v>#DIV/0!</v>
      </c>
      <c r="U14" s="652" t="e">
        <f>基金申赎记录!S9</f>
        <v>#DIV/0!</v>
      </c>
      <c r="V14" s="651" t="e">
        <f>基金申赎记录!T9</f>
        <v>#DIV/0!</v>
      </c>
      <c r="W14" s="652" t="e">
        <f>基金申赎记录!U9</f>
        <v>#DIV/0!</v>
      </c>
      <c r="X14" s="652" t="e">
        <f>基金申赎记录!V9</f>
        <v>#DIV/0!</v>
      </c>
      <c r="Y14" s="652" t="e">
        <f>基金申赎记录!W9</f>
        <v>#DIV/0!</v>
      </c>
      <c r="Z14" s="652" t="e">
        <f>基金申赎记录!X9</f>
        <v>#DIV/0!</v>
      </c>
      <c r="AA14" s="652" t="e">
        <f>基金申赎记录!Y9</f>
        <v>#DIV/0!</v>
      </c>
      <c r="AB14" s="652" t="e">
        <f>基金申赎记录!Z9</f>
        <v>#DIV/0!</v>
      </c>
      <c r="AC14" s="652" t="e">
        <f>基金申赎记录!AA9</f>
        <v>#DIV/0!</v>
      </c>
      <c r="AD14" s="652" t="e">
        <f>基金申赎记录!AB9</f>
        <v>#DIV/0!</v>
      </c>
      <c r="AE14" s="652" t="e">
        <f>基金申赎记录!AC9</f>
        <v>#DIV/0!</v>
      </c>
      <c r="AF14" s="652" t="e">
        <f>基金申赎记录!AD9</f>
        <v>#DIV/0!</v>
      </c>
      <c r="AG14" s="652" t="e">
        <f>基金申赎记录!AE9</f>
        <v>#DIV/0!</v>
      </c>
      <c r="AH14" s="652" t="e">
        <f>基金申赎记录!AF9</f>
        <v>#DIV/0!</v>
      </c>
      <c r="AI14" s="651" t="e">
        <f>基金申赎记录!AG9</f>
        <v>#DIV/0!</v>
      </c>
      <c r="AJ14" s="652">
        <f>基金申赎记录!AH9</f>
        <v>0</v>
      </c>
      <c r="AK14" s="652">
        <f>基金申赎记录!AI9</f>
        <v>0</v>
      </c>
      <c r="AL14" s="652">
        <f>基金申赎记录!AJ9</f>
        <v>0</v>
      </c>
      <c r="AM14" s="652">
        <f>基金申赎记录!AK9</f>
        <v>0</v>
      </c>
    </row>
    <row r="15" spans="1:56" s="356" customFormat="1">
      <c r="A15" s="645"/>
      <c r="B15" s="645"/>
      <c r="C15" s="645"/>
      <c r="D15" s="536"/>
      <c r="E15" s="356" t="s">
        <v>312</v>
      </c>
      <c r="F15" s="356" t="s">
        <v>302</v>
      </c>
      <c r="G15" s="356" t="s">
        <v>306</v>
      </c>
      <c r="H15" s="826" t="s">
        <v>307</v>
      </c>
      <c r="I15" s="651">
        <v>0</v>
      </c>
      <c r="J15" s="652">
        <f>基金申赎记录!H10</f>
        <v>0</v>
      </c>
      <c r="K15" s="652">
        <f>基金申赎记录!I10</f>
        <v>0</v>
      </c>
      <c r="L15" s="652">
        <f>基金申赎记录!J10</f>
        <v>0</v>
      </c>
      <c r="M15" s="652">
        <f>基金申赎记录!K10</f>
        <v>0</v>
      </c>
      <c r="N15" s="652">
        <f>基金申赎记录!L10</f>
        <v>0</v>
      </c>
      <c r="O15" s="652">
        <f>基金申赎记录!M10</f>
        <v>0</v>
      </c>
      <c r="P15" s="652">
        <f>基金申赎记录!N10</f>
        <v>0</v>
      </c>
      <c r="Q15" s="652">
        <f>基金申赎记录!O10</f>
        <v>0</v>
      </c>
      <c r="R15" s="652">
        <f>基金申赎记录!P10</f>
        <v>0</v>
      </c>
      <c r="S15" s="652">
        <f>基金申赎记录!Q10</f>
        <v>0</v>
      </c>
      <c r="T15" s="652" t="e">
        <f>基金申赎记录!R10</f>
        <v>#DIV/0!</v>
      </c>
      <c r="U15" s="652" t="e">
        <f>基金申赎记录!S10</f>
        <v>#DIV/0!</v>
      </c>
      <c r="V15" s="651" t="e">
        <f>基金申赎记录!T10</f>
        <v>#DIV/0!</v>
      </c>
      <c r="W15" s="652" t="e">
        <f>基金申赎记录!U10</f>
        <v>#DIV/0!</v>
      </c>
      <c r="X15" s="652" t="e">
        <f>基金申赎记录!V10</f>
        <v>#DIV/0!</v>
      </c>
      <c r="Y15" s="652" t="e">
        <f>基金申赎记录!W10</f>
        <v>#DIV/0!</v>
      </c>
      <c r="Z15" s="652" t="e">
        <f>基金申赎记录!X10</f>
        <v>#DIV/0!</v>
      </c>
      <c r="AA15" s="652" t="e">
        <f>基金申赎记录!Y10</f>
        <v>#DIV/0!</v>
      </c>
      <c r="AB15" s="652" t="e">
        <f>基金申赎记录!Z10</f>
        <v>#DIV/0!</v>
      </c>
      <c r="AC15" s="652" t="e">
        <f>基金申赎记录!AA10</f>
        <v>#DIV/0!</v>
      </c>
      <c r="AD15" s="652" t="e">
        <f>基金申赎记录!AB10</f>
        <v>#DIV/0!</v>
      </c>
      <c r="AE15" s="652" t="e">
        <f>基金申赎记录!AC10</f>
        <v>#DIV/0!</v>
      </c>
      <c r="AF15" s="652" t="e">
        <f>基金申赎记录!AD10</f>
        <v>#DIV/0!</v>
      </c>
      <c r="AG15" s="652" t="e">
        <f>基金申赎记录!AE10</f>
        <v>#DIV/0!</v>
      </c>
      <c r="AH15" s="652" t="e">
        <f>基金申赎记录!AF10</f>
        <v>#DIV/0!</v>
      </c>
      <c r="AI15" s="651" t="e">
        <f>基金申赎记录!AG10</f>
        <v>#DIV/0!</v>
      </c>
      <c r="AJ15" s="652">
        <f>基金申赎记录!AH10</f>
        <v>0</v>
      </c>
      <c r="AK15" s="652">
        <f>基金申赎记录!AI10</f>
        <v>0</v>
      </c>
      <c r="AL15" s="652">
        <f>基金申赎记录!AJ10</f>
        <v>0</v>
      </c>
      <c r="AM15" s="652">
        <f>基金申赎记录!AK10</f>
        <v>0</v>
      </c>
    </row>
    <row r="16" spans="1:56" s="653" customFormat="1">
      <c r="A16" s="645"/>
      <c r="B16" s="645"/>
      <c r="C16" s="645"/>
      <c r="E16" s="653" t="s">
        <v>313</v>
      </c>
      <c r="F16" s="653" t="s">
        <v>282</v>
      </c>
      <c r="G16" s="653" t="s">
        <v>455</v>
      </c>
      <c r="H16" s="827" t="s">
        <v>290</v>
      </c>
      <c r="I16" s="654">
        <v>0.01</v>
      </c>
      <c r="J16" s="653">
        <v>0.01</v>
      </c>
      <c r="K16" s="653">
        <v>0.01</v>
      </c>
      <c r="L16" s="653">
        <v>0.01</v>
      </c>
      <c r="M16" s="653">
        <v>0.01</v>
      </c>
      <c r="N16" s="653">
        <v>0.01</v>
      </c>
      <c r="O16" s="653">
        <v>0.01</v>
      </c>
      <c r="P16" s="653">
        <v>0.01</v>
      </c>
      <c r="Q16" s="653">
        <v>0.01</v>
      </c>
      <c r="R16" s="653">
        <v>0.01</v>
      </c>
      <c r="S16" s="653">
        <f>57130.48+6421.86+23253.9</f>
        <v>86806.24</v>
      </c>
      <c r="T16" s="653">
        <v>0</v>
      </c>
      <c r="U16" s="653">
        <v>0</v>
      </c>
      <c r="V16" s="654">
        <v>0</v>
      </c>
      <c r="W16" s="653">
        <v>0</v>
      </c>
      <c r="X16" s="653">
        <v>0</v>
      </c>
      <c r="Y16" s="653">
        <v>0</v>
      </c>
      <c r="Z16" s="653">
        <v>0</v>
      </c>
      <c r="AA16" s="653">
        <v>0</v>
      </c>
      <c r="AB16" s="653">
        <v>0</v>
      </c>
      <c r="AC16" s="653">
        <v>0</v>
      </c>
      <c r="AD16" s="653">
        <v>0</v>
      </c>
      <c r="AE16" s="653">
        <v>0</v>
      </c>
      <c r="AF16" s="653">
        <v>0</v>
      </c>
      <c r="AG16" s="653">
        <v>0</v>
      </c>
      <c r="AH16" s="653">
        <v>0</v>
      </c>
      <c r="AI16" s="654">
        <v>0</v>
      </c>
      <c r="AJ16" s="653">
        <v>0</v>
      </c>
      <c r="AK16" s="653">
        <v>0</v>
      </c>
      <c r="AL16" s="653">
        <v>0</v>
      </c>
      <c r="AM16" s="653">
        <v>0</v>
      </c>
    </row>
    <row r="17" spans="1:56" s="355" customFormat="1">
      <c r="A17" s="645"/>
      <c r="B17" s="645"/>
      <c r="C17" s="645"/>
      <c r="D17" s="536"/>
      <c r="E17" s="355" t="s">
        <v>313</v>
      </c>
      <c r="F17" s="355" t="s">
        <v>302</v>
      </c>
      <c r="G17" s="355" t="s">
        <v>289</v>
      </c>
      <c r="H17" s="828" t="s">
        <v>291</v>
      </c>
      <c r="I17" s="655">
        <f t="shared" ref="I17:AM17" si="4">I8+I14-I15</f>
        <v>1E-8</v>
      </c>
      <c r="J17" s="544">
        <f t="shared" si="4"/>
        <v>1.0003837088198213E-8</v>
      </c>
      <c r="K17" s="544">
        <f t="shared" si="4"/>
        <v>1.0007674176396426E-8</v>
      </c>
      <c r="L17" s="544">
        <f t="shared" si="4"/>
        <v>1.0011511264594639E-8</v>
      </c>
      <c r="M17" s="544">
        <f t="shared" si="4"/>
        <v>1.0015348352792851E-8</v>
      </c>
      <c r="N17" s="544">
        <f t="shared" si="4"/>
        <v>1.0019185440991064E-8</v>
      </c>
      <c r="O17" s="544">
        <f t="shared" si="4"/>
        <v>1.0023022529189277E-8</v>
      </c>
      <c r="P17" s="544">
        <f t="shared" si="4"/>
        <v>1.002685961738749E-8</v>
      </c>
      <c r="Q17" s="544">
        <f t="shared" si="4"/>
        <v>1.0030696705585702E-8</v>
      </c>
      <c r="R17" s="544">
        <f t="shared" si="4"/>
        <v>1.0034533793783915E-8</v>
      </c>
      <c r="S17" s="544">
        <f t="shared" si="4"/>
        <v>8.68062401003837</v>
      </c>
      <c r="T17" s="544" t="e">
        <f t="shared" si="4"/>
        <v>#DIV/0!</v>
      </c>
      <c r="U17" s="544" t="e">
        <f t="shared" si="4"/>
        <v>#DIV/0!</v>
      </c>
      <c r="V17" s="655" t="e">
        <f t="shared" si="4"/>
        <v>#DIV/0!</v>
      </c>
      <c r="W17" s="544" t="e">
        <f t="shared" si="4"/>
        <v>#DIV/0!</v>
      </c>
      <c r="X17" s="544" t="e">
        <f t="shared" si="4"/>
        <v>#DIV/0!</v>
      </c>
      <c r="Y17" s="544" t="e">
        <f t="shared" si="4"/>
        <v>#DIV/0!</v>
      </c>
      <c r="Z17" s="544" t="e">
        <f t="shared" si="4"/>
        <v>#DIV/0!</v>
      </c>
      <c r="AA17" s="544" t="e">
        <f t="shared" si="4"/>
        <v>#DIV/0!</v>
      </c>
      <c r="AB17" s="544" t="e">
        <f t="shared" si="4"/>
        <v>#DIV/0!</v>
      </c>
      <c r="AC17" s="544" t="e">
        <f t="shared" si="4"/>
        <v>#DIV/0!</v>
      </c>
      <c r="AD17" s="544" t="e">
        <f t="shared" si="4"/>
        <v>#DIV/0!</v>
      </c>
      <c r="AE17" s="544" t="e">
        <f t="shared" si="4"/>
        <v>#DIV/0!</v>
      </c>
      <c r="AF17" s="544" t="e">
        <f t="shared" si="4"/>
        <v>#DIV/0!</v>
      </c>
      <c r="AG17" s="544" t="e">
        <f t="shared" si="4"/>
        <v>#DIV/0!</v>
      </c>
      <c r="AH17" s="544" t="e">
        <f t="shared" si="4"/>
        <v>#DIV/0!</v>
      </c>
      <c r="AI17" s="655" t="e">
        <f t="shared" si="4"/>
        <v>#DIV/0!</v>
      </c>
      <c r="AJ17" s="544" t="e">
        <f t="shared" si="4"/>
        <v>#DIV/0!</v>
      </c>
      <c r="AK17" s="544" t="e">
        <f t="shared" si="4"/>
        <v>#DIV/0!</v>
      </c>
      <c r="AL17" s="544" t="e">
        <f t="shared" si="4"/>
        <v>#DIV/0!</v>
      </c>
      <c r="AM17" s="544" t="e">
        <f t="shared" si="4"/>
        <v>#DIV/0!</v>
      </c>
    </row>
    <row r="18" spans="1:56" s="355" customFormat="1">
      <c r="A18" s="645"/>
      <c r="B18" s="645"/>
      <c r="C18" s="645"/>
      <c r="D18" s="536"/>
      <c r="E18" s="355" t="s">
        <v>313</v>
      </c>
      <c r="F18" s="355" t="s">
        <v>302</v>
      </c>
      <c r="G18" s="355" t="s">
        <v>289</v>
      </c>
      <c r="H18" s="828" t="s">
        <v>294</v>
      </c>
      <c r="I18" s="655">
        <f>I10+I14-I13</f>
        <v>1E-8</v>
      </c>
      <c r="J18" s="544">
        <f t="shared" ref="J18:AM18" si="5">J17-J9</f>
        <v>1E-8</v>
      </c>
      <c r="K18" s="544">
        <f t="shared" si="5"/>
        <v>1E-8</v>
      </c>
      <c r="L18" s="544">
        <f t="shared" si="5"/>
        <v>1E-8</v>
      </c>
      <c r="M18" s="544">
        <f t="shared" si="5"/>
        <v>1E-8</v>
      </c>
      <c r="N18" s="544">
        <f t="shared" si="5"/>
        <v>1E-8</v>
      </c>
      <c r="O18" s="544">
        <f t="shared" si="5"/>
        <v>1E-8</v>
      </c>
      <c r="P18" s="544">
        <f t="shared" si="5"/>
        <v>1E-8</v>
      </c>
      <c r="Q18" s="544">
        <f t="shared" si="5"/>
        <v>1E-8</v>
      </c>
      <c r="R18" s="544">
        <f t="shared" si="5"/>
        <v>1E-8</v>
      </c>
      <c r="S18" s="544">
        <f t="shared" si="5"/>
        <v>8.6806240099999989</v>
      </c>
      <c r="T18" s="544" t="e">
        <f t="shared" si="5"/>
        <v>#DIV/0!</v>
      </c>
      <c r="U18" s="544" t="e">
        <f t="shared" si="5"/>
        <v>#DIV/0!</v>
      </c>
      <c r="V18" s="655" t="e">
        <f t="shared" si="5"/>
        <v>#DIV/0!</v>
      </c>
      <c r="W18" s="544" t="e">
        <f t="shared" si="5"/>
        <v>#DIV/0!</v>
      </c>
      <c r="X18" s="544" t="e">
        <f t="shared" si="5"/>
        <v>#DIV/0!</v>
      </c>
      <c r="Y18" s="544" t="e">
        <f t="shared" si="5"/>
        <v>#DIV/0!</v>
      </c>
      <c r="Z18" s="544" t="e">
        <f t="shared" si="5"/>
        <v>#DIV/0!</v>
      </c>
      <c r="AA18" s="544" t="e">
        <f t="shared" si="5"/>
        <v>#DIV/0!</v>
      </c>
      <c r="AB18" s="544" t="e">
        <f t="shared" si="5"/>
        <v>#DIV/0!</v>
      </c>
      <c r="AC18" s="544" t="e">
        <f t="shared" si="5"/>
        <v>#DIV/0!</v>
      </c>
      <c r="AD18" s="544" t="e">
        <f t="shared" si="5"/>
        <v>#DIV/0!</v>
      </c>
      <c r="AE18" s="544" t="e">
        <f t="shared" si="5"/>
        <v>#DIV/0!</v>
      </c>
      <c r="AF18" s="544" t="e">
        <f t="shared" si="5"/>
        <v>#DIV/0!</v>
      </c>
      <c r="AG18" s="544" t="e">
        <f t="shared" si="5"/>
        <v>#DIV/0!</v>
      </c>
      <c r="AH18" s="544" t="e">
        <f t="shared" si="5"/>
        <v>#DIV/0!</v>
      </c>
      <c r="AI18" s="655" t="e">
        <f t="shared" si="5"/>
        <v>#DIV/0!</v>
      </c>
      <c r="AJ18" s="544" t="e">
        <f t="shared" si="5"/>
        <v>#DIV/0!</v>
      </c>
      <c r="AK18" s="544" t="e">
        <f t="shared" si="5"/>
        <v>#DIV/0!</v>
      </c>
      <c r="AL18" s="544" t="e">
        <f t="shared" si="5"/>
        <v>#DIV/0!</v>
      </c>
      <c r="AM18" s="544" t="e">
        <f t="shared" si="5"/>
        <v>#DIV/0!</v>
      </c>
    </row>
    <row r="19" spans="1:56" s="818" customFormat="1">
      <c r="A19" s="645"/>
      <c r="B19" s="645"/>
      <c r="C19" s="645"/>
      <c r="D19" s="624"/>
      <c r="E19" s="818" t="s">
        <v>313</v>
      </c>
      <c r="F19" s="818" t="s">
        <v>301</v>
      </c>
      <c r="G19" s="818" t="s">
        <v>455</v>
      </c>
      <c r="H19" s="829" t="s">
        <v>293</v>
      </c>
      <c r="I19" s="819">
        <f>I16/I18*(1-基金费率!$H$5)</f>
        <v>999616.43835616438</v>
      </c>
      <c r="J19" s="818">
        <f>J16/J18*(1-基金费率!$H$5)-基金费率!$F$6*MAX(J16/J18-I19,0)</f>
        <v>999616.43835616438</v>
      </c>
      <c r="K19" s="818">
        <f>K16/K18*(1-基金费率!$H$5)-基金费率!$F$6*MAX(K16/K18-J19,0)</f>
        <v>999616.43835616438</v>
      </c>
      <c r="L19" s="818">
        <f>L16/L18*(1-基金费率!$H$5)-基金费率!$F$6*MAX(L16/L18-K19,0)</f>
        <v>999616.43835616438</v>
      </c>
      <c r="M19" s="818">
        <f>M16/M18*(1-基金费率!$H$5)-基金费率!$F$6*MAX(M16/M18-L19,0)</f>
        <v>999616.43835616438</v>
      </c>
      <c r="N19" s="818">
        <f>N16/N18*(1-基金费率!$H$5)-基金费率!$F$6*MAX(N16/N18-M19,0)</f>
        <v>999616.43835616438</v>
      </c>
      <c r="O19" s="818">
        <f>O16/O18*(1-基金费率!$H$5)-基金费率!$F$6*MAX(O16/O18-N19,0)</f>
        <v>999616.43835616438</v>
      </c>
      <c r="P19" s="818">
        <f>P16/P18*(1-基金费率!$H$5)-基金费率!$F$6*MAX(P16/P18-O19,0)</f>
        <v>999616.43835616438</v>
      </c>
      <c r="Q19" s="818">
        <f>Q16/Q18*(1-基金费率!$H$5)-基金费率!$F$6*MAX(Q16/Q18-P19,0)</f>
        <v>999616.43835616438</v>
      </c>
      <c r="R19" s="818">
        <f>R16/R18*(1-基金费率!$H$5)-基金费率!$F$6*MAX(R16/R18-Q19,0)</f>
        <v>999616.43835616438</v>
      </c>
      <c r="S19" s="818">
        <f>S16/S18*(1-基金费率!$H$5)-基金费率!$F$6*MAX(S16/S18-R19,0)</f>
        <v>9996.1643720461561</v>
      </c>
      <c r="T19" s="818" t="e">
        <f>T16/T18*(1-基金费率!$H$5)-基金费率!$F$6*MAX(T16/T18-S19,0)</f>
        <v>#DIV/0!</v>
      </c>
      <c r="U19" s="818" t="e">
        <f>U16/U18*(1-基金费率!$H$5)-基金费率!$F$6*MAX(U16/U18-T19,0)</f>
        <v>#DIV/0!</v>
      </c>
      <c r="V19" s="819" t="e">
        <f>V16/V18*(1-基金费率!$H$5)-基金费率!$F$6*MAX(V16/V18-U19,0)</f>
        <v>#DIV/0!</v>
      </c>
      <c r="W19" s="818" t="e">
        <f>W16/W18*(1-基金费率!$H$5)-基金费率!$F$6*MAX(W16/W18-V19,0)</f>
        <v>#DIV/0!</v>
      </c>
      <c r="X19" s="818" t="e">
        <f>X16/X18*(1-基金费率!$H$5)-基金费率!$F$6*MAX(X16/X18-W19,0)</f>
        <v>#DIV/0!</v>
      </c>
      <c r="Y19" s="818" t="e">
        <f>Y16/Y18*(1-基金费率!$H$5)-基金费率!$F$6*MAX(Y16/Y18-X19,0)</f>
        <v>#DIV/0!</v>
      </c>
      <c r="Z19" s="818" t="e">
        <f>Z16/Z18*(1-基金费率!$H$5)-基金费率!$F$6*MAX(Z16/Z18-Y19,0)</f>
        <v>#DIV/0!</v>
      </c>
      <c r="AA19" s="818" t="e">
        <f>AA16/AA18*(1-基金费率!$H$5)-基金费率!$F$6*MAX(AA16/AA18-Z19,0)</f>
        <v>#DIV/0!</v>
      </c>
      <c r="AB19" s="818" t="e">
        <f>AB16/AB18*(1-基金费率!$H$5)-基金费率!$F$6*MAX(AB16/AB18-AA19,0)</f>
        <v>#DIV/0!</v>
      </c>
      <c r="AC19" s="818" t="e">
        <f>AC16/AC18*(1-基金费率!$H$5)-基金费率!$F$6*MAX(AC16/AC18-AB19,0)</f>
        <v>#DIV/0!</v>
      </c>
      <c r="AD19" s="818" t="e">
        <f>AD16/AD18*(1-基金费率!$H$5)-基金费率!$F$6*MAX(AD16/AD18-AC19,0)</f>
        <v>#DIV/0!</v>
      </c>
      <c r="AE19" s="818" t="e">
        <f>AE16/AE18*(1-基金费率!$H$5)-基金费率!$F$6*MAX(AE16/AE18-AD19,0)</f>
        <v>#DIV/0!</v>
      </c>
      <c r="AF19" s="818" t="e">
        <f>AF16/AF18*(1-基金费率!$H$5)-基金费率!$F$6*MAX(AF16/AF18-AE19,0)</f>
        <v>#DIV/0!</v>
      </c>
      <c r="AG19" s="818" t="e">
        <f>AG16/AG18*(1-基金费率!$H$5)-基金费率!$F$6*MAX(AG16/AG18-AF19,0)</f>
        <v>#DIV/0!</v>
      </c>
      <c r="AH19" s="818" t="e">
        <f>AH16/AH18*(1-基金费率!$H$5)-基金费率!$F$6*MAX(AH16/AH18-AG19,0)</f>
        <v>#DIV/0!</v>
      </c>
      <c r="AI19" s="819" t="e">
        <f>AI16/AI18*(1-基金费率!$H$5)-基金费率!$F$6*MAX(AI16/AI18-AH19,0)</f>
        <v>#DIV/0!</v>
      </c>
      <c r="AJ19" s="818" t="e">
        <f>AJ16/AJ18*(1-基金费率!$H$5)-基金费率!$F$6*MAX(AJ16/AJ18-AI19,0)</f>
        <v>#DIV/0!</v>
      </c>
      <c r="AK19" s="818" t="e">
        <f>AK16/AK18*(1-基金费率!$H$5)-基金费率!$F$6*MAX(AK16/AK18-AJ19,0)</f>
        <v>#DIV/0!</v>
      </c>
      <c r="AL19" s="818" t="e">
        <f>AL16/AL18*(1-基金费率!$H$5)-基金费率!$F$6*MAX(AL16/AL18-AK19,0)</f>
        <v>#DIV/0!</v>
      </c>
      <c r="AM19" s="818" t="e">
        <f>AM16/AM18*(1-基金费率!$H$5)-基金费率!$F$6*MAX(AM16/AM18-AL19,0)</f>
        <v>#DIV/0!</v>
      </c>
    </row>
    <row r="20" spans="1:56" s="545" customFormat="1">
      <c r="A20" s="645"/>
      <c r="B20" s="645"/>
      <c r="C20" s="645"/>
      <c r="D20" s="656"/>
      <c r="E20" s="545" t="s">
        <v>314</v>
      </c>
      <c r="F20" s="545" t="s">
        <v>302</v>
      </c>
      <c r="G20" s="545" t="s">
        <v>289</v>
      </c>
      <c r="H20" s="830" t="s">
        <v>284</v>
      </c>
      <c r="I20" s="657">
        <f>(I16-I18*I19)/I19</f>
        <v>3.8370881982127147E-12</v>
      </c>
      <c r="J20" s="546">
        <f>(J16-J18*J19)/J19</f>
        <v>3.8370881982127147E-12</v>
      </c>
      <c r="K20" s="546">
        <f>(K16-K18*K19)/K19</f>
        <v>3.8370881982127147E-12</v>
      </c>
      <c r="L20" s="546">
        <f t="shared" ref="L20:AM20" si="6">(L16-L18*L19)/L19</f>
        <v>3.8370881982127147E-12</v>
      </c>
      <c r="M20" s="546">
        <f t="shared" si="6"/>
        <v>3.8370881982127147E-12</v>
      </c>
      <c r="N20" s="546">
        <f t="shared" si="6"/>
        <v>3.8370881982127147E-12</v>
      </c>
      <c r="O20" s="546">
        <f t="shared" si="6"/>
        <v>3.8370881982127147E-12</v>
      </c>
      <c r="P20" s="546">
        <f t="shared" si="6"/>
        <v>3.8370881982127147E-12</v>
      </c>
      <c r="Q20" s="546">
        <f t="shared" si="6"/>
        <v>3.8370881982127147E-12</v>
      </c>
      <c r="R20" s="546">
        <f t="shared" si="6"/>
        <v>3.8370881982127147E-12</v>
      </c>
      <c r="S20" s="546">
        <f t="shared" si="6"/>
        <v>3.3308319941890187E-3</v>
      </c>
      <c r="T20" s="546" t="e">
        <f t="shared" si="6"/>
        <v>#DIV/0!</v>
      </c>
      <c r="U20" s="546" t="e">
        <f t="shared" si="6"/>
        <v>#DIV/0!</v>
      </c>
      <c r="V20" s="657" t="e">
        <f t="shared" si="6"/>
        <v>#DIV/0!</v>
      </c>
      <c r="W20" s="546" t="e">
        <f t="shared" si="6"/>
        <v>#DIV/0!</v>
      </c>
      <c r="X20" s="546" t="e">
        <f t="shared" si="6"/>
        <v>#DIV/0!</v>
      </c>
      <c r="Y20" s="546" t="e">
        <f t="shared" si="6"/>
        <v>#DIV/0!</v>
      </c>
      <c r="Z20" s="546" t="e">
        <f t="shared" si="6"/>
        <v>#DIV/0!</v>
      </c>
      <c r="AA20" s="546" t="e">
        <f t="shared" si="6"/>
        <v>#DIV/0!</v>
      </c>
      <c r="AB20" s="546" t="e">
        <f t="shared" si="6"/>
        <v>#DIV/0!</v>
      </c>
      <c r="AC20" s="546" t="e">
        <f t="shared" si="6"/>
        <v>#DIV/0!</v>
      </c>
      <c r="AD20" s="546" t="e">
        <f t="shared" si="6"/>
        <v>#DIV/0!</v>
      </c>
      <c r="AE20" s="546" t="e">
        <f t="shared" si="6"/>
        <v>#DIV/0!</v>
      </c>
      <c r="AF20" s="546" t="e">
        <f t="shared" si="6"/>
        <v>#DIV/0!</v>
      </c>
      <c r="AG20" s="546" t="e">
        <f t="shared" si="6"/>
        <v>#DIV/0!</v>
      </c>
      <c r="AH20" s="546" t="e">
        <f t="shared" si="6"/>
        <v>#DIV/0!</v>
      </c>
      <c r="AI20" s="657" t="e">
        <f t="shared" si="6"/>
        <v>#DIV/0!</v>
      </c>
      <c r="AJ20" s="546" t="e">
        <f t="shared" si="6"/>
        <v>#DIV/0!</v>
      </c>
      <c r="AK20" s="546" t="e">
        <f t="shared" si="6"/>
        <v>#DIV/0!</v>
      </c>
      <c r="AL20" s="546" t="e">
        <f t="shared" si="6"/>
        <v>#DIV/0!</v>
      </c>
      <c r="AM20" s="546" t="e">
        <f t="shared" si="6"/>
        <v>#DIV/0!</v>
      </c>
    </row>
    <row r="21" spans="1:56" s="354" customFormat="1">
      <c r="A21" s="645"/>
      <c r="B21" s="645"/>
      <c r="C21" s="645"/>
      <c r="D21" s="536"/>
      <c r="E21" s="354" t="s">
        <v>314</v>
      </c>
      <c r="F21" s="354" t="s">
        <v>302</v>
      </c>
      <c r="G21" s="354" t="s">
        <v>289</v>
      </c>
      <c r="H21" s="831" t="s">
        <v>325</v>
      </c>
      <c r="I21" s="658">
        <f>I9*基金费率!$G$29</f>
        <v>0</v>
      </c>
      <c r="J21" s="547">
        <v>0</v>
      </c>
      <c r="K21" s="547">
        <v>0</v>
      </c>
      <c r="L21" s="547">
        <v>0</v>
      </c>
      <c r="M21" s="547">
        <v>0</v>
      </c>
      <c r="N21" s="547">
        <v>0</v>
      </c>
      <c r="O21" s="547">
        <v>0</v>
      </c>
      <c r="P21" s="547">
        <v>0</v>
      </c>
      <c r="Q21" s="547">
        <v>0</v>
      </c>
      <c r="R21" s="547">
        <v>0</v>
      </c>
      <c r="S21" s="547">
        <v>0</v>
      </c>
      <c r="T21" s="547">
        <v>0</v>
      </c>
      <c r="U21" s="547">
        <v>0</v>
      </c>
      <c r="V21" s="658">
        <v>0</v>
      </c>
      <c r="W21" s="547">
        <v>0</v>
      </c>
      <c r="X21" s="547">
        <v>0</v>
      </c>
      <c r="Y21" s="547">
        <v>0</v>
      </c>
      <c r="Z21" s="547">
        <v>0</v>
      </c>
      <c r="AA21" s="547">
        <v>0</v>
      </c>
      <c r="AB21" s="547">
        <v>0</v>
      </c>
      <c r="AC21" s="547">
        <v>0</v>
      </c>
      <c r="AD21" s="547">
        <v>0</v>
      </c>
      <c r="AE21" s="547">
        <v>0</v>
      </c>
      <c r="AF21" s="547">
        <v>0</v>
      </c>
      <c r="AG21" s="547">
        <v>0</v>
      </c>
      <c r="AH21" s="547">
        <v>0</v>
      </c>
      <c r="AI21" s="658">
        <v>0</v>
      </c>
      <c r="AJ21" s="547">
        <v>0</v>
      </c>
      <c r="AK21" s="547">
        <v>0</v>
      </c>
      <c r="AL21" s="547">
        <v>0</v>
      </c>
      <c r="AM21" s="547">
        <v>0</v>
      </c>
    </row>
    <row r="22" spans="1:56" s="354" customFormat="1">
      <c r="A22" s="645"/>
      <c r="B22" s="645"/>
      <c r="C22" s="645"/>
      <c r="D22" s="536"/>
      <c r="E22" s="354" t="s">
        <v>314</v>
      </c>
      <c r="F22" s="354" t="s">
        <v>302</v>
      </c>
      <c r="G22" s="354" t="s">
        <v>289</v>
      </c>
      <c r="H22" s="831" t="s">
        <v>326</v>
      </c>
      <c r="I22" s="658">
        <v>0</v>
      </c>
      <c r="J22" s="547">
        <f>J21/(1-基金费率!$G$29)*基金费率!$G$29</f>
        <v>0</v>
      </c>
      <c r="K22" s="547">
        <f>K21/(1-基金费率!$G$29)*基金费率!$G$29</f>
        <v>0</v>
      </c>
      <c r="L22" s="547">
        <f>L21/(1-基金费率!$G$29)*基金费率!$G$29</f>
        <v>0</v>
      </c>
      <c r="M22" s="547">
        <f>M21/(1-基金费率!$G$29)*基金费率!$G$29</f>
        <v>0</v>
      </c>
      <c r="N22" s="547">
        <f>N21/(1-基金费率!$G$29)*基金费率!$G$29</f>
        <v>0</v>
      </c>
      <c r="O22" s="547">
        <f>O21/(1-基金费率!$G$29)*基金费率!$G$29</f>
        <v>0</v>
      </c>
      <c r="P22" s="547">
        <f>P21/(1-基金费率!$G$29)*基金费率!$G$29</f>
        <v>0</v>
      </c>
      <c r="Q22" s="547">
        <f>Q21/(1-基金费率!$G$29)*基金费率!$G$29</f>
        <v>0</v>
      </c>
      <c r="R22" s="547">
        <f>R21/(1-基金费率!$G$29)*基金费率!$G$29</f>
        <v>0</v>
      </c>
      <c r="S22" s="547">
        <f>S21/(1-基金费率!$G$29)*基金费率!$G$29</f>
        <v>0</v>
      </c>
      <c r="T22" s="547">
        <f>T21/(1-基金费率!$G$29)*基金费率!$G$29</f>
        <v>0</v>
      </c>
      <c r="U22" s="547">
        <f>U21/(1-基金费率!$G$29)*基金费率!$G$29</f>
        <v>0</v>
      </c>
      <c r="V22" s="658">
        <f>V21/(1-基金费率!$G$29)*基金费率!$G$29</f>
        <v>0</v>
      </c>
      <c r="W22" s="547">
        <f>W21/(1-基金费率!$G$29)*基金费率!$G$29</f>
        <v>0</v>
      </c>
      <c r="X22" s="547">
        <f>X21/(1-基金费率!$G$29)*基金费率!$G$29</f>
        <v>0</v>
      </c>
      <c r="Y22" s="547">
        <f>Y21/(1-基金费率!$G$29)*基金费率!$G$29</f>
        <v>0</v>
      </c>
      <c r="Z22" s="547">
        <f>Z21/(1-基金费率!$G$29)*基金费率!$G$29</f>
        <v>0</v>
      </c>
      <c r="AA22" s="547">
        <f>AA21/(1-基金费率!$G$29)*基金费率!$G$29</f>
        <v>0</v>
      </c>
      <c r="AB22" s="547">
        <f>AB21/(1-基金费率!$G$29)*基金费率!$G$29</f>
        <v>0</v>
      </c>
      <c r="AC22" s="547">
        <f>AC21/(1-基金费率!$G$29)*基金费率!$G$29</f>
        <v>0</v>
      </c>
      <c r="AD22" s="547">
        <f>AD21/(1-基金费率!$G$29)*基金费率!$G$29</f>
        <v>0</v>
      </c>
      <c r="AE22" s="547">
        <f>AE21/(1-基金费率!$G$29)*基金费率!$G$29</f>
        <v>0</v>
      </c>
      <c r="AF22" s="547">
        <f>AF21/(1-基金费率!$G$29)*基金费率!$G$29</f>
        <v>0</v>
      </c>
      <c r="AG22" s="547">
        <f>AG21/(1-基金费率!$G$29)*基金费率!$G$29</f>
        <v>0</v>
      </c>
      <c r="AH22" s="547">
        <f>AH21/(1-基金费率!$G$29)*基金费率!$G$29</f>
        <v>0</v>
      </c>
      <c r="AI22" s="658">
        <f>AI21/(1-基金费率!$G$29)*基金费率!$G$29</f>
        <v>0</v>
      </c>
      <c r="AJ22" s="547">
        <f>AJ21/(1-基金费率!$G$29)*基金费率!$G$29</f>
        <v>0</v>
      </c>
      <c r="AK22" s="547">
        <f>AK21/(1-基金费率!$G$29)*基金费率!$G$29</f>
        <v>0</v>
      </c>
      <c r="AL22" s="547">
        <f>AL21/(1-基金费率!$G$29)*基金费率!$G$29</f>
        <v>0</v>
      </c>
      <c r="AM22" s="547">
        <f>AM21/(1-基金费率!$G$29)*基金费率!$G$29</f>
        <v>0</v>
      </c>
    </row>
    <row r="23" spans="1:56" s="354" customFormat="1">
      <c r="A23" s="645"/>
      <c r="B23" s="645"/>
      <c r="C23" s="645"/>
      <c r="D23" s="536"/>
      <c r="E23" s="354" t="s">
        <v>314</v>
      </c>
      <c r="F23" s="354" t="s">
        <v>302</v>
      </c>
      <c r="G23" s="354" t="s">
        <v>289</v>
      </c>
      <c r="H23" s="831" t="s">
        <v>286</v>
      </c>
      <c r="I23" s="658">
        <f>I9+I20-I21-I22</f>
        <v>3.8370881982127147E-12</v>
      </c>
      <c r="J23" s="547">
        <f>J9+J20-J21-J22</f>
        <v>7.6741763964254293E-12</v>
      </c>
      <c r="K23" s="547">
        <f>K9+K20-K21-K22</f>
        <v>1.1511264594638145E-11</v>
      </c>
      <c r="L23" s="547">
        <f t="shared" ref="L23:AM23" si="7">L9+L20-L21-L22</f>
        <v>1.5348352792850859E-11</v>
      </c>
      <c r="M23" s="547">
        <f t="shared" si="7"/>
        <v>1.9185440991063572E-11</v>
      </c>
      <c r="N23" s="547">
        <f t="shared" si="7"/>
        <v>2.3022529189276286E-11</v>
      </c>
      <c r="O23" s="547">
        <f t="shared" si="7"/>
        <v>2.6859617387489E-11</v>
      </c>
      <c r="P23" s="547">
        <f t="shared" si="7"/>
        <v>3.0696705585701717E-11</v>
      </c>
      <c r="Q23" s="547">
        <f t="shared" si="7"/>
        <v>3.4533793783914434E-11</v>
      </c>
      <c r="R23" s="547">
        <f t="shared" si="7"/>
        <v>3.8370881982127151E-11</v>
      </c>
      <c r="S23" s="547">
        <f t="shared" si="7"/>
        <v>3.3308320325599007E-3</v>
      </c>
      <c r="T23" s="547" t="e">
        <f t="shared" si="7"/>
        <v>#DIV/0!</v>
      </c>
      <c r="U23" s="547" t="e">
        <f t="shared" si="7"/>
        <v>#DIV/0!</v>
      </c>
      <c r="V23" s="658" t="e">
        <f t="shared" si="7"/>
        <v>#DIV/0!</v>
      </c>
      <c r="W23" s="547" t="e">
        <f t="shared" si="7"/>
        <v>#DIV/0!</v>
      </c>
      <c r="X23" s="547" t="e">
        <f t="shared" si="7"/>
        <v>#DIV/0!</v>
      </c>
      <c r="Y23" s="547" t="e">
        <f t="shared" si="7"/>
        <v>#DIV/0!</v>
      </c>
      <c r="Z23" s="547" t="e">
        <f t="shared" si="7"/>
        <v>#DIV/0!</v>
      </c>
      <c r="AA23" s="547" t="e">
        <f t="shared" si="7"/>
        <v>#DIV/0!</v>
      </c>
      <c r="AB23" s="547" t="e">
        <f t="shared" si="7"/>
        <v>#DIV/0!</v>
      </c>
      <c r="AC23" s="547" t="e">
        <f t="shared" si="7"/>
        <v>#DIV/0!</v>
      </c>
      <c r="AD23" s="547" t="e">
        <f t="shared" si="7"/>
        <v>#DIV/0!</v>
      </c>
      <c r="AE23" s="547" t="e">
        <f t="shared" si="7"/>
        <v>#DIV/0!</v>
      </c>
      <c r="AF23" s="547" t="e">
        <f t="shared" si="7"/>
        <v>#DIV/0!</v>
      </c>
      <c r="AG23" s="547" t="e">
        <f t="shared" si="7"/>
        <v>#DIV/0!</v>
      </c>
      <c r="AH23" s="547" t="e">
        <f t="shared" si="7"/>
        <v>#DIV/0!</v>
      </c>
      <c r="AI23" s="658" t="e">
        <f t="shared" si="7"/>
        <v>#DIV/0!</v>
      </c>
      <c r="AJ23" s="547" t="e">
        <f t="shared" si="7"/>
        <v>#DIV/0!</v>
      </c>
      <c r="AK23" s="547" t="e">
        <f t="shared" si="7"/>
        <v>#DIV/0!</v>
      </c>
      <c r="AL23" s="547" t="e">
        <f t="shared" si="7"/>
        <v>#DIV/0!</v>
      </c>
      <c r="AM23" s="547" t="e">
        <f t="shared" si="7"/>
        <v>#DIV/0!</v>
      </c>
    </row>
    <row r="24" spans="1:56" s="653" customFormat="1">
      <c r="A24" s="645"/>
      <c r="B24" s="645"/>
      <c r="C24" s="645"/>
      <c r="H24" s="827" t="s">
        <v>14</v>
      </c>
      <c r="S24" s="653">
        <v>49114.66</v>
      </c>
      <c r="T24" s="653">
        <v>50000</v>
      </c>
    </row>
    <row r="25" spans="1:56" s="659" customFormat="1">
      <c r="A25" s="645"/>
      <c r="B25" s="645"/>
      <c r="C25" s="645"/>
      <c r="D25" s="624"/>
      <c r="H25" s="832" t="s">
        <v>351</v>
      </c>
      <c r="I25" s="660"/>
      <c r="S25" s="659">
        <v>10000</v>
      </c>
      <c r="T25" s="659">
        <f>T24/S24*S25</f>
        <v>10180.25982466335</v>
      </c>
      <c r="V25" s="660"/>
      <c r="AI25" s="660"/>
    </row>
    <row r="26" spans="1:56">
      <c r="D26" s="536"/>
      <c r="E26" s="536"/>
      <c r="F26" s="536"/>
      <c r="G26" s="536"/>
      <c r="H26" s="536"/>
      <c r="I26" s="641"/>
      <c r="J26" s="536"/>
      <c r="K26" s="536"/>
      <c r="L26" s="536"/>
      <c r="M26" s="536"/>
      <c r="N26" s="536"/>
      <c r="O26" s="536"/>
      <c r="P26" s="536"/>
      <c r="Q26" s="536"/>
      <c r="R26" s="536"/>
      <c r="S26" s="622"/>
      <c r="T26" s="536"/>
      <c r="U26" s="536"/>
      <c r="V26" s="641"/>
      <c r="W26" s="536"/>
      <c r="X26" s="536"/>
      <c r="Y26" s="536"/>
      <c r="Z26" s="536"/>
      <c r="AA26" s="536"/>
      <c r="AB26" s="536"/>
      <c r="AC26" s="536"/>
      <c r="AD26" s="536"/>
      <c r="AE26" s="536"/>
      <c r="AF26" s="536"/>
      <c r="AG26" s="536"/>
      <c r="AH26" s="536"/>
      <c r="AI26" s="641"/>
      <c r="AJ26" s="536"/>
      <c r="AK26" s="536"/>
      <c r="AL26" s="536"/>
      <c r="AM26" s="536"/>
      <c r="AN26" s="536"/>
      <c r="AO26" s="536"/>
      <c r="AP26" s="536"/>
      <c r="AQ26" s="536"/>
      <c r="AR26" s="536"/>
      <c r="AS26" s="536"/>
      <c r="AT26" s="536"/>
      <c r="AU26" s="536"/>
      <c r="AV26" s="536"/>
      <c r="AW26" s="536"/>
      <c r="AX26" s="536"/>
      <c r="AY26" s="536"/>
      <c r="AZ26" s="536"/>
      <c r="BA26" s="536"/>
      <c r="BB26" s="536"/>
      <c r="BC26" s="536"/>
      <c r="BD26" s="536"/>
    </row>
    <row r="27" spans="1:56">
      <c r="S27" s="622"/>
    </row>
    <row r="28" spans="1:56">
      <c r="S28" s="622"/>
    </row>
    <row r="29" spans="1:56">
      <c r="S29" s="622"/>
    </row>
    <row r="30" spans="1:56">
      <c r="S30" s="622"/>
    </row>
  </sheetData>
  <mergeCells count="3">
    <mergeCell ref="J5:V5"/>
    <mergeCell ref="W5:AI5"/>
    <mergeCell ref="AJ5:AV5"/>
  </mergeCells>
  <phoneticPr fontId="2" type="noConversion"/>
  <hyperlinks>
    <hyperlink ref="B2" location="说明!A1" display="目录" xr:uid="{8B455D48-F91E-8346-B815-0163412B5B90}"/>
  </hyperlinks>
  <pageMargins left="0.7" right="0.7" top="0.75" bottom="0.75" header="0.3" footer="0.3"/>
  <picture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60C13-AE28-1F4F-9AA3-9A3720D7F7F7}">
  <dimension ref="A1:K3984"/>
  <sheetViews>
    <sheetView topLeftCell="E2" zoomScale="83" workbookViewId="0">
      <selection activeCell="Y13" sqref="Y13"/>
    </sheetView>
  </sheetViews>
  <sheetFormatPr baseColWidth="10" defaultRowHeight="16"/>
  <cols>
    <col min="1" max="1" width="16" bestFit="1" customWidth="1"/>
    <col min="2" max="2" width="13" bestFit="1" customWidth="1"/>
    <col min="3" max="3" width="23.1640625" bestFit="1" customWidth="1"/>
    <col min="4" max="4" width="13" bestFit="1" customWidth="1"/>
  </cols>
  <sheetData>
    <row r="1" spans="1:8" ht="17" thickBot="1"/>
    <row r="2" spans="1:8" ht="17" thickBot="1">
      <c r="A2" t="s">
        <v>460</v>
      </c>
      <c r="B2" t="s">
        <v>461</v>
      </c>
      <c r="C2" t="s">
        <v>462</v>
      </c>
      <c r="D2" t="s">
        <v>463</v>
      </c>
      <c r="E2" s="859" t="s">
        <v>9</v>
      </c>
      <c r="F2" s="860" t="s">
        <v>10</v>
      </c>
      <c r="G2" s="860" t="s">
        <v>1</v>
      </c>
      <c r="H2" s="861" t="s">
        <v>464</v>
      </c>
    </row>
    <row r="3" spans="1:8">
      <c r="A3" s="862">
        <v>40406</v>
      </c>
      <c r="B3">
        <v>6.5500000000000003E-2</v>
      </c>
      <c r="C3">
        <v>0.17552300000000001</v>
      </c>
      <c r="D3">
        <v>7.1383749999999999</v>
      </c>
      <c r="E3">
        <f>LN(D3/参数实验室!$E$53)/参数实验室!$E$55</f>
        <v>1.6258191988711745</v>
      </c>
      <c r="F3">
        <f>C3/B3</f>
        <v>2.6797404580152673</v>
      </c>
      <c r="G3">
        <f>LN(F3/参数实验室!$E$58)/参数实验室!$E$59</f>
        <v>0.32682907425060048</v>
      </c>
      <c r="H3" t="e">
        <f>INDEX(神经网络!$F$10:$BN$70,MATCH(ROUND(G3*2,1)/2,神经网络!$D$10:$D$70,0),MATCH(ROUND(E3*2,1)/2,神经网络!$F$8:$BN$8,0))</f>
        <v>#N/A</v>
      </c>
    </row>
    <row r="4" spans="1:8">
      <c r="A4" s="862">
        <v>40407</v>
      </c>
      <c r="B4">
        <v>7.0000000000000007E-2</v>
      </c>
      <c r="C4">
        <v>0.180617</v>
      </c>
      <c r="D4">
        <v>7.5098589999999996</v>
      </c>
      <c r="E4">
        <f>LN(D4/参数实验室!$E$53)/参数实验室!$E$55</f>
        <v>1.6856698874005587</v>
      </c>
      <c r="F4">
        <f t="shared" ref="F4:F67" si="0">C4/B4</f>
        <v>2.5802428571428568</v>
      </c>
      <c r="G4">
        <f>LN(F4/参数实验室!$E$58)/参数实验室!$E$59</f>
        <v>0.30697047590726734</v>
      </c>
      <c r="H4" t="e">
        <f>INDEX(神经网络!$F$10:$BN$70,MATCH(ROUND(G4*2,1)/2,神经网络!$D$10:$D$70,0),MATCH(ROUND(E4*2,1)/2,神经网络!$F$8:$BN$8,0))</f>
        <v>#N/A</v>
      </c>
    </row>
    <row r="5" spans="1:8">
      <c r="A5" s="862">
        <v>40408</v>
      </c>
      <c r="B5">
        <v>6.8000000000000005E-2</v>
      </c>
      <c r="C5">
        <v>0.18573600000000001</v>
      </c>
      <c r="D5">
        <v>7.147964</v>
      </c>
      <c r="E5">
        <f>LN(D5/参数实验室!$E$53)/参数实验室!$E$55</f>
        <v>1.6274029013936013</v>
      </c>
      <c r="F5">
        <f t="shared" si="0"/>
        <v>2.7314117647058822</v>
      </c>
      <c r="G5">
        <f>LN(F5/参数实验室!$E$58)/参数实验室!$E$59</f>
        <v>0.3368530829859907</v>
      </c>
      <c r="H5" t="e">
        <f>INDEX(神经网络!$F$10:$BN$70,MATCH(ROUND(G5*2,1)/2,神经网络!$D$10:$D$70,0),MATCH(ROUND(E5*2,1)/2,神经网络!$F$8:$BN$8,0))</f>
        <v>#N/A</v>
      </c>
    </row>
    <row r="6" spans="1:8">
      <c r="A6" s="862">
        <v>40409</v>
      </c>
      <c r="B6">
        <v>6.6699999999999995E-2</v>
      </c>
      <c r="C6">
        <v>0.19153300000000001</v>
      </c>
      <c r="D6">
        <v>6.9316839999999997</v>
      </c>
      <c r="E6">
        <f>LN(D6/参数实验室!$E$53)/参数实验室!$E$55</f>
        <v>1.5911552474898156</v>
      </c>
      <c r="F6">
        <f t="shared" si="0"/>
        <v>2.8715592203898055</v>
      </c>
      <c r="G6">
        <f>LN(F6/参数实验室!$E$58)/参数实验室!$E$59</f>
        <v>0.36311497335918763</v>
      </c>
      <c r="H6" t="e">
        <f>INDEX(神经网络!$F$10:$BN$70,MATCH(ROUND(G6*2,1)/2,神经网络!$D$10:$D$70,0),MATCH(ROUND(E6*2,1)/2,神经网络!$F$8:$BN$8,0))</f>
        <v>#N/A</v>
      </c>
    </row>
    <row r="7" spans="1:8">
      <c r="A7" s="862">
        <v>40410</v>
      </c>
      <c r="B7">
        <v>6.5500000000000003E-2</v>
      </c>
      <c r="C7">
        <v>0.194939</v>
      </c>
      <c r="D7">
        <v>6.6941290000000002</v>
      </c>
      <c r="E7">
        <f>LN(D7/参数实验室!$E$53)/参数实验室!$E$55</f>
        <v>1.5500149967360159</v>
      </c>
      <c r="F7">
        <f t="shared" si="0"/>
        <v>2.9761679389312974</v>
      </c>
      <c r="G7">
        <f>LN(F7/参数实验室!$E$58)/参数实验室!$E$59</f>
        <v>0.38189497629456165</v>
      </c>
      <c r="H7" t="e">
        <f>INDEX(神经网络!$F$10:$BN$70,MATCH(ROUND(G7*2,1)/2,神经网络!$D$10:$D$70,0),MATCH(ROUND(E7*2,1)/2,神经网络!$F$8:$BN$8,0))</f>
        <v>#N/A</v>
      </c>
    </row>
    <row r="8" spans="1:8">
      <c r="A8" s="862">
        <v>40411</v>
      </c>
      <c r="B8">
        <v>6.6400000000000001E-2</v>
      </c>
      <c r="C8">
        <v>0.197074</v>
      </c>
      <c r="D8">
        <v>6.617756</v>
      </c>
      <c r="E8">
        <f>LN(D8/参数实验室!$E$53)/参数实验室!$E$55</f>
        <v>1.5364778781238739</v>
      </c>
      <c r="F8">
        <f t="shared" si="0"/>
        <v>2.9679819277108432</v>
      </c>
      <c r="G8">
        <f>LN(F8/参数实验室!$E$58)/参数实验室!$E$59</f>
        <v>0.38044936543402885</v>
      </c>
      <c r="H8" t="e">
        <f>INDEX(神经网络!$F$10:$BN$70,MATCH(ROUND(G8*2,1)/2,神经网络!$D$10:$D$70,0),MATCH(ROUND(E8*2,1)/2,神经网络!$F$8:$BN$8,0))</f>
        <v>#N/A</v>
      </c>
    </row>
    <row r="9" spans="1:8">
      <c r="A9" s="862">
        <v>40412</v>
      </c>
      <c r="B9">
        <v>6.6000000000000003E-2</v>
      </c>
      <c r="C9">
        <v>0.197514</v>
      </c>
      <c r="D9">
        <v>6.4156870000000001</v>
      </c>
      <c r="E9">
        <f>LN(D9/参数实验室!$E$53)/参数实验室!$E$55</f>
        <v>1.4998934296748747</v>
      </c>
      <c r="F9">
        <f t="shared" si="0"/>
        <v>2.9926363636363633</v>
      </c>
      <c r="G9">
        <f>LN(F9/参数实验室!$E$58)/参数实验室!$E$59</f>
        <v>0.3847912150668929</v>
      </c>
      <c r="H9">
        <f>INDEX(神经网络!$F$10:$BN$70,MATCH(ROUND(G9*2,1)/2,神经网络!$D$10:$D$70,0),MATCH(ROUND(E9*2,1)/2,神经网络!$F$8:$BN$8,0))</f>
        <v>2.962941747854456</v>
      </c>
    </row>
    <row r="10" spans="1:8">
      <c r="A10" s="862">
        <v>40413</v>
      </c>
      <c r="B10">
        <v>6.4899999999999999E-2</v>
      </c>
      <c r="C10">
        <v>0.19735900000000001</v>
      </c>
      <c r="D10">
        <v>6.2249559999999997</v>
      </c>
      <c r="E10">
        <f>LN(D10/参数实验室!$E$53)/参数实验室!$E$55</f>
        <v>1.4642888176824385</v>
      </c>
      <c r="F10">
        <f t="shared" si="0"/>
        <v>3.0409707241910633</v>
      </c>
      <c r="G10">
        <f>LN(F10/参数实验室!$E$58)/参数实验室!$E$59</f>
        <v>0.39320045579891816</v>
      </c>
      <c r="H10">
        <f>INDEX(神经网络!$F$10:$BN$70,MATCH(ROUND(G10*2,1)/2,神经网络!$D$10:$D$70,0),MATCH(ROUND(E10*2,1)/2,神经网络!$F$8:$BN$8,0))</f>
        <v>2.9549096917521123</v>
      </c>
    </row>
    <row r="11" spans="1:8">
      <c r="A11" s="862">
        <v>40414</v>
      </c>
      <c r="B11">
        <v>6.5000000000000002E-2</v>
      </c>
      <c r="C11">
        <v>0.20127400000000001</v>
      </c>
      <c r="D11">
        <v>6.1324699999999996</v>
      </c>
      <c r="E11">
        <f>LN(D11/参数实验室!$E$53)/参数实验室!$E$55</f>
        <v>1.4466293640342427</v>
      </c>
      <c r="F11">
        <f t="shared" si="0"/>
        <v>3.0965230769230772</v>
      </c>
      <c r="G11">
        <f>LN(F11/参数实验室!$E$58)/参数实验室!$E$59</f>
        <v>0.4027019475007142</v>
      </c>
      <c r="H11">
        <f>INDEX(神经网络!$F$10:$BN$70,MATCH(ROUND(G11*2,1)/2,神经网络!$D$10:$D$70,0),MATCH(ROUND(E11*2,1)/2,神经网络!$F$8:$BN$8,0))</f>
        <v>2.9549096917521123</v>
      </c>
    </row>
    <row r="12" spans="1:8">
      <c r="A12" s="862">
        <v>40415</v>
      </c>
      <c r="B12">
        <v>6.4799999999999996E-2</v>
      </c>
      <c r="C12">
        <v>0.206432</v>
      </c>
      <c r="D12">
        <v>6.0238610000000001</v>
      </c>
      <c r="E12">
        <f>LN(D12/参数实验室!$E$53)/参数实验室!$E$55</f>
        <v>1.4255481299817561</v>
      </c>
      <c r="F12">
        <f t="shared" si="0"/>
        <v>3.1856790123456791</v>
      </c>
      <c r="G12">
        <f>LN(F12/参数实验室!$E$58)/参数实验室!$E$59</f>
        <v>0.41760022502764382</v>
      </c>
      <c r="H12">
        <f>INDEX(神经网络!$F$10:$BN$70,MATCH(ROUND(G12*2,1)/2,神经网络!$D$10:$D$70,0),MATCH(ROUND(E12*2,1)/2,神经网络!$F$8:$BN$8,0))</f>
        <v>2.9549096917521123</v>
      </c>
    </row>
    <row r="13" spans="1:8">
      <c r="A13" s="862">
        <v>40416</v>
      </c>
      <c r="B13">
        <v>6.4000000000000001E-2</v>
      </c>
      <c r="C13">
        <v>0.20411399999999999</v>
      </c>
      <c r="D13">
        <v>5.8746900000000002</v>
      </c>
      <c r="E13">
        <f>LN(D13/参数实验室!$E$53)/参数实验室!$E$55</f>
        <v>1.3959656720652822</v>
      </c>
      <c r="F13">
        <f t="shared" si="0"/>
        <v>3.1892812499999996</v>
      </c>
      <c r="G13">
        <f>LN(F13/参数实验室!$E$58)/参数实验室!$E$59</f>
        <v>0.41819337357145575</v>
      </c>
      <c r="H13">
        <f>INDEX(神经网络!$F$10:$BN$70,MATCH(ROUND(G13*2,1)/2,神经网络!$D$10:$D$70,0),MATCH(ROUND(E13*2,1)/2,神经网络!$F$8:$BN$8,0))</f>
        <v>2.9451787240425462</v>
      </c>
    </row>
    <row r="14" spans="1:8">
      <c r="A14" s="862">
        <v>40417</v>
      </c>
      <c r="B14">
        <v>6.5000000000000002E-2</v>
      </c>
      <c r="C14">
        <v>0.20471800000000001</v>
      </c>
      <c r="D14">
        <v>5.8720920000000003</v>
      </c>
      <c r="E14">
        <f>LN(D14/参数实验室!$E$53)/参数实验室!$E$55</f>
        <v>1.395443827192735</v>
      </c>
      <c r="F14">
        <f t="shared" si="0"/>
        <v>3.1495076923076923</v>
      </c>
      <c r="G14">
        <f>LN(F14/参数实验室!$E$58)/参数实验室!$E$59</f>
        <v>0.41160675687871939</v>
      </c>
      <c r="H14">
        <f>INDEX(神经网络!$F$10:$BN$70,MATCH(ROUND(G14*2,1)/2,神经网络!$D$10:$D$70,0),MATCH(ROUND(E14*2,1)/2,神经网络!$F$8:$BN$8,0))</f>
        <v>2.9451787240425462</v>
      </c>
    </row>
    <row r="15" spans="1:8">
      <c r="A15" s="862">
        <v>40418</v>
      </c>
      <c r="B15">
        <v>6.4100000000000004E-2</v>
      </c>
      <c r="C15">
        <v>0.20761299999999999</v>
      </c>
      <c r="D15">
        <v>5.7749759999999997</v>
      </c>
      <c r="E15">
        <f>LN(D15/参数实验室!$E$53)/参数实验室!$E$55</f>
        <v>1.3757692496209952</v>
      </c>
      <c r="F15">
        <f t="shared" si="0"/>
        <v>3.2388923556942273</v>
      </c>
      <c r="G15">
        <f>LN(F15/参数实验室!$E$58)/参数实验室!$E$59</f>
        <v>0.42629493025213294</v>
      </c>
      <c r="H15">
        <f>INDEX(神经网络!$F$10:$BN$70,MATCH(ROUND(G15*2,1)/2,神经网络!$D$10:$D$70,0),MATCH(ROUND(E15*2,1)/2,神经网络!$F$8:$BN$8,0))</f>
        <v>2.9473708386040074</v>
      </c>
    </row>
    <row r="16" spans="1:8">
      <c r="A16" s="862">
        <v>40419</v>
      </c>
      <c r="B16">
        <v>6.4000000000000001E-2</v>
      </c>
      <c r="C16">
        <v>0.211531</v>
      </c>
      <c r="D16">
        <v>5.6627289999999997</v>
      </c>
      <c r="E16">
        <f>LN(D16/参数实验室!$E$53)/参数实验室!$E$55</f>
        <v>1.3526128534962221</v>
      </c>
      <c r="F16">
        <f t="shared" si="0"/>
        <v>3.3051718750000001</v>
      </c>
      <c r="G16">
        <f>LN(F16/参数实验室!$E$58)/参数实验室!$E$59</f>
        <v>0.43692693568987101</v>
      </c>
      <c r="H16">
        <f>INDEX(神经网络!$F$10:$BN$70,MATCH(ROUND(G16*2,1)/2,神经网络!$D$10:$D$70,0),MATCH(ROUND(E16*2,1)/2,神经网络!$F$8:$BN$8,0))</f>
        <v>2.93978448962817</v>
      </c>
    </row>
    <row r="17" spans="1:8">
      <c r="A17" s="862">
        <v>40420</v>
      </c>
      <c r="B17">
        <v>6.5000000000000002E-2</v>
      </c>
      <c r="C17">
        <v>0.219168</v>
      </c>
      <c r="D17">
        <v>5.6905020000000004</v>
      </c>
      <c r="E17">
        <f>LN(D17/参数实验室!$E$53)/参数实验室!$E$55</f>
        <v>1.3583848407310748</v>
      </c>
      <c r="F17">
        <f t="shared" si="0"/>
        <v>3.3718153846153847</v>
      </c>
      <c r="G17">
        <f>LN(F17/参数实验室!$E$58)/参数实验室!$E$59</f>
        <v>0.44740449860991222</v>
      </c>
      <c r="H17">
        <f>INDEX(神经网络!$F$10:$BN$70,MATCH(ROUND(G17*2,1)/2,神经网络!$D$10:$D$70,0),MATCH(ROUND(E17*2,1)/2,神经网络!$F$8:$BN$8,0))</f>
        <v>2.93978448962817</v>
      </c>
    </row>
    <row r="18" spans="1:8">
      <c r="A18" s="862">
        <v>40421</v>
      </c>
      <c r="B18">
        <v>0.06</v>
      </c>
      <c r="C18">
        <v>0.22766800000000001</v>
      </c>
      <c r="D18">
        <v>5.1915979999999999</v>
      </c>
      <c r="E18">
        <f>LN(D18/参数实验室!$E$53)/参数实验室!$E$55</f>
        <v>1.2501343171654475</v>
      </c>
      <c r="F18">
        <f t="shared" si="0"/>
        <v>3.7944666666666671</v>
      </c>
      <c r="G18">
        <f>LN(F18/参数实验室!$E$58)/参数实验室!$E$59</f>
        <v>0.50938586461237267</v>
      </c>
      <c r="H18">
        <f>INDEX(神经网络!$F$10:$BN$70,MATCH(ROUND(G18*2,1)/2,神经网络!$D$10:$D$70,0),MATCH(ROUND(E18*2,1)/2,神经网络!$F$8:$BN$8,0))</f>
        <v>2.9266990473692438</v>
      </c>
    </row>
    <row r="19" spans="1:8">
      <c r="A19" s="862">
        <v>40422</v>
      </c>
      <c r="B19">
        <v>6.2899999999999998E-2</v>
      </c>
      <c r="C19">
        <v>0.239977</v>
      </c>
      <c r="D19">
        <v>5.3189130000000002</v>
      </c>
      <c r="E19">
        <f>LN(D19/参数实验室!$E$53)/参数实验室!$E$55</f>
        <v>1.2787166822042795</v>
      </c>
      <c r="F19">
        <f t="shared" si="0"/>
        <v>3.8152146263910969</v>
      </c>
      <c r="G19">
        <f>LN(F19/参数实验室!$E$58)/参数实验室!$E$59</f>
        <v>0.51224792337990033</v>
      </c>
      <c r="H19">
        <f>INDEX(神经网络!$F$10:$BN$70,MATCH(ROUND(G19*2,1)/2,神经网络!$D$10:$D$70,0),MATCH(ROUND(E19*2,1)/2,神经网络!$F$8:$BN$8,0))</f>
        <v>2.9359292493978009</v>
      </c>
    </row>
    <row r="20" spans="1:8">
      <c r="A20" s="862">
        <v>40423</v>
      </c>
      <c r="B20">
        <v>6.3399999999999998E-2</v>
      </c>
      <c r="C20">
        <v>0.25121599999999999</v>
      </c>
      <c r="D20">
        <v>5.3852250000000002</v>
      </c>
      <c r="E20">
        <f>LN(D20/参数实验室!$E$53)/参数实验室!$E$55</f>
        <v>1.2933339821544887</v>
      </c>
      <c r="F20">
        <f t="shared" si="0"/>
        <v>3.9623974763406942</v>
      </c>
      <c r="G20">
        <f>LN(F20/参数实验室!$E$58)/参数实验室!$E$59</f>
        <v>0.5321148790004786</v>
      </c>
      <c r="H20">
        <f>INDEX(神经网络!$F$10:$BN$70,MATCH(ROUND(G20*2,1)/2,神经网络!$D$10:$D$70,0),MATCH(ROUND(E20*2,1)/2,神经网络!$F$8:$BN$8,0))</f>
        <v>2.9398027359316816</v>
      </c>
    </row>
    <row r="21" spans="1:8">
      <c r="A21" s="862">
        <v>40424</v>
      </c>
      <c r="B21">
        <v>6.0900000000000003E-2</v>
      </c>
      <c r="C21">
        <v>0.26435199999999998</v>
      </c>
      <c r="D21">
        <v>5.1217959999999998</v>
      </c>
      <c r="E21">
        <f>LN(D21/参数实验室!$E$53)/参数实验室!$E$55</f>
        <v>1.2341647162055327</v>
      </c>
      <c r="F21">
        <f t="shared" si="0"/>
        <v>4.3407553366174048</v>
      </c>
      <c r="G21">
        <f>LN(F21/参数实验室!$E$58)/参数实验室!$E$59</f>
        <v>0.57998109970366019</v>
      </c>
      <c r="H21">
        <f>INDEX(神经网络!$F$10:$BN$70,MATCH(ROUND(G21*2,1)/2,神经网络!$D$10:$D$70,0),MATCH(ROUND(E21*2,1)/2,神经网络!$F$8:$BN$8,0))</f>
        <v>2.9359417125447371</v>
      </c>
    </row>
    <row r="22" spans="1:8">
      <c r="A22" s="862">
        <v>40425</v>
      </c>
      <c r="B22">
        <v>6.2399999999999997E-2</v>
      </c>
      <c r="C22">
        <v>0.272254</v>
      </c>
      <c r="D22">
        <v>5.1823589999999999</v>
      </c>
      <c r="E22">
        <f>LN(D22/参数实验室!$E$53)/参数实验室!$E$55</f>
        <v>1.2480329506178884</v>
      </c>
      <c r="F22">
        <f t="shared" si="0"/>
        <v>4.3630448717948722</v>
      </c>
      <c r="G22">
        <f>LN(F22/参数实验室!$E$58)/参数实验室!$E$59</f>
        <v>0.58266929978879634</v>
      </c>
      <c r="H22">
        <f>INDEX(神经网络!$F$10:$BN$70,MATCH(ROUND(G22*2,1)/2,神经网络!$D$10:$D$70,0),MATCH(ROUND(E22*2,1)/2,神经网络!$F$8:$BN$8,0))</f>
        <v>2.9359417125447371</v>
      </c>
    </row>
    <row r="23" spans="1:8">
      <c r="A23" s="862">
        <v>40426</v>
      </c>
      <c r="B23">
        <v>6.1600000000000002E-2</v>
      </c>
      <c r="C23">
        <v>0.27190399999999998</v>
      </c>
      <c r="D23">
        <v>5.0689729999999997</v>
      </c>
      <c r="E23">
        <f>LN(D23/参数实验室!$E$53)/参数实验室!$E$55</f>
        <v>1.2219343018506841</v>
      </c>
      <c r="F23">
        <f t="shared" si="0"/>
        <v>4.4140259740259733</v>
      </c>
      <c r="G23">
        <f>LN(F23/参数实验室!$E$58)/参数实验室!$E$59</f>
        <v>0.58876653633141929</v>
      </c>
      <c r="H23">
        <f>INDEX(神经网络!$F$10:$BN$70,MATCH(ROUND(G23*2,1)/2,神经网络!$D$10:$D$70,0),MATCH(ROUND(E23*2,1)/2,神经网络!$F$8:$BN$8,0))</f>
        <v>2.9267116169521126</v>
      </c>
    </row>
    <row r="24" spans="1:8">
      <c r="A24" s="862">
        <v>40427</v>
      </c>
      <c r="B24">
        <v>6.1600000000000002E-2</v>
      </c>
      <c r="C24">
        <v>0.273675</v>
      </c>
      <c r="D24">
        <v>5.0320729999999996</v>
      </c>
      <c r="E24">
        <f>LN(D24/参数实验室!$E$53)/参数实验室!$E$55</f>
        <v>1.2133147809904479</v>
      </c>
      <c r="F24">
        <f t="shared" si="0"/>
        <v>4.4427759740259738</v>
      </c>
      <c r="G24">
        <f>LN(F24/参数实验室!$E$58)/参数实验室!$E$59</f>
        <v>0.59217399803770376</v>
      </c>
      <c r="H24">
        <f>INDEX(神经网络!$F$10:$BN$70,MATCH(ROUND(G24*2,1)/2,神经网络!$D$10:$D$70,0),MATCH(ROUND(E24*2,1)/2,神经网络!$F$8:$BN$8,0))</f>
        <v>2.9267116169521126</v>
      </c>
    </row>
    <row r="25" spans="1:8">
      <c r="A25" s="862">
        <v>40428</v>
      </c>
      <c r="B25">
        <v>6.0999999999999999E-2</v>
      </c>
      <c r="C25">
        <v>0.28185500000000002</v>
      </c>
      <c r="D25">
        <v>4.9481630000000001</v>
      </c>
      <c r="E25">
        <f>LN(D25/参数实验室!$E$53)/参数实验室!$E$55</f>
        <v>1.193476487117916</v>
      </c>
      <c r="F25">
        <f t="shared" si="0"/>
        <v>4.620573770491804</v>
      </c>
      <c r="G25">
        <f>LN(F25/参数实验室!$E$58)/参数实验室!$E$59</f>
        <v>0.61276900284385194</v>
      </c>
      <c r="H25">
        <f>INDEX(神经网络!$F$10:$BN$70,MATCH(ROUND(G25*2,1)/2,神经网络!$D$10:$D$70,0),MATCH(ROUND(E25*2,1)/2,神经网络!$F$8:$BN$8,0))</f>
        <v>2.9267116169521126</v>
      </c>
    </row>
    <row r="26" spans="1:8">
      <c r="A26" s="862">
        <v>40429</v>
      </c>
      <c r="B26">
        <v>6.2E-2</v>
      </c>
      <c r="C26">
        <v>0.28816399999999998</v>
      </c>
      <c r="D26">
        <v>4.8883609999999997</v>
      </c>
      <c r="E26">
        <f>LN(D26/参数实验室!$E$53)/参数实验室!$E$55</f>
        <v>1.1791314862327722</v>
      </c>
      <c r="F26">
        <f t="shared" si="0"/>
        <v>4.6478064516129027</v>
      </c>
      <c r="G26">
        <f>LN(F26/参数实验室!$E$58)/参数实验室!$E$59</f>
        <v>0.61585330098012792</v>
      </c>
      <c r="H26">
        <f>INDEX(神经网络!$F$10:$BN$70,MATCH(ROUND(G26*2,1)/2,神经网络!$D$10:$D$70,0),MATCH(ROUND(E26*2,1)/2,神经网络!$F$8:$BN$8,0))</f>
        <v>2.9267116169521126</v>
      </c>
    </row>
    <row r="27" spans="1:8">
      <c r="A27" s="862">
        <v>40430</v>
      </c>
      <c r="B27">
        <v>6.1100000000000002E-2</v>
      </c>
      <c r="C27">
        <v>0.29926599999999998</v>
      </c>
      <c r="D27">
        <v>4.795458</v>
      </c>
      <c r="E27">
        <f>LN(D27/参数实验室!$E$53)/参数实验室!$E$55</f>
        <v>1.1564945537709594</v>
      </c>
      <c r="F27">
        <f t="shared" si="0"/>
        <v>4.897970540098199</v>
      </c>
      <c r="G27">
        <f>LN(F27/参数实验室!$E$58)/参数实验室!$E$59</f>
        <v>0.64336907144959565</v>
      </c>
      <c r="H27">
        <f>INDEX(神经网络!$F$10:$BN$70,MATCH(ROUND(G27*2,1)/2,神经网络!$D$10:$D$70,0),MATCH(ROUND(E27*2,1)/2,神经网络!$F$8:$BN$8,0))</f>
        <v>2.922050727367401</v>
      </c>
    </row>
    <row r="28" spans="1:8">
      <c r="A28" s="862">
        <v>40431</v>
      </c>
      <c r="B28">
        <v>6.1800000000000001E-2</v>
      </c>
      <c r="C28">
        <v>0.311554</v>
      </c>
      <c r="D28">
        <v>4.7466949999999999</v>
      </c>
      <c r="E28">
        <f>LN(D28/参数实验室!$E$53)/参数实验室!$E$55</f>
        <v>1.1444367281994487</v>
      </c>
      <c r="F28">
        <f t="shared" si="0"/>
        <v>5.0413268608414237</v>
      </c>
      <c r="G28">
        <f>LN(F28/参数实验室!$E$58)/参数实验室!$E$59</f>
        <v>0.65851025489291137</v>
      </c>
      <c r="H28">
        <f>INDEX(神经网络!$F$10:$BN$70,MATCH(ROUND(G28*2,1)/2,神经网络!$D$10:$D$70,0),MATCH(ROUND(E28*2,1)/2,神经网络!$F$8:$BN$8,0))</f>
        <v>2.922050727367401</v>
      </c>
    </row>
    <row r="29" spans="1:8">
      <c r="A29" s="862">
        <v>40432</v>
      </c>
      <c r="B29">
        <v>6.3700000000000007E-2</v>
      </c>
      <c r="C29">
        <v>0.32435000000000003</v>
      </c>
      <c r="D29">
        <v>4.9106110000000003</v>
      </c>
      <c r="E29">
        <f>LN(D29/参数实验室!$E$53)/参数实验室!$E$55</f>
        <v>1.1844891002337579</v>
      </c>
      <c r="F29">
        <f t="shared" si="0"/>
        <v>5.0918367346938771</v>
      </c>
      <c r="G29">
        <f>LN(F29/参数实验室!$E$58)/参数实验室!$E$59</f>
        <v>0.66374268419729521</v>
      </c>
      <c r="H29">
        <f>INDEX(神经网络!$F$10:$BN$70,MATCH(ROUND(G29*2,1)/2,神经网络!$D$10:$D$70,0),MATCH(ROUND(E29*2,1)/2,神经网络!$F$8:$BN$8,0))</f>
        <v>2.9317805473356509</v>
      </c>
    </row>
    <row r="30" spans="1:8">
      <c r="A30" s="862">
        <v>40433</v>
      </c>
      <c r="B30">
        <v>6.1499999999999999E-2</v>
      </c>
      <c r="C30">
        <v>0.33441799999999999</v>
      </c>
      <c r="D30">
        <v>4.6969989999999999</v>
      </c>
      <c r="E30">
        <f>LN(D30/参数实验室!$E$53)/参数实验室!$E$55</f>
        <v>1.1320200703932455</v>
      </c>
      <c r="F30">
        <f t="shared" si="0"/>
        <v>5.4376910569105688</v>
      </c>
      <c r="G30">
        <f>LN(F30/参数实验室!$E$58)/参数实验室!$E$59</f>
        <v>0.69823394820508489</v>
      </c>
      <c r="H30">
        <f>INDEX(神经网络!$F$10:$BN$70,MATCH(ROUND(G30*2,1)/2,神经网络!$D$10:$D$70,0),MATCH(ROUND(E30*2,1)/2,神经网络!$F$8:$BN$8,0))</f>
        <v>2.9267172725609334</v>
      </c>
    </row>
    <row r="31" spans="1:8">
      <c r="A31" s="862">
        <v>40434</v>
      </c>
      <c r="B31">
        <v>6.2199999999999998E-2</v>
      </c>
      <c r="C31">
        <v>0.35941499999999998</v>
      </c>
      <c r="D31">
        <v>4.7064149999999998</v>
      </c>
      <c r="E31">
        <f>LN(D31/参数实验室!$E$53)/参数实验室!$E$55</f>
        <v>1.134382735752447</v>
      </c>
      <c r="F31">
        <f t="shared" si="0"/>
        <v>5.7783762057877812</v>
      </c>
      <c r="G31">
        <f>LN(F31/参数实验室!$E$58)/参数实验室!$E$59</f>
        <v>0.73012837173060607</v>
      </c>
      <c r="H31">
        <f>INDEX(神经网络!$F$10:$BN$70,MATCH(ROUND(G31*2,1)/2,神经网络!$D$10:$D$70,0),MATCH(ROUND(E31*2,1)/2,神经网络!$F$8:$BN$8,0))</f>
        <v>2.9317843278875677</v>
      </c>
    </row>
    <row r="32" spans="1:8">
      <c r="A32" s="862">
        <v>40435</v>
      </c>
      <c r="B32">
        <v>6.2E-2</v>
      </c>
      <c r="C32">
        <v>0.36395</v>
      </c>
      <c r="D32">
        <v>4.6451289999999998</v>
      </c>
      <c r="E32">
        <f>LN(D32/参数实验室!$E$53)/参数实验室!$E$55</f>
        <v>1.1189193229837733</v>
      </c>
      <c r="F32">
        <f t="shared" si="0"/>
        <v>5.8701612903225806</v>
      </c>
      <c r="G32">
        <f>LN(F32/参数实验室!$E$58)/参数实验室!$E$59</f>
        <v>0.73839975683040204</v>
      </c>
      <c r="H32">
        <f>INDEX(神经网络!$F$10:$BN$70,MATCH(ROUND(G32*2,1)/2,神经网络!$D$10:$D$70,0),MATCH(ROUND(E32*2,1)/2,神经网络!$F$8:$BN$8,0))</f>
        <v>2.9220544808016906</v>
      </c>
    </row>
    <row r="33" spans="1:8">
      <c r="A33" s="862">
        <v>40436</v>
      </c>
      <c r="B33">
        <v>6.0400000000000002E-2</v>
      </c>
      <c r="C33">
        <v>0.362373</v>
      </c>
      <c r="D33">
        <v>4.4542890000000002</v>
      </c>
      <c r="E33">
        <f>LN(D33/参数实验室!$E$53)/参数实验室!$E$55</f>
        <v>1.0694266789038409</v>
      </c>
      <c r="F33">
        <f t="shared" si="0"/>
        <v>5.9995529801324503</v>
      </c>
      <c r="G33">
        <f>LN(F33/参数实验室!$E$58)/参数实验室!$E$59</f>
        <v>0.74984307217982982</v>
      </c>
      <c r="H33">
        <f>INDEX(神经网络!$F$10:$BN$70,MATCH(ROUND(G33*2,1)/2,神经网络!$D$10:$D$70,0),MATCH(ROUND(E33*2,1)/2,神经网络!$F$8:$BN$8,0))</f>
        <v>2.9108329827767689</v>
      </c>
    </row>
    <row r="34" spans="1:8">
      <c r="A34" s="862">
        <v>40437</v>
      </c>
      <c r="B34">
        <v>6.1899999999999997E-2</v>
      </c>
      <c r="C34">
        <v>0.34784900000000002</v>
      </c>
      <c r="D34">
        <v>4.4763390000000003</v>
      </c>
      <c r="E34">
        <f>LN(D34/参数实验室!$E$53)/参数实验室!$E$55</f>
        <v>1.0752523860971839</v>
      </c>
      <c r="F34">
        <f t="shared" si="0"/>
        <v>5.6195315024232642</v>
      </c>
      <c r="G34">
        <f>LN(F34/参数实验室!$E$58)/参数实验室!$E$59</f>
        <v>0.71549837384778692</v>
      </c>
      <c r="H34">
        <f>INDEX(神经网络!$F$10:$BN$70,MATCH(ROUND(G34*2,1)/2,神经网络!$D$10:$D$70,0),MATCH(ROUND(E34*2,1)/2,神经网络!$F$8:$BN$8,0))</f>
        <v>2.9169874247858871</v>
      </c>
    </row>
    <row r="35" spans="1:8">
      <c r="A35" s="862">
        <v>40438</v>
      </c>
      <c r="B35">
        <v>5.8999999999999997E-2</v>
      </c>
      <c r="C35">
        <v>0.336835</v>
      </c>
      <c r="D35">
        <v>4.1927479999999999</v>
      </c>
      <c r="E35">
        <f>LN(D35/参数实验室!$E$53)/参数实验室!$E$55</f>
        <v>0.99803852888632549</v>
      </c>
      <c r="F35">
        <f t="shared" si="0"/>
        <v>5.7090677966101699</v>
      </c>
      <c r="G35">
        <f>LN(F35/参数实验室!$E$58)/参数实验室!$E$59</f>
        <v>0.72379498021647193</v>
      </c>
      <c r="H35">
        <f>INDEX(神经网络!$F$10:$BN$70,MATCH(ROUND(G35*2,1)/2,神经网络!$D$10:$D$70,0),MATCH(ROUND(E35*2,1)/2,神经网络!$F$8:$BN$8,0))</f>
        <v>2.8915904928692382</v>
      </c>
    </row>
    <row r="36" spans="1:8">
      <c r="A36" s="862">
        <v>40439</v>
      </c>
      <c r="B36">
        <v>6.0999999999999999E-2</v>
      </c>
      <c r="C36">
        <v>0.32196900000000001</v>
      </c>
      <c r="D36">
        <v>4.2204800000000002</v>
      </c>
      <c r="E36">
        <f>LN(D36/参数实验室!$E$53)/参数实验室!$E$55</f>
        <v>1.0058160514863026</v>
      </c>
      <c r="F36">
        <f t="shared" si="0"/>
        <v>5.2781803278688528</v>
      </c>
      <c r="G36">
        <f>LN(F36/参数实验室!$E$58)/参数实验室!$E$59</f>
        <v>0.68260740093987771</v>
      </c>
      <c r="H36">
        <f>INDEX(神经网络!$F$10:$BN$70,MATCH(ROUND(G36*2,1)/2,神经网络!$D$10:$D$70,0),MATCH(ROUND(E36*2,1)/2,神经网络!$F$8:$BN$8,0))</f>
        <v>2.8915904928692382</v>
      </c>
    </row>
    <row r="37" spans="1:8">
      <c r="A37" s="862">
        <v>40440</v>
      </c>
      <c r="B37">
        <v>6.2700000000000006E-2</v>
      </c>
      <c r="C37">
        <v>0.32245200000000002</v>
      </c>
      <c r="D37">
        <v>4.2953409999999996</v>
      </c>
      <c r="E37">
        <f>LN(D37/参数实验室!$E$53)/参数实验室!$E$55</f>
        <v>1.0265585689053038</v>
      </c>
      <c r="F37">
        <f t="shared" si="0"/>
        <v>5.1427751196172249</v>
      </c>
      <c r="G37">
        <f>LN(F37/参数实验室!$E$58)/参数实验室!$E$59</f>
        <v>0.66896719850495467</v>
      </c>
      <c r="H37">
        <f>INDEX(神经网络!$F$10:$BN$70,MATCH(ROUND(G37*2,1)/2,神经网络!$D$10:$D$70,0),MATCH(ROUND(E37*2,1)/2,神经网络!$F$8:$BN$8,0))</f>
        <v>2.899061063169238</v>
      </c>
    </row>
    <row r="38" spans="1:8">
      <c r="A38" s="862">
        <v>40441</v>
      </c>
      <c r="B38">
        <v>6.2100000000000002E-2</v>
      </c>
      <c r="C38">
        <v>0.32036799999999999</v>
      </c>
      <c r="D38">
        <v>4.220434</v>
      </c>
      <c r="E38">
        <f>LN(D38/参数实验室!$E$53)/参数实验室!$E$55</f>
        <v>1.0058031930093121</v>
      </c>
      <c r="F38">
        <f t="shared" si="0"/>
        <v>5.1589049919484697</v>
      </c>
      <c r="G38">
        <f>LN(F38/参数实验室!$E$58)/参数实验室!$E$59</f>
        <v>0.67061078198531587</v>
      </c>
      <c r="H38">
        <f>INDEX(神经网络!$F$10:$BN$70,MATCH(ROUND(G38*2,1)/2,神经网络!$D$10:$D$70,0),MATCH(ROUND(E38*2,1)/2,神经网络!$F$8:$BN$8,0))</f>
        <v>2.8848573414152923</v>
      </c>
    </row>
    <row r="39" spans="1:8">
      <c r="A39" s="862">
        <v>40442</v>
      </c>
      <c r="B39">
        <v>6.2700000000000006E-2</v>
      </c>
      <c r="C39">
        <v>0.33026899999999998</v>
      </c>
      <c r="D39">
        <v>4.2260220000000004</v>
      </c>
      <c r="E39">
        <f>LN(D39/参数实验室!$E$53)/参数实验室!$E$55</f>
        <v>1.0073641937625579</v>
      </c>
      <c r="F39">
        <f t="shared" si="0"/>
        <v>5.2674481658692178</v>
      </c>
      <c r="G39">
        <f>LN(F39/参数实验室!$E$58)/参数实验室!$E$59</f>
        <v>0.68153912500649394</v>
      </c>
      <c r="H39">
        <f>INDEX(神经网络!$F$10:$BN$70,MATCH(ROUND(G39*2,1)/2,神经网络!$D$10:$D$70,0),MATCH(ROUND(E39*2,1)/2,神经网络!$F$8:$BN$8,0))</f>
        <v>2.8915904928692382</v>
      </c>
    </row>
    <row r="40" spans="1:8">
      <c r="A40" s="862">
        <v>40443</v>
      </c>
      <c r="B40">
        <v>6.2199999999999998E-2</v>
      </c>
      <c r="C40">
        <v>0.340368</v>
      </c>
      <c r="D40">
        <v>4.1416240000000002</v>
      </c>
      <c r="E40">
        <f>LN(D40/参数实验室!$E$53)/参数实验室!$E$55</f>
        <v>0.98356486216158856</v>
      </c>
      <c r="F40">
        <f t="shared" si="0"/>
        <v>5.4721543408360134</v>
      </c>
      <c r="G40">
        <f>LN(F40/参数实验室!$E$58)/参数实验室!$E$59</f>
        <v>0.70154989878236595</v>
      </c>
      <c r="H40">
        <f>INDEX(神经网络!$F$10:$BN$70,MATCH(ROUND(G40*2,1)/2,神经网络!$D$10:$D$70,0),MATCH(ROUND(E40*2,1)/2,神经网络!$F$8:$BN$8,0))</f>
        <v>2.8915904928692382</v>
      </c>
    </row>
    <row r="41" spans="1:8">
      <c r="A41" s="862">
        <v>40444</v>
      </c>
      <c r="B41">
        <v>6.2300000000000001E-2</v>
      </c>
      <c r="C41">
        <v>0.34066600000000002</v>
      </c>
      <c r="D41">
        <v>4.1149740000000001</v>
      </c>
      <c r="E41">
        <f>LN(D41/参数实验室!$E$53)/参数实验室!$E$55</f>
        <v>0.97594900557353281</v>
      </c>
      <c r="F41">
        <f t="shared" si="0"/>
        <v>5.4681540930979136</v>
      </c>
      <c r="G41">
        <f>LN(F41/参数实验室!$E$58)/参数实验室!$E$59</f>
        <v>0.70116608029956629</v>
      </c>
      <c r="H41">
        <f>INDEX(神经网络!$F$10:$BN$70,MATCH(ROUND(G41*2,1)/2,神经网络!$D$10:$D$70,0),MATCH(ROUND(E41*2,1)/2,神经网络!$F$8:$BN$8,0))</f>
        <v>2.8915904928692382</v>
      </c>
    </row>
    <row r="42" spans="1:8">
      <c r="A42" s="862">
        <v>40445</v>
      </c>
      <c r="B42">
        <v>6.2199999999999998E-2</v>
      </c>
      <c r="C42">
        <v>0.34218199999999999</v>
      </c>
      <c r="D42">
        <v>4.0795469999999998</v>
      </c>
      <c r="E42">
        <f>LN(D42/参数实验室!$E$53)/参数实验室!$E$55</f>
        <v>0.9657481949177078</v>
      </c>
      <c r="F42">
        <f t="shared" si="0"/>
        <v>5.5013183279742766</v>
      </c>
      <c r="G42">
        <f>LN(F42/参数实验室!$E$58)/参数实验室!$E$59</f>
        <v>0.70433969433073673</v>
      </c>
      <c r="H42">
        <f>INDEX(神经网络!$F$10:$BN$70,MATCH(ROUND(G42*2,1)/2,神经网络!$D$10:$D$70,0),MATCH(ROUND(E42*2,1)/2,神经网络!$F$8:$BN$8,0))</f>
        <v>2.877386655638742</v>
      </c>
    </row>
    <row r="43" spans="1:8">
      <c r="A43" s="862">
        <v>40446</v>
      </c>
      <c r="B43">
        <v>6.2E-2</v>
      </c>
      <c r="C43">
        <v>0.34620400000000001</v>
      </c>
      <c r="D43">
        <v>4.0327840000000004</v>
      </c>
      <c r="E43">
        <f>LN(D43/参数实验室!$E$53)/参数实验室!$E$55</f>
        <v>0.95214682386353289</v>
      </c>
      <c r="F43">
        <f t="shared" si="0"/>
        <v>5.5839354838709676</v>
      </c>
      <c r="G43">
        <f>LN(F43/参数实验室!$E$58)/参数实验室!$E$59</f>
        <v>0.7121631960596716</v>
      </c>
      <c r="H43">
        <f>INDEX(神经网络!$F$10:$BN$70,MATCH(ROUND(G43*2,1)/2,神经网络!$D$10:$D$70,0),MATCH(ROUND(E43*2,1)/2,神经网络!$F$8:$BN$8,0))</f>
        <v>2.877386655638742</v>
      </c>
    </row>
    <row r="44" spans="1:8">
      <c r="A44" s="862">
        <v>40447</v>
      </c>
      <c r="B44">
        <v>6.2E-2</v>
      </c>
      <c r="C44">
        <v>0.34315499999999999</v>
      </c>
      <c r="D44">
        <v>4.0007060000000001</v>
      </c>
      <c r="E44">
        <f>LN(D44/参数实验室!$E$53)/参数实验室!$E$55</f>
        <v>0.94272518378057191</v>
      </c>
      <c r="F44">
        <f t="shared" si="0"/>
        <v>5.5347580645161285</v>
      </c>
      <c r="G44">
        <f>LN(F44/参数实验室!$E$58)/参数实验室!$E$59</f>
        <v>0.7075203599971045</v>
      </c>
      <c r="H44">
        <f>INDEX(神经网络!$F$10:$BN$70,MATCH(ROUND(G44*2,1)/2,神经网络!$D$10:$D$70,0),MATCH(ROUND(E44*2,1)/2,神经网络!$F$8:$BN$8,0))</f>
        <v>2.877386655638742</v>
      </c>
    </row>
    <row r="45" spans="1:8">
      <c r="A45" s="862">
        <v>40448</v>
      </c>
      <c r="B45">
        <v>6.2199999999999998E-2</v>
      </c>
      <c r="C45">
        <v>0.33594600000000002</v>
      </c>
      <c r="D45">
        <v>3.9175119999999999</v>
      </c>
      <c r="E45">
        <f>LN(D45/参数实验室!$E$53)/参数实验室!$E$55</f>
        <v>0.9179337463266779</v>
      </c>
      <c r="F45">
        <f t="shared" si="0"/>
        <v>5.4010610932475887</v>
      </c>
      <c r="G45">
        <f>LN(F45/参数实验室!$E$58)/参数实验室!$E$59</f>
        <v>0.69468640740825283</v>
      </c>
      <c r="H45">
        <f>INDEX(神经网络!$F$10:$BN$70,MATCH(ROUND(G45*2,1)/2,神经网络!$D$10:$D$70,0),MATCH(ROUND(E45*2,1)/2,神经网络!$F$8:$BN$8,0))</f>
        <v>2.8602866773657718</v>
      </c>
    </row>
    <row r="46" spans="1:8">
      <c r="A46" s="862">
        <v>40449</v>
      </c>
      <c r="B46">
        <v>6.1899999999999997E-2</v>
      </c>
      <c r="C46">
        <v>0.330316</v>
      </c>
      <c r="D46">
        <v>3.7031879999999999</v>
      </c>
      <c r="E46">
        <f>LN(D46/参数实验室!$E$53)/参数实验室!$E$55</f>
        <v>0.85155765748785672</v>
      </c>
      <c r="F46">
        <f t="shared" si="0"/>
        <v>5.3362843295638127</v>
      </c>
      <c r="G46">
        <f>LN(F46/参数实验室!$E$58)/参数实验室!$E$59</f>
        <v>0.68835360214833685</v>
      </c>
      <c r="H46">
        <f>INDEX(神经网络!$F$10:$BN$70,MATCH(ROUND(G46*2,1)/2,神经网络!$D$10:$D$70,0),MATCH(ROUND(E46*2,1)/2,神经网络!$F$8:$BN$8,0))</f>
        <v>2.8402625867321691</v>
      </c>
    </row>
    <row r="47" spans="1:8">
      <c r="A47" s="862">
        <v>40450</v>
      </c>
      <c r="B47">
        <v>6.1899999999999997E-2</v>
      </c>
      <c r="C47">
        <v>0.33023999999999998</v>
      </c>
      <c r="D47">
        <v>3.6736979999999999</v>
      </c>
      <c r="E47">
        <f>LN(D47/参数实验室!$E$53)/参数实验室!$E$55</f>
        <v>0.84212519276018416</v>
      </c>
      <c r="F47">
        <f t="shared" si="0"/>
        <v>5.3350565428109853</v>
      </c>
      <c r="G47">
        <f>LN(F47/参数实验室!$E$58)/参数实验室!$E$59</f>
        <v>0.68823282841393674</v>
      </c>
      <c r="H47">
        <f>INDEX(神经网络!$F$10:$BN$70,MATCH(ROUND(G47*2,1)/2,神经网络!$D$10:$D$70,0),MATCH(ROUND(E47*2,1)/2,神经网络!$F$8:$BN$8,0))</f>
        <v>2.8402625867321691</v>
      </c>
    </row>
    <row r="48" spans="1:8">
      <c r="A48" s="862">
        <v>40451</v>
      </c>
      <c r="B48">
        <v>6.1899999999999997E-2</v>
      </c>
      <c r="C48">
        <v>0.33943000000000001</v>
      </c>
      <c r="D48">
        <v>3.5869749999999998</v>
      </c>
      <c r="E48">
        <f>LN(D48/参数实验室!$E$53)/参数实验室!$E$55</f>
        <v>0.81394141244144635</v>
      </c>
      <c r="F48">
        <f t="shared" si="0"/>
        <v>5.483521809369952</v>
      </c>
      <c r="G48">
        <f>LN(F48/参数实验室!$E$58)/参数实验室!$E$59</f>
        <v>0.70263906276985677</v>
      </c>
      <c r="H48">
        <f>INDEX(神经网络!$F$10:$BN$70,MATCH(ROUND(G48*2,1)/2,神经网络!$D$10:$D$70,0),MATCH(ROUND(E48*2,1)/2,神经网络!$F$8:$BN$8,0))</f>
        <v>2.8197383856652296</v>
      </c>
    </row>
    <row r="49" spans="1:8">
      <c r="A49" s="862">
        <v>40452</v>
      </c>
      <c r="B49">
        <v>6.2E-2</v>
      </c>
      <c r="C49">
        <v>0.34248099999999998</v>
      </c>
      <c r="D49">
        <v>3.572187</v>
      </c>
      <c r="E49">
        <f>LN(D49/参数实验室!$E$53)/参数实验室!$E$55</f>
        <v>0.80906759738191392</v>
      </c>
      <c r="F49">
        <f t="shared" si="0"/>
        <v>5.5238870967741933</v>
      </c>
      <c r="G49">
        <f>LN(F49/参数实验室!$E$58)/参数实验室!$E$59</f>
        <v>0.70648846628386341</v>
      </c>
      <c r="H49">
        <f>INDEX(神经网络!$F$10:$BN$70,MATCH(ROUND(G49*2,1)/2,神经网络!$D$10:$D$70,0),MATCH(ROUND(E49*2,1)/2,神经网络!$F$8:$BN$8,0))</f>
        <v>2.8197383856652296</v>
      </c>
    </row>
    <row r="50" spans="1:8">
      <c r="A50" s="862">
        <v>40453</v>
      </c>
      <c r="B50">
        <v>6.1400000000000003E-2</v>
      </c>
      <c r="C50">
        <v>0.35475699999999999</v>
      </c>
      <c r="D50">
        <v>3.2660719999999999</v>
      </c>
      <c r="E50">
        <f>LN(D50/参数实验室!$E$53)/参数实验室!$E$55</f>
        <v>0.7033735353444267</v>
      </c>
      <c r="F50">
        <f t="shared" si="0"/>
        <v>5.7778013029315956</v>
      </c>
      <c r="G50">
        <f>LN(F50/参数实验室!$E$58)/参数实验室!$E$59</f>
        <v>0.73007615029519279</v>
      </c>
      <c r="H50">
        <f>INDEX(神经网络!$F$10:$BN$70,MATCH(ROUND(G50*2,1)/2,神经网络!$D$10:$D$70,0),MATCH(ROUND(E50*2,1)/2,神经网络!$F$8:$BN$8,0))</f>
        <v>2.7819496970804427</v>
      </c>
    </row>
    <row r="51" spans="1:8">
      <c r="A51" s="862">
        <v>40454</v>
      </c>
      <c r="B51">
        <v>6.1100000000000002E-2</v>
      </c>
      <c r="C51">
        <v>0.36513600000000002</v>
      </c>
      <c r="D51">
        <v>3.2380789999999999</v>
      </c>
      <c r="E51">
        <f>LN(D51/参数实验室!$E$53)/参数实验室!$E$55</f>
        <v>0.69321847084174892</v>
      </c>
      <c r="F51">
        <f t="shared" si="0"/>
        <v>5.9760392798690676</v>
      </c>
      <c r="G51">
        <f>LN(F51/参数实验室!$E$58)/参数实验室!$E$59</f>
        <v>0.74778200058645528</v>
      </c>
      <c r="H51">
        <f>INDEX(神经网络!$F$10:$BN$70,MATCH(ROUND(G51*2,1)/2,神经网络!$D$10:$D$70,0),MATCH(ROUND(E51*2,1)/2,神经网络!$F$8:$BN$8,0))</f>
        <v>2.7819496970804427</v>
      </c>
    </row>
    <row r="52" spans="1:8">
      <c r="A52" s="862">
        <v>40455</v>
      </c>
      <c r="B52">
        <v>6.13E-2</v>
      </c>
      <c r="C52">
        <v>0.37352000000000002</v>
      </c>
      <c r="D52">
        <v>3.2341760000000002</v>
      </c>
      <c r="E52">
        <f>LN(D52/参数实验室!$E$53)/参数实验室!$E$55</f>
        <v>0.6917956043232395</v>
      </c>
      <c r="F52">
        <f t="shared" si="0"/>
        <v>6.0933115823817294</v>
      </c>
      <c r="G52">
        <f>LN(F52/参数实验室!$E$58)/参数实验室!$E$59</f>
        <v>0.75798184976727179</v>
      </c>
      <c r="H52">
        <f>INDEX(神经网络!$F$10:$BN$70,MATCH(ROUND(G52*2,1)/2,神经网络!$D$10:$D$70,0),MATCH(ROUND(E52*2,1)/2,神经网络!$F$8:$BN$8,0))</f>
        <v>2.7819496970804427</v>
      </c>
    </row>
    <row r="53" spans="1:8">
      <c r="A53" s="862">
        <v>40456</v>
      </c>
      <c r="B53">
        <v>6.1400000000000003E-2</v>
      </c>
      <c r="C53">
        <v>0.38398300000000002</v>
      </c>
      <c r="D53">
        <v>3.1700360000000001</v>
      </c>
      <c r="E53">
        <f>LN(D53/参数实验室!$E$53)/参数实验室!$E$55</f>
        <v>0.66816368731329923</v>
      </c>
      <c r="F53">
        <f t="shared" si="0"/>
        <v>6.2537947882736153</v>
      </c>
      <c r="G53">
        <f>LN(F53/参数实验室!$E$58)/参数实验室!$E$59</f>
        <v>0.77162634276143882</v>
      </c>
      <c r="H53">
        <f>INDEX(神经网络!$F$10:$BN$70,MATCH(ROUND(G53*2,1)/2,神经网络!$D$10:$D$70,0),MATCH(ROUND(E53*2,1)/2,神经网络!$F$8:$BN$8,0))</f>
        <v>2.7527267123955386</v>
      </c>
    </row>
    <row r="54" spans="1:8">
      <c r="A54" s="862">
        <v>40457</v>
      </c>
      <c r="B54">
        <v>6.2799999999999995E-2</v>
      </c>
      <c r="C54">
        <v>0.38429200000000002</v>
      </c>
      <c r="D54">
        <v>3.2242130000000002</v>
      </c>
      <c r="E54">
        <f>LN(D54/参数实验室!$E$53)/参数实验室!$E$55</f>
        <v>0.68815572109741141</v>
      </c>
      <c r="F54">
        <f t="shared" si="0"/>
        <v>6.1192993630573254</v>
      </c>
      <c r="G54">
        <f>LN(F54/参数实验室!$E$58)/参数实验室!$E$59</f>
        <v>0.76021557561131914</v>
      </c>
      <c r="H54">
        <f>INDEX(神经网络!$F$10:$BN$70,MATCH(ROUND(G54*2,1)/2,神经网络!$D$10:$D$70,0),MATCH(ROUND(E54*2,1)/2,神经网络!$F$8:$BN$8,0))</f>
        <v>2.7819496970804427</v>
      </c>
    </row>
    <row r="55" spans="1:8">
      <c r="A55" s="862">
        <v>40458</v>
      </c>
      <c r="B55">
        <v>6.7000000000000004E-2</v>
      </c>
      <c r="C55">
        <v>0.38718900000000001</v>
      </c>
      <c r="D55">
        <v>3.4031199999999999</v>
      </c>
      <c r="E55">
        <f>LN(D55/参数实验室!$E$53)/参数实验室!$E$55</f>
        <v>0.75186684210205601</v>
      </c>
      <c r="F55">
        <f t="shared" si="0"/>
        <v>5.7789402985074627</v>
      </c>
      <c r="G55">
        <f>LN(F55/参数实验室!$E$58)/参数实验室!$E$59</f>
        <v>0.73017960617498989</v>
      </c>
      <c r="H55">
        <f>INDEX(神经网络!$F$10:$BN$70,MATCH(ROUND(G55*2,1)/2,神经网络!$D$10:$D$70,0),MATCH(ROUND(E55*2,1)/2,神经网络!$F$8:$BN$8,0))</f>
        <v>2.8064940193080021</v>
      </c>
    </row>
    <row r="56" spans="1:8">
      <c r="A56" s="862">
        <v>40459</v>
      </c>
      <c r="B56">
        <v>8.6900000000000005E-2</v>
      </c>
      <c r="C56">
        <v>0.39238899999999999</v>
      </c>
      <c r="D56">
        <v>4.1483379999999999</v>
      </c>
      <c r="E56">
        <f>LN(D56/参数实验室!$E$53)/参数实验室!$E$55</f>
        <v>0.98547581543540896</v>
      </c>
      <c r="F56">
        <f t="shared" si="0"/>
        <v>4.5154085155350971</v>
      </c>
      <c r="G56">
        <f>LN(F56/参数实验室!$E$58)/参数实验室!$E$59</f>
        <v>0.60068516868899013</v>
      </c>
      <c r="H56">
        <f>INDEX(神经网络!$F$10:$BN$70,MATCH(ROUND(G56*2,1)/2,神经网络!$D$10:$D$70,0),MATCH(ROUND(E56*2,1)/2,神经网络!$F$8:$BN$8,0))</f>
        <v>2.8773813028870485</v>
      </c>
    </row>
    <row r="57" spans="1:8">
      <c r="A57" s="862">
        <v>40460</v>
      </c>
      <c r="B57">
        <v>9.3799999999999994E-2</v>
      </c>
      <c r="C57">
        <v>0.39026899999999998</v>
      </c>
      <c r="D57">
        <v>4.4076659999999999</v>
      </c>
      <c r="E57">
        <f>LN(D57/参数实验室!$E$53)/参数实验室!$E$55</f>
        <v>1.0570131329146206</v>
      </c>
      <c r="F57">
        <f t="shared" si="0"/>
        <v>4.1606503198294247</v>
      </c>
      <c r="G57">
        <f>LN(F57/参数实验室!$E$58)/参数实验室!$E$59</f>
        <v>0.55773936793620638</v>
      </c>
      <c r="H57">
        <f>INDEX(神经网络!$F$10:$BN$70,MATCH(ROUND(G57*2,1)/2,神经网络!$D$10:$D$70,0),MATCH(ROUND(E57*2,1)/2,神经网络!$F$8:$BN$8,0))</f>
        <v>2.8848490957741038</v>
      </c>
    </row>
    <row r="58" spans="1:8">
      <c r="A58" s="862">
        <v>40461</v>
      </c>
      <c r="B58">
        <v>9.6500000000000002E-2</v>
      </c>
      <c r="C58">
        <v>0.39330100000000001</v>
      </c>
      <c r="D58">
        <v>4.4588000000000001</v>
      </c>
      <c r="E58">
        <f>LN(D58/参数实验室!$E$53)/参数实验室!$E$55</f>
        <v>1.0706208479148205</v>
      </c>
      <c r="F58">
        <f t="shared" si="0"/>
        <v>4.075658031088083</v>
      </c>
      <c r="G58">
        <f>LN(F58/参数实验室!$E$58)/参数实验室!$E$59</f>
        <v>0.54690681335537472</v>
      </c>
      <c r="H58">
        <f>INDEX(神经网络!$F$10:$BN$70,MATCH(ROUND(G58*2,1)/2,神经网络!$D$10:$D$70,0),MATCH(ROUND(E58*2,1)/2,神经网络!$F$8:$BN$8,0))</f>
        <v>2.8848490957741038</v>
      </c>
    </row>
    <row r="59" spans="1:8">
      <c r="A59" s="862">
        <v>40462</v>
      </c>
      <c r="B59">
        <v>9.5000000000000001E-2</v>
      </c>
      <c r="C59">
        <v>0.39643800000000001</v>
      </c>
      <c r="D59">
        <v>4.2811750000000002</v>
      </c>
      <c r="E59">
        <f>LN(D59/参数实验室!$E$53)/参数实验室!$E$55</f>
        <v>1.0226613221323129</v>
      </c>
      <c r="F59">
        <f t="shared" si="0"/>
        <v>4.1730315789473682</v>
      </c>
      <c r="G59">
        <f>LN(F59/参数实验室!$E$58)/参数实验室!$E$59</f>
        <v>0.55929890878901112</v>
      </c>
      <c r="H59">
        <f>INDEX(神经网络!$F$10:$BN$70,MATCH(ROUND(G59*2,1)/2,神经网络!$D$10:$D$70,0),MATCH(ROUND(E59*2,1)/2,神经网络!$F$8:$BN$8,0))</f>
        <v>2.8683172678962419</v>
      </c>
    </row>
    <row r="60" spans="1:8">
      <c r="A60" s="862">
        <v>40463</v>
      </c>
      <c r="B60">
        <v>9.4899999999999998E-2</v>
      </c>
      <c r="C60">
        <v>0.40421499999999999</v>
      </c>
      <c r="D60">
        <v>4.2360290000000003</v>
      </c>
      <c r="E60">
        <f>LN(D60/参数实验室!$E$53)/参数实验室!$E$55</f>
        <v>1.0101544856707079</v>
      </c>
      <c r="F60">
        <f t="shared" si="0"/>
        <v>4.2593782929399371</v>
      </c>
      <c r="G60">
        <f>LN(F60/参数实验室!$E$58)/参数实验室!$E$59</f>
        <v>0.57004815051704905</v>
      </c>
      <c r="H60">
        <f>INDEX(神经网络!$F$10:$BN$70,MATCH(ROUND(G60*2,1)/2,神经网络!$D$10:$D$70,0),MATCH(ROUND(E60*2,1)/2,神经网络!$F$8:$BN$8,0))</f>
        <v>2.8683172678962419</v>
      </c>
    </row>
    <row r="61" spans="1:8">
      <c r="A61" s="862">
        <v>40464</v>
      </c>
      <c r="B61">
        <v>0.105</v>
      </c>
      <c r="C61">
        <v>0.406385</v>
      </c>
      <c r="D61">
        <v>4.550446</v>
      </c>
      <c r="E61">
        <f>LN(D61/参数实验室!$E$53)/参数实验室!$E$55</f>
        <v>1.0946236102730389</v>
      </c>
      <c r="F61">
        <f t="shared" si="0"/>
        <v>3.8703333333333334</v>
      </c>
      <c r="G61">
        <f>LN(F61/参数实验室!$E$58)/参数实验室!$E$59</f>
        <v>0.51977627980563956</v>
      </c>
      <c r="H61">
        <f>INDEX(神经网络!$F$10:$BN$70,MATCH(ROUND(G61*2,1)/2,神经网络!$D$10:$D$70,0),MATCH(ROUND(E61*2,1)/2,神经网络!$F$8:$BN$8,0))</f>
        <v>2.8915725133265844</v>
      </c>
    </row>
    <row r="62" spans="1:8">
      <c r="A62" s="862">
        <v>40465</v>
      </c>
      <c r="B62">
        <v>0.10199999999999999</v>
      </c>
      <c r="C62">
        <v>0.40978700000000001</v>
      </c>
      <c r="D62">
        <v>4.3584449999999997</v>
      </c>
      <c r="E62">
        <f>LN(D62/参数实验室!$E$53)/参数实验室!$E$55</f>
        <v>1.0437645567370191</v>
      </c>
      <c r="F62">
        <f t="shared" si="0"/>
        <v>4.0175196078431377</v>
      </c>
      <c r="G62">
        <f>LN(F62/参数实验室!$E$58)/参数实验室!$E$59</f>
        <v>0.53936596530610303</v>
      </c>
      <c r="H62">
        <f>INDEX(神经网络!$F$10:$BN$70,MATCH(ROUND(G62*2,1)/2,神经网络!$D$10:$D$70,0),MATCH(ROUND(E62*2,1)/2,神经网络!$F$8:$BN$8,0))</f>
        <v>2.8848490957741038</v>
      </c>
    </row>
    <row r="63" spans="1:8">
      <c r="A63" s="862">
        <v>40466</v>
      </c>
      <c r="B63">
        <v>0.105</v>
      </c>
      <c r="C63">
        <v>0.4113</v>
      </c>
      <c r="D63">
        <v>4.3435389999999998</v>
      </c>
      <c r="E63">
        <f>LN(D63/参数实验室!$E$53)/参数实验室!$E$55</f>
        <v>1.0397228533612797</v>
      </c>
      <c r="F63">
        <f t="shared" si="0"/>
        <v>3.9171428571428573</v>
      </c>
      <c r="G63">
        <f>LN(F63/参数实验室!$E$58)/参数实验室!$E$59</f>
        <v>0.52608601690635326</v>
      </c>
      <c r="H63">
        <f>INDEX(神经网络!$F$10:$BN$70,MATCH(ROUND(G63*2,1)/2,神经网络!$D$10:$D$70,0),MATCH(ROUND(E63*2,1)/2,神经网络!$F$8:$BN$8,0))</f>
        <v>2.8848490957741038</v>
      </c>
    </row>
    <row r="64" spans="1:8">
      <c r="A64" s="862">
        <v>40467</v>
      </c>
      <c r="B64">
        <v>0.10100000000000001</v>
      </c>
      <c r="C64">
        <v>0.40729500000000002</v>
      </c>
      <c r="D64">
        <v>4.0698540000000003</v>
      </c>
      <c r="E64">
        <f>LN(D64/参数实验室!$E$53)/参数实验室!$E$55</f>
        <v>0.96294176691487321</v>
      </c>
      <c r="F64">
        <f t="shared" si="0"/>
        <v>4.0326237623762378</v>
      </c>
      <c r="G64">
        <f>LN(F64/参数实验室!$E$58)/参数实验室!$E$59</f>
        <v>0.54133549193735941</v>
      </c>
      <c r="H64">
        <f>INDEX(神经网络!$F$10:$BN$70,MATCH(ROUND(G64*2,1)/2,神经网络!$D$10:$D$70,0),MATCH(ROUND(E64*2,1)/2,神经网络!$F$8:$BN$8,0))</f>
        <v>2.8512174904812815</v>
      </c>
    </row>
    <row r="65" spans="1:8">
      <c r="A65" s="862">
        <v>40468</v>
      </c>
      <c r="B65">
        <v>0.10199999999999999</v>
      </c>
      <c r="C65">
        <v>0.39854600000000001</v>
      </c>
      <c r="D65">
        <v>4.0627789999999999</v>
      </c>
      <c r="E65">
        <f>LN(D65/参数实验室!$E$53)/参数实验室!$E$55</f>
        <v>0.96088910910853698</v>
      </c>
      <c r="F65">
        <f t="shared" si="0"/>
        <v>3.9073137254901966</v>
      </c>
      <c r="G65">
        <f>LN(F65/参数实验室!$E$58)/参数实验室!$E$59</f>
        <v>0.52476736630178933</v>
      </c>
      <c r="H65">
        <f>INDEX(神经网络!$F$10:$BN$70,MATCH(ROUND(G65*2,1)/2,神经网络!$D$10:$D$70,0),MATCH(ROUND(E65*2,1)/2,神经网络!$F$8:$BN$8,0))</f>
        <v>2.8402457226485009</v>
      </c>
    </row>
    <row r="66" spans="1:8">
      <c r="A66" s="862">
        <v>40469</v>
      </c>
      <c r="B66">
        <v>0.1024</v>
      </c>
      <c r="C66">
        <v>0.40045399999999998</v>
      </c>
      <c r="D66">
        <v>4.0299490000000002</v>
      </c>
      <c r="E66">
        <f>LN(D66/参数实验室!$E$53)/参数实验室!$E$55</f>
        <v>0.95131717947756655</v>
      </c>
      <c r="F66">
        <f t="shared" si="0"/>
        <v>3.9106835937499995</v>
      </c>
      <c r="G66">
        <f>LN(F66/参数实验室!$E$58)/参数实验室!$E$59</f>
        <v>0.52521983232809388</v>
      </c>
      <c r="H66">
        <f>INDEX(神经网络!$F$10:$BN$70,MATCH(ROUND(G66*2,1)/2,神经网络!$D$10:$D$70,0),MATCH(ROUND(E66*2,1)/2,神经网络!$F$8:$BN$8,0))</f>
        <v>2.8512174904812815</v>
      </c>
    </row>
    <row r="67" spans="1:8">
      <c r="A67" s="862">
        <v>40470</v>
      </c>
      <c r="B67">
        <v>9.7000000000000003E-2</v>
      </c>
      <c r="C67">
        <v>0.39492699999999997</v>
      </c>
      <c r="D67">
        <v>3.807617</v>
      </c>
      <c r="E67">
        <f>LN(D67/参数实验室!$E$53)/参数实验室!$E$55</f>
        <v>0.8843659626789353</v>
      </c>
      <c r="F67">
        <f t="shared" si="0"/>
        <v>4.07141237113402</v>
      </c>
      <c r="G67">
        <f>LN(F67/参数实验室!$E$58)/参数实验室!$E$59</f>
        <v>0.54635978187432788</v>
      </c>
      <c r="H67">
        <f>INDEX(神经网络!$F$10:$BN$70,MATCH(ROUND(G67*2,1)/2,神经网络!$D$10:$D$70,0),MATCH(ROUND(E67*2,1)/2,神经网络!$F$8:$BN$8,0))</f>
        <v>2.8306939204255288</v>
      </c>
    </row>
    <row r="68" spans="1:8">
      <c r="A68" s="862">
        <v>40471</v>
      </c>
      <c r="B68">
        <v>9.9000000000000005E-2</v>
      </c>
      <c r="C68">
        <v>0.38677600000000001</v>
      </c>
      <c r="D68">
        <v>3.8186490000000002</v>
      </c>
      <c r="E68">
        <f>LN(D68/参数实验室!$E$53)/参数实验室!$E$55</f>
        <v>0.88777917875765644</v>
      </c>
      <c r="F68">
        <f t="shared" ref="F68:F131" si="1">C68/B68</f>
        <v>3.9068282828282825</v>
      </c>
      <c r="G68">
        <f>LN(F68/参数实验室!$E$58)/参数实验室!$E$59</f>
        <v>0.52470215465248826</v>
      </c>
      <c r="H68">
        <f>INDEX(神经网络!$F$10:$BN$70,MATCH(ROUND(G68*2,1)/2,神经网络!$D$10:$D$70,0),MATCH(ROUND(E68*2,1)/2,神经网络!$F$8:$BN$8,0))</f>
        <v>2.8197222131908619</v>
      </c>
    </row>
    <row r="69" spans="1:8">
      <c r="A69" s="862">
        <v>40472</v>
      </c>
      <c r="B69">
        <v>0.107</v>
      </c>
      <c r="C69">
        <v>0.38712099999999999</v>
      </c>
      <c r="D69">
        <v>4.0091989999999997</v>
      </c>
      <c r="E69">
        <f>LN(D69/参数实验室!$E$53)/参数实验室!$E$55</f>
        <v>0.94522699823554002</v>
      </c>
      <c r="F69">
        <f t="shared" si="1"/>
        <v>3.6179532710280373</v>
      </c>
      <c r="G69">
        <f>LN(F69/参数实验室!$E$58)/参数实验室!$E$59</f>
        <v>0.48438423548784804</v>
      </c>
      <c r="H69">
        <f>INDEX(神经网络!$F$10:$BN$70,MATCH(ROUND(G69*2,1)/2,神经网络!$D$10:$D$70,0),MATCH(ROUND(E69*2,1)/2,神经网络!$F$8:$BN$8,0))</f>
        <v>2.8402457226485009</v>
      </c>
    </row>
    <row r="70" spans="1:8">
      <c r="A70" s="862">
        <v>40473</v>
      </c>
      <c r="B70">
        <v>0.10249999999999999</v>
      </c>
      <c r="C70">
        <v>0.393988</v>
      </c>
      <c r="D70">
        <v>3.8209620000000002</v>
      </c>
      <c r="E70">
        <f>LN(D70/参数实验室!$E$53)/参数实验室!$E$55</f>
        <v>0.88849355265357499</v>
      </c>
      <c r="F70">
        <f t="shared" si="1"/>
        <v>3.8437853658536589</v>
      </c>
      <c r="G70">
        <f>LN(F70/参数实验室!$E$58)/参数实验室!$E$59</f>
        <v>0.51616371857326815</v>
      </c>
      <c r="H70">
        <f>INDEX(神经网络!$F$10:$BN$70,MATCH(ROUND(G70*2,1)/2,神经网络!$D$10:$D$70,0),MATCH(ROUND(E70*2,1)/2,神经网络!$F$8:$BN$8,0))</f>
        <v>2.8197222131908619</v>
      </c>
    </row>
    <row r="71" spans="1:8">
      <c r="A71" s="862">
        <v>40474</v>
      </c>
      <c r="B71">
        <v>0.1055</v>
      </c>
      <c r="C71">
        <v>0.40988000000000002</v>
      </c>
      <c r="D71">
        <v>3.8548520000000002</v>
      </c>
      <c r="E71">
        <f>LN(D71/参数实验室!$E$53)/参数实验室!$E$55</f>
        <v>0.89891123532259842</v>
      </c>
      <c r="F71">
        <f t="shared" si="1"/>
        <v>3.8851184834123225</v>
      </c>
      <c r="G71">
        <f>LN(F71/参数实验室!$E$58)/参数实验室!$E$59</f>
        <v>0.52177746693981164</v>
      </c>
      <c r="H71">
        <f>INDEX(神经网络!$F$10:$BN$70,MATCH(ROUND(G71*2,1)/2,神经网络!$D$10:$D$70,0),MATCH(ROUND(E71*2,1)/2,神经网络!$F$8:$BN$8,0))</f>
        <v>2.8197222131908619</v>
      </c>
    </row>
    <row r="72" spans="1:8">
      <c r="A72" s="862">
        <v>40475</v>
      </c>
      <c r="B72">
        <v>0.115</v>
      </c>
      <c r="C72">
        <v>0.41882999999999998</v>
      </c>
      <c r="D72">
        <v>4.1438420000000002</v>
      </c>
      <c r="E72">
        <f>LN(D72/参数实验室!$E$53)/参数实验室!$E$55</f>
        <v>0.9841964965820631</v>
      </c>
      <c r="F72">
        <f t="shared" si="1"/>
        <v>3.6419999999999995</v>
      </c>
      <c r="G72">
        <f>LN(F72/参数实验室!$E$58)/参数实验室!$E$59</f>
        <v>0.48786113640107476</v>
      </c>
      <c r="H72">
        <f>INDEX(神经网络!$F$10:$BN$70,MATCH(ROUND(G72*2,1)/2,神经网络!$D$10:$D$70,0),MATCH(ROUND(E72*2,1)/2,神经网络!$F$8:$BN$8,0))</f>
        <v>2.8602693142296203</v>
      </c>
    </row>
    <row r="73" spans="1:8">
      <c r="A73" s="862">
        <v>40476</v>
      </c>
      <c r="B73">
        <v>0.13200000000000001</v>
      </c>
      <c r="C73">
        <v>0.42354700000000001</v>
      </c>
      <c r="D73">
        <v>4.8888340000000001</v>
      </c>
      <c r="E73">
        <f>LN(D73/参数实验室!$E$53)/参数实验室!$E$55</f>
        <v>1.1792456341626916</v>
      </c>
      <c r="F73">
        <f t="shared" si="1"/>
        <v>3.2086893939393937</v>
      </c>
      <c r="G73">
        <f>LN(F73/参数实验室!$E$58)/参数实验室!$E$59</f>
        <v>0.42137765640977465</v>
      </c>
      <c r="H73">
        <f>INDEX(神经网络!$F$10:$BN$70,MATCH(ROUND(G73*2,1)/2,神经网络!$D$10:$D$70,0),MATCH(ROUND(E73*2,1)/2,神经网络!$F$8:$BN$8,0))</f>
        <v>2.9051730417150412</v>
      </c>
    </row>
    <row r="74" spans="1:8">
      <c r="A74" s="862">
        <v>40477</v>
      </c>
      <c r="B74">
        <v>0.15029999999999999</v>
      </c>
      <c r="C74">
        <v>0.41983300000000001</v>
      </c>
      <c r="D74">
        <v>5.1452369999999998</v>
      </c>
      <c r="E74">
        <f>LN(D74/参数实验室!$E$53)/参数实验室!$E$55</f>
        <v>1.2395517922661172</v>
      </c>
      <c r="F74">
        <f t="shared" si="1"/>
        <v>2.7933000665335999</v>
      </c>
      <c r="G74">
        <f>LN(F74/参数实验室!$E$58)/参数实验室!$E$59</f>
        <v>0.34861249604816957</v>
      </c>
      <c r="H74">
        <f>INDEX(神经网络!$F$10:$BN$70,MATCH(ROUND(G74*2,1)/2,神经网络!$D$10:$D$70,0),MATCH(ROUND(E74*2,1)/2,神经网络!$F$8:$BN$8,0))</f>
        <v>2.910760596296496</v>
      </c>
    </row>
    <row r="75" spans="1:8">
      <c r="A75" s="862">
        <v>40478</v>
      </c>
      <c r="B75">
        <v>0.18770000000000001</v>
      </c>
      <c r="C75">
        <v>0.42748199999999997</v>
      </c>
      <c r="D75">
        <v>6.0505839999999997</v>
      </c>
      <c r="E75">
        <f>LN(D75/参数实验室!$E$53)/参数实验室!$E$55</f>
        <v>1.4307701666738293</v>
      </c>
      <c r="F75">
        <f t="shared" si="1"/>
        <v>2.2774746936600958</v>
      </c>
      <c r="G75">
        <f>LN(F75/参数实验室!$E$58)/参数实验室!$E$59</f>
        <v>0.24146014327206106</v>
      </c>
      <c r="H75">
        <f>INDEX(神经网络!$F$10:$BN$70,MATCH(ROUND(G75*2,1)/2,神经网络!$D$10:$D$70,0),MATCH(ROUND(E75*2,1)/2,神经网络!$F$8:$BN$8,0))</f>
        <v>2.9396632909586429</v>
      </c>
    </row>
    <row r="76" spans="1:8">
      <c r="A76" s="862">
        <v>40479</v>
      </c>
      <c r="B76">
        <v>0.1731</v>
      </c>
      <c r="C76">
        <v>0.42999399999999999</v>
      </c>
      <c r="D76">
        <v>5.2615270000000001</v>
      </c>
      <c r="E76">
        <f>LN(D76/参数实验室!$E$53)/参数实验室!$E$55</f>
        <v>1.265919107899967</v>
      </c>
      <c r="F76">
        <f t="shared" si="1"/>
        <v>2.4840785673021375</v>
      </c>
      <c r="G76">
        <f>LN(F76/参数实验室!$E$58)/参数实验室!$E$59</f>
        <v>0.28703561016772189</v>
      </c>
      <c r="H76">
        <f>INDEX(神经网络!$F$10:$BN$70,MATCH(ROUND(G76*2,1)/2,神经网络!$D$10:$D$70,0),MATCH(ROUND(E76*2,1)/2,神经网络!$F$8:$BN$8,0))</f>
        <v>2.9051113696891893</v>
      </c>
    </row>
    <row r="77" spans="1:8">
      <c r="A77" s="862">
        <v>40480</v>
      </c>
      <c r="B77">
        <v>0.19</v>
      </c>
      <c r="C77">
        <v>0.42066700000000001</v>
      </c>
      <c r="D77">
        <v>5.6336690000000003</v>
      </c>
      <c r="E77">
        <f>LN(D77/参数实验室!$E$53)/参数实验室!$E$55</f>
        <v>1.3465430062941111</v>
      </c>
      <c r="F77">
        <f t="shared" si="1"/>
        <v>2.2140368421052634</v>
      </c>
      <c r="G77">
        <f>LN(F77/参数实验室!$E$58)/参数实验室!$E$59</f>
        <v>0.22663314043658528</v>
      </c>
      <c r="H77">
        <f>INDEX(神经网络!$F$10:$BN$70,MATCH(ROUND(G77*2,1)/2,神经网络!$D$10:$D$70,0),MATCH(ROUND(E77*2,1)/2,神经网络!$F$8:$BN$8,0))</f>
        <v>2.9218941728384706</v>
      </c>
    </row>
    <row r="78" spans="1:8">
      <c r="A78" s="862">
        <v>40481</v>
      </c>
      <c r="B78">
        <v>0.19889999999999999</v>
      </c>
      <c r="C78">
        <v>0.40210299999999999</v>
      </c>
      <c r="D78">
        <v>5.7212459999999998</v>
      </c>
      <c r="E78">
        <f>LN(D78/参数实验室!$E$53)/参数实验室!$E$55</f>
        <v>1.3647415218430268</v>
      </c>
      <c r="F78">
        <f t="shared" si="1"/>
        <v>2.0216339869281046</v>
      </c>
      <c r="G78">
        <f>LN(F78/参数实验室!$E$58)/参数实验室!$E$59</f>
        <v>0.1789179320272436</v>
      </c>
      <c r="H78">
        <f>INDEX(神经网络!$F$10:$BN$70,MATCH(ROUND(G78*2,1)/2,神经网络!$D$10:$D$70,0),MATCH(ROUND(E78*2,1)/2,神经网络!$F$8:$BN$8,0))</f>
        <v>2.916749510026345</v>
      </c>
    </row>
    <row r="79" spans="1:8">
      <c r="A79" s="862">
        <v>40482</v>
      </c>
      <c r="B79">
        <v>0.1925</v>
      </c>
      <c r="C79">
        <v>0.39998299999999998</v>
      </c>
      <c r="D79">
        <v>5.4376110000000004</v>
      </c>
      <c r="E79">
        <f>LN(D79/参数实验室!$E$53)/参数实验室!$E$55</f>
        <v>1.3047548400695155</v>
      </c>
      <c r="F79">
        <f t="shared" si="1"/>
        <v>2.0778337662337663</v>
      </c>
      <c r="G79">
        <f>LN(F79/参数实验室!$E$58)/参数实验室!$E$59</f>
        <v>0.19330932682341656</v>
      </c>
      <c r="H79">
        <f>INDEX(神经网络!$F$10:$BN$70,MATCH(ROUND(G79*2,1)/2,神经网络!$D$10:$D$70,0),MATCH(ROUND(E79*2,1)/2,神经网络!$F$8:$BN$8,0))</f>
        <v>2.9049772420986133</v>
      </c>
    </row>
    <row r="80" spans="1:8">
      <c r="A80" s="862">
        <v>40483</v>
      </c>
      <c r="B80">
        <v>0.19550000000000001</v>
      </c>
      <c r="C80">
        <v>0.38728099999999999</v>
      </c>
      <c r="D80">
        <v>5.4140639999999998</v>
      </c>
      <c r="E80">
        <f>LN(D80/参数实验室!$E$53)/参数实验室!$E$55</f>
        <v>1.299634949686584</v>
      </c>
      <c r="F80">
        <f t="shared" si="1"/>
        <v>1.9809769820971865</v>
      </c>
      <c r="G80">
        <f>LN(F80/参数实验室!$E$58)/参数实验室!$E$59</f>
        <v>0.16825502849986548</v>
      </c>
      <c r="H80">
        <f>INDEX(神经网络!$F$10:$BN$70,MATCH(ROUND(G80*2,1)/2,神经网络!$D$10:$D$70,0),MATCH(ROUND(E80*2,1)/2,神经网络!$F$8:$BN$8,0))</f>
        <v>2.8987016335313145</v>
      </c>
    </row>
    <row r="81" spans="1:8">
      <c r="A81" s="862">
        <v>40484</v>
      </c>
      <c r="B81">
        <v>0.1938</v>
      </c>
      <c r="C81">
        <v>0.379581</v>
      </c>
      <c r="D81">
        <v>5.2831149999999996</v>
      </c>
      <c r="E81">
        <f>LN(D81/参数实验室!$E$53)/参数实验室!$E$55</f>
        <v>1.270749722085643</v>
      </c>
      <c r="F81">
        <f t="shared" si="1"/>
        <v>1.9586222910216717</v>
      </c>
      <c r="G81">
        <f>LN(F81/参数实验室!$E$58)/参数实验室!$E$59</f>
        <v>0.1622985465792707</v>
      </c>
      <c r="H81">
        <f>INDEX(神经网络!$F$10:$BN$70,MATCH(ROUND(G81*2,1)/2,神经网络!$D$10:$D$70,0),MATCH(ROUND(E81*2,1)/2,神经网络!$F$8:$BN$8,0))</f>
        <v>2.8844941193299389</v>
      </c>
    </row>
    <row r="82" spans="1:8">
      <c r="A82" s="862">
        <v>40485</v>
      </c>
      <c r="B82">
        <v>0.19309999999999999</v>
      </c>
      <c r="C82">
        <v>0.37557000000000001</v>
      </c>
      <c r="D82">
        <v>5.1837020000000003</v>
      </c>
      <c r="E82">
        <f>LN(D82/参数实验室!$E$53)/参数实验室!$E$55</f>
        <v>1.2483386421656266</v>
      </c>
      <c r="F82">
        <f t="shared" si="1"/>
        <v>1.9449508026929054</v>
      </c>
      <c r="G82">
        <f>LN(F82/参数实验室!$E$58)/参数实验室!$E$59</f>
        <v>0.15862213776565812</v>
      </c>
      <c r="H82">
        <f>INDEX(神经网络!$F$10:$BN$70,MATCH(ROUND(G82*2,1)/2,神经网络!$D$10:$D$70,0),MATCH(ROUND(E82*2,1)/2,神经网络!$F$8:$BN$8,0))</f>
        <v>2.8844941193299389</v>
      </c>
    </row>
    <row r="83" spans="1:8">
      <c r="A83" s="862">
        <v>40486</v>
      </c>
      <c r="B83">
        <v>0.23</v>
      </c>
      <c r="C83">
        <v>0.36477399999999999</v>
      </c>
      <c r="D83">
        <v>5.715382</v>
      </c>
      <c r="E83">
        <f>LN(D83/参数实验室!$E$53)/参数实验室!$E$55</f>
        <v>1.3635317118135479</v>
      </c>
      <c r="F83">
        <f t="shared" si="1"/>
        <v>1.5859739130434782</v>
      </c>
      <c r="G83">
        <f>LN(F83/参数实验室!$E$58)/参数实验室!$E$59</f>
        <v>5.1531964483035604E-2</v>
      </c>
      <c r="H83">
        <f>INDEX(神经网络!$F$10:$BN$70,MATCH(ROUND(G83*2,1)/2,神经网络!$D$10:$D$70,0),MATCH(ROUND(E83*2,1)/2,神经网络!$F$8:$BN$8,0))</f>
        <v>2.898278959389633</v>
      </c>
    </row>
    <row r="84" spans="1:8">
      <c r="A84" s="862">
        <v>40487</v>
      </c>
      <c r="B84">
        <v>0.26</v>
      </c>
      <c r="C84">
        <v>0.35950599999999999</v>
      </c>
      <c r="D84">
        <v>6.2514890000000003</v>
      </c>
      <c r="E84">
        <f>LN(D84/参数实验室!$E$53)/参数实验室!$E$55</f>
        <v>1.4693066637134431</v>
      </c>
      <c r="F84">
        <f t="shared" si="1"/>
        <v>1.3827153846153846</v>
      </c>
      <c r="G84">
        <f>LN(F84/参数实验室!$E$58)/参数实验室!$E$59</f>
        <v>-2.0451473058283952E-2</v>
      </c>
      <c r="H84">
        <f>INDEX(神经网络!$F$10:$BN$70,MATCH(ROUND(G84*2,1)/2,神经网络!$D$10:$D$70,0),MATCH(ROUND(E84*2,1)/2,神经网络!$F$8:$BN$8,0))</f>
        <v>2.9159196325776775</v>
      </c>
    </row>
    <row r="85" spans="1:8">
      <c r="A85" s="862">
        <v>40488</v>
      </c>
      <c r="B85">
        <v>0.39</v>
      </c>
      <c r="C85">
        <v>0.35261300000000001</v>
      </c>
      <c r="D85">
        <v>8.1940519999999992</v>
      </c>
      <c r="E85">
        <f>LN(D85/参数实验室!$E$53)/参数实验室!$E$55</f>
        <v>1.7885347370922799</v>
      </c>
      <c r="F85">
        <f t="shared" si="1"/>
        <v>0.9041358974358974</v>
      </c>
      <c r="G85">
        <f>LN(F85/参数实验室!$E$58)/参数实验室!$E$59</f>
        <v>-0.24342250621201647</v>
      </c>
      <c r="H85" t="e">
        <f>INDEX(神经网络!$F$10:$BN$70,MATCH(ROUND(G85*2,1)/2,神经网络!$D$10:$D$70,0),MATCH(ROUND(E85*2,1)/2,神经网络!$F$8:$BN$8,0))</f>
        <v>#N/A</v>
      </c>
    </row>
    <row r="86" spans="1:8">
      <c r="A86" s="862">
        <v>40489</v>
      </c>
      <c r="B86">
        <v>0.34</v>
      </c>
      <c r="C86">
        <v>0.34142099999999997</v>
      </c>
      <c r="D86">
        <v>6.7331260000000004</v>
      </c>
      <c r="E86">
        <f>LN(D86/参数实验室!$E$53)/参数实验室!$E$55</f>
        <v>1.5568677699368787</v>
      </c>
      <c r="F86">
        <f t="shared" si="1"/>
        <v>1.0041794117647058</v>
      </c>
      <c r="G86">
        <f>LN(F86/参数实验室!$E$58)/参数实验室!$E$59</f>
        <v>-0.18834101469823719</v>
      </c>
      <c r="H86" t="e">
        <f>INDEX(神经网络!$F$10:$BN$70,MATCH(ROUND(G86*2,1)/2,神经网络!$D$10:$D$70,0),MATCH(ROUND(E86*2,1)/2,神经网络!$F$8:$BN$8,0))</f>
        <v>#N/A</v>
      </c>
    </row>
    <row r="87" spans="1:8">
      <c r="A87" s="862">
        <v>40490</v>
      </c>
      <c r="B87">
        <v>0.24299999999999999</v>
      </c>
      <c r="C87">
        <v>0.32653399999999999</v>
      </c>
      <c r="D87">
        <v>4.5952070000000003</v>
      </c>
      <c r="E87">
        <f>LN(D87/参数实验室!$E$53)/参数实验室!$E$55</f>
        <v>1.1061716881626289</v>
      </c>
      <c r="F87">
        <f t="shared" si="1"/>
        <v>1.3437613168724281</v>
      </c>
      <c r="G87">
        <f>LN(F87/参数实验室!$E$58)/参数实验室!$E$59</f>
        <v>-3.5450017702246754E-2</v>
      </c>
      <c r="H87">
        <f>INDEX(神经网络!$F$10:$BN$70,MATCH(ROUND(G87*2,1)/2,神经网络!$D$10:$D$70,0),MATCH(ROUND(E87*2,1)/2,神经网络!$F$8:$BN$8,0))</f>
        <v>2.7801580757977606</v>
      </c>
    </row>
    <row r="88" spans="1:8">
      <c r="A88" s="862">
        <v>40491</v>
      </c>
      <c r="B88">
        <v>0.21</v>
      </c>
      <c r="C88">
        <v>0.32350400000000001</v>
      </c>
      <c r="D88">
        <v>4.062576</v>
      </c>
      <c r="E88">
        <f>LN(D88/参数实验室!$E$53)/参数实验室!$E$55</f>
        <v>0.9608301603220345</v>
      </c>
      <c r="F88">
        <f t="shared" si="1"/>
        <v>1.5404952380952381</v>
      </c>
      <c r="G88">
        <f>LN(F88/参数实验室!$E$58)/参数实验室!$E$59</f>
        <v>3.626147943736472E-2</v>
      </c>
      <c r="H88">
        <f>INDEX(神经网络!$F$10:$BN$70,MATCH(ROUND(G88*2,1)/2,神经网络!$D$10:$D$70,0),MATCH(ROUND(E88*2,1)/2,神经网络!$F$8:$BN$8,0))</f>
        <v>2.717340339200915</v>
      </c>
    </row>
    <row r="89" spans="1:8">
      <c r="A89" s="862">
        <v>40492</v>
      </c>
      <c r="B89">
        <v>0.24</v>
      </c>
      <c r="C89">
        <v>0.31958700000000001</v>
      </c>
      <c r="D89">
        <v>4.2582570000000004</v>
      </c>
      <c r="E89">
        <f>LN(D89/参数实验室!$E$53)/参数实验室!$E$55</f>
        <v>1.0163288986736578</v>
      </c>
      <c r="F89">
        <f t="shared" si="1"/>
        <v>1.3316125000000001</v>
      </c>
      <c r="G89">
        <f>LN(F89/参数实验室!$E$58)/参数实验室!$E$59</f>
        <v>-4.0216753058887271E-2</v>
      </c>
      <c r="H89">
        <f>INDEX(神经网络!$F$10:$BN$70,MATCH(ROUND(G89*2,1)/2,神经网络!$D$10:$D$70,0),MATCH(ROUND(E89*2,1)/2,神经网络!$F$8:$BN$8,0))</f>
        <v>2.7163701456241993</v>
      </c>
    </row>
    <row r="90" spans="1:8">
      <c r="A90" s="862">
        <v>40493</v>
      </c>
      <c r="B90">
        <v>0.22309999999999999</v>
      </c>
      <c r="C90">
        <v>0.31303300000000001</v>
      </c>
      <c r="D90">
        <v>4.1038129999999997</v>
      </c>
      <c r="E90">
        <f>LN(D90/参数实验室!$E$53)/参数实验室!$E$55</f>
        <v>0.97274482616117064</v>
      </c>
      <c r="F90">
        <f t="shared" si="1"/>
        <v>1.4031062303899597</v>
      </c>
      <c r="G90">
        <f>LN(F90/参数实验室!$E$58)/参数实验室!$E$59</f>
        <v>-1.2767988286929452E-2</v>
      </c>
      <c r="H90">
        <f>INDEX(神经网络!$F$10:$BN$70,MATCH(ROUND(G90*2,1)/2,神经网络!$D$10:$D$70,0),MATCH(ROUND(E90*2,1)/2,神经网络!$F$8:$BN$8,0))</f>
        <v>2.7009978581786296</v>
      </c>
    </row>
    <row r="91" spans="1:8">
      <c r="A91" s="862">
        <v>40494</v>
      </c>
      <c r="B91">
        <v>0.26819999999999999</v>
      </c>
      <c r="C91">
        <v>0.31629699999999999</v>
      </c>
      <c r="D91">
        <v>4.8862050000000004</v>
      </c>
      <c r="E91">
        <f>LN(D91/参数实验室!$E$53)/参数实验室!$E$55</f>
        <v>1.1786110440903275</v>
      </c>
      <c r="F91">
        <f t="shared" si="1"/>
        <v>1.1793325876211782</v>
      </c>
      <c r="G91">
        <f>LN(F91/参数实验室!$E$58)/参数实验室!$E$59</f>
        <v>-0.10395604580854957</v>
      </c>
      <c r="H91">
        <f>INDEX(神经网络!$F$10:$BN$70,MATCH(ROUND(G91*2,1)/2,神经网络!$D$10:$D$70,0),MATCH(ROUND(E91*2,1)/2,神经网络!$F$8:$BN$8,0))</f>
        <v>2.8170556816582062</v>
      </c>
    </row>
    <row r="92" spans="1:8">
      <c r="A92" s="862">
        <v>40495</v>
      </c>
      <c r="B92">
        <v>0.27600000000000002</v>
      </c>
      <c r="C92">
        <v>0.31660500000000003</v>
      </c>
      <c r="D92">
        <v>4.9321250000000001</v>
      </c>
      <c r="E92">
        <f>LN(D92/参数实验室!$E$53)/参数实验室!$E$55</f>
        <v>1.1896464572351935</v>
      </c>
      <c r="F92">
        <f t="shared" si="1"/>
        <v>1.1471195652173913</v>
      </c>
      <c r="G92">
        <f>LN(F92/参数实验室!$E$58)/参数实验室!$E$59</f>
        <v>-0.11849166877327712</v>
      </c>
      <c r="H92">
        <f>INDEX(神经网络!$F$10:$BN$70,MATCH(ROUND(G92*2,1)/2,神经网络!$D$10:$D$70,0),MATCH(ROUND(E92*2,1)/2,神经网络!$F$8:$BN$8,0))</f>
        <v>2.8170556816582062</v>
      </c>
    </row>
    <row r="93" spans="1:8">
      <c r="A93" s="862">
        <v>40496</v>
      </c>
      <c r="B93">
        <v>0.27900000000000003</v>
      </c>
      <c r="C93">
        <v>0.30853999999999998</v>
      </c>
      <c r="D93">
        <v>4.8874370000000003</v>
      </c>
      <c r="E93">
        <f>LN(D93/参数实验室!$E$53)/参数实验室!$E$55</f>
        <v>1.1789084677128157</v>
      </c>
      <c r="F93">
        <f t="shared" si="1"/>
        <v>1.1058781362007166</v>
      </c>
      <c r="G93">
        <f>LN(F93/参数实验室!$E$58)/参数实验室!$E$59</f>
        <v>-0.13770886451546754</v>
      </c>
      <c r="H93">
        <f>INDEX(神经网络!$F$10:$BN$70,MATCH(ROUND(G93*2,1)/2,神经网络!$D$10:$D$70,0),MATCH(ROUND(E93*2,1)/2,神经网络!$F$8:$BN$8,0))</f>
        <v>2.8025135115560054</v>
      </c>
    </row>
    <row r="94" spans="1:8">
      <c r="A94" s="862">
        <v>40497</v>
      </c>
      <c r="B94">
        <v>0.26819999999999999</v>
      </c>
      <c r="C94">
        <v>0.31956099999999998</v>
      </c>
      <c r="D94">
        <v>4.5127620000000004</v>
      </c>
      <c r="E94">
        <f>LN(D94/参数实验室!$E$53)/参数实验室!$E$55</f>
        <v>1.084812938941814</v>
      </c>
      <c r="F94">
        <f t="shared" si="1"/>
        <v>1.1915026099925428</v>
      </c>
      <c r="G94">
        <f>LN(F94/参数实验室!$E$58)/参数实验室!$E$59</f>
        <v>-9.856761429154072E-2</v>
      </c>
      <c r="H94">
        <f>INDEX(神经网络!$F$10:$BN$70,MATCH(ROUND(G94*2,1)/2,神经网络!$D$10:$D$70,0),MATCH(ROUND(E94*2,1)/2,神经网络!$F$8:$BN$8,0))</f>
        <v>2.7633272498768311</v>
      </c>
    </row>
    <row r="95" spans="1:8">
      <c r="A95" s="862">
        <v>40498</v>
      </c>
      <c r="B95">
        <v>0.223</v>
      </c>
      <c r="C95">
        <v>0.333339</v>
      </c>
      <c r="D95">
        <v>3.760281</v>
      </c>
      <c r="E95">
        <f>LN(D95/参数实验室!$E$53)/参数实验室!$E$55</f>
        <v>0.86960743188306433</v>
      </c>
      <c r="F95">
        <f t="shared" si="1"/>
        <v>1.4947937219730942</v>
      </c>
      <c r="G95">
        <f>LN(F95/参数实验室!$E$58)/参数实验室!$E$59</f>
        <v>2.0455117207408783E-2</v>
      </c>
      <c r="H95">
        <f>INDEX(神经网络!$F$10:$BN$70,MATCH(ROUND(G95*2,1)/2,神经网络!$D$10:$D$70,0),MATCH(ROUND(E95*2,1)/2,神经网络!$F$8:$BN$8,0))</f>
        <v>2.6181619945211434</v>
      </c>
    </row>
    <row r="96" spans="1:8">
      <c r="A96" s="862">
        <v>40499</v>
      </c>
      <c r="B96">
        <v>0.22989999999999999</v>
      </c>
      <c r="C96">
        <v>0.33708500000000002</v>
      </c>
      <c r="D96">
        <v>4.0064149999999996</v>
      </c>
      <c r="E96">
        <f>LN(D96/参数实验室!$E$53)/参数实验室!$E$55</f>
        <v>0.94440748942104635</v>
      </c>
      <c r="F96">
        <f t="shared" si="1"/>
        <v>1.4662244454110485</v>
      </c>
      <c r="G96">
        <f>LN(F96/参数实验室!$E$58)/参数实验室!$E$59</f>
        <v>1.0326732449433577E-2</v>
      </c>
      <c r="H96">
        <f>INDEX(神经网络!$F$10:$BN$70,MATCH(ROUND(G96*2,1)/2,神经网络!$D$10:$D$70,0),MATCH(ROUND(E96*2,1)/2,神经网络!$F$8:$BN$8,0))</f>
        <v>2.7009978581786296</v>
      </c>
    </row>
    <row r="97" spans="1:8">
      <c r="A97" s="862">
        <v>40500</v>
      </c>
      <c r="B97">
        <v>0.26779999999999998</v>
      </c>
      <c r="C97">
        <v>0.34052100000000002</v>
      </c>
      <c r="D97">
        <v>4.397208</v>
      </c>
      <c r="E97">
        <f>LN(D97/参数实验室!$E$53)/参数实验室!$E$55</f>
        <v>1.0542106248429872</v>
      </c>
      <c r="F97">
        <f t="shared" si="1"/>
        <v>1.2715496639283048</v>
      </c>
      <c r="G97">
        <f>LN(F97/参数实验室!$E$58)/参数实验室!$E$59</f>
        <v>-6.4440997482078821E-2</v>
      </c>
      <c r="H97">
        <f>INDEX(神经网络!$F$10:$BN$70,MATCH(ROUND(G97*2,1)/2,神经网络!$D$10:$D$70,0),MATCH(ROUND(E97*2,1)/2,神经网络!$F$8:$BN$8,0))</f>
        <v>2.750955818526708</v>
      </c>
    </row>
    <row r="98" spans="1:8">
      <c r="A98" s="862">
        <v>40501</v>
      </c>
      <c r="B98">
        <v>0.28000000000000003</v>
      </c>
      <c r="C98">
        <v>0.36161599999999999</v>
      </c>
      <c r="D98">
        <v>4.4831240000000001</v>
      </c>
      <c r="E98">
        <f>LN(D98/参数实验室!$E$53)/参数实验室!$E$55</f>
        <v>1.0770392403518592</v>
      </c>
      <c r="F98">
        <f t="shared" si="1"/>
        <v>1.2914857142857141</v>
      </c>
      <c r="G98">
        <f>LN(F98/参数实验室!$E$58)/参数实验室!$E$59</f>
        <v>-5.6275891568472763E-2</v>
      </c>
      <c r="H98">
        <f>INDEX(神经网络!$F$10:$BN$70,MATCH(ROUND(G98*2,1)/2,神经网络!$D$10:$D$70,0),MATCH(ROUND(E98*2,1)/2,神经网络!$F$8:$BN$8,0))</f>
        <v>2.7801580757977606</v>
      </c>
    </row>
    <row r="99" spans="1:8">
      <c r="A99" s="862">
        <v>40502</v>
      </c>
      <c r="B99">
        <v>0.28299999999999997</v>
      </c>
      <c r="C99">
        <v>0.37575999999999998</v>
      </c>
      <c r="D99">
        <v>4.4984099999999998</v>
      </c>
      <c r="E99">
        <f>LN(D99/参数实验室!$E$53)/参数实验室!$E$55</f>
        <v>1.0810549743009732</v>
      </c>
      <c r="F99">
        <f t="shared" si="1"/>
        <v>1.3277738515901061</v>
      </c>
      <c r="G99">
        <f>LN(F99/参数实验室!$E$58)/参数实验室!$E$59</f>
        <v>-4.1731938346598323E-2</v>
      </c>
      <c r="H99">
        <f>INDEX(神经网络!$F$10:$BN$70,MATCH(ROUND(G99*2,1)/2,神经网络!$D$10:$D$70,0),MATCH(ROUND(E99*2,1)/2,神经网络!$F$8:$BN$8,0))</f>
        <v>2.7801580757977606</v>
      </c>
    </row>
    <row r="100" spans="1:8">
      <c r="A100" s="862">
        <v>40503</v>
      </c>
      <c r="B100">
        <v>0.27679999999999999</v>
      </c>
      <c r="C100">
        <v>0.38049100000000002</v>
      </c>
      <c r="D100">
        <v>4.3694470000000001</v>
      </c>
      <c r="E100">
        <f>LN(D100/参数实验室!$E$53)/参数实验室!$E$55</f>
        <v>1.0467388492844258</v>
      </c>
      <c r="F100">
        <f t="shared" si="1"/>
        <v>1.3746062138728325</v>
      </c>
      <c r="G100">
        <f>LN(F100/参数实验室!$E$58)/参数实验室!$E$59</f>
        <v>-2.3538630772084044E-2</v>
      </c>
      <c r="H100">
        <f>INDEX(神经网络!$F$10:$BN$70,MATCH(ROUND(G100*2,1)/2,神经网络!$D$10:$D$70,0),MATCH(ROUND(E100*2,1)/2,神经网络!$F$8:$BN$8,0))</f>
        <v>2.764796826247923</v>
      </c>
    </row>
    <row r="101" spans="1:8">
      <c r="A101" s="862">
        <v>40504</v>
      </c>
      <c r="B101">
        <v>0.28789999999999999</v>
      </c>
      <c r="C101">
        <v>0.38527099999999997</v>
      </c>
      <c r="D101">
        <v>4.460216</v>
      </c>
      <c r="E101">
        <f>LN(D101/参数实验室!$E$53)/参数实验室!$E$55</f>
        <v>1.0709954476705559</v>
      </c>
      <c r="F101">
        <f t="shared" si="1"/>
        <v>1.3382111844390412</v>
      </c>
      <c r="G101">
        <f>LN(F101/参数实验室!$E$58)/参数实验室!$E$59</f>
        <v>-3.7622309628592157E-2</v>
      </c>
      <c r="H101">
        <f>INDEX(神经网络!$F$10:$BN$70,MATCH(ROUND(G101*2,1)/2,神经网络!$D$10:$D$70,0),MATCH(ROUND(E101*2,1)/2,神经网络!$F$8:$BN$8,0))</f>
        <v>2.750955818526708</v>
      </c>
    </row>
    <row r="102" spans="1:8">
      <c r="A102" s="862">
        <v>40505</v>
      </c>
      <c r="B102">
        <v>0.28299999999999997</v>
      </c>
      <c r="C102">
        <v>0.399951</v>
      </c>
      <c r="D102">
        <v>4.3859979999999998</v>
      </c>
      <c r="E102">
        <f>LN(D102/参数实验室!$E$53)/参数实验室!$E$55</f>
        <v>1.0511991866401569</v>
      </c>
      <c r="F102">
        <f t="shared" si="1"/>
        <v>1.413254416961131</v>
      </c>
      <c r="G102">
        <f>LN(F102/参数实验室!$E$58)/参数实验室!$E$59</f>
        <v>-8.9855609128778446E-3</v>
      </c>
      <c r="H102">
        <f>INDEX(神经网络!$F$10:$BN$70,MATCH(ROUND(G102*2,1)/2,神经网络!$D$10:$D$70,0),MATCH(ROUND(E102*2,1)/2,神经网络!$F$8:$BN$8,0))</f>
        <v>2.764796826247923</v>
      </c>
    </row>
    <row r="103" spans="1:8">
      <c r="A103" s="862">
        <v>40506</v>
      </c>
      <c r="B103">
        <v>0.28299999999999997</v>
      </c>
      <c r="C103">
        <v>0.40802300000000002</v>
      </c>
      <c r="D103">
        <v>4.3360050000000001</v>
      </c>
      <c r="E103">
        <f>LN(D103/参数实验室!$E$53)/参数实验室!$E$55</f>
        <v>1.037674758859451</v>
      </c>
      <c r="F103">
        <f t="shared" si="1"/>
        <v>1.4417773851590108</v>
      </c>
      <c r="G103">
        <f>LN(F103/参数实验室!$E$58)/参数实验室!$E$59</f>
        <v>1.5018131721505408E-3</v>
      </c>
      <c r="H103">
        <f>INDEX(神经网络!$F$10:$BN$70,MATCH(ROUND(G103*2,1)/2,神经网络!$D$10:$D$70,0),MATCH(ROUND(E103*2,1)/2,神经网络!$F$8:$BN$8,0))</f>
        <v>2.764796826247923</v>
      </c>
    </row>
    <row r="104" spans="1:8">
      <c r="A104" s="862">
        <v>40507</v>
      </c>
      <c r="B104">
        <v>0.28000000000000003</v>
      </c>
      <c r="C104">
        <v>0.42341400000000001</v>
      </c>
      <c r="D104">
        <v>4.2318550000000004</v>
      </c>
      <c r="E104">
        <f>LN(D104/参数实验室!$E$53)/参数实验室!$E$55</f>
        <v>1.0089914346796547</v>
      </c>
      <c r="F104">
        <f t="shared" si="1"/>
        <v>1.5121928571428571</v>
      </c>
      <c r="G104">
        <f>LN(F104/参数实验室!$E$58)/参数实验室!$E$59</f>
        <v>2.6529044121652343E-2</v>
      </c>
      <c r="H104">
        <f>INDEX(神经网络!$F$10:$BN$70,MATCH(ROUND(G104*2,1)/2,神经网络!$D$10:$D$70,0),MATCH(ROUND(E104*2,1)/2,神经网络!$F$8:$BN$8,0))</f>
        <v>2.7519376711725752</v>
      </c>
    </row>
    <row r="105" spans="1:8">
      <c r="A105" s="862">
        <v>40508</v>
      </c>
      <c r="B105">
        <v>0.28439999999999999</v>
      </c>
      <c r="C105">
        <v>0.43081399999999997</v>
      </c>
      <c r="D105">
        <v>4.2314189999999998</v>
      </c>
      <c r="E105">
        <f>LN(D105/参数实验室!$E$53)/参数实验室!$E$55</f>
        <v>1.008869880677072</v>
      </c>
      <c r="F105">
        <f t="shared" si="1"/>
        <v>1.514817158931083</v>
      </c>
      <c r="G105">
        <f>LN(F105/参数实验室!$E$58)/参数实验室!$E$59</f>
        <v>2.7439101069988533E-2</v>
      </c>
      <c r="H105">
        <f>INDEX(神经网络!$F$10:$BN$70,MATCH(ROUND(G105*2,1)/2,神经网络!$D$10:$D$70,0),MATCH(ROUND(E105*2,1)/2,神经网络!$F$8:$BN$8,0))</f>
        <v>2.7519376711725752</v>
      </c>
    </row>
    <row r="106" spans="1:8">
      <c r="A106" s="862">
        <v>40509</v>
      </c>
      <c r="B106">
        <v>0.28299999999999997</v>
      </c>
      <c r="C106">
        <v>0.44251000000000001</v>
      </c>
      <c r="D106">
        <v>4.175878</v>
      </c>
      <c r="E106">
        <f>LN(D106/参数实验室!$E$53)/参数实验室!$E$55</f>
        <v>0.99328208160691112</v>
      </c>
      <c r="F106">
        <f t="shared" si="1"/>
        <v>1.5636395759717316</v>
      </c>
      <c r="G106">
        <f>LN(F106/参数实验室!$E$58)/参数实验室!$E$59</f>
        <v>4.4088217089837761E-2</v>
      </c>
      <c r="H106">
        <f>INDEX(神经网络!$F$10:$BN$70,MATCH(ROUND(G106*2,1)/2,神经网络!$D$10:$D$70,0),MATCH(ROUND(E106*2,1)/2,神经网络!$F$8:$BN$8,0))</f>
        <v>2.7519376711725752</v>
      </c>
    </row>
    <row r="107" spans="1:8">
      <c r="A107" s="862">
        <v>40510</v>
      </c>
      <c r="B107">
        <v>0.27</v>
      </c>
      <c r="C107">
        <v>0.45719100000000001</v>
      </c>
      <c r="D107">
        <v>3.9793159999999999</v>
      </c>
      <c r="E107">
        <f>LN(D107/参数实验室!$E$53)/参数实验室!$E$55</f>
        <v>0.93640064424306146</v>
      </c>
      <c r="F107">
        <f t="shared" si="1"/>
        <v>1.6933</v>
      </c>
      <c r="G107">
        <f>LN(F107/参数实验室!$E$58)/参数实验室!$E$59</f>
        <v>8.5899728897597241E-2</v>
      </c>
      <c r="H107">
        <f>INDEX(神经网络!$F$10:$BN$70,MATCH(ROUND(G107*2,1)/2,神经网络!$D$10:$D$70,0),MATCH(ROUND(E107*2,1)/2,神经网络!$F$8:$BN$8,0))</f>
        <v>2.7362443074915666</v>
      </c>
    </row>
    <row r="108" spans="1:8">
      <c r="A108" s="862">
        <v>40511</v>
      </c>
      <c r="B108">
        <v>0.22989999999999999</v>
      </c>
      <c r="C108">
        <v>0.47123399999999999</v>
      </c>
      <c r="D108">
        <v>3.372897</v>
      </c>
      <c r="E108">
        <f>LN(D108/参数实验室!$E$53)/参数实验室!$E$55</f>
        <v>0.7413426894199372</v>
      </c>
      <c r="F108">
        <f t="shared" si="1"/>
        <v>2.049734667246629</v>
      </c>
      <c r="G108">
        <f>LN(F108/参数实验室!$E$58)/参数实验室!$E$59</f>
        <v>0.18616315649008747</v>
      </c>
      <c r="H108">
        <f>INDEX(神经网络!$F$10:$BN$70,MATCH(ROUND(G108*2,1)/2,神经网络!$D$10:$D$70,0),MATCH(ROUND(E108*2,1)/2,神经网络!$F$8:$BN$8,0))</f>
        <v>2.6190582382071761</v>
      </c>
    </row>
    <row r="109" spans="1:8">
      <c r="A109" s="862">
        <v>40512</v>
      </c>
      <c r="B109">
        <v>0.2082</v>
      </c>
      <c r="C109">
        <v>0.46954699999999999</v>
      </c>
      <c r="D109">
        <v>3.037156</v>
      </c>
      <c r="E109">
        <f>LN(D109/参数实验室!$E$53)/参数实验室!$E$55</f>
        <v>0.61764500993097382</v>
      </c>
      <c r="F109">
        <f t="shared" si="1"/>
        <v>2.2552689721421708</v>
      </c>
      <c r="G109">
        <f>LN(F109/参数实验室!$E$58)/参数实验室!$E$59</f>
        <v>0.23631762614946678</v>
      </c>
      <c r="H109">
        <f>INDEX(神经网络!$F$10:$BN$70,MATCH(ROUND(G109*2,1)/2,神经网络!$D$10:$D$70,0),MATCH(ROUND(E109*2,1)/2,神经网络!$F$8:$BN$8,0))</f>
        <v>2.4889765304167049</v>
      </c>
    </row>
    <row r="110" spans="1:8">
      <c r="A110" s="862">
        <v>40513</v>
      </c>
      <c r="B110">
        <v>0.22750000000000001</v>
      </c>
      <c r="C110">
        <v>0.47046399999999999</v>
      </c>
      <c r="D110">
        <v>3.3111320000000002</v>
      </c>
      <c r="E110">
        <f>LN(D110/参数实验室!$E$53)/参数实验室!$E$55</f>
        <v>0.71953861487841408</v>
      </c>
      <c r="F110">
        <f t="shared" si="1"/>
        <v>2.0679736263736261</v>
      </c>
      <c r="G110">
        <f>LN(F110/参数实验室!$E$58)/参数实验室!$E$59</f>
        <v>0.19081275930900465</v>
      </c>
      <c r="H110">
        <f>INDEX(神经网络!$F$10:$BN$70,MATCH(ROUND(G110*2,1)/2,神经网络!$D$10:$D$70,0),MATCH(ROUND(E110*2,1)/2,神经网络!$F$8:$BN$8,0))</f>
        <v>2.5714590782863791</v>
      </c>
    </row>
    <row r="111" spans="1:8">
      <c r="A111" s="862">
        <v>40514</v>
      </c>
      <c r="B111">
        <v>0.255</v>
      </c>
      <c r="C111">
        <v>0.47114099999999998</v>
      </c>
      <c r="D111">
        <v>3.6445750000000001</v>
      </c>
      <c r="E111">
        <f>LN(D111/参数实验室!$E$53)/参数实验室!$E$55</f>
        <v>0.83273550885686853</v>
      </c>
      <c r="F111">
        <f t="shared" si="1"/>
        <v>1.8476117647058823</v>
      </c>
      <c r="G111">
        <f>LN(F111/参数实验室!$E$58)/参数实验室!$E$59</f>
        <v>0.13167465352498461</v>
      </c>
      <c r="H111">
        <f>INDEX(神经网络!$F$10:$BN$70,MATCH(ROUND(G111*2,1)/2,神经网络!$D$10:$D$70,0),MATCH(ROUND(E111*2,1)/2,神经网络!$F$8:$BN$8,0))</f>
        <v>2.6826416913103817</v>
      </c>
    </row>
    <row r="112" spans="1:8">
      <c r="A112" s="862">
        <v>40515</v>
      </c>
      <c r="B112">
        <v>0.25109999999999999</v>
      </c>
      <c r="C112">
        <v>0.474943</v>
      </c>
      <c r="D112">
        <v>3.5713469999999998</v>
      </c>
      <c r="E112">
        <f>LN(D112/参数实验室!$E$53)/参数实验室!$E$55</f>
        <v>0.80879014570897323</v>
      </c>
      <c r="F112">
        <f t="shared" si="1"/>
        <v>1.8914496216646755</v>
      </c>
      <c r="G112">
        <f>LN(F112/参数实验室!$E$58)/参数实验室!$E$59</f>
        <v>0.14398230425093381</v>
      </c>
      <c r="H112">
        <f>INDEX(神经网络!$F$10:$BN$70,MATCH(ROUND(G112*2,1)/2,神经网络!$D$10:$D$70,0),MATCH(ROUND(E112*2,1)/2,神经网络!$F$8:$BN$8,0))</f>
        <v>2.6419122882958401</v>
      </c>
    </row>
    <row r="113" spans="1:8">
      <c r="A113" s="862">
        <v>40516</v>
      </c>
      <c r="B113">
        <v>0.20499999999999999</v>
      </c>
      <c r="C113">
        <v>0.47256100000000001</v>
      </c>
      <c r="D113">
        <v>2.9073389999999999</v>
      </c>
      <c r="E113">
        <f>LN(D113/参数实验室!$E$53)/参数实验室!$E$55</f>
        <v>0.56610946982582877</v>
      </c>
      <c r="F113">
        <f t="shared" si="1"/>
        <v>2.3051756097560978</v>
      </c>
      <c r="G113">
        <f>LN(F113/参数实验室!$E$58)/参数实验室!$E$59</f>
        <v>0.24780542992060375</v>
      </c>
      <c r="H113">
        <f>INDEX(神经网络!$F$10:$BN$70,MATCH(ROUND(G113*2,1)/2,神经网络!$D$10:$D$70,0),MATCH(ROUND(E113*2,1)/2,神经网络!$F$8:$BN$8,0))</f>
        <v>2.4256851406512716</v>
      </c>
    </row>
    <row r="114" spans="1:8">
      <c r="A114" s="862">
        <v>40517</v>
      </c>
      <c r="B114">
        <v>0.19</v>
      </c>
      <c r="C114">
        <v>0.47228599999999998</v>
      </c>
      <c r="D114">
        <v>2.864017</v>
      </c>
      <c r="E114">
        <f>LN(D114/参数实验室!$E$53)/参数实验室!$E$55</f>
        <v>0.5483977812735723</v>
      </c>
      <c r="F114">
        <f t="shared" si="1"/>
        <v>2.4857157894736841</v>
      </c>
      <c r="G114">
        <f>LN(F114/参数实验室!$E$58)/参数实验室!$E$59</f>
        <v>0.28738142033432307</v>
      </c>
      <c r="H114">
        <f>INDEX(神经网络!$F$10:$BN$70,MATCH(ROUND(G114*2,1)/2,神经网络!$D$10:$D$70,0),MATCH(ROUND(E114*2,1)/2,神经网络!$F$8:$BN$8,0))</f>
        <v>2.4565025464690673</v>
      </c>
    </row>
    <row r="115" spans="1:8">
      <c r="A115" s="862">
        <v>40518</v>
      </c>
      <c r="B115">
        <v>0.20399999999999999</v>
      </c>
      <c r="C115">
        <v>0.47134300000000001</v>
      </c>
      <c r="D115">
        <v>2.8330700000000002</v>
      </c>
      <c r="E115">
        <f>LN(D115/参数实验室!$E$53)/参数实验室!$E$55</f>
        <v>0.53558064060105948</v>
      </c>
      <c r="F115">
        <f t="shared" si="1"/>
        <v>2.3105049019607846</v>
      </c>
      <c r="G115">
        <f>LN(F115/参数实验室!$E$58)/参数实验室!$E$59</f>
        <v>0.24901742966635998</v>
      </c>
      <c r="H115">
        <f>INDEX(神经网络!$F$10:$BN$70,MATCH(ROUND(G115*2,1)/2,神经网络!$D$10:$D$70,0),MATCH(ROUND(E115*2,1)/2,神经网络!$F$8:$BN$8,0))</f>
        <v>2.4256851406512716</v>
      </c>
    </row>
    <row r="116" spans="1:8">
      <c r="A116" s="862">
        <v>40519</v>
      </c>
      <c r="B116">
        <v>0.23300000000000001</v>
      </c>
      <c r="C116">
        <v>0.476275</v>
      </c>
      <c r="D116">
        <v>3.1967629999999998</v>
      </c>
      <c r="E116">
        <f>LN(D116/参数实验室!$E$53)/参数实验室!$E$55</f>
        <v>0.67806864902781627</v>
      </c>
      <c r="F116">
        <f t="shared" si="1"/>
        <v>2.0440987124463517</v>
      </c>
      <c r="G116">
        <f>LN(F116/参数实验室!$E$58)/参数实验室!$E$59</f>
        <v>0.18471802902251064</v>
      </c>
      <c r="H116">
        <f>INDEX(神经网络!$F$10:$BN$70,MATCH(ROUND(G116*2,1)/2,神经网络!$D$10:$D$70,0),MATCH(ROUND(E116*2,1)/2,神经网络!$F$8:$BN$8,0))</f>
        <v>2.5714590782863791</v>
      </c>
    </row>
    <row r="117" spans="1:8">
      <c r="A117" s="862">
        <v>40520</v>
      </c>
      <c r="B117">
        <v>0.23880000000000001</v>
      </c>
      <c r="C117">
        <v>0.48975000000000002</v>
      </c>
      <c r="D117">
        <v>3.249069</v>
      </c>
      <c r="E117">
        <f>LN(D117/参数实验室!$E$53)/参数实验室!$E$55</f>
        <v>0.69721575918944645</v>
      </c>
      <c r="F117">
        <f t="shared" si="1"/>
        <v>2.0508793969849246</v>
      </c>
      <c r="G117">
        <f>LN(F117/参数实验室!$E$58)/参数实验室!$E$59</f>
        <v>0.18645619359993312</v>
      </c>
      <c r="H117">
        <f>INDEX(神经网络!$F$10:$BN$70,MATCH(ROUND(G117*2,1)/2,神经网络!$D$10:$D$70,0),MATCH(ROUND(E117*2,1)/2,神经网络!$F$8:$BN$8,0))</f>
        <v>2.5714590782863791</v>
      </c>
    </row>
    <row r="118" spans="1:8">
      <c r="A118" s="862">
        <v>40521</v>
      </c>
      <c r="B118">
        <v>0.2</v>
      </c>
      <c r="C118">
        <v>0.49255399999999999</v>
      </c>
      <c r="D118">
        <v>2.7109169999999998</v>
      </c>
      <c r="E118">
        <f>LN(D118/参数实验室!$E$53)/参数实验室!$E$55</f>
        <v>0.4835842252739242</v>
      </c>
      <c r="F118">
        <f t="shared" si="1"/>
        <v>2.4627699999999999</v>
      </c>
      <c r="G118">
        <f>LN(F118/参数实验室!$E$58)/参数实验室!$E$59</f>
        <v>0.28251396099240667</v>
      </c>
      <c r="H118">
        <f>INDEX(神经网络!$F$10:$BN$70,MATCH(ROUND(G118*2,1)/2,神经网络!$D$10:$D$70,0),MATCH(ROUND(E118*2,1)/2,神经网络!$F$8:$BN$8,0))</f>
        <v>2.393204495489289</v>
      </c>
    </row>
    <row r="119" spans="1:8">
      <c r="A119" s="862">
        <v>40522</v>
      </c>
      <c r="B119">
        <v>0.20399999999999999</v>
      </c>
      <c r="C119">
        <v>0.509598</v>
      </c>
      <c r="D119">
        <v>2.7619020000000001</v>
      </c>
      <c r="E119">
        <f>LN(D119/参数实验室!$E$53)/参数实验室!$E$55</f>
        <v>0.50556611772745641</v>
      </c>
      <c r="F119">
        <f t="shared" si="1"/>
        <v>2.4980294117647062</v>
      </c>
      <c r="G119">
        <f>LN(F119/参数实验室!$E$58)/参数实验室!$E$59</f>
        <v>0.28997499899239582</v>
      </c>
      <c r="H119">
        <f>INDEX(神经网络!$F$10:$BN$70,MATCH(ROUND(G119*2,1)/2,神经网络!$D$10:$D$70,0),MATCH(ROUND(E119*2,1)/2,神经网络!$F$8:$BN$8,0))</f>
        <v>2.393204495489289</v>
      </c>
    </row>
    <row r="120" spans="1:8">
      <c r="A120" s="862">
        <v>40523</v>
      </c>
      <c r="B120">
        <v>0.22800000000000001</v>
      </c>
      <c r="C120">
        <v>0.52471000000000001</v>
      </c>
      <c r="D120">
        <v>3.0707010000000001</v>
      </c>
      <c r="E120">
        <f>LN(D120/参数实验室!$E$53)/参数实验室!$E$55</f>
        <v>0.63060380070743272</v>
      </c>
      <c r="F120">
        <f t="shared" si="1"/>
        <v>2.3013596491228068</v>
      </c>
      <c r="G120">
        <f>LN(F120/参数实验室!$E$58)/参数实验室!$E$59</f>
        <v>0.24693587277529208</v>
      </c>
      <c r="H120">
        <f>INDEX(神经网络!$F$10:$BN$70,MATCH(ROUND(G120*2,1)/2,神经网络!$D$10:$D$70,0),MATCH(ROUND(E120*2,1)/2,神经网络!$F$8:$BN$8,0))</f>
        <v>2.5441359741772076</v>
      </c>
    </row>
    <row r="121" spans="1:8">
      <c r="A121" s="862">
        <v>40524</v>
      </c>
      <c r="B121">
        <v>0.22</v>
      </c>
      <c r="C121">
        <v>0.52766999999999997</v>
      </c>
      <c r="D121">
        <v>2.949697</v>
      </c>
      <c r="E121">
        <f>LN(D121/参数实验室!$E$53)/参数实验室!$E$55</f>
        <v>0.58317368426492444</v>
      </c>
      <c r="F121">
        <f t="shared" si="1"/>
        <v>2.3984999999999999</v>
      </c>
      <c r="G121">
        <f>LN(F121/参数实验室!$E$58)/参数实验室!$E$59</f>
        <v>0.2686351454081326</v>
      </c>
      <c r="H121">
        <f>INDEX(神经网络!$F$10:$BN$70,MATCH(ROUND(G121*2,1)/2,神经网络!$D$10:$D$70,0),MATCH(ROUND(E121*2,1)/2,神经网络!$F$8:$BN$8,0))</f>
        <v>2.4889765304167049</v>
      </c>
    </row>
    <row r="122" spans="1:8">
      <c r="A122" s="862">
        <v>40525</v>
      </c>
      <c r="B122">
        <v>0.22989999999999999</v>
      </c>
      <c r="C122">
        <v>0.55343100000000001</v>
      </c>
      <c r="D122">
        <v>3.0315690000000002</v>
      </c>
      <c r="E122">
        <f>LN(D122/参数实验室!$E$53)/参数实验室!$E$55</f>
        <v>0.6154727964145571</v>
      </c>
      <c r="F122">
        <f t="shared" si="1"/>
        <v>2.4072683775554591</v>
      </c>
      <c r="G122">
        <f>LN(F122/参数实验室!$E$58)/参数实验室!$E$59</f>
        <v>0.2705503952314734</v>
      </c>
      <c r="H122">
        <f>INDEX(神经网络!$F$10:$BN$70,MATCH(ROUND(G122*2,1)/2,神经网络!$D$10:$D$70,0),MATCH(ROUND(E122*2,1)/2,神经网络!$F$8:$BN$8,0))</f>
        <v>2.4889765304167049</v>
      </c>
    </row>
    <row r="123" spans="1:8">
      <c r="A123" s="862">
        <v>40526</v>
      </c>
      <c r="B123">
        <v>0.2467</v>
      </c>
      <c r="C123">
        <v>0.58238500000000004</v>
      </c>
      <c r="D123">
        <v>3.269666</v>
      </c>
      <c r="E123">
        <f>LN(D123/参数实验室!$E$53)/参数实验室!$E$55</f>
        <v>0.70467102725313446</v>
      </c>
      <c r="F123">
        <f t="shared" si="1"/>
        <v>2.3607012565869478</v>
      </c>
      <c r="G123">
        <f>LN(F123/参数实验室!$E$58)/参数实验室!$E$59</f>
        <v>0.26029793107768184</v>
      </c>
      <c r="H123">
        <f>INDEX(神经网络!$F$10:$BN$70,MATCH(ROUND(G123*2,1)/2,神经网络!$D$10:$D$70,0),MATCH(ROUND(E123*2,1)/2,神经网络!$F$8:$BN$8,0))</f>
        <v>2.594495636605703</v>
      </c>
    </row>
    <row r="124" spans="1:8">
      <c r="A124" s="862">
        <v>40527</v>
      </c>
      <c r="B124">
        <v>0.23799999999999999</v>
      </c>
      <c r="C124">
        <v>0.58804699999999999</v>
      </c>
      <c r="D124">
        <v>3.152298</v>
      </c>
      <c r="E124">
        <f>LN(D124/参数实验室!$E$53)/参数实验室!$E$55</f>
        <v>0.66154381625017533</v>
      </c>
      <c r="F124">
        <f t="shared" si="1"/>
        <v>2.4707857142857144</v>
      </c>
      <c r="G124">
        <f>LN(F124/参数实验室!$E$58)/参数实验室!$E$59</f>
        <v>0.28421945860775183</v>
      </c>
      <c r="H124">
        <f>INDEX(神经网络!$F$10:$BN$70,MATCH(ROUND(G124*2,1)/2,神经网络!$D$10:$D$70,0),MATCH(ROUND(E124*2,1)/2,神经网络!$F$8:$BN$8,0))</f>
        <v>2.5715732702623821</v>
      </c>
    </row>
    <row r="125" spans="1:8">
      <c r="A125" s="862">
        <v>40528</v>
      </c>
      <c r="B125">
        <v>0.25</v>
      </c>
      <c r="C125">
        <v>0.59952000000000005</v>
      </c>
      <c r="D125">
        <v>3.2645559999999998</v>
      </c>
      <c r="E125">
        <f>LN(D125/参数实验室!$E$53)/参数实验室!$E$55</f>
        <v>0.70282580671863815</v>
      </c>
      <c r="F125">
        <f t="shared" si="1"/>
        <v>2.3980800000000002</v>
      </c>
      <c r="G125">
        <f>LN(F125/参数实验室!$E$58)/参数实验室!$E$59</f>
        <v>0.26854323046095885</v>
      </c>
      <c r="H125">
        <f>INDEX(神经网络!$F$10:$BN$70,MATCH(ROUND(G125*2,1)/2,神经网络!$D$10:$D$70,0),MATCH(ROUND(E125*2,1)/2,神经网络!$F$8:$BN$8,0))</f>
        <v>2.594495636605703</v>
      </c>
    </row>
    <row r="126" spans="1:8">
      <c r="A126" s="862">
        <v>40529</v>
      </c>
      <c r="B126">
        <v>0.24</v>
      </c>
      <c r="C126">
        <v>0.62994499999999998</v>
      </c>
      <c r="D126">
        <v>3.1571199999999999</v>
      </c>
      <c r="E126">
        <f>LN(D126/参数实验室!$E$53)/参数实验室!$E$55</f>
        <v>0.6633470796415083</v>
      </c>
      <c r="F126">
        <f t="shared" si="1"/>
        <v>2.6247708333333333</v>
      </c>
      <c r="G126">
        <f>LN(F126/参数实验室!$E$58)/参数实验室!$E$59</f>
        <v>0.31595076294461549</v>
      </c>
      <c r="H126">
        <f>INDEX(神经网络!$F$10:$BN$70,MATCH(ROUND(G126*2,1)/2,神经网络!$D$10:$D$70,0),MATCH(ROUND(E126*2,1)/2,神经网络!$F$8:$BN$8,0))</f>
        <v>2.5715732702623821</v>
      </c>
    </row>
    <row r="127" spans="1:8">
      <c r="A127" s="862">
        <v>40530</v>
      </c>
      <c r="B127">
        <v>0.24099999999999999</v>
      </c>
      <c r="C127">
        <v>0.667628</v>
      </c>
      <c r="D127">
        <v>3.1196009999999998</v>
      </c>
      <c r="E127">
        <f>LN(D127/参数实验室!$E$53)/参数实验室!$E$55</f>
        <v>0.64924299913488059</v>
      </c>
      <c r="F127">
        <f t="shared" si="1"/>
        <v>2.7702406639004149</v>
      </c>
      <c r="G127">
        <f>LN(F127/参数实验室!$E$58)/参数实验室!$E$59</f>
        <v>0.3442617091682682</v>
      </c>
      <c r="H127">
        <f>INDEX(神经网络!$F$10:$BN$70,MATCH(ROUND(G127*2,1)/2,神经网络!$D$10:$D$70,0),MATCH(ROUND(E127*2,1)/2,神经网络!$F$8:$BN$8,0))</f>
        <v>2.5945718946031415</v>
      </c>
    </row>
    <row r="128" spans="1:8">
      <c r="A128" s="862">
        <v>40531</v>
      </c>
      <c r="B128">
        <v>0.24010000000000001</v>
      </c>
      <c r="C128">
        <v>0.66002799999999995</v>
      </c>
      <c r="D128">
        <v>3.0970650000000002</v>
      </c>
      <c r="E128">
        <f>LN(D128/参数实验室!$E$53)/参数实验室!$E$55</f>
        <v>0.64068952832934767</v>
      </c>
      <c r="F128">
        <f t="shared" si="1"/>
        <v>2.7489712619741771</v>
      </c>
      <c r="G128">
        <f>LN(F128/参数实验室!$E$58)/参数实验室!$E$59</f>
        <v>0.34021642625192461</v>
      </c>
      <c r="H128">
        <f>INDEX(神经网络!$F$10:$BN$70,MATCH(ROUND(G128*2,1)/2,神经网络!$D$10:$D$70,0),MATCH(ROUND(E128*2,1)/2,神经网络!$F$8:$BN$8,0))</f>
        <v>2.5945718946031415</v>
      </c>
    </row>
    <row r="129" spans="1:8">
      <c r="A129" s="862">
        <v>40532</v>
      </c>
      <c r="B129">
        <v>0.26700000000000002</v>
      </c>
      <c r="C129">
        <v>0.64880499999999997</v>
      </c>
      <c r="D129">
        <v>3.3999619999999999</v>
      </c>
      <c r="E129">
        <f>LN(D129/参数实验室!$E$53)/参数实验室!$E$55</f>
        <v>0.75077155587382327</v>
      </c>
      <c r="F129">
        <f t="shared" si="1"/>
        <v>2.4299812734082393</v>
      </c>
      <c r="G129">
        <f>LN(F129/参数实验室!$E$58)/参数实验室!$E$59</f>
        <v>0.27547924682548075</v>
      </c>
      <c r="H129">
        <f>INDEX(神经网络!$F$10:$BN$70,MATCH(ROUND(G129*2,1)/2,神经网络!$D$10:$D$70,0),MATCH(ROUND(E129*2,1)/2,神经网络!$F$8:$BN$8,0))</f>
        <v>2.6613261590527335</v>
      </c>
    </row>
    <row r="130" spans="1:8">
      <c r="A130" s="862">
        <v>40533</v>
      </c>
      <c r="B130">
        <v>0.24</v>
      </c>
      <c r="C130">
        <v>0.63467799999999996</v>
      </c>
      <c r="D130">
        <v>3.0127250000000001</v>
      </c>
      <c r="E130">
        <f>LN(D130/参数实验室!$E$53)/参数实验室!$E$55</f>
        <v>0.60811665452030617</v>
      </c>
      <c r="F130">
        <f t="shared" si="1"/>
        <v>2.6444916666666667</v>
      </c>
      <c r="G130">
        <f>LN(F130/参数实验室!$E$58)/参数实验室!$E$59</f>
        <v>0.31987943699937849</v>
      </c>
      <c r="H130">
        <f>INDEX(神经网络!$F$10:$BN$70,MATCH(ROUND(G130*2,1)/2,神经网络!$D$10:$D$70,0),MATCH(ROUND(E130*2,1)/2,神经网络!$F$8:$BN$8,0))</f>
        <v>2.5164109558932193</v>
      </c>
    </row>
    <row r="131" spans="1:8">
      <c r="A131" s="862">
        <v>40534</v>
      </c>
      <c r="B131">
        <v>0.25</v>
      </c>
      <c r="C131">
        <v>0.64020600000000005</v>
      </c>
      <c r="D131">
        <v>3.1075719999999998</v>
      </c>
      <c r="E131">
        <f>LN(D131/参数实验室!$E$53)/参数实验室!$E$55</f>
        <v>0.64468514618199846</v>
      </c>
      <c r="F131">
        <f t="shared" si="1"/>
        <v>2.5608240000000002</v>
      </c>
      <c r="G131">
        <f>LN(F131/参数实验室!$E$58)/参数实验室!$E$59</f>
        <v>0.30300549570449647</v>
      </c>
      <c r="H131">
        <f>INDEX(神经网络!$F$10:$BN$70,MATCH(ROUND(G131*2,1)/2,神经网络!$D$10:$D$70,0),MATCH(ROUND(E131*2,1)/2,神经网络!$F$8:$BN$8,0))</f>
        <v>2.5715732702623821</v>
      </c>
    </row>
    <row r="132" spans="1:8">
      <c r="A132" s="862">
        <v>40535</v>
      </c>
      <c r="B132">
        <v>0.25</v>
      </c>
      <c r="C132">
        <v>0.64202599999999999</v>
      </c>
      <c r="D132">
        <v>3.0950389999999999</v>
      </c>
      <c r="E132">
        <f>LN(D132/参数实验室!$E$53)/参数实验室!$E$55</f>
        <v>0.63991751928118557</v>
      </c>
      <c r="F132">
        <f t="shared" ref="F132:F195" si="2">C132/B132</f>
        <v>2.5681039999999999</v>
      </c>
      <c r="G132">
        <f>LN(F132/参数实验室!$E$58)/参数实验室!$E$59</f>
        <v>0.30449545228007968</v>
      </c>
      <c r="H132">
        <f>INDEX(神经网络!$F$10:$BN$70,MATCH(ROUND(G132*2,1)/2,神经网络!$D$10:$D$70,0),MATCH(ROUND(E132*2,1)/2,神经网络!$F$8:$BN$8,0))</f>
        <v>2.5715732702623821</v>
      </c>
    </row>
    <row r="133" spans="1:8">
      <c r="A133" s="862">
        <v>40536</v>
      </c>
      <c r="B133">
        <v>0.248</v>
      </c>
      <c r="C133">
        <v>0.65571500000000005</v>
      </c>
      <c r="D133">
        <v>3.0589119999999999</v>
      </c>
      <c r="E133">
        <f>LN(D133/参数实验室!$E$53)/参数实验室!$E$55</f>
        <v>0.62606578888121611</v>
      </c>
      <c r="F133">
        <f t="shared" si="2"/>
        <v>2.6440120967741936</v>
      </c>
      <c r="G133">
        <f>LN(F133/参数实验室!$E$58)/参数实验室!$E$59</f>
        <v>0.31978424780827502</v>
      </c>
      <c r="H133">
        <f>INDEX(神经网络!$F$10:$BN$70,MATCH(ROUND(G133*2,1)/2,神经网络!$D$10:$D$70,0),MATCH(ROUND(E133*2,1)/2,神经网络!$F$8:$BN$8,0))</f>
        <v>2.5715732702623821</v>
      </c>
    </row>
    <row r="134" spans="1:8">
      <c r="A134" s="862">
        <v>40537</v>
      </c>
      <c r="B134">
        <v>0.24990000000000001</v>
      </c>
      <c r="C134">
        <v>0.66450799999999999</v>
      </c>
      <c r="D134">
        <v>3.0679050000000001</v>
      </c>
      <c r="E134">
        <f>LN(D134/参数实验室!$E$53)/参数实验室!$E$55</f>
        <v>0.62952909733071982</v>
      </c>
      <c r="F134">
        <f t="shared" si="2"/>
        <v>2.6590956382553022</v>
      </c>
      <c r="G134">
        <f>LN(F134/参数实验室!$E$58)/参数实验室!$E$59</f>
        <v>0.32276992317994807</v>
      </c>
      <c r="H134">
        <f>INDEX(神经网络!$F$10:$BN$70,MATCH(ROUND(G134*2,1)/2,神经网络!$D$10:$D$70,0),MATCH(ROUND(E134*2,1)/2,神经网络!$F$8:$BN$8,0))</f>
        <v>2.5715732702623821</v>
      </c>
    </row>
    <row r="135" spans="1:8">
      <c r="A135" s="862">
        <v>40538</v>
      </c>
      <c r="B135">
        <v>0.26500000000000001</v>
      </c>
      <c r="C135">
        <v>0.68603999999999998</v>
      </c>
      <c r="D135">
        <v>3.2367720000000002</v>
      </c>
      <c r="E135">
        <f>LN(D135/参数实验室!$E$53)/参数实验室!$E$55</f>
        <v>0.69274218574706059</v>
      </c>
      <c r="F135">
        <f t="shared" si="2"/>
        <v>2.5888301886792453</v>
      </c>
      <c r="G135">
        <f>LN(F135/参数实验室!$E$58)/参数实验室!$E$59</f>
        <v>0.30871434749993593</v>
      </c>
      <c r="H135">
        <f>INDEX(神经网络!$F$10:$BN$70,MATCH(ROUND(G135*2,1)/2,神经网络!$D$10:$D$70,0),MATCH(ROUND(E135*2,1)/2,神经网络!$F$8:$BN$8,0))</f>
        <v>2.6191785411197768</v>
      </c>
    </row>
    <row r="136" spans="1:8">
      <c r="A136" s="862">
        <v>40539</v>
      </c>
      <c r="B136">
        <v>0.26500000000000001</v>
      </c>
      <c r="C136">
        <v>0.69560299999999997</v>
      </c>
      <c r="D136">
        <v>3.2187239999999999</v>
      </c>
      <c r="E136">
        <f>LN(D136/参数实验室!$E$53)/参数实验室!$E$55</f>
        <v>0.68614556109651437</v>
      </c>
      <c r="F136">
        <f t="shared" si="2"/>
        <v>2.6249169811320754</v>
      </c>
      <c r="G136">
        <f>LN(F136/参数实验室!$E$58)/参数实验室!$E$59</f>
        <v>0.31597998611589273</v>
      </c>
      <c r="H136">
        <f>INDEX(神经网络!$F$10:$BN$70,MATCH(ROUND(G136*2,1)/2,神经网络!$D$10:$D$70,0),MATCH(ROUND(E136*2,1)/2,神经网络!$F$8:$BN$8,0))</f>
        <v>2.6191785411197768</v>
      </c>
    </row>
    <row r="137" spans="1:8">
      <c r="A137" s="862">
        <v>40540</v>
      </c>
      <c r="B137">
        <v>0.28100000000000003</v>
      </c>
      <c r="C137">
        <v>0.70117600000000002</v>
      </c>
      <c r="D137">
        <v>3.3936099999999998</v>
      </c>
      <c r="E137">
        <f>LN(D137/参数实验室!$E$53)/参数实验室!$E$55</f>
        <v>0.74856541312904212</v>
      </c>
      <c r="F137">
        <f t="shared" si="2"/>
        <v>2.4952882562277576</v>
      </c>
      <c r="G137">
        <f>LN(F137/参数实验室!$E$58)/参数实验室!$E$59</f>
        <v>0.28939874616553118</v>
      </c>
      <c r="H137">
        <f>INDEX(神经网络!$F$10:$BN$70,MATCH(ROUND(G137*2,1)/2,神经网络!$D$10:$D$70,0),MATCH(ROUND(E137*2,1)/2,神经网络!$F$8:$BN$8,0))</f>
        <v>2.6613261590527335</v>
      </c>
    </row>
    <row r="138" spans="1:8">
      <c r="A138" s="862">
        <v>40541</v>
      </c>
      <c r="B138">
        <v>0.3</v>
      </c>
      <c r="C138">
        <v>0.72266300000000006</v>
      </c>
      <c r="D138">
        <v>3.5551490000000001</v>
      </c>
      <c r="E138">
        <f>LN(D138/参数实验室!$E$53)/参数实验室!$E$55</f>
        <v>0.80342715218340233</v>
      </c>
      <c r="F138">
        <f t="shared" si="2"/>
        <v>2.408876666666667</v>
      </c>
      <c r="G138">
        <f>LN(F138/参数实验室!$E$58)/参数实验室!$E$59</f>
        <v>0.27090093163188811</v>
      </c>
      <c r="H138">
        <f>INDEX(神经网络!$F$10:$BN$70,MATCH(ROUND(G138*2,1)/2,神经网络!$D$10:$D$70,0),MATCH(ROUND(E138*2,1)/2,神经网络!$F$8:$BN$8,0))</f>
        <v>2.6828327814807689</v>
      </c>
    </row>
    <row r="139" spans="1:8">
      <c r="A139" s="862">
        <v>40542</v>
      </c>
      <c r="B139">
        <v>0.3</v>
      </c>
      <c r="C139">
        <v>0.74054900000000001</v>
      </c>
      <c r="D139">
        <v>3.5300009999999999</v>
      </c>
      <c r="E139">
        <f>LN(D139/参数实验室!$E$53)/参数实验室!$E$55</f>
        <v>0.79505229514577636</v>
      </c>
      <c r="F139">
        <f t="shared" si="2"/>
        <v>2.4684966666666668</v>
      </c>
      <c r="G139">
        <f>LN(F139/参数实验室!$E$58)/参数实验室!$E$59</f>
        <v>0.28373298470688413</v>
      </c>
      <c r="H139">
        <f>INDEX(神经网络!$F$10:$BN$70,MATCH(ROUND(G139*2,1)/2,神经网络!$D$10:$D$70,0),MATCH(ROUND(E139*2,1)/2,神经网络!$F$8:$BN$8,0))</f>
        <v>2.7020625424229565</v>
      </c>
    </row>
    <row r="140" spans="1:8">
      <c r="A140" s="862">
        <v>40543</v>
      </c>
      <c r="B140">
        <v>0.3</v>
      </c>
      <c r="C140">
        <v>0.75581600000000004</v>
      </c>
      <c r="D140">
        <v>3.512553</v>
      </c>
      <c r="E140">
        <f>LN(D140/参数实验室!$E$53)/参数实验室!$E$55</f>
        <v>0.78920658158307633</v>
      </c>
      <c r="F140">
        <f t="shared" si="2"/>
        <v>2.5193866666666671</v>
      </c>
      <c r="G140">
        <f>LN(F140/参数实验室!$E$58)/参数实验室!$E$59</f>
        <v>0.29444323886354051</v>
      </c>
      <c r="H140">
        <f>INDEX(神经网络!$F$10:$BN$70,MATCH(ROUND(G140*2,1)/2,神经网络!$D$10:$D$70,0),MATCH(ROUND(E140*2,1)/2,神经网络!$F$8:$BN$8,0))</f>
        <v>2.7020625424229565</v>
      </c>
    </row>
    <row r="141" spans="1:8">
      <c r="A141" s="862">
        <v>40544</v>
      </c>
      <c r="B141">
        <v>0.3</v>
      </c>
      <c r="C141">
        <v>0.76388800000000001</v>
      </c>
      <c r="D141">
        <v>3.494319</v>
      </c>
      <c r="E141">
        <f>LN(D141/参数实验室!$E$53)/参数实验室!$E$55</f>
        <v>0.783066418266399</v>
      </c>
      <c r="F141">
        <f t="shared" si="2"/>
        <v>2.5462933333333333</v>
      </c>
      <c r="G141">
        <f>LN(F141/参数实验室!$E$58)/参数实验室!$E$59</f>
        <v>0.30001887948642053</v>
      </c>
      <c r="H141">
        <f>INDEX(神经网络!$F$10:$BN$70,MATCH(ROUND(G141*2,1)/2,神经网络!$D$10:$D$70,0),MATCH(ROUND(E141*2,1)/2,神经网络!$F$8:$BN$8,0))</f>
        <v>2.7020625424229565</v>
      </c>
    </row>
    <row r="142" spans="1:8">
      <c r="A142" s="862">
        <v>40545</v>
      </c>
      <c r="B142">
        <v>0.3</v>
      </c>
      <c r="C142">
        <v>0.77487200000000001</v>
      </c>
      <c r="D142">
        <v>3.463746</v>
      </c>
      <c r="E142">
        <f>LN(D142/参数实验室!$E$53)/参数实验室!$E$55</f>
        <v>0.7726989301651096</v>
      </c>
      <c r="F142">
        <f t="shared" si="2"/>
        <v>2.5829066666666667</v>
      </c>
      <c r="G142">
        <f>LN(F142/参数实验室!$E$58)/参数实验室!$E$59</f>
        <v>0.30751204895920925</v>
      </c>
      <c r="H142">
        <f>INDEX(神经网络!$F$10:$BN$70,MATCH(ROUND(G142*2,1)/2,神经网络!$D$10:$D$70,0),MATCH(ROUND(E142*2,1)/2,神经网络!$F$8:$BN$8,0))</f>
        <v>2.6613261590527335</v>
      </c>
    </row>
    <row r="143" spans="1:8">
      <c r="A143" s="862">
        <v>40546</v>
      </c>
      <c r="B143">
        <v>0.29499999999999998</v>
      </c>
      <c r="C143">
        <v>0.811859</v>
      </c>
      <c r="D143">
        <v>3.3861919999999999</v>
      </c>
      <c r="E143">
        <f>LN(D143/参数实验室!$E$53)/参数实验室!$E$55</f>
        <v>0.7459837999621779</v>
      </c>
      <c r="F143">
        <f t="shared" si="2"/>
        <v>2.7520644067796614</v>
      </c>
      <c r="G143">
        <f>LN(F143/参数实验室!$E$58)/参数实验室!$E$59</f>
        <v>0.34080666046447794</v>
      </c>
      <c r="H143">
        <f>INDEX(神经网络!$F$10:$BN$70,MATCH(ROUND(G143*2,1)/2,神经网络!$D$10:$D$70,0),MATCH(ROUND(E143*2,1)/2,神经网络!$F$8:$BN$8,0))</f>
        <v>2.6829167336191584</v>
      </c>
    </row>
    <row r="144" spans="1:8">
      <c r="A144" s="862">
        <v>40547</v>
      </c>
      <c r="B144">
        <v>0.29899999999999999</v>
      </c>
      <c r="C144">
        <v>0.86287000000000003</v>
      </c>
      <c r="D144">
        <v>3.4174479999999998</v>
      </c>
      <c r="E144">
        <f>LN(D144/参数实验室!$E$53)/参数实验室!$E$55</f>
        <v>0.75682347602009137</v>
      </c>
      <c r="F144">
        <f t="shared" si="2"/>
        <v>2.8858528428093648</v>
      </c>
      <c r="G144">
        <f>LN(F144/参数实验室!$E$58)/参数实验室!$E$59</f>
        <v>0.36572103345979518</v>
      </c>
      <c r="H144">
        <f>INDEX(神经网络!$F$10:$BN$70,MATCH(ROUND(G144*2,1)/2,神经网络!$D$10:$D$70,0),MATCH(ROUND(E144*2,1)/2,神经网络!$F$8:$BN$8,0))</f>
        <v>2.6829167336191584</v>
      </c>
    </row>
    <row r="145" spans="1:8">
      <c r="A145" s="862">
        <v>40548</v>
      </c>
      <c r="B145">
        <v>0.29899999999999999</v>
      </c>
      <c r="C145">
        <v>0.91260399999999997</v>
      </c>
      <c r="D145">
        <v>3.3999440000000001</v>
      </c>
      <c r="E145">
        <f>LN(D145/参数实验室!$E$53)/参数实验室!$E$55</f>
        <v>0.75076531003501557</v>
      </c>
      <c r="F145">
        <f t="shared" si="2"/>
        <v>3.0521872909698997</v>
      </c>
      <c r="G145">
        <f>LN(F145/参数实验室!$E$58)/参数实验室!$E$59</f>
        <v>0.39513280912328247</v>
      </c>
      <c r="H145">
        <f>INDEX(神经网络!$F$10:$BN$70,MATCH(ROUND(G145*2,1)/2,神经网络!$D$10:$D$70,0),MATCH(ROUND(E145*2,1)/2,神经网络!$F$8:$BN$8,0))</f>
        <v>2.7021186885680417</v>
      </c>
    </row>
    <row r="146" spans="1:8">
      <c r="A146" s="862">
        <v>40549</v>
      </c>
      <c r="B146">
        <v>0.29799999999999999</v>
      </c>
      <c r="C146">
        <v>0.97189199999999998</v>
      </c>
      <c r="D146">
        <v>3.3740899999999998</v>
      </c>
      <c r="E146">
        <f>LN(D146/参数实验室!$E$53)/参数实验室!$E$55</f>
        <v>0.74175989657765851</v>
      </c>
      <c r="F146">
        <f t="shared" si="2"/>
        <v>3.2613825503355707</v>
      </c>
      <c r="G146">
        <f>LN(F146/参数实验室!$E$58)/参数实验室!$E$59</f>
        <v>0.42992681255235826</v>
      </c>
      <c r="H146">
        <f>INDEX(神经网络!$F$10:$BN$70,MATCH(ROUND(G146*2,1)/2,神经网络!$D$10:$D$70,0),MATCH(ROUND(E146*2,1)/2,神经网络!$F$8:$BN$8,0))</f>
        <v>2.7180947299240517</v>
      </c>
    </row>
    <row r="147" spans="1:8">
      <c r="A147" s="862">
        <v>40550</v>
      </c>
      <c r="B147">
        <v>0.32</v>
      </c>
      <c r="C147">
        <v>1.0221199999999999</v>
      </c>
      <c r="D147">
        <v>3.596625</v>
      </c>
      <c r="E147">
        <f>LN(D147/参数实验室!$E$53)/参数实验室!$E$55</f>
        <v>0.81711102813619552</v>
      </c>
      <c r="F147">
        <f t="shared" si="2"/>
        <v>3.1941249999999997</v>
      </c>
      <c r="G147">
        <f>LN(F147/参数实验室!$E$58)/参数实验室!$E$59</f>
        <v>0.41898989572891887</v>
      </c>
      <c r="H147">
        <f>INDEX(神经网络!$F$10:$BN$70,MATCH(ROUND(G147*2,1)/2,神经网络!$D$10:$D$70,0),MATCH(ROUND(E147*2,1)/2,神经网络!$F$8:$BN$8,0))</f>
        <v>2.7367274115306124</v>
      </c>
    </row>
    <row r="148" spans="1:8">
      <c r="A148" s="862">
        <v>40551</v>
      </c>
      <c r="B148">
        <v>0.32290000000000002</v>
      </c>
      <c r="C148">
        <v>1.062154</v>
      </c>
      <c r="D148">
        <v>3.6031140000000001</v>
      </c>
      <c r="E148">
        <f>LN(D148/参数实验室!$E$53)/参数实验室!$E$55</f>
        <v>0.81923761102287951</v>
      </c>
      <c r="F148">
        <f t="shared" si="2"/>
        <v>3.289420873335398</v>
      </c>
      <c r="G148">
        <f>LN(F148/参数实验室!$E$58)/参数实验室!$E$59</f>
        <v>0.43441973230604591</v>
      </c>
      <c r="H148">
        <f>INDEX(神经网络!$F$10:$BN$70,MATCH(ROUND(G148*2,1)/2,神经网络!$D$10:$D$70,0),MATCH(ROUND(E148*2,1)/2,神经网络!$F$8:$BN$8,0))</f>
        <v>2.7527038564983592</v>
      </c>
    </row>
    <row r="149" spans="1:8">
      <c r="A149" s="862">
        <v>40552</v>
      </c>
      <c r="B149">
        <v>0.32300000000000001</v>
      </c>
      <c r="C149">
        <v>1.0581590000000001</v>
      </c>
      <c r="D149">
        <v>3.5830299999999999</v>
      </c>
      <c r="E149">
        <f>LN(D149/参数实验室!$E$53)/参数实验室!$E$55</f>
        <v>0.81264319102678395</v>
      </c>
      <c r="F149">
        <f t="shared" si="2"/>
        <v>3.2760340557275542</v>
      </c>
      <c r="G149">
        <f>LN(F149/参数实验室!$E$58)/参数实验室!$E$59</f>
        <v>0.43227939773417273</v>
      </c>
      <c r="H149">
        <f>INDEX(神经网络!$F$10:$BN$70,MATCH(ROUND(G149*2,1)/2,神经网络!$D$10:$D$70,0),MATCH(ROUND(E149*2,1)/2,神经网络!$F$8:$BN$8,0))</f>
        <v>2.7527038564983592</v>
      </c>
    </row>
    <row r="150" spans="1:8">
      <c r="A150" s="862">
        <v>40553</v>
      </c>
      <c r="B150">
        <v>0.3266</v>
      </c>
      <c r="C150">
        <v>1.072916</v>
      </c>
      <c r="D150">
        <v>3.5679059999999998</v>
      </c>
      <c r="E150">
        <f>LN(D150/参数实验室!$E$53)/参数实验室!$E$55</f>
        <v>0.80765290313559424</v>
      </c>
      <c r="F150">
        <f t="shared" si="2"/>
        <v>3.2851071647274952</v>
      </c>
      <c r="G150">
        <f>LN(F150/参数实验室!$E$58)/参数实验室!$E$59</f>
        <v>0.43373099306413548</v>
      </c>
      <c r="H150">
        <f>INDEX(神经网络!$F$10:$BN$70,MATCH(ROUND(G150*2,1)/2,神经网络!$D$10:$D$70,0),MATCH(ROUND(E150*2,1)/2,神经网络!$F$8:$BN$8,0))</f>
        <v>2.7527038564983592</v>
      </c>
    </row>
    <row r="151" spans="1:8">
      <c r="A151" s="862">
        <v>40554</v>
      </c>
      <c r="B151">
        <v>0.3266</v>
      </c>
      <c r="C151">
        <v>1.0790219999999999</v>
      </c>
      <c r="D151">
        <v>3.474345</v>
      </c>
      <c r="E151">
        <f>LN(D151/参数实验室!$E$53)/参数实验室!$E$55</f>
        <v>0.7763034416539335</v>
      </c>
      <c r="F151">
        <f t="shared" si="2"/>
        <v>3.3038028169014084</v>
      </c>
      <c r="G151">
        <f>LN(F151/参数实验室!$E$58)/参数实验室!$E$59</f>
        <v>0.43670948722863906</v>
      </c>
      <c r="H151">
        <f>INDEX(神经网络!$F$10:$BN$70,MATCH(ROUND(G151*2,1)/2,神经网络!$D$10:$D$70,0),MATCH(ROUND(E151*2,1)/2,神经网络!$F$8:$BN$8,0))</f>
        <v>2.7527038564983592</v>
      </c>
    </row>
    <row r="152" spans="1:8">
      <c r="A152" s="862">
        <v>40555</v>
      </c>
      <c r="B152">
        <v>0.31879999999999997</v>
      </c>
      <c r="C152">
        <v>1.0685819999999999</v>
      </c>
      <c r="D152">
        <v>3.376134</v>
      </c>
      <c r="E152">
        <f>LN(D152/参数实验室!$E$53)/参数实验室!$E$55</f>
        <v>0.74247436640988351</v>
      </c>
      <c r="F152">
        <f t="shared" si="2"/>
        <v>3.3518883312421583</v>
      </c>
      <c r="G152">
        <f>LN(F152/参数实验室!$E$58)/参数实验室!$E$59</f>
        <v>0.44429346766818778</v>
      </c>
      <c r="H152">
        <f>INDEX(神经网络!$F$10:$BN$70,MATCH(ROUND(G152*2,1)/2,神经网络!$D$10:$D$70,0),MATCH(ROUND(E152*2,1)/2,神经网络!$F$8:$BN$8,0))</f>
        <v>2.7180947299240517</v>
      </c>
    </row>
    <row r="153" spans="1:8">
      <c r="A153" s="862">
        <v>40556</v>
      </c>
      <c r="B153">
        <v>0.31759999999999999</v>
      </c>
      <c r="C153">
        <v>1.064899</v>
      </c>
      <c r="D153">
        <v>3.3152010000000001</v>
      </c>
      <c r="E153">
        <f>LN(D153/参数实验室!$E$53)/参数实验室!$E$55</f>
        <v>0.72098750570629644</v>
      </c>
      <c r="F153">
        <f t="shared" si="2"/>
        <v>3.3529565491183879</v>
      </c>
      <c r="G153">
        <f>LN(F153/参数实验室!$E$58)/参数实验室!$E$59</f>
        <v>0.44446070747342692</v>
      </c>
      <c r="H153">
        <f>INDEX(神经网络!$F$10:$BN$70,MATCH(ROUND(G153*2,1)/2,神经网络!$D$10:$D$70,0),MATCH(ROUND(E153*2,1)/2,神经网络!$F$8:$BN$8,0))</f>
        <v>2.6829522729550406</v>
      </c>
    </row>
    <row r="154" spans="1:8">
      <c r="A154" s="862">
        <v>40557</v>
      </c>
      <c r="B154">
        <v>0.4</v>
      </c>
      <c r="C154">
        <v>1.081698</v>
      </c>
      <c r="D154">
        <v>4.1074149999999996</v>
      </c>
      <c r="E154">
        <f>LN(D154/参数实验室!$E$53)/参数实验室!$E$55</f>
        <v>0.97377986536781835</v>
      </c>
      <c r="F154">
        <f t="shared" si="2"/>
        <v>2.7042449999999998</v>
      </c>
      <c r="G154">
        <f>LN(F154/参数实验室!$E$58)/参数实验室!$E$59</f>
        <v>0.33160672338928349</v>
      </c>
      <c r="H154">
        <f>INDEX(神经网络!$F$10:$BN$70,MATCH(ROUND(G154*2,1)/2,神经网络!$D$10:$D$70,0),MATCH(ROUND(E154*2,1)/2,神经网络!$F$8:$BN$8,0))</f>
        <v>2.8064265861865083</v>
      </c>
    </row>
    <row r="155" spans="1:8">
      <c r="A155" s="862">
        <v>40558</v>
      </c>
      <c r="B155">
        <v>0.38600000000000001</v>
      </c>
      <c r="C155">
        <v>1.09849</v>
      </c>
      <c r="D155">
        <v>3.934796</v>
      </c>
      <c r="E155">
        <f>LN(D155/参数实验室!$E$53)/参数实验室!$E$55</f>
        <v>0.92312735004169988</v>
      </c>
      <c r="F155">
        <f t="shared" si="2"/>
        <v>2.8458290155440413</v>
      </c>
      <c r="G155">
        <f>LN(F155/参数实验室!$E$58)/参数实验室!$E$59</f>
        <v>0.35839089563125393</v>
      </c>
      <c r="H155">
        <f>INDEX(神经网络!$F$10:$BN$70,MATCH(ROUND(G155*2,1)/2,神经网络!$D$10:$D$70,0),MATCH(ROUND(E155*2,1)/2,神经网络!$F$8:$BN$8,0))</f>
        <v>2.7818847028531346</v>
      </c>
    </row>
    <row r="156" spans="1:8">
      <c r="A156" s="862">
        <v>40559</v>
      </c>
      <c r="B156">
        <v>0.38679999999999998</v>
      </c>
      <c r="C156">
        <v>1.1000620000000001</v>
      </c>
      <c r="D156">
        <v>3.890727</v>
      </c>
      <c r="E156">
        <f>LN(D156/参数实验室!$E$53)/参数实验室!$E$55</f>
        <v>0.90983977927765924</v>
      </c>
      <c r="F156">
        <f t="shared" si="2"/>
        <v>2.8440072388831443</v>
      </c>
      <c r="G156">
        <f>LN(F156/参数实验室!$E$58)/参数实验室!$E$59</f>
        <v>0.35805479918278638</v>
      </c>
      <c r="H156">
        <f>INDEX(神经网络!$F$10:$BN$70,MATCH(ROUND(G156*2,1)/2,神经网络!$D$10:$D$70,0),MATCH(ROUND(E156*2,1)/2,神经网络!$F$8:$BN$8,0))</f>
        <v>2.7818847028531346</v>
      </c>
    </row>
    <row r="157" spans="1:8">
      <c r="A157" s="862">
        <v>40560</v>
      </c>
      <c r="B157">
        <v>0.34949999999999998</v>
      </c>
      <c r="C157">
        <v>1.0939289999999999</v>
      </c>
      <c r="D157">
        <v>3.4844390000000001</v>
      </c>
      <c r="E157">
        <f>LN(D157/参数实验室!$E$53)/参数实验室!$E$55</f>
        <v>0.77972600444556983</v>
      </c>
      <c r="F157">
        <f t="shared" si="2"/>
        <v>3.1299828326180257</v>
      </c>
      <c r="G157">
        <f>LN(F157/参数实验室!$E$58)/参数实验室!$E$59</f>
        <v>0.40834288235500382</v>
      </c>
      <c r="H157">
        <f>INDEX(神经网络!$F$10:$BN$70,MATCH(ROUND(G157*2,1)/2,神经网络!$D$10:$D$70,0),MATCH(ROUND(E157*2,1)/2,神经网络!$F$8:$BN$8,0))</f>
        <v>2.7367274115306124</v>
      </c>
    </row>
    <row r="158" spans="1:8">
      <c r="A158" s="862">
        <v>40561</v>
      </c>
      <c r="B158">
        <v>0.313</v>
      </c>
      <c r="C158">
        <v>1.1285970000000001</v>
      </c>
      <c r="D158">
        <v>3.1100829999999999</v>
      </c>
      <c r="E158">
        <f>LN(D158/参数实验室!$E$53)/参数实验室!$E$55</f>
        <v>0.64563803293967903</v>
      </c>
      <c r="F158">
        <f t="shared" si="2"/>
        <v>3.6057412140575082</v>
      </c>
      <c r="G158">
        <f>LN(F158/参数实验室!$E$58)/参数实验室!$E$59</f>
        <v>0.4826096439420165</v>
      </c>
      <c r="H158">
        <f>INDEX(神经网络!$F$10:$BN$70,MATCH(ROUND(G158*2,1)/2,神经网络!$D$10:$D$70,0),MATCH(ROUND(E158*2,1)/2,神经网络!$F$8:$BN$8,0))</f>
        <v>2.6614011555204895</v>
      </c>
    </row>
    <row r="159" spans="1:8">
      <c r="A159" s="862">
        <v>40562</v>
      </c>
      <c r="B159">
        <v>0.313</v>
      </c>
      <c r="C159">
        <v>1.128574</v>
      </c>
      <c r="D159">
        <v>3.0726070000000001</v>
      </c>
      <c r="E159">
        <f>LN(D159/参数实验室!$E$53)/参数实验室!$E$55</f>
        <v>0.63133585247991764</v>
      </c>
      <c r="F159">
        <f t="shared" si="2"/>
        <v>3.605667731629393</v>
      </c>
      <c r="G159">
        <f>LN(F159/参数实验室!$E$58)/参数实验室!$E$59</f>
        <v>0.48259894768285738</v>
      </c>
      <c r="H159">
        <f>INDEX(神经网络!$F$10:$BN$70,MATCH(ROUND(G159*2,1)/2,神经网络!$D$10:$D$70,0),MATCH(ROUND(E159*2,1)/2,神经网络!$F$8:$BN$8,0))</f>
        <v>2.6614011555204895</v>
      </c>
    </row>
    <row r="160" spans="1:8">
      <c r="A160" s="862">
        <v>40563</v>
      </c>
      <c r="B160">
        <v>0.39</v>
      </c>
      <c r="C160">
        <v>1.142377</v>
      </c>
      <c r="D160">
        <v>3.787515</v>
      </c>
      <c r="E160">
        <f>LN(D160/参数实验室!$E$53)/参数实验室!$E$55</f>
        <v>0.87812105341705848</v>
      </c>
      <c r="F160">
        <f t="shared" si="2"/>
        <v>2.9291717948717948</v>
      </c>
      <c r="G160">
        <f>LN(F160/参数实验室!$E$58)/参数实验室!$E$59</f>
        <v>0.37354096515126223</v>
      </c>
      <c r="H160">
        <f>INDEX(神经网络!$F$10:$BN$70,MATCH(ROUND(G160*2,1)/2,神经网络!$D$10:$D$70,0),MATCH(ROUND(E160*2,1)/2,神经网络!$F$8:$BN$8,0))</f>
        <v>2.7818847028531346</v>
      </c>
    </row>
    <row r="161" spans="1:8">
      <c r="A161" s="862">
        <v>40564</v>
      </c>
      <c r="B161">
        <v>0.4199</v>
      </c>
      <c r="C161">
        <v>1.1383669999999999</v>
      </c>
      <c r="D161">
        <v>4.0332420000000004</v>
      </c>
      <c r="E161">
        <f>LN(D161/参数实验室!$E$53)/参数实验室!$E$55</f>
        <v>0.95228079987261582</v>
      </c>
      <c r="F161">
        <f t="shared" si="2"/>
        <v>2.7110431055013096</v>
      </c>
      <c r="G161">
        <f>LN(F161/参数实验室!$E$58)/参数实验室!$E$59</f>
        <v>0.33292447969788302</v>
      </c>
      <c r="H161">
        <f>INDEX(神经网络!$F$10:$BN$70,MATCH(ROUND(G161*2,1)/2,神经网络!$D$10:$D$70,0),MATCH(ROUND(E161*2,1)/2,神经网络!$F$8:$BN$8,0))</f>
        <v>2.8064265861865083</v>
      </c>
    </row>
    <row r="162" spans="1:8">
      <c r="A162" s="862">
        <v>40565</v>
      </c>
      <c r="B162">
        <v>0.44429999999999997</v>
      </c>
      <c r="C162">
        <v>1.131283</v>
      </c>
      <c r="D162">
        <v>4.1752729999999998</v>
      </c>
      <c r="E162">
        <f>LN(D162/参数实验室!$E$53)/参数实验室!$E$55</f>
        <v>0.99311114691447122</v>
      </c>
      <c r="F162">
        <f t="shared" si="2"/>
        <v>2.5462142696376326</v>
      </c>
      <c r="G162">
        <f>LN(F162/参数实验室!$E$58)/参数实验室!$E$59</f>
        <v>0.30000258224993581</v>
      </c>
      <c r="H162">
        <f>INDEX(神经网络!$F$10:$BN$70,MATCH(ROUND(G162*2,1)/2,神经网络!$D$10:$D$70,0),MATCH(ROUND(E162*2,1)/2,神经网络!$F$8:$BN$8,0))</f>
        <v>2.8196344193909142</v>
      </c>
    </row>
    <row r="163" spans="1:8">
      <c r="A163" s="862">
        <v>40566</v>
      </c>
      <c r="B163">
        <v>0.44240000000000002</v>
      </c>
      <c r="C163">
        <v>1.12313</v>
      </c>
      <c r="D163">
        <v>4.1146739999999999</v>
      </c>
      <c r="E163">
        <f>LN(D163/参数实验室!$E$53)/参数实验室!$E$55</f>
        <v>0.97586299315274661</v>
      </c>
      <c r="F163">
        <f t="shared" si="2"/>
        <v>2.5387206148282098</v>
      </c>
      <c r="G163">
        <f>LN(F163/参数实验室!$E$58)/参数实验室!$E$59</f>
        <v>0.29845562915778689</v>
      </c>
      <c r="H163">
        <f>INDEX(神经网络!$F$10:$BN$70,MATCH(ROUND(G163*2,1)/2,神经网络!$D$10:$D$70,0),MATCH(ROUND(E163*2,1)/2,神经网络!$F$8:$BN$8,0))</f>
        <v>2.8196344193909142</v>
      </c>
    </row>
    <row r="164" spans="1:8">
      <c r="A164" s="862">
        <v>40567</v>
      </c>
      <c r="B164">
        <v>0.4199</v>
      </c>
      <c r="C164">
        <v>1.1171420000000001</v>
      </c>
      <c r="D164">
        <v>3.8538570000000001</v>
      </c>
      <c r="E164">
        <f>LN(D164/参数实验室!$E$53)/参数实验室!$E$55</f>
        <v>0.89860668251504761</v>
      </c>
      <c r="F164">
        <f t="shared" si="2"/>
        <v>2.6604953560371518</v>
      </c>
      <c r="G164">
        <f>LN(F164/参数实验室!$E$58)/参数实验室!$E$59</f>
        <v>0.32304612770571689</v>
      </c>
      <c r="H164">
        <f>INDEX(神经网络!$F$10:$BN$70,MATCH(ROUND(G164*2,1)/2,神经网络!$D$10:$D$70,0),MATCH(ROUND(E164*2,1)/2,神经网络!$F$8:$BN$8,0))</f>
        <v>2.7658884111614173</v>
      </c>
    </row>
    <row r="165" spans="1:8">
      <c r="A165" s="862">
        <v>40568</v>
      </c>
      <c r="B165">
        <v>0.41</v>
      </c>
      <c r="C165">
        <v>1.1159589999999999</v>
      </c>
      <c r="D165">
        <v>3.7395890000000001</v>
      </c>
      <c r="E165">
        <f>LN(D165/参数实验室!$E$53)/参数实验室!$E$55</f>
        <v>0.86309758142849224</v>
      </c>
      <c r="F165">
        <f t="shared" si="2"/>
        <v>2.7218512195121951</v>
      </c>
      <c r="G165">
        <f>LN(F165/参数实验室!$E$58)/参数实验室!$E$59</f>
        <v>0.33501275511089679</v>
      </c>
      <c r="H165">
        <f>INDEX(神经网络!$F$10:$BN$70,MATCH(ROUND(G165*2,1)/2,神经网络!$D$10:$D$70,0),MATCH(ROUND(E165*2,1)/2,神经网络!$F$8:$BN$8,0))</f>
        <v>2.7526651841374887</v>
      </c>
    </row>
    <row r="166" spans="1:8">
      <c r="A166" s="862">
        <v>40569</v>
      </c>
      <c r="B166">
        <v>0.41699999999999998</v>
      </c>
      <c r="C166">
        <v>1.1137300000000001</v>
      </c>
      <c r="D166">
        <v>3.2826759999999999</v>
      </c>
      <c r="E166">
        <f>LN(D166/参数实验室!$E$53)/参数实验室!$E$55</f>
        <v>0.7093559505597189</v>
      </c>
      <c r="F166">
        <f t="shared" si="2"/>
        <v>2.6708153477218231</v>
      </c>
      <c r="G166">
        <f>LN(F166/参数实验室!$E$58)/参数实验室!$E$59</f>
        <v>0.32507808435824098</v>
      </c>
      <c r="H166">
        <f>INDEX(神经网络!$F$10:$BN$70,MATCH(ROUND(G166*2,1)/2,神经网络!$D$10:$D$70,0),MATCH(ROUND(E166*2,1)/2,神经网络!$F$8:$BN$8,0))</f>
        <v>2.6421787288732652</v>
      </c>
    </row>
    <row r="167" spans="1:8">
      <c r="A167" s="862">
        <v>40570</v>
      </c>
      <c r="B167">
        <v>0.42120000000000002</v>
      </c>
      <c r="C167">
        <v>1.126093</v>
      </c>
      <c r="D167">
        <v>3.2985220000000002</v>
      </c>
      <c r="E167">
        <f>LN(D167/参数实验室!$E$53)/参数实验室!$E$55</f>
        <v>0.71503710649212948</v>
      </c>
      <c r="F167">
        <f t="shared" si="2"/>
        <v>2.6735351377018044</v>
      </c>
      <c r="G167">
        <f>LN(F167/参数实验室!$E$58)/参数实验室!$E$59</f>
        <v>0.32561229067365927</v>
      </c>
      <c r="H167">
        <f>INDEX(神经网络!$F$10:$BN$70,MATCH(ROUND(G167*2,1)/2,神经网络!$D$10:$D$70,0),MATCH(ROUND(E167*2,1)/2,神经网络!$F$8:$BN$8,0))</f>
        <v>2.6421787288732652</v>
      </c>
    </row>
    <row r="168" spans="1:8">
      <c r="A168" s="862">
        <v>40571</v>
      </c>
      <c r="B168">
        <v>0.44600000000000001</v>
      </c>
      <c r="C168">
        <v>1.137148</v>
      </c>
      <c r="D168">
        <v>3.4496419999999999</v>
      </c>
      <c r="E168">
        <f>LN(D168/参数实验室!$E$53)/参数实验室!$E$55</f>
        <v>0.7678852952766152</v>
      </c>
      <c r="F168">
        <f t="shared" si="2"/>
        <v>2.549659192825112</v>
      </c>
      <c r="G168">
        <f>LN(F168/参数实验室!$E$58)/参数实验室!$E$59</f>
        <v>0.3007122082450896</v>
      </c>
      <c r="H168">
        <f>INDEX(神经网络!$F$10:$BN$70,MATCH(ROUND(G168*2,1)/2,神经网络!$D$10:$D$70,0),MATCH(ROUND(E168*2,1)/2,神经网络!$F$8:$BN$8,0))</f>
        <v>2.6613261590527335</v>
      </c>
    </row>
    <row r="169" spans="1:8">
      <c r="A169" s="862">
        <v>40572</v>
      </c>
      <c r="B169">
        <v>0.439</v>
      </c>
      <c r="C169">
        <v>1.1491169999999999</v>
      </c>
      <c r="D169">
        <v>3.3597070000000002</v>
      </c>
      <c r="E169">
        <f>LN(D169/参数实验室!$E$53)/参数实验室!$E$55</f>
        <v>0.73672011984759267</v>
      </c>
      <c r="F169">
        <f t="shared" si="2"/>
        <v>2.6175785876993163</v>
      </c>
      <c r="G169">
        <f>LN(F169/参数实验室!$E$58)/参数实验室!$E$59</f>
        <v>0.31451061416203779</v>
      </c>
      <c r="H169">
        <f>INDEX(神经网络!$F$10:$BN$70,MATCH(ROUND(G169*2,1)/2,神经网络!$D$10:$D$70,0),MATCH(ROUND(E169*2,1)/2,神经网络!$F$8:$BN$8,0))</f>
        <v>2.6613261590527335</v>
      </c>
    </row>
    <row r="170" spans="1:8">
      <c r="A170" s="862">
        <v>40573</v>
      </c>
      <c r="B170">
        <v>0.47989999999999999</v>
      </c>
      <c r="C170">
        <v>1.15961</v>
      </c>
      <c r="D170">
        <v>3.6240830000000002</v>
      </c>
      <c r="E170">
        <f>LN(D170/参数实验室!$E$53)/参数实验室!$E$55</f>
        <v>0.82608350582546974</v>
      </c>
      <c r="F170">
        <f t="shared" si="2"/>
        <v>2.4163575744946866</v>
      </c>
      <c r="G170">
        <f>LN(F170/参数实验室!$E$58)/参数实验室!$E$59</f>
        <v>0.27252837091011289</v>
      </c>
      <c r="H170">
        <f>INDEX(神经网络!$F$10:$BN$70,MATCH(ROUND(G170*2,1)/2,神经网络!$D$10:$D$70,0),MATCH(ROUND(E170*2,1)/2,神经网络!$F$8:$BN$8,0))</f>
        <v>2.7179710319355075</v>
      </c>
    </row>
    <row r="171" spans="1:8">
      <c r="A171" s="862">
        <v>40574</v>
      </c>
      <c r="B171">
        <v>0.52</v>
      </c>
      <c r="C171">
        <v>1.174296</v>
      </c>
      <c r="D171">
        <v>3.8896769999999998</v>
      </c>
      <c r="E171">
        <f>LN(D171/参数实验室!$E$53)/参数实验室!$E$55</f>
        <v>0.90952135341861873</v>
      </c>
      <c r="F171">
        <f t="shared" si="2"/>
        <v>2.2582615384615385</v>
      </c>
      <c r="G171">
        <f>LN(F171/参数实验室!$E$58)/参数实验室!$E$59</f>
        <v>0.23701360494405901</v>
      </c>
      <c r="H171">
        <f>INDEX(神经网络!$F$10:$BN$70,MATCH(ROUND(G171*2,1)/2,神经网络!$D$10:$D$70,0),MATCH(ROUND(E171*2,1)/2,神经网络!$F$8:$BN$8,0))</f>
        <v>2.7525769445109129</v>
      </c>
    </row>
    <row r="172" spans="1:8">
      <c r="A172" s="862">
        <v>40575</v>
      </c>
      <c r="B172">
        <v>0.7</v>
      </c>
      <c r="C172">
        <v>1.188922</v>
      </c>
      <c r="D172">
        <v>5.0234459999999999</v>
      </c>
      <c r="E172">
        <f>LN(D172/参数实验室!$E$53)/参数实验室!$E$55</f>
        <v>1.2112904729994083</v>
      </c>
      <c r="F172">
        <f t="shared" si="2"/>
        <v>1.6984600000000001</v>
      </c>
      <c r="G172">
        <f>LN(F172/参数实验室!$E$58)/参数实验室!$E$59</f>
        <v>8.7496686790654477E-2</v>
      </c>
      <c r="H172">
        <f>INDEX(神经网络!$F$10:$BN$70,MATCH(ROUND(G172*2,1)/2,神经网络!$D$10:$D$70,0),MATCH(ROUND(E172*2,1)/2,神经网络!$F$8:$BN$8,0))</f>
        <v>2.8597392589626076</v>
      </c>
    </row>
    <row r="173" spans="1:8">
      <c r="A173" s="862">
        <v>40576</v>
      </c>
      <c r="B173">
        <v>0.71599999999999997</v>
      </c>
      <c r="C173">
        <v>1.1940649999999999</v>
      </c>
      <c r="D173">
        <v>4.9551480000000003</v>
      </c>
      <c r="E173">
        <f>LN(D173/参数实验室!$E$53)/参数实验室!$E$55</f>
        <v>1.1951406937202618</v>
      </c>
      <c r="F173">
        <f t="shared" si="2"/>
        <v>1.6676885474860335</v>
      </c>
      <c r="G173">
        <f>LN(F173/参数实验室!$E$58)/参数实验室!$E$59</f>
        <v>7.790057364464327E-2</v>
      </c>
      <c r="H173">
        <f>INDEX(神经网络!$F$10:$BN$70,MATCH(ROUND(G173*2,1)/2,神经网络!$D$10:$D$70,0),MATCH(ROUND(E173*2,1)/2,神经网络!$F$8:$BN$8,0))</f>
        <v>2.8597392589626076</v>
      </c>
    </row>
    <row r="174" spans="1:8">
      <c r="A174" s="862">
        <v>40577</v>
      </c>
      <c r="B174">
        <v>0.69</v>
      </c>
      <c r="C174">
        <v>1.187087</v>
      </c>
      <c r="D174">
        <v>4.6866339999999997</v>
      </c>
      <c r="E174">
        <f>LN(D174/参数实验室!$E$53)/参数实验室!$E$55</f>
        <v>1.1294137989529676</v>
      </c>
      <c r="F174">
        <f t="shared" si="2"/>
        <v>1.7204159420289857</v>
      </c>
      <c r="G174">
        <f>LN(F174/参数实验室!$E$58)/参数实验室!$E$59</f>
        <v>9.4237980456608167E-2</v>
      </c>
      <c r="H174">
        <f>INDEX(神经网络!$F$10:$BN$70,MATCH(ROUND(G174*2,1)/2,神经网络!$D$10:$D$70,0),MATCH(ROUND(E174*2,1)/2,神经网络!$F$8:$BN$8,0))</f>
        <v>2.8397164683920821</v>
      </c>
    </row>
    <row r="175" spans="1:8">
      <c r="A175" s="862">
        <v>40578</v>
      </c>
      <c r="B175">
        <v>0.81100000000000005</v>
      </c>
      <c r="C175">
        <v>1.166847</v>
      </c>
      <c r="D175">
        <v>5.3602980000000002</v>
      </c>
      <c r="E175">
        <f>LN(D175/参数实验室!$E$53)/参数实验室!$E$55</f>
        <v>1.2878604911270239</v>
      </c>
      <c r="F175">
        <f t="shared" si="2"/>
        <v>1.4387755856966706</v>
      </c>
      <c r="G175">
        <f>LN(F175/参数实验室!$E$58)/参数实验室!$E$59</f>
        <v>4.0792101284668487E-4</v>
      </c>
      <c r="H175">
        <f>INDEX(神经网络!$F$10:$BN$70,MATCH(ROUND(G175*2,1)/2,神经网络!$D$10:$D$70,0),MATCH(ROUND(E175*2,1)/2,神经网络!$F$8:$BN$8,0))</f>
        <v>2.8761959015967138</v>
      </c>
    </row>
    <row r="176" spans="1:8">
      <c r="A176" s="862">
        <v>40579</v>
      </c>
      <c r="B176">
        <v>0.92</v>
      </c>
      <c r="C176">
        <v>1.1479140000000001</v>
      </c>
      <c r="D176">
        <v>5.790686</v>
      </c>
      <c r="E176">
        <f>LN(D176/参数实验室!$E$53)/参数实验室!$E$55</f>
        <v>1.3789742429644929</v>
      </c>
      <c r="F176">
        <f t="shared" si="2"/>
        <v>1.2477326086956522</v>
      </c>
      <c r="G176">
        <f>LN(F176/参数实验室!$E$58)/参数实验室!$E$59</f>
        <v>-7.4365133657316992E-2</v>
      </c>
      <c r="H176">
        <f>INDEX(神经网络!$F$10:$BN$70,MATCH(ROUND(G176*2,1)/2,神经网络!$D$10:$D$70,0),MATCH(ROUND(E176*2,1)/2,神经网络!$F$8:$BN$8,0))</f>
        <v>2.8974109960662506</v>
      </c>
    </row>
    <row r="177" spans="1:8">
      <c r="A177" s="862">
        <v>40580</v>
      </c>
      <c r="B177">
        <v>0.89970000000000006</v>
      </c>
      <c r="C177">
        <v>1.146139</v>
      </c>
      <c r="D177">
        <v>5.591558</v>
      </c>
      <c r="E177">
        <f>LN(D177/参数实验室!$E$53)/参数实验室!$E$55</f>
        <v>1.337691368475451</v>
      </c>
      <c r="F177">
        <f t="shared" si="2"/>
        <v>1.2739124152495276</v>
      </c>
      <c r="G177">
        <f>LN(F177/参数实验室!$E$58)/参数实验室!$E$59</f>
        <v>-6.3466636127385137E-2</v>
      </c>
      <c r="H177">
        <f>INDEX(神经网络!$F$10:$BN$70,MATCH(ROUND(G177*2,1)/2,神经网络!$D$10:$D$70,0),MATCH(ROUND(E177*2,1)/2,神经网络!$F$8:$BN$8,0))</f>
        <v>2.8831407084787859</v>
      </c>
    </row>
    <row r="178" spans="1:8">
      <c r="A178" s="862">
        <v>40581</v>
      </c>
      <c r="B178">
        <v>0.89</v>
      </c>
      <c r="C178">
        <v>1.132018</v>
      </c>
      <c r="D178">
        <v>5.252936</v>
      </c>
      <c r="E178">
        <f>LN(D178/参数实验室!$E$53)/参数实验室!$E$55</f>
        <v>1.2639912372375501</v>
      </c>
      <c r="F178">
        <f t="shared" si="2"/>
        <v>1.2719303370786517</v>
      </c>
      <c r="G178">
        <f>LN(F178/参数实验室!$E$58)/参数实验室!$E$59</f>
        <v>-6.4283891592931006E-2</v>
      </c>
      <c r="H178">
        <f>INDEX(神经网络!$F$10:$BN$70,MATCH(ROUND(G178*2,1)/2,神经网络!$D$10:$D$70,0),MATCH(ROUND(E178*2,1)/2,神经网络!$F$8:$BN$8,0))</f>
        <v>2.8494331757592328</v>
      </c>
    </row>
    <row r="179" spans="1:8">
      <c r="A179" s="862">
        <v>40582</v>
      </c>
      <c r="B179">
        <v>0.91800000000000004</v>
      </c>
      <c r="C179">
        <v>1.13527</v>
      </c>
      <c r="D179">
        <v>5.3549230000000003</v>
      </c>
      <c r="E179">
        <f>LN(D179/参数实验室!$E$53)/参数实验室!$E$55</f>
        <v>1.2866769085918215</v>
      </c>
      <c r="F179">
        <f t="shared" si="2"/>
        <v>1.2366775599128539</v>
      </c>
      <c r="G179">
        <f>LN(F179/参数实验室!$E$58)/参数实验室!$E$59</f>
        <v>-7.9036121902190115E-2</v>
      </c>
      <c r="H179">
        <f>INDEX(神经网络!$F$10:$BN$70,MATCH(ROUND(G179*2,1)/2,神经网络!$D$10:$D$70,0),MATCH(ROUND(E179*2,1)/2,神经网络!$F$8:$BN$8,0))</f>
        <v>2.8576718029356183</v>
      </c>
    </row>
    <row r="180" spans="1:8">
      <c r="A180" s="862">
        <v>40583</v>
      </c>
      <c r="B180">
        <v>1.0900000000000001</v>
      </c>
      <c r="C180">
        <v>1.122946</v>
      </c>
      <c r="D180">
        <v>5.6960259999999998</v>
      </c>
      <c r="E180">
        <f>LN(D180/参数实验室!$E$53)/参数实验室!$E$55</f>
        <v>1.3595295193251065</v>
      </c>
      <c r="F180">
        <f t="shared" si="2"/>
        <v>1.0302256880733944</v>
      </c>
      <c r="G180">
        <f>LN(F180/参数实验室!$E$58)/参数实验室!$E$59</f>
        <v>-0.17490097718413322</v>
      </c>
      <c r="H180">
        <f>INDEX(神经网络!$F$10:$BN$70,MATCH(ROUND(G180*2,1)/2,神经网络!$D$10:$D$70,0),MATCH(ROUND(E180*2,1)/2,神经网络!$F$8:$BN$8,0))</f>
        <v>2.8645890838804009</v>
      </c>
    </row>
    <row r="181" spans="1:8">
      <c r="A181" s="862">
        <v>40584</v>
      </c>
      <c r="B181">
        <v>0.98029999999999995</v>
      </c>
      <c r="C181">
        <v>1.1209819999999999</v>
      </c>
      <c r="D181">
        <v>5.3811629999999999</v>
      </c>
      <c r="E181">
        <f>LN(D181/参数实验室!$E$53)/参数实验室!$E$55</f>
        <v>1.2924437749829849</v>
      </c>
      <c r="F181">
        <f t="shared" si="2"/>
        <v>1.1435091298582067</v>
      </c>
      <c r="G181">
        <f>LN(F181/参数实验室!$E$58)/参数实验室!$E$59</f>
        <v>-0.12014619547056248</v>
      </c>
      <c r="H181">
        <f>INDEX(神经网络!$F$10:$BN$70,MATCH(ROUND(G181*2,1)/2,神经网络!$D$10:$D$70,0),MATCH(ROUND(E181*2,1)/2,神经网络!$F$8:$BN$8,0))</f>
        <v>2.8576718029356183</v>
      </c>
    </row>
    <row r="182" spans="1:8">
      <c r="A182" s="862">
        <v>40585</v>
      </c>
      <c r="B182">
        <v>1.07</v>
      </c>
      <c r="C182">
        <v>1.115794</v>
      </c>
      <c r="D182">
        <v>5.6203479999999999</v>
      </c>
      <c r="E182">
        <f>LN(D182/参数实验室!$E$53)/参数实验室!$E$55</f>
        <v>1.3437501368142726</v>
      </c>
      <c r="F182">
        <f t="shared" si="2"/>
        <v>1.0427981308411214</v>
      </c>
      <c r="G182">
        <f>LN(F182/参数实验室!$E$58)/参数实验室!$E$59</f>
        <v>-0.1685346457766447</v>
      </c>
      <c r="H182">
        <f>INDEX(神经网络!$F$10:$BN$70,MATCH(ROUND(G182*2,1)/2,神经网络!$D$10:$D$70,0),MATCH(ROUND(E182*2,1)/2,神经网络!$F$8:$BN$8,0))</f>
        <v>2.8645890838804009</v>
      </c>
    </row>
    <row r="183" spans="1:8">
      <c r="A183" s="862">
        <v>40586</v>
      </c>
      <c r="B183">
        <v>1.0799000000000001</v>
      </c>
      <c r="C183">
        <v>1.11812</v>
      </c>
      <c r="D183">
        <v>5.6631879999999999</v>
      </c>
      <c r="E183">
        <f>LN(D183/参数实验室!$E$53)/参数实验室!$E$55</f>
        <v>1.3527084760827695</v>
      </c>
      <c r="F183">
        <f t="shared" si="2"/>
        <v>1.0353921659412908</v>
      </c>
      <c r="G183">
        <f>LN(F183/参数实验室!$E$58)/参数实验室!$E$59</f>
        <v>-0.17227546497063531</v>
      </c>
      <c r="H183">
        <f>INDEX(神经网络!$F$10:$BN$70,MATCH(ROUND(G183*2,1)/2,神经网络!$D$10:$D$70,0),MATCH(ROUND(E183*2,1)/2,神经网络!$F$8:$BN$8,0))</f>
        <v>2.8645890838804009</v>
      </c>
    </row>
    <row r="184" spans="1:8">
      <c r="A184" s="862">
        <v>40587</v>
      </c>
      <c r="B184">
        <v>1.05</v>
      </c>
      <c r="C184">
        <v>1.114717</v>
      </c>
      <c r="D184">
        <v>5.4273899999999999</v>
      </c>
      <c r="E184">
        <f>LN(D184/参数实验室!$E$53)/参数实验室!$E$55</f>
        <v>1.3025351879104965</v>
      </c>
      <c r="F184">
        <f t="shared" si="2"/>
        <v>1.0616352380952381</v>
      </c>
      <c r="G184">
        <f>LN(F184/参数实验室!$E$58)/参数实验室!$E$59</f>
        <v>-0.15913829603900495</v>
      </c>
      <c r="H184">
        <f>INDEX(神经网络!$F$10:$BN$70,MATCH(ROUND(G184*2,1)/2,神经网络!$D$10:$D$70,0),MATCH(ROUND(E184*2,1)/2,神经网络!$F$8:$BN$8,0))</f>
        <v>2.8473602063870094</v>
      </c>
    </row>
    <row r="185" spans="1:8">
      <c r="A185" s="862">
        <v>40588</v>
      </c>
      <c r="B185">
        <v>1.07</v>
      </c>
      <c r="C185">
        <v>1.0973459999999999</v>
      </c>
      <c r="D185">
        <v>5.3181269999999996</v>
      </c>
      <c r="E185">
        <f>LN(D185/参数实验室!$E$53)/参数实验室!$E$55</f>
        <v>1.2785423318114164</v>
      </c>
      <c r="F185">
        <f t="shared" si="2"/>
        <v>1.0255570093457942</v>
      </c>
      <c r="G185">
        <f>LN(F185/参数实验室!$E$58)/参数实验室!$E$59</f>
        <v>-0.17728486641684946</v>
      </c>
      <c r="H185">
        <f>INDEX(神经网络!$F$10:$BN$70,MATCH(ROUND(G185*2,1)/2,神经网络!$D$10:$D$70,0),MATCH(ROUND(E185*2,1)/2,神经网络!$F$8:$BN$8,0))</f>
        <v>2.8345551858251339</v>
      </c>
    </row>
    <row r="186" spans="1:8">
      <c r="A186" s="862">
        <v>40589</v>
      </c>
      <c r="B186">
        <v>1.05</v>
      </c>
      <c r="C186">
        <v>1.0741400000000001</v>
      </c>
      <c r="D186">
        <v>5.1581720000000004</v>
      </c>
      <c r="E186">
        <f>LN(D186/参数实验室!$E$53)/参数实验室!$E$55</f>
        <v>1.2425139412456843</v>
      </c>
      <c r="F186">
        <f t="shared" si="2"/>
        <v>1.0229904761904762</v>
      </c>
      <c r="G186">
        <f>LN(F186/参数实验室!$E$58)/参数实验室!$E$59</f>
        <v>-0.17859999922932573</v>
      </c>
      <c r="H186">
        <f>INDEX(神经网络!$F$10:$BN$70,MATCH(ROUND(G186*2,1)/2,神经网络!$D$10:$D$70,0),MATCH(ROUND(E186*2,1)/2,神经网络!$F$8:$BN$8,0))</f>
        <v>2.8138956622691706</v>
      </c>
    </row>
    <row r="187" spans="1:8">
      <c r="A187" s="862">
        <v>40590</v>
      </c>
      <c r="B187">
        <v>1.0449999999999999</v>
      </c>
      <c r="C187">
        <v>1.0519449999999999</v>
      </c>
      <c r="D187">
        <v>5.0136979999999998</v>
      </c>
      <c r="E187">
        <f>LN(D187/参数实验室!$E$53)/参数实验室!$E$55</f>
        <v>1.2089989370330072</v>
      </c>
      <c r="F187">
        <f t="shared" si="2"/>
        <v>1.006645933014354</v>
      </c>
      <c r="G187">
        <f>LN(F187/参数实验室!$E$58)/参数实验室!$E$59</f>
        <v>-0.18705341972848694</v>
      </c>
      <c r="H187">
        <f>INDEX(神经网络!$F$10:$BN$70,MATCH(ROUND(G187*2,1)/2,神经网络!$D$10:$D$70,0),MATCH(ROUND(E187*2,1)/2,神经网络!$F$8:$BN$8,0))</f>
        <v>2.789290498982163</v>
      </c>
    </row>
    <row r="188" spans="1:8">
      <c r="A188" s="862">
        <v>40591</v>
      </c>
      <c r="B188">
        <v>1.04</v>
      </c>
      <c r="C188">
        <v>1.0084230000000001</v>
      </c>
      <c r="D188">
        <v>5.0009030000000001</v>
      </c>
      <c r="E188">
        <f>LN(D188/参数实验室!$E$53)/参数实验室!$E$55</f>
        <v>1.2059843484398034</v>
      </c>
      <c r="F188">
        <f t="shared" si="2"/>
        <v>0.96963750000000004</v>
      </c>
      <c r="G188">
        <f>LN(F188/参数实验室!$E$58)/参数实验室!$E$59</f>
        <v>-0.20671284341839818</v>
      </c>
      <c r="H188">
        <f>INDEX(神经网络!$F$10:$BN$70,MATCH(ROUND(G188*2,1)/2,神经网络!$D$10:$D$70,0),MATCH(ROUND(E188*2,1)/2,神经网络!$F$8:$BN$8,0))</f>
        <v>2.789290498982163</v>
      </c>
    </row>
    <row r="189" spans="1:8">
      <c r="A189" s="862">
        <v>40592</v>
      </c>
      <c r="B189">
        <v>0.89890000000000003</v>
      </c>
      <c r="C189">
        <v>0.99194499999999997</v>
      </c>
      <c r="D189">
        <v>4.2771379999999999</v>
      </c>
      <c r="E189">
        <f>LN(D189/参数实验室!$E$53)/参数实验室!$E$55</f>
        <v>1.0215483307754516</v>
      </c>
      <c r="F189">
        <f t="shared" si="2"/>
        <v>1.1035098453665591</v>
      </c>
      <c r="G189">
        <f>LN(F189/参数实验室!$E$58)/参数实验室!$E$59</f>
        <v>-0.13883406978131466</v>
      </c>
      <c r="H189">
        <f>INDEX(神经网络!$F$10:$BN$70,MATCH(ROUND(G189*2,1)/2,神经网络!$D$10:$D$70,0),MATCH(ROUND(E189*2,1)/2,神经网络!$F$8:$BN$8,0))</f>
        <v>2.6791236657719484</v>
      </c>
    </row>
    <row r="190" spans="1:8">
      <c r="A190" s="862">
        <v>40593</v>
      </c>
      <c r="B190">
        <v>0.94899999999999995</v>
      </c>
      <c r="C190">
        <v>1.011109</v>
      </c>
      <c r="D190">
        <v>4.4617389999999997</v>
      </c>
      <c r="E190">
        <f>LN(D190/参数实验室!$E$53)/参数实验室!$E$55</f>
        <v>1.0713982213245412</v>
      </c>
      <c r="F190">
        <f t="shared" si="2"/>
        <v>1.0654467860906218</v>
      </c>
      <c r="G190">
        <f>LN(F190/参数实验室!$E$58)/参数实验室!$E$59</f>
        <v>-0.15725730744127972</v>
      </c>
      <c r="H190">
        <f>INDEX(神经网络!$F$10:$BN$70,MATCH(ROUND(G190*2,1)/2,神经网络!$D$10:$D$70,0),MATCH(ROUND(E190*2,1)/2,神经网络!$F$8:$BN$8,0))</f>
        <v>2.7142133438742801</v>
      </c>
    </row>
    <row r="191" spans="1:8">
      <c r="A191" s="862">
        <v>40594</v>
      </c>
      <c r="B191">
        <v>0.85</v>
      </c>
      <c r="C191">
        <v>1.004543</v>
      </c>
      <c r="D191">
        <v>4.0456500000000002</v>
      </c>
      <c r="E191">
        <f>LN(D191/参数实验室!$E$53)/参数实验室!$E$55</f>
        <v>0.95590466061023349</v>
      </c>
      <c r="F191">
        <f t="shared" si="2"/>
        <v>1.181815294117647</v>
      </c>
      <c r="G191">
        <f>LN(F191/参数实验室!$E$58)/参数实验室!$E$59</f>
        <v>-0.10285229535499911</v>
      </c>
      <c r="H191">
        <f>INDEX(神经网络!$F$10:$BN$70,MATCH(ROUND(G191*2,1)/2,神经网络!$D$10:$D$70,0),MATCH(ROUND(E191*2,1)/2,神经网络!$F$8:$BN$8,0))</f>
        <v>2.6588648787646916</v>
      </c>
    </row>
    <row r="192" spans="1:8">
      <c r="A192" s="862">
        <v>40595</v>
      </c>
      <c r="B192">
        <v>0.83450000000000002</v>
      </c>
      <c r="C192">
        <v>0.99521400000000004</v>
      </c>
      <c r="D192">
        <v>3.8865159999999999</v>
      </c>
      <c r="E192">
        <f>LN(D192/参数实验室!$E$53)/参数实验室!$E$55</f>
        <v>0.90856222079174065</v>
      </c>
      <c r="F192">
        <f t="shared" si="2"/>
        <v>1.1925871779508688</v>
      </c>
      <c r="G192">
        <f>LN(F192/参数实验室!$E$58)/参数实验室!$E$59</f>
        <v>-9.8090082010608037E-2</v>
      </c>
      <c r="H192">
        <f>INDEX(神经网络!$F$10:$BN$70,MATCH(ROUND(G192*2,1)/2,神经网络!$D$10:$D$70,0),MATCH(ROUND(E192*2,1)/2,神经网络!$F$8:$BN$8,0))</f>
        <v>2.6167703656391317</v>
      </c>
    </row>
    <row r="193" spans="1:8">
      <c r="A193" s="862">
        <v>40596</v>
      </c>
      <c r="B193">
        <v>0.87019999999999997</v>
      </c>
      <c r="C193">
        <v>0.98021499999999995</v>
      </c>
      <c r="D193">
        <v>4.03904</v>
      </c>
      <c r="E193">
        <f>LN(D193/参数实验室!$E$53)/参数实验室!$E$55</f>
        <v>0.95397554009225494</v>
      </c>
      <c r="F193">
        <f t="shared" si="2"/>
        <v>1.126424959779361</v>
      </c>
      <c r="G193">
        <f>LN(F193/参数实验室!$E$58)/参数实验室!$E$59</f>
        <v>-0.12804674649652126</v>
      </c>
      <c r="H193">
        <f>INDEX(神经网络!$F$10:$BN$70,MATCH(ROUND(G193*2,1)/2,神经网络!$D$10:$D$70,0),MATCH(ROUND(E193*2,1)/2,神经网络!$F$8:$BN$8,0))</f>
        <v>2.6384517912366556</v>
      </c>
    </row>
    <row r="194" spans="1:8">
      <c r="A194" s="862">
        <v>40597</v>
      </c>
      <c r="B194">
        <v>0.9</v>
      </c>
      <c r="C194">
        <v>0.95938900000000005</v>
      </c>
      <c r="D194">
        <v>4.1111610000000001</v>
      </c>
      <c r="E194">
        <f>LN(D194/参数实验室!$E$53)/参数实验室!$E$55</f>
        <v>0.97485532076494852</v>
      </c>
      <c r="F194">
        <f t="shared" si="2"/>
        <v>1.0659877777777778</v>
      </c>
      <c r="G194">
        <f>LN(F194/参数实验室!$E$58)/参数实验室!$E$59</f>
        <v>-0.15699087497819778</v>
      </c>
      <c r="H194">
        <f>INDEX(神经网络!$F$10:$BN$70,MATCH(ROUND(G194*2,1)/2,神经网络!$D$10:$D$70,0),MATCH(ROUND(E194*2,1)/2,神经网络!$F$8:$BN$8,0))</f>
        <v>2.6384517912366556</v>
      </c>
    </row>
    <row r="195" spans="1:8">
      <c r="A195" s="862">
        <v>40598</v>
      </c>
      <c r="B195">
        <v>0.99739999999999995</v>
      </c>
      <c r="C195">
        <v>0.94012399999999996</v>
      </c>
      <c r="D195">
        <v>4.4607510000000001</v>
      </c>
      <c r="E195">
        <f>LN(D195/参数实验室!$E$53)/参数实验室!$E$55</f>
        <v>1.0711369498162948</v>
      </c>
      <c r="F195">
        <f t="shared" si="2"/>
        <v>0.94257469420493278</v>
      </c>
      <c r="G195">
        <f>LN(F195/参数实验室!$E$58)/参数实验室!$E$59</f>
        <v>-0.22156995136348823</v>
      </c>
      <c r="H195">
        <f>INDEX(神经网络!$F$10:$BN$70,MATCH(ROUND(G195*2,1)/2,神经网络!$D$10:$D$70,0),MATCH(ROUND(E195*2,1)/2,神经网络!$F$8:$BN$8,0))</f>
        <v>2.6963618143802792</v>
      </c>
    </row>
    <row r="196" spans="1:8">
      <c r="A196" s="862">
        <v>40599</v>
      </c>
      <c r="B196">
        <v>0.91110000000000002</v>
      </c>
      <c r="C196">
        <v>0.92492200000000002</v>
      </c>
      <c r="D196">
        <v>4.0970839999999997</v>
      </c>
      <c r="E196">
        <f>LN(D196/参数实验室!$E$53)/参数实验室!$E$55</f>
        <v>0.97080880346505738</v>
      </c>
      <c r="F196">
        <f t="shared" ref="F196:F259" si="3">C196/B196</f>
        <v>1.0151706728130832</v>
      </c>
      <c r="G196">
        <f>LN(F196/参数实验室!$E$58)/参数实验室!$E$59</f>
        <v>-0.18262742911085575</v>
      </c>
      <c r="H196">
        <f>INDEX(神经网络!$F$10:$BN$70,MATCH(ROUND(G196*2,1)/2,神经网络!$D$10:$D$70,0),MATCH(ROUND(E196*2,1)/2,神经网络!$F$8:$BN$8,0))</f>
        <v>2.6136663891807648</v>
      </c>
    </row>
    <row r="197" spans="1:8">
      <c r="A197" s="862">
        <v>40600</v>
      </c>
      <c r="B197">
        <v>0.95799999999999996</v>
      </c>
      <c r="C197">
        <v>0.87867799999999996</v>
      </c>
      <c r="D197">
        <v>4.2013629999999997</v>
      </c>
      <c r="E197">
        <f>LN(D197/参数实验室!$E$53)/参数实验室!$E$55</f>
        <v>1.0004601260668555</v>
      </c>
      <c r="F197">
        <f t="shared" si="3"/>
        <v>0.91720041753653447</v>
      </c>
      <c r="G197">
        <f>LN(F197/参数实验室!$E$58)/参数实验室!$E$59</f>
        <v>-0.23589277790678664</v>
      </c>
      <c r="H197">
        <f>INDEX(神经网络!$F$10:$BN$70,MATCH(ROUND(G197*2,1)/2,神经网络!$D$10:$D$70,0),MATCH(ROUND(E197*2,1)/2,神经网络!$F$8:$BN$8,0))</f>
        <v>2.6337856212069997</v>
      </c>
    </row>
    <row r="198" spans="1:8">
      <c r="A198" s="862">
        <v>40601</v>
      </c>
      <c r="B198">
        <v>0.89</v>
      </c>
      <c r="C198">
        <v>0.84763200000000005</v>
      </c>
      <c r="D198">
        <v>3.8573759999999999</v>
      </c>
      <c r="E198">
        <f>LN(D198/参数实验室!$E$53)/参数实验室!$E$55</f>
        <v>0.89968343689498353</v>
      </c>
      <c r="F198">
        <f t="shared" si="3"/>
        <v>0.95239550561797759</v>
      </c>
      <c r="G198">
        <f>LN(F198/参数实验室!$E$58)/参数实验室!$E$59</f>
        <v>-0.21612971940006179</v>
      </c>
      <c r="H198">
        <f>INDEX(神经网络!$F$10:$BN$70,MATCH(ROUND(G198*2,1)/2,神经网络!$D$10:$D$70,0),MATCH(ROUND(E198*2,1)/2,神经网络!$F$8:$BN$8,0))</f>
        <v>2.5662001250639603</v>
      </c>
    </row>
    <row r="199" spans="1:8">
      <c r="A199" s="862">
        <v>40602</v>
      </c>
      <c r="B199">
        <v>0.86</v>
      </c>
      <c r="C199">
        <v>0.85661100000000001</v>
      </c>
      <c r="D199">
        <v>3.6626430000000001</v>
      </c>
      <c r="E199">
        <f>LN(D199/参数实验室!$E$53)/参数实验室!$E$55</f>
        <v>0.8385696922773912</v>
      </c>
      <c r="F199">
        <f t="shared" si="3"/>
        <v>0.99605930232558137</v>
      </c>
      <c r="G199">
        <f>LN(F199/参数实验室!$E$58)/参数实验室!$E$59</f>
        <v>-0.19260240175333254</v>
      </c>
      <c r="H199">
        <f>INDEX(神经网络!$F$10:$BN$70,MATCH(ROUND(G199*2,1)/2,神经网络!$D$10:$D$70,0),MATCH(ROUND(E199*2,1)/2,神经网络!$F$8:$BN$8,0))</f>
        <v>2.5112311794571012</v>
      </c>
    </row>
    <row r="200" spans="1:8">
      <c r="A200" s="862">
        <v>40603</v>
      </c>
      <c r="B200">
        <v>0.92020000000000002</v>
      </c>
      <c r="C200">
        <v>0.87177199999999999</v>
      </c>
      <c r="D200">
        <v>3.455565</v>
      </c>
      <c r="E200">
        <f>LN(D200/参数实验室!$E$53)/参数实验室!$E$55</f>
        <v>0.76990918251932228</v>
      </c>
      <c r="F200">
        <f t="shared" si="3"/>
        <v>0.9473723103673114</v>
      </c>
      <c r="G200">
        <f>LN(F200/参数实验室!$E$58)/参数实验室!$E$59</f>
        <v>-0.21890526961037279</v>
      </c>
      <c r="H200">
        <f>INDEX(神经网络!$F$10:$BN$70,MATCH(ROUND(G200*2,1)/2,神经网络!$D$10:$D$70,0),MATCH(ROUND(E200*2,1)/2,神经网络!$F$8:$BN$8,0))</f>
        <v>2.3885868147405978</v>
      </c>
    </row>
    <row r="201" spans="1:8">
      <c r="A201" s="862">
        <v>40604</v>
      </c>
      <c r="B201">
        <v>0.93989999999999996</v>
      </c>
      <c r="C201">
        <v>0.87749200000000005</v>
      </c>
      <c r="D201">
        <v>3.4962960000000001</v>
      </c>
      <c r="E201">
        <f>LN(D201/参数实验室!$E$53)/参数实验室!$E$55</f>
        <v>0.78373370497165007</v>
      </c>
      <c r="F201">
        <f t="shared" si="3"/>
        <v>0.93360144696244296</v>
      </c>
      <c r="G201">
        <f>LN(F201/参数实验室!$E$58)/参数实验室!$E$59</f>
        <v>-0.22659046186059909</v>
      </c>
      <c r="H201">
        <f>INDEX(神经网络!$F$10:$BN$70,MATCH(ROUND(G201*2,1)/2,神经网络!$D$10:$D$70,0),MATCH(ROUND(E201*2,1)/2,神经网络!$F$8:$BN$8,0))</f>
        <v>2.4184603866818564</v>
      </c>
    </row>
    <row r="202" spans="1:8">
      <c r="A202" s="862">
        <v>40605</v>
      </c>
      <c r="B202">
        <v>0.93910000000000005</v>
      </c>
      <c r="C202">
        <v>0.87299599999999999</v>
      </c>
      <c r="D202">
        <v>3.4729139999999998</v>
      </c>
      <c r="E202">
        <f>LN(D202/参数实验室!$E$53)/参数实验室!$E$55</f>
        <v>0.77581742928099606</v>
      </c>
      <c r="F202">
        <f t="shared" si="3"/>
        <v>0.92960920029815775</v>
      </c>
      <c r="G202">
        <f>LN(F202/参数实验室!$E$58)/参数实验室!$E$59</f>
        <v>-0.22883964395111994</v>
      </c>
      <c r="H202">
        <f>INDEX(神经网络!$F$10:$BN$70,MATCH(ROUND(G202*2,1)/2,神经网络!$D$10:$D$70,0),MATCH(ROUND(E202*2,1)/2,神经网络!$F$8:$BN$8,0))</f>
        <v>2.4184603866818564</v>
      </c>
    </row>
    <row r="203" spans="1:8">
      <c r="A203" s="862">
        <v>40606</v>
      </c>
      <c r="B203">
        <v>0.90100000000000002</v>
      </c>
      <c r="C203">
        <v>0.85168699999999997</v>
      </c>
      <c r="D203">
        <v>3.3123130000000001</v>
      </c>
      <c r="E203">
        <f>LN(D203/参数实验室!$E$53)/参数实验室!$E$55</f>
        <v>0.71995932905235127</v>
      </c>
      <c r="F203">
        <f t="shared" si="3"/>
        <v>0.94526859045504985</v>
      </c>
      <c r="G203">
        <f>LN(F203/参数实验室!$E$58)/参数实验室!$E$59</f>
        <v>-0.22007204811093561</v>
      </c>
      <c r="H203">
        <f>INDEX(神经网络!$F$10:$BN$70,MATCH(ROUND(G203*2,1)/2,神经网络!$D$10:$D$70,0),MATCH(ROUND(E203*2,1)/2,神经网络!$F$8:$BN$8,0))</f>
        <v>2.3171487035312683</v>
      </c>
    </row>
    <row r="204" spans="1:8">
      <c r="A204" s="862">
        <v>40607</v>
      </c>
      <c r="B204">
        <v>0.9103</v>
      </c>
      <c r="C204">
        <v>0.81064099999999994</v>
      </c>
      <c r="D204">
        <v>3.307118</v>
      </c>
      <c r="E204">
        <f>LN(D204/参数实验室!$E$53)/参数实验室!$E$55</f>
        <v>0.71810756283234256</v>
      </c>
      <c r="F204">
        <f t="shared" si="3"/>
        <v>0.89052070745907941</v>
      </c>
      <c r="G204">
        <f>LN(F204/参数实验室!$E$58)/参数实验室!$E$59</f>
        <v>-0.25138628556477416</v>
      </c>
      <c r="H204">
        <f>INDEX(神经网络!$F$10:$BN$70,MATCH(ROUND(G204*2,1)/2,神经网络!$D$10:$D$70,0),MATCH(ROUND(E204*2,1)/2,神经网络!$F$8:$BN$8,0))</f>
        <v>2.2768608353931064</v>
      </c>
    </row>
    <row r="205" spans="1:8">
      <c r="A205" s="862">
        <v>40608</v>
      </c>
      <c r="B205">
        <v>0.89990000000000003</v>
      </c>
      <c r="C205">
        <v>0.78637100000000004</v>
      </c>
      <c r="D205">
        <v>3.207446</v>
      </c>
      <c r="E205">
        <f>LN(D205/参数实验室!$E$53)/参数实验室!$E$55</f>
        <v>0.68200459665085145</v>
      </c>
      <c r="F205">
        <f t="shared" si="3"/>
        <v>0.87384264918324261</v>
      </c>
      <c r="G205">
        <f>LN(F205/参数实验室!$E$58)/参数实验室!$E$59</f>
        <v>-0.26130919290679766</v>
      </c>
      <c r="H205">
        <f>INDEX(神经网络!$F$10:$BN$70,MATCH(ROUND(G205*2,1)/2,神经网络!$D$10:$D$70,0),MATCH(ROUND(E205*2,1)/2,神经网络!$F$8:$BN$8,0))</f>
        <v>2.2768608353931064</v>
      </c>
    </row>
    <row r="206" spans="1:8">
      <c r="A206" s="862">
        <v>40609</v>
      </c>
      <c r="B206">
        <v>0.88500000000000001</v>
      </c>
      <c r="C206">
        <v>0.77953099999999997</v>
      </c>
      <c r="D206">
        <v>3.1730870000000002</v>
      </c>
      <c r="E206">
        <f>LN(D206/参数实验室!$E$53)/参数实验室!$E$55</f>
        <v>0.66929859433778571</v>
      </c>
      <c r="F206">
        <f t="shared" si="3"/>
        <v>0.88082598870056494</v>
      </c>
      <c r="G206">
        <f>LN(F206/参数实验室!$E$58)/参数实验室!$E$59</f>
        <v>-0.25713147723728275</v>
      </c>
      <c r="H206">
        <f>INDEX(神经网络!$F$10:$BN$70,MATCH(ROUND(G206*2,1)/2,神经网络!$D$10:$D$70,0),MATCH(ROUND(E206*2,1)/2,神经网络!$F$8:$BN$8,0))</f>
        <v>2.1970877897705643</v>
      </c>
    </row>
    <row r="207" spans="1:8">
      <c r="A207" s="862">
        <v>40610</v>
      </c>
      <c r="B207">
        <v>0.87</v>
      </c>
      <c r="C207">
        <v>0.78046700000000002</v>
      </c>
      <c r="D207">
        <v>3.1140089999999998</v>
      </c>
      <c r="E207">
        <f>LN(D207/参数实验室!$E$53)/参数实验室!$E$55</f>
        <v>0.64712635022358744</v>
      </c>
      <c r="F207">
        <f t="shared" si="3"/>
        <v>0.89708850574712651</v>
      </c>
      <c r="G207">
        <f>LN(F207/参数实验室!$E$58)/参数实验室!$E$59</f>
        <v>-0.24752956903971884</v>
      </c>
      <c r="H207">
        <f>INDEX(神经网络!$F$10:$BN$70,MATCH(ROUND(G207*2,1)/2,神经网络!$D$10:$D$70,0),MATCH(ROUND(E207*2,1)/2,神经网络!$F$8:$BN$8,0))</f>
        <v>2.1970877897705643</v>
      </c>
    </row>
    <row r="208" spans="1:8">
      <c r="A208" s="862">
        <v>40611</v>
      </c>
      <c r="B208">
        <v>0.86450000000000005</v>
      </c>
      <c r="C208">
        <v>0.80109600000000003</v>
      </c>
      <c r="D208">
        <v>3.0838939999999999</v>
      </c>
      <c r="E208">
        <f>LN(D208/参数实验室!$E$53)/参数实验室!$E$55</f>
        <v>0.63566165045629142</v>
      </c>
      <c r="F208">
        <f t="shared" si="3"/>
        <v>0.9266581839213418</v>
      </c>
      <c r="G208">
        <f>LN(F208/参数实验室!$E$58)/参数实验室!$E$59</f>
        <v>-0.23050842744057021</v>
      </c>
      <c r="H208">
        <f>INDEX(神经网络!$F$10:$BN$70,MATCH(ROUND(G208*2,1)/2,神经网络!$D$10:$D$70,0),MATCH(ROUND(E208*2,1)/2,神经网络!$F$8:$BN$8,0))</f>
        <v>2.1970877897705643</v>
      </c>
    </row>
    <row r="209" spans="1:8">
      <c r="A209" s="862">
        <v>40612</v>
      </c>
      <c r="B209">
        <v>0.93289999999999995</v>
      </c>
      <c r="C209">
        <v>0.82714500000000002</v>
      </c>
      <c r="D209">
        <v>3.2866870000000001</v>
      </c>
      <c r="E209">
        <f>LN(D209/参数实验室!$E$53)/参数实验室!$E$55</f>
        <v>0.71079657451354183</v>
      </c>
      <c r="F209">
        <f t="shared" si="3"/>
        <v>0.88663843927537789</v>
      </c>
      <c r="G209">
        <f>LN(F209/参数实验室!$E$58)/参数实验室!$E$59</f>
        <v>-0.25367941434574048</v>
      </c>
      <c r="H209">
        <f>INDEX(神经网络!$F$10:$BN$70,MATCH(ROUND(G209*2,1)/2,神经网络!$D$10:$D$70,0),MATCH(ROUND(E209*2,1)/2,神经网络!$F$8:$BN$8,0))</f>
        <v>2.2768608353931064</v>
      </c>
    </row>
    <row r="210" spans="1:8">
      <c r="A210" s="862">
        <v>40613</v>
      </c>
      <c r="B210">
        <v>0.88</v>
      </c>
      <c r="C210">
        <v>0.85652300000000003</v>
      </c>
      <c r="D210">
        <v>3.132771</v>
      </c>
      <c r="E210">
        <f>LN(D210/参数实验室!$E$53)/参数实验室!$E$55</f>
        <v>0.65421307231751258</v>
      </c>
      <c r="F210">
        <f t="shared" si="3"/>
        <v>0.97332159090909098</v>
      </c>
      <c r="G210">
        <f>LN(F210/参数实验室!$E$58)/参数实验室!$E$59</f>
        <v>-0.20472246458328833</v>
      </c>
      <c r="H210">
        <f>INDEX(神经网络!$F$10:$BN$70,MATCH(ROUND(G210*2,1)/2,神经网络!$D$10:$D$70,0),MATCH(ROUND(E210*2,1)/2,神经网络!$F$8:$BN$8,0))</f>
        <v>2.2371379226278458</v>
      </c>
    </row>
    <row r="211" spans="1:8">
      <c r="A211" s="862">
        <v>40614</v>
      </c>
      <c r="B211">
        <v>0.91800000000000004</v>
      </c>
      <c r="C211">
        <v>0.88040099999999999</v>
      </c>
      <c r="D211">
        <v>3.231808</v>
      </c>
      <c r="E211">
        <f>LN(D211/参数实验室!$E$53)/参数实验室!$E$55</f>
        <v>0.69093149584211055</v>
      </c>
      <c r="F211">
        <f t="shared" si="3"/>
        <v>0.95904248366013067</v>
      </c>
      <c r="G211">
        <f>LN(F211/参数实验室!$E$58)/参数实验室!$E$59</f>
        <v>-0.21247937093770122</v>
      </c>
      <c r="H211">
        <f>INDEX(神经网络!$F$10:$BN$70,MATCH(ROUND(G211*2,1)/2,神经网络!$D$10:$D$70,0),MATCH(ROUND(E211*2,1)/2,神经网络!$F$8:$BN$8,0))</f>
        <v>2.3171487035312683</v>
      </c>
    </row>
    <row r="212" spans="1:8">
      <c r="A212" s="862">
        <v>40615</v>
      </c>
      <c r="B212">
        <v>0.89249999999999996</v>
      </c>
      <c r="C212">
        <v>0.91503100000000004</v>
      </c>
      <c r="D212">
        <v>3.1254189999999999</v>
      </c>
      <c r="E212">
        <f>LN(D212/参数实验室!$E$53)/参数实验室!$E$55</f>
        <v>0.65144116867130364</v>
      </c>
      <c r="F212">
        <f t="shared" si="3"/>
        <v>1.0252448179271709</v>
      </c>
      <c r="G212">
        <f>LN(F212/参数实验室!$E$58)/参数实验室!$E$59</f>
        <v>-0.17744466238286283</v>
      </c>
      <c r="H212">
        <f>INDEX(神经网络!$F$10:$BN$70,MATCH(ROUND(G212*2,1)/2,神经网络!$D$10:$D$70,0),MATCH(ROUND(E212*2,1)/2,神经网络!$F$8:$BN$8,0))</f>
        <v>2.2371379226278458</v>
      </c>
    </row>
    <row r="213" spans="1:8">
      <c r="A213" s="862">
        <v>40616</v>
      </c>
      <c r="B213">
        <v>0.89490000000000003</v>
      </c>
      <c r="C213">
        <v>0.95862199999999997</v>
      </c>
      <c r="D213">
        <v>3.099761</v>
      </c>
      <c r="E213">
        <f>LN(D213/参数实验室!$E$53)/参数实验室!$E$55</f>
        <v>0.64171605866808001</v>
      </c>
      <c r="F213">
        <f t="shared" si="3"/>
        <v>1.0712057213096435</v>
      </c>
      <c r="G213">
        <f>LN(F213/参数实验室!$E$58)/参数实验室!$E$59</f>
        <v>-0.1544280146643571</v>
      </c>
      <c r="H213">
        <f>INDEX(神经网络!$F$10:$BN$70,MATCH(ROUND(G213*2,1)/2,神经网络!$D$10:$D$70,0),MATCH(ROUND(E213*2,1)/2,神经网络!$F$8:$BN$8,0))</f>
        <v>2.2803969846435739</v>
      </c>
    </row>
    <row r="214" spans="1:8">
      <c r="A214" s="862">
        <v>40617</v>
      </c>
      <c r="B214">
        <v>0.87</v>
      </c>
      <c r="C214">
        <v>1.0059629999999999</v>
      </c>
      <c r="D214">
        <v>3.009477</v>
      </c>
      <c r="E214">
        <f>LN(D214/参数实验室!$E$53)/参数实验室!$E$55</f>
        <v>0.60684408382009936</v>
      </c>
      <c r="F214">
        <f t="shared" si="3"/>
        <v>1.1562793103448274</v>
      </c>
      <c r="G214">
        <f>LN(F214/参数实验室!$E$58)/参数实验室!$E$59</f>
        <v>-0.114317355191471</v>
      </c>
      <c r="H214">
        <f>INDEX(神经网络!$F$10:$BN$70,MATCH(ROUND(G214*2,1)/2,神经网络!$D$10:$D$70,0),MATCH(ROUND(E214*2,1)/2,神经网络!$F$8:$BN$8,0))</f>
        <v>2.2393485616600679</v>
      </c>
    </row>
    <row r="215" spans="1:8">
      <c r="A215" s="862">
        <v>40618</v>
      </c>
      <c r="B215">
        <v>0.86</v>
      </c>
      <c r="C215">
        <v>1.0427090000000001</v>
      </c>
      <c r="D215">
        <v>2.9052449999999999</v>
      </c>
      <c r="E215">
        <f>LN(D215/参数实验室!$E$53)/参数实验室!$E$55</f>
        <v>0.56525945083264129</v>
      </c>
      <c r="F215">
        <f t="shared" si="3"/>
        <v>1.2124523255813955</v>
      </c>
      <c r="G215">
        <f>LN(F215/参数实验室!$E$58)/参数实验室!$E$59</f>
        <v>-8.9419504954550658E-2</v>
      </c>
      <c r="H215">
        <f>INDEX(神经网络!$F$10:$BN$70,MATCH(ROUND(G215*2,1)/2,神经网络!$D$10:$D$70,0),MATCH(ROUND(E215*2,1)/2,神经网络!$F$8:$BN$8,0))</f>
        <v>2.1562203275328176</v>
      </c>
    </row>
    <row r="216" spans="1:8">
      <c r="A216" s="862">
        <v>40619</v>
      </c>
      <c r="B216">
        <v>0.82540000000000002</v>
      </c>
      <c r="C216">
        <v>1.095297</v>
      </c>
      <c r="D216">
        <v>2.8033009999999998</v>
      </c>
      <c r="E216">
        <f>LN(D216/参数实验室!$E$53)/参数实验室!$E$55</f>
        <v>0.52311857914851279</v>
      </c>
      <c r="F216">
        <f t="shared" si="3"/>
        <v>1.3269893385025442</v>
      </c>
      <c r="G216">
        <f>LN(F216/参数实验室!$E$58)/参数实验室!$E$59</f>
        <v>-4.2042139180615987E-2</v>
      </c>
      <c r="H216">
        <f>INDEX(神经网络!$F$10:$BN$70,MATCH(ROUND(G216*2,1)/2,神经网络!$D$10:$D$70,0),MATCH(ROUND(E216*2,1)/2,神经网络!$F$8:$BN$8,0))</f>
        <v>2.1129284620386226</v>
      </c>
    </row>
    <row r="217" spans="1:8">
      <c r="A217" s="862">
        <v>40620</v>
      </c>
      <c r="B217">
        <v>0.8165</v>
      </c>
      <c r="C217">
        <v>1.16825</v>
      </c>
      <c r="D217">
        <v>2.721168</v>
      </c>
      <c r="E217">
        <f>LN(D217/参数实验室!$E$53)/参数实验室!$E$55</f>
        <v>0.48803690407407491</v>
      </c>
      <c r="F217">
        <f t="shared" si="3"/>
        <v>1.4308022045315369</v>
      </c>
      <c r="G217">
        <f>LN(F217/参数实验室!$E$58)/参数实验室!$E$59</f>
        <v>-2.5087952550880747E-3</v>
      </c>
      <c r="H217">
        <f>INDEX(神经网络!$F$10:$BN$70,MATCH(ROUND(G217*2,1)/2,神经网络!$D$10:$D$70,0),MATCH(ROUND(E217*2,1)/2,神经网络!$F$8:$BN$8,0))</f>
        <v>2.1570611804478532</v>
      </c>
    </row>
    <row r="218" spans="1:8">
      <c r="A218" s="862">
        <v>40621</v>
      </c>
      <c r="B218">
        <v>0.76500000000000001</v>
      </c>
      <c r="C218">
        <v>1.2502089999999999</v>
      </c>
      <c r="D218">
        <v>2.591564</v>
      </c>
      <c r="E218">
        <f>LN(D218/参数实验室!$E$53)/参数实验室!$E$55</f>
        <v>0.4304653640649051</v>
      </c>
      <c r="F218">
        <f t="shared" si="3"/>
        <v>1.6342601307189542</v>
      </c>
      <c r="G218">
        <f>LN(F218/参数实验室!$E$58)/参数实验室!$E$59</f>
        <v>6.7273128550280725E-2</v>
      </c>
      <c r="H218">
        <f>INDEX(神经网络!$F$10:$BN$70,MATCH(ROUND(G218*2,1)/2,神经网络!$D$10:$D$70,0),MATCH(ROUND(E218*2,1)/2,神经网络!$F$8:$BN$8,0))</f>
        <v>2.1134355009563555</v>
      </c>
    </row>
    <row r="219" spans="1:8">
      <c r="A219" s="862">
        <v>40622</v>
      </c>
      <c r="B219">
        <v>0.74109999999999998</v>
      </c>
      <c r="C219">
        <v>1.309809</v>
      </c>
      <c r="D219">
        <v>2.5087130000000002</v>
      </c>
      <c r="E219">
        <f>LN(D219/参数实验室!$E$53)/参数实验室!$E$55</f>
        <v>0.39213319702900207</v>
      </c>
      <c r="F219">
        <f t="shared" si="3"/>
        <v>1.7673849682903793</v>
      </c>
      <c r="G219">
        <f>LN(F219/参数实验室!$E$58)/参数实验室!$E$59</f>
        <v>0.10837489614807258</v>
      </c>
      <c r="H219">
        <f>INDEX(神经网络!$F$10:$BN$70,MATCH(ROUND(G219*2,1)/2,神经网络!$D$10:$D$70,0),MATCH(ROUND(E219*2,1)/2,神经网络!$F$8:$BN$8,0))</f>
        <v>2.0686095018645538</v>
      </c>
    </row>
    <row r="220" spans="1:8">
      <c r="A220" s="862">
        <v>40623</v>
      </c>
      <c r="B220">
        <v>0.75900000000000001</v>
      </c>
      <c r="C220">
        <v>1.3257289999999999</v>
      </c>
      <c r="D220">
        <v>2.5603189999999998</v>
      </c>
      <c r="E220">
        <f>LN(D220/参数实验室!$E$53)/参数实验室!$E$55</f>
        <v>0.41615531779382953</v>
      </c>
      <c r="F220">
        <f t="shared" si="3"/>
        <v>1.7466785243741765</v>
      </c>
      <c r="G220">
        <f>LN(F220/参数实验室!$E$58)/参数实验室!$E$59</f>
        <v>0.10218947200109674</v>
      </c>
      <c r="H220">
        <f>INDEX(神经网络!$F$10:$BN$70,MATCH(ROUND(G220*2,1)/2,神经网络!$D$10:$D$70,0),MATCH(ROUND(E220*2,1)/2,神经网络!$F$8:$BN$8,0))</f>
        <v>2.0686095018645538</v>
      </c>
    </row>
    <row r="221" spans="1:8">
      <c r="A221" s="862">
        <v>40624</v>
      </c>
      <c r="B221">
        <v>0.80900000000000005</v>
      </c>
      <c r="C221">
        <v>1.3923110000000001</v>
      </c>
      <c r="D221">
        <v>2.7174230000000001</v>
      </c>
      <c r="E221">
        <f>LN(D221/参数实验室!$E$53)/参数实验室!$E$55</f>
        <v>0.48641215362051327</v>
      </c>
      <c r="F221">
        <f t="shared" si="3"/>
        <v>1.721027194066749</v>
      </c>
      <c r="G221">
        <f>LN(F221/参数实验室!$E$58)/参数实验室!$E$59</f>
        <v>9.4424424395414291E-2</v>
      </c>
      <c r="H221">
        <f>INDEX(神经网络!$F$10:$BN$70,MATCH(ROUND(G221*2,1)/2,神经网络!$D$10:$D$70,0),MATCH(ROUND(E221*2,1)/2,神经网络!$F$8:$BN$8,0))</f>
        <v>2.2407146315206568</v>
      </c>
    </row>
    <row r="222" spans="1:8">
      <c r="A222" s="862">
        <v>40625</v>
      </c>
      <c r="B222">
        <v>0.84970000000000001</v>
      </c>
      <c r="C222">
        <v>1.429549</v>
      </c>
      <c r="D222">
        <v>2.8434560000000002</v>
      </c>
      <c r="E222">
        <f>LN(D222/参数实验室!$E$53)/参数实验室!$E$55</f>
        <v>0.5398976932718218</v>
      </c>
      <c r="F222">
        <f t="shared" si="3"/>
        <v>1.6824161468753678</v>
      </c>
      <c r="G222">
        <f>LN(F222/参数实验室!$E$58)/参数实验室!$E$59</f>
        <v>8.2515289055890659E-2</v>
      </c>
      <c r="H222">
        <f>INDEX(神经网络!$F$10:$BN$70,MATCH(ROUND(G222*2,1)/2,神经网络!$D$10:$D$70,0),MATCH(ROUND(E222*2,1)/2,神经网络!$F$8:$BN$8,0))</f>
        <v>2.3211237946113084</v>
      </c>
    </row>
    <row r="223" spans="1:8">
      <c r="A223" s="862">
        <v>40626</v>
      </c>
      <c r="B223">
        <v>0.8669</v>
      </c>
      <c r="C223">
        <v>1.4868220000000001</v>
      </c>
      <c r="D223">
        <v>2.8848180000000001</v>
      </c>
      <c r="E223">
        <f>LN(D223/参数实验室!$E$53)/参数实验室!$E$55</f>
        <v>0.55693521688344805</v>
      </c>
      <c r="F223">
        <f t="shared" si="3"/>
        <v>1.7151020878994119</v>
      </c>
      <c r="G223">
        <f>LN(F223/参数实验室!$E$58)/参数实验室!$E$59</f>
        <v>9.2614353379644729E-2</v>
      </c>
      <c r="H223">
        <f>INDEX(神经网络!$F$10:$BN$70,MATCH(ROUND(G223*2,1)/2,神经网络!$D$10:$D$70,0),MATCH(ROUND(E223*2,1)/2,神经网络!$F$8:$BN$8,0))</f>
        <v>2.3211237946113084</v>
      </c>
    </row>
    <row r="224" spans="1:8">
      <c r="A224" s="862">
        <v>40627</v>
      </c>
      <c r="B224">
        <v>0.88380000000000003</v>
      </c>
      <c r="C224">
        <v>1.558192</v>
      </c>
      <c r="D224">
        <v>2.9114589999999998</v>
      </c>
      <c r="E224">
        <f>LN(D224/参数实验室!$E$53)/参数实验室!$E$55</f>
        <v>0.56778011870466105</v>
      </c>
      <c r="F224">
        <f t="shared" si="3"/>
        <v>1.7630595157275402</v>
      </c>
      <c r="G224">
        <f>LN(F224/参数实验室!$E$58)/参数实验室!$E$59</f>
        <v>0.10708880743489427</v>
      </c>
      <c r="H224">
        <f>INDEX(神经网络!$F$10:$BN$70,MATCH(ROUND(G224*2,1)/2,神经网络!$D$10:$D$70,0),MATCH(ROUND(E224*2,1)/2,神经网络!$F$8:$BN$8,0))</f>
        <v>2.3211237946113084</v>
      </c>
    </row>
    <row r="225" spans="1:8">
      <c r="A225" s="862">
        <v>40628</v>
      </c>
      <c r="B225">
        <v>0.85519999999999996</v>
      </c>
      <c r="C225">
        <v>1.631132</v>
      </c>
      <c r="D225">
        <v>2.792548</v>
      </c>
      <c r="E225">
        <f>LN(D225/参数实验室!$E$53)/参数实验室!$E$55</f>
        <v>0.51858453891728973</v>
      </c>
      <c r="F225">
        <f t="shared" si="3"/>
        <v>1.9073105706267541</v>
      </c>
      <c r="G225">
        <f>LN(F225/参数实验室!$E$58)/参数实验室!$E$59</f>
        <v>0.14836517189404735</v>
      </c>
      <c r="H225">
        <f>INDEX(神经网络!$F$10:$BN$70,MATCH(ROUND(G225*2,1)/2,神经网络!$D$10:$D$70,0),MATCH(ROUND(E225*2,1)/2,神经网络!$F$8:$BN$8,0))</f>
        <v>2.282883809014074</v>
      </c>
    </row>
    <row r="226" spans="1:8">
      <c r="A226" s="862">
        <v>40629</v>
      </c>
      <c r="B226">
        <v>0.82</v>
      </c>
      <c r="C226">
        <v>1.722415</v>
      </c>
      <c r="D226">
        <v>2.6767539999999999</v>
      </c>
      <c r="E226">
        <f>LN(D226/参数实验室!$E$53)/参数实验室!$E$55</f>
        <v>0.46862249124692518</v>
      </c>
      <c r="F226">
        <f t="shared" si="3"/>
        <v>2.1005060975609759</v>
      </c>
      <c r="G226">
        <f>LN(F226/参数实验室!$E$58)/参数实验室!$E$59</f>
        <v>0.19900526441641581</v>
      </c>
      <c r="H226">
        <f>INDEX(神经网络!$F$10:$BN$70,MATCH(ROUND(G226*2,1)/2,神经网络!$D$10:$D$70,0),MATCH(ROUND(E226*2,1)/2,神经网络!$F$8:$BN$8,0))</f>
        <v>2.2408797490387489</v>
      </c>
    </row>
    <row r="227" spans="1:8">
      <c r="A227" s="862">
        <v>40630</v>
      </c>
      <c r="B227">
        <v>0.79900000000000004</v>
      </c>
      <c r="C227">
        <v>1.851677</v>
      </c>
      <c r="D227">
        <v>2.5823700000000001</v>
      </c>
      <c r="E227">
        <f>LN(D227/参数实验室!$E$53)/参数实验室!$E$55</f>
        <v>0.42627255343306081</v>
      </c>
      <c r="F227">
        <f t="shared" si="3"/>
        <v>2.3174931163954944</v>
      </c>
      <c r="G227">
        <f>LN(F227/参数实验室!$E$58)/参数实验室!$E$59</f>
        <v>0.25060247588851886</v>
      </c>
      <c r="H227">
        <f>INDEX(神经网络!$F$10:$BN$70,MATCH(ROUND(G227*2,1)/2,神经网络!$D$10:$D$70,0),MATCH(ROUND(E227*2,1)/2,神经网络!$F$8:$BN$8,0))</f>
        <v>2.2829935546789448</v>
      </c>
    </row>
    <row r="228" spans="1:8">
      <c r="A228" s="862">
        <v>40631</v>
      </c>
      <c r="B228">
        <v>0.79249999999999998</v>
      </c>
      <c r="C228">
        <v>1.959174</v>
      </c>
      <c r="D228">
        <v>2.5699920000000001</v>
      </c>
      <c r="E228">
        <f>LN(D228/参数实验室!$E$53)/参数实验室!$E$55</f>
        <v>0.42060407992608878</v>
      </c>
      <c r="F228">
        <f t="shared" si="3"/>
        <v>2.4721438485804414</v>
      </c>
      <c r="G228">
        <f>LN(F228/参数实验室!$E$58)/参数实验室!$E$59</f>
        <v>0.28450787958745927</v>
      </c>
      <c r="H228">
        <f>INDEX(神经网络!$F$10:$BN$70,MATCH(ROUND(G228*2,1)/2,神经网络!$D$10:$D$70,0),MATCH(ROUND(E228*2,1)/2,神经网络!$F$8:$BN$8,0))</f>
        <v>2.2409332353449032</v>
      </c>
    </row>
    <row r="229" spans="1:8">
      <c r="A229" s="862">
        <v>40632</v>
      </c>
      <c r="B229">
        <v>0.78969999999999996</v>
      </c>
      <c r="C229">
        <v>1.961244</v>
      </c>
      <c r="D229">
        <v>2.5567380000000002</v>
      </c>
      <c r="E229">
        <f>LN(D229/参数实验室!$E$53)/参数实验室!$E$55</f>
        <v>0.41450409637638747</v>
      </c>
      <c r="F229">
        <f t="shared" si="3"/>
        <v>2.4835304546030139</v>
      </c>
      <c r="G229">
        <f>LN(F229/参数实验室!$E$58)/参数实验室!$E$59</f>
        <v>0.28691978818330316</v>
      </c>
      <c r="H229">
        <f>INDEX(神经网络!$F$10:$BN$70,MATCH(ROUND(G229*2,1)/2,神经网络!$D$10:$D$70,0),MATCH(ROUND(E229*2,1)/2,神经网络!$F$8:$BN$8,0))</f>
        <v>2.2409332353449032</v>
      </c>
    </row>
    <row r="230" spans="1:8">
      <c r="A230" s="862">
        <v>40633</v>
      </c>
      <c r="B230">
        <v>0.78459999999999996</v>
      </c>
      <c r="C230">
        <v>1.8868210000000001</v>
      </c>
      <c r="D230">
        <v>2.5340940000000001</v>
      </c>
      <c r="E230">
        <f>LN(D230/参数实验室!$E$53)/参数实验室!$E$55</f>
        <v>0.40400895191408254</v>
      </c>
      <c r="F230">
        <f t="shared" si="3"/>
        <v>2.4048190160591387</v>
      </c>
      <c r="G230">
        <f>LN(F230/参数实验室!$E$58)/参数实验室!$E$59</f>
        <v>0.27001609180338515</v>
      </c>
      <c r="H230">
        <f>INDEX(神经网络!$F$10:$BN$70,MATCH(ROUND(G230*2,1)/2,神经网络!$D$10:$D$70,0),MATCH(ROUND(E230*2,1)/2,神经网络!$F$8:$BN$8,0))</f>
        <v>2.202544627332407</v>
      </c>
    </row>
    <row r="231" spans="1:8">
      <c r="A231" s="862">
        <v>40634</v>
      </c>
      <c r="B231">
        <v>0.77410000000000001</v>
      </c>
      <c r="C231">
        <v>1.887704</v>
      </c>
      <c r="D231">
        <v>2.4943409999999999</v>
      </c>
      <c r="E231">
        <f>LN(D231/参数实验室!$E$53)/参数实验室!$E$55</f>
        <v>0.3853551529535999</v>
      </c>
      <c r="F231">
        <f t="shared" si="3"/>
        <v>2.4385789949618912</v>
      </c>
      <c r="G231">
        <f>LN(F231/参数实验室!$E$58)/参数实验室!$E$59</f>
        <v>0.27733299962343189</v>
      </c>
      <c r="H231">
        <f>INDEX(神经网络!$F$10:$BN$70,MATCH(ROUND(G231*2,1)/2,神经网络!$D$10:$D$70,0),MATCH(ROUND(E231*2,1)/2,神经网络!$F$8:$BN$8,0))</f>
        <v>2.2409332353449032</v>
      </c>
    </row>
    <row r="232" spans="1:8">
      <c r="A232" s="862">
        <v>40635</v>
      </c>
      <c r="B232">
        <v>0.78200000000000003</v>
      </c>
      <c r="C232">
        <v>1.9054850000000001</v>
      </c>
      <c r="D232">
        <v>2.5163929999999999</v>
      </c>
      <c r="E232">
        <f>LN(D232/参数实验室!$E$53)/参数实验室!$E$55</f>
        <v>0.39573929487775023</v>
      </c>
      <c r="F232">
        <f t="shared" si="3"/>
        <v>2.4366815856777495</v>
      </c>
      <c r="G232">
        <f>LN(F232/参数实验室!$E$58)/参数实验室!$E$59</f>
        <v>0.27692446228764389</v>
      </c>
      <c r="H232">
        <f>INDEX(神经网络!$F$10:$BN$70,MATCH(ROUND(G232*2,1)/2,神经网络!$D$10:$D$70,0),MATCH(ROUND(E232*2,1)/2,神经网络!$F$8:$BN$8,0))</f>
        <v>2.2409332353449032</v>
      </c>
    </row>
    <row r="233" spans="1:8">
      <c r="A233" s="862">
        <v>40636</v>
      </c>
      <c r="B233">
        <v>0.77900000000000003</v>
      </c>
      <c r="C233">
        <v>1.972348</v>
      </c>
      <c r="D233">
        <v>2.5013049999999999</v>
      </c>
      <c r="E233">
        <f>LN(D233/参数实验室!$E$53)/参数实验室!$E$55</f>
        <v>0.38864433994278302</v>
      </c>
      <c r="F233">
        <f t="shared" si="3"/>
        <v>2.5318973042362001</v>
      </c>
      <c r="G233">
        <f>LN(F233/参数实验室!$E$58)/参数实验室!$E$59</f>
        <v>0.29704308166546517</v>
      </c>
      <c r="H233">
        <f>INDEX(神经网络!$F$10:$BN$70,MATCH(ROUND(G233*2,1)/2,神经网络!$D$10:$D$70,0),MATCH(ROUND(E233*2,1)/2,神经网络!$F$8:$BN$8,0))</f>
        <v>2.2409332353449032</v>
      </c>
    </row>
    <row r="234" spans="1:8">
      <c r="A234" s="862">
        <v>40637</v>
      </c>
      <c r="B234">
        <v>0.68</v>
      </c>
      <c r="C234">
        <v>2.113264</v>
      </c>
      <c r="D234">
        <v>2.1702089999999998</v>
      </c>
      <c r="E234">
        <f>LN(D234/参数实验室!$E$53)/参数实验室!$E$55</f>
        <v>0.22113221572074163</v>
      </c>
      <c r="F234">
        <f t="shared" si="3"/>
        <v>3.1077411764705882</v>
      </c>
      <c r="G234">
        <f>LN(F234/参数实验室!$E$58)/参数实验室!$E$59</f>
        <v>0.40459995541243138</v>
      </c>
      <c r="H234">
        <f>INDEX(神经网络!$F$10:$BN$70,MATCH(ROUND(G234*2,1)/2,神经网络!$D$10:$D$70,0),MATCH(ROUND(E234*2,1)/2,神经网络!$F$8:$BN$8,0))</f>
        <v>1.9720287319079939</v>
      </c>
    </row>
    <row r="235" spans="1:8">
      <c r="A235" s="862">
        <v>40638</v>
      </c>
      <c r="B235">
        <v>0.71</v>
      </c>
      <c r="C235">
        <v>2.2401520000000001</v>
      </c>
      <c r="D235">
        <v>2.2785139999999999</v>
      </c>
      <c r="E235">
        <f>LN(D235/参数实验室!$E$53)/参数实验室!$E$55</f>
        <v>0.27858619848697286</v>
      </c>
      <c r="F235">
        <f t="shared" si="3"/>
        <v>3.1551436619718314</v>
      </c>
      <c r="G235">
        <f>LN(F235/参数实验室!$E$58)/参数实验室!$E$59</f>
        <v>0.41254513144906124</v>
      </c>
      <c r="H235">
        <f>INDEX(神经网络!$F$10:$BN$70,MATCH(ROUND(G235*2,1)/2,神经网络!$D$10:$D$70,0),MATCH(ROUND(E235*2,1)/2,神经网络!$F$8:$BN$8,0))</f>
        <v>2.1575616651709604</v>
      </c>
    </row>
    <row r="236" spans="1:8">
      <c r="A236" s="862">
        <v>40639</v>
      </c>
      <c r="B236">
        <v>0.74</v>
      </c>
      <c r="C236">
        <v>2.3465790000000002</v>
      </c>
      <c r="D236">
        <v>2.352093</v>
      </c>
      <c r="E236">
        <f>LN(D236/参数实验室!$E$53)/参数实验室!$E$55</f>
        <v>0.31608122695400276</v>
      </c>
      <c r="F236">
        <f t="shared" si="3"/>
        <v>3.1710527027027031</v>
      </c>
      <c r="G236">
        <f>LN(F236/参数实验室!$E$58)/参数实验室!$E$59</f>
        <v>0.41518492998516693</v>
      </c>
      <c r="H236">
        <f>INDEX(神经网络!$F$10:$BN$70,MATCH(ROUND(G236*2,1)/2,神经网络!$D$10:$D$70,0),MATCH(ROUND(E236*2,1)/2,神经网络!$F$8:$BN$8,0))</f>
        <v>2.1575616651709604</v>
      </c>
    </row>
    <row r="237" spans="1:8">
      <c r="A237" s="862">
        <v>40640</v>
      </c>
      <c r="B237">
        <v>0.75380000000000003</v>
      </c>
      <c r="C237">
        <v>2.4214509999999998</v>
      </c>
      <c r="D237">
        <v>2.3912460000000002</v>
      </c>
      <c r="E237">
        <f>LN(D237/参数实验室!$E$53)/参数实验室!$E$55</f>
        <v>0.33555777200188636</v>
      </c>
      <c r="F237">
        <f t="shared" si="3"/>
        <v>3.2123255505439103</v>
      </c>
      <c r="G237">
        <f>LN(F237/参数实验室!$E$58)/参数实验室!$E$59</f>
        <v>0.4219720956738669</v>
      </c>
      <c r="H237">
        <f>INDEX(神经网络!$F$10:$BN$70,MATCH(ROUND(G237*2,1)/2,神经网络!$D$10:$D$70,0),MATCH(ROUND(E237*2,1)/2,神经网络!$F$8:$BN$8,0))</f>
        <v>2.2409313853744353</v>
      </c>
    </row>
    <row r="238" spans="1:8">
      <c r="A238" s="862">
        <v>40641</v>
      </c>
      <c r="B238">
        <v>0.75</v>
      </c>
      <c r="C238">
        <v>2.4240469999999998</v>
      </c>
      <c r="D238">
        <v>2.3738260000000002</v>
      </c>
      <c r="E238">
        <f>LN(D238/参数实验室!$E$53)/参数实验室!$E$55</f>
        <v>0.3269319241387969</v>
      </c>
      <c r="F238">
        <f t="shared" si="3"/>
        <v>3.2320626666666663</v>
      </c>
      <c r="G238">
        <f>LN(F238/参数实验室!$E$58)/参数实验室!$E$59</f>
        <v>0.42518702849180989</v>
      </c>
      <c r="H238">
        <f>INDEX(神经网络!$F$10:$BN$70,MATCH(ROUND(G238*2,1)/2,神经网络!$D$10:$D$70,0),MATCH(ROUND(E238*2,1)/2,神经网络!$F$8:$BN$8,0))</f>
        <v>2.2830121594727277</v>
      </c>
    </row>
    <row r="239" spans="1:8">
      <c r="A239" s="862">
        <v>40642</v>
      </c>
      <c r="B239">
        <v>0.73</v>
      </c>
      <c r="C239">
        <v>2.3617460000000001</v>
      </c>
      <c r="D239">
        <v>2.3198859999999999</v>
      </c>
      <c r="E239">
        <f>LN(D239/参数实验室!$E$53)/参数实验室!$E$55</f>
        <v>0.29981535134182852</v>
      </c>
      <c r="F239">
        <f t="shared" si="3"/>
        <v>3.2352684931506852</v>
      </c>
      <c r="G239">
        <f>LN(F239/参数实验室!$E$58)/参数实验室!$E$59</f>
        <v>0.42570736403294374</v>
      </c>
      <c r="H239">
        <f>INDEX(神经网络!$F$10:$BN$70,MATCH(ROUND(G239*2,1)/2,神经网络!$D$10:$D$70,0),MATCH(ROUND(E239*2,1)/2,神经网络!$F$8:$BN$8,0))</f>
        <v>2.202528146170029</v>
      </c>
    </row>
    <row r="240" spans="1:8">
      <c r="A240" s="862">
        <v>40643</v>
      </c>
      <c r="B240">
        <v>0.7369</v>
      </c>
      <c r="C240">
        <v>2.3075199999999998</v>
      </c>
      <c r="D240">
        <v>2.3138320000000001</v>
      </c>
      <c r="E240">
        <f>LN(D240/参数实验室!$E$53)/参数实验室!$E$55</f>
        <v>0.29673263020823143</v>
      </c>
      <c r="F240">
        <f t="shared" si="3"/>
        <v>3.131388248066223</v>
      </c>
      <c r="G240">
        <f>LN(F240/参数实验室!$E$58)/参数实验室!$E$59</f>
        <v>0.40857849784019973</v>
      </c>
      <c r="H240">
        <f>INDEX(神经网络!$F$10:$BN$70,MATCH(ROUND(G240*2,1)/2,神经网络!$D$10:$D$70,0),MATCH(ROUND(E240*2,1)/2,神经网络!$F$8:$BN$8,0))</f>
        <v>2.1575616651709604</v>
      </c>
    </row>
    <row r="241" spans="1:8">
      <c r="A241" s="862">
        <v>40644</v>
      </c>
      <c r="B241">
        <v>0.77</v>
      </c>
      <c r="C241">
        <v>2.2842009999999999</v>
      </c>
      <c r="D241">
        <v>2.423991</v>
      </c>
      <c r="E241">
        <f>LN(D241/参数实验室!$E$53)/参数实验室!$E$55</f>
        <v>0.35160334378731573</v>
      </c>
      <c r="F241">
        <f t="shared" si="3"/>
        <v>2.966494805194805</v>
      </c>
      <c r="G241">
        <f>LN(F241/参数实验室!$E$58)/参数实验室!$E$59</f>
        <v>0.38018631872694153</v>
      </c>
      <c r="H241">
        <f>INDEX(神经网络!$F$10:$BN$70,MATCH(ROUND(G241*2,1)/2,神经网络!$D$10:$D$70,0),MATCH(ROUND(E241*2,1)/2,神经网络!$F$8:$BN$8,0))</f>
        <v>2.2409313853744353</v>
      </c>
    </row>
    <row r="242" spans="1:8">
      <c r="A242" s="862">
        <v>40645</v>
      </c>
      <c r="B242">
        <v>0.86</v>
      </c>
      <c r="C242">
        <v>2.2275939999999999</v>
      </c>
      <c r="D242">
        <v>2.6961140000000001</v>
      </c>
      <c r="E242">
        <f>LN(D242/参数实验室!$E$53)/参数实验室!$E$55</f>
        <v>0.47712451350147639</v>
      </c>
      <c r="F242">
        <f t="shared" si="3"/>
        <v>2.5902255813953485</v>
      </c>
      <c r="G242">
        <f>LN(F242/参数实验室!$E$58)/参数实验室!$E$59</f>
        <v>0.30899717029967755</v>
      </c>
      <c r="H242">
        <f>INDEX(神经网络!$F$10:$BN$70,MATCH(ROUND(G242*2,1)/2,神经网络!$D$10:$D$70,0),MATCH(ROUND(E242*2,1)/2,神经网络!$F$8:$BN$8,0))</f>
        <v>2.393204495489289</v>
      </c>
    </row>
    <row r="243" spans="1:8">
      <c r="A243" s="862">
        <v>40646</v>
      </c>
      <c r="B243">
        <v>0.92249999999999999</v>
      </c>
      <c r="C243">
        <v>2.1253959999999998</v>
      </c>
      <c r="D243">
        <v>2.8913540000000002</v>
      </c>
      <c r="E243">
        <f>LN(D243/参数实验室!$E$53)/参数实验室!$E$55</f>
        <v>0.55960510638590388</v>
      </c>
      <c r="F243">
        <f t="shared" si="3"/>
        <v>2.3039523035230349</v>
      </c>
      <c r="G243">
        <f>LN(F243/参数实验室!$E$58)/参数实验室!$E$59</f>
        <v>0.24752682743896026</v>
      </c>
      <c r="H243">
        <f>INDEX(神经网络!$F$10:$BN$70,MATCH(ROUND(G243*2,1)/2,神经网络!$D$10:$D$70,0),MATCH(ROUND(E243*2,1)/2,神经网络!$F$8:$BN$8,0))</f>
        <v>2.4256851406512716</v>
      </c>
    </row>
    <row r="244" spans="1:8">
      <c r="A244" s="862">
        <v>40647</v>
      </c>
      <c r="B244">
        <v>1</v>
      </c>
      <c r="C244">
        <v>2.0715669999999999</v>
      </c>
      <c r="D244">
        <v>3.0731980000000001</v>
      </c>
      <c r="E244">
        <f>LN(D244/参数实验室!$E$53)/参数实验室!$E$55</f>
        <v>0.63156275006919582</v>
      </c>
      <c r="F244">
        <f t="shared" si="3"/>
        <v>2.0715669999999999</v>
      </c>
      <c r="G244">
        <f>LN(F244/参数实验室!$E$58)/参数实验室!$E$59</f>
        <v>0.19172397015100376</v>
      </c>
      <c r="H244">
        <f>INDEX(神经网络!$F$10:$BN$70,MATCH(ROUND(G244*2,1)/2,神经网络!$D$10:$D$70,0),MATCH(ROUND(E244*2,1)/2,神经网络!$F$8:$BN$8,0))</f>
        <v>2.5163045992923223</v>
      </c>
    </row>
    <row r="245" spans="1:8">
      <c r="A245" s="862">
        <v>40648</v>
      </c>
      <c r="B245">
        <v>0.9899</v>
      </c>
      <c r="C245">
        <v>2.0801669999999999</v>
      </c>
      <c r="D245">
        <v>2.9933320000000001</v>
      </c>
      <c r="E245">
        <f>LN(D245/参数实验室!$E$53)/参数实验室!$E$55</f>
        <v>0.60049800082733207</v>
      </c>
      <c r="F245">
        <f t="shared" si="3"/>
        <v>2.1013910496009696</v>
      </c>
      <c r="G245">
        <f>LN(F245/参数实验室!$E$58)/参数实验室!$E$59</f>
        <v>0.19922634106190437</v>
      </c>
      <c r="H245">
        <f>INDEX(神经网络!$F$10:$BN$70,MATCH(ROUND(G245*2,1)/2,神经网络!$D$10:$D$70,0),MATCH(ROUND(E245*2,1)/2,神经网络!$F$8:$BN$8,0))</f>
        <v>2.4564058445364982</v>
      </c>
    </row>
    <row r="246" spans="1:8">
      <c r="A246" s="862">
        <v>40649</v>
      </c>
      <c r="B246">
        <v>1.0499000000000001</v>
      </c>
      <c r="C246">
        <v>2.0493549999999998</v>
      </c>
      <c r="D246">
        <v>3.1561520000000001</v>
      </c>
      <c r="E246">
        <f>LN(D246/参数实验室!$E$53)/参数实验室!$E$55</f>
        <v>0.66298530173961712</v>
      </c>
      <c r="F246">
        <f t="shared" si="3"/>
        <v>1.9519525669111342</v>
      </c>
      <c r="G246">
        <f>LN(F246/参数实验室!$E$58)/参数实验室!$E$59</f>
        <v>0.16050820363113188</v>
      </c>
      <c r="H246">
        <f>INDEX(神经网络!$F$10:$BN$70,MATCH(ROUND(G246*2,1)/2,神经网络!$D$10:$D$70,0),MATCH(ROUND(E246*2,1)/2,神经网络!$F$8:$BN$8,0))</f>
        <v>2.4888179475274081</v>
      </c>
    </row>
    <row r="247" spans="1:8">
      <c r="A247" s="862">
        <v>40650</v>
      </c>
      <c r="B247">
        <v>1.1123000000000001</v>
      </c>
      <c r="C247">
        <v>1.984775</v>
      </c>
      <c r="D247">
        <v>3.2738610000000001</v>
      </c>
      <c r="E247">
        <f>LN(D247/参数实验室!$E$53)/参数实验室!$E$55</f>
        <v>0.70618368717995461</v>
      </c>
      <c r="F247">
        <f t="shared" si="3"/>
        <v>1.7843882046210553</v>
      </c>
      <c r="G247">
        <f>LN(F247/参数实验室!$E$58)/参数实验室!$E$59</f>
        <v>0.11340015259016453</v>
      </c>
      <c r="H247">
        <f>INDEX(神经网络!$F$10:$BN$70,MATCH(ROUND(G247*2,1)/2,神经网络!$D$10:$D$70,0),MATCH(ROUND(E247*2,1)/2,神经网络!$F$8:$BN$8,0))</f>
        <v>2.5160535716501484</v>
      </c>
    </row>
    <row r="248" spans="1:8">
      <c r="A248" s="862">
        <v>40651</v>
      </c>
      <c r="B248">
        <v>1.1619999999999999</v>
      </c>
      <c r="C248">
        <v>1.9534020000000001</v>
      </c>
      <c r="D248">
        <v>3.3747379999999998</v>
      </c>
      <c r="E248">
        <f>LN(D248/参数实验室!$E$53)/参数实验室!$E$55</f>
        <v>0.74198644853732998</v>
      </c>
      <c r="F248">
        <f t="shared" si="3"/>
        <v>1.681068846815835</v>
      </c>
      <c r="G248">
        <f>LN(F248/参数实验室!$E$58)/参数实验室!$E$59</f>
        <v>8.209481093713164E-2</v>
      </c>
      <c r="H248">
        <f>INDEX(神经网络!$F$10:$BN$70,MATCH(ROUND(G248*2,1)/2,神经网络!$D$10:$D$70,0),MATCH(ROUND(E248*2,1)/2,神经网络!$F$8:$BN$8,0))</f>
        <v>2.5711943881352806</v>
      </c>
    </row>
    <row r="249" spans="1:8">
      <c r="A249" s="862">
        <v>40652</v>
      </c>
      <c r="B249">
        <v>1.1979</v>
      </c>
      <c r="C249">
        <v>1.9420980000000001</v>
      </c>
      <c r="D249">
        <v>3.4249830000000001</v>
      </c>
      <c r="E249">
        <f>LN(D249/参数实验室!$E$53)/参数实验室!$E$55</f>
        <v>0.75942180526496894</v>
      </c>
      <c r="F249">
        <f t="shared" si="3"/>
        <v>1.6212521913348361</v>
      </c>
      <c r="G249">
        <f>LN(F249/参数实验室!$E$58)/参数实验室!$E$59</f>
        <v>6.3078823484837135E-2</v>
      </c>
      <c r="H249">
        <f>INDEX(神经网络!$F$10:$BN$70,MATCH(ROUND(G249*2,1)/2,神经网络!$D$10:$D$70,0),MATCH(ROUND(E249*2,1)/2,神经网络!$F$8:$BN$8,0))</f>
        <v>2.5435756358455848</v>
      </c>
    </row>
    <row r="250" spans="1:8">
      <c r="A250" s="862">
        <v>40653</v>
      </c>
      <c r="B250">
        <v>1.1420999999999999</v>
      </c>
      <c r="C250">
        <v>1.9553700000000001</v>
      </c>
      <c r="D250">
        <v>3.2848600000000001</v>
      </c>
      <c r="E250">
        <f>LN(D250/参数实验室!$E$53)/参数实验室!$E$55</f>
        <v>0.71014059222131443</v>
      </c>
      <c r="F250">
        <f t="shared" si="3"/>
        <v>1.7120830049908067</v>
      </c>
      <c r="G250">
        <f>LN(F250/参数实验室!$E$58)/参数实验室!$E$59</f>
        <v>9.1689642144084496E-2</v>
      </c>
      <c r="H250">
        <f>INDEX(神经网络!$F$10:$BN$70,MATCH(ROUND(G250*2,1)/2,神经网络!$D$10:$D$70,0),MATCH(ROUND(E250*2,1)/2,神经网络!$F$8:$BN$8,0))</f>
        <v>2.5160535716501484</v>
      </c>
    </row>
    <row r="251" spans="1:8">
      <c r="A251" s="862">
        <v>40654</v>
      </c>
      <c r="B251">
        <v>1.21</v>
      </c>
      <c r="C251">
        <v>1.930626</v>
      </c>
      <c r="D251">
        <v>3.4390580000000002</v>
      </c>
      <c r="E251">
        <f>LN(D251/参数实验室!$E$53)/参数实验室!$E$55</f>
        <v>0.76426007770015103</v>
      </c>
      <c r="F251">
        <f t="shared" si="3"/>
        <v>1.5955586776859505</v>
      </c>
      <c r="G251">
        <f>LN(F251/参数实验室!$E$58)/参数实验室!$E$59</f>
        <v>5.4694350880349983E-2</v>
      </c>
      <c r="H251">
        <f>INDEX(神经网络!$F$10:$BN$70,MATCH(ROUND(G251*2,1)/2,神经网络!$D$10:$D$70,0),MATCH(ROUND(E251*2,1)/2,神经网络!$F$8:$BN$8,0))</f>
        <v>2.5435756358455848</v>
      </c>
    </row>
    <row r="252" spans="1:8">
      <c r="A252" s="862">
        <v>40655</v>
      </c>
      <c r="B252">
        <v>1.409</v>
      </c>
      <c r="C252">
        <v>1.9185129999999999</v>
      </c>
      <c r="D252">
        <v>3.9043160000000001</v>
      </c>
      <c r="E252">
        <f>LN(D252/参数实验室!$E$53)/参数实验室!$E$55</f>
        <v>0.91395308130119379</v>
      </c>
      <c r="F252">
        <f t="shared" si="3"/>
        <v>1.3616132008516677</v>
      </c>
      <c r="G252">
        <f>LN(F252/参数实验室!$E$58)/参数实验室!$E$59</f>
        <v>-2.8523235907190286E-2</v>
      </c>
      <c r="H252">
        <f>INDEX(神经网络!$F$10:$BN$70,MATCH(ROUND(G252*2,1)/2,神经网络!$D$10:$D$70,0),MATCH(ROUND(E252*2,1)/2,神经网络!$F$8:$BN$8,0))</f>
        <v>2.6405513135592522</v>
      </c>
    </row>
    <row r="253" spans="1:8">
      <c r="A253" s="862">
        <v>40656</v>
      </c>
      <c r="B253">
        <v>1.7000999999999999</v>
      </c>
      <c r="C253">
        <v>1.9051579999999999</v>
      </c>
      <c r="D253">
        <v>4.8609970000000002</v>
      </c>
      <c r="E253">
        <f>LN(D253/参数实验室!$E$53)/参数实验室!$E$55</f>
        <v>1.1725089265644788</v>
      </c>
      <c r="F253">
        <f t="shared" si="3"/>
        <v>1.1206152579260042</v>
      </c>
      <c r="G253">
        <f>LN(F253/参数实验室!$E$58)/参数实验室!$E$59</f>
        <v>-0.13076076316371593</v>
      </c>
      <c r="H253">
        <f>INDEX(神经网络!$F$10:$BN$70,MATCH(ROUND(G253*2,1)/2,神经网络!$D$10:$D$70,0),MATCH(ROUND(E253*2,1)/2,神经网络!$F$8:$BN$8,0))</f>
        <v>2.7779685603974271</v>
      </c>
    </row>
    <row r="254" spans="1:8">
      <c r="A254" s="862">
        <v>40657</v>
      </c>
      <c r="B254">
        <v>1.6301000000000001</v>
      </c>
      <c r="C254">
        <v>1.9272800000000001</v>
      </c>
      <c r="D254">
        <v>4.275436</v>
      </c>
      <c r="E254">
        <f>LN(D254/参数实验室!$E$53)/参数实验室!$E$55</f>
        <v>1.0210787785569622</v>
      </c>
      <c r="F254">
        <f t="shared" si="3"/>
        <v>1.1823078338752224</v>
      </c>
      <c r="G254">
        <f>LN(F254/参数实验室!$E$58)/参数实验室!$E$59</f>
        <v>-0.10263359990397021</v>
      </c>
      <c r="H254">
        <f>INDEX(神经网络!$F$10:$BN$70,MATCH(ROUND(G254*2,1)/2,神经网络!$D$10:$D$70,0),MATCH(ROUND(E254*2,1)/2,神经网络!$F$8:$BN$8,0))</f>
        <v>2.69955901016383</v>
      </c>
    </row>
    <row r="255" spans="1:8">
      <c r="A255" s="862">
        <v>40658</v>
      </c>
      <c r="B255">
        <v>1.5589999999999999</v>
      </c>
      <c r="C255">
        <v>1.876126</v>
      </c>
      <c r="D255">
        <v>4.0611319999999997</v>
      </c>
      <c r="E255">
        <f>LN(D255/参数实验室!$E$53)/参数实验室!$E$55</f>
        <v>0.96041075487264183</v>
      </c>
      <c r="F255">
        <f t="shared" si="3"/>
        <v>1.2034162924951892</v>
      </c>
      <c r="G255">
        <f>LN(F255/参数实验室!$E$58)/参数实验室!$E$59</f>
        <v>-9.3345728905048345E-2</v>
      </c>
      <c r="H255">
        <f>INDEX(神经网络!$F$10:$BN$70,MATCH(ROUND(G255*2,1)/2,神经网络!$D$10:$D$70,0),MATCH(ROUND(E255*2,1)/2,神经网络!$F$8:$BN$8,0))</f>
        <v>2.6588648787646916</v>
      </c>
    </row>
    <row r="256" spans="1:8">
      <c r="A256" s="862">
        <v>40659</v>
      </c>
      <c r="B256">
        <v>1.7948999999999999</v>
      </c>
      <c r="C256">
        <v>1.8292919999999999</v>
      </c>
      <c r="D256">
        <v>4.5145970000000002</v>
      </c>
      <c r="E256">
        <f>LN(D256/参数实验室!$E$53)/参数实验室!$E$55</f>
        <v>1.0852925581155959</v>
      </c>
      <c r="F256">
        <f t="shared" si="3"/>
        <v>1.0191609560421193</v>
      </c>
      <c r="G256">
        <f>LN(F256/参数实验室!$E$58)/参数实验室!$E$59</f>
        <v>-0.18056845412175343</v>
      </c>
      <c r="H256">
        <f>INDEX(神经网络!$F$10:$BN$70,MATCH(ROUND(G256*2,1)/2,神经网络!$D$10:$D$70,0),MATCH(ROUND(E256*2,1)/2,神经网络!$F$8:$BN$8,0))</f>
        <v>2.730901114958201</v>
      </c>
    </row>
    <row r="257" spans="1:8">
      <c r="A257" s="862">
        <v>40660</v>
      </c>
      <c r="B257">
        <v>1.9</v>
      </c>
      <c r="C257">
        <v>1.822989</v>
      </c>
      <c r="D257">
        <v>4.767442</v>
      </c>
      <c r="E257">
        <f>LN(D257/参数实验室!$E$53)/参数实验室!$E$55</f>
        <v>1.1495819934714759</v>
      </c>
      <c r="F257">
        <f t="shared" si="3"/>
        <v>0.95946789473684213</v>
      </c>
      <c r="G257">
        <f>LN(F257/参数实验室!$E$58)/参数实验室!$E$59</f>
        <v>-0.21224660834255726</v>
      </c>
      <c r="H257">
        <f>INDEX(神经网络!$F$10:$BN$70,MATCH(ROUND(G257*2,1)/2,神经网络!$D$10:$D$70,0),MATCH(ROUND(E257*2,1)/2,神经网络!$F$8:$BN$8,0))</f>
        <v>2.7600844238351083</v>
      </c>
    </row>
    <row r="258" spans="1:8">
      <c r="A258" s="862">
        <v>40661</v>
      </c>
      <c r="B258">
        <v>2.2105999999999999</v>
      </c>
      <c r="C258">
        <v>1.830835</v>
      </c>
      <c r="D258">
        <v>5.5356249999999996</v>
      </c>
      <c r="E258">
        <f>LN(D258/参数实验室!$E$53)/参数实验室!$E$55</f>
        <v>1.3258307396020577</v>
      </c>
      <c r="F258">
        <f t="shared" si="3"/>
        <v>0.82820727404324623</v>
      </c>
      <c r="G258">
        <f>LN(F258/参数实验室!$E$58)/参数实验室!$E$59</f>
        <v>-0.28946072106851722</v>
      </c>
      <c r="H258">
        <f>INDEX(神经网络!$F$10:$BN$70,MATCH(ROUND(G258*2,1)/2,神经网络!$D$10:$D$70,0),MATCH(ROUND(E258*2,1)/2,神经网络!$F$8:$BN$8,0))</f>
        <v>2.8284831842449814</v>
      </c>
    </row>
    <row r="259" spans="1:8">
      <c r="A259" s="862">
        <v>40662</v>
      </c>
      <c r="B259">
        <v>2.88</v>
      </c>
      <c r="C259">
        <v>1.794502</v>
      </c>
      <c r="D259">
        <v>5.2795649999999998</v>
      </c>
      <c r="E259">
        <f>LN(D259/参数实验室!$E$53)/参数实验室!$E$55</f>
        <v>1.269956718004521</v>
      </c>
      <c r="F259">
        <f t="shared" si="3"/>
        <v>0.62309097222222221</v>
      </c>
      <c r="G259">
        <f>LN(F259/参数实验室!$E$58)/参数实验室!$E$59</f>
        <v>-0.43881892058633781</v>
      </c>
      <c r="H259">
        <f>INDEX(神经网络!$F$10:$BN$70,MATCH(ROUND(G259*2,1)/2,神经网络!$D$10:$D$70,0),MATCH(ROUND(E259*2,1)/2,神经网络!$F$8:$BN$8,0))</f>
        <v>2.712235334982656</v>
      </c>
    </row>
    <row r="260" spans="1:8">
      <c r="A260" s="862">
        <v>40663</v>
      </c>
      <c r="B260">
        <v>3.5</v>
      </c>
      <c r="C260">
        <v>1.8173999999999999</v>
      </c>
      <c r="D260">
        <v>5.7434070000000004</v>
      </c>
      <c r="E260">
        <f>LN(D260/参数实验室!$E$53)/参数实验室!$E$55</f>
        <v>1.3693024177030451</v>
      </c>
      <c r="F260">
        <f t="shared" ref="F260:F323" si="4">C260/B260</f>
        <v>0.51925714285714286</v>
      </c>
      <c r="G260">
        <f>LN(F260/参数实验室!$E$58)/参数实验室!$E$59</f>
        <v>-0.5344963025159376</v>
      </c>
      <c r="H260">
        <f>INDEX(神经网络!$F$10:$BN$70,MATCH(ROUND(G260*2,1)/2,神经网络!$D$10:$D$70,0),MATCH(ROUND(E260*2,1)/2,神经网络!$F$8:$BN$8,0))</f>
        <v>2.7100097714652316</v>
      </c>
    </row>
    <row r="261" spans="1:8">
      <c r="A261" s="862">
        <v>40664</v>
      </c>
      <c r="B261">
        <v>3.0331000000000001</v>
      </c>
      <c r="C261">
        <v>1.8238399999999999</v>
      </c>
      <c r="D261">
        <v>4.9671940000000001</v>
      </c>
      <c r="E261">
        <f>LN(D261/参数实验室!$E$53)/参数实验室!$E$55</f>
        <v>1.198005201829081</v>
      </c>
      <c r="F261">
        <f t="shared" si="4"/>
        <v>0.60131218884969173</v>
      </c>
      <c r="G261">
        <f>LN(F261/参数实验室!$E$58)/参数实验室!$E$59</f>
        <v>-0.45749232589022026</v>
      </c>
      <c r="H261">
        <f>INDEX(神经网络!$F$10:$BN$70,MATCH(ROUND(G261*2,1)/2,神经网络!$D$10:$D$70,0),MATCH(ROUND(E261*2,1)/2,神经网络!$F$8:$BN$8,0))</f>
        <v>2.6765831070898574</v>
      </c>
    </row>
    <row r="262" spans="1:8">
      <c r="A262" s="862">
        <v>40665</v>
      </c>
      <c r="B262">
        <v>3.2</v>
      </c>
      <c r="C262">
        <v>1.8162450000000001</v>
      </c>
      <c r="D262">
        <v>5.054862</v>
      </c>
      <c r="E262">
        <f>LN(D262/参数实验室!$E$53)/参数实验室!$E$55</f>
        <v>1.2186455266372278</v>
      </c>
      <c r="F262">
        <f t="shared" si="4"/>
        <v>0.56757656249999999</v>
      </c>
      <c r="G262">
        <f>LN(F262/参数实验室!$E$58)/参数实验室!$E$59</f>
        <v>-0.48779666171527919</v>
      </c>
      <c r="H262">
        <f>INDEX(神经网络!$F$10:$BN$70,MATCH(ROUND(G262*2,1)/2,神经网络!$D$10:$D$70,0),MATCH(ROUND(E262*2,1)/2,神经网络!$F$8:$BN$8,0))</f>
        <v>2.6411405485090351</v>
      </c>
    </row>
    <row r="263" spans="1:8">
      <c r="A263" s="862">
        <v>40666</v>
      </c>
      <c r="B263">
        <v>3.41</v>
      </c>
      <c r="C263">
        <v>1.804441</v>
      </c>
      <c r="D263">
        <v>5.1334920000000004</v>
      </c>
      <c r="E263">
        <f>LN(D263/参数实验室!$E$53)/参数实验室!$E$55</f>
        <v>1.236855698638021</v>
      </c>
      <c r="F263">
        <f t="shared" si="4"/>
        <v>0.52916158357771259</v>
      </c>
      <c r="G263">
        <f>LN(F263/参数实验室!$E$58)/参数实验室!$E$59</f>
        <v>-0.52457938615517719</v>
      </c>
      <c r="H263">
        <f>INDEX(神经网络!$F$10:$BN$70,MATCH(ROUND(G263*2,1)/2,神经网络!$D$10:$D$70,0),MATCH(ROUND(E263*2,1)/2,神经网络!$F$8:$BN$8,0))</f>
        <v>2.6776781606716282</v>
      </c>
    </row>
    <row r="264" spans="1:8">
      <c r="A264" s="862">
        <v>40667</v>
      </c>
      <c r="B264">
        <v>3.4060999999999999</v>
      </c>
      <c r="C264">
        <v>1.794926</v>
      </c>
      <c r="D264">
        <v>4.8433780000000004</v>
      </c>
      <c r="E264">
        <f>LN(D264/参数实验室!$E$53)/参数实验室!$E$55</f>
        <v>1.1682250658841837</v>
      </c>
      <c r="F264">
        <f t="shared" si="4"/>
        <v>0.52697395848624529</v>
      </c>
      <c r="G264">
        <f>LN(F264/参数实验室!$E$58)/参数实验室!$E$59</f>
        <v>-0.52675370085318018</v>
      </c>
      <c r="H264">
        <f>INDEX(神经网络!$F$10:$BN$70,MATCH(ROUND(G264*2,1)/2,神经网络!$D$10:$D$70,0),MATCH(ROUND(E264*2,1)/2,神经网络!$F$8:$BN$8,0))</f>
        <v>2.551748057254561</v>
      </c>
    </row>
    <row r="265" spans="1:8">
      <c r="A265" s="862">
        <v>40668</v>
      </c>
      <c r="B265">
        <v>3.3330000000000002</v>
      </c>
      <c r="C265">
        <v>1.780459</v>
      </c>
      <c r="D265">
        <v>4.6766459999999999</v>
      </c>
      <c r="E265">
        <f>LN(D265/参数实验室!$E$53)/参数实验室!$E$55</f>
        <v>1.1268968647439723</v>
      </c>
      <c r="F265">
        <f t="shared" si="4"/>
        <v>0.53419111911191119</v>
      </c>
      <c r="G265">
        <f>LN(F265/参数实验室!$E$58)/参数实验室!$E$59</f>
        <v>-0.51961435105623932</v>
      </c>
      <c r="H265">
        <f>INDEX(神经网络!$F$10:$BN$70,MATCH(ROUND(G265*2,1)/2,神经网络!$D$10:$D$70,0),MATCH(ROUND(E265*2,1)/2,神经网络!$F$8:$BN$8,0))</f>
        <v>2.5998183337009673</v>
      </c>
    </row>
    <row r="266" spans="1:8">
      <c r="A266" s="862">
        <v>40669</v>
      </c>
      <c r="B266">
        <v>3.45</v>
      </c>
      <c r="C266">
        <v>1.721069</v>
      </c>
      <c r="D266">
        <v>4.636031</v>
      </c>
      <c r="E266">
        <f>LN(D266/参数实验室!$E$53)/参数实验室!$E$55</f>
        <v>1.116606379676764</v>
      </c>
      <c r="F266">
        <f t="shared" si="4"/>
        <v>0.49886057971014491</v>
      </c>
      <c r="G266">
        <f>LN(F266/参数实验室!$E$58)/参数实验室!$E$59</f>
        <v>-0.55552854840021415</v>
      </c>
      <c r="H266">
        <f>INDEX(神经网络!$F$10:$BN$70,MATCH(ROUND(G266*2,1)/2,神经网络!$D$10:$D$70,0),MATCH(ROUND(E266*2,1)/2,神经网络!$F$8:$BN$8,0))</f>
        <v>2.5046629845274713</v>
      </c>
    </row>
    <row r="267" spans="1:8">
      <c r="A267" s="862">
        <v>40670</v>
      </c>
      <c r="B267">
        <v>3.641</v>
      </c>
      <c r="C267">
        <v>1.6671560000000001</v>
      </c>
      <c r="D267">
        <v>4.8079280000000004</v>
      </c>
      <c r="E267">
        <f>LN(D267/参数实验室!$E$53)/参数实验室!$E$55</f>
        <v>1.159558375473164</v>
      </c>
      <c r="F267">
        <f t="shared" si="4"/>
        <v>0.45788409777533645</v>
      </c>
      <c r="G267">
        <f>LN(F267/参数实验室!$E$58)/参数实验室!$E$59</f>
        <v>-0.60051408595726874</v>
      </c>
      <c r="H267">
        <f>INDEX(神经网络!$F$10:$BN$70,MATCH(ROUND(G267*2,1)/2,神经网络!$D$10:$D$70,0),MATCH(ROUND(E267*2,1)/2,神经网络!$F$8:$BN$8,0))</f>
        <v>2.4870144985186786</v>
      </c>
    </row>
    <row r="268" spans="1:8">
      <c r="A268" s="862">
        <v>40671</v>
      </c>
      <c r="B268">
        <v>3.8658999999999999</v>
      </c>
      <c r="C268">
        <v>1.6286050000000001</v>
      </c>
      <c r="D268">
        <v>4.9234859999999996</v>
      </c>
      <c r="E268">
        <f>LN(D268/参数实验室!$E$53)/参数实验室!$E$55</f>
        <v>1.1875782159287953</v>
      </c>
      <c r="F268">
        <f t="shared" si="4"/>
        <v>0.42127447683592439</v>
      </c>
      <c r="G268">
        <f>LN(F268/参数实验室!$E$58)/参数实验室!$E$59</f>
        <v>-0.6442509633963408</v>
      </c>
      <c r="H268">
        <f>INDEX(神经网络!$F$10:$BN$70,MATCH(ROUND(G268*2,1)/2,神经网络!$D$10:$D$70,0),MATCH(ROUND(E268*2,1)/2,神经网络!$F$8:$BN$8,0))</f>
        <v>2.4550880705732143</v>
      </c>
    </row>
    <row r="269" spans="1:8">
      <c r="A269" s="862">
        <v>40672</v>
      </c>
      <c r="B269">
        <v>3.8</v>
      </c>
      <c r="C269">
        <v>1.566149</v>
      </c>
      <c r="D269">
        <v>4.7759830000000001</v>
      </c>
      <c r="E269">
        <f>LN(D269/参数实验室!$E$53)/参数实验室!$E$55</f>
        <v>1.1516936620070355</v>
      </c>
      <c r="F269">
        <f t="shared" si="4"/>
        <v>0.41214447368421053</v>
      </c>
      <c r="G269">
        <f>LN(F269/参数实验室!$E$58)/参数实验室!$E$59</f>
        <v>-0.65575084774633885</v>
      </c>
      <c r="H269">
        <f>INDEX(神经网络!$F$10:$BN$70,MATCH(ROUND(G269*2,1)/2,神经网络!$D$10:$D$70,0),MATCH(ROUND(E269*2,1)/2,神经网络!$F$8:$BN$8,0))</f>
        <v>2.4024867996417152</v>
      </c>
    </row>
    <row r="270" spans="1:8">
      <c r="A270" s="862">
        <v>40673</v>
      </c>
      <c r="B270">
        <v>5.81</v>
      </c>
      <c r="C270">
        <v>1.565869</v>
      </c>
      <c r="D270">
        <v>6.2849560000000002</v>
      </c>
      <c r="E270">
        <f>LN(D270/参数实验室!$E$53)/参数实验室!$E$55</f>
        <v>1.4756055619433077</v>
      </c>
      <c r="F270">
        <f t="shared" si="4"/>
        <v>0.26951273666092945</v>
      </c>
      <c r="G270">
        <f>LN(F270/参数实验室!$E$58)/参数实验室!$E$59</f>
        <v>-0.87868696019503112</v>
      </c>
      <c r="H270">
        <f>INDEX(神经网络!$F$10:$BN$70,MATCH(ROUND(G270*2,1)/2,神经网络!$D$10:$D$70,0),MATCH(ROUND(E270*2,1)/2,神经网络!$F$8:$BN$8,0))</f>
        <v>2.6394057937528874</v>
      </c>
    </row>
    <row r="271" spans="1:8">
      <c r="A271" s="862">
        <v>40674</v>
      </c>
      <c r="B271">
        <v>5.5</v>
      </c>
      <c r="C271">
        <v>1.5505850000000001</v>
      </c>
      <c r="D271">
        <v>5.7737559999999997</v>
      </c>
      <c r="E271">
        <f>LN(D271/参数实验室!$E$53)/参数实验室!$E$55</f>
        <v>1.375519992999056</v>
      </c>
      <c r="F271">
        <f t="shared" si="4"/>
        <v>0.28192454545454548</v>
      </c>
      <c r="G271">
        <f>LN(F271/参数实验室!$E$58)/参数实验室!$E$59</f>
        <v>-0.85505602819851612</v>
      </c>
      <c r="H271">
        <f>INDEX(神经网络!$F$10:$BN$70,MATCH(ROUND(G271*2,1)/2,神经网络!$D$10:$D$70,0),MATCH(ROUND(E271*2,1)/2,神经网络!$F$8:$BN$8,0))</f>
        <v>2.4773988299363521</v>
      </c>
    </row>
    <row r="272" spans="1:8">
      <c r="A272" s="862">
        <v>40675</v>
      </c>
      <c r="B272">
        <v>6.3002000000000002</v>
      </c>
      <c r="C272">
        <v>1.553099</v>
      </c>
      <c r="D272">
        <v>6.2361959999999996</v>
      </c>
      <c r="E272">
        <f>LN(D272/参数实验室!$E$53)/参数实验室!$E$55</f>
        <v>1.4664171008553777</v>
      </c>
      <c r="F272">
        <f t="shared" si="4"/>
        <v>0.24651582489444779</v>
      </c>
      <c r="G272">
        <f>LN(F272/参数实验室!$E$58)/参数实验室!$E$59</f>
        <v>-0.92549840876756861</v>
      </c>
      <c r="H272">
        <f>INDEX(神经网络!$F$10:$BN$70,MATCH(ROUND(G272*2,1)/2,神经网络!$D$10:$D$70,0),MATCH(ROUND(E272*2,1)/2,神经网络!$F$8:$BN$8,0))</f>
        <v>2.5296826237496592</v>
      </c>
    </row>
    <row r="273" spans="1:8">
      <c r="A273" s="862">
        <v>40676</v>
      </c>
      <c r="B273">
        <v>8.1980000000000004</v>
      </c>
      <c r="C273">
        <v>1.551385</v>
      </c>
      <c r="D273">
        <v>6.816103</v>
      </c>
      <c r="E273">
        <f>LN(D273/参数实验室!$E$53)/参数实验室!$E$55</f>
        <v>1.5713178332965692</v>
      </c>
      <c r="F273">
        <f t="shared" si="4"/>
        <v>0.18923944864601122</v>
      </c>
      <c r="G273">
        <f>LN(F273/参数实验室!$E$58)/参数实验室!$E$59</f>
        <v>-1.0642766684342924</v>
      </c>
      <c r="H273" t="e">
        <f>INDEX(神经网络!$F$10:$BN$70,MATCH(ROUND(G273*2,1)/2,神经网络!$D$10:$D$70,0),MATCH(ROUND(E273*2,1)/2,神经网络!$F$8:$BN$8,0))</f>
        <v>#N/A</v>
      </c>
    </row>
    <row r="274" spans="1:8">
      <c r="A274" s="862">
        <v>40677</v>
      </c>
      <c r="B274">
        <v>7.1977000000000002</v>
      </c>
      <c r="C274">
        <v>1.494459</v>
      </c>
      <c r="D274">
        <v>5.7111510000000001</v>
      </c>
      <c r="E274">
        <f>LN(D274/参数实验室!$E$53)/参数实验室!$E$55</f>
        <v>1.3626580371471606</v>
      </c>
      <c r="F274">
        <f t="shared" si="4"/>
        <v>0.20763007627436542</v>
      </c>
      <c r="G274">
        <f>LN(F274/参数实验室!$E$58)/参数实验室!$E$59</f>
        <v>-1.0155991433814697</v>
      </c>
      <c r="H274">
        <f>INDEX(神经网络!$F$10:$BN$70,MATCH(ROUND(G274*2,1)/2,神经网络!$D$10:$D$70,0),MATCH(ROUND(E274*2,1)/2,神经网络!$F$8:$BN$8,0))</f>
        <v>2.2268174778491669</v>
      </c>
    </row>
    <row r="275" spans="1:8">
      <c r="A275" s="862">
        <v>40678</v>
      </c>
      <c r="B275">
        <v>6.9870000000000001</v>
      </c>
      <c r="C275">
        <v>1.4380949999999999</v>
      </c>
      <c r="D275">
        <v>5.3887879999999999</v>
      </c>
      <c r="E275">
        <f>LN(D275/参数实验室!$E$53)/参数实验室!$E$55</f>
        <v>1.2941142784027868</v>
      </c>
      <c r="F275">
        <f t="shared" si="4"/>
        <v>0.20582438814942033</v>
      </c>
      <c r="G275">
        <f>LN(F275/参数实验室!$E$58)/参数实验室!$E$59</f>
        <v>-1.0201835840877556</v>
      </c>
      <c r="H275">
        <f>INDEX(神经网络!$F$10:$BN$70,MATCH(ROUND(G275*2,1)/2,神经网络!$D$10:$D$70,0),MATCH(ROUND(E275*2,1)/2,神经网络!$F$8:$BN$8,0))</f>
        <v>2.0181432720407759</v>
      </c>
    </row>
    <row r="276" spans="1:8">
      <c r="A276" s="862">
        <v>40679</v>
      </c>
      <c r="B276">
        <v>8.0338999999999992</v>
      </c>
      <c r="C276">
        <v>1.393076</v>
      </c>
      <c r="D276">
        <v>5.6494809999999998</v>
      </c>
      <c r="E276">
        <f>LN(D276/参数实验室!$E$53)/参数实验室!$E$55</f>
        <v>1.3498495776868906</v>
      </c>
      <c r="F276">
        <f t="shared" si="4"/>
        <v>0.17339971869204249</v>
      </c>
      <c r="G276">
        <f>LN(F276/参数实验室!$E$58)/参数实验室!$E$59</f>
        <v>-1.1101560997822748</v>
      </c>
      <c r="H276">
        <f>INDEX(神经网络!$F$10:$BN$70,MATCH(ROUND(G276*2,1)/2,神经网络!$D$10:$D$70,0),MATCH(ROUND(E276*2,1)/2,神经网络!$F$8:$BN$8,0))</f>
        <v>2.1857191681434753</v>
      </c>
    </row>
    <row r="277" spans="1:8">
      <c r="A277" s="862">
        <v>40680</v>
      </c>
      <c r="B277">
        <v>7.19</v>
      </c>
      <c r="C277">
        <v>1.3484160000000001</v>
      </c>
      <c r="D277">
        <v>5.0590909999999996</v>
      </c>
      <c r="E277">
        <f>LN(D277/参数实验室!$E$53)/参数实验室!$E$55</f>
        <v>1.2196321194678499</v>
      </c>
      <c r="F277">
        <f t="shared" si="4"/>
        <v>0.18754047287899861</v>
      </c>
      <c r="G277">
        <f>LN(F277/参数实验室!$E$58)/参数实验室!$E$59</f>
        <v>-1.0690100435068541</v>
      </c>
      <c r="H277">
        <f>INDEX(神经网络!$F$10:$BN$70,MATCH(ROUND(G277*2,1)/2,神经网络!$D$10:$D$70,0),MATCH(ROUND(E277*2,1)/2,神经网络!$F$8:$BN$8,0))</f>
        <v>1.3942252193969911</v>
      </c>
    </row>
    <row r="278" spans="1:8">
      <c r="A278" s="862">
        <v>40681</v>
      </c>
      <c r="B278">
        <v>6.88</v>
      </c>
      <c r="C278">
        <v>1.2659959999999999</v>
      </c>
      <c r="D278">
        <v>4.6102670000000003</v>
      </c>
      <c r="E278">
        <f>LN(D278/参数实验室!$E$53)/参数实验室!$E$55</f>
        <v>1.1100318043728525</v>
      </c>
      <c r="F278">
        <f t="shared" si="4"/>
        <v>0.18401104651162789</v>
      </c>
      <c r="G278">
        <f>LN(F278/参数实验室!$E$58)/参数实验室!$E$59</f>
        <v>-1.0789816857825949</v>
      </c>
      <c r="H278">
        <f>INDEX(神经网络!$F$10:$BN$70,MATCH(ROUND(G278*2,1)/2,神经网络!$D$10:$D$70,0),MATCH(ROUND(E278*2,1)/2,神经网络!$F$8:$BN$8,0))</f>
        <v>-0.22685253480331258</v>
      </c>
    </row>
    <row r="279" spans="1:8">
      <c r="A279" s="862">
        <v>40682</v>
      </c>
      <c r="B279">
        <v>6.8049999999999997</v>
      </c>
      <c r="C279">
        <v>1.261366</v>
      </c>
      <c r="D279">
        <v>4.6264630000000002</v>
      </c>
      <c r="E279">
        <f>LN(D279/参数实验室!$E$53)/参数实验室!$E$55</f>
        <v>1.1141690484238089</v>
      </c>
      <c r="F279">
        <f t="shared" si="4"/>
        <v>0.18535870683321087</v>
      </c>
      <c r="G279">
        <f>LN(F279/参数实验室!$E$58)/参数实验室!$E$59</f>
        <v>-1.075151766842545</v>
      </c>
      <c r="H279">
        <f>INDEX(神经网络!$F$10:$BN$70,MATCH(ROUND(G279*2,1)/2,神经网络!$D$10:$D$70,0),MATCH(ROUND(E279*2,1)/2,神经网络!$F$8:$BN$8,0))</f>
        <v>-0.22685253480331258</v>
      </c>
    </row>
    <row r="280" spans="1:8">
      <c r="A280" s="862">
        <v>40683</v>
      </c>
      <c r="B280">
        <v>5.5903999999999998</v>
      </c>
      <c r="C280">
        <v>1.2220850000000001</v>
      </c>
      <c r="D280">
        <v>3.713282</v>
      </c>
      <c r="E280">
        <f>LN(D280/参数实验室!$E$53)/参数实验室!$E$55</f>
        <v>0.8547690064443485</v>
      </c>
      <c r="F280">
        <f t="shared" si="4"/>
        <v>0.21860421436748714</v>
      </c>
      <c r="G280">
        <f>LN(F280/参数实验室!$E$58)/参数实验室!$E$59</f>
        <v>-0.98856662114071248</v>
      </c>
      <c r="H280">
        <f>INDEX(神经网络!$F$10:$BN$70,MATCH(ROUND(G280*2,1)/2,神经网络!$D$10:$D$70,0),MATCH(ROUND(E280*2,1)/2,神经网络!$F$8:$BN$8,0))</f>
        <v>-0.54941757833869898</v>
      </c>
    </row>
    <row r="281" spans="1:8">
      <c r="A281" s="862">
        <v>40684</v>
      </c>
      <c r="B281">
        <v>6.1196999999999999</v>
      </c>
      <c r="C281">
        <v>1.186313</v>
      </c>
      <c r="D281">
        <v>4.0728580000000001</v>
      </c>
      <c r="E281">
        <f>LN(D281/参数实验室!$E$53)/参数实验室!$E$55</f>
        <v>0.96381223338984412</v>
      </c>
      <c r="F281">
        <f t="shared" si="4"/>
        <v>0.19385149598836543</v>
      </c>
      <c r="G281">
        <f>LN(F281/参数实验室!$E$58)/参数实验室!$E$59</f>
        <v>-1.0516385798178358</v>
      </c>
      <c r="H281">
        <f>INDEX(神经网络!$F$10:$BN$70,MATCH(ROUND(G281*2,1)/2,神经网络!$D$10:$D$70,0),MATCH(ROUND(E281*2,1)/2,神经网络!$F$8:$BN$8,0))</f>
        <v>-0.28705929368585703</v>
      </c>
    </row>
    <row r="282" spans="1:8">
      <c r="A282" s="862">
        <v>40685</v>
      </c>
      <c r="B282">
        <v>6.6901000000000002</v>
      </c>
      <c r="C282">
        <v>1.1514359999999999</v>
      </c>
      <c r="D282">
        <v>4.3503439999999998</v>
      </c>
      <c r="E282">
        <f>LN(D282/参数实验室!$E$53)/参数实验室!$E$55</f>
        <v>1.0415697202824905</v>
      </c>
      <c r="F282">
        <f t="shared" si="4"/>
        <v>0.17211043183211011</v>
      </c>
      <c r="G282">
        <f>LN(F282/参数实验室!$E$58)/参数实验室!$E$59</f>
        <v>-1.1140731514865823</v>
      </c>
      <c r="H282">
        <f>INDEX(神经网络!$F$10:$BN$70,MATCH(ROUND(G282*2,1)/2,神经网络!$D$10:$D$70,0),MATCH(ROUND(E282*2,1)/2,神经网络!$F$8:$BN$8,0))</f>
        <v>-0.15745655611341644</v>
      </c>
    </row>
    <row r="283" spans="1:8">
      <c r="A283" s="862">
        <v>40686</v>
      </c>
      <c r="B283">
        <v>7.1498999999999997</v>
      </c>
      <c r="C283">
        <v>1.099065</v>
      </c>
      <c r="D283">
        <v>4.4871610000000004</v>
      </c>
      <c r="E283">
        <f>LN(D283/参数实验室!$E$53)/参数实验室!$E$55</f>
        <v>1.0781011161266989</v>
      </c>
      <c r="F283">
        <f t="shared" si="4"/>
        <v>0.15371753451097217</v>
      </c>
      <c r="G283">
        <f>LN(F283/参数实验室!$E$58)/参数实验室!$E$59</f>
        <v>-1.1733919400294905</v>
      </c>
      <c r="H283">
        <f>INDEX(神经网络!$F$10:$BN$70,MATCH(ROUND(G283*2,1)/2,神经网络!$D$10:$D$70,0),MATCH(ROUND(E283*2,1)/2,神经网络!$F$8:$BN$8,0))</f>
        <v>-0.35419604945491495</v>
      </c>
    </row>
    <row r="284" spans="1:8">
      <c r="A284" s="862">
        <v>40687</v>
      </c>
      <c r="B284">
        <v>7.42</v>
      </c>
      <c r="C284">
        <v>1.0392729999999999</v>
      </c>
      <c r="D284">
        <v>4.599939</v>
      </c>
      <c r="E284">
        <f>LN(D284/参数实验室!$E$53)/参数实验室!$E$55</f>
        <v>1.1073859359501668</v>
      </c>
      <c r="F284">
        <f t="shared" si="4"/>
        <v>0.14006374663072774</v>
      </c>
      <c r="G284">
        <f>LN(F284/参数实验室!$E$58)/参数实验室!$E$59</f>
        <v>-1.2222133774612112</v>
      </c>
      <c r="H284">
        <f>INDEX(神经网络!$F$10:$BN$70,MATCH(ROUND(G284*2,1)/2,神经网络!$D$10:$D$70,0),MATCH(ROUND(E284*2,1)/2,神经网络!$F$8:$BN$8,0))</f>
        <v>-0.51643555650945094</v>
      </c>
    </row>
    <row r="285" spans="1:8">
      <c r="A285" s="862">
        <v>40688</v>
      </c>
      <c r="B285">
        <v>8.3996999999999993</v>
      </c>
      <c r="C285">
        <v>0.99418399999999996</v>
      </c>
      <c r="D285">
        <v>5.1913340000000003</v>
      </c>
      <c r="E285">
        <f>LN(D285/参数实验室!$E$53)/参数实验室!$E$55</f>
        <v>1.2500743235419747</v>
      </c>
      <c r="F285">
        <f t="shared" si="4"/>
        <v>0.11835946521899592</v>
      </c>
      <c r="G285">
        <f>LN(F285/参数实验室!$E$58)/参数实验室!$E$59</f>
        <v>-1.3105837574632933</v>
      </c>
      <c r="H285">
        <f>INDEX(神经网络!$F$10:$BN$70,MATCH(ROUND(G285*2,1)/2,神经网络!$D$10:$D$70,0),MATCH(ROUND(E285*2,1)/2,神经网络!$F$8:$BN$8,0))</f>
        <v>-0.81569085556345666</v>
      </c>
    </row>
    <row r="286" spans="1:8">
      <c r="A286" s="862">
        <v>40689</v>
      </c>
      <c r="B286">
        <v>8.798</v>
      </c>
      <c r="C286">
        <v>0.95761600000000002</v>
      </c>
      <c r="D286">
        <v>5.179138</v>
      </c>
      <c r="E286">
        <f>LN(D286/参数实验室!$E$53)/参数实验室!$E$55</f>
        <v>1.2472994687047558</v>
      </c>
      <c r="F286">
        <f t="shared" si="4"/>
        <v>0.10884473744032735</v>
      </c>
      <c r="G286">
        <f>LN(F286/参数实验室!$E$58)/参数实验室!$E$59</f>
        <v>-1.3545685572741912</v>
      </c>
      <c r="H286">
        <f>INDEX(神经网络!$F$10:$BN$70,MATCH(ROUND(G286*2,1)/2,神经网络!$D$10:$D$70,0),MATCH(ROUND(E286*2,1)/2,神经网络!$F$8:$BN$8,0))</f>
        <v>-0.90878138905021932</v>
      </c>
    </row>
    <row r="287" spans="1:8">
      <c r="A287" s="862">
        <v>40690</v>
      </c>
      <c r="B287">
        <v>8.5001999999999995</v>
      </c>
      <c r="C287">
        <v>0.96906300000000001</v>
      </c>
      <c r="D287">
        <v>4.7493840000000001</v>
      </c>
      <c r="E287">
        <f>LN(D287/参数实验室!$E$53)/参数实验室!$E$55</f>
        <v>1.1451048685040595</v>
      </c>
      <c r="F287">
        <f t="shared" si="4"/>
        <v>0.11400472930048705</v>
      </c>
      <c r="G287">
        <f>LN(F287/参数实验室!$E$58)/参数实验室!$E$59</f>
        <v>-1.3302586338021776</v>
      </c>
      <c r="H287">
        <f>INDEX(神经网络!$F$10:$BN$70,MATCH(ROUND(G287*2,1)/2,神经网络!$D$10:$D$70,0),MATCH(ROUND(E287*2,1)/2,神经网络!$F$8:$BN$8,0))</f>
        <v>-0.91806050338425582</v>
      </c>
    </row>
    <row r="288" spans="1:8">
      <c r="A288" s="862">
        <v>40691</v>
      </c>
      <c r="B288">
        <v>8.3001000000000005</v>
      </c>
      <c r="C288">
        <v>0.97723199999999999</v>
      </c>
      <c r="D288">
        <v>4.610951</v>
      </c>
      <c r="E288">
        <f>LN(D288/参数实验室!$E$53)/参数实验室!$E$55</f>
        <v>1.110206824900587</v>
      </c>
      <c r="F288">
        <f t="shared" si="4"/>
        <v>0.11773737665811254</v>
      </c>
      <c r="G288">
        <f>LN(F288/参数实验室!$E$58)/参数实验室!$E$59</f>
        <v>-1.3133496263274806</v>
      </c>
      <c r="H288">
        <f>INDEX(神经网络!$F$10:$BN$70,MATCH(ROUND(G288*2,1)/2,神经网络!$D$10:$D$70,0),MATCH(ROUND(E288*2,1)/2,神经网络!$F$8:$BN$8,0))</f>
        <v>-0.8125533976456184</v>
      </c>
    </row>
    <row r="289" spans="1:8">
      <c r="A289" s="862">
        <v>40692</v>
      </c>
      <c r="B289">
        <v>8.4298999999999999</v>
      </c>
      <c r="C289">
        <v>0.99107800000000001</v>
      </c>
      <c r="D289">
        <v>4.591774</v>
      </c>
      <c r="E289">
        <f>LN(D289/参数实验室!$E$53)/参数实验室!$E$55</f>
        <v>1.1052899854411207</v>
      </c>
      <c r="F289">
        <f t="shared" si="4"/>
        <v>0.11756699367726782</v>
      </c>
      <c r="G289">
        <f>LN(F289/参数实验室!$E$58)/参数实验室!$E$59</f>
        <v>-1.3141097160093711</v>
      </c>
      <c r="H289">
        <f>INDEX(神经网络!$F$10:$BN$70,MATCH(ROUND(G289*2,1)/2,神经网络!$D$10:$D$70,0),MATCH(ROUND(E289*2,1)/2,神经网络!$F$8:$BN$8,0))</f>
        <v>-0.8125533976456184</v>
      </c>
    </row>
    <row r="290" spans="1:8">
      <c r="A290" s="862">
        <v>40693</v>
      </c>
      <c r="B290">
        <v>8.8000000000000007</v>
      </c>
      <c r="C290">
        <v>1.011287</v>
      </c>
      <c r="D290">
        <v>4.7103130000000002</v>
      </c>
      <c r="E290">
        <f>LN(D290/参数实验室!$E$53)/参数实验室!$E$55</f>
        <v>1.1353594398491704</v>
      </c>
      <c r="F290">
        <f t="shared" si="4"/>
        <v>0.11491897727272726</v>
      </c>
      <c r="G290">
        <f>LN(F290/参数实验室!$E$58)/参数实验室!$E$59</f>
        <v>-1.3260664135824507</v>
      </c>
      <c r="H290">
        <f>INDEX(神经网络!$F$10:$BN$70,MATCH(ROUND(G290*2,1)/2,神经网络!$D$10:$D$70,0),MATCH(ROUND(E290*2,1)/2,神经网络!$F$8:$BN$8,0))</f>
        <v>-0.91806050338425582</v>
      </c>
    </row>
    <row r="291" spans="1:8">
      <c r="A291" s="862">
        <v>40694</v>
      </c>
      <c r="B291">
        <v>8.7409999999999997</v>
      </c>
      <c r="C291">
        <v>1.029045</v>
      </c>
      <c r="D291">
        <v>4.6020250000000003</v>
      </c>
      <c r="E291">
        <f>LN(D291/参数实验室!$E$53)/参数实验室!$E$55</f>
        <v>1.1079208142237793</v>
      </c>
      <c r="F291">
        <f t="shared" si="4"/>
        <v>0.11772623269648783</v>
      </c>
      <c r="G291">
        <f>LN(F291/参数实验室!$E$58)/参数实验室!$E$59</f>
        <v>-1.3133993066439855</v>
      </c>
      <c r="H291">
        <f>INDEX(神经网络!$F$10:$BN$70,MATCH(ROUND(G291*2,1)/2,神经网络!$D$10:$D$70,0),MATCH(ROUND(E291*2,1)/2,神经网络!$F$8:$BN$8,0))</f>
        <v>-0.8125533976456184</v>
      </c>
    </row>
    <row r="292" spans="1:8">
      <c r="A292" s="862">
        <v>40695</v>
      </c>
      <c r="B292">
        <v>9.57</v>
      </c>
      <c r="C292">
        <v>1.0387040000000001</v>
      </c>
      <c r="D292">
        <v>4.9774409999999998</v>
      </c>
      <c r="E292">
        <f>LN(D292/参数实验室!$E$53)/参数实验室!$E$55</f>
        <v>1.2004364495861672</v>
      </c>
      <c r="F292">
        <f t="shared" si="4"/>
        <v>0.10853751306165099</v>
      </c>
      <c r="G292">
        <f>LN(F292/参数实验室!$E$58)/参数实验室!$E$59</f>
        <v>-1.3560521012550613</v>
      </c>
      <c r="H292">
        <f>INDEX(神经网络!$F$10:$BN$70,MATCH(ROUND(G292*2,1)/2,神经网络!$D$10:$D$70,0),MATCH(ROUND(E292*2,1)/2,神经网络!$F$8:$BN$8,0))</f>
        <v>-0.90974700265236219</v>
      </c>
    </row>
    <row r="293" spans="1:8">
      <c r="A293" s="862">
        <v>40696</v>
      </c>
      <c r="B293">
        <v>10.6</v>
      </c>
      <c r="C293">
        <v>1.0470680000000001</v>
      </c>
      <c r="D293">
        <v>5.3275220000000001</v>
      </c>
      <c r="E293">
        <f>LN(D293/参数实验室!$E$53)/参数实验室!$E$55</f>
        <v>1.280624644426575</v>
      </c>
      <c r="F293">
        <f t="shared" si="4"/>
        <v>9.8780000000000021E-2</v>
      </c>
      <c r="G293">
        <f>LN(F293/参数实验室!$E$58)/参数实验室!$E$59</f>
        <v>-1.4054937198347854</v>
      </c>
      <c r="H293">
        <f>INDEX(神经网络!$F$10:$BN$70,MATCH(ROUND(G293*2,1)/2,神经网络!$D$10:$D$70,0),MATCH(ROUND(E293*2,1)/2,神经网络!$F$8:$BN$8,0))</f>
        <v>-0.98349350004243241</v>
      </c>
    </row>
    <row r="294" spans="1:8">
      <c r="A294" s="862">
        <v>40697</v>
      </c>
      <c r="B294">
        <v>14.29</v>
      </c>
      <c r="C294">
        <v>1.0505310000000001</v>
      </c>
      <c r="D294">
        <v>6.429049</v>
      </c>
      <c r="E294">
        <f>LN(D294/参数实验室!$E$53)/参数实验室!$E$55</f>
        <v>1.5023479555650627</v>
      </c>
      <c r="F294">
        <f t="shared" si="4"/>
        <v>7.3515115465360409E-2</v>
      </c>
      <c r="G294">
        <f>LN(F294/参数实验室!$E$58)/参数实验室!$E$59</f>
        <v>-1.5605377652199794</v>
      </c>
      <c r="H294" t="e">
        <f>INDEX(神经网络!$F$10:$BN$70,MATCH(ROUND(G294*2,1)/2,神经网络!$D$10:$D$70,0),MATCH(ROUND(E294*2,1)/2,神经网络!$F$8:$BN$8,0))</f>
        <v>#N/A</v>
      </c>
    </row>
    <row r="295" spans="1:8">
      <c r="A295" s="862">
        <v>40698</v>
      </c>
      <c r="B295">
        <v>18.89</v>
      </c>
      <c r="C295">
        <v>1.054638</v>
      </c>
      <c r="D295">
        <v>7.7431390000000002</v>
      </c>
      <c r="E295">
        <f>LN(D295/参数实验室!$E$53)/参数实验室!$E$55</f>
        <v>1.721759093981865</v>
      </c>
      <c r="F295">
        <f t="shared" si="4"/>
        <v>5.5830492323980942E-2</v>
      </c>
      <c r="G295">
        <f>LN(F295/参数实验室!$E$58)/参数实验室!$E$59</f>
        <v>-1.7049623036881845</v>
      </c>
      <c r="H295" t="e">
        <f>INDEX(神经网络!$F$10:$BN$70,MATCH(ROUND(G295*2,1)/2,神经网络!$D$10:$D$70,0),MATCH(ROUND(E295*2,1)/2,神经网络!$F$8:$BN$8,0))</f>
        <v>#N/A</v>
      </c>
    </row>
    <row r="296" spans="1:8">
      <c r="A296" s="862">
        <v>40699</v>
      </c>
      <c r="B296">
        <v>16.7</v>
      </c>
      <c r="C296">
        <v>1.065574</v>
      </c>
      <c r="D296">
        <v>6.5753490000000001</v>
      </c>
      <c r="E296">
        <f>LN(D296/参数实验室!$E$53)/参数实验室!$E$55</f>
        <v>1.5288936182973218</v>
      </c>
      <c r="F296">
        <f t="shared" si="4"/>
        <v>6.380682634730539E-2</v>
      </c>
      <c r="G296">
        <f>LN(F296/参数实验室!$E$58)/参数实验室!$E$59</f>
        <v>-1.6348732931409065</v>
      </c>
      <c r="H296" t="e">
        <f>INDEX(神经网络!$F$10:$BN$70,MATCH(ROUND(G296*2,1)/2,神经网络!$D$10:$D$70,0),MATCH(ROUND(E296*2,1)/2,神经网络!$F$8:$BN$8,0))</f>
        <v>#N/A</v>
      </c>
    </row>
    <row r="297" spans="1:8">
      <c r="A297" s="862">
        <v>40700</v>
      </c>
      <c r="B297">
        <v>18.549900000000001</v>
      </c>
      <c r="C297">
        <v>1.063145</v>
      </c>
      <c r="D297">
        <v>6.0241400000000001</v>
      </c>
      <c r="E297">
        <f>LN(D297/参数实验室!$E$53)/参数实验室!$E$55</f>
        <v>1.4256027699432114</v>
      </c>
      <c r="F297">
        <f t="shared" si="4"/>
        <v>5.7312707885217709E-2</v>
      </c>
      <c r="G297">
        <f>LN(F297/参数实验室!$E$58)/参数实验室!$E$59</f>
        <v>-1.6912099732483461</v>
      </c>
      <c r="H297" t="e">
        <f>INDEX(神经网络!$F$10:$BN$70,MATCH(ROUND(G297*2,1)/2,神经网络!$D$10:$D$70,0),MATCH(ROUND(E297*2,1)/2,神经网络!$F$8:$BN$8,0))</f>
        <v>#N/A</v>
      </c>
    </row>
    <row r="298" spans="1:8">
      <c r="A298" s="862">
        <v>40701</v>
      </c>
      <c r="B298">
        <v>23.923400000000001</v>
      </c>
      <c r="C298">
        <v>1.0924039999999999</v>
      </c>
      <c r="D298">
        <v>7.2212730000000001</v>
      </c>
      <c r="E298">
        <f>LN(D298/参数实验室!$E$53)/参数实验室!$E$55</f>
        <v>1.6394407404162628</v>
      </c>
      <c r="F298">
        <f t="shared" si="4"/>
        <v>4.5662573045637318E-2</v>
      </c>
      <c r="G298">
        <f>LN(F298/参数实验室!$E$58)/参数实验室!$E$59</f>
        <v>-1.8104795828535303</v>
      </c>
      <c r="H298" t="e">
        <f>INDEX(神经网络!$F$10:$BN$70,MATCH(ROUND(G298*2,1)/2,神经网络!$D$10:$D$70,0),MATCH(ROUND(E298*2,1)/2,神经网络!$F$8:$BN$8,0))</f>
        <v>#N/A</v>
      </c>
    </row>
    <row r="299" spans="1:8">
      <c r="A299" s="862">
        <v>40702</v>
      </c>
      <c r="B299">
        <v>29.6</v>
      </c>
      <c r="C299">
        <v>1.1257219999999999</v>
      </c>
      <c r="D299">
        <v>7.3878779999999997</v>
      </c>
      <c r="E299">
        <f>LN(D299/参数实验室!$E$53)/参数实验室!$E$55</f>
        <v>1.6663500811095544</v>
      </c>
      <c r="F299">
        <f t="shared" si="4"/>
        <v>3.8031148648648642E-2</v>
      </c>
      <c r="G299">
        <f>LN(F299/参数实验室!$E$58)/参数实验室!$E$59</f>
        <v>-1.9064614611554525</v>
      </c>
      <c r="H299" t="e">
        <f>INDEX(神经网络!$F$10:$BN$70,MATCH(ROUND(G299*2,1)/2,神经网络!$D$10:$D$70,0),MATCH(ROUND(E299*2,1)/2,神经网络!$F$8:$BN$8,0))</f>
        <v>#N/A</v>
      </c>
    </row>
    <row r="300" spans="1:8">
      <c r="A300" s="862">
        <v>40703</v>
      </c>
      <c r="B300">
        <v>28.919</v>
      </c>
      <c r="C300">
        <v>1.11232</v>
      </c>
      <c r="D300">
        <v>6.6143879999999999</v>
      </c>
      <c r="E300">
        <f>LN(D300/参数实验室!$E$53)/参数实验室!$E$55</f>
        <v>1.5358773089324405</v>
      </c>
      <c r="F300">
        <f t="shared" si="4"/>
        <v>3.8463294028147584E-2</v>
      </c>
      <c r="G300">
        <f>LN(F300/参数实验室!$E$58)/参数实验室!$E$59</f>
        <v>-1.9005312091088544</v>
      </c>
      <c r="H300" t="e">
        <f>INDEX(神经网络!$F$10:$BN$70,MATCH(ROUND(G300*2,1)/2,神经网络!$D$10:$D$70,0),MATCH(ROUND(E300*2,1)/2,神经网络!$F$8:$BN$8,0))</f>
        <v>#N/A</v>
      </c>
    </row>
    <row r="301" spans="1:8">
      <c r="A301" s="862">
        <v>40704</v>
      </c>
      <c r="B301">
        <v>23.9497</v>
      </c>
      <c r="C301">
        <v>1.102751</v>
      </c>
      <c r="D301">
        <v>5.1359820000000003</v>
      </c>
      <c r="E301">
        <f>LN(D301/参数实验室!$E$53)/参数实验室!$E$55</f>
        <v>1.2374277991438616</v>
      </c>
      <c r="F301">
        <f t="shared" si="4"/>
        <v>4.6044459847096209E-2</v>
      </c>
      <c r="G301">
        <f>LN(F301/参数实验室!$E$58)/参数实验室!$E$59</f>
        <v>-1.8061083588811042</v>
      </c>
      <c r="H301" t="e">
        <f>INDEX(神经网络!$F$10:$BN$70,MATCH(ROUND(G301*2,1)/2,神经网络!$D$10:$D$70,0),MATCH(ROUND(E301*2,1)/2,神经网络!$F$8:$BN$8,0))</f>
        <v>#N/A</v>
      </c>
    </row>
    <row r="302" spans="1:8">
      <c r="A302" s="862">
        <v>40705</v>
      </c>
      <c r="B302">
        <v>14.6511</v>
      </c>
      <c r="C302">
        <v>1.06908</v>
      </c>
      <c r="D302">
        <v>3.1774499999999999</v>
      </c>
      <c r="E302">
        <f>LN(D302/参数实验室!$E$53)/参数实验室!$E$55</f>
        <v>0.67091964282968519</v>
      </c>
      <c r="F302">
        <f t="shared" si="4"/>
        <v>7.2969265106374276E-2</v>
      </c>
      <c r="G302">
        <f>LN(F302/参数实验室!$E$58)/参数实验室!$E$59</f>
        <v>-1.5644493507796233</v>
      </c>
      <c r="H302" t="e">
        <f>INDEX(神经网络!$F$10:$BN$70,MATCH(ROUND(G302*2,1)/2,神经网络!$D$10:$D$70,0),MATCH(ROUND(E302*2,1)/2,神经网络!$F$8:$BN$8,0))</f>
        <v>#N/A</v>
      </c>
    </row>
    <row r="303" spans="1:8">
      <c r="A303" s="862">
        <v>40706</v>
      </c>
      <c r="B303">
        <v>18.546399999999998</v>
      </c>
      <c r="C303">
        <v>1.063291</v>
      </c>
      <c r="D303">
        <v>3.6071710000000001</v>
      </c>
      <c r="E303">
        <f>LN(D303/参数实验室!$E$53)/参数实验室!$E$55</f>
        <v>0.82056523105895263</v>
      </c>
      <c r="F303">
        <f t="shared" si="4"/>
        <v>5.7331395850407633E-2</v>
      </c>
      <c r="G303">
        <f>LN(F303/参数实验室!$E$58)/参数实验室!$E$59</f>
        <v>-1.6910388618897296</v>
      </c>
      <c r="H303" t="e">
        <f>INDEX(神经网络!$F$10:$BN$70,MATCH(ROUND(G303*2,1)/2,神经网络!$D$10:$D$70,0),MATCH(ROUND(E303*2,1)/2,神经网络!$F$8:$BN$8,0))</f>
        <v>#N/A</v>
      </c>
    </row>
    <row r="304" spans="1:8">
      <c r="A304" s="862">
        <v>40707</v>
      </c>
      <c r="B304">
        <v>19.84</v>
      </c>
      <c r="C304">
        <v>1.0771459999999999</v>
      </c>
      <c r="D304">
        <v>3.61267</v>
      </c>
      <c r="E304">
        <f>LN(D304/参数实验室!$E$53)/参数实验室!$E$55</f>
        <v>0.82236235217092446</v>
      </c>
      <c r="F304">
        <f t="shared" si="4"/>
        <v>5.4291633064516127E-2</v>
      </c>
      <c r="G304">
        <f>LN(F304/参数实验室!$E$58)/参数实验室!$E$59</f>
        <v>-1.7196320002750454</v>
      </c>
      <c r="H304" t="e">
        <f>INDEX(神经网络!$F$10:$BN$70,MATCH(ROUND(G304*2,1)/2,神经网络!$D$10:$D$70,0),MATCH(ROUND(E304*2,1)/2,神经网络!$F$8:$BN$8,0))</f>
        <v>#N/A</v>
      </c>
    </row>
    <row r="305" spans="1:8">
      <c r="A305" s="862">
        <v>40708</v>
      </c>
      <c r="B305">
        <v>19.28</v>
      </c>
      <c r="C305">
        <v>1.071229</v>
      </c>
      <c r="D305">
        <v>3.3085849999999999</v>
      </c>
      <c r="E305">
        <f>LN(D305/参数实验室!$E$53)/参数实验室!$E$55</f>
        <v>0.71863077194172176</v>
      </c>
      <c r="F305">
        <f t="shared" si="4"/>
        <v>5.5561670124481322E-2</v>
      </c>
      <c r="G305">
        <f>LN(F305/参数实验室!$E$58)/参数实验室!$E$59</f>
        <v>-1.7074955643608263</v>
      </c>
      <c r="H305" t="e">
        <f>INDEX(神经网络!$F$10:$BN$70,MATCH(ROUND(G305*2,1)/2,神经网络!$D$10:$D$70,0),MATCH(ROUND(E305*2,1)/2,神经网络!$F$8:$BN$8,0))</f>
        <v>#N/A</v>
      </c>
    </row>
    <row r="306" spans="1:8">
      <c r="A306" s="862">
        <v>40709</v>
      </c>
      <c r="B306">
        <v>19.489999999999998</v>
      </c>
      <c r="C306">
        <v>1.0639110000000001</v>
      </c>
      <c r="D306">
        <v>3.135189</v>
      </c>
      <c r="E306">
        <f>LN(D306/参数实验室!$E$53)/参数实验室!$E$55</f>
        <v>0.65512330259512608</v>
      </c>
      <c r="F306">
        <f t="shared" si="4"/>
        <v>5.4587532067727047E-2</v>
      </c>
      <c r="G306">
        <f>LN(F306/参数实验室!$E$58)/参数实验室!$E$59</f>
        <v>-1.7167792199411842</v>
      </c>
      <c r="H306" t="e">
        <f>INDEX(神经网络!$F$10:$BN$70,MATCH(ROUND(G306*2,1)/2,神经网络!$D$10:$D$70,0),MATCH(ROUND(E306*2,1)/2,神经网络!$F$8:$BN$8,0))</f>
        <v>#N/A</v>
      </c>
    </row>
    <row r="307" spans="1:8">
      <c r="A307" s="862">
        <v>40710</v>
      </c>
      <c r="B307">
        <v>17</v>
      </c>
      <c r="C307">
        <v>1.1068979999999999</v>
      </c>
      <c r="D307">
        <v>2.8381959999999999</v>
      </c>
      <c r="E307">
        <f>LN(D307/参数实验室!$E$53)/参数实验室!$E$55</f>
        <v>0.53771329203212292</v>
      </c>
      <c r="F307">
        <f t="shared" si="4"/>
        <v>6.5111647058823524E-2</v>
      </c>
      <c r="G307">
        <f>LN(F307/参数实验室!$E$58)/参数实验室!$E$59</f>
        <v>-1.6242485348049647</v>
      </c>
      <c r="H307" t="e">
        <f>INDEX(神经网络!$F$10:$BN$70,MATCH(ROUND(G307*2,1)/2,神经网络!$D$10:$D$70,0),MATCH(ROUND(E307*2,1)/2,神经网络!$F$8:$BN$8,0))</f>
        <v>#N/A</v>
      </c>
    </row>
    <row r="308" spans="1:8">
      <c r="A308" s="862">
        <v>40711</v>
      </c>
      <c r="B308">
        <v>15.680999999999999</v>
      </c>
      <c r="C308">
        <v>1.1656029999999999</v>
      </c>
      <c r="D308">
        <v>2.4262579999999998</v>
      </c>
      <c r="E308">
        <f>LN(D308/参数实验室!$E$53)/参数实验室!$E$55</f>
        <v>0.35270617409513833</v>
      </c>
      <c r="F308">
        <f t="shared" si="4"/>
        <v>7.4332185447356675E-2</v>
      </c>
      <c r="G308">
        <f>LN(F308/参数实验室!$E$58)/参数实验室!$E$59</f>
        <v>-1.5547365521195931</v>
      </c>
      <c r="H308" t="e">
        <f>INDEX(神经网络!$F$10:$BN$70,MATCH(ROUND(G308*2,1)/2,神经网络!$D$10:$D$70,0),MATCH(ROUND(E308*2,1)/2,神经网络!$F$8:$BN$8,0))</f>
        <v>#N/A</v>
      </c>
    </row>
    <row r="309" spans="1:8">
      <c r="A309" s="862">
        <v>40712</v>
      </c>
      <c r="B309">
        <v>16.89</v>
      </c>
      <c r="C309">
        <v>1.1578539999999999</v>
      </c>
      <c r="D309">
        <v>2.6295570000000001</v>
      </c>
      <c r="E309">
        <f>LN(D309/参数实验室!$E$53)/参数实验室!$E$55</f>
        <v>0.44763529985572925</v>
      </c>
      <c r="F309">
        <f t="shared" si="4"/>
        <v>6.8552634695085837E-2</v>
      </c>
      <c r="G309">
        <f>LN(F309/参数实验室!$E$58)/参数实验室!$E$59</f>
        <v>-1.5972193932256982</v>
      </c>
      <c r="H309" t="e">
        <f>INDEX(神经网络!$F$10:$BN$70,MATCH(ROUND(G309*2,1)/2,神经网络!$D$10:$D$70,0),MATCH(ROUND(E309*2,1)/2,神经网络!$F$8:$BN$8,0))</f>
        <v>#N/A</v>
      </c>
    </row>
    <row r="310" spans="1:8">
      <c r="A310" s="862">
        <v>40713</v>
      </c>
      <c r="B310">
        <v>17.510000000000002</v>
      </c>
      <c r="C310">
        <v>1.1631990000000001</v>
      </c>
      <c r="D310">
        <v>2.690661</v>
      </c>
      <c r="E310">
        <f>LN(D310/参数实验室!$E$53)/参数实验室!$E$55</f>
        <v>0.47473599843009096</v>
      </c>
      <c r="F310">
        <f t="shared" si="4"/>
        <v>6.6430553969160477E-2</v>
      </c>
      <c r="G310">
        <f>LN(F310/参数实验室!$E$58)/参数实验室!$E$59</f>
        <v>-1.6137232916935562</v>
      </c>
      <c r="H310" t="e">
        <f>INDEX(神经网络!$F$10:$BN$70,MATCH(ROUND(G310*2,1)/2,神经网络!$D$10:$D$70,0),MATCH(ROUND(E310*2,1)/2,神经网络!$F$8:$BN$8,0))</f>
        <v>#N/A</v>
      </c>
    </row>
    <row r="311" spans="1:8">
      <c r="A311" s="862">
        <v>40714</v>
      </c>
      <c r="B311">
        <v>17.510000000000002</v>
      </c>
      <c r="C311">
        <v>1.1630180000000001</v>
      </c>
      <c r="D311">
        <v>2.6708189999999998</v>
      </c>
      <c r="E311">
        <f>LN(D311/参数实验室!$E$53)/参数实验室!$E$55</f>
        <v>0.4660037936142421</v>
      </c>
      <c r="F311">
        <f t="shared" si="4"/>
        <v>6.6420217018846373E-2</v>
      </c>
      <c r="G311">
        <f>LN(F311/参数实验室!$E$58)/参数实验室!$E$59</f>
        <v>-1.6138049681510747</v>
      </c>
      <c r="H311" t="e">
        <f>INDEX(神经网络!$F$10:$BN$70,MATCH(ROUND(G311*2,1)/2,神经网络!$D$10:$D$70,0),MATCH(ROUND(E311*2,1)/2,神经网络!$F$8:$BN$8,0))</f>
        <v>#N/A</v>
      </c>
    </row>
    <row r="312" spans="1:8">
      <c r="A312" s="862">
        <v>40715</v>
      </c>
      <c r="B312">
        <v>17.510000000000002</v>
      </c>
      <c r="C312">
        <v>1.1703699999999999</v>
      </c>
      <c r="D312">
        <v>2.6387179999999999</v>
      </c>
      <c r="E312">
        <f>LN(D312/参数实验室!$E$53)/参数实验室!$E$55</f>
        <v>0.45173824830143683</v>
      </c>
      <c r="F312">
        <f t="shared" si="4"/>
        <v>6.6840091376356353E-2</v>
      </c>
      <c r="G312">
        <f>LN(F312/参数实验室!$E$58)/参数实验室!$E$59</f>
        <v>-1.6104975544728526</v>
      </c>
      <c r="H312" t="e">
        <f>INDEX(神经网络!$F$10:$BN$70,MATCH(ROUND(G312*2,1)/2,神经网络!$D$10:$D$70,0),MATCH(ROUND(E312*2,1)/2,神经网络!$F$8:$BN$8,0))</f>
        <v>#N/A</v>
      </c>
    </row>
    <row r="313" spans="1:8">
      <c r="A313" s="862">
        <v>40716</v>
      </c>
      <c r="B313">
        <v>17.510000000000002</v>
      </c>
      <c r="C313">
        <v>1.192655</v>
      </c>
      <c r="D313">
        <v>2.627799</v>
      </c>
      <c r="E313">
        <f>LN(D313/参数实验室!$E$53)/参数实验室!$E$55</f>
        <v>0.44684630771587575</v>
      </c>
      <c r="F313">
        <f t="shared" si="4"/>
        <v>6.8112792689891483E-2</v>
      </c>
      <c r="G313">
        <f>LN(F313/参数实验室!$E$58)/参数实验室!$E$59</f>
        <v>-1.60059776998453</v>
      </c>
      <c r="H313" t="e">
        <f>INDEX(神经网络!$F$10:$BN$70,MATCH(ROUND(G313*2,1)/2,神经网络!$D$10:$D$70,0),MATCH(ROUND(E313*2,1)/2,神经网络!$F$8:$BN$8,0))</f>
        <v>#N/A</v>
      </c>
    </row>
    <row r="314" spans="1:8">
      <c r="A314" s="862">
        <v>40717</v>
      </c>
      <c r="B314">
        <v>17.510000000000002</v>
      </c>
      <c r="C314">
        <v>1.233455</v>
      </c>
      <c r="D314">
        <v>2.615008</v>
      </c>
      <c r="E314">
        <f>LN(D314/参数实验室!$E$53)/参数实验室!$E$55</f>
        <v>0.44108975261704286</v>
      </c>
      <c r="F314">
        <f t="shared" si="4"/>
        <v>7.0442889777270118E-2</v>
      </c>
      <c r="G314">
        <f>LN(F314/参数实验室!$E$58)/参数实验室!$E$59</f>
        <v>-1.5829431178676032</v>
      </c>
      <c r="H314" t="e">
        <f>INDEX(神经网络!$F$10:$BN$70,MATCH(ROUND(G314*2,1)/2,神经网络!$D$10:$D$70,0),MATCH(ROUND(E314*2,1)/2,神经网络!$F$8:$BN$8,0))</f>
        <v>#N/A</v>
      </c>
    </row>
    <row r="315" spans="1:8">
      <c r="A315" s="862">
        <v>40718</v>
      </c>
      <c r="B315">
        <v>17.510000000000002</v>
      </c>
      <c r="C315">
        <v>1.2944420000000001</v>
      </c>
      <c r="D315">
        <v>2.597559</v>
      </c>
      <c r="E315">
        <f>LN(D315/参数实验室!$E$53)/参数实验室!$E$55</f>
        <v>0.43319130594150879</v>
      </c>
      <c r="F315">
        <f t="shared" si="4"/>
        <v>7.3925870930896628E-2</v>
      </c>
      <c r="G315">
        <f>LN(F315/参数实验室!$E$58)/参数实验室!$E$59</f>
        <v>-1.557613378591602</v>
      </c>
      <c r="H315" t="e">
        <f>INDEX(神经网络!$F$10:$BN$70,MATCH(ROUND(G315*2,1)/2,神经网络!$D$10:$D$70,0),MATCH(ROUND(E315*2,1)/2,神经网络!$F$8:$BN$8,0))</f>
        <v>#N/A</v>
      </c>
    </row>
    <row r="316" spans="1:8">
      <c r="A316" s="862">
        <v>40719</v>
      </c>
      <c r="B316">
        <v>17.510000000000002</v>
      </c>
      <c r="C316">
        <v>1.3976029999999999</v>
      </c>
      <c r="D316">
        <v>2.5892040000000001</v>
      </c>
      <c r="E316">
        <f>LN(D316/参数实验室!$E$53)/参数实验室!$E$55</f>
        <v>0.42939053583543896</v>
      </c>
      <c r="F316">
        <f t="shared" si="4"/>
        <v>7.9817418617932595E-2</v>
      </c>
      <c r="G316">
        <f>LN(F316/参数实验室!$E$58)/参数实验室!$E$59</f>
        <v>-1.517368141551235</v>
      </c>
      <c r="H316">
        <f>INDEX(神经网络!$F$10:$BN$70,MATCH(ROUND(G316*2,1)/2,神经网络!$D$10:$D$70,0),MATCH(ROUND(E316*2,1)/2,神经网络!$F$8:$BN$8,0))</f>
        <v>-1.3716637494820787</v>
      </c>
    </row>
    <row r="317" spans="1:8">
      <c r="A317" s="862">
        <v>40720</v>
      </c>
      <c r="B317">
        <v>16.45</v>
      </c>
      <c r="C317">
        <v>1.415376</v>
      </c>
      <c r="D317">
        <v>2.404388</v>
      </c>
      <c r="E317">
        <f>LN(D317/参数实验室!$E$53)/参数实验室!$E$55</f>
        <v>0.34202380170478713</v>
      </c>
      <c r="F317">
        <f t="shared" si="4"/>
        <v>8.6041094224924008E-2</v>
      </c>
      <c r="G317">
        <f>LN(F317/参数实验室!$E$58)/参数实验室!$E$59</f>
        <v>-1.4779603874543947</v>
      </c>
      <c r="H317">
        <f>INDEX(神经网络!$F$10:$BN$70,MATCH(ROUND(G317*2,1)/2,神经网络!$D$10:$D$70,0),MATCH(ROUND(E317*2,1)/2,神经网络!$F$8:$BN$8,0))</f>
        <v>-1.3926115388084692</v>
      </c>
    </row>
    <row r="318" spans="1:8">
      <c r="A318" s="862">
        <v>40721</v>
      </c>
      <c r="B318">
        <v>16.75</v>
      </c>
      <c r="C318">
        <v>1.412129</v>
      </c>
      <c r="D318">
        <v>2.4186269999999999</v>
      </c>
      <c r="E318">
        <f>LN(D318/参数实验室!$E$53)/参数实验室!$E$55</f>
        <v>0.34898979921752388</v>
      </c>
      <c r="F318">
        <f t="shared" si="4"/>
        <v>8.430620895522388E-2</v>
      </c>
      <c r="G318">
        <f>LN(F318/参数实验室!$E$58)/参数实验室!$E$59</f>
        <v>-1.4886514053314936</v>
      </c>
      <c r="H318">
        <f>INDEX(神经网络!$F$10:$BN$70,MATCH(ROUND(G318*2,1)/2,神经网络!$D$10:$D$70,0),MATCH(ROUND(E318*2,1)/2,神经网络!$F$8:$BN$8,0))</f>
        <v>-1.3926115388084692</v>
      </c>
    </row>
    <row r="319" spans="1:8">
      <c r="A319" s="862">
        <v>40722</v>
      </c>
      <c r="B319">
        <v>16.9498</v>
      </c>
      <c r="C319">
        <v>1.431878</v>
      </c>
      <c r="D319">
        <v>2.422844</v>
      </c>
      <c r="E319">
        <f>LN(D319/参数实验室!$E$53)/参数实验室!$E$55</f>
        <v>0.35104496827170728</v>
      </c>
      <c r="F319">
        <f t="shared" si="4"/>
        <v>8.4477574956636658E-2</v>
      </c>
      <c r="G319">
        <f>LN(F319/参数实验室!$E$58)/参数实验室!$E$59</f>
        <v>-1.4875856374299956</v>
      </c>
      <c r="H319">
        <f>INDEX(神经网络!$F$10:$BN$70,MATCH(ROUND(G319*2,1)/2,神经网络!$D$10:$D$70,0),MATCH(ROUND(E319*2,1)/2,神经网络!$F$8:$BN$8,0))</f>
        <v>-1.3926115388084692</v>
      </c>
    </row>
    <row r="320" spans="1:8">
      <c r="A320" s="862">
        <v>40723</v>
      </c>
      <c r="B320">
        <v>16.844999999999999</v>
      </c>
      <c r="C320">
        <v>1.4259219999999999</v>
      </c>
      <c r="D320">
        <v>2.3915329999999999</v>
      </c>
      <c r="E320">
        <f>LN(D320/参数实验室!$E$53)/参数实验室!$E$55</f>
        <v>0.33569935879961466</v>
      </c>
      <c r="F320">
        <f t="shared" si="4"/>
        <v>8.4649569605224101E-2</v>
      </c>
      <c r="G320">
        <f>LN(F320/参数实验室!$E$58)/参数实验室!$E$59</f>
        <v>-1.4865181314651417</v>
      </c>
      <c r="H320">
        <f>INDEX(神经网络!$F$10:$BN$70,MATCH(ROUND(G320*2,1)/2,神经网络!$D$10:$D$70,0),MATCH(ROUND(E320*2,1)/2,神经网络!$F$8:$BN$8,0))</f>
        <v>-1.3926115388084692</v>
      </c>
    </row>
    <row r="321" spans="1:8">
      <c r="A321" s="862">
        <v>40724</v>
      </c>
      <c r="B321">
        <v>16.100999999999999</v>
      </c>
      <c r="C321">
        <v>1.4051130000000001</v>
      </c>
      <c r="D321">
        <v>2.279169</v>
      </c>
      <c r="E321">
        <f>LN(D321/参数实验室!$E$53)/参数实验室!$E$55</f>
        <v>0.27892529112686121</v>
      </c>
      <c r="F321">
        <f t="shared" si="4"/>
        <v>8.7268678964039503E-2</v>
      </c>
      <c r="G321">
        <f>LN(F321/参数实验室!$E$58)/参数实验室!$E$59</f>
        <v>-1.4705249892396726</v>
      </c>
      <c r="H321">
        <f>INDEX(神经网络!$F$10:$BN$70,MATCH(ROUND(G321*2,1)/2,神经网络!$D$10:$D$70,0),MATCH(ROUND(E321*2,1)/2,神经网络!$F$8:$BN$8,0))</f>
        <v>-1.3876178977828766</v>
      </c>
    </row>
    <row r="322" spans="1:8">
      <c r="A322" s="862">
        <v>40725</v>
      </c>
      <c r="B322">
        <v>15.397</v>
      </c>
      <c r="C322">
        <v>1.4217150000000001</v>
      </c>
      <c r="D322">
        <v>2.1751749999999999</v>
      </c>
      <c r="E322">
        <f>LN(D322/参数实验室!$E$53)/参数实验室!$E$55</f>
        <v>0.22382871258275314</v>
      </c>
      <c r="F322">
        <f t="shared" si="4"/>
        <v>9.2337143599402483E-2</v>
      </c>
      <c r="G322">
        <f>LN(F322/参数实验室!$E$58)/参数实验室!$E$59</f>
        <v>-1.4408944280476781</v>
      </c>
      <c r="H322">
        <f>INDEX(神经网络!$F$10:$BN$70,MATCH(ROUND(G322*2,1)/2,神经网络!$D$10:$D$70,0),MATCH(ROUND(E322*2,1)/2,神经网络!$F$8:$BN$8,0))</f>
        <v>-1.4030035306966504</v>
      </c>
    </row>
    <row r="323" spans="1:8">
      <c r="A323" s="862">
        <v>40726</v>
      </c>
      <c r="B323">
        <v>15.4</v>
      </c>
      <c r="C323">
        <v>1.442544</v>
      </c>
      <c r="D323">
        <v>2.1710820000000002</v>
      </c>
      <c r="E323">
        <f>LN(D323/参数实验室!$E$53)/参数实验室!$E$55</f>
        <v>0.22160669420922371</v>
      </c>
      <c r="F323">
        <f t="shared" si="4"/>
        <v>9.3671688311688317E-2</v>
      </c>
      <c r="G323">
        <f>LN(F323/参数实验室!$E$58)/参数实验室!$E$59</f>
        <v>-1.4333630307524949</v>
      </c>
      <c r="H323">
        <f>INDEX(神经网络!$F$10:$BN$70,MATCH(ROUND(G323*2,1)/2,神经网络!$D$10:$D$70,0),MATCH(ROUND(E323*2,1)/2,神经网络!$F$8:$BN$8,0))</f>
        <v>-1.4030035306966504</v>
      </c>
    </row>
    <row r="324" spans="1:8">
      <c r="A324" s="862">
        <v>40727</v>
      </c>
      <c r="B324">
        <v>15.4405</v>
      </c>
      <c r="C324">
        <v>1.4749570000000001</v>
      </c>
      <c r="D324">
        <v>2.1764049999999999</v>
      </c>
      <c r="E324">
        <f>LN(D324/参数实验室!$E$53)/参数实验室!$E$55</f>
        <v>0.22449564115983578</v>
      </c>
      <c r="F324">
        <f t="shared" ref="F324:F387" si="5">C324/B324</f>
        <v>9.5525209675852471E-2</v>
      </c>
      <c r="G324">
        <f>LN(F324/参数实验室!$E$58)/参数实验室!$E$59</f>
        <v>-1.4230789371219588</v>
      </c>
      <c r="H324">
        <f>INDEX(神经网络!$F$10:$BN$70,MATCH(ROUND(G324*2,1)/2,神经网络!$D$10:$D$70,0),MATCH(ROUND(E324*2,1)/2,神经网络!$F$8:$BN$8,0))</f>
        <v>-1.3904035969520157</v>
      </c>
    </row>
    <row r="325" spans="1:8">
      <c r="A325" s="862">
        <v>40728</v>
      </c>
      <c r="B325">
        <v>13.86</v>
      </c>
      <c r="C325">
        <v>1.521034</v>
      </c>
      <c r="D325">
        <v>1.957619</v>
      </c>
      <c r="E325">
        <f>LN(D325/参数实验室!$E$53)/参数实验室!$E$55</f>
        <v>9.9506100766975553E-2</v>
      </c>
      <c r="F325">
        <f t="shared" si="5"/>
        <v>0.10974271284271285</v>
      </c>
      <c r="G325">
        <f>LN(F325/参数实验室!$E$58)/参数实验室!$E$59</f>
        <v>-1.3502562450050803</v>
      </c>
      <c r="H325">
        <f>INDEX(神经网络!$F$10:$BN$70,MATCH(ROUND(G325*2,1)/2,神经网络!$D$10:$D$70,0),MATCH(ROUND(E325*2,1)/2,神经网络!$F$8:$BN$8,0))</f>
        <v>-1.3919270456515724</v>
      </c>
    </row>
    <row r="326" spans="1:8">
      <c r="A326" s="862">
        <v>40729</v>
      </c>
      <c r="B326">
        <v>12.9069</v>
      </c>
      <c r="C326">
        <v>1.579307</v>
      </c>
      <c r="D326">
        <v>1.8272839999999999</v>
      </c>
      <c r="E326">
        <f>LN(D326/参数实验室!$E$53)/参数实验室!$E$55</f>
        <v>1.8223193417667292E-2</v>
      </c>
      <c r="F326">
        <f t="shared" si="5"/>
        <v>0.12236145007709055</v>
      </c>
      <c r="G326">
        <f>LN(F326/参数实验室!$E$58)/参数实验室!$E$59</f>
        <v>-1.2931307540279355</v>
      </c>
      <c r="H326">
        <f>INDEX(神经网络!$F$10:$BN$70,MATCH(ROUND(G326*2,1)/2,神经网络!$D$10:$D$70,0),MATCH(ROUND(E326*2,1)/2,神经网络!$F$8:$BN$8,0))</f>
        <v>-1.3926859969438137</v>
      </c>
    </row>
    <row r="327" spans="1:8">
      <c r="A327" s="862">
        <v>40730</v>
      </c>
      <c r="B327">
        <v>14.7835</v>
      </c>
      <c r="C327">
        <v>1.6469800000000001</v>
      </c>
      <c r="D327">
        <v>2.0687890000000002</v>
      </c>
      <c r="E327">
        <f>LN(D327/参数实验室!$E$53)/参数实验室!$E$55</f>
        <v>0.1646691495479321</v>
      </c>
      <c r="F327">
        <f t="shared" si="5"/>
        <v>0.11140663577637232</v>
      </c>
      <c r="G327">
        <f>LN(F327/参数实验室!$E$58)/参数实验室!$E$59</f>
        <v>-1.342358114943387</v>
      </c>
      <c r="H327">
        <f>INDEX(神经网络!$F$10:$BN$70,MATCH(ROUND(G327*2,1)/2,神经网络!$D$10:$D$70,0),MATCH(ROUND(E327*2,1)/2,神经网络!$F$8:$BN$8,0))</f>
        <v>-1.3833619838520257</v>
      </c>
    </row>
    <row r="328" spans="1:8">
      <c r="A328" s="862">
        <v>40731</v>
      </c>
      <c r="B328">
        <v>14.7761</v>
      </c>
      <c r="C328">
        <v>1.6853480000000001</v>
      </c>
      <c r="D328">
        <v>2.0759810000000001</v>
      </c>
      <c r="E328">
        <f>LN(D328/参数实验室!$E$53)/参数实验室!$E$55</f>
        <v>0.16876336652321372</v>
      </c>
      <c r="F328">
        <f t="shared" si="5"/>
        <v>0.11405905482502149</v>
      </c>
      <c r="G328">
        <f>LN(F328/参数实验室!$E$58)/参数实验室!$E$59</f>
        <v>-1.3300085899660372</v>
      </c>
      <c r="H328">
        <f>INDEX(神经网络!$F$10:$BN$70,MATCH(ROUND(G328*2,1)/2,神经网络!$D$10:$D$70,0),MATCH(ROUND(E328*2,1)/2,神经网络!$F$8:$BN$8,0))</f>
        <v>-1.3833619838520257</v>
      </c>
    </row>
    <row r="329" spans="1:8">
      <c r="A329" s="862">
        <v>40732</v>
      </c>
      <c r="B329">
        <v>14.314</v>
      </c>
      <c r="C329">
        <v>1.7097960000000001</v>
      </c>
      <c r="D329">
        <v>2.005617</v>
      </c>
      <c r="E329">
        <f>LN(D329/参数实验室!$E$53)/参数实验室!$E$55</f>
        <v>0.12808303381646743</v>
      </c>
      <c r="F329">
        <f t="shared" si="5"/>
        <v>0.11944921056308509</v>
      </c>
      <c r="G329">
        <f>LN(F329/参数实验室!$E$58)/参数实验室!$E$59</f>
        <v>-1.3057734934860215</v>
      </c>
      <c r="H329">
        <f>INDEX(神经网络!$F$10:$BN$70,MATCH(ROUND(G329*2,1)/2,神经网络!$D$10:$D$70,0),MATCH(ROUND(E329*2,1)/2,神经网络!$F$8:$BN$8,0))</f>
        <v>-1.3683350645723016</v>
      </c>
    </row>
    <row r="330" spans="1:8">
      <c r="A330" s="862">
        <v>40733</v>
      </c>
      <c r="B330">
        <v>14.38</v>
      </c>
      <c r="C330">
        <v>1.7814669999999999</v>
      </c>
      <c r="D330">
        <v>2.0160979999999999</v>
      </c>
      <c r="E330">
        <f>LN(D330/参数实验室!$E$53)/参数实验室!$E$55</f>
        <v>0.13423216260534365</v>
      </c>
      <c r="F330">
        <f t="shared" si="5"/>
        <v>0.12388504867872044</v>
      </c>
      <c r="G330">
        <f>LN(F330/参数实验室!$E$58)/参数实验室!$E$59</f>
        <v>-1.286635822365505</v>
      </c>
      <c r="H330">
        <f>INDEX(神经网络!$F$10:$BN$70,MATCH(ROUND(G330*2,1)/2,神经网络!$D$10:$D$70,0),MATCH(ROUND(E330*2,1)/2,神经网络!$F$8:$BN$8,0))</f>
        <v>-1.3683350645723016</v>
      </c>
    </row>
    <row r="331" spans="1:8">
      <c r="A331" s="862">
        <v>40734</v>
      </c>
      <c r="B331">
        <v>14.9</v>
      </c>
      <c r="C331">
        <v>1.8690070000000001</v>
      </c>
      <c r="D331">
        <v>2.0385049999999998</v>
      </c>
      <c r="E331">
        <f>LN(D331/参数实验室!$E$53)/参数实验室!$E$55</f>
        <v>0.14727166366093117</v>
      </c>
      <c r="F331">
        <f t="shared" si="5"/>
        <v>0.12543671140939597</v>
      </c>
      <c r="G331">
        <f>LN(F331/参数实验室!$E$58)/参数实验室!$E$59</f>
        <v>-1.2801028428762093</v>
      </c>
      <c r="H331">
        <f>INDEX(神经网络!$F$10:$BN$70,MATCH(ROUND(G331*2,1)/2,神经网络!$D$10:$D$70,0),MATCH(ROUND(E331*2,1)/2,神经网络!$F$8:$BN$8,0))</f>
        <v>-1.3683350645723016</v>
      </c>
    </row>
    <row r="332" spans="1:8">
      <c r="A332" s="862">
        <v>40735</v>
      </c>
      <c r="B332">
        <v>14.209099999999999</v>
      </c>
      <c r="C332">
        <v>1.9725269999999999</v>
      </c>
      <c r="D332">
        <v>1.9913339999999999</v>
      </c>
      <c r="E332">
        <f>LN(D332/参数实验室!$E$53)/参数实验室!$E$55</f>
        <v>0.11965136312087503</v>
      </c>
      <c r="F332">
        <f t="shared" si="5"/>
        <v>0.13882138910979583</v>
      </c>
      <c r="G332">
        <f>LN(F332/参数实验室!$E$58)/参数实验室!$E$59</f>
        <v>-1.2268895727657823</v>
      </c>
      <c r="H332">
        <f>INDEX(神经网络!$F$10:$BN$70,MATCH(ROUND(G332*2,1)/2,神经网络!$D$10:$D$70,0),MATCH(ROUND(E332*2,1)/2,神经网络!$F$8:$BN$8,0))</f>
        <v>-1.3594545632913984</v>
      </c>
    </row>
    <row r="333" spans="1:8">
      <c r="A333" s="862">
        <v>40736</v>
      </c>
      <c r="B333">
        <v>14.009399999999999</v>
      </c>
      <c r="C333">
        <v>2.0793029999999999</v>
      </c>
      <c r="D333">
        <v>1.9487239999999999</v>
      </c>
      <c r="E333">
        <f>LN(D333/参数实验室!$E$53)/参数实验室!$E$55</f>
        <v>9.4133339981629441E-2</v>
      </c>
      <c r="F333">
        <f t="shared" si="5"/>
        <v>0.14842198809370852</v>
      </c>
      <c r="G333">
        <f>LN(F333/参数实验室!$E$58)/参数实验室!$E$59</f>
        <v>-1.1917918737800064</v>
      </c>
      <c r="H333">
        <f>INDEX(神经网络!$F$10:$BN$70,MATCH(ROUND(G333*2,1)/2,神经网络!$D$10:$D$70,0),MATCH(ROUND(E333*2,1)/2,神经网络!$F$8:$BN$8,0))</f>
        <v>-1.3414431332449834</v>
      </c>
    </row>
    <row r="334" spans="1:8">
      <c r="A334" s="862">
        <v>40737</v>
      </c>
      <c r="B334">
        <v>13.951000000000001</v>
      </c>
      <c r="C334">
        <v>2.1305719999999999</v>
      </c>
      <c r="D334">
        <v>1.938412</v>
      </c>
      <c r="E334">
        <f>LN(D334/参数实验室!$E$53)/参数实验室!$E$55</f>
        <v>8.787390167487133E-2</v>
      </c>
      <c r="F334">
        <f t="shared" si="5"/>
        <v>0.15271822808400831</v>
      </c>
      <c r="G334">
        <f>LN(F334/参数实验室!$E$58)/参数实验室!$E$59</f>
        <v>-1.1768151167062295</v>
      </c>
      <c r="H334">
        <f>INDEX(神经网络!$F$10:$BN$70,MATCH(ROUND(G334*2,1)/2,神经网络!$D$10:$D$70,0),MATCH(ROUND(E334*2,1)/2,神经网络!$F$8:$BN$8,0))</f>
        <v>-1.3414431332449834</v>
      </c>
    </row>
    <row r="335" spans="1:8">
      <c r="A335" s="862">
        <v>40738</v>
      </c>
      <c r="B335">
        <v>13.99</v>
      </c>
      <c r="C335">
        <v>2.2622900000000001</v>
      </c>
      <c r="D335">
        <v>1.9395579999999999</v>
      </c>
      <c r="E335">
        <f>LN(D335/参数实验室!$E$53)/参数实验室!$E$55</f>
        <v>8.8571172286530817E-2</v>
      </c>
      <c r="F335">
        <f t="shared" si="5"/>
        <v>0.16170764832022874</v>
      </c>
      <c r="G335">
        <f>LN(F335/参数实验室!$E$58)/参数实验室!$E$59</f>
        <v>-1.1467958336135753</v>
      </c>
      <c r="H335">
        <f>INDEX(神经网络!$F$10:$BN$70,MATCH(ROUND(G335*2,1)/2,神经网络!$D$10:$D$70,0),MATCH(ROUND(E335*2,1)/2,神经网络!$F$8:$BN$8,0))</f>
        <v>-1.3198600562920002</v>
      </c>
    </row>
    <row r="336" spans="1:8">
      <c r="A336" s="862">
        <v>40739</v>
      </c>
      <c r="B336">
        <v>13.81</v>
      </c>
      <c r="C336">
        <v>2.4248729999999998</v>
      </c>
      <c r="D336">
        <v>1.9108689999999999</v>
      </c>
      <c r="E336">
        <f>LN(D336/参数实验室!$E$53)/参数实验室!$E$55</f>
        <v>7.0990489853026889E-2</v>
      </c>
      <c r="F336">
        <f t="shared" si="5"/>
        <v>0.17558819695872555</v>
      </c>
      <c r="G336">
        <f>LN(F336/参数实验室!$E$58)/参数实验室!$E$59</f>
        <v>-1.1035733691387195</v>
      </c>
      <c r="H336">
        <f>INDEX(神经网络!$F$10:$BN$70,MATCH(ROUND(G336*2,1)/2,神经网络!$D$10:$D$70,0),MATCH(ROUND(E336*2,1)/2,神经网络!$F$8:$BN$8,0))</f>
        <v>-1.3087719248404144</v>
      </c>
    </row>
    <row r="337" spans="1:8">
      <c r="A337" s="862">
        <v>40740</v>
      </c>
      <c r="B337">
        <v>13.719099999999999</v>
      </c>
      <c r="C337">
        <v>2.4665270000000001</v>
      </c>
      <c r="D337">
        <v>1.896684</v>
      </c>
      <c r="E337">
        <f>LN(D337/参数实验室!$E$53)/参数实验室!$E$55</f>
        <v>6.2200131747081229E-2</v>
      </c>
      <c r="F337">
        <f t="shared" si="5"/>
        <v>0.17978781406943606</v>
      </c>
      <c r="G337">
        <f>LN(F337/参数实验室!$E$58)/参数实验室!$E$59</f>
        <v>-1.0911679812367081</v>
      </c>
      <c r="H337">
        <f>INDEX(神经网络!$F$10:$BN$70,MATCH(ROUND(G337*2,1)/2,神经网络!$D$10:$D$70,0),MATCH(ROUND(E337*2,1)/2,神经网络!$F$8:$BN$8,0))</f>
        <v>-1.3087719248404144</v>
      </c>
    </row>
    <row r="338" spans="1:8">
      <c r="A338" s="862">
        <v>40741</v>
      </c>
      <c r="B338">
        <v>13.16</v>
      </c>
      <c r="C338">
        <v>2.4999009999999999</v>
      </c>
      <c r="D338">
        <v>1.8320479999999999</v>
      </c>
      <c r="E338">
        <f>LN(D338/参数实验室!$E$53)/参数实验室!$E$55</f>
        <v>2.1294982273974115E-2</v>
      </c>
      <c r="F338">
        <f t="shared" si="5"/>
        <v>0.18996208206686929</v>
      </c>
      <c r="G338">
        <f>LN(F338/参数实验室!$E$58)/参数实验室!$E$59</f>
        <v>-1.0622762675866662</v>
      </c>
      <c r="H338">
        <f>INDEX(神经网络!$F$10:$BN$70,MATCH(ROUND(G338*2,1)/2,神经网络!$D$10:$D$70,0),MATCH(ROUND(E338*2,1)/2,神经网络!$F$8:$BN$8,0))</f>
        <v>-1.2951180664391204</v>
      </c>
    </row>
    <row r="339" spans="1:8">
      <c r="A339" s="862">
        <v>40742</v>
      </c>
      <c r="B339">
        <v>13.48</v>
      </c>
      <c r="C339">
        <v>2.5497190000000001</v>
      </c>
      <c r="D339">
        <v>1.9420740000000001</v>
      </c>
      <c r="E339">
        <f>LN(D339/参数实验室!$E$53)/参数实验室!$E$55</f>
        <v>9.0100559707866873E-2</v>
      </c>
      <c r="F339">
        <f t="shared" si="5"/>
        <v>0.189148293768546</v>
      </c>
      <c r="G339">
        <f>LN(F339/参数实验室!$E$58)/参数实验室!$E$59</f>
        <v>-1.0645295466412048</v>
      </c>
      <c r="H339">
        <f>INDEX(神经网络!$F$10:$BN$70,MATCH(ROUND(G339*2,1)/2,神经网络!$D$10:$D$70,0),MATCH(ROUND(E339*2,1)/2,神经网络!$F$8:$BN$8,0))</f>
        <v>-1.26857988328153</v>
      </c>
    </row>
    <row r="340" spans="1:8">
      <c r="A340" s="862">
        <v>40743</v>
      </c>
      <c r="B340">
        <v>13.850199999999999</v>
      </c>
      <c r="C340">
        <v>2.6810459999999998</v>
      </c>
      <c r="D340">
        <v>1.9643900000000001</v>
      </c>
      <c r="E340">
        <f>LN(D340/参数实验室!$E$53)/参数实验室!$E$55</f>
        <v>0.10357958308235236</v>
      </c>
      <c r="F340">
        <f t="shared" si="5"/>
        <v>0.19357453321973689</v>
      </c>
      <c r="G340">
        <f>LN(F340/参数实验室!$E$58)/参数实验室!$E$59</f>
        <v>-1.052388994310935</v>
      </c>
      <c r="H340">
        <f>INDEX(神经网络!$F$10:$BN$70,MATCH(ROUND(G340*2,1)/2,神经网络!$D$10:$D$70,0),MATCH(ROUND(E340*2,1)/2,神经网络!$F$8:$BN$8,0))</f>
        <v>-1.26857988328153</v>
      </c>
    </row>
    <row r="341" spans="1:8">
      <c r="A341" s="862">
        <v>40744</v>
      </c>
      <c r="B341">
        <v>13.689399999999999</v>
      </c>
      <c r="C341">
        <v>2.8283580000000001</v>
      </c>
      <c r="D341">
        <v>1.962968</v>
      </c>
      <c r="E341">
        <f>LN(D341/参数实验室!$E$53)/参数实验室!$E$55</f>
        <v>0.10272526362064853</v>
      </c>
      <c r="F341">
        <f t="shared" si="5"/>
        <v>0.2066093473782635</v>
      </c>
      <c r="G341">
        <f>LN(F341/参数实验室!$E$58)/参数实验室!$E$59</f>
        <v>-1.0181857381945847</v>
      </c>
      <c r="H341">
        <f>INDEX(神经网络!$F$10:$BN$70,MATCH(ROUND(G341*2,1)/2,神经网络!$D$10:$D$70,0),MATCH(ROUND(E341*2,1)/2,神经网络!$F$8:$BN$8,0))</f>
        <v>-1.2379414483787752</v>
      </c>
    </row>
    <row r="342" spans="1:8">
      <c r="A342" s="862">
        <v>40745</v>
      </c>
      <c r="B342">
        <v>13.61</v>
      </c>
      <c r="C342">
        <v>3.0152950000000001</v>
      </c>
      <c r="D342">
        <v>1.9520169999999999</v>
      </c>
      <c r="E342">
        <f>LN(D342/参数实验室!$E$53)/参数实验室!$E$55</f>
        <v>9.6125232473488351E-2</v>
      </c>
      <c r="F342">
        <f t="shared" si="5"/>
        <v>0.22154996326230714</v>
      </c>
      <c r="G342">
        <f>LN(F342/参数实验室!$E$58)/参数实验室!$E$59</f>
        <v>-0.98154130419640295</v>
      </c>
      <c r="H342">
        <f>INDEX(神经网络!$F$10:$BN$70,MATCH(ROUND(G342*2,1)/2,神经网络!$D$10:$D$70,0),MATCH(ROUND(E342*2,1)/2,神经网络!$F$8:$BN$8,0))</f>
        <v>-1.2379414483787752</v>
      </c>
    </row>
    <row r="343" spans="1:8">
      <c r="A343" s="862">
        <v>40746</v>
      </c>
      <c r="B343">
        <v>13.695399999999999</v>
      </c>
      <c r="C343">
        <v>3.2342949999999999</v>
      </c>
      <c r="D343">
        <v>1.9631130000000001</v>
      </c>
      <c r="E343">
        <f>LN(D343/参数实验室!$E$53)/参数实验室!$E$55</f>
        <v>0.10281240610214785</v>
      </c>
      <c r="F343">
        <f t="shared" si="5"/>
        <v>0.23615922134439302</v>
      </c>
      <c r="G343">
        <f>LN(F343/参数实验室!$E$58)/参数实验室!$E$59</f>
        <v>-0.9480251157041637</v>
      </c>
      <c r="H343">
        <f>INDEX(神经网络!$F$10:$BN$70,MATCH(ROUND(G343*2,1)/2,神经网络!$D$10:$D$70,0),MATCH(ROUND(E343*2,1)/2,神经网络!$F$8:$BN$8,0))</f>
        <v>-1.2017156849067867</v>
      </c>
    </row>
    <row r="344" spans="1:8">
      <c r="A344" s="862">
        <v>40747</v>
      </c>
      <c r="B344">
        <v>13.68</v>
      </c>
      <c r="C344">
        <v>3.4413819999999999</v>
      </c>
      <c r="D344">
        <v>1.958534</v>
      </c>
      <c r="E344">
        <f>LN(D344/参数实验室!$E$53)/参数实验室!$E$55</f>
        <v>0.10005739395591788</v>
      </c>
      <c r="F344">
        <f t="shared" si="5"/>
        <v>0.25156301169590645</v>
      </c>
      <c r="G344">
        <f>LN(F344/参数实验室!$E$58)/参数实验室!$E$59</f>
        <v>-0.91486102817203196</v>
      </c>
      <c r="H344">
        <f>INDEX(神经网络!$F$10:$BN$70,MATCH(ROUND(G344*2,1)/2,神经网络!$D$10:$D$70,0),MATCH(ROUND(E344*2,1)/2,神经网络!$F$8:$BN$8,0))</f>
        <v>-1.1647534353347018</v>
      </c>
    </row>
    <row r="345" spans="1:8">
      <c r="A345" s="862">
        <v>40748</v>
      </c>
      <c r="B345">
        <v>13.98</v>
      </c>
      <c r="C345">
        <v>3.5665559999999998</v>
      </c>
      <c r="D345">
        <v>1.999133</v>
      </c>
      <c r="E345">
        <f>LN(D345/参数实验室!$E$53)/参数实验室!$E$55</f>
        <v>0.12426280697678652</v>
      </c>
      <c r="F345">
        <f t="shared" si="5"/>
        <v>0.2551184549356223</v>
      </c>
      <c r="G345">
        <f>LN(F345/参数实验室!$E$58)/参数实验室!$E$59</f>
        <v>-0.90749498259188144</v>
      </c>
      <c r="H345">
        <f>INDEX(神经网络!$F$10:$BN$70,MATCH(ROUND(G345*2,1)/2,神经网络!$D$10:$D$70,0),MATCH(ROUND(E345*2,1)/2,神经网络!$F$8:$BN$8,0))</f>
        <v>-1.1647534353347018</v>
      </c>
    </row>
    <row r="346" spans="1:8">
      <c r="A346" s="862">
        <v>40749</v>
      </c>
      <c r="B346">
        <v>14.047800000000001</v>
      </c>
      <c r="C346">
        <v>3.532114</v>
      </c>
      <c r="D346">
        <v>2.0013209999999999</v>
      </c>
      <c r="E346">
        <f>LN(D346/参数实验室!$E$53)/参数实验室!$E$55</f>
        <v>0.1255533106822169</v>
      </c>
      <c r="F346">
        <f t="shared" si="5"/>
        <v>0.25143538490012668</v>
      </c>
      <c r="G346">
        <f>LN(F346/参数实验室!$E$58)/参数实验室!$E$59</f>
        <v>-0.91512737272367028</v>
      </c>
      <c r="H346">
        <f>INDEX(神经网络!$F$10:$BN$70,MATCH(ROUND(G346*2,1)/2,神经网络!$D$10:$D$70,0),MATCH(ROUND(E346*2,1)/2,神经网络!$F$8:$BN$8,0))</f>
        <v>-1.1417651790551622</v>
      </c>
    </row>
    <row r="347" spans="1:8">
      <c r="A347" s="862">
        <v>40750</v>
      </c>
      <c r="B347">
        <v>13.882099999999999</v>
      </c>
      <c r="C347">
        <v>3.4882279999999999</v>
      </c>
      <c r="D347">
        <v>1.9763280000000001</v>
      </c>
      <c r="E347">
        <f>LN(D347/参数实验室!$E$53)/参数实验室!$E$55</f>
        <v>0.11072748725137495</v>
      </c>
      <c r="F347">
        <f t="shared" si="5"/>
        <v>0.25127523933698792</v>
      </c>
      <c r="G347">
        <f>LN(F347/参数实验室!$E$58)/参数实验室!$E$59</f>
        <v>-0.91546177205834056</v>
      </c>
      <c r="H347">
        <f>INDEX(神经网络!$F$10:$BN$70,MATCH(ROUND(G347*2,1)/2,神经网络!$D$10:$D$70,0),MATCH(ROUND(E347*2,1)/2,神经网络!$F$8:$BN$8,0))</f>
        <v>-1.1647534353347018</v>
      </c>
    </row>
    <row r="348" spans="1:8">
      <c r="A348" s="862">
        <v>40751</v>
      </c>
      <c r="B348">
        <v>13.939399999999999</v>
      </c>
      <c r="C348">
        <v>3.492696</v>
      </c>
      <c r="D348">
        <v>1.9728250000000001</v>
      </c>
      <c r="E348">
        <f>LN(D348/参数实验室!$E$53)/参数实验室!$E$55</f>
        <v>0.10863454393035477</v>
      </c>
      <c r="F348">
        <f t="shared" si="5"/>
        <v>0.25056286497266744</v>
      </c>
      <c r="G348">
        <f>LN(F348/参数实验室!$E$58)/参数实验室!$E$59</f>
        <v>-0.91695186543000817</v>
      </c>
      <c r="H348">
        <f>INDEX(神经网络!$F$10:$BN$70,MATCH(ROUND(G348*2,1)/2,神经网络!$D$10:$D$70,0),MATCH(ROUND(E348*2,1)/2,神经网络!$F$8:$BN$8,0))</f>
        <v>-1.1647534353347018</v>
      </c>
    </row>
    <row r="349" spans="1:8">
      <c r="A349" s="862">
        <v>40752</v>
      </c>
      <c r="B349">
        <v>13.4901</v>
      </c>
      <c r="C349">
        <v>3.5174340000000002</v>
      </c>
      <c r="D349">
        <v>1.9192499999999999</v>
      </c>
      <c r="E349">
        <f>LN(D349/参数实验室!$E$53)/参数实验室!$E$55</f>
        <v>7.6153529287946747E-2</v>
      </c>
      <c r="F349">
        <f t="shared" si="5"/>
        <v>0.26074187737674298</v>
      </c>
      <c r="G349">
        <f>LN(F349/参数实验室!$E$58)/参数实验室!$E$59</f>
        <v>-0.89605160251951044</v>
      </c>
      <c r="H349">
        <f>INDEX(神经网络!$F$10:$BN$70,MATCH(ROUND(G349*2,1)/2,神经网络!$D$10:$D$70,0),MATCH(ROUND(E349*2,1)/2,神经网络!$F$8:$BN$8,0))</f>
        <v>-1.1647534353347018</v>
      </c>
    </row>
    <row r="350" spans="1:8">
      <c r="A350" s="862">
        <v>40753</v>
      </c>
      <c r="B350">
        <v>13.4983</v>
      </c>
      <c r="C350">
        <v>3.5498240000000001</v>
      </c>
      <c r="D350">
        <v>1.9194020000000001</v>
      </c>
      <c r="E350">
        <f>LN(D350/参数实验室!$E$53)/参数实验室!$E$55</f>
        <v>7.6246959217608379E-2</v>
      </c>
      <c r="F350">
        <f t="shared" si="5"/>
        <v>0.26298304230903152</v>
      </c>
      <c r="G350">
        <f>LN(F350/参数实验室!$E$58)/参数实验室!$E$59</f>
        <v>-0.89155958156760173</v>
      </c>
      <c r="H350">
        <f>INDEX(神经网络!$F$10:$BN$70,MATCH(ROUND(G350*2,1)/2,神经网络!$D$10:$D$70,0),MATCH(ROUND(E350*2,1)/2,神经网络!$F$8:$BN$8,0))</f>
        <v>-1.1647534353347018</v>
      </c>
    </row>
    <row r="351" spans="1:8">
      <c r="A351" s="862">
        <v>40754</v>
      </c>
      <c r="B351">
        <v>13.5303</v>
      </c>
      <c r="C351">
        <v>3.6521810000000001</v>
      </c>
      <c r="D351">
        <v>1.9194880000000001</v>
      </c>
      <c r="E351">
        <f>LN(D351/参数实验室!$E$53)/参数实验室!$E$55</f>
        <v>7.6299817611049689E-2</v>
      </c>
      <c r="F351">
        <f t="shared" si="5"/>
        <v>0.26992609180875515</v>
      </c>
      <c r="G351">
        <f>LN(F351/参数实验室!$E$58)/参数实验室!$E$59</f>
        <v>-0.8778826014741633</v>
      </c>
      <c r="H351">
        <f>INDEX(神经网络!$F$10:$BN$70,MATCH(ROUND(G351*2,1)/2,神经网络!$D$10:$D$70,0),MATCH(ROUND(E351*2,1)/2,神经网络!$F$8:$BN$8,0))</f>
        <v>-1.1647534353347018</v>
      </c>
    </row>
    <row r="352" spans="1:8">
      <c r="A352" s="862">
        <v>40755</v>
      </c>
      <c r="B352">
        <v>13.35</v>
      </c>
      <c r="C352">
        <v>3.6636959999999998</v>
      </c>
      <c r="D352">
        <v>1.8957310000000001</v>
      </c>
      <c r="E352">
        <f>LN(D352/参数实验室!$E$53)/参数实验室!$E$55</f>
        <v>6.1607208839028725E-2</v>
      </c>
      <c r="F352">
        <f t="shared" si="5"/>
        <v>0.27443415730337078</v>
      </c>
      <c r="G352">
        <f>LN(F352/参数实验室!$E$58)/参数实验室!$E$59</f>
        <v>-0.86918934917596247</v>
      </c>
      <c r="H352">
        <f>INDEX(神经网络!$F$10:$BN$70,MATCH(ROUND(G352*2,1)/2,神经网络!$D$10:$D$70,0),MATCH(ROUND(E352*2,1)/2,神经网络!$F$8:$BN$8,0))</f>
        <v>-1.1427499352165618</v>
      </c>
    </row>
    <row r="353" spans="1:8">
      <c r="A353" s="862">
        <v>40756</v>
      </c>
      <c r="B353">
        <v>13.0946</v>
      </c>
      <c r="C353">
        <v>3.6882799999999998</v>
      </c>
      <c r="D353">
        <v>1.8465039999999999</v>
      </c>
      <c r="E353">
        <f>LN(D353/参数实验室!$E$53)/参数实验室!$E$55</f>
        <v>3.0567435504924113E-2</v>
      </c>
      <c r="F353">
        <f t="shared" si="5"/>
        <v>0.28166419745543964</v>
      </c>
      <c r="G353">
        <f>LN(F353/参数实验室!$E$58)/参数实验室!$E$59</f>
        <v>-0.85554093749231475</v>
      </c>
      <c r="H353">
        <f>INDEX(神经网络!$F$10:$BN$70,MATCH(ROUND(G353*2,1)/2,神经网络!$D$10:$D$70,0),MATCH(ROUND(E353*2,1)/2,神经网络!$F$8:$BN$8,0))</f>
        <v>-1.1427499352165618</v>
      </c>
    </row>
    <row r="354" spans="1:8">
      <c r="A354" s="862">
        <v>40757</v>
      </c>
      <c r="B354">
        <v>12.05</v>
      </c>
      <c r="C354">
        <v>3.7285080000000002</v>
      </c>
      <c r="D354">
        <v>1.733384</v>
      </c>
      <c r="E354">
        <f>LN(D354/参数实验室!$E$53)/参数实验室!$E$55</f>
        <v>-4.4014859018388787E-2</v>
      </c>
      <c r="F354">
        <f t="shared" si="5"/>
        <v>0.30941975103734437</v>
      </c>
      <c r="G354">
        <f>LN(F354/参数实验室!$E$58)/参数实验室!$E$59</f>
        <v>-0.8062134747493388</v>
      </c>
      <c r="H354">
        <f>INDEX(神经网络!$F$10:$BN$70,MATCH(ROUND(G354*2,1)/2,神经网络!$D$10:$D$70,0),MATCH(ROUND(E354*2,1)/2,神经网络!$F$8:$BN$8,0))</f>
        <v>-1.1430897918177338</v>
      </c>
    </row>
    <row r="355" spans="1:8">
      <c r="A355" s="862">
        <v>40758</v>
      </c>
      <c r="B355">
        <v>9.26</v>
      </c>
      <c r="C355">
        <v>3.774302</v>
      </c>
      <c r="D355">
        <v>1.3336049999999999</v>
      </c>
      <c r="E355">
        <f>LN(D355/参数实验室!$E$53)/参数实验室!$E$55</f>
        <v>-0.35333408547850842</v>
      </c>
      <c r="F355">
        <f t="shared" si="5"/>
        <v>0.40759200863930889</v>
      </c>
      <c r="G355">
        <f>LN(F355/参数实验室!$E$58)/参数实验室!$E$59</f>
        <v>-0.6615805364361127</v>
      </c>
      <c r="H355">
        <f>INDEX(神经网络!$F$10:$BN$70,MATCH(ROUND(G355*2,1)/2,神经网络!$D$10:$D$70,0),MATCH(ROUND(E355*2,1)/2,神经网络!$F$8:$BN$8,0))</f>
        <v>-1.1415630312234015</v>
      </c>
    </row>
    <row r="356" spans="1:8">
      <c r="A356" s="862">
        <v>40759</v>
      </c>
      <c r="B356">
        <v>10.75</v>
      </c>
      <c r="C356">
        <v>3.810743</v>
      </c>
      <c r="D356">
        <v>1.5442279999999999</v>
      </c>
      <c r="E356">
        <f>LN(D356/参数实验室!$E$53)/参数实验室!$E$55</f>
        <v>-0.18033706663642649</v>
      </c>
      <c r="F356">
        <f t="shared" si="5"/>
        <v>0.35448772093023256</v>
      </c>
      <c r="G356">
        <f>LN(F356/参数实验室!$E$58)/参数实验室!$E$59</f>
        <v>-0.73484648036838185</v>
      </c>
      <c r="H356">
        <f>INDEX(神经网络!$F$10:$BN$70,MATCH(ROUND(G356*2,1)/2,神经网络!$D$10:$D$70,0),MATCH(ROUND(E356*2,1)/2,神经网络!$F$8:$BN$8,0))</f>
        <v>-1.1653569928477376</v>
      </c>
    </row>
    <row r="357" spans="1:8">
      <c r="A357" s="862">
        <v>40760</v>
      </c>
      <c r="B357">
        <v>9.7998999999999992</v>
      </c>
      <c r="C357">
        <v>3.865907</v>
      </c>
      <c r="D357">
        <v>1.400345</v>
      </c>
      <c r="E357">
        <f>LN(D357/参数实验室!$E$53)/参数实验室!$E$55</f>
        <v>-0.29572339217332128</v>
      </c>
      <c r="F357">
        <f t="shared" si="5"/>
        <v>0.39448433147277018</v>
      </c>
      <c r="G357">
        <f>LN(F357/参数实验室!$E$58)/参数实验室!$E$59</f>
        <v>-0.67873658393357705</v>
      </c>
      <c r="H357">
        <f>INDEX(神经网络!$F$10:$BN$70,MATCH(ROUND(G357*2,1)/2,神经网络!$D$10:$D$70,0),MATCH(ROUND(E357*2,1)/2,神经网络!$F$8:$BN$8,0))</f>
        <v>-1.1647570204995867</v>
      </c>
    </row>
    <row r="358" spans="1:8">
      <c r="A358" s="862">
        <v>40761</v>
      </c>
      <c r="B358">
        <v>6.55</v>
      </c>
      <c r="C358">
        <v>3.9001610000000002</v>
      </c>
      <c r="D358">
        <v>1.017863</v>
      </c>
      <c r="E358">
        <f>LN(D358/参数实验室!$E$53)/参数实验室!$E$55</f>
        <v>-0.67208037168882806</v>
      </c>
      <c r="F358">
        <f t="shared" si="5"/>
        <v>0.59544442748091608</v>
      </c>
      <c r="G358">
        <f>LN(F358/参数实验室!$E$58)/参数实验室!$E$59</f>
        <v>-0.4626391417344925</v>
      </c>
      <c r="H358">
        <f>INDEX(神经网络!$F$10:$BN$70,MATCH(ROUND(G358*2,1)/2,神经网络!$D$10:$D$70,0),MATCH(ROUND(E358*2,1)/2,神经网络!$F$8:$BN$8,0))</f>
        <v>-1.0799002565332705</v>
      </c>
    </row>
    <row r="359" spans="1:8">
      <c r="A359" s="862">
        <v>40762</v>
      </c>
      <c r="B359">
        <v>7.9</v>
      </c>
      <c r="C359">
        <v>4.0119999999999996</v>
      </c>
      <c r="D359">
        <v>1.2432989999999999</v>
      </c>
      <c r="E359">
        <f>LN(D359/参数实验室!$E$53)/参数实验室!$E$55</f>
        <v>-0.43605539938792781</v>
      </c>
      <c r="F359">
        <f t="shared" si="5"/>
        <v>0.50784810126582269</v>
      </c>
      <c r="G359">
        <f>LN(F359/参数实验室!$E$58)/参数实验室!$E$59</f>
        <v>-0.54615689512345744</v>
      </c>
      <c r="H359">
        <f>INDEX(神经网络!$F$10:$BN$70,MATCH(ROUND(G359*2,1)/2,神经网络!$D$10:$D$70,0),MATCH(ROUND(E359*2,1)/2,神经网络!$F$8:$BN$8,0))</f>
        <v>-1.0938940305489071</v>
      </c>
    </row>
    <row r="360" spans="1:8">
      <c r="A360" s="862">
        <v>40763</v>
      </c>
      <c r="B360">
        <v>7.7999000000000001</v>
      </c>
      <c r="C360">
        <v>4.0596940000000004</v>
      </c>
      <c r="D360">
        <v>1.155875</v>
      </c>
      <c r="E360">
        <f>LN(D360/参数实验室!$E$53)/参数实验室!$E$55</f>
        <v>-0.52207203157836524</v>
      </c>
      <c r="F360">
        <f t="shared" si="5"/>
        <v>0.52048026256746882</v>
      </c>
      <c r="G360">
        <f>LN(F360/参数实验室!$E$58)/参数实验室!$E$59</f>
        <v>-0.53326145298967353</v>
      </c>
      <c r="H360">
        <f>INDEX(神经网络!$F$10:$BN$70,MATCH(ROUND(G360*2,1)/2,神经网络!$D$10:$D$70,0),MATCH(ROUND(E360*2,1)/2,神经网络!$F$8:$BN$8,0))</f>
        <v>-1.1168626120995588</v>
      </c>
    </row>
    <row r="361" spans="1:8">
      <c r="A361" s="862">
        <v>40764</v>
      </c>
      <c r="B361">
        <v>9.99</v>
      </c>
      <c r="C361">
        <v>4.0508160000000002</v>
      </c>
      <c r="D361">
        <v>1.4537</v>
      </c>
      <c r="E361">
        <f>LN(D361/参数实验室!$E$53)/参数实验室!$E$55</f>
        <v>-0.25160841239216875</v>
      </c>
      <c r="F361">
        <f t="shared" si="5"/>
        <v>0.40548708708708708</v>
      </c>
      <c r="G361">
        <f>LN(F361/参数实验室!$E$58)/参数实验室!$E$59</f>
        <v>-0.66429805570564315</v>
      </c>
      <c r="H361">
        <f>INDEX(神经网络!$F$10:$BN$70,MATCH(ROUND(G361*2,1)/2,神经网络!$D$10:$D$70,0),MATCH(ROUND(E361*2,1)/2,神经网络!$F$8:$BN$8,0))</f>
        <v>-1.0979854505964417</v>
      </c>
    </row>
    <row r="362" spans="1:8">
      <c r="A362" s="862">
        <v>40765</v>
      </c>
      <c r="B362">
        <v>9.98</v>
      </c>
      <c r="C362">
        <v>4.0793790000000003</v>
      </c>
      <c r="D362">
        <v>1.4895350000000001</v>
      </c>
      <c r="E362">
        <f>LN(D362/参数实验室!$E$53)/参数实验室!$E$55</f>
        <v>-0.22287910827475504</v>
      </c>
      <c r="F362">
        <f t="shared" si="5"/>
        <v>0.40875541082164329</v>
      </c>
      <c r="G362">
        <f>LN(F362/参数实验室!$E$58)/参数实验室!$E$59</f>
        <v>-0.66008456367265644</v>
      </c>
      <c r="H362">
        <f>INDEX(神经网络!$F$10:$BN$70,MATCH(ROUND(G362*2,1)/2,神经网络!$D$10:$D$70,0),MATCH(ROUND(E362*2,1)/2,神经网络!$F$8:$BN$8,0))</f>
        <v>-1.0727436130958505</v>
      </c>
    </row>
    <row r="363" spans="1:8">
      <c r="A363" s="862">
        <v>40766</v>
      </c>
      <c r="B363">
        <v>9.4625000000000004</v>
      </c>
      <c r="C363">
        <v>4.1039430000000001</v>
      </c>
      <c r="D363">
        <v>1.4011169999999999</v>
      </c>
      <c r="E363">
        <f>LN(D363/参数实验室!$E$53)/参数实验室!$E$55</f>
        <v>-0.2950731820134827</v>
      </c>
      <c r="F363">
        <f t="shared" si="5"/>
        <v>0.43370599735799209</v>
      </c>
      <c r="G363">
        <f>LN(F363/参数实验室!$E$58)/参数实验室!$E$59</f>
        <v>-0.62898700387412454</v>
      </c>
      <c r="H363">
        <f>INDEX(神经网络!$F$10:$BN$70,MATCH(ROUND(G363*2,1)/2,神经网络!$D$10:$D$70,0),MATCH(ROUND(E363*2,1)/2,神经网络!$F$8:$BN$8,0))</f>
        <v>-1.1217853768411932</v>
      </c>
    </row>
    <row r="364" spans="1:8">
      <c r="A364" s="862">
        <v>40767</v>
      </c>
      <c r="B364">
        <v>9.4604999999999997</v>
      </c>
      <c r="C364">
        <v>4.2818230000000002</v>
      </c>
      <c r="D364">
        <v>1.4032739999999999</v>
      </c>
      <c r="E364">
        <f>LN(D364/参数实验室!$E$53)/参数实验室!$E$55</f>
        <v>-0.29325836500040381</v>
      </c>
      <c r="F364">
        <f t="shared" si="5"/>
        <v>0.45260007399186092</v>
      </c>
      <c r="G364">
        <f>LN(F364/参数实验室!$E$58)/参数实验室!$E$59</f>
        <v>-0.60660616854235538</v>
      </c>
      <c r="H364">
        <f>INDEX(神经网络!$F$10:$BN$70,MATCH(ROUND(G364*2,1)/2,神经网络!$D$10:$D$70,0),MATCH(ROUND(E364*2,1)/2,神经网络!$F$8:$BN$8,0))</f>
        <v>-1.0716853125150561</v>
      </c>
    </row>
    <row r="365" spans="1:8">
      <c r="A365" s="862">
        <v>40768</v>
      </c>
      <c r="B365">
        <v>10.131</v>
      </c>
      <c r="C365">
        <v>4.3354359999999996</v>
      </c>
      <c r="D365">
        <v>1.483749</v>
      </c>
      <c r="E365">
        <f>LN(D365/参数实验室!$E$53)/参数实验室!$E$55</f>
        <v>-0.22747070523365523</v>
      </c>
      <c r="F365">
        <f t="shared" si="5"/>
        <v>0.42793761721449014</v>
      </c>
      <c r="G365">
        <f>LN(F365/参数实验室!$E$58)/参数实验室!$E$59</f>
        <v>-0.63601450995679254</v>
      </c>
      <c r="H365">
        <f>INDEX(神经网络!$F$10:$BN$70,MATCH(ROUND(G365*2,1)/2,神经网络!$D$10:$D$70,0),MATCH(ROUND(E365*2,1)/2,神经网络!$F$8:$BN$8,0))</f>
        <v>-1.0979854505964417</v>
      </c>
    </row>
    <row r="366" spans="1:8">
      <c r="A366" s="862">
        <v>40769</v>
      </c>
      <c r="B366">
        <v>10.7957</v>
      </c>
      <c r="C366">
        <v>4.4368210000000001</v>
      </c>
      <c r="D366">
        <v>1.600217</v>
      </c>
      <c r="E366">
        <f>LN(D366/参数实验室!$E$53)/参数实验室!$E$55</f>
        <v>-0.13831999445896331</v>
      </c>
      <c r="F366">
        <f t="shared" si="5"/>
        <v>0.41098039034059858</v>
      </c>
      <c r="G366">
        <f>LN(F366/参数实验室!$E$58)/参数实验室!$E$59</f>
        <v>-0.65723537162213064</v>
      </c>
      <c r="H366">
        <f>INDEX(神经网络!$F$10:$BN$70,MATCH(ROUND(G366*2,1)/2,神经网络!$D$10:$D$70,0),MATCH(ROUND(E366*2,1)/2,神经网络!$F$8:$BN$8,0))</f>
        <v>-1.0487995578807536</v>
      </c>
    </row>
    <row r="367" spans="1:8">
      <c r="A367" s="862">
        <v>40770</v>
      </c>
      <c r="B367">
        <v>11.149800000000001</v>
      </c>
      <c r="C367">
        <v>4.5347629999999999</v>
      </c>
      <c r="D367">
        <v>1.645529</v>
      </c>
      <c r="E367">
        <f>LN(D367/参数实验室!$E$53)/参数实验室!$E$55</f>
        <v>-0.10537813628317744</v>
      </c>
      <c r="F367">
        <f t="shared" si="5"/>
        <v>0.40671249708514945</v>
      </c>
      <c r="G367">
        <f>LN(F367/参数实验室!$E$58)/参数实验室!$E$59</f>
        <v>-0.66271430242019902</v>
      </c>
      <c r="H367">
        <f>INDEX(神经网络!$F$10:$BN$70,MATCH(ROUND(G367*2,1)/2,神经网络!$D$10:$D$70,0),MATCH(ROUND(E367*2,1)/2,神经网络!$F$8:$BN$8,0))</f>
        <v>-1.020172494016627</v>
      </c>
    </row>
    <row r="368" spans="1:8">
      <c r="A368" s="862">
        <v>40771</v>
      </c>
      <c r="B368">
        <v>10.9641</v>
      </c>
      <c r="C368">
        <v>4.6219109999999999</v>
      </c>
      <c r="D368">
        <v>1.6221140000000001</v>
      </c>
      <c r="E368">
        <f>LN(D368/参数实验室!$E$53)/参数实验室!$E$55</f>
        <v>-0.12228597782426651</v>
      </c>
      <c r="F368">
        <f t="shared" si="5"/>
        <v>0.42154951158781839</v>
      </c>
      <c r="G368">
        <f>LN(F368/参数实验室!$E$58)/参数实验室!$E$59</f>
        <v>-0.64390841712659486</v>
      </c>
      <c r="H368">
        <f>INDEX(神经网络!$F$10:$BN$70,MATCH(ROUND(G368*2,1)/2,神经网络!$D$10:$D$70,0),MATCH(ROUND(E368*2,1)/2,神经网络!$F$8:$BN$8,0))</f>
        <v>-1.020172494016627</v>
      </c>
    </row>
    <row r="369" spans="1:8">
      <c r="A369" s="862">
        <v>40772</v>
      </c>
      <c r="B369">
        <v>10.945600000000001</v>
      </c>
      <c r="C369">
        <v>4.7449310000000002</v>
      </c>
      <c r="D369">
        <v>1.615211</v>
      </c>
      <c r="E369">
        <f>LN(D369/参数实验室!$E$53)/参数实验室!$E$55</f>
        <v>-0.12731719896264213</v>
      </c>
      <c r="F369">
        <f t="shared" si="5"/>
        <v>0.43350122423622278</v>
      </c>
      <c r="G369">
        <f>LN(F369/参数实验室!$E$58)/参数实验室!$E$59</f>
        <v>-0.62923487082033136</v>
      </c>
      <c r="H369">
        <f>INDEX(神经网络!$F$10:$BN$70,MATCH(ROUND(G369*2,1)/2,神经网络!$D$10:$D$70,0),MATCH(ROUND(E369*2,1)/2,神经网络!$F$8:$BN$8,0))</f>
        <v>-1.0487995578807536</v>
      </c>
    </row>
    <row r="370" spans="1:8">
      <c r="A370" s="862">
        <v>40773</v>
      </c>
      <c r="B370">
        <v>10.83</v>
      </c>
      <c r="C370">
        <v>4.7553999999999998</v>
      </c>
      <c r="D370">
        <v>1.598069</v>
      </c>
      <c r="E370">
        <f>LN(D370/参数实验室!$E$53)/参数实验室!$E$55</f>
        <v>-0.13990466221479511</v>
      </c>
      <c r="F370">
        <f t="shared" si="5"/>
        <v>0.43909510618651892</v>
      </c>
      <c r="G370">
        <f>LN(F370/参数实验室!$E$58)/参数实验室!$E$59</f>
        <v>-0.62250550083404033</v>
      </c>
      <c r="H370">
        <f>INDEX(神经网络!$F$10:$BN$70,MATCH(ROUND(G370*2,1)/2,神经网络!$D$10:$D$70,0),MATCH(ROUND(E370*2,1)/2,神经网络!$F$8:$BN$8,0))</f>
        <v>-0.9912745560025078</v>
      </c>
    </row>
    <row r="371" spans="1:8">
      <c r="A371" s="862">
        <v>40774</v>
      </c>
      <c r="B371">
        <v>11.65</v>
      </c>
      <c r="C371">
        <v>4.8293160000000004</v>
      </c>
      <c r="D371">
        <v>1.714405</v>
      </c>
      <c r="E371">
        <f>LN(D371/参数实验室!$E$53)/参数实验室!$E$55</f>
        <v>-5.7003335388424281E-2</v>
      </c>
      <c r="F371">
        <f t="shared" si="5"/>
        <v>0.41453356223175969</v>
      </c>
      <c r="G371">
        <f>LN(F371/参数实验室!$E$58)/参数实验室!$E$59</f>
        <v>-0.65271719686913843</v>
      </c>
      <c r="H371">
        <f>INDEX(神经网络!$F$10:$BN$70,MATCH(ROUND(G371*2,1)/2,神经网络!$D$10:$D$70,0),MATCH(ROUND(E371*2,1)/2,神经网络!$F$8:$BN$8,0))</f>
        <v>-0.9915995442433766</v>
      </c>
    </row>
    <row r="372" spans="1:8">
      <c r="A372" s="862">
        <v>40775</v>
      </c>
      <c r="B372">
        <v>11.452999999999999</v>
      </c>
      <c r="C372">
        <v>4.8474370000000002</v>
      </c>
      <c r="D372">
        <v>1.681422</v>
      </c>
      <c r="E372">
        <f>LN(D372/参数实验室!$E$53)/参数实验室!$E$55</f>
        <v>-7.9921478711292973E-2</v>
      </c>
      <c r="F372">
        <f t="shared" si="5"/>
        <v>0.42324604907011265</v>
      </c>
      <c r="G372">
        <f>LN(F372/参数实验室!$E$58)/参数实验室!$E$59</f>
        <v>-0.64180036685900266</v>
      </c>
      <c r="H372">
        <f>INDEX(神经网络!$F$10:$BN$70,MATCH(ROUND(G372*2,1)/2,神经网络!$D$10:$D$70,0),MATCH(ROUND(E372*2,1)/2,神经网络!$F$8:$BN$8,0))</f>
        <v>-1.020172494016627</v>
      </c>
    </row>
    <row r="373" spans="1:8">
      <c r="A373" s="862">
        <v>40776</v>
      </c>
      <c r="B373">
        <v>11.311299999999999</v>
      </c>
      <c r="C373">
        <v>4.8369530000000003</v>
      </c>
      <c r="D373">
        <v>1.6650830000000001</v>
      </c>
      <c r="E373">
        <f>LN(D373/参数实验室!$E$53)/参数实验室!$E$55</f>
        <v>-9.1441641640564827E-2</v>
      </c>
      <c r="F373">
        <f t="shared" si="5"/>
        <v>0.42762131673636106</v>
      </c>
      <c r="G373">
        <f>LN(F373/参数实验室!$E$58)/参数实验室!$E$59</f>
        <v>-0.63640258747138634</v>
      </c>
      <c r="H373">
        <f>INDEX(神经网络!$F$10:$BN$70,MATCH(ROUND(G373*2,1)/2,神经网络!$D$10:$D$70,0),MATCH(ROUND(E373*2,1)/2,神经网络!$F$8:$BN$8,0))</f>
        <v>-1.020172494016627</v>
      </c>
    </row>
    <row r="374" spans="1:8">
      <c r="A374" s="862">
        <v>40777</v>
      </c>
      <c r="B374">
        <v>10.895</v>
      </c>
      <c r="C374">
        <v>4.7821939999999996</v>
      </c>
      <c r="D374">
        <v>1.6006260000000001</v>
      </c>
      <c r="E374">
        <f>LN(D374/参数实验室!$E$53)/参数实验室!$E$55</f>
        <v>-0.13801849945942057</v>
      </c>
      <c r="F374">
        <f t="shared" si="5"/>
        <v>0.43893474070674621</v>
      </c>
      <c r="G374">
        <f>LN(F374/参数实验室!$E$58)/参数实验室!$E$59</f>
        <v>-0.62269722204184019</v>
      </c>
      <c r="H374">
        <f>INDEX(神经网络!$F$10:$BN$70,MATCH(ROUND(G374*2,1)/2,神经网络!$D$10:$D$70,0),MATCH(ROUND(E374*2,1)/2,神经网络!$F$8:$BN$8,0))</f>
        <v>-0.9912745560025078</v>
      </c>
    </row>
    <row r="375" spans="1:8">
      <c r="A375" s="862">
        <v>40778</v>
      </c>
      <c r="B375">
        <v>10.94</v>
      </c>
      <c r="C375">
        <v>4.8361799999999997</v>
      </c>
      <c r="D375">
        <v>1.600201</v>
      </c>
      <c r="E375">
        <f>LN(D375/参数实验室!$E$53)/参数实验室!$E$55</f>
        <v>-0.1383317904505518</v>
      </c>
      <c r="F375">
        <f t="shared" si="5"/>
        <v>0.44206398537477148</v>
      </c>
      <c r="G375">
        <f>LN(F375/参数实验室!$E$58)/参数实验室!$E$59</f>
        <v>-0.61896871807431286</v>
      </c>
      <c r="H375">
        <f>INDEX(神经网络!$F$10:$BN$70,MATCH(ROUND(G375*2,1)/2,神经网络!$D$10:$D$70,0),MATCH(ROUND(E375*2,1)/2,神经网络!$F$8:$BN$8,0))</f>
        <v>-0.9912745560025078</v>
      </c>
    </row>
    <row r="376" spans="1:8">
      <c r="A376" s="862">
        <v>40779</v>
      </c>
      <c r="B376">
        <v>10.8506</v>
      </c>
      <c r="C376">
        <v>4.9551360000000004</v>
      </c>
      <c r="D376">
        <v>1.5924039999999999</v>
      </c>
      <c r="E376">
        <f>LN(D376/参数实验室!$E$53)/参数实验室!$E$55</f>
        <v>-0.14409420348388721</v>
      </c>
      <c r="F376">
        <f t="shared" si="5"/>
        <v>0.45666930860966215</v>
      </c>
      <c r="G376">
        <f>LN(F376/参数实验室!$E$58)/参数实验室!$E$59</f>
        <v>-0.60190840011239544</v>
      </c>
      <c r="H376">
        <f>INDEX(神经网络!$F$10:$BN$70,MATCH(ROUND(G376*2,1)/2,神经网络!$D$10:$D$70,0),MATCH(ROUND(E376*2,1)/2,神经网络!$F$8:$BN$8,0))</f>
        <v>-0.9912745560025078</v>
      </c>
    </row>
    <row r="377" spans="1:8">
      <c r="A377" s="862">
        <v>40780</v>
      </c>
      <c r="B377">
        <v>9.657</v>
      </c>
      <c r="C377">
        <v>5.1128239999999998</v>
      </c>
      <c r="D377">
        <v>1.3880809999999999</v>
      </c>
      <c r="E377">
        <f>LN(D377/参数实验室!$E$53)/参数实验室!$E$55</f>
        <v>-0.30610099378652755</v>
      </c>
      <c r="F377">
        <f t="shared" si="5"/>
        <v>0.52944226985606291</v>
      </c>
      <c r="G377">
        <f>LN(F377/参数实验室!$E$58)/参数实验室!$E$59</f>
        <v>-0.52430105856170739</v>
      </c>
      <c r="H377">
        <f>INDEX(神经网络!$F$10:$BN$70,MATCH(ROUND(G377*2,1)/2,神经网络!$D$10:$D$70,0),MATCH(ROUND(E377*2,1)/2,神经网络!$F$8:$BN$8,0))</f>
        <v>-0.96037239620486492</v>
      </c>
    </row>
    <row r="378" spans="1:8">
      <c r="A378" s="862">
        <v>40781</v>
      </c>
      <c r="B378">
        <v>8.1793999999999993</v>
      </c>
      <c r="C378">
        <v>5.2275600000000004</v>
      </c>
      <c r="D378">
        <v>1.1812609999999999</v>
      </c>
      <c r="E378">
        <f>LN(D378/参数实验室!$E$53)/参数实验室!$E$55</f>
        <v>-0.49644203506061746</v>
      </c>
      <c r="F378">
        <f t="shared" si="5"/>
        <v>0.63911289336626165</v>
      </c>
      <c r="G378">
        <f>LN(F378/参数实验室!$E$58)/参数实验室!$E$59</f>
        <v>-0.42549362185550388</v>
      </c>
      <c r="H378">
        <f>INDEX(神经网络!$F$10:$BN$70,MATCH(ROUND(G378*2,1)/2,神经网络!$D$10:$D$70,0),MATCH(ROUND(E378*2,1)/2,神经网络!$F$8:$BN$8,0))</f>
        <v>-1.0096748678502057</v>
      </c>
    </row>
    <row r="379" spans="1:8">
      <c r="A379" s="862">
        <v>40782</v>
      </c>
      <c r="B379">
        <v>8.5901999999999994</v>
      </c>
      <c r="C379">
        <v>5.3645519999999998</v>
      </c>
      <c r="D379">
        <v>1.322902</v>
      </c>
      <c r="E379">
        <f>LN(D379/参数实验室!$E$53)/参数实验室!$E$55</f>
        <v>-0.36284052931135313</v>
      </c>
      <c r="F379">
        <f t="shared" si="5"/>
        <v>0.62449675211287281</v>
      </c>
      <c r="G379">
        <f>LN(F379/参数实验室!$E$58)/参数实验室!$E$59</f>
        <v>-0.43763611066096447</v>
      </c>
      <c r="H379">
        <f>INDEX(神经网络!$F$10:$BN$70,MATCH(ROUND(G379*2,1)/2,神经网络!$D$10:$D$70,0),MATCH(ROUND(E379*2,1)/2,神经网络!$F$8:$BN$8,0))</f>
        <v>-0.92444820326233446</v>
      </c>
    </row>
    <row r="380" spans="1:8">
      <c r="A380" s="862">
        <v>40783</v>
      </c>
      <c r="B380">
        <v>9.0701000000000001</v>
      </c>
      <c r="C380">
        <v>5.5636270000000003</v>
      </c>
      <c r="D380">
        <v>1.388809</v>
      </c>
      <c r="E380">
        <f>LN(D380/参数实验室!$E$53)/参数实验室!$E$55</f>
        <v>-0.30548241661473585</v>
      </c>
      <c r="F380">
        <f t="shared" si="5"/>
        <v>0.61340304958048975</v>
      </c>
      <c r="G380">
        <f>LN(F380/参数实验室!$E$58)/参数实验室!$E$59</f>
        <v>-0.44704354493180448</v>
      </c>
      <c r="H380">
        <f>INDEX(神经网络!$F$10:$BN$70,MATCH(ROUND(G380*2,1)/2,神经网络!$D$10:$D$70,0),MATCH(ROUND(E380*2,1)/2,神经网络!$F$8:$BN$8,0))</f>
        <v>-0.89421721007204569</v>
      </c>
    </row>
    <row r="381" spans="1:8">
      <c r="A381" s="862">
        <v>40784</v>
      </c>
      <c r="B381">
        <v>8.9689999999999994</v>
      </c>
      <c r="C381">
        <v>5.6377670000000002</v>
      </c>
      <c r="D381">
        <v>1.376511</v>
      </c>
      <c r="E381">
        <f>LN(D381/参数实验室!$E$53)/参数实验室!$E$55</f>
        <v>-0.31597574183205829</v>
      </c>
      <c r="F381">
        <f t="shared" si="5"/>
        <v>0.62858367711004581</v>
      </c>
      <c r="G381">
        <f>LN(F381/参数实验室!$E$58)/参数实验室!$E$59</f>
        <v>-0.43421247293677606</v>
      </c>
      <c r="H381">
        <f>INDEX(神经网络!$F$10:$BN$70,MATCH(ROUND(G381*2,1)/2,神经网络!$D$10:$D$70,0),MATCH(ROUND(E381*2,1)/2,神经网络!$F$8:$BN$8,0))</f>
        <v>-0.89421721007204569</v>
      </c>
    </row>
    <row r="382" spans="1:8">
      <c r="A382" s="862">
        <v>40785</v>
      </c>
      <c r="B382">
        <v>8.7912999999999997</v>
      </c>
      <c r="C382">
        <v>5.7753519999999998</v>
      </c>
      <c r="D382">
        <v>1.353712</v>
      </c>
      <c r="E382">
        <f>LN(D382/参数实验室!$E$53)/参数实验室!$E$55</f>
        <v>-0.33567949455739948</v>
      </c>
      <c r="F382">
        <f t="shared" si="5"/>
        <v>0.65693947425295462</v>
      </c>
      <c r="G382">
        <f>LN(F382/参数实验室!$E$58)/参数实验室!$E$59</f>
        <v>-0.41105447821202995</v>
      </c>
      <c r="H382">
        <f>INDEX(神经网络!$F$10:$BN$70,MATCH(ROUND(G382*2,1)/2,神经网络!$D$10:$D$70,0),MATCH(ROUND(E382*2,1)/2,神经网络!$F$8:$BN$8,0))</f>
        <v>-0.8580300894926165</v>
      </c>
    </row>
    <row r="383" spans="1:8">
      <c r="A383" s="862">
        <v>40786</v>
      </c>
      <c r="B383">
        <v>8.1995000000000005</v>
      </c>
      <c r="C383">
        <v>5.8385959999999999</v>
      </c>
      <c r="D383">
        <v>1.26084</v>
      </c>
      <c r="E383">
        <f>LN(D383/参数实验室!$E$53)/参数实验室!$E$55</f>
        <v>-0.4195272512864795</v>
      </c>
      <c r="F383">
        <f t="shared" si="5"/>
        <v>0.71206732117812055</v>
      </c>
      <c r="G383">
        <f>LN(F383/参数实验室!$E$58)/参数实验室!$E$59</f>
        <v>-0.36876144059880622</v>
      </c>
      <c r="H383">
        <f>INDEX(神经网络!$F$10:$BN$70,MATCH(ROUND(G383*2,1)/2,神经网络!$D$10:$D$70,0),MATCH(ROUND(E383*2,1)/2,神经网络!$F$8:$BN$8,0))</f>
        <v>-0.81463740894210168</v>
      </c>
    </row>
    <row r="384" spans="1:8">
      <c r="A384" s="862">
        <v>40787</v>
      </c>
      <c r="B384">
        <v>8.2100000000000009</v>
      </c>
      <c r="C384">
        <v>5.962567</v>
      </c>
      <c r="D384">
        <v>1.2677480000000001</v>
      </c>
      <c r="E384">
        <f>LN(D384/参数实验室!$E$53)/参数实验室!$E$55</f>
        <v>-0.41308115909201071</v>
      </c>
      <c r="F384">
        <f t="shared" si="5"/>
        <v>0.72625663824604136</v>
      </c>
      <c r="G384">
        <f>LN(F384/参数实验室!$E$58)/参数实验室!$E$59</f>
        <v>-0.35840555103415195</v>
      </c>
      <c r="H384">
        <f>INDEX(神经网络!$F$10:$BN$70,MATCH(ROUND(G384*2,1)/2,神经网络!$D$10:$D$70,0),MATCH(ROUND(E384*2,1)/2,神经网络!$F$8:$BN$8,0))</f>
        <v>-0.81463740894210168</v>
      </c>
    </row>
    <row r="385" spans="1:8">
      <c r="A385" s="862">
        <v>40788</v>
      </c>
      <c r="B385">
        <v>8.64</v>
      </c>
      <c r="C385">
        <v>5.9894780000000001</v>
      </c>
      <c r="D385">
        <v>1.3264020000000001</v>
      </c>
      <c r="E385">
        <f>LN(D385/参数实验室!$E$53)/参数实验室!$E$55</f>
        <v>-0.35972337948172811</v>
      </c>
      <c r="F385">
        <f t="shared" si="5"/>
        <v>0.69322662037037031</v>
      </c>
      <c r="G385">
        <f>LN(F385/参数实验室!$E$58)/参数实验室!$E$59</f>
        <v>-0.38283566414097159</v>
      </c>
      <c r="H385">
        <f>INDEX(神经网络!$F$10:$BN$70,MATCH(ROUND(G385*2,1)/2,神经网络!$D$10:$D$70,0),MATCH(ROUND(E385*2,1)/2,神经网络!$F$8:$BN$8,0))</f>
        <v>-0.8580300894926165</v>
      </c>
    </row>
    <row r="386" spans="1:8">
      <c r="A386" s="862">
        <v>40789</v>
      </c>
      <c r="B386">
        <v>8.48</v>
      </c>
      <c r="C386">
        <v>5.9421039999999996</v>
      </c>
      <c r="D386">
        <v>1.2999289999999999</v>
      </c>
      <c r="E386">
        <f>LN(D386/参数实验室!$E$53)/参数实验室!$E$55</f>
        <v>-0.38350763625359308</v>
      </c>
      <c r="F386">
        <f t="shared" si="5"/>
        <v>0.70071981132075467</v>
      </c>
      <c r="G386">
        <f>LN(F386/参数实验室!$E$58)/参数实验室!$E$59</f>
        <v>-0.37719287994425921</v>
      </c>
      <c r="H386">
        <f>INDEX(神经网络!$F$10:$BN$70,MATCH(ROUND(G386*2,1)/2,神经网络!$D$10:$D$70,0),MATCH(ROUND(E386*2,1)/2,神经网络!$F$8:$BN$8,0))</f>
        <v>-0.88992286610696758</v>
      </c>
    </row>
    <row r="387" spans="1:8">
      <c r="A387" s="862">
        <v>40790</v>
      </c>
      <c r="B387">
        <v>8.1780000000000008</v>
      </c>
      <c r="C387">
        <v>5.9870479999999997</v>
      </c>
      <c r="D387">
        <v>1.262799</v>
      </c>
      <c r="E387">
        <f>LN(D387/参数实验室!$E$53)/参数实验室!$E$55</f>
        <v>-0.41769566042173489</v>
      </c>
      <c r="F387">
        <f t="shared" si="5"/>
        <v>0.73209195402298843</v>
      </c>
      <c r="G387">
        <f>LN(F387/参数实验室!$E$58)/参数实验室!$E$59</f>
        <v>-0.35420531325878674</v>
      </c>
      <c r="H387">
        <f>INDEX(神经网络!$F$10:$BN$70,MATCH(ROUND(G387*2,1)/2,神经网络!$D$10:$D$70,0),MATCH(ROUND(E387*2,1)/2,神经网络!$F$8:$BN$8,0))</f>
        <v>-0.81463740894210168</v>
      </c>
    </row>
    <row r="388" spans="1:8">
      <c r="A388" s="862">
        <v>40791</v>
      </c>
      <c r="B388">
        <v>7.6109999999999998</v>
      </c>
      <c r="C388">
        <v>5.8657909999999998</v>
      </c>
      <c r="D388">
        <v>1.1714260000000001</v>
      </c>
      <c r="E388">
        <f>LN(D388/参数实验室!$E$53)/参数实验室!$E$55</f>
        <v>-0.50630560020329507</v>
      </c>
      <c r="F388">
        <f t="shared" ref="F388:F451" si="6">C388/B388</f>
        <v>0.77069911969517801</v>
      </c>
      <c r="G388">
        <f>LN(F388/参数实验室!$E$58)/参数实验室!$E$59</f>
        <v>-0.32723205403604499</v>
      </c>
      <c r="H388">
        <f>INDEX(神经网络!$F$10:$BN$70,MATCH(ROUND(G388*2,1)/2,神经网络!$D$10:$D$70,0),MATCH(ROUND(E388*2,1)/2,神经网络!$F$8:$BN$8,0))</f>
        <v>-0.88082055726528463</v>
      </c>
    </row>
    <row r="389" spans="1:8">
      <c r="A389" s="862">
        <v>40792</v>
      </c>
      <c r="B389">
        <v>6.8628</v>
      </c>
      <c r="C389">
        <v>5.7839660000000004</v>
      </c>
      <c r="D389">
        <v>1.0587549999999999</v>
      </c>
      <c r="E389">
        <f>LN(D389/参数实验室!$E$53)/参数实验室!$E$55</f>
        <v>-0.62561182849947683</v>
      </c>
      <c r="F389">
        <f t="shared" si="6"/>
        <v>0.84279973188785928</v>
      </c>
      <c r="G389">
        <f>LN(F389/参数实验室!$E$58)/参数实验室!$E$59</f>
        <v>-0.28029366770361341</v>
      </c>
      <c r="H389">
        <f>INDEX(神经网络!$F$10:$BN$70,MATCH(ROUND(G389*2,1)/2,神经网络!$D$10:$D$70,0),MATCH(ROUND(E389*2,1)/2,神经网络!$F$8:$BN$8,0))</f>
        <v>-0.8846759785042615</v>
      </c>
    </row>
    <row r="390" spans="1:8">
      <c r="A390" s="862">
        <v>40793</v>
      </c>
      <c r="B390">
        <v>7.1863999999999999</v>
      </c>
      <c r="C390">
        <v>5.802975</v>
      </c>
      <c r="D390">
        <v>1.1089899999999999</v>
      </c>
      <c r="E390">
        <f>LN(D390/参数实验室!$E$53)/参数实验室!$E$55</f>
        <v>-0.57092318514950569</v>
      </c>
      <c r="F390">
        <f t="shared" si="6"/>
        <v>0.80749401647556496</v>
      </c>
      <c r="G390">
        <f>LN(F390/参数实验室!$E$58)/参数实验室!$E$59</f>
        <v>-0.30275412396988544</v>
      </c>
      <c r="H390">
        <f>INDEX(神经网络!$F$10:$BN$70,MATCH(ROUND(G390*2,1)/2,神经网络!$D$10:$D$70,0),MATCH(ROUND(E390*2,1)/2,神经网络!$F$8:$BN$8,0))</f>
        <v>-0.83681099260044001</v>
      </c>
    </row>
    <row r="391" spans="1:8">
      <c r="A391" s="862">
        <v>40794</v>
      </c>
      <c r="B391">
        <v>6.53</v>
      </c>
      <c r="C391">
        <v>5.8914429999999998</v>
      </c>
      <c r="D391">
        <v>1.037326</v>
      </c>
      <c r="E391">
        <f>LN(D391/参数实验室!$E$53)/参数实验室!$E$55</f>
        <v>-0.64973476371451977</v>
      </c>
      <c r="F391">
        <f t="shared" si="6"/>
        <v>0.90221179173047461</v>
      </c>
      <c r="G391">
        <f>LN(F391/参数实验室!$E$58)/参数实验室!$E$59</f>
        <v>-0.24454064647572099</v>
      </c>
      <c r="H391">
        <f>INDEX(神经网络!$F$10:$BN$70,MATCH(ROUND(G391*2,1)/2,神经网络!$D$10:$D$70,0),MATCH(ROUND(E391*2,1)/2,神经网络!$F$8:$BN$8,0))</f>
        <v>-0.80815634949793247</v>
      </c>
    </row>
    <row r="392" spans="1:8">
      <c r="A392" s="862">
        <v>40795</v>
      </c>
      <c r="B392">
        <v>5.03</v>
      </c>
      <c r="C392">
        <v>5.9049529999999999</v>
      </c>
      <c r="D392">
        <v>0.77780499999999997</v>
      </c>
      <c r="E392">
        <f>LN(D392/参数实验室!$E$53)/参数实验室!$E$55</f>
        <v>-0.98941601530522605</v>
      </c>
      <c r="F392">
        <f t="shared" si="6"/>
        <v>1.1739469184890656</v>
      </c>
      <c r="G392">
        <f>LN(F392/参数实验室!$E$58)/参数实验室!$E$59</f>
        <v>-0.10635839125573439</v>
      </c>
      <c r="H392">
        <f>INDEX(神经网络!$F$10:$BN$70,MATCH(ROUND(G392*2,1)/2,神经网络!$D$10:$D$70,0),MATCH(ROUND(E392*2,1)/2,神经网络!$F$8:$BN$8,0))</f>
        <v>-0.52311233001394819</v>
      </c>
    </row>
    <row r="393" spans="1:8">
      <c r="A393" s="862">
        <v>40796</v>
      </c>
      <c r="B393">
        <v>4.7739000000000003</v>
      </c>
      <c r="C393">
        <v>5.9406800000000004</v>
      </c>
      <c r="D393">
        <v>0.74125200000000002</v>
      </c>
      <c r="E393">
        <f>LN(D393/参数实验室!$E$53)/参数实验室!$E$55</f>
        <v>-1.0462036755838755</v>
      </c>
      <c r="F393">
        <f t="shared" si="6"/>
        <v>1.2444081359056536</v>
      </c>
      <c r="G393">
        <f>LN(F393/参数实验室!$E$58)/参数实验室!$E$59</f>
        <v>-7.5765426978412015E-2</v>
      </c>
      <c r="H393">
        <f>INDEX(神经网络!$F$10:$BN$70,MATCH(ROUND(G393*2,1)/2,神经网络!$D$10:$D$70,0),MATCH(ROUND(E393*2,1)/2,神经网络!$F$8:$BN$8,0))</f>
        <v>-0.53690812994860115</v>
      </c>
    </row>
    <row r="394" spans="1:8">
      <c r="A394" s="862">
        <v>40797</v>
      </c>
      <c r="B394">
        <v>5.8643999999999998</v>
      </c>
      <c r="C394">
        <v>5.9839599999999997</v>
      </c>
      <c r="D394">
        <v>0.95191700000000001</v>
      </c>
      <c r="E394">
        <f>LN(D394/参数实验室!$E$53)/参数实验室!$E$55</f>
        <v>-0.75110350520250746</v>
      </c>
      <c r="F394">
        <f t="shared" si="6"/>
        <v>1.020387422413205</v>
      </c>
      <c r="G394">
        <f>LN(F394/参数实验室!$E$58)/参数实验室!$E$59</f>
        <v>-0.1799372203467082</v>
      </c>
      <c r="H394">
        <f>INDEX(神经网络!$F$10:$BN$70,MATCH(ROUND(G394*2,1)/2,神经网络!$D$10:$D$70,0),MATCH(ROUND(E394*2,1)/2,神经网络!$F$8:$BN$8,0))</f>
        <v>-0.7466722336431727</v>
      </c>
    </row>
    <row r="395" spans="1:8">
      <c r="A395" s="862">
        <v>40798</v>
      </c>
      <c r="B395">
        <v>6.0780000000000003</v>
      </c>
      <c r="C395">
        <v>5.9903219999999999</v>
      </c>
      <c r="D395">
        <v>0.99274300000000004</v>
      </c>
      <c r="E395">
        <f>LN(D395/参数实验室!$E$53)/参数实验室!$E$55</f>
        <v>-0.70156097962425945</v>
      </c>
      <c r="F395">
        <f t="shared" si="6"/>
        <v>0.9855745310957551</v>
      </c>
      <c r="G395">
        <f>LN(F395/参数实验室!$E$58)/参数实验室!$E$59</f>
        <v>-0.19815643078697884</v>
      </c>
      <c r="H395">
        <f>INDEX(神经网络!$F$10:$BN$70,MATCH(ROUND(G395*2,1)/2,神经网络!$D$10:$D$70,0),MATCH(ROUND(E395*2,1)/2,神经网络!$F$8:$BN$8,0))</f>
        <v>-0.73785941381184572</v>
      </c>
    </row>
    <row r="396" spans="1:8">
      <c r="A396" s="862">
        <v>40799</v>
      </c>
      <c r="B396">
        <v>5.8</v>
      </c>
      <c r="C396">
        <v>5.9683070000000003</v>
      </c>
      <c r="D396">
        <v>0.94859300000000002</v>
      </c>
      <c r="E396">
        <f>LN(D396/参数实验室!$E$53)/参数实验室!$E$55</f>
        <v>-0.75523029620241189</v>
      </c>
      <c r="F396">
        <f t="shared" si="6"/>
        <v>1.0290184482758622</v>
      </c>
      <c r="G396">
        <f>LN(F396/参数实验室!$E$58)/参数实验室!$E$59</f>
        <v>-0.17551637265872524</v>
      </c>
      <c r="H396">
        <f>INDEX(神经网络!$F$10:$BN$70,MATCH(ROUND(G396*2,1)/2,神经网络!$D$10:$D$70,0),MATCH(ROUND(E396*2,1)/2,神经网络!$F$8:$BN$8,0))</f>
        <v>-0.7466722336431727</v>
      </c>
    </row>
    <row r="397" spans="1:8">
      <c r="A397" s="862">
        <v>40800</v>
      </c>
      <c r="B397">
        <v>5.6193</v>
      </c>
      <c r="C397">
        <v>5.9177229999999996</v>
      </c>
      <c r="D397">
        <v>0.91622700000000001</v>
      </c>
      <c r="E397">
        <f>LN(D397/参数实验室!$E$53)/参数实验室!$E$55</f>
        <v>-0.79618623649183051</v>
      </c>
      <c r="F397">
        <f t="shared" si="6"/>
        <v>1.0531067926610076</v>
      </c>
      <c r="G397">
        <f>LN(F397/参数实验室!$E$58)/参数实验室!$E$59</f>
        <v>-0.16337163823325004</v>
      </c>
      <c r="H397">
        <f>INDEX(神经网络!$F$10:$BN$70,MATCH(ROUND(G397*2,1)/2,神经网络!$D$10:$D$70,0),MATCH(ROUND(E397*2,1)/2,神经网络!$F$8:$BN$8,0))</f>
        <v>-0.63968619462526854</v>
      </c>
    </row>
    <row r="398" spans="1:8">
      <c r="A398" s="862">
        <v>40801</v>
      </c>
      <c r="B398">
        <v>4.84</v>
      </c>
      <c r="C398">
        <v>5.9023159999999999</v>
      </c>
      <c r="D398">
        <v>0.79879599999999995</v>
      </c>
      <c r="E398">
        <f>LN(D398/参数实验室!$E$53)/参数实验室!$E$55</f>
        <v>-0.95799948851870842</v>
      </c>
      <c r="F398">
        <f t="shared" si="6"/>
        <v>1.2194867768595041</v>
      </c>
      <c r="G398">
        <f>LN(F398/参数实验室!$E$58)/参数实验室!$E$59</f>
        <v>-8.6383186744666912E-2</v>
      </c>
      <c r="H398">
        <f>INDEX(神经网络!$F$10:$BN$70,MATCH(ROUND(G398*2,1)/2,神经网络!$D$10:$D$70,0),MATCH(ROUND(E398*2,1)/2,神经网络!$F$8:$BN$8,0))</f>
        <v>-0.51464561314498236</v>
      </c>
    </row>
    <row r="399" spans="1:8">
      <c r="A399" s="862">
        <v>40802</v>
      </c>
      <c r="B399">
        <v>4.82</v>
      </c>
      <c r="C399">
        <v>5.9904659999999996</v>
      </c>
      <c r="D399">
        <v>0.79459100000000005</v>
      </c>
      <c r="E399">
        <f>LN(D399/参数实验室!$E$53)/参数实验室!$E$55</f>
        <v>-0.96422631716433005</v>
      </c>
      <c r="F399">
        <f t="shared" si="6"/>
        <v>1.2428352697095435</v>
      </c>
      <c r="G399">
        <f>LN(F399/参数实验室!$E$58)/参数实验室!$E$59</f>
        <v>-7.6429234380962552E-2</v>
      </c>
      <c r="H399">
        <f>INDEX(神经网络!$F$10:$BN$70,MATCH(ROUND(G399*2,1)/2,神经网络!$D$10:$D$70,0),MATCH(ROUND(E399*2,1)/2,神经网络!$F$8:$BN$8,0))</f>
        <v>-0.51464561314498236</v>
      </c>
    </row>
    <row r="400" spans="1:8">
      <c r="A400" s="862">
        <v>40803</v>
      </c>
      <c r="B400">
        <v>4.7699999999999996</v>
      </c>
      <c r="C400">
        <v>6.0522929999999997</v>
      </c>
      <c r="D400">
        <v>0.78623799999999999</v>
      </c>
      <c r="E400">
        <f>LN(D400/参数实验室!$E$53)/参数实验室!$E$55</f>
        <v>-0.97669391557090735</v>
      </c>
      <c r="F400">
        <f t="shared" si="6"/>
        <v>1.2688245283018869</v>
      </c>
      <c r="G400">
        <f>LN(F400/参数实验室!$E$58)/参数实验室!$E$59</f>
        <v>-6.5567051277212338E-2</v>
      </c>
      <c r="H400">
        <f>INDEX(神经网络!$F$10:$BN$70,MATCH(ROUND(G400*2,1)/2,神经网络!$D$10:$D$70,0),MATCH(ROUND(E400*2,1)/2,神经网络!$F$8:$BN$8,0))</f>
        <v>-0.37522475154844787</v>
      </c>
    </row>
    <row r="401" spans="1:8">
      <c r="A401" s="862">
        <v>40804</v>
      </c>
      <c r="B401">
        <v>5.2</v>
      </c>
      <c r="C401">
        <v>5.9604799999999996</v>
      </c>
      <c r="D401">
        <v>0.86238300000000001</v>
      </c>
      <c r="E401">
        <f>LN(D401/参数实验室!$E$53)/参数实验室!$E$55</f>
        <v>-0.86763759417927711</v>
      </c>
      <c r="F401">
        <f t="shared" si="6"/>
        <v>1.1462461538461537</v>
      </c>
      <c r="G401">
        <f>LN(F401/参数实验室!$E$58)/参数实验室!$E$59</f>
        <v>-0.11889144235305978</v>
      </c>
      <c r="H401">
        <f>INDEX(神经网络!$F$10:$BN$70,MATCH(ROUND(G401*2,1)/2,神经网络!$D$10:$D$70,0),MATCH(ROUND(E401*2,1)/2,神经网络!$F$8:$BN$8,0))</f>
        <v>-0.50960322534535196</v>
      </c>
    </row>
    <row r="402" spans="1:8">
      <c r="A402" s="862">
        <v>40805</v>
      </c>
      <c r="B402">
        <v>5.46</v>
      </c>
      <c r="C402">
        <v>6.0849070000000003</v>
      </c>
      <c r="D402">
        <v>0.91006399999999998</v>
      </c>
      <c r="E402">
        <f>LN(D402/参数实验室!$E$53)/参数实验室!$E$55</f>
        <v>-0.80414865523300982</v>
      </c>
      <c r="F402">
        <f t="shared" si="6"/>
        <v>1.1144518315018315</v>
      </c>
      <c r="G402">
        <f>LN(F402/参数实验室!$E$58)/参数实验室!$E$59</f>
        <v>-0.13365544806431123</v>
      </c>
      <c r="H402">
        <f>INDEX(神经网络!$F$10:$BN$70,MATCH(ROUND(G402*2,1)/2,神经网络!$D$10:$D$70,0),MATCH(ROUND(E402*2,1)/2,神经网络!$F$8:$BN$8,0))</f>
        <v>-0.63968619462526854</v>
      </c>
    </row>
    <row r="403" spans="1:8">
      <c r="A403" s="862">
        <v>40806</v>
      </c>
      <c r="B403">
        <v>6.1119000000000003</v>
      </c>
      <c r="C403">
        <v>6.1924169999999998</v>
      </c>
      <c r="D403">
        <v>1.013509</v>
      </c>
      <c r="E403">
        <f>LN(D403/参数实验室!$E$53)/参数实验室!$E$55</f>
        <v>-0.67713769599015627</v>
      </c>
      <c r="F403">
        <f t="shared" si="6"/>
        <v>1.0131738084719972</v>
      </c>
      <c r="G403">
        <f>LN(F403/参数实验室!$E$58)/参数实验室!$E$59</f>
        <v>-0.1836608459403628</v>
      </c>
      <c r="H403">
        <f>INDEX(神经网络!$F$10:$BN$70,MATCH(ROUND(G403*2,1)/2,神经网络!$D$10:$D$70,0),MATCH(ROUND(E403*2,1)/2,神经网络!$F$8:$BN$8,0))</f>
        <v>-0.73785941381184572</v>
      </c>
    </row>
    <row r="404" spans="1:8">
      <c r="A404" s="862">
        <v>40807</v>
      </c>
      <c r="B404">
        <v>5.6113999999999997</v>
      </c>
      <c r="C404">
        <v>6.3166520000000004</v>
      </c>
      <c r="D404">
        <v>0.92389299999999996</v>
      </c>
      <c r="E404">
        <f>LN(D404/参数实验室!$E$53)/参数实验室!$E$55</f>
        <v>-0.78635639855647343</v>
      </c>
      <c r="F404">
        <f t="shared" si="6"/>
        <v>1.125682004490858</v>
      </c>
      <c r="G404">
        <f>LN(F404/参数实验室!$E$58)/参数实验室!$E$59</f>
        <v>-0.1283930383088836</v>
      </c>
      <c r="H404">
        <f>INDEX(神经网络!$F$10:$BN$70,MATCH(ROUND(G404*2,1)/2,神经网络!$D$10:$D$70,0),MATCH(ROUND(E404*2,1)/2,神经网络!$F$8:$BN$8,0))</f>
        <v>-0.63968619462526854</v>
      </c>
    </row>
    <row r="405" spans="1:8">
      <c r="A405" s="862">
        <v>40808</v>
      </c>
      <c r="B405">
        <v>5.4278000000000004</v>
      </c>
      <c r="C405">
        <v>6.3706969999999998</v>
      </c>
      <c r="D405">
        <v>0.90549299999999999</v>
      </c>
      <c r="E405">
        <f>LN(D405/参数实验室!$E$53)/参数实验室!$E$55</f>
        <v>-0.81008916106393636</v>
      </c>
      <c r="F405">
        <f t="shared" si="6"/>
        <v>1.1737162386233833</v>
      </c>
      <c r="G405">
        <f>LN(F405/参数实验室!$E$58)/参数实验室!$E$59</f>
        <v>-0.10646153489470474</v>
      </c>
      <c r="H405">
        <f>INDEX(神经网络!$F$10:$BN$70,MATCH(ROUND(G405*2,1)/2,神经网络!$D$10:$D$70,0),MATCH(ROUND(E405*2,1)/2,神经网络!$F$8:$BN$8,0))</f>
        <v>-0.52028106649679551</v>
      </c>
    </row>
    <row r="406" spans="1:8">
      <c r="A406" s="862">
        <v>40809</v>
      </c>
      <c r="B406">
        <v>5.5450999999999997</v>
      </c>
      <c r="C406">
        <v>6.3953899999999999</v>
      </c>
      <c r="D406">
        <v>0.92077600000000004</v>
      </c>
      <c r="E406">
        <f>LN(D406/参数实验室!$E$53)/参数实验室!$E$55</f>
        <v>-0.79034334077891966</v>
      </c>
      <c r="F406">
        <f t="shared" si="6"/>
        <v>1.1533407873618149</v>
      </c>
      <c r="G406">
        <f>LN(F406/参数实验室!$E$58)/参数实验室!$E$59</f>
        <v>-0.11565289647988157</v>
      </c>
      <c r="H406">
        <f>INDEX(神经网络!$F$10:$BN$70,MATCH(ROUND(G406*2,1)/2,神经网络!$D$10:$D$70,0),MATCH(ROUND(E406*2,1)/2,神经网络!$F$8:$BN$8,0))</f>
        <v>-0.52028106649679551</v>
      </c>
    </row>
    <row r="407" spans="1:8">
      <c r="A407" s="862">
        <v>40810</v>
      </c>
      <c r="B407">
        <v>5.4683000000000002</v>
      </c>
      <c r="C407">
        <v>6.4425980000000003</v>
      </c>
      <c r="D407">
        <v>0.90381900000000004</v>
      </c>
      <c r="E407">
        <f>LN(D407/参数实验室!$E$53)/参数实验室!$E$55</f>
        <v>-0.8122722090887432</v>
      </c>
      <c r="F407">
        <f t="shared" si="6"/>
        <v>1.1781720095825028</v>
      </c>
      <c r="G407">
        <f>LN(F407/参数实验室!$E$58)/参数实验室!$E$59</f>
        <v>-0.10447280757931426</v>
      </c>
      <c r="H407">
        <f>INDEX(神经网络!$F$10:$BN$70,MATCH(ROUND(G407*2,1)/2,神经网络!$D$10:$D$70,0),MATCH(ROUND(E407*2,1)/2,神经网络!$F$8:$BN$8,0))</f>
        <v>-0.52028106649679551</v>
      </c>
    </row>
    <row r="408" spans="1:8">
      <c r="A408" s="862">
        <v>40811</v>
      </c>
      <c r="B408">
        <v>5.33</v>
      </c>
      <c r="C408">
        <v>6.5100870000000004</v>
      </c>
      <c r="D408">
        <v>0.88997000000000004</v>
      </c>
      <c r="E408">
        <f>LN(D408/参数实验室!$E$53)/参数实验室!$E$55</f>
        <v>-0.83048920931870585</v>
      </c>
      <c r="F408">
        <f t="shared" si="6"/>
        <v>1.2214046904315197</v>
      </c>
      <c r="G408">
        <f>LN(F408/参数实验室!$E$58)/参数实验室!$E$59</f>
        <v>-8.5558385713401575E-2</v>
      </c>
      <c r="H408">
        <f>INDEX(神经网络!$F$10:$BN$70,MATCH(ROUND(G408*2,1)/2,神经网络!$D$10:$D$70,0),MATCH(ROUND(E408*2,1)/2,神经网络!$F$8:$BN$8,0))</f>
        <v>-0.50960322534535196</v>
      </c>
    </row>
    <row r="409" spans="1:8">
      <c r="A409" s="862">
        <v>40812</v>
      </c>
      <c r="B409">
        <v>4.8696999999999999</v>
      </c>
      <c r="C409">
        <v>6.4747130000000004</v>
      </c>
      <c r="D409">
        <v>0.81318199999999996</v>
      </c>
      <c r="E409">
        <f>LN(D409/参数实验室!$E$53)/参数实验室!$E$55</f>
        <v>-0.9369416567501877</v>
      </c>
      <c r="F409">
        <f t="shared" si="6"/>
        <v>1.3295917612994641</v>
      </c>
      <c r="G409">
        <f>LN(F409/参数实验室!$E$58)/参数实验室!$E$59</f>
        <v>-4.1013830604758071E-2</v>
      </c>
      <c r="H409">
        <f>INDEX(神经网络!$F$10:$BN$70,MATCH(ROUND(G409*2,1)/2,神经网络!$D$10:$D$70,0),MATCH(ROUND(E409*2,1)/2,神经网络!$F$8:$BN$8,0))</f>
        <v>-0.36763796120871639</v>
      </c>
    </row>
    <row r="410" spans="1:8">
      <c r="A410" s="862">
        <v>40813</v>
      </c>
      <c r="B410">
        <v>4.9156000000000004</v>
      </c>
      <c r="C410">
        <v>6.4165580000000002</v>
      </c>
      <c r="D410">
        <v>0.820133</v>
      </c>
      <c r="E410">
        <f>LN(D410/参数实验室!$E$53)/参数实验室!$E$55</f>
        <v>-0.9269000979486206</v>
      </c>
      <c r="F410">
        <f t="shared" si="6"/>
        <v>1.3053458377410692</v>
      </c>
      <c r="G410">
        <f>LN(F410/参数实验室!$E$58)/参数实验室!$E$59</f>
        <v>-5.0673209403533301E-2</v>
      </c>
      <c r="H410">
        <f>INDEX(神经网络!$F$10:$BN$70,MATCH(ROUND(G410*2,1)/2,神经网络!$D$10:$D$70,0),MATCH(ROUND(E410*2,1)/2,神经网络!$F$8:$BN$8,0))</f>
        <v>-0.36763796120871639</v>
      </c>
    </row>
    <row r="411" spans="1:8">
      <c r="A411" s="862">
        <v>40814</v>
      </c>
      <c r="B411">
        <v>4.7725</v>
      </c>
      <c r="C411">
        <v>6.3976389999999999</v>
      </c>
      <c r="D411">
        <v>0.79634400000000005</v>
      </c>
      <c r="E411">
        <f>LN(D411/参数实验室!$E$53)/参数实验室!$E$55</f>
        <v>-0.96162645196096752</v>
      </c>
      <c r="F411">
        <f t="shared" si="6"/>
        <v>1.3405215295966475</v>
      </c>
      <c r="G411">
        <f>LN(F411/参数实验室!$E$58)/参数实验室!$E$59</f>
        <v>-3.6716960400429481E-2</v>
      </c>
      <c r="H411">
        <f>INDEX(神经网络!$F$10:$BN$70,MATCH(ROUND(G411*2,1)/2,神经网络!$D$10:$D$70,0),MATCH(ROUND(E411*2,1)/2,神经网络!$F$8:$BN$8,0))</f>
        <v>-0.36763796120871639</v>
      </c>
    </row>
    <row r="412" spans="1:8">
      <c r="A412" s="862">
        <v>40815</v>
      </c>
      <c r="B412">
        <v>4.7793999999999999</v>
      </c>
      <c r="C412">
        <v>6.5134629999999998</v>
      </c>
      <c r="D412">
        <v>0.79926299999999995</v>
      </c>
      <c r="E412">
        <f>LN(D412/参数实验室!$E$53)/参数实验室!$E$55</f>
        <v>-0.95730997107208315</v>
      </c>
      <c r="F412">
        <f t="shared" si="6"/>
        <v>1.3628202284805624</v>
      </c>
      <c r="G412">
        <f>LN(F412/参数实验室!$E$58)/参数实验室!$E$59</f>
        <v>-2.8058175270534481E-2</v>
      </c>
      <c r="H412">
        <f>INDEX(神经网络!$F$10:$BN$70,MATCH(ROUND(G412*2,1)/2,神经网络!$D$10:$D$70,0),MATCH(ROUND(E412*2,1)/2,神经网络!$F$8:$BN$8,0))</f>
        <v>-0.36763796120871639</v>
      </c>
    </row>
    <row r="413" spans="1:8">
      <c r="A413" s="862">
        <v>40816</v>
      </c>
      <c r="B413">
        <v>5.1401000000000003</v>
      </c>
      <c r="C413">
        <v>6.6889900000000004</v>
      </c>
      <c r="D413">
        <v>0.86045899999999997</v>
      </c>
      <c r="E413">
        <f>LN(D413/参数实验室!$E$53)/参数实验室!$E$55</f>
        <v>-0.87027259632691101</v>
      </c>
      <c r="F413">
        <f t="shared" si="6"/>
        <v>1.3013346043851286</v>
      </c>
      <c r="G413">
        <f>LN(F413/参数实验室!$E$58)/参数实验室!$E$59</f>
        <v>-5.2288531076551181E-2</v>
      </c>
      <c r="H413">
        <f>INDEX(神经网络!$F$10:$BN$70,MATCH(ROUND(G413*2,1)/2,神经网络!$D$10:$D$70,0),MATCH(ROUND(E413*2,1)/2,神经网络!$F$8:$BN$8,0))</f>
        <v>-0.37899125578538617</v>
      </c>
    </row>
    <row r="414" spans="1:8">
      <c r="A414" s="862">
        <v>40817</v>
      </c>
      <c r="B414">
        <v>5.0324</v>
      </c>
      <c r="C414">
        <v>6.6441559999999997</v>
      </c>
      <c r="D414">
        <v>0.84362400000000004</v>
      </c>
      <c r="E414">
        <f>LN(D414/参数实验室!$E$53)/参数实验室!$E$55</f>
        <v>-0.89358342337213947</v>
      </c>
      <c r="F414">
        <f t="shared" si="6"/>
        <v>1.320275812733487</v>
      </c>
      <c r="G414">
        <f>LN(F414/参数实验室!$E$58)/参数实验室!$E$59</f>
        <v>-4.4704228919198528E-2</v>
      </c>
      <c r="H414">
        <f>INDEX(神经网络!$F$10:$BN$70,MATCH(ROUND(G414*2,1)/2,神经网络!$D$10:$D$70,0),MATCH(ROUND(E414*2,1)/2,神经网络!$F$8:$BN$8,0))</f>
        <v>-0.36557242732719258</v>
      </c>
    </row>
    <row r="415" spans="1:8">
      <c r="A415" s="862">
        <v>40818</v>
      </c>
      <c r="B415">
        <v>5.0270000000000001</v>
      </c>
      <c r="C415">
        <v>6.8336490000000003</v>
      </c>
      <c r="D415">
        <v>0.84035099999999996</v>
      </c>
      <c r="E415">
        <f>LN(D415/参数实验室!$E$53)/参数实验室!$E$55</f>
        <v>-0.89816940265303757</v>
      </c>
      <c r="F415">
        <f t="shared" si="6"/>
        <v>1.359389098866123</v>
      </c>
      <c r="G415">
        <f>LN(F415/参数实验室!$E$58)/参数实验室!$E$59</f>
        <v>-2.9381250014293672E-2</v>
      </c>
      <c r="H415">
        <f>INDEX(神经网络!$F$10:$BN$70,MATCH(ROUND(G415*2,1)/2,神经网络!$D$10:$D$70,0),MATCH(ROUND(E415*2,1)/2,神经网络!$F$8:$BN$8,0))</f>
        <v>-0.36557242732719258</v>
      </c>
    </row>
    <row r="416" spans="1:8">
      <c r="A416" s="862">
        <v>40819</v>
      </c>
      <c r="B416">
        <v>5.024</v>
      </c>
      <c r="C416">
        <v>6.8569300000000002</v>
      </c>
      <c r="D416">
        <v>0.84387199999999996</v>
      </c>
      <c r="E416">
        <f>LN(D416/参数实验室!$E$53)/参数实验室!$E$55</f>
        <v>-0.89323666248309275</v>
      </c>
      <c r="F416">
        <f t="shared" si="6"/>
        <v>1.3648347929936306</v>
      </c>
      <c r="G416">
        <f>LN(F416/参数实验室!$E$58)/参数实验室!$E$59</f>
        <v>-2.7282892096038229E-2</v>
      </c>
      <c r="H416">
        <f>INDEX(神经网络!$F$10:$BN$70,MATCH(ROUND(G416*2,1)/2,神经网络!$D$10:$D$70,0),MATCH(ROUND(E416*2,1)/2,神经网络!$F$8:$BN$8,0))</f>
        <v>-0.36557242732719258</v>
      </c>
    </row>
    <row r="417" spans="1:8">
      <c r="A417" s="862">
        <v>40820</v>
      </c>
      <c r="B417">
        <v>4.96</v>
      </c>
      <c r="C417">
        <v>6.9858330000000004</v>
      </c>
      <c r="D417">
        <v>0.83346600000000004</v>
      </c>
      <c r="E417">
        <f>LN(D417/参数实验室!$E$53)/参数实验室!$E$55</f>
        <v>-0.90787494023067694</v>
      </c>
      <c r="F417">
        <f t="shared" si="6"/>
        <v>1.4084340725806452</v>
      </c>
      <c r="G417">
        <f>LN(F417/参数实验室!$E$58)/参数实验室!$E$59</f>
        <v>-1.0778799045044569E-2</v>
      </c>
      <c r="H417">
        <f>INDEX(神经网络!$F$10:$BN$70,MATCH(ROUND(G417*2,1)/2,神经网络!$D$10:$D$70,0),MATCH(ROUND(E417*2,1)/2,神经网络!$F$8:$BN$8,0))</f>
        <v>-0.23148237854986092</v>
      </c>
    </row>
    <row r="418" spans="1:8">
      <c r="A418" s="862">
        <v>40821</v>
      </c>
      <c r="B418">
        <v>4.87</v>
      </c>
      <c r="C418">
        <v>7.0661139999999998</v>
      </c>
      <c r="D418">
        <v>0.82223199999999996</v>
      </c>
      <c r="E418">
        <f>LN(D418/参数实验室!$E$53)/参数实验室!$E$55</f>
        <v>-0.92388456436462307</v>
      </c>
      <c r="F418">
        <f t="shared" si="6"/>
        <v>1.4509474332648871</v>
      </c>
      <c r="G418">
        <f>LN(F418/参数实验室!$E$58)/参数实验室!$E$59</f>
        <v>4.8294390251368523E-3</v>
      </c>
      <c r="H418">
        <f>INDEX(神经网络!$F$10:$BN$70,MATCH(ROUND(G418*2,1)/2,神经网络!$D$10:$D$70,0),MATCH(ROUND(E418*2,1)/2,神经网络!$F$8:$BN$8,0))</f>
        <v>-0.23148237854986092</v>
      </c>
    </row>
    <row r="419" spans="1:8">
      <c r="A419" s="862">
        <v>40822</v>
      </c>
      <c r="B419">
        <v>4.7343999999999999</v>
      </c>
      <c r="C419">
        <v>7.2078309999999997</v>
      </c>
      <c r="D419">
        <v>0.79686100000000004</v>
      </c>
      <c r="E419">
        <f>LN(D419/参数实验室!$E$53)/参数实验室!$E$55</f>
        <v>-0.96086078470717073</v>
      </c>
      <c r="F419">
        <f t="shared" si="6"/>
        <v>1.5224381125380195</v>
      </c>
      <c r="G419">
        <f>LN(F419/参数实验室!$E$58)/参数实验室!$E$59</f>
        <v>3.0072990124101334E-2</v>
      </c>
      <c r="H419">
        <f>INDEX(神经网络!$F$10:$BN$70,MATCH(ROUND(G419*2,1)/2,神经网络!$D$10:$D$70,0),MATCH(ROUND(E419*2,1)/2,神经网络!$F$8:$BN$8,0))</f>
        <v>-0.10196501319919181</v>
      </c>
    </row>
    <row r="420" spans="1:8">
      <c r="A420" s="862">
        <v>40823</v>
      </c>
      <c r="B420">
        <v>4.2728000000000002</v>
      </c>
      <c r="C420">
        <v>7.2204800000000002</v>
      </c>
      <c r="D420">
        <v>0.72247300000000003</v>
      </c>
      <c r="E420">
        <f>LN(D420/参数实验室!$E$53)/参数实验室!$E$55</f>
        <v>-1.0764768509768299</v>
      </c>
      <c r="F420">
        <f t="shared" si="6"/>
        <v>1.689870810709605</v>
      </c>
      <c r="G420">
        <f>LN(F420/参数实验室!$E$58)/参数实验室!$E$59</f>
        <v>8.4835742134509659E-2</v>
      </c>
      <c r="H420">
        <f>INDEX(神经网络!$F$10:$BN$70,MATCH(ROUND(G420*2,1)/2,神经网络!$D$10:$D$70,0),MATCH(ROUND(E420*2,1)/2,神经网络!$F$8:$BN$8,0))</f>
        <v>-0.17800102070267346</v>
      </c>
    </row>
    <row r="421" spans="1:8">
      <c r="A421" s="862">
        <v>40824</v>
      </c>
      <c r="B421">
        <v>4.0075000000000003</v>
      </c>
      <c r="C421">
        <v>7.2940339999999999</v>
      </c>
      <c r="D421">
        <v>0.67369000000000001</v>
      </c>
      <c r="E421">
        <f>LN(D421/参数实验室!$E$53)/参数实验室!$E$55</f>
        <v>-1.1589533820849902</v>
      </c>
      <c r="F421">
        <f t="shared" si="6"/>
        <v>1.8200958203368682</v>
      </c>
      <c r="G421">
        <f>LN(F421/参数实验室!$E$58)/参数实验室!$E$59</f>
        <v>0.12379936615783461</v>
      </c>
      <c r="H421">
        <f>INDEX(神经网络!$F$10:$BN$70,MATCH(ROUND(G421*2,1)/2,神经网络!$D$10:$D$70,0),MATCH(ROUND(E421*2,1)/2,神经网络!$F$8:$BN$8,0))</f>
        <v>-0.23056179982191419</v>
      </c>
    </row>
    <row r="422" spans="1:8">
      <c r="A422" s="862">
        <v>40825</v>
      </c>
      <c r="B422">
        <v>4.1029</v>
      </c>
      <c r="C422">
        <v>7.4631369999999997</v>
      </c>
      <c r="D422">
        <v>0.69697299999999995</v>
      </c>
      <c r="E422">
        <f>LN(D422/参数实验室!$E$53)/参数实验室!$E$55</f>
        <v>-1.1188693684484345</v>
      </c>
      <c r="F422">
        <f t="shared" si="6"/>
        <v>1.8189907138853005</v>
      </c>
      <c r="G422">
        <f>LN(F422/参数实验室!$E$58)/参数实验室!$E$59</f>
        <v>0.1234805940695558</v>
      </c>
      <c r="H422">
        <f>INDEX(神经网络!$F$10:$BN$70,MATCH(ROUND(G422*2,1)/2,神经网络!$D$10:$D$70,0),MATCH(ROUND(E422*2,1)/2,神经网络!$F$8:$BN$8,0))</f>
        <v>-0.17800102070267346</v>
      </c>
    </row>
    <row r="423" spans="1:8">
      <c r="A423" s="862">
        <v>40826</v>
      </c>
      <c r="B423">
        <v>4.0999999999999996</v>
      </c>
      <c r="C423">
        <v>7.5403339999999996</v>
      </c>
      <c r="D423">
        <v>0.69210199999999999</v>
      </c>
      <c r="E423">
        <f>LN(D423/参数实验室!$E$53)/参数实验室!$E$55</f>
        <v>-1.1271433660454111</v>
      </c>
      <c r="F423">
        <f t="shared" si="6"/>
        <v>1.8391058536585367</v>
      </c>
      <c r="G423">
        <f>LN(F423/参数实验室!$E$58)/参数实验室!$E$59</f>
        <v>0.12925278660333889</v>
      </c>
      <c r="H423">
        <f>INDEX(神经网络!$F$10:$BN$70,MATCH(ROUND(G423*2,1)/2,神经网络!$D$10:$D$70,0),MATCH(ROUND(E423*2,1)/2,神经网络!$F$8:$BN$8,0))</f>
        <v>-0.1599542657671906</v>
      </c>
    </row>
    <row r="424" spans="1:8">
      <c r="A424" s="862">
        <v>40827</v>
      </c>
      <c r="B424">
        <v>3.9308000000000001</v>
      </c>
      <c r="C424">
        <v>7.7393479999999997</v>
      </c>
      <c r="D424">
        <v>0.682315</v>
      </c>
      <c r="E424">
        <f>LN(D424/参数实验室!$E$53)/参数实验室!$E$55</f>
        <v>-1.1439453121222998</v>
      </c>
      <c r="F424">
        <f t="shared" si="6"/>
        <v>1.9688989518673043</v>
      </c>
      <c r="G424">
        <f>LN(F424/参数实验室!$E$58)/参数实验室!$E$59</f>
        <v>0.16504519464051698</v>
      </c>
      <c r="H424">
        <f>INDEX(神经网络!$F$10:$BN$70,MATCH(ROUND(G424*2,1)/2,神经网络!$D$10:$D$70,0),MATCH(ROUND(E424*2,1)/2,神经网络!$F$8:$BN$8,0))</f>
        <v>-0.1599542657671906</v>
      </c>
    </row>
    <row r="425" spans="1:8">
      <c r="A425" s="862">
        <v>40828</v>
      </c>
      <c r="B425">
        <v>4.1500000000000004</v>
      </c>
      <c r="C425">
        <v>7.8370790000000001</v>
      </c>
      <c r="D425">
        <v>0.71047099999999996</v>
      </c>
      <c r="E425">
        <f>LN(D425/参数实验室!$E$53)/参数实验室!$E$55</f>
        <v>-1.0962399813687187</v>
      </c>
      <c r="F425">
        <f t="shared" si="6"/>
        <v>1.8884527710843373</v>
      </c>
      <c r="G425">
        <f>LN(F425/参数实验室!$E$58)/参数实验室!$E$59</f>
        <v>0.14315005552610321</v>
      </c>
      <c r="H425">
        <f>INDEX(神经网络!$F$10:$BN$70,MATCH(ROUND(G425*2,1)/2,神经网络!$D$10:$D$70,0),MATCH(ROUND(E425*2,1)/2,神经网络!$F$8:$BN$8,0))</f>
        <v>-0.12310116409316771</v>
      </c>
    </row>
    <row r="426" spans="1:8">
      <c r="A426" s="862">
        <v>40829</v>
      </c>
      <c r="B426">
        <v>4.0461999999999998</v>
      </c>
      <c r="C426">
        <v>8.126633</v>
      </c>
      <c r="D426">
        <v>0.68913800000000003</v>
      </c>
      <c r="E426">
        <f>LN(D426/参数实验室!$E$53)/参数实验室!$E$55</f>
        <v>-1.1322066338085464</v>
      </c>
      <c r="F426">
        <f t="shared" si="6"/>
        <v>2.0084605308684691</v>
      </c>
      <c r="G426">
        <f>LN(F426/参数实验室!$E$58)/参数实验室!$E$59</f>
        <v>0.17548666446295341</v>
      </c>
      <c r="H426">
        <f>INDEX(神经网络!$F$10:$BN$70,MATCH(ROUND(G426*2,1)/2,神经网络!$D$10:$D$70,0),MATCH(ROUND(E426*2,1)/2,神经网络!$F$8:$BN$8,0))</f>
        <v>-9.2050156423061844E-2</v>
      </c>
    </row>
    <row r="427" spans="1:8">
      <c r="A427" s="862">
        <v>40830</v>
      </c>
      <c r="B427">
        <v>3.9878999999999998</v>
      </c>
      <c r="C427">
        <v>8.1964489999999994</v>
      </c>
      <c r="D427">
        <v>0.68173499999999998</v>
      </c>
      <c r="E427">
        <f>LN(D427/参数实验室!$E$53)/参数实验室!$E$55</f>
        <v>-1.1449485846163308</v>
      </c>
      <c r="F427">
        <f t="shared" si="6"/>
        <v>2.0553296221068731</v>
      </c>
      <c r="G427">
        <f>LN(F427/参数实验室!$E$58)/参数实验室!$E$59</f>
        <v>0.18759384614100605</v>
      </c>
      <c r="H427">
        <f>INDEX(神经网络!$F$10:$BN$70,MATCH(ROUND(G427*2,1)/2,神经网络!$D$10:$D$70,0),MATCH(ROUND(E427*2,1)/2,神经网络!$F$8:$BN$8,0))</f>
        <v>-9.2050156423061844E-2</v>
      </c>
    </row>
    <row r="428" spans="1:8">
      <c r="A428" s="862">
        <v>40831</v>
      </c>
      <c r="B428">
        <v>3.8420999999999998</v>
      </c>
      <c r="C428">
        <v>8.3613079999999993</v>
      </c>
      <c r="D428">
        <v>0.65700700000000001</v>
      </c>
      <c r="E428">
        <f>LN(D428/参数实验室!$E$53)/参数实验室!$E$55</f>
        <v>-1.1885361565939123</v>
      </c>
      <c r="F428">
        <f t="shared" si="6"/>
        <v>2.1762338304573019</v>
      </c>
      <c r="G428">
        <f>LN(F428/参数实验室!$E$58)/参数实验室!$E$59</f>
        <v>0.21759426544938826</v>
      </c>
      <c r="H428">
        <f>INDEX(神经网络!$F$10:$BN$70,MATCH(ROUND(G428*2,1)/2,神经网络!$D$10:$D$70,0),MATCH(ROUND(E428*2,1)/2,神经网络!$F$8:$BN$8,0))</f>
        <v>-0.10975665272923796</v>
      </c>
    </row>
    <row r="429" spans="1:8">
      <c r="A429" s="862">
        <v>40832</v>
      </c>
      <c r="B429">
        <v>3.5569999999999999</v>
      </c>
      <c r="C429">
        <v>8.3843890000000005</v>
      </c>
      <c r="D429">
        <v>0.61885000000000001</v>
      </c>
      <c r="E429">
        <f>LN(D429/参数实验室!$E$53)/参数实验室!$E$55</f>
        <v>-1.2591228647471577</v>
      </c>
      <c r="F429">
        <f t="shared" si="6"/>
        <v>2.3571518133258365</v>
      </c>
      <c r="G429">
        <f>LN(F429/参数实验室!$E$58)/参数实验室!$E$59</f>
        <v>0.25950819050282126</v>
      </c>
      <c r="H429">
        <f>INDEX(神经网络!$F$10:$BN$70,MATCH(ROUND(G429*2,1)/2,神经网络!$D$10:$D$70,0),MATCH(ROUND(E429*2,1)/2,神经网络!$F$8:$BN$8,0))</f>
        <v>-3.7399165822744648E-2</v>
      </c>
    </row>
    <row r="430" spans="1:8">
      <c r="A430" s="862">
        <v>40833</v>
      </c>
      <c r="B430">
        <v>2.56</v>
      </c>
      <c r="C430">
        <v>8.5112170000000003</v>
      </c>
      <c r="D430">
        <v>0.44588100000000003</v>
      </c>
      <c r="E430">
        <f>LN(D430/参数实验室!$E$53)/参数实验室!$E$55</f>
        <v>-1.6458587391714097</v>
      </c>
      <c r="F430">
        <f t="shared" si="6"/>
        <v>3.3246941406250001</v>
      </c>
      <c r="G430">
        <f>LN(F430/参数实验室!$E$58)/参数实验室!$E$59</f>
        <v>0.44001790906203075</v>
      </c>
      <c r="H430" t="e">
        <f>INDEX(神经网络!$F$10:$BN$70,MATCH(ROUND(G430*2,1)/2,神经网络!$D$10:$D$70,0),MATCH(ROUND(E430*2,1)/2,神经网络!$F$8:$BN$8,0))</f>
        <v>#N/A</v>
      </c>
    </row>
    <row r="431" spans="1:8">
      <c r="A431" s="862">
        <v>40834</v>
      </c>
      <c r="B431">
        <v>2.419</v>
      </c>
      <c r="C431">
        <v>8.7892880000000009</v>
      </c>
      <c r="D431">
        <v>0.41992400000000002</v>
      </c>
      <c r="E431">
        <f>LN(D431/参数实验室!$E$53)/参数实验室!$E$55</f>
        <v>-1.7166184012976964</v>
      </c>
      <c r="F431">
        <f t="shared" si="6"/>
        <v>3.6334386109962797</v>
      </c>
      <c r="G431">
        <f>LN(F431/参数实验室!$E$58)/参数实验室!$E$59</f>
        <v>0.48662588944281815</v>
      </c>
      <c r="H431" t="e">
        <f>INDEX(神经网络!$F$10:$BN$70,MATCH(ROUND(G431*2,1)/2,神经网络!$D$10:$D$70,0),MATCH(ROUND(E431*2,1)/2,神经网络!$F$8:$BN$8,0))</f>
        <v>#N/A</v>
      </c>
    </row>
    <row r="432" spans="1:8">
      <c r="A432" s="862">
        <v>40835</v>
      </c>
      <c r="B432">
        <v>2.27</v>
      </c>
      <c r="C432">
        <v>8.7753689999999995</v>
      </c>
      <c r="D432">
        <v>0.38682899999999998</v>
      </c>
      <c r="E432">
        <f>LN(D432/参数实验室!$E$53)/参数实验室!$E$55</f>
        <v>-1.8134655338230503</v>
      </c>
      <c r="F432">
        <f t="shared" si="6"/>
        <v>3.8658013215859031</v>
      </c>
      <c r="G432">
        <f>LN(F432/参数实验室!$E$58)/参数实验室!$E$59</f>
        <v>0.51916133576261458</v>
      </c>
      <c r="H432" t="e">
        <f>INDEX(神经网络!$F$10:$BN$70,MATCH(ROUND(G432*2,1)/2,神经网络!$D$10:$D$70,0),MATCH(ROUND(E432*2,1)/2,神经网络!$F$8:$BN$8,0))</f>
        <v>#N/A</v>
      </c>
    </row>
    <row r="433" spans="1:8">
      <c r="A433" s="862">
        <v>40836</v>
      </c>
      <c r="B433">
        <v>2.3479999999999999</v>
      </c>
      <c r="C433">
        <v>8.9715240000000005</v>
      </c>
      <c r="D433">
        <v>0.41178799999999999</v>
      </c>
      <c r="E433">
        <f>LN(D433/参数实验室!$E$53)/参数实验室!$E$55</f>
        <v>-1.7397003781753464</v>
      </c>
      <c r="F433">
        <f t="shared" si="6"/>
        <v>3.8209216354344129</v>
      </c>
      <c r="G433">
        <f>LN(F433/参数实验室!$E$58)/参数实验室!$E$59</f>
        <v>0.51303244246789925</v>
      </c>
      <c r="H433" t="e">
        <f>INDEX(神经网络!$F$10:$BN$70,MATCH(ROUND(G433*2,1)/2,神经网络!$D$10:$D$70,0),MATCH(ROUND(E433*2,1)/2,神经网络!$F$8:$BN$8,0))</f>
        <v>#N/A</v>
      </c>
    </row>
    <row r="434" spans="1:8">
      <c r="A434" s="862">
        <v>40837</v>
      </c>
      <c r="B434">
        <v>2.57</v>
      </c>
      <c r="C434">
        <v>9.1744749999999993</v>
      </c>
      <c r="D434">
        <v>0.44960299999999997</v>
      </c>
      <c r="E434">
        <f>LN(D434/参数实验室!$E$53)/参数实验室!$E$55</f>
        <v>-1.6360516027836791</v>
      </c>
      <c r="F434">
        <f t="shared" si="6"/>
        <v>3.5698346303501944</v>
      </c>
      <c r="G434">
        <f>LN(F434/参数实验室!$E$58)/参数实验室!$E$59</f>
        <v>0.47735686051610965</v>
      </c>
      <c r="H434" t="e">
        <f>INDEX(神经网络!$F$10:$BN$70,MATCH(ROUND(G434*2,1)/2,神经网络!$D$10:$D$70,0),MATCH(ROUND(E434*2,1)/2,神经网络!$F$8:$BN$8,0))</f>
        <v>#N/A</v>
      </c>
    </row>
    <row r="435" spans="1:8">
      <c r="A435" s="862">
        <v>40838</v>
      </c>
      <c r="B435">
        <v>3.1587999999999998</v>
      </c>
      <c r="C435">
        <v>9.5661419999999993</v>
      </c>
      <c r="D435">
        <v>0.55278899999999997</v>
      </c>
      <c r="E435">
        <f>LN(D435/参数实验室!$E$53)/参数实验室!$E$55</f>
        <v>-1.3923011305572617</v>
      </c>
      <c r="F435">
        <f t="shared" si="6"/>
        <v>3.02841015575535</v>
      </c>
      <c r="G435">
        <f>LN(F435/参数实验室!$E$58)/参数实验室!$E$59</f>
        <v>0.39102808445865822</v>
      </c>
      <c r="H435">
        <f>INDEX(神经网络!$F$10:$BN$70,MATCH(ROUND(G435*2,1)/2,神经网络!$D$10:$D$70,0),MATCH(ROUND(E435*2,1)/2,神经网络!$F$8:$BN$8,0))</f>
        <v>0.21648014837212909</v>
      </c>
    </row>
    <row r="436" spans="1:8">
      <c r="A436" s="862">
        <v>40839</v>
      </c>
      <c r="B436">
        <v>3.17</v>
      </c>
      <c r="C436">
        <v>9.783398</v>
      </c>
      <c r="D436">
        <v>0.55184599999999995</v>
      </c>
      <c r="E436">
        <f>LN(D436/参数实验室!$E$53)/参数实验室!$E$55</f>
        <v>-1.3943153842778424</v>
      </c>
      <c r="F436">
        <f t="shared" si="6"/>
        <v>3.0862454258675078</v>
      </c>
      <c r="G436">
        <f>LN(F436/参数实验室!$E$58)/参数实验室!$E$59</f>
        <v>0.40095701020407815</v>
      </c>
      <c r="H436">
        <f>INDEX(神经网络!$F$10:$BN$70,MATCH(ROUND(G436*2,1)/2,神经网络!$D$10:$D$70,0),MATCH(ROUND(E436*2,1)/2,神经网络!$F$8:$BN$8,0))</f>
        <v>0.21648014837212909</v>
      </c>
    </row>
    <row r="437" spans="1:8">
      <c r="A437" s="862">
        <v>40840</v>
      </c>
      <c r="B437">
        <v>2.5449999999999999</v>
      </c>
      <c r="C437">
        <v>9.8277599999999996</v>
      </c>
      <c r="D437">
        <v>0.44333</v>
      </c>
      <c r="E437">
        <f>LN(D437/参数实验室!$E$53)/参数实验室!$E$55</f>
        <v>-1.6526277934944702</v>
      </c>
      <c r="F437">
        <f t="shared" si="6"/>
        <v>3.8615952848722985</v>
      </c>
      <c r="G437">
        <f>LN(F437/参数实验室!$E$58)/参数实验室!$E$59</f>
        <v>0.51858997759247827</v>
      </c>
      <c r="H437" t="e">
        <f>INDEX(神经网络!$F$10:$BN$70,MATCH(ROUND(G437*2,1)/2,神经网络!$D$10:$D$70,0),MATCH(ROUND(E437*2,1)/2,神经网络!$F$8:$BN$8,0))</f>
        <v>#N/A</v>
      </c>
    </row>
    <row r="438" spans="1:8">
      <c r="A438" s="862">
        <v>40841</v>
      </c>
      <c r="B438">
        <v>2.77</v>
      </c>
      <c r="C438">
        <v>9.920439</v>
      </c>
      <c r="D438">
        <v>0.49277900000000002</v>
      </c>
      <c r="E438">
        <f>LN(D438/参数实验室!$E$53)/参数实验室!$E$55</f>
        <v>-1.5278731539881423</v>
      </c>
      <c r="F438">
        <f t="shared" si="6"/>
        <v>3.5813859205776173</v>
      </c>
      <c r="G438">
        <f>LN(F438/参数实验室!$E$58)/参数实验室!$E$59</f>
        <v>0.47905244425832283</v>
      </c>
      <c r="H438" t="e">
        <f>INDEX(神经网络!$F$10:$BN$70,MATCH(ROUND(G438*2,1)/2,神经网络!$D$10:$D$70,0),MATCH(ROUND(E438*2,1)/2,神经网络!$F$8:$BN$8,0))</f>
        <v>#N/A</v>
      </c>
    </row>
    <row r="439" spans="1:8">
      <c r="A439" s="862">
        <v>40842</v>
      </c>
      <c r="B439">
        <v>2.7730000000000001</v>
      </c>
      <c r="C439">
        <v>10.084262000000001</v>
      </c>
      <c r="D439">
        <v>0.49043100000000001</v>
      </c>
      <c r="E439">
        <f>LN(D439/参数实验室!$E$53)/参数实验室!$E$55</f>
        <v>-1.5335078930220272</v>
      </c>
      <c r="F439">
        <f t="shared" si="6"/>
        <v>3.6365892535160476</v>
      </c>
      <c r="G439">
        <f>LN(F439/参数实验室!$E$58)/参数实验室!$E$59</f>
        <v>0.48708080587481734</v>
      </c>
      <c r="H439" t="e">
        <f>INDEX(神经网络!$F$10:$BN$70,MATCH(ROUND(G439*2,1)/2,神经网络!$D$10:$D$70,0),MATCH(ROUND(E439*2,1)/2,神经网络!$F$8:$BN$8,0))</f>
        <v>#N/A</v>
      </c>
    </row>
    <row r="440" spans="1:8">
      <c r="A440" s="862">
        <v>40843</v>
      </c>
      <c r="B440">
        <v>3.04</v>
      </c>
      <c r="C440">
        <v>10.381549</v>
      </c>
      <c r="D440">
        <v>0.53782799999999997</v>
      </c>
      <c r="E440">
        <f>LN(D440/参数实验室!$E$53)/参数实验室!$E$55</f>
        <v>-1.424670689366893</v>
      </c>
      <c r="F440">
        <f t="shared" si="6"/>
        <v>3.4149832236842106</v>
      </c>
      <c r="G440">
        <f>LN(F440/参数实验室!$E$58)/参数实验室!$E$59</f>
        <v>0.45408131980989136</v>
      </c>
      <c r="H440">
        <f>INDEX(神经网络!$F$10:$BN$70,MATCH(ROUND(G440*2,1)/2,神经网络!$D$10:$D$70,0),MATCH(ROUND(E440*2,1)/2,神经网络!$F$8:$BN$8,0))</f>
        <v>0.29236725273128428</v>
      </c>
    </row>
    <row r="441" spans="1:8">
      <c r="A441" s="862">
        <v>40844</v>
      </c>
      <c r="B441">
        <v>3.19</v>
      </c>
      <c r="C441">
        <v>10.770858</v>
      </c>
      <c r="D441">
        <v>0.56150599999999995</v>
      </c>
      <c r="E441">
        <f>LN(D441/参数实验室!$E$53)/参数实验室!$E$55</f>
        <v>-1.3738426095756429</v>
      </c>
      <c r="F441">
        <f t="shared" si="6"/>
        <v>3.3764445141065833</v>
      </c>
      <c r="G441">
        <f>LN(F441/参数实验室!$E$58)/参数实验室!$E$59</f>
        <v>0.44812457096840508</v>
      </c>
      <c r="H441">
        <f>INDEX(神经网络!$F$10:$BN$70,MATCH(ROUND(G441*2,1)/2,神经网络!$D$10:$D$70,0),MATCH(ROUND(E441*2,1)/2,神经网络!$F$8:$BN$8,0))</f>
        <v>0.29093775646592596</v>
      </c>
    </row>
    <row r="442" spans="1:8">
      <c r="A442" s="862">
        <v>40845</v>
      </c>
      <c r="B442">
        <v>3.5811000000000002</v>
      </c>
      <c r="C442">
        <v>10.906243</v>
      </c>
      <c r="D442">
        <v>0.63046199999999997</v>
      </c>
      <c r="E442">
        <f>LN(D442/参数实验室!$E$53)/参数实验室!$E$55</f>
        <v>-1.2371912909026213</v>
      </c>
      <c r="F442">
        <f t="shared" si="6"/>
        <v>3.0455008237692329</v>
      </c>
      <c r="G442">
        <f>LN(F442/参数实验室!$E$58)/参数实验室!$E$59</f>
        <v>0.39398174311767892</v>
      </c>
      <c r="H442">
        <f>INDEX(神经网络!$F$10:$BN$70,MATCH(ROUND(G442*2,1)/2,神经网络!$D$10:$D$70,0),MATCH(ROUND(E442*2,1)/2,神经网络!$F$8:$BN$8,0))</f>
        <v>0.21105875479316821</v>
      </c>
    </row>
    <row r="443" spans="1:8">
      <c r="A443" s="862">
        <v>40846</v>
      </c>
      <c r="B443">
        <v>3.27</v>
      </c>
      <c r="C443">
        <v>11.034008</v>
      </c>
      <c r="D443">
        <v>0.57571399999999995</v>
      </c>
      <c r="E443">
        <f>LN(D443/参数实验室!$E$53)/参数实验室!$E$55</f>
        <v>-1.3443622868603065</v>
      </c>
      <c r="F443">
        <f t="shared" si="6"/>
        <v>3.3743143730886849</v>
      </c>
      <c r="G443">
        <f>LN(F443/参数实验室!$E$58)/参数实验室!$E$59</f>
        <v>0.44779334504807072</v>
      </c>
      <c r="H443">
        <f>INDEX(神经网络!$F$10:$BN$70,MATCH(ROUND(G443*2,1)/2,神经网络!$D$10:$D$70,0),MATCH(ROUND(E443*2,1)/2,神经网络!$F$8:$BN$8,0))</f>
        <v>0.29093775646592596</v>
      </c>
    </row>
    <row r="444" spans="1:8">
      <c r="A444" s="862">
        <v>40847</v>
      </c>
      <c r="B444">
        <v>3.2480000000000002</v>
      </c>
      <c r="C444">
        <v>11.177951999999999</v>
      </c>
      <c r="D444">
        <v>0.57758900000000002</v>
      </c>
      <c r="E444">
        <f>LN(D444/参数实验室!$E$53)/参数实验室!$E$55</f>
        <v>-1.3405262797028825</v>
      </c>
      <c r="F444">
        <f t="shared" si="6"/>
        <v>3.4414876847290636</v>
      </c>
      <c r="G444">
        <f>LN(F444/参数实验室!$E$58)/参数实验室!$E$59</f>
        <v>0.45813910493460397</v>
      </c>
      <c r="H444">
        <f>INDEX(神经网络!$F$10:$BN$70,MATCH(ROUND(G444*2,1)/2,神经网络!$D$10:$D$70,0),MATCH(ROUND(E444*2,1)/2,神经网络!$F$8:$BN$8,0))</f>
        <v>0.29093775646592596</v>
      </c>
    </row>
    <row r="445" spans="1:8">
      <c r="A445" s="862">
        <v>40848</v>
      </c>
      <c r="B445">
        <v>3.15</v>
      </c>
      <c r="C445">
        <v>10.949987</v>
      </c>
      <c r="D445">
        <v>0.56157800000000002</v>
      </c>
      <c r="E445">
        <f>LN(D445/参数实验室!$E$53)/参数实验室!$E$55</f>
        <v>-1.3736913435373368</v>
      </c>
      <c r="F445">
        <f t="shared" si="6"/>
        <v>3.4761863492063494</v>
      </c>
      <c r="G445">
        <f>LN(F445/参数实验室!$E$58)/参数实验室!$E$59</f>
        <v>0.46340442590442144</v>
      </c>
      <c r="H445">
        <f>INDEX(神经网络!$F$10:$BN$70,MATCH(ROUND(G445*2,1)/2,神经网络!$D$10:$D$70,0),MATCH(ROUND(E445*2,1)/2,神经网络!$F$8:$BN$8,0))</f>
        <v>0.29093775646592596</v>
      </c>
    </row>
    <row r="446" spans="1:8">
      <c r="A446" s="862">
        <v>40849</v>
      </c>
      <c r="B446">
        <v>3.2543000000000002</v>
      </c>
      <c r="C446">
        <v>10.907296000000001</v>
      </c>
      <c r="D446">
        <v>0.57806999999999997</v>
      </c>
      <c r="E446">
        <f>LN(D446/参数实验室!$E$53)/参数实验室!$E$55</f>
        <v>-1.3395442229835246</v>
      </c>
      <c r="F446">
        <f t="shared" si="6"/>
        <v>3.3516565774513718</v>
      </c>
      <c r="G446">
        <f>LN(F446/参数实验室!$E$58)/参数实验室!$E$59</f>
        <v>0.44425717734245745</v>
      </c>
      <c r="H446">
        <f>INDEX(神经网络!$F$10:$BN$70,MATCH(ROUND(G446*2,1)/2,神经网络!$D$10:$D$70,0),MATCH(ROUND(E446*2,1)/2,神经网络!$F$8:$BN$8,0))</f>
        <v>0.29093775646592596</v>
      </c>
    </row>
    <row r="447" spans="1:8">
      <c r="A447" s="862">
        <v>40850</v>
      </c>
      <c r="B447">
        <v>3.1520000000000001</v>
      </c>
      <c r="C447">
        <v>10.822164000000001</v>
      </c>
      <c r="D447">
        <v>0.56292699999999996</v>
      </c>
      <c r="E447">
        <f>LN(D447/参数实验室!$E$53)/参数实验室!$E$55</f>
        <v>-1.3708607862884616</v>
      </c>
      <c r="F447">
        <f t="shared" si="6"/>
        <v>3.4334276649746194</v>
      </c>
      <c r="G447">
        <f>LN(F447/参数实验室!$E$58)/参数实验室!$E$59</f>
        <v>0.45690844661274199</v>
      </c>
      <c r="H447">
        <f>INDEX(神经网络!$F$10:$BN$70,MATCH(ROUND(G447*2,1)/2,神经网络!$D$10:$D$70,0),MATCH(ROUND(E447*2,1)/2,神经网络!$F$8:$BN$8,0))</f>
        <v>0.29093775646592596</v>
      </c>
    </row>
    <row r="448" spans="1:8">
      <c r="A448" s="862">
        <v>40851</v>
      </c>
      <c r="B448">
        <v>3.109</v>
      </c>
      <c r="C448">
        <v>10.840636</v>
      </c>
      <c r="D448">
        <v>0.55506</v>
      </c>
      <c r="E448">
        <f>LN(D448/参数实验室!$E$53)/参数实验室!$E$55</f>
        <v>-1.3874643281231542</v>
      </c>
      <c r="F448">
        <f t="shared" si="6"/>
        <v>3.4868562238661949</v>
      </c>
      <c r="G448">
        <f>LN(F448/参数实验室!$E$58)/参数实验室!$E$59</f>
        <v>0.46501295584772984</v>
      </c>
      <c r="H448">
        <f>INDEX(神经网络!$F$10:$BN$70,MATCH(ROUND(G448*2,1)/2,神经网络!$D$10:$D$70,0),MATCH(ROUND(E448*2,1)/2,神经网络!$F$8:$BN$8,0))</f>
        <v>0.29236725273128428</v>
      </c>
    </row>
    <row r="449" spans="1:8">
      <c r="A449" s="862">
        <v>40852</v>
      </c>
      <c r="B449">
        <v>2.97</v>
      </c>
      <c r="C449">
        <v>10.717724</v>
      </c>
      <c r="D449">
        <v>0.53030500000000003</v>
      </c>
      <c r="E449">
        <f>LN(D449/参数实验室!$E$53)/参数实验室!$E$55</f>
        <v>-1.4412892760290694</v>
      </c>
      <c r="F449">
        <f t="shared" si="6"/>
        <v>3.6086612794612796</v>
      </c>
      <c r="G449">
        <f>LN(F449/参数实验室!$E$58)/参数实验室!$E$59</f>
        <v>0.48303451855035812</v>
      </c>
      <c r="H449">
        <f>INDEX(神经网络!$F$10:$BN$70,MATCH(ROUND(G449*2,1)/2,神经网络!$D$10:$D$70,0),MATCH(ROUND(E449*2,1)/2,神经网络!$F$8:$BN$8,0))</f>
        <v>0.36179648830488464</v>
      </c>
    </row>
    <row r="450" spans="1:8">
      <c r="A450" s="862">
        <v>40853</v>
      </c>
      <c r="B450">
        <v>2.9596</v>
      </c>
      <c r="C450">
        <v>10.700362</v>
      </c>
      <c r="D450">
        <v>0.52798999999999996</v>
      </c>
      <c r="E450">
        <f>LN(D450/参数实验室!$E$53)/参数实验室!$E$55</f>
        <v>-1.4464506594165454</v>
      </c>
      <c r="F450">
        <f t="shared" si="6"/>
        <v>3.61547573996486</v>
      </c>
      <c r="G450">
        <f>LN(F450/参数实验室!$E$58)/参数实验室!$E$59</f>
        <v>0.48402469860866054</v>
      </c>
      <c r="H450">
        <f>INDEX(神经网络!$F$10:$BN$70,MATCH(ROUND(G450*2,1)/2,神经网络!$D$10:$D$70,0),MATCH(ROUND(E450*2,1)/2,神经网络!$F$8:$BN$8,0))</f>
        <v>0.36179648830488464</v>
      </c>
    </row>
    <row r="451" spans="1:8">
      <c r="A451" s="862">
        <v>40854</v>
      </c>
      <c r="B451">
        <v>3.0068000000000001</v>
      </c>
      <c r="C451">
        <v>10.619600999999999</v>
      </c>
      <c r="D451">
        <v>0.53821699999999995</v>
      </c>
      <c r="E451">
        <f>LN(D451/参数实验室!$E$53)/参数实验室!$E$55</f>
        <v>-1.4238177063933237</v>
      </c>
      <c r="F451">
        <f t="shared" si="6"/>
        <v>3.5318614473859249</v>
      </c>
      <c r="G451">
        <f>LN(F451/参数实验室!$E$58)/参数实验室!$E$59</f>
        <v>0.47174395668695734</v>
      </c>
      <c r="H451">
        <f>INDEX(神经网络!$F$10:$BN$70,MATCH(ROUND(G451*2,1)/2,神经网络!$D$10:$D$70,0),MATCH(ROUND(E451*2,1)/2,神经网络!$F$8:$BN$8,0))</f>
        <v>0.29236725273128428</v>
      </c>
    </row>
    <row r="452" spans="1:8">
      <c r="A452" s="862">
        <v>40855</v>
      </c>
      <c r="B452">
        <v>3.0350000000000001</v>
      </c>
      <c r="C452">
        <v>10.467485</v>
      </c>
      <c r="D452">
        <v>0.54611500000000002</v>
      </c>
      <c r="E452">
        <f>LN(D452/参数实验室!$E$53)/参数实验室!$E$55</f>
        <v>-1.406631354052521</v>
      </c>
      <c r="F452">
        <f t="shared" ref="F452:F515" si="7">C452/B452</f>
        <v>3.4489242174629324</v>
      </c>
      <c r="G452">
        <f>LN(F452/参数实验室!$E$58)/参数实验室!$E$59</f>
        <v>0.45927201131022372</v>
      </c>
      <c r="H452">
        <f>INDEX(神经网络!$F$10:$BN$70,MATCH(ROUND(G452*2,1)/2,神经网络!$D$10:$D$70,0),MATCH(ROUND(E452*2,1)/2,神经网络!$F$8:$BN$8,0))</f>
        <v>0.29236725273128428</v>
      </c>
    </row>
    <row r="453" spans="1:8">
      <c r="A453" s="862">
        <v>40856</v>
      </c>
      <c r="B453">
        <v>2.95</v>
      </c>
      <c r="C453">
        <v>10.190052</v>
      </c>
      <c r="D453">
        <v>0.53811200000000003</v>
      </c>
      <c r="E453">
        <f>LN(D453/参数实验室!$E$53)/参数实验室!$E$55</f>
        <v>-1.4240478852531517</v>
      </c>
      <c r="F453">
        <f t="shared" si="7"/>
        <v>3.454254915254237</v>
      </c>
      <c r="G453">
        <f>LN(F453/参数实验室!$E$58)/参数实验室!$E$59</f>
        <v>0.46008260561483211</v>
      </c>
      <c r="H453">
        <f>INDEX(神经网络!$F$10:$BN$70,MATCH(ROUND(G453*2,1)/2,神经网络!$D$10:$D$70,0),MATCH(ROUND(E453*2,1)/2,神经网络!$F$8:$BN$8,0))</f>
        <v>0.29236725273128428</v>
      </c>
    </row>
    <row r="454" spans="1:8">
      <c r="A454" s="862">
        <v>40857</v>
      </c>
      <c r="B454">
        <v>2.8399000000000001</v>
      </c>
      <c r="C454">
        <v>9.8404760000000007</v>
      </c>
      <c r="D454">
        <v>0.52701200000000004</v>
      </c>
      <c r="E454">
        <f>LN(D454/参数实验室!$E$53)/参数实验室!$E$55</f>
        <v>-1.4486379519583821</v>
      </c>
      <c r="F454">
        <f t="shared" si="7"/>
        <v>3.4650783478291491</v>
      </c>
      <c r="G454">
        <f>LN(F454/参数实验室!$E$58)/参数实验室!$E$59</f>
        <v>0.46172459242604963</v>
      </c>
      <c r="H454">
        <f>INDEX(神经网络!$F$10:$BN$70,MATCH(ROUND(G454*2,1)/2,神经网络!$D$10:$D$70,0),MATCH(ROUND(E454*2,1)/2,神经网络!$F$8:$BN$8,0))</f>
        <v>0.29342763721991222</v>
      </c>
    </row>
    <row r="455" spans="1:8">
      <c r="A455" s="862">
        <v>40858</v>
      </c>
      <c r="B455">
        <v>3.08</v>
      </c>
      <c r="C455">
        <v>9.874746</v>
      </c>
      <c r="D455">
        <v>0.56660100000000002</v>
      </c>
      <c r="E455">
        <f>LN(D455/参数实验室!$E$53)/参数实验室!$E$55</f>
        <v>-1.3631860253185089</v>
      </c>
      <c r="F455">
        <f t="shared" si="7"/>
        <v>3.2060863636363637</v>
      </c>
      <c r="G455">
        <f>LN(F455/参数实验室!$E$58)/参数实验室!$E$59</f>
        <v>0.42095169886880096</v>
      </c>
      <c r="H455">
        <f>INDEX(神经网络!$F$10:$BN$70,MATCH(ROUND(G455*2,1)/2,神经网络!$D$10:$D$70,0),MATCH(ROUND(E455*2,1)/2,神经网络!$F$8:$BN$8,0))</f>
        <v>0.21509204054381317</v>
      </c>
    </row>
    <row r="456" spans="1:8">
      <c r="A456" s="862">
        <v>40859</v>
      </c>
      <c r="B456">
        <v>3.0310000000000001</v>
      </c>
      <c r="C456">
        <v>9.5556999999999999</v>
      </c>
      <c r="D456">
        <v>0.55903999999999998</v>
      </c>
      <c r="E456">
        <f>LN(D456/参数实验室!$E$53)/参数实验室!$E$55</f>
        <v>-1.3790352142457165</v>
      </c>
      <c r="F456">
        <f t="shared" si="7"/>
        <v>3.1526558891454965</v>
      </c>
      <c r="G456">
        <f>LN(F456/参数实验室!$E$58)/参数实验室!$E$59</f>
        <v>0.41213113043863281</v>
      </c>
      <c r="H456">
        <f>INDEX(神经网络!$F$10:$BN$70,MATCH(ROUND(G456*2,1)/2,神经网络!$D$10:$D$70,0),MATCH(ROUND(E456*2,1)/2,神经网络!$F$8:$BN$8,0))</f>
        <v>0.21648014837212909</v>
      </c>
    </row>
    <row r="457" spans="1:8">
      <c r="A457" s="862">
        <v>40860</v>
      </c>
      <c r="B457">
        <v>2.9969000000000001</v>
      </c>
      <c r="C457">
        <v>9.5495029999999996</v>
      </c>
      <c r="D457">
        <v>0.55219399999999996</v>
      </c>
      <c r="E457">
        <f>LN(D457/参数实验室!$E$53)/参数实验室!$E$55</f>
        <v>-1.3935716537200742</v>
      </c>
      <c r="F457">
        <f t="shared" si="7"/>
        <v>3.1864603423537652</v>
      </c>
      <c r="G457">
        <f>LN(F457/参数实验室!$E$58)/参数实验室!$E$59</f>
        <v>0.41772893665585942</v>
      </c>
      <c r="H457">
        <f>INDEX(神经网络!$F$10:$BN$70,MATCH(ROUND(G457*2,1)/2,神经网络!$D$10:$D$70,0),MATCH(ROUND(E457*2,1)/2,神经网络!$F$8:$BN$8,0))</f>
        <v>0.21648014837212909</v>
      </c>
    </row>
    <row r="458" spans="1:8">
      <c r="A458" s="862">
        <v>40861</v>
      </c>
      <c r="B458">
        <v>2.2200000000000002</v>
      </c>
      <c r="C458">
        <v>9.5134950000000007</v>
      </c>
      <c r="D458">
        <v>0.41258299999999998</v>
      </c>
      <c r="E458">
        <f>LN(D458/参数实验室!$E$53)/参数实验室!$E$55</f>
        <v>-1.7374249363664711</v>
      </c>
      <c r="F458">
        <f t="shared" si="7"/>
        <v>4.2853581081081078</v>
      </c>
      <c r="G458">
        <f>LN(F458/参数实验室!$E$58)/参数实验室!$E$59</f>
        <v>0.57323974178612225</v>
      </c>
      <c r="H458" t="e">
        <f>INDEX(神经网络!$F$10:$BN$70,MATCH(ROUND(G458*2,1)/2,神经网络!$D$10:$D$70,0),MATCH(ROUND(E458*2,1)/2,神经网络!$F$8:$BN$8,0))</f>
        <v>#N/A</v>
      </c>
    </row>
    <row r="459" spans="1:8">
      <c r="A459" s="862">
        <v>40862</v>
      </c>
      <c r="B459">
        <v>2.3290000000000002</v>
      </c>
      <c r="C459">
        <v>9.2157099999999996</v>
      </c>
      <c r="D459">
        <v>0.43137199999999998</v>
      </c>
      <c r="E459">
        <f>LN(D459/参数实验室!$E$53)/参数实验室!$E$55</f>
        <v>-1.6848864787641737</v>
      </c>
      <c r="F459">
        <f t="shared" si="7"/>
        <v>3.956938600257621</v>
      </c>
      <c r="G459">
        <f>LN(F459/参数实验室!$E$58)/参数实验室!$E$59</f>
        <v>0.53139130479957219</v>
      </c>
      <c r="H459" t="e">
        <f>INDEX(神经网络!$F$10:$BN$70,MATCH(ROUND(G459*2,1)/2,神经网络!$D$10:$D$70,0),MATCH(ROUND(E459*2,1)/2,神经网络!$F$8:$BN$8,0))</f>
        <v>#N/A</v>
      </c>
    </row>
    <row r="460" spans="1:8">
      <c r="A460" s="862">
        <v>40863</v>
      </c>
      <c r="B460">
        <v>2.5604</v>
      </c>
      <c r="C460">
        <v>9.1241409999999998</v>
      </c>
      <c r="D460">
        <v>0.50419199999999997</v>
      </c>
      <c r="E460">
        <f>LN(D460/参数实验室!$E$53)/参数实验室!$E$55</f>
        <v>-1.5008611105251333</v>
      </c>
      <c r="F460">
        <f t="shared" si="7"/>
        <v>3.5635607717544131</v>
      </c>
      <c r="G460">
        <f>LN(F460/参数实验室!$E$58)/参数实验室!$E$59</f>
        <v>0.47643363652160392</v>
      </c>
      <c r="H460">
        <f>INDEX(神经网络!$F$10:$BN$70,MATCH(ROUND(G460*2,1)/2,神经网络!$D$10:$D$70,0),MATCH(ROUND(E460*2,1)/2,神经网络!$F$8:$BN$8,0))</f>
        <v>0.35509015037152708</v>
      </c>
    </row>
    <row r="461" spans="1:8">
      <c r="A461" s="862">
        <v>40864</v>
      </c>
      <c r="B461">
        <v>2.25</v>
      </c>
      <c r="C461">
        <v>9.0210399999999993</v>
      </c>
      <c r="D461">
        <v>0.45379999999999998</v>
      </c>
      <c r="E461">
        <f>LN(D461/参数实验室!$E$53)/参数实验室!$E$55</f>
        <v>-1.6250898061373056</v>
      </c>
      <c r="F461">
        <f t="shared" si="7"/>
        <v>4.0093511111111111</v>
      </c>
      <c r="G461">
        <f>LN(F461/参数实验室!$E$58)/参数实验室!$E$59</f>
        <v>0.53829773581399376</v>
      </c>
      <c r="H461" t="e">
        <f>INDEX(神经网络!$F$10:$BN$70,MATCH(ROUND(G461*2,1)/2,神经网络!$D$10:$D$70,0),MATCH(ROUND(E461*2,1)/2,神经网络!$F$8:$BN$8,0))</f>
        <v>#N/A</v>
      </c>
    </row>
    <row r="462" spans="1:8">
      <c r="A462" s="862">
        <v>40865</v>
      </c>
      <c r="B462">
        <v>2.0499999999999998</v>
      </c>
      <c r="C462">
        <v>9.0479780000000005</v>
      </c>
      <c r="D462">
        <v>0.42341699999999999</v>
      </c>
      <c r="E462">
        <f>LN(D462/参数实验室!$E$53)/参数实验室!$E$55</f>
        <v>-1.7068456008623019</v>
      </c>
      <c r="F462">
        <f t="shared" si="7"/>
        <v>4.4136478048780496</v>
      </c>
      <c r="G462">
        <f>LN(F462/参数实验室!$E$58)/参数实验室!$E$59</f>
        <v>0.58872156783544882</v>
      </c>
      <c r="H462" t="e">
        <f>INDEX(神经网络!$F$10:$BN$70,MATCH(ROUND(G462*2,1)/2,神经网络!$D$10:$D$70,0),MATCH(ROUND(E462*2,1)/2,神经网络!$F$8:$BN$8,0))</f>
        <v>#N/A</v>
      </c>
    </row>
    <row r="463" spans="1:8">
      <c r="A463" s="862">
        <v>40866</v>
      </c>
      <c r="B463">
        <v>2.1959</v>
      </c>
      <c r="C463">
        <v>9.0179650000000002</v>
      </c>
      <c r="D463">
        <v>0.443185</v>
      </c>
      <c r="E463">
        <f>LN(D463/参数实验室!$E$53)/参数实验室!$E$55</f>
        <v>-1.6530137186551306</v>
      </c>
      <c r="F463">
        <f t="shared" si="7"/>
        <v>4.1067284484721531</v>
      </c>
      <c r="G463">
        <f>LN(F463/参数实验室!$E$58)/参数实验室!$E$59</f>
        <v>0.55089281734197959</v>
      </c>
      <c r="H463" t="e">
        <f>INDEX(神经网络!$F$10:$BN$70,MATCH(ROUND(G463*2,1)/2,神经网络!$D$10:$D$70,0),MATCH(ROUND(E463*2,1)/2,神经网络!$F$8:$BN$8,0))</f>
        <v>#N/A</v>
      </c>
    </row>
    <row r="464" spans="1:8">
      <c r="A464" s="862">
        <v>40867</v>
      </c>
      <c r="B464">
        <v>2.2000000000000002</v>
      </c>
      <c r="C464">
        <v>8.8974829999999994</v>
      </c>
      <c r="D464">
        <v>0.44369599999999998</v>
      </c>
      <c r="E464">
        <f>LN(D464/参数实验室!$E$53)/参数实验室!$E$55</f>
        <v>-1.6516542262894545</v>
      </c>
      <c r="F464">
        <f t="shared" si="7"/>
        <v>4.044310454545454</v>
      </c>
      <c r="G464">
        <f>LN(F464/参数实验室!$E$58)/参数实验室!$E$59</f>
        <v>0.54285433850737652</v>
      </c>
      <c r="H464" t="e">
        <f>INDEX(神经网络!$F$10:$BN$70,MATCH(ROUND(G464*2,1)/2,神经网络!$D$10:$D$70,0),MATCH(ROUND(E464*2,1)/2,神经网络!$F$8:$BN$8,0))</f>
        <v>#N/A</v>
      </c>
    </row>
    <row r="465" spans="1:11">
      <c r="A465" s="862">
        <v>40868</v>
      </c>
      <c r="B465">
        <v>2.294</v>
      </c>
      <c r="C465">
        <v>8.7876700000000003</v>
      </c>
      <c r="D465">
        <v>0.45948499999999998</v>
      </c>
      <c r="E465">
        <f>LN(D465/参数实验室!$E$53)/参数实验室!$E$55</f>
        <v>-1.6104022029902481</v>
      </c>
      <c r="F465">
        <f t="shared" si="7"/>
        <v>3.8307192676547515</v>
      </c>
      <c r="G465">
        <f>LN(F465/参数实验室!$E$58)/参数实验室!$E$59</f>
        <v>0.51437655407978122</v>
      </c>
      <c r="H465" t="e">
        <f>INDEX(神经网络!$F$10:$BN$70,MATCH(ROUND(G465*2,1)/2,神经网络!$D$10:$D$70,0),MATCH(ROUND(E465*2,1)/2,神经网络!$F$8:$BN$8,0))</f>
        <v>#N/A</v>
      </c>
    </row>
    <row r="466" spans="1:11">
      <c r="A466" s="862">
        <v>40869</v>
      </c>
      <c r="B466">
        <v>2.3289</v>
      </c>
      <c r="C466">
        <v>8.6067070000000001</v>
      </c>
      <c r="D466">
        <v>0.46857500000000002</v>
      </c>
      <c r="E466">
        <f>LN(D466/参数实验室!$E$53)/参数实验室!$E$55</f>
        <v>-1.587290981861019</v>
      </c>
      <c r="F466">
        <f t="shared" si="7"/>
        <v>3.6956103739963075</v>
      </c>
      <c r="G466">
        <f>LN(F466/参数实验室!$E$58)/参数实验室!$E$59</f>
        <v>0.49553069659800841</v>
      </c>
      <c r="H466" t="e">
        <f>INDEX(神经网络!$F$10:$BN$70,MATCH(ROUND(G466*2,1)/2,神经网络!$D$10:$D$70,0),MATCH(ROUND(E466*2,1)/2,神经网络!$F$8:$BN$8,0))</f>
        <v>#N/A</v>
      </c>
    </row>
    <row r="467" spans="1:11">
      <c r="A467" s="862">
        <v>40870</v>
      </c>
      <c r="B467">
        <v>2.3321000000000001</v>
      </c>
      <c r="C467">
        <v>8.5876140000000003</v>
      </c>
      <c r="D467">
        <v>0.47072399999999998</v>
      </c>
      <c r="E467">
        <f>LN(D467/参数实验室!$E$53)/参数实验室!$E$55</f>
        <v>-1.5818927132695153</v>
      </c>
      <c r="F467">
        <f t="shared" si="7"/>
        <v>3.6823523862613095</v>
      </c>
      <c r="G467">
        <f>LN(F467/参数实验室!$E$58)/参数实验室!$E$59</f>
        <v>0.49364439920619768</v>
      </c>
      <c r="H467" t="e">
        <f>INDEX(神经网络!$F$10:$BN$70,MATCH(ROUND(G467*2,1)/2,神经网络!$D$10:$D$70,0),MATCH(ROUND(E467*2,1)/2,神经网络!$F$8:$BN$8,0))</f>
        <v>#N/A</v>
      </c>
    </row>
    <row r="468" spans="1:11">
      <c r="A468" s="862">
        <v>40871</v>
      </c>
      <c r="B468">
        <v>2.4321000000000002</v>
      </c>
      <c r="C468">
        <v>8.712529</v>
      </c>
      <c r="D468">
        <v>0.492145</v>
      </c>
      <c r="E468">
        <f>LN(D468/参数实验室!$E$53)/参数实验室!$E$55</f>
        <v>-1.5293919791157378</v>
      </c>
      <c r="F468">
        <f t="shared" si="7"/>
        <v>3.5823070597426092</v>
      </c>
      <c r="G468">
        <f>LN(F468/参数实验室!$E$58)/参数实验室!$E$59</f>
        <v>0.47918742034369649</v>
      </c>
      <c r="H468" t="e">
        <f>INDEX(神经网络!$F$10:$BN$70,MATCH(ROUND(G468*2,1)/2,神经网络!$D$10:$D$70,0),MATCH(ROUND(E468*2,1)/2,神经网络!$F$8:$BN$8,0))</f>
        <v>#N/A</v>
      </c>
      <c r="I468" t="s">
        <v>105</v>
      </c>
      <c r="J468" t="s">
        <v>465</v>
      </c>
    </row>
    <row r="469" spans="1:11" s="864" customFormat="1">
      <c r="A469" s="863">
        <v>40872</v>
      </c>
      <c r="B469" s="864">
        <v>2.5061</v>
      </c>
      <c r="C469" s="864">
        <v>8.6223600000000005</v>
      </c>
      <c r="D469" s="864">
        <v>0.50383500000000003</v>
      </c>
      <c r="E469" s="864">
        <f>LN(D469/参数实验室!$E$53)/参数实验室!$E$55</f>
        <v>-1.5016967467247724</v>
      </c>
      <c r="F469" s="864">
        <f t="shared" si="7"/>
        <v>3.4405490602928857</v>
      </c>
      <c r="G469" s="864">
        <f>LN(F469/参数实验室!$E$58)/参数实验室!$E$59</f>
        <v>0.4579959377730296</v>
      </c>
      <c r="H469" s="864">
        <f>INDEX(神经网络!$F$10:$BN$70,MATCH(ROUND(G469*2,1)/2,神经网络!$D$10:$D$70,0),MATCH(ROUND(E469*2,1)/2,神经网络!$F$8:$BN$8,0))</f>
        <v>0.28681953942841615</v>
      </c>
      <c r="I469" s="864">
        <v>1</v>
      </c>
      <c r="J469" s="864">
        <v>1</v>
      </c>
      <c r="K469" s="864">
        <v>1</v>
      </c>
    </row>
    <row r="470" spans="1:11">
      <c r="A470" s="862">
        <v>40873</v>
      </c>
      <c r="B470">
        <v>2.4700000000000002</v>
      </c>
      <c r="C470">
        <v>8.5181480000000001</v>
      </c>
      <c r="D470">
        <v>0.50116099999999997</v>
      </c>
      <c r="E470">
        <f>LN(D470/参数实验室!$E$53)/参数实验室!$E$55</f>
        <v>-1.5079747172216518</v>
      </c>
      <c r="F470">
        <f t="shared" si="7"/>
        <v>3.4486429149797568</v>
      </c>
      <c r="G470">
        <f>LN(F470/参数实验室!$E$58)/参数实验室!$E$59</f>
        <v>0.45922920121707911</v>
      </c>
      <c r="H470">
        <f>INDEX(神经网络!$F$10:$BN$70,MATCH(ROUND(G470*2,1)/2,神经网络!$D$10:$D$70,0),MATCH(ROUND(E470*2,1)/2,神经网络!$F$8:$BN$8,0))</f>
        <v>0.28681953942841615</v>
      </c>
      <c r="I470">
        <f>I469*(1+(B470-B469)/B469*H469)</f>
        <v>0.9958684069377256</v>
      </c>
      <c r="J470">
        <f>J469*B470/B469</f>
        <v>0.98559514783927227</v>
      </c>
      <c r="K470">
        <f>I470/J470</f>
        <v>1.0104234067314308</v>
      </c>
    </row>
    <row r="471" spans="1:11">
      <c r="A471" s="862">
        <v>40874</v>
      </c>
      <c r="B471">
        <v>2.4799000000000002</v>
      </c>
      <c r="C471">
        <v>8.4831640000000004</v>
      </c>
      <c r="D471">
        <v>0.50265400000000005</v>
      </c>
      <c r="E471">
        <f>LN(D471/参数实验室!$E$53)/参数实验室!$E$55</f>
        <v>-1.5044653596367352</v>
      </c>
      <c r="F471">
        <f t="shared" si="7"/>
        <v>3.4207685793782008</v>
      </c>
      <c r="G471">
        <f>LN(F471/参数实验室!$E$58)/参数实验室!$E$59</f>
        <v>0.45496972773900629</v>
      </c>
      <c r="H471">
        <f>INDEX(神经网络!$F$10:$BN$70,MATCH(ROUND(G471*2,1)/2,神经网络!$D$10:$D$70,0),MATCH(ROUND(E471*2,1)/2,神经网络!$F$8:$BN$8,0))</f>
        <v>0.28681953942841615</v>
      </c>
      <c r="I471">
        <f t="shared" ref="I471:I534" si="8">I470*(1+(B471-B470)/B470*H470)</f>
        <v>0.99701325783906614</v>
      </c>
      <c r="J471">
        <f t="shared" ref="J471:J534" si="9">J470*B471/B470</f>
        <v>0.98954550895814219</v>
      </c>
      <c r="K471">
        <f t="shared" ref="K471:K534" si="10">I471/J471</f>
        <v>1.0075466452157278</v>
      </c>
    </row>
    <row r="472" spans="1:11">
      <c r="A472" s="862">
        <v>40875</v>
      </c>
      <c r="B472">
        <v>2.5499999999999998</v>
      </c>
      <c r="C472">
        <v>8.419829</v>
      </c>
      <c r="D472">
        <v>0.52129800000000004</v>
      </c>
      <c r="E472">
        <f>LN(D472/参数实验室!$E$53)/参数实验室!$E$55</f>
        <v>-1.4614989888586412</v>
      </c>
      <c r="F472">
        <f t="shared" si="7"/>
        <v>3.3018937254901961</v>
      </c>
      <c r="G472">
        <f>LN(F472/参数实验室!$E$58)/参数实验室!$E$59</f>
        <v>0.43640611441480953</v>
      </c>
      <c r="H472">
        <f>INDEX(神经网络!$F$10:$BN$70,MATCH(ROUND(G472*2,1)/2,神经网络!$D$10:$D$70,0),MATCH(ROUND(E472*2,1)/2,神经网络!$F$8:$BN$8,0))</f>
        <v>0.29342763721991222</v>
      </c>
      <c r="I472">
        <f t="shared" si="8"/>
        <v>1.0050966475433127</v>
      </c>
      <c r="J472">
        <f t="shared" si="9"/>
        <v>1.0175172578907465</v>
      </c>
      <c r="K472">
        <f t="shared" si="10"/>
        <v>0.98779321898364558</v>
      </c>
    </row>
    <row r="473" spans="1:11">
      <c r="A473" s="862">
        <v>40876</v>
      </c>
      <c r="B473">
        <v>2.7502</v>
      </c>
      <c r="C473">
        <v>8.280132</v>
      </c>
      <c r="D473">
        <v>0.56397200000000003</v>
      </c>
      <c r="E473">
        <f>LN(D473/参数实验室!$E$53)/参数实验室!$E$55</f>
        <v>-1.368672759689207</v>
      </c>
      <c r="F473">
        <f t="shared" si="7"/>
        <v>3.0107381281361354</v>
      </c>
      <c r="G473">
        <f>LN(F473/参数实验室!$E$58)/参数实验室!$E$59</f>
        <v>0.3879563726265095</v>
      </c>
      <c r="H473">
        <f>INDEX(神经网络!$F$10:$BN$70,MATCH(ROUND(G473*2,1)/2,神经网络!$D$10:$D$70,0),MATCH(ROUND(E473*2,1)/2,神经网络!$F$8:$BN$8,0))</f>
        <v>0.21509204054381317</v>
      </c>
      <c r="I473">
        <f t="shared" si="8"/>
        <v>1.0282510050021956</v>
      </c>
      <c r="J473">
        <f t="shared" si="9"/>
        <v>1.0974023382945615</v>
      </c>
      <c r="K473">
        <f t="shared" si="10"/>
        <v>0.93698634413351822</v>
      </c>
    </row>
    <row r="474" spans="1:11">
      <c r="A474" s="862">
        <v>40877</v>
      </c>
      <c r="B474">
        <v>2.9701</v>
      </c>
      <c r="C474">
        <v>8.1245010000000004</v>
      </c>
      <c r="D474">
        <v>0.60468500000000003</v>
      </c>
      <c r="E474">
        <f>LN(D474/参数实验室!$E$53)/参数实验室!$E$55</f>
        <v>-1.2864403527781341</v>
      </c>
      <c r="F474">
        <f t="shared" si="7"/>
        <v>2.7354301201979734</v>
      </c>
      <c r="G474">
        <f>LN(F474/参数实验室!$E$58)/参数实验室!$E$59</f>
        <v>0.33762466209904957</v>
      </c>
      <c r="H474">
        <f>INDEX(神经网络!$F$10:$BN$70,MATCH(ROUND(G474*2,1)/2,神经网络!$D$10:$D$70,0),MATCH(ROUND(E474*2,1)/2,神经网络!$F$8:$BN$8,0))</f>
        <v>0.13196897753022827</v>
      </c>
      <c r="I474">
        <f t="shared" si="8"/>
        <v>1.0459351649352502</v>
      </c>
      <c r="J474">
        <f t="shared" si="9"/>
        <v>1.1851482382985516</v>
      </c>
      <c r="K474">
        <f t="shared" si="10"/>
        <v>0.88253530751295584</v>
      </c>
    </row>
    <row r="475" spans="1:11">
      <c r="A475" s="862">
        <v>40878</v>
      </c>
      <c r="B475">
        <v>3.06</v>
      </c>
      <c r="C475">
        <v>7.9708949999999996</v>
      </c>
      <c r="D475">
        <v>0.62781100000000001</v>
      </c>
      <c r="E475">
        <f>LN(D475/参数实验室!$E$53)/参数实验室!$E$55</f>
        <v>-1.2421624386222558</v>
      </c>
      <c r="F475">
        <f t="shared" si="7"/>
        <v>2.6048676470588235</v>
      </c>
      <c r="G475">
        <f>LN(F475/参数实验室!$E$58)/参数实验室!$E$59</f>
        <v>0.31195571882746626</v>
      </c>
      <c r="H475">
        <f>INDEX(神经网络!$F$10:$BN$70,MATCH(ROUND(G475*2,1)/2,神经网络!$D$10:$D$70,0),MATCH(ROUND(E475*2,1)/2,神经网络!$F$8:$BN$8,0))</f>
        <v>4.7343028521857934E-2</v>
      </c>
      <c r="I475">
        <f t="shared" si="8"/>
        <v>1.0501131341570673</v>
      </c>
      <c r="J475">
        <f t="shared" si="9"/>
        <v>1.2210207094688961</v>
      </c>
      <c r="K475">
        <f t="shared" si="10"/>
        <v>0.86002892990556401</v>
      </c>
    </row>
    <row r="476" spans="1:11">
      <c r="A476" s="862">
        <v>40879</v>
      </c>
      <c r="B476">
        <v>3.1151</v>
      </c>
      <c r="C476">
        <v>8.0428750000000004</v>
      </c>
      <c r="D476">
        <v>0.63153700000000002</v>
      </c>
      <c r="E476">
        <f>LN(D476/参数实验室!$E$53)/参数实验室!$E$55</f>
        <v>-1.2351814080992036</v>
      </c>
      <c r="F476">
        <f t="shared" si="7"/>
        <v>2.5818994574813008</v>
      </c>
      <c r="G476">
        <f>LN(F476/参数实验室!$E$58)/参数实验室!$E$59</f>
        <v>0.30730734124814996</v>
      </c>
      <c r="H476">
        <f>INDEX(神经网络!$F$10:$BN$70,MATCH(ROUND(G476*2,1)/2,神经网络!$D$10:$D$70,0),MATCH(ROUND(E476*2,1)/2,神经网络!$F$8:$BN$8,0))</f>
        <v>4.7343028521857934E-2</v>
      </c>
      <c r="I476">
        <f t="shared" si="8"/>
        <v>1.0510083387443199</v>
      </c>
      <c r="J476">
        <f t="shared" si="9"/>
        <v>1.243007062766849</v>
      </c>
      <c r="K476">
        <f t="shared" si="10"/>
        <v>0.84553690017243099</v>
      </c>
    </row>
    <row r="477" spans="1:11">
      <c r="A477" s="862">
        <v>40880</v>
      </c>
      <c r="B477">
        <v>2.794</v>
      </c>
      <c r="C477">
        <v>7.914841</v>
      </c>
      <c r="D477">
        <v>0.57397200000000004</v>
      </c>
      <c r="E477">
        <f>LN(D477/参数实验室!$E$53)/参数实验室!$E$55</f>
        <v>-1.3479374051512796</v>
      </c>
      <c r="F477">
        <f t="shared" si="7"/>
        <v>2.8327992125984252</v>
      </c>
      <c r="G477">
        <f>LN(F477/参数实验室!$E$58)/参数实验室!$E$59</f>
        <v>0.35598230099058265</v>
      </c>
      <c r="H477">
        <f>INDEX(神经网络!$F$10:$BN$70,MATCH(ROUND(G477*2,1)/2,神经网络!$D$10:$D$70,0),MATCH(ROUND(E477*2,1)/2,神经网络!$F$8:$BN$8,0))</f>
        <v>0.13306083137830088</v>
      </c>
      <c r="I477">
        <f t="shared" si="8"/>
        <v>1.045879364588737</v>
      </c>
      <c r="J477">
        <f t="shared" si="9"/>
        <v>1.1148796935477436</v>
      </c>
      <c r="K477">
        <f t="shared" si="10"/>
        <v>0.93810961903931045</v>
      </c>
    </row>
    <row r="478" spans="1:11">
      <c r="A478" s="862">
        <v>40881</v>
      </c>
      <c r="B478">
        <v>2.8281000000000001</v>
      </c>
      <c r="C478">
        <v>8.0015049999999999</v>
      </c>
      <c r="D478">
        <v>0.57735300000000001</v>
      </c>
      <c r="E478">
        <f>LN(D478/参数实验室!$E$53)/参数实验室!$E$55</f>
        <v>-1.3410084195323331</v>
      </c>
      <c r="F478">
        <f t="shared" si="7"/>
        <v>2.8292864467310208</v>
      </c>
      <c r="G478">
        <f>LN(F478/参数实验室!$E$58)/参数实验室!$E$59</f>
        <v>0.35533106054125724</v>
      </c>
      <c r="H478">
        <f>INDEX(神经网络!$F$10:$BN$70,MATCH(ROUND(G478*2,1)/2,神经网络!$D$10:$D$70,0),MATCH(ROUND(E478*2,1)/2,神经网络!$F$8:$BN$8,0))</f>
        <v>0.13306083137830088</v>
      </c>
      <c r="I478">
        <f t="shared" si="8"/>
        <v>1.0475778421127453</v>
      </c>
      <c r="J478">
        <f t="shared" si="9"/>
        <v>1.1284864929571845</v>
      </c>
      <c r="K478">
        <f t="shared" si="10"/>
        <v>0.9283033945471344</v>
      </c>
    </row>
    <row r="479" spans="1:11">
      <c r="A479" s="862">
        <v>40882</v>
      </c>
      <c r="B479">
        <v>2.8797999999999999</v>
      </c>
      <c r="C479">
        <v>7.9606050000000002</v>
      </c>
      <c r="D479">
        <v>0.58900799999999998</v>
      </c>
      <c r="E479">
        <f>LN(D479/参数实验室!$E$53)/参数实验室!$E$55</f>
        <v>-1.3174299875655171</v>
      </c>
      <c r="F479">
        <f t="shared" si="7"/>
        <v>2.7642909229807628</v>
      </c>
      <c r="G479">
        <f>LN(F479/参数实验室!$E$58)/参数实验室!$E$59</f>
        <v>0.34313324988281524</v>
      </c>
      <c r="H479">
        <f>INDEX(神经网络!$F$10:$BN$70,MATCH(ROUND(G479*2,1)/2,神经网络!$D$10:$D$70,0),MATCH(ROUND(E479*2,1)/2,神经网络!$F$8:$BN$8,0))</f>
        <v>0.13196897753022827</v>
      </c>
      <c r="I479">
        <f t="shared" si="8"/>
        <v>1.0501260351094142</v>
      </c>
      <c r="J479">
        <f t="shared" si="9"/>
        <v>1.1491161565779497</v>
      </c>
      <c r="K479">
        <f t="shared" si="10"/>
        <v>0.91385542627533267</v>
      </c>
    </row>
    <row r="480" spans="1:11">
      <c r="A480" s="862">
        <v>40883</v>
      </c>
      <c r="B480">
        <v>3.03</v>
      </c>
      <c r="C480">
        <v>7.838082</v>
      </c>
      <c r="D480">
        <v>0.61911799999999995</v>
      </c>
      <c r="E480">
        <f>LN(D480/参数实验室!$E$53)/参数实验室!$E$55</f>
        <v>-1.258612069840789</v>
      </c>
      <c r="F480">
        <f t="shared" si="7"/>
        <v>2.5868257425742578</v>
      </c>
      <c r="G480">
        <f>LN(F480/参数实验室!$E$58)/参数实验室!$E$59</f>
        <v>0.30830781286590542</v>
      </c>
      <c r="H480">
        <f>INDEX(神经网络!$F$10:$BN$70,MATCH(ROUND(G480*2,1)/2,神经网络!$D$10:$D$70,0),MATCH(ROUND(E480*2,1)/2,神经网络!$F$8:$BN$8,0))</f>
        <v>4.7343028521857934E-2</v>
      </c>
      <c r="I480">
        <f t="shared" si="8"/>
        <v>1.0573540806964394</v>
      </c>
      <c r="J480">
        <f t="shared" si="9"/>
        <v>1.2090499181995928</v>
      </c>
      <c r="K480">
        <f t="shared" si="10"/>
        <v>0.87453302364136876</v>
      </c>
    </row>
    <row r="481" spans="1:11">
      <c r="A481" s="862">
        <v>40884</v>
      </c>
      <c r="B481">
        <v>2.99</v>
      </c>
      <c r="C481">
        <v>7.8284260000000003</v>
      </c>
      <c r="D481">
        <v>0.61474399999999996</v>
      </c>
      <c r="E481">
        <f>LN(D481/参数实验室!$E$53)/参数实验室!$E$55</f>
        <v>-1.2669764773761305</v>
      </c>
      <c r="F481">
        <f t="shared" si="7"/>
        <v>2.6182026755852843</v>
      </c>
      <c r="G481">
        <f>LN(F481/参数实验室!$E$58)/参数实验室!$E$59</f>
        <v>0.31463573590997518</v>
      </c>
      <c r="H481">
        <f>INDEX(神经网络!$F$10:$BN$70,MATCH(ROUND(G481*2,1)/2,神经网络!$D$10:$D$70,0),MATCH(ROUND(E481*2,1)/2,神经网络!$F$8:$BN$8,0))</f>
        <v>4.7343028521857934E-2</v>
      </c>
      <c r="I481">
        <f t="shared" si="8"/>
        <v>1.056693244466735</v>
      </c>
      <c r="J481">
        <f t="shared" si="9"/>
        <v>1.1930888631738559</v>
      </c>
      <c r="K481">
        <f t="shared" si="10"/>
        <v>0.88567857523681748</v>
      </c>
    </row>
    <row r="482" spans="1:11">
      <c r="A482" s="862">
        <v>40885</v>
      </c>
      <c r="B482">
        <v>2.98</v>
      </c>
      <c r="C482">
        <v>7.7735219999999998</v>
      </c>
      <c r="D482">
        <v>0.61605299999999996</v>
      </c>
      <c r="E482">
        <f>LN(D482/参数实验室!$E$53)/参数实验室!$E$55</f>
        <v>-1.2644670504298203</v>
      </c>
      <c r="F482">
        <f t="shared" si="7"/>
        <v>2.6085644295302015</v>
      </c>
      <c r="G482">
        <f>LN(F482/参数实验室!$E$58)/参数实验室!$E$59</f>
        <v>0.31270005442949783</v>
      </c>
      <c r="H482">
        <f>INDEX(神经网络!$F$10:$BN$70,MATCH(ROUND(G482*2,1)/2,神经网络!$D$10:$D$70,0),MATCH(ROUND(E482*2,1)/2,神经网络!$F$8:$BN$8,0))</f>
        <v>4.7343028521857934E-2</v>
      </c>
      <c r="I482">
        <f t="shared" si="8"/>
        <v>1.0565259298901073</v>
      </c>
      <c r="J482">
        <f t="shared" si="9"/>
        <v>1.1890985994174215</v>
      </c>
      <c r="K482">
        <f t="shared" si="10"/>
        <v>0.88850994392536842</v>
      </c>
    </row>
    <row r="483" spans="1:11">
      <c r="A483" s="862">
        <v>40886</v>
      </c>
      <c r="B483">
        <v>2.97</v>
      </c>
      <c r="C483">
        <v>7.8764459999999996</v>
      </c>
      <c r="D483">
        <v>0.60914900000000005</v>
      </c>
      <c r="E483">
        <f>LN(D483/参数实验室!$E$53)/参数实验室!$E$55</f>
        <v>-1.2777629846641336</v>
      </c>
      <c r="F483">
        <f t="shared" si="7"/>
        <v>2.65200202020202</v>
      </c>
      <c r="G483">
        <f>LN(F483/参数实验室!$E$58)/参数实验室!$E$59</f>
        <v>0.32136790929557307</v>
      </c>
      <c r="H483">
        <f>INDEX(神经网络!$F$10:$BN$70,MATCH(ROUND(G483*2,1)/2,神经网络!$D$10:$D$70,0),MATCH(ROUND(E483*2,1)/2,神经网络!$F$8:$BN$8,0))</f>
        <v>4.6475106816339436E-2</v>
      </c>
      <c r="I483">
        <f t="shared" si="8"/>
        <v>1.0563580804363057</v>
      </c>
      <c r="J483">
        <f t="shared" si="9"/>
        <v>1.1851083356609873</v>
      </c>
      <c r="K483">
        <f t="shared" si="10"/>
        <v>0.89135992773785377</v>
      </c>
    </row>
    <row r="484" spans="1:11">
      <c r="A484" s="862">
        <v>40887</v>
      </c>
      <c r="B484">
        <v>3.05</v>
      </c>
      <c r="C484">
        <v>7.8845219999999996</v>
      </c>
      <c r="D484">
        <v>0.63235399999999997</v>
      </c>
      <c r="E484">
        <f>LN(D484/参数实验室!$E$53)/参数实验室!$E$55</f>
        <v>-1.2336561839547544</v>
      </c>
      <c r="F484">
        <f t="shared" si="7"/>
        <v>2.5850891803278691</v>
      </c>
      <c r="G484">
        <f>LN(F484/参数实验室!$E$58)/参数实验室!$E$59</f>
        <v>0.30795535472847707</v>
      </c>
      <c r="H484">
        <f>INDEX(神经网络!$F$10:$BN$70,MATCH(ROUND(G484*2,1)/2,神经网络!$D$10:$D$70,0),MATCH(ROUND(E484*2,1)/2,神经网络!$F$8:$BN$8,0))</f>
        <v>4.7343028521857934E-2</v>
      </c>
      <c r="I484">
        <f t="shared" si="8"/>
        <v>1.0576804872948804</v>
      </c>
      <c r="J484">
        <f t="shared" si="9"/>
        <v>1.2170304457124614</v>
      </c>
      <c r="K484">
        <f t="shared" si="10"/>
        <v>0.86906658006875415</v>
      </c>
    </row>
    <row r="485" spans="1:11">
      <c r="A485" s="862">
        <v>40888</v>
      </c>
      <c r="B485">
        <v>3.2511000000000001</v>
      </c>
      <c r="C485">
        <v>7.728332</v>
      </c>
      <c r="D485">
        <v>0.66826399999999997</v>
      </c>
      <c r="E485">
        <f>LN(D485/参数实验室!$E$53)/参数实验室!$E$55</f>
        <v>-1.1684937627340417</v>
      </c>
      <c r="F485">
        <f t="shared" si="7"/>
        <v>2.3771437359662881</v>
      </c>
      <c r="G485">
        <f>LN(F485/参数实验室!$E$58)/参数实验室!$E$59</f>
        <v>0.26394091071956516</v>
      </c>
      <c r="H485">
        <f>INDEX(神经网络!$F$10:$BN$70,MATCH(ROUND(G485*2,1)/2,神经网络!$D$10:$D$70,0),MATCH(ROUND(E485*2,1)/2,神经网络!$F$8:$BN$8,0))</f>
        <v>-2.4216379023306742E-2</v>
      </c>
      <c r="I485">
        <f t="shared" si="8"/>
        <v>1.0609820744006599</v>
      </c>
      <c r="J485">
        <f t="shared" si="9"/>
        <v>1.2972746498543553</v>
      </c>
      <c r="K485">
        <f t="shared" si="10"/>
        <v>0.81785462663575226</v>
      </c>
    </row>
    <row r="486" spans="1:11">
      <c r="A486" s="862">
        <v>40889</v>
      </c>
      <c r="B486">
        <v>3.1349999999999998</v>
      </c>
      <c r="C486">
        <v>7.8378249999999996</v>
      </c>
      <c r="D486">
        <v>0.65547500000000003</v>
      </c>
      <c r="E486">
        <f>LN(D486/参数实验室!$E$53)/参数实验室!$E$55</f>
        <v>-1.1912903014745402</v>
      </c>
      <c r="F486">
        <f t="shared" si="7"/>
        <v>2.5001036682615632</v>
      </c>
      <c r="G486">
        <f>LN(F486/参数实验室!$E$58)/参数实验室!$E$59</f>
        <v>0.29041063444020554</v>
      </c>
      <c r="H486">
        <f>INDEX(神经网络!$F$10:$BN$70,MATCH(ROUND(G486*2,1)/2,神经网络!$D$10:$D$70,0),MATCH(ROUND(E486*2,1)/2,神经网络!$F$8:$BN$8,0))</f>
        <v>4.7977949167788955E-2</v>
      </c>
      <c r="I486">
        <f t="shared" si="8"/>
        <v>1.0618996020141682</v>
      </c>
      <c r="J486">
        <f t="shared" si="9"/>
        <v>1.2509476876421528</v>
      </c>
      <c r="K486">
        <f t="shared" si="10"/>
        <v>0.84887610609496256</v>
      </c>
    </row>
    <row r="487" spans="1:11">
      <c r="A487" s="862">
        <v>40890</v>
      </c>
      <c r="B487">
        <v>3.2498999999999998</v>
      </c>
      <c r="C487">
        <v>7.92753</v>
      </c>
      <c r="D487">
        <v>0.666605</v>
      </c>
      <c r="E487">
        <f>LN(D487/参数实验室!$E$53)/参数实验室!$E$55</f>
        <v>-1.1714262027554252</v>
      </c>
      <c r="F487">
        <f t="shared" si="7"/>
        <v>2.4393150558478722</v>
      </c>
      <c r="G487">
        <f>LN(F487/参数实验室!$E$58)/参数实验室!$E$59</f>
        <v>0.27749139770705961</v>
      </c>
      <c r="H487">
        <f>INDEX(神经网络!$F$10:$BN$70,MATCH(ROUND(G487*2,1)/2,神经网络!$D$10:$D$70,0),MATCH(ROUND(E487*2,1)/2,神经网络!$F$8:$BN$8,0))</f>
        <v>4.8566625682529785E-2</v>
      </c>
      <c r="I487">
        <f t="shared" si="8"/>
        <v>1.0637668741714446</v>
      </c>
      <c r="J487">
        <f t="shared" si="9"/>
        <v>1.296795818203583</v>
      </c>
      <c r="K487">
        <f t="shared" si="10"/>
        <v>0.82030405962062147</v>
      </c>
    </row>
    <row r="488" spans="1:11">
      <c r="A488" s="862">
        <v>40891</v>
      </c>
      <c r="B488">
        <v>3.15</v>
      </c>
      <c r="C488">
        <v>7.8979100000000004</v>
      </c>
      <c r="D488">
        <v>0.650146</v>
      </c>
      <c r="E488">
        <f>LN(D488/参数实验室!$E$53)/参数实验室!$E$55</f>
        <v>-1.200920875660042</v>
      </c>
      <c r="F488">
        <f t="shared" si="7"/>
        <v>2.5072730158730159</v>
      </c>
      <c r="G488">
        <f>LN(F488/参数实验室!$E$58)/参数实验室!$E$59</f>
        <v>0.2919135625755116</v>
      </c>
      <c r="H488">
        <f>INDEX(神经网络!$F$10:$BN$70,MATCH(ROUND(G488*2,1)/2,神经网络!$D$10:$D$70,0),MATCH(ROUND(E488*2,1)/2,神经网络!$F$8:$BN$8,0))</f>
        <v>4.7977949167788955E-2</v>
      </c>
      <c r="I488">
        <f t="shared" si="8"/>
        <v>1.0621787667212532</v>
      </c>
      <c r="J488">
        <f t="shared" si="9"/>
        <v>1.2569330832768044</v>
      </c>
      <c r="K488">
        <f t="shared" si="10"/>
        <v>0.84505593881908991</v>
      </c>
    </row>
    <row r="489" spans="1:11">
      <c r="A489" s="862">
        <v>40892</v>
      </c>
      <c r="B489">
        <v>3.2</v>
      </c>
      <c r="C489">
        <v>8.2216199999999997</v>
      </c>
      <c r="D489">
        <v>0.66004399999999996</v>
      </c>
      <c r="E489">
        <f>LN(D489/参数实验室!$E$53)/参数实验室!$E$55</f>
        <v>-1.1830953392643857</v>
      </c>
      <c r="F489">
        <f t="shared" si="7"/>
        <v>2.5692562499999996</v>
      </c>
      <c r="G489">
        <f>LN(F489/参数实验室!$E$58)/参数实验室!$E$59</f>
        <v>0.30473088956765615</v>
      </c>
      <c r="H489">
        <f>INDEX(神经网络!$F$10:$BN$70,MATCH(ROUND(G489*2,1)/2,神经网络!$D$10:$D$70,0),MATCH(ROUND(E489*2,1)/2,神经网络!$F$8:$BN$8,0))</f>
        <v>4.7977949167788955E-2</v>
      </c>
      <c r="I489">
        <f t="shared" si="8"/>
        <v>1.0629876740050128</v>
      </c>
      <c r="J489">
        <f t="shared" si="9"/>
        <v>1.276884402058976</v>
      </c>
      <c r="K489">
        <f t="shared" si="10"/>
        <v>0.83248544056998841</v>
      </c>
    </row>
    <row r="490" spans="1:11">
      <c r="A490" s="862">
        <v>40893</v>
      </c>
      <c r="B490">
        <v>3.2</v>
      </c>
      <c r="C490">
        <v>8.3439779999999999</v>
      </c>
      <c r="D490">
        <v>0.66134300000000001</v>
      </c>
      <c r="E490">
        <f>LN(D490/参数实验室!$E$53)/参数实验室!$E$55</f>
        <v>-1.1807758068978786</v>
      </c>
      <c r="F490">
        <f t="shared" si="7"/>
        <v>2.607493125</v>
      </c>
      <c r="G490">
        <f>LN(F490/参数实验室!$E$58)/参数实验室!$E$59</f>
        <v>0.31248445921565066</v>
      </c>
      <c r="H490">
        <f>INDEX(神经网络!$F$10:$BN$70,MATCH(ROUND(G490*2,1)/2,神经网络!$D$10:$D$70,0),MATCH(ROUND(E490*2,1)/2,神经网络!$F$8:$BN$8,0))</f>
        <v>4.7977949167788955E-2</v>
      </c>
      <c r="I490">
        <f t="shared" si="8"/>
        <v>1.0629876740050128</v>
      </c>
      <c r="J490">
        <f t="shared" si="9"/>
        <v>1.276884402058976</v>
      </c>
      <c r="K490">
        <f t="shared" si="10"/>
        <v>0.83248544056998841</v>
      </c>
    </row>
    <row r="491" spans="1:11">
      <c r="A491" s="862">
        <v>40894</v>
      </c>
      <c r="B491">
        <v>3.2000999999999999</v>
      </c>
      <c r="C491">
        <v>8.3053749999999997</v>
      </c>
      <c r="D491">
        <v>0.65825199999999995</v>
      </c>
      <c r="E491">
        <f>LN(D491/参数实验室!$E$53)/参数实验室!$E$55</f>
        <v>-1.1863026904440008</v>
      </c>
      <c r="F491">
        <f t="shared" si="7"/>
        <v>2.5953485828567855</v>
      </c>
      <c r="G491">
        <f>LN(F491/参数实验室!$E$58)/参数实验室!$E$59</f>
        <v>0.31003421222381422</v>
      </c>
      <c r="H491">
        <f>INDEX(神经网络!$F$10:$BN$70,MATCH(ROUND(G491*2,1)/2,神经网络!$D$10:$D$70,0),MATCH(ROUND(E491*2,1)/2,神经网络!$F$8:$BN$8,0))</f>
        <v>4.7977949167788955E-2</v>
      </c>
      <c r="I491">
        <f t="shared" si="8"/>
        <v>1.0629892677540311</v>
      </c>
      <c r="J491">
        <f t="shared" si="9"/>
        <v>1.2769243046965402</v>
      </c>
      <c r="K491">
        <f t="shared" si="10"/>
        <v>0.8324606743284203</v>
      </c>
    </row>
    <row r="492" spans="1:11">
      <c r="A492" s="862">
        <v>40895</v>
      </c>
      <c r="B492">
        <v>3.1930000000000001</v>
      </c>
      <c r="C492">
        <v>8.2660160000000005</v>
      </c>
      <c r="D492">
        <v>0.65885800000000005</v>
      </c>
      <c r="E492">
        <f>LN(D492/参数实验室!$E$53)/参数实验室!$E$55</f>
        <v>-1.1852170855722817</v>
      </c>
      <c r="F492">
        <f t="shared" si="7"/>
        <v>2.5887929846539306</v>
      </c>
      <c r="G492">
        <f>LN(F492/参数实验室!$E$58)/参数实验室!$E$59</f>
        <v>0.3087068047790959</v>
      </c>
      <c r="H492">
        <f>INDEX(神经网络!$F$10:$BN$70,MATCH(ROUND(G492*2,1)/2,神经网络!$D$10:$D$70,0),MATCH(ROUND(E492*2,1)/2,神经网络!$F$8:$BN$8,0))</f>
        <v>4.7977949167788955E-2</v>
      </c>
      <c r="I492">
        <f t="shared" si="8"/>
        <v>1.0628761149400925</v>
      </c>
      <c r="J492">
        <f t="shared" si="9"/>
        <v>1.2740912174294718</v>
      </c>
      <c r="K492">
        <f t="shared" si="10"/>
        <v>0.83422293506149903</v>
      </c>
    </row>
    <row r="493" spans="1:11">
      <c r="A493" s="862">
        <v>40896</v>
      </c>
      <c r="B493">
        <v>3.5202</v>
      </c>
      <c r="C493">
        <v>8.0845760000000002</v>
      </c>
      <c r="D493">
        <v>0.72601300000000002</v>
      </c>
      <c r="E493">
        <f>LN(D493/参数实验室!$E$53)/参数实验室!$E$55</f>
        <v>-1.0707103681824115</v>
      </c>
      <c r="F493">
        <f t="shared" si="7"/>
        <v>2.296624055451395</v>
      </c>
      <c r="G493">
        <f>LN(F493/参数实验室!$E$58)/参数实验室!$E$59</f>
        <v>0.24585474829840809</v>
      </c>
      <c r="H493">
        <f>INDEX(神经网络!$F$10:$BN$70,MATCH(ROUND(G493*2,1)/2,神经网络!$D$10:$D$70,0),MATCH(ROUND(E493*2,1)/2,神经网络!$F$8:$BN$8,0))</f>
        <v>-1.1300224395647863E-2</v>
      </c>
      <c r="I493">
        <f t="shared" si="8"/>
        <v>1.0681017455148822</v>
      </c>
      <c r="J493">
        <f t="shared" si="9"/>
        <v>1.4046526475400023</v>
      </c>
      <c r="K493">
        <f t="shared" si="10"/>
        <v>0.76040275678508229</v>
      </c>
    </row>
    <row r="494" spans="1:11">
      <c r="A494" s="862">
        <v>40897</v>
      </c>
      <c r="B494">
        <v>3.95</v>
      </c>
      <c r="C494">
        <v>8.1600970000000004</v>
      </c>
      <c r="D494">
        <v>0.81110800000000005</v>
      </c>
      <c r="E494">
        <f>LN(D494/参数实验室!$E$53)/参数实验室!$E$55</f>
        <v>-0.93995443101801746</v>
      </c>
      <c r="F494">
        <f t="shared" si="7"/>
        <v>2.0658473417721517</v>
      </c>
      <c r="G494">
        <f>LN(F494/参数实验室!$E$58)/参数实验室!$E$59</f>
        <v>0.19027282824917197</v>
      </c>
      <c r="H494">
        <f>INDEX(神经网络!$F$10:$BN$70,MATCH(ROUND(G494*2,1)/2,神经网络!$D$10:$D$70,0),MATCH(ROUND(E494*2,1)/2,神经网络!$F$8:$BN$8,0))</f>
        <v>-3.7248197875735377E-2</v>
      </c>
      <c r="I494">
        <f t="shared" si="8"/>
        <v>1.06662808052856</v>
      </c>
      <c r="J494">
        <f t="shared" si="9"/>
        <v>1.5761541837915487</v>
      </c>
      <c r="K494">
        <f t="shared" si="10"/>
        <v>0.67672826142091747</v>
      </c>
    </row>
    <row r="495" spans="1:11">
      <c r="A495" s="862">
        <v>40898</v>
      </c>
      <c r="B495">
        <v>3.89</v>
      </c>
      <c r="C495">
        <v>8.0086919999999999</v>
      </c>
      <c r="D495">
        <v>0.79739599999999999</v>
      </c>
      <c r="E495">
        <f>LN(D495/参数实验室!$E$53)/参数实验室!$E$55</f>
        <v>-0.96006898262103557</v>
      </c>
      <c r="F495">
        <f t="shared" si="7"/>
        <v>2.0587897172236502</v>
      </c>
      <c r="G495">
        <f>LN(F495/参数实验室!$E$58)/参数实验室!$E$59</f>
        <v>0.18847668165931866</v>
      </c>
      <c r="H495">
        <f>INDEX(神经网络!$F$10:$BN$70,MATCH(ROUND(G495*2,1)/2,神经网络!$D$10:$D$70,0),MATCH(ROUND(E495*2,1)/2,神经网络!$F$8:$BN$8,0))</f>
        <v>-3.7248197875735377E-2</v>
      </c>
      <c r="I495">
        <f t="shared" si="8"/>
        <v>1.0672315738015221</v>
      </c>
      <c r="J495">
        <f t="shared" si="9"/>
        <v>1.5522126012529427</v>
      </c>
      <c r="K495">
        <f t="shared" si="10"/>
        <v>0.68755502496246657</v>
      </c>
    </row>
    <row r="496" spans="1:11">
      <c r="A496" s="862">
        <v>40899</v>
      </c>
      <c r="B496">
        <v>3.8900999999999999</v>
      </c>
      <c r="C496">
        <v>7.9892000000000003</v>
      </c>
      <c r="D496">
        <v>0.79956499999999997</v>
      </c>
      <c r="E496">
        <f>LN(D496/参数实验室!$E$53)/参数实验室!$E$55</f>
        <v>-0.95686428775415677</v>
      </c>
      <c r="F496">
        <f t="shared" si="7"/>
        <v>2.0537261252924091</v>
      </c>
      <c r="G496">
        <f>LN(F496/参数实验室!$E$58)/参数实验室!$E$59</f>
        <v>0.18718421342702152</v>
      </c>
      <c r="H496">
        <f>INDEX(神经网络!$F$10:$BN$70,MATCH(ROUND(G496*2,1)/2,神经网络!$D$10:$D$70,0),MATCH(ROUND(E496*2,1)/2,神经网络!$F$8:$BN$8,0))</f>
        <v>-3.7248197875735377E-2</v>
      </c>
      <c r="I496">
        <f t="shared" si="8"/>
        <v>1.0672305518875673</v>
      </c>
      <c r="J496">
        <f t="shared" si="9"/>
        <v>1.5522525038905068</v>
      </c>
      <c r="K496">
        <f t="shared" si="10"/>
        <v>0.68753669213784552</v>
      </c>
    </row>
    <row r="497" spans="1:11">
      <c r="A497" s="862">
        <v>40900</v>
      </c>
      <c r="B497">
        <v>3.9468000000000001</v>
      </c>
      <c r="C497">
        <v>7.9687799999999998</v>
      </c>
      <c r="D497">
        <v>0.80606999999999995</v>
      </c>
      <c r="E497">
        <f>LN(D497/参数实验室!$E$53)/参数实验室!$E$55</f>
        <v>-0.9473050332040569</v>
      </c>
      <c r="F497">
        <f t="shared" si="7"/>
        <v>2.0190483429613861</v>
      </c>
      <c r="G497">
        <f>LN(F497/参数实验室!$E$58)/参数实验室!$E$59</f>
        <v>0.17824622078427135</v>
      </c>
      <c r="H497">
        <f>INDEX(神经网络!$F$10:$BN$70,MATCH(ROUND(G497*2,1)/2,神经网络!$D$10:$D$70,0),MATCH(ROUND(E497*2,1)/2,神经网络!$F$8:$BN$8,0))</f>
        <v>-3.7248197875735377E-2</v>
      </c>
      <c r="I497">
        <f t="shared" si="8"/>
        <v>1.0666511421248916</v>
      </c>
      <c r="J497">
        <f t="shared" si="9"/>
        <v>1.5748772993894895</v>
      </c>
      <c r="K497">
        <f t="shared" si="10"/>
        <v>0.67729158489895391</v>
      </c>
    </row>
    <row r="498" spans="1:11">
      <c r="A498" s="862">
        <v>40901</v>
      </c>
      <c r="B498">
        <v>3.94</v>
      </c>
      <c r="C498">
        <v>7.8165969999999998</v>
      </c>
      <c r="D498">
        <v>0.80659700000000001</v>
      </c>
      <c r="E498">
        <f>LN(D498/参数实验室!$E$53)/参数实验室!$E$55</f>
        <v>-0.94653397509757242</v>
      </c>
      <c r="F498">
        <f t="shared" si="7"/>
        <v>1.9839078680203046</v>
      </c>
      <c r="G498">
        <f>LN(F498/参数实验室!$E$58)/参数实验室!$E$59</f>
        <v>0.16903098425389157</v>
      </c>
      <c r="H498">
        <f>INDEX(神经网络!$F$10:$BN$70,MATCH(ROUND(G498*2,1)/2,神经网络!$D$10:$D$70,0),MATCH(ROUND(E498*2,1)/2,神经网络!$F$8:$BN$8,0))</f>
        <v>-3.5957733245887628E-2</v>
      </c>
      <c r="I498">
        <f t="shared" si="8"/>
        <v>1.0667195949634145</v>
      </c>
      <c r="J498">
        <f t="shared" si="9"/>
        <v>1.5721639200351143</v>
      </c>
      <c r="K498">
        <f t="shared" si="10"/>
        <v>0.67850405506035871</v>
      </c>
    </row>
    <row r="499" spans="1:11">
      <c r="A499" s="862">
        <v>40902</v>
      </c>
      <c r="B499">
        <v>4.2249999999999996</v>
      </c>
      <c r="C499">
        <v>7.6362800000000002</v>
      </c>
      <c r="D499">
        <v>0.86693699999999996</v>
      </c>
      <c r="E499">
        <f>LN(D499/参数实验室!$E$53)/参数实验室!$E$55</f>
        <v>-0.86142404354384328</v>
      </c>
      <c r="F499">
        <f t="shared" si="7"/>
        <v>1.8074035502958581</v>
      </c>
      <c r="G499">
        <f>LN(F499/参数实验室!$E$58)/参数实验室!$E$59</f>
        <v>0.12012652393187273</v>
      </c>
      <c r="H499">
        <f>INDEX(神经网络!$F$10:$BN$70,MATCH(ROUND(G499*2,1)/2,神经网络!$D$10:$D$70,0),MATCH(ROUND(E499*2,1)/2,神经网络!$F$8:$BN$8,0))</f>
        <v>-0.12697389629421324</v>
      </c>
      <c r="I499">
        <f t="shared" si="8"/>
        <v>1.0639450535132879</v>
      </c>
      <c r="J499">
        <f t="shared" si="9"/>
        <v>1.6858864370934916</v>
      </c>
      <c r="K499">
        <f t="shared" si="10"/>
        <v>0.63108939612062753</v>
      </c>
    </row>
    <row r="500" spans="1:11">
      <c r="A500" s="862">
        <v>40903</v>
      </c>
      <c r="B500">
        <v>4.0179999999999998</v>
      </c>
      <c r="C500">
        <v>7.371067</v>
      </c>
      <c r="D500">
        <v>0.81869400000000003</v>
      </c>
      <c r="E500">
        <f>LN(D500/参数实验室!$E$53)/参数实验室!$E$55</f>
        <v>-0.92897190339773394</v>
      </c>
      <c r="F500">
        <f t="shared" si="7"/>
        <v>1.8345114484818319</v>
      </c>
      <c r="G500">
        <f>LN(F500/参数实验室!$E$58)/参数实验室!$E$59</f>
        <v>0.12793996973023539</v>
      </c>
      <c r="H500">
        <f>INDEX(神经网络!$F$10:$BN$70,MATCH(ROUND(G500*2,1)/2,神经网络!$D$10:$D$70,0),MATCH(ROUND(E500*2,1)/2,神经网络!$F$8:$BN$8,0))</f>
        <v>-3.5957733245887628E-2</v>
      </c>
      <c r="I500">
        <f t="shared" si="8"/>
        <v>1.0705638233404406</v>
      </c>
      <c r="J500">
        <f t="shared" si="9"/>
        <v>1.6032879773353017</v>
      </c>
      <c r="K500">
        <f t="shared" si="10"/>
        <v>0.66773021345780947</v>
      </c>
    </row>
    <row r="501" spans="1:11">
      <c r="A501" s="862">
        <v>40904</v>
      </c>
      <c r="B501">
        <v>4.07</v>
      </c>
      <c r="C501">
        <v>7.2398280000000002</v>
      </c>
      <c r="D501">
        <v>0.83793399999999996</v>
      </c>
      <c r="E501">
        <f>LN(D501/参数实验室!$E$53)/参数实验室!$E$55</f>
        <v>-0.90156747337649001</v>
      </c>
      <c r="F501">
        <f t="shared" si="7"/>
        <v>1.7788275184275184</v>
      </c>
      <c r="G501">
        <f>LN(F501/参数实验室!$E$58)/参数实验室!$E$59</f>
        <v>0.11176199693127431</v>
      </c>
      <c r="H501">
        <f>INDEX(神经网络!$F$10:$BN$70,MATCH(ROUND(G501*2,1)/2,神经网络!$D$10:$D$70,0),MATCH(ROUND(E501*2,1)/2,神经网络!$F$8:$BN$8,0))</f>
        <v>-7.8584219924753118E-2</v>
      </c>
      <c r="I501">
        <f t="shared" si="8"/>
        <v>1.0700656295833766</v>
      </c>
      <c r="J501">
        <f t="shared" si="9"/>
        <v>1.6240373488687603</v>
      </c>
      <c r="K501">
        <f t="shared" si="10"/>
        <v>0.65889225412749386</v>
      </c>
    </row>
    <row r="502" spans="1:11">
      <c r="A502" s="862">
        <v>40905</v>
      </c>
      <c r="B502">
        <v>4.1855000000000002</v>
      </c>
      <c r="C502">
        <v>7.1278610000000002</v>
      </c>
      <c r="D502">
        <v>0.86007199999999995</v>
      </c>
      <c r="E502">
        <f>LN(D502/参数实验室!$E$53)/参数实验室!$E$55</f>
        <v>-0.87080332144969819</v>
      </c>
      <c r="F502">
        <f t="shared" si="7"/>
        <v>1.702989129136304</v>
      </c>
      <c r="G502">
        <f>LN(F502/参数实验室!$E$58)/参数实验室!$E$59</f>
        <v>8.8894404677027347E-2</v>
      </c>
      <c r="H502">
        <f>INDEX(神经网络!$F$10:$BN$70,MATCH(ROUND(G502*2,1)/2,神经网络!$D$10:$D$70,0),MATCH(ROUND(E502*2,1)/2,神经网络!$F$8:$BN$8,0))</f>
        <v>-0.12697389629421324</v>
      </c>
      <c r="I502">
        <f t="shared" si="8"/>
        <v>1.0676792840047939</v>
      </c>
      <c r="J502">
        <f t="shared" si="9"/>
        <v>1.6701248952555763</v>
      </c>
      <c r="K502">
        <f t="shared" si="10"/>
        <v>0.63928110229229829</v>
      </c>
    </row>
    <row r="503" spans="1:11">
      <c r="A503" s="862">
        <v>40906</v>
      </c>
      <c r="B503">
        <v>4.1660000000000004</v>
      </c>
      <c r="C503">
        <v>7.149019</v>
      </c>
      <c r="D503">
        <v>0.85308799999999996</v>
      </c>
      <c r="E503">
        <f>LN(D503/参数实验室!$E$53)/参数实验室!$E$55</f>
        <v>-0.88042232060993975</v>
      </c>
      <c r="F503">
        <f t="shared" si="7"/>
        <v>1.7160391262602015</v>
      </c>
      <c r="G503">
        <f>LN(F503/参数实验室!$E$58)/参数实验室!$E$59</f>
        <v>9.2901026736241191E-2</v>
      </c>
      <c r="H503">
        <f>INDEX(神经网络!$F$10:$BN$70,MATCH(ROUND(G503*2,1)/2,神经网络!$D$10:$D$70,0),MATCH(ROUND(E503*2,1)/2,神经网络!$F$8:$BN$8,0))</f>
        <v>-7.8584219924753118E-2</v>
      </c>
      <c r="I503">
        <f t="shared" si="8"/>
        <v>1.068310884595957</v>
      </c>
      <c r="J503">
        <f t="shared" si="9"/>
        <v>1.6623438809305295</v>
      </c>
      <c r="K503">
        <f t="shared" si="10"/>
        <v>0.64265336243061155</v>
      </c>
    </row>
    <row r="504" spans="1:11">
      <c r="A504" s="862">
        <v>40907</v>
      </c>
      <c r="B504">
        <v>4.2480000000000002</v>
      </c>
      <c r="C504">
        <v>7.2683080000000002</v>
      </c>
      <c r="D504">
        <v>0.880409</v>
      </c>
      <c r="E504">
        <f>LN(D504/参数实验室!$E$53)/参数实验室!$E$55</f>
        <v>-0.84323193890069958</v>
      </c>
      <c r="F504">
        <f t="shared" si="7"/>
        <v>1.7109952919020714</v>
      </c>
      <c r="G504">
        <f>LN(F504/参数实验室!$E$58)/参数实验室!$E$59</f>
        <v>9.1356088201092242E-2</v>
      </c>
      <c r="H504">
        <f>INDEX(神经网络!$F$10:$BN$70,MATCH(ROUND(G504*2,1)/2,神经网络!$D$10:$D$70,0),MATCH(ROUND(E504*2,1)/2,神经网络!$F$8:$BN$8,0))</f>
        <v>-0.12697389629421324</v>
      </c>
      <c r="I504">
        <f t="shared" si="8"/>
        <v>1.0666584374151471</v>
      </c>
      <c r="J504">
        <f t="shared" si="9"/>
        <v>1.6950640437332909</v>
      </c>
      <c r="K504">
        <f t="shared" si="10"/>
        <v>0.62927323681876179</v>
      </c>
    </row>
    <row r="505" spans="1:11">
      <c r="A505" s="862">
        <v>40908</v>
      </c>
      <c r="B505">
        <v>4.7220000000000004</v>
      </c>
      <c r="C505">
        <v>7.4469760000000003</v>
      </c>
      <c r="D505">
        <v>0.96110899999999999</v>
      </c>
      <c r="E505">
        <f>LN(D505/参数实验室!$E$53)/参数实验室!$E$55</f>
        <v>-0.73976610019507327</v>
      </c>
      <c r="F505">
        <f t="shared" si="7"/>
        <v>1.577080897924608</v>
      </c>
      <c r="G505">
        <f>LN(F505/参数实验室!$E$58)/参数实验室!$E$59</f>
        <v>4.8580673710163502E-2</v>
      </c>
      <c r="H505">
        <f>INDEX(神经网络!$F$10:$BN$70,MATCH(ROUND(G505*2,1)/2,神经网络!$D$10:$D$70,0),MATCH(ROUND(E505*2,1)/2,神经网络!$F$8:$BN$8,0))</f>
        <v>-0.2547938104040367</v>
      </c>
      <c r="I505">
        <f t="shared" si="8"/>
        <v>1.0515460300037316</v>
      </c>
      <c r="J505">
        <f t="shared" si="9"/>
        <v>1.8842025457882767</v>
      </c>
      <c r="K505">
        <f t="shared" si="10"/>
        <v>0.55808545230672413</v>
      </c>
    </row>
    <row r="506" spans="1:11">
      <c r="A506" s="862">
        <v>40909</v>
      </c>
      <c r="B506">
        <v>5.2676999999999996</v>
      </c>
      <c r="C506">
        <v>7.4358909999999998</v>
      </c>
      <c r="D506">
        <v>1.0762370000000001</v>
      </c>
      <c r="E506">
        <f>LN(D506/参数实验室!$E$53)/参数实验室!$E$55</f>
        <v>-0.60629099996575897</v>
      </c>
      <c r="F506">
        <f t="shared" si="7"/>
        <v>1.4116010782694535</v>
      </c>
      <c r="G506">
        <f>LN(F506/参数实验室!$E$58)/参数实验室!$E$59</f>
        <v>-9.5999368322555647E-3</v>
      </c>
      <c r="H506">
        <f>INDEX(神经网络!$F$10:$BN$70,MATCH(ROUND(G506*2,1)/2,神经网络!$D$10:$D$70,0),MATCH(ROUND(E506*2,1)/2,神经网络!$F$8:$BN$8,0))</f>
        <v>-0.33460621337451085</v>
      </c>
      <c r="I506">
        <f t="shared" si="8"/>
        <v>1.0205828802822579</v>
      </c>
      <c r="J506">
        <f t="shared" si="9"/>
        <v>2.1019512389768962</v>
      </c>
      <c r="K506">
        <f t="shared" si="10"/>
        <v>0.48554070206643635</v>
      </c>
    </row>
    <row r="507" spans="1:11">
      <c r="A507" s="862">
        <v>40910</v>
      </c>
      <c r="B507">
        <v>5.2168000000000001</v>
      </c>
      <c r="C507">
        <v>7.4650220000000003</v>
      </c>
      <c r="D507">
        <v>1.0592999999999999</v>
      </c>
      <c r="E507">
        <f>LN(D507/参数实验室!$E$53)/参数实验室!$E$55</f>
        <v>-0.62500470023117871</v>
      </c>
      <c r="F507">
        <f t="shared" si="7"/>
        <v>1.4309580585799724</v>
      </c>
      <c r="G507">
        <f>LN(F507/参数实验室!$E$58)/参数实验室!$E$59</f>
        <v>-2.4516272046491636E-3</v>
      </c>
      <c r="H507">
        <f>INDEX(神经网络!$F$10:$BN$70,MATCH(ROUND(G507*2,1)/2,神经网络!$D$10:$D$70,0),MATCH(ROUND(E507*2,1)/2,神经网络!$F$8:$BN$8,0))</f>
        <v>-0.35222250583248027</v>
      </c>
      <c r="I507">
        <f t="shared" si="8"/>
        <v>1.0238826150215199</v>
      </c>
      <c r="J507">
        <f t="shared" si="9"/>
        <v>2.0816407964566457</v>
      </c>
      <c r="K507">
        <f t="shared" si="10"/>
        <v>0.49186325362395167</v>
      </c>
    </row>
    <row r="508" spans="1:11">
      <c r="A508" s="862">
        <v>40911</v>
      </c>
      <c r="B508">
        <v>4.8807999999999998</v>
      </c>
      <c r="C508">
        <v>7.3744120000000004</v>
      </c>
      <c r="D508">
        <v>0.99064700000000006</v>
      </c>
      <c r="E508">
        <f>LN(D508/参数实验室!$E$53)/参数实验室!$E$55</f>
        <v>-0.70405445162913405</v>
      </c>
      <c r="F508">
        <f t="shared" si="7"/>
        <v>1.5109023110965416</v>
      </c>
      <c r="G508">
        <f>LN(F508/参数实验室!$E$58)/参数实验室!$E$59</f>
        <v>2.6080928324005992E-2</v>
      </c>
      <c r="H508">
        <f>INDEX(神经网络!$F$10:$BN$70,MATCH(ROUND(G508*2,1)/2,神经网络!$D$10:$D$70,0),MATCH(ROUND(E508*2,1)/2,神经网络!$F$8:$BN$8,0))</f>
        <v>-0.26462081419709194</v>
      </c>
      <c r="I508">
        <f t="shared" si="8"/>
        <v>1.0471101092928436</v>
      </c>
      <c r="J508">
        <f t="shared" si="9"/>
        <v>1.947567934240453</v>
      </c>
      <c r="K508">
        <f t="shared" si="10"/>
        <v>0.53765010754359854</v>
      </c>
    </row>
    <row r="509" spans="1:11">
      <c r="A509" s="862">
        <v>40912</v>
      </c>
      <c r="B509">
        <v>5.5738000000000003</v>
      </c>
      <c r="C509">
        <v>7.4431510000000003</v>
      </c>
      <c r="D509">
        <v>1.131121</v>
      </c>
      <c r="E509">
        <f>LN(D509/参数实验室!$E$53)/参数实验室!$E$55</f>
        <v>-0.54761186840265519</v>
      </c>
      <c r="F509">
        <f t="shared" si="7"/>
        <v>1.3353817862140729</v>
      </c>
      <c r="G509">
        <f>LN(F509/参数实验室!$E$58)/参数实验室!$E$59</f>
        <v>-3.8733190505782576E-2</v>
      </c>
      <c r="H509">
        <f>INDEX(神经网络!$F$10:$BN$70,MATCH(ROUND(G509*2,1)/2,神经网络!$D$10:$D$70,0),MATCH(ROUND(E509*2,1)/2,神经网络!$F$8:$BN$8,0))</f>
        <v>-0.40139588355012412</v>
      </c>
      <c r="I509">
        <f t="shared" si="8"/>
        <v>1.0077679152130146</v>
      </c>
      <c r="J509">
        <f t="shared" si="9"/>
        <v>2.2240932125613502</v>
      </c>
      <c r="K509">
        <f t="shared" si="10"/>
        <v>0.45311406442917507</v>
      </c>
    </row>
    <row r="510" spans="1:11">
      <c r="A510" s="862">
        <v>40913</v>
      </c>
      <c r="B510">
        <v>6.9476000000000004</v>
      </c>
      <c r="C510">
        <v>7.5893889999999997</v>
      </c>
      <c r="D510">
        <v>1.3752489999999999</v>
      </c>
      <c r="E510">
        <f>LN(D510/参数实验室!$E$53)/参数实验室!$E$55</f>
        <v>-0.3170578483371862</v>
      </c>
      <c r="F510">
        <f t="shared" si="7"/>
        <v>1.0923756405089526</v>
      </c>
      <c r="G510">
        <f>LN(F510/参数实验室!$E$58)/参数实验室!$E$59</f>
        <v>-0.14415664471126352</v>
      </c>
      <c r="H510">
        <f>INDEX(神经网络!$F$10:$BN$70,MATCH(ROUND(G510*2,1)/2,神经网络!$D$10:$D$70,0),MATCH(ROUND(E510*2,1)/2,神经网络!$F$8:$BN$8,0))</f>
        <v>-0.37219283649664259</v>
      </c>
      <c r="I510">
        <f t="shared" si="8"/>
        <v>0.9080655244119894</v>
      </c>
      <c r="J510">
        <f t="shared" si="9"/>
        <v>2.7722756474202943</v>
      </c>
      <c r="K510">
        <f t="shared" si="10"/>
        <v>0.32755239373724548</v>
      </c>
    </row>
    <row r="511" spans="1:11">
      <c r="A511" s="862">
        <v>40914</v>
      </c>
      <c r="B511">
        <v>6.6969000000000003</v>
      </c>
      <c r="C511">
        <v>7.4481919999999997</v>
      </c>
      <c r="D511">
        <v>1.3299179999999999</v>
      </c>
      <c r="E511">
        <f>LN(D511/参数实验室!$E$53)/参数实验室!$E$55</f>
        <v>-0.35660025062054873</v>
      </c>
      <c r="F511">
        <f t="shared" si="7"/>
        <v>1.1121850408397915</v>
      </c>
      <c r="G511">
        <f>LN(F511/参数实验室!$E$58)/参数实验室!$E$59</f>
        <v>-0.1347240863048616</v>
      </c>
      <c r="H511">
        <f>INDEX(神经网络!$F$10:$BN$70,MATCH(ROUND(G511*2,1)/2,神经网络!$D$10:$D$70,0),MATCH(ROUND(E511*2,1)/2,神经网络!$F$8:$BN$8,0))</f>
        <v>-0.42438257751774672</v>
      </c>
      <c r="I511">
        <f t="shared" si="8"/>
        <v>0.92026116803744373</v>
      </c>
      <c r="J511">
        <f t="shared" si="9"/>
        <v>2.6722397350464866</v>
      </c>
      <c r="K511">
        <f t="shared" si="10"/>
        <v>0.34437822174717225</v>
      </c>
    </row>
    <row r="512" spans="1:11">
      <c r="A512" s="862">
        <v>40915</v>
      </c>
      <c r="B512">
        <v>6.81</v>
      </c>
      <c r="C512">
        <v>7.3770749999999996</v>
      </c>
      <c r="D512">
        <v>1.3482499999999999</v>
      </c>
      <c r="E512">
        <f>LN(D512/参数实验室!$E$53)/参数实验室!$E$55</f>
        <v>-0.34044922928794796</v>
      </c>
      <c r="F512">
        <f t="shared" si="7"/>
        <v>1.0832709251101322</v>
      </c>
      <c r="G512">
        <f>LN(F512/参数实验室!$E$58)/参数实验室!$E$59</f>
        <v>-0.14854952235954072</v>
      </c>
      <c r="H512">
        <f>INDEX(神经网络!$F$10:$BN$70,MATCH(ROUND(G512*2,1)/2,神经网络!$D$10:$D$70,0),MATCH(ROUND(E512*2,1)/2,神经网络!$F$8:$BN$8,0))</f>
        <v>-0.42438257751774672</v>
      </c>
      <c r="I512">
        <f t="shared" si="8"/>
        <v>0.91366552058667905</v>
      </c>
      <c r="J512">
        <f t="shared" si="9"/>
        <v>2.7173696181317579</v>
      </c>
      <c r="K512">
        <f t="shared" si="10"/>
        <v>0.33623159488139159</v>
      </c>
    </row>
    <row r="513" spans="1:11">
      <c r="A513" s="862">
        <v>40916</v>
      </c>
      <c r="B513">
        <v>7.1135999999999999</v>
      </c>
      <c r="C513">
        <v>7.3234190000000003</v>
      </c>
      <c r="D513">
        <v>1.401902</v>
      </c>
      <c r="E513">
        <f>LN(D513/参数实验室!$E$53)/参数实验室!$E$55</f>
        <v>-0.2944123899740923</v>
      </c>
      <c r="F513">
        <f t="shared" si="7"/>
        <v>1.0294954734592894</v>
      </c>
      <c r="G513">
        <f>LN(F513/参数实验室!$E$58)/参数实验室!$E$59</f>
        <v>-0.17527312086624375</v>
      </c>
      <c r="H513">
        <f>INDEX(神经网络!$F$10:$BN$70,MATCH(ROUND(G513*2,1)/2,神经网络!$D$10:$D$70,0),MATCH(ROUND(E513*2,1)/2,神经网络!$F$8:$BN$8,0))</f>
        <v>-0.47296584440234324</v>
      </c>
      <c r="I513">
        <f t="shared" si="8"/>
        <v>0.89637932440346069</v>
      </c>
      <c r="J513">
        <f t="shared" si="9"/>
        <v>2.8385140257771031</v>
      </c>
      <c r="K513">
        <f t="shared" si="10"/>
        <v>0.31579175451072783</v>
      </c>
    </row>
    <row r="514" spans="1:11">
      <c r="A514" s="862">
        <v>40917</v>
      </c>
      <c r="B514">
        <v>6.3257000000000003</v>
      </c>
      <c r="C514">
        <v>7.2511359999999998</v>
      </c>
      <c r="D514">
        <v>1.238591</v>
      </c>
      <c r="E514">
        <f>LN(D514/参数实验室!$E$53)/参数实验室!$E$55</f>
        <v>-0.44053125040048891</v>
      </c>
      <c r="F514">
        <f t="shared" si="7"/>
        <v>1.1462978010338776</v>
      </c>
      <c r="G514">
        <f>LN(F514/参数实验室!$E$58)/参数实验室!$E$59</f>
        <v>-0.11886779418244341</v>
      </c>
      <c r="H514">
        <f>INDEX(神经网络!$F$10:$BN$70,MATCH(ROUND(G514*2,1)/2,神经网络!$D$10:$D$70,0),MATCH(ROUND(E514*2,1)/2,神经网络!$F$8:$BN$8,0))</f>
        <v>-0.41726090965651258</v>
      </c>
      <c r="I514">
        <f t="shared" si="8"/>
        <v>0.94333664080131341</v>
      </c>
      <c r="J514">
        <f t="shared" si="9"/>
        <v>2.5241211444076446</v>
      </c>
      <c r="K514">
        <f t="shared" si="10"/>
        <v>0.3737287502588128</v>
      </c>
    </row>
    <row r="515" spans="1:11">
      <c r="A515" s="862">
        <v>40918</v>
      </c>
      <c r="B515">
        <v>6.36</v>
      </c>
      <c r="C515">
        <v>7.3265770000000003</v>
      </c>
      <c r="D515">
        <v>1.285288</v>
      </c>
      <c r="E515">
        <f>LN(D515/参数实验室!$E$53)/参数实验室!$E$55</f>
        <v>-0.39687050050449407</v>
      </c>
      <c r="F515">
        <f t="shared" si="7"/>
        <v>1.1519775157232703</v>
      </c>
      <c r="G515">
        <f>LN(F515/参数实验室!$E$58)/参数实验室!$E$59</f>
        <v>-0.11627365129170791</v>
      </c>
      <c r="H515">
        <f>INDEX(神经网络!$F$10:$BN$70,MATCH(ROUND(G515*2,1)/2,神经网络!$D$10:$D$70,0),MATCH(ROUND(E515*2,1)/2,神经网络!$F$8:$BN$8,0))</f>
        <v>-0.36794061526089811</v>
      </c>
      <c r="I515">
        <f t="shared" si="8"/>
        <v>0.94120231884224792</v>
      </c>
      <c r="J515">
        <f t="shared" si="9"/>
        <v>2.5378077490922144</v>
      </c>
      <c r="K515">
        <f t="shared" si="10"/>
        <v>0.37087219044820097</v>
      </c>
    </row>
    <row r="516" spans="1:11">
      <c r="A516" s="862">
        <v>40919</v>
      </c>
      <c r="B516">
        <v>6.9</v>
      </c>
      <c r="C516">
        <v>7.2237619999999998</v>
      </c>
      <c r="D516">
        <v>1.3519680000000001</v>
      </c>
      <c r="E516">
        <f>LN(D516/参数实验室!$E$53)/参数实验室!$E$55</f>
        <v>-0.33720036172752282</v>
      </c>
      <c r="F516">
        <f t="shared" ref="F516:F579" si="11">C516/B516</f>
        <v>1.0469220289855072</v>
      </c>
      <c r="G516">
        <f>LN(F516/参数实验室!$E$58)/参数实验室!$E$59</f>
        <v>-0.1664631268568528</v>
      </c>
      <c r="H516">
        <f>INDEX(神经网络!$F$10:$BN$70,MATCH(ROUND(G516*2,1)/2,神经网络!$D$10:$D$70,0),MATCH(ROUND(E516*2,1)/2,神经网络!$F$8:$BN$8,0))</f>
        <v>-0.42438257751774672</v>
      </c>
      <c r="I516">
        <f t="shared" si="8"/>
        <v>0.91179893164867987</v>
      </c>
      <c r="J516">
        <f t="shared" si="9"/>
        <v>2.7532819919396667</v>
      </c>
      <c r="K516">
        <f t="shared" si="10"/>
        <v>0.33116801487025466</v>
      </c>
    </row>
    <row r="517" spans="1:11">
      <c r="A517" s="862">
        <v>40920</v>
      </c>
      <c r="B517">
        <v>6.8</v>
      </c>
      <c r="C517">
        <v>7.1375520000000003</v>
      </c>
      <c r="D517">
        <v>1.322306</v>
      </c>
      <c r="E517">
        <f>LN(D517/参数实验室!$E$53)/参数实验室!$E$55</f>
        <v>-0.36337215702857306</v>
      </c>
      <c r="F517">
        <f t="shared" si="11"/>
        <v>1.0496400000000001</v>
      </c>
      <c r="G517">
        <f>LN(F517/参数实验室!$E$58)/参数实验室!$E$59</f>
        <v>-0.16510229053970266</v>
      </c>
      <c r="H517">
        <f>INDEX(神经网络!$F$10:$BN$70,MATCH(ROUND(G517*2,1)/2,神经网络!$D$10:$D$70,0),MATCH(ROUND(E517*2,1)/2,神经网络!$F$8:$BN$8,0))</f>
        <v>-0.42438257751774672</v>
      </c>
      <c r="I517">
        <f t="shared" si="8"/>
        <v>0.91740692557318704</v>
      </c>
      <c r="J517">
        <f t="shared" si="9"/>
        <v>2.7133793543753235</v>
      </c>
      <c r="K517">
        <f t="shared" si="10"/>
        <v>0.33810492590867125</v>
      </c>
    </row>
    <row r="518" spans="1:11">
      <c r="A518" s="862">
        <v>40921</v>
      </c>
      <c r="B518">
        <v>6.41</v>
      </c>
      <c r="C518">
        <v>7.2207369999999997</v>
      </c>
      <c r="D518">
        <v>1.2583869999999999</v>
      </c>
      <c r="E518">
        <f>LN(D518/参数实验室!$E$53)/参数实验室!$E$55</f>
        <v>-0.42182473033228002</v>
      </c>
      <c r="F518">
        <f t="shared" si="11"/>
        <v>1.126480031201248</v>
      </c>
      <c r="G518">
        <f>LN(F518/参数实验室!$E$58)/参数实验室!$E$59</f>
        <v>-0.12802108677402335</v>
      </c>
      <c r="H518">
        <f>INDEX(神经网络!$F$10:$BN$70,MATCH(ROUND(G518*2,1)/2,神经网络!$D$10:$D$70,0),MATCH(ROUND(E518*2,1)/2,神经网络!$F$8:$BN$8,0))</f>
        <v>-0.46789075911576716</v>
      </c>
      <c r="I518">
        <f t="shared" si="8"/>
        <v>0.93973623309169851</v>
      </c>
      <c r="J518">
        <f t="shared" si="9"/>
        <v>2.5577590678743856</v>
      </c>
      <c r="K518">
        <f t="shared" si="10"/>
        <v>0.36740608014837856</v>
      </c>
    </row>
    <row r="519" spans="1:11">
      <c r="A519" s="862">
        <v>40922</v>
      </c>
      <c r="B519">
        <v>6.75</v>
      </c>
      <c r="C519">
        <v>7.0636950000000001</v>
      </c>
      <c r="D519">
        <v>1.3151660000000001</v>
      </c>
      <c r="E519">
        <f>LN(D519/参数实验室!$E$53)/参数实验室!$E$55</f>
        <v>-0.36975968170324147</v>
      </c>
      <c r="F519">
        <f t="shared" si="11"/>
        <v>1.0464733333333334</v>
      </c>
      <c r="G519">
        <f>LN(F519/参数实验室!$E$58)/参数实验室!$E$59</f>
        <v>-0.166688119932697</v>
      </c>
      <c r="H519">
        <f>INDEX(神经网络!$F$10:$BN$70,MATCH(ROUND(G519*2,1)/2,神经网络!$D$10:$D$70,0),MATCH(ROUND(E519*2,1)/2,神经网络!$F$8:$BN$8,0))</f>
        <v>-0.42438257751774672</v>
      </c>
      <c r="I519">
        <f t="shared" si="8"/>
        <v>0.91641393577192398</v>
      </c>
      <c r="J519">
        <f t="shared" si="9"/>
        <v>2.6934280355931515</v>
      </c>
      <c r="K519">
        <f t="shared" si="10"/>
        <v>0.34024073547229922</v>
      </c>
    </row>
    <row r="520" spans="1:11">
      <c r="A520" s="862">
        <v>40923</v>
      </c>
      <c r="B520">
        <v>7.0018000000000002</v>
      </c>
      <c r="C520">
        <v>6.9872550000000002</v>
      </c>
      <c r="D520">
        <v>1.3684909999999999</v>
      </c>
      <c r="E520">
        <f>LN(D520/参数实验室!$E$53)/参数实验室!$E$55</f>
        <v>-0.32286946936946526</v>
      </c>
      <c r="F520">
        <f t="shared" si="11"/>
        <v>0.99792267702590765</v>
      </c>
      <c r="G520">
        <f>LN(F520/参数实验室!$E$58)/参数实验室!$E$59</f>
        <v>-0.19162145002953362</v>
      </c>
      <c r="H520">
        <f>INDEX(神经网络!$F$10:$BN$70,MATCH(ROUND(G520*2,1)/2,神经网络!$D$10:$D$70,0),MATCH(ROUND(E520*2,1)/2,神经网络!$F$8:$BN$8,0))</f>
        <v>-0.47296584440234324</v>
      </c>
      <c r="I520">
        <f t="shared" si="8"/>
        <v>0.90190614833064064</v>
      </c>
      <c r="J520">
        <f t="shared" si="9"/>
        <v>2.7939028769801673</v>
      </c>
      <c r="K520">
        <f t="shared" si="10"/>
        <v>0.32281227660479012</v>
      </c>
    </row>
    <row r="521" spans="1:11">
      <c r="A521" s="862">
        <v>40924</v>
      </c>
      <c r="B521">
        <v>6.6825000000000001</v>
      </c>
      <c r="C521">
        <v>6.8992589999999998</v>
      </c>
      <c r="D521">
        <v>1.3021339999999999</v>
      </c>
      <c r="E521">
        <f>LN(D521/参数实验室!$E$53)/参数实验室!$E$55</f>
        <v>-0.38150817926455605</v>
      </c>
      <c r="F521">
        <f t="shared" si="11"/>
        <v>1.032436812570146</v>
      </c>
      <c r="G521">
        <f>LN(F521/参数实验室!$E$58)/参数实验室!$E$59</f>
        <v>-0.17377571497953651</v>
      </c>
      <c r="H521">
        <f>INDEX(神经网络!$F$10:$BN$70,MATCH(ROUND(G521*2,1)/2,神经网络!$D$10:$D$70,0),MATCH(ROUND(E521*2,1)/2,神经网络!$F$8:$BN$8,0))</f>
        <v>-0.46789075911576716</v>
      </c>
      <c r="I521">
        <f t="shared" si="8"/>
        <v>0.92135886868873218</v>
      </c>
      <c r="J521">
        <f t="shared" si="9"/>
        <v>2.6664937552372203</v>
      </c>
      <c r="K521">
        <f t="shared" si="10"/>
        <v>0.3455319806690359</v>
      </c>
    </row>
    <row r="522" spans="1:11">
      <c r="A522" s="862">
        <v>40925</v>
      </c>
      <c r="B522">
        <v>5.6</v>
      </c>
      <c r="C522">
        <v>6.8636879999999998</v>
      </c>
      <c r="D522">
        <v>1.0884130000000001</v>
      </c>
      <c r="E522">
        <f>LN(D522/参数实验室!$E$53)/参数实验室!$E$55</f>
        <v>-0.59301880630855752</v>
      </c>
      <c r="F522">
        <f t="shared" si="11"/>
        <v>1.2256585714285715</v>
      </c>
      <c r="G522">
        <f>LN(F522/参数实验室!$E$58)/参数实验室!$E$59</f>
        <v>-8.3733611565663557E-2</v>
      </c>
      <c r="H522">
        <f>INDEX(神经网络!$F$10:$BN$70,MATCH(ROUND(G522*2,1)/2,神经网络!$D$10:$D$70,0),MATCH(ROUND(E522*2,1)/2,神经网络!$F$8:$BN$8,0))</f>
        <v>-0.52498542558139905</v>
      </c>
      <c r="I522">
        <f t="shared" si="8"/>
        <v>0.99119211414763875</v>
      </c>
      <c r="J522">
        <f t="shared" si="9"/>
        <v>2.2345477036032073</v>
      </c>
      <c r="K522">
        <f t="shared" si="10"/>
        <v>0.4435761709402497</v>
      </c>
    </row>
    <row r="523" spans="1:11">
      <c r="A523" s="862">
        <v>40926</v>
      </c>
      <c r="B523">
        <v>5.92</v>
      </c>
      <c r="C523">
        <v>7.0229049999999997</v>
      </c>
      <c r="D523">
        <v>1.1473040000000001</v>
      </c>
      <c r="E523">
        <f>LN(D523/参数实验室!$E$53)/参数实验室!$E$55</f>
        <v>-0.53085268799467367</v>
      </c>
      <c r="F523">
        <f t="shared" si="11"/>
        <v>1.1863015202702702</v>
      </c>
      <c r="G523">
        <f>LN(F523/参数实验室!$E$58)/参数实验室!$E$59</f>
        <v>-0.10086369687297037</v>
      </c>
      <c r="H523">
        <f>INDEX(神经网络!$F$10:$BN$70,MATCH(ROUND(G523*2,1)/2,神经网络!$D$10:$D$70,0),MATCH(ROUND(E523*2,1)/2,神经网络!$F$8:$BN$8,0))</f>
        <v>-0.49583983559311817</v>
      </c>
      <c r="I523">
        <f t="shared" si="8"/>
        <v>0.96145717621171156</v>
      </c>
      <c r="J523">
        <f t="shared" si="9"/>
        <v>2.3622361438091048</v>
      </c>
      <c r="K523">
        <f t="shared" si="10"/>
        <v>0.40701145765273161</v>
      </c>
    </row>
    <row r="524" spans="1:11">
      <c r="A524" s="862">
        <v>40927</v>
      </c>
      <c r="B524">
        <v>6.3597999999999999</v>
      </c>
      <c r="C524">
        <v>6.9717269999999996</v>
      </c>
      <c r="D524">
        <v>1.2239869999999999</v>
      </c>
      <c r="E524">
        <f>LN(D524/参数实验室!$E$53)/参数实验室!$E$55</f>
        <v>-0.45452416218468905</v>
      </c>
      <c r="F524">
        <f t="shared" si="11"/>
        <v>1.0962179628290196</v>
      </c>
      <c r="G524">
        <f>LN(F524/参数实验室!$E$58)/参数实验室!$E$59</f>
        <v>-0.14231376216483171</v>
      </c>
      <c r="H524">
        <f>INDEX(神经网络!$F$10:$BN$70,MATCH(ROUND(G524*2,1)/2,神经网络!$D$10:$D$70,0),MATCH(ROUND(E524*2,1)/2,神经网络!$F$8:$BN$8,0))</f>
        <v>-0.51404497234356328</v>
      </c>
      <c r="I524">
        <f t="shared" si="8"/>
        <v>0.92604073833219736</v>
      </c>
      <c r="J524">
        <f t="shared" si="9"/>
        <v>2.5377279438170852</v>
      </c>
      <c r="K524">
        <f t="shared" si="10"/>
        <v>0.36490938305203319</v>
      </c>
    </row>
    <row r="525" spans="1:11">
      <c r="A525" s="862">
        <v>40928</v>
      </c>
      <c r="B525">
        <v>6.4897999999999998</v>
      </c>
      <c r="C525">
        <v>7.0112909999999999</v>
      </c>
      <c r="D525">
        <v>1.2588330000000001</v>
      </c>
      <c r="E525">
        <f>LN(D525/参数实验室!$E$53)/参数实验室!$E$55</f>
        <v>-0.42140667394283632</v>
      </c>
      <c r="F525">
        <f t="shared" si="11"/>
        <v>1.0803554809085025</v>
      </c>
      <c r="G525">
        <f>LN(F525/参数实验室!$E$58)/参数实验室!$E$59</f>
        <v>-0.14996398430035265</v>
      </c>
      <c r="H525">
        <f>INDEX(神经网络!$F$10:$BN$70,MATCH(ROUND(G525*2,1)/2,神经网络!$D$10:$D$70,0),MATCH(ROUND(E525*2,1)/2,神经网络!$F$8:$BN$8,0))</f>
        <v>-0.46789075911576716</v>
      </c>
      <c r="I525">
        <f t="shared" si="8"/>
        <v>0.91631032917715349</v>
      </c>
      <c r="J525">
        <f t="shared" si="9"/>
        <v>2.5896013726507312</v>
      </c>
      <c r="K525">
        <f t="shared" si="10"/>
        <v>0.35384223180234603</v>
      </c>
    </row>
    <row r="526" spans="1:11">
      <c r="A526" s="862">
        <v>40929</v>
      </c>
      <c r="B526">
        <v>6.18</v>
      </c>
      <c r="C526">
        <v>6.9624139999999999</v>
      </c>
      <c r="D526">
        <v>1.1964969999999999</v>
      </c>
      <c r="E526">
        <f>LN(D526/参数实验室!$E$53)/参数实验室!$E$55</f>
        <v>-0.48132277865332168</v>
      </c>
      <c r="F526">
        <f t="shared" si="11"/>
        <v>1.1266042071197411</v>
      </c>
      <c r="G526">
        <f>LN(F526/参数实验室!$E$58)/参数实验室!$E$59</f>
        <v>-0.12796323342630384</v>
      </c>
      <c r="H526">
        <f>INDEX(神经网络!$F$10:$BN$70,MATCH(ROUND(G526*2,1)/2,神经网络!$D$10:$D$70,0),MATCH(ROUND(E526*2,1)/2,神经网络!$F$8:$BN$8,0))</f>
        <v>-0.55290950351887103</v>
      </c>
      <c r="I526">
        <f t="shared" si="8"/>
        <v>0.93677652619081142</v>
      </c>
      <c r="J526">
        <f t="shared" si="9"/>
        <v>2.4659830014763968</v>
      </c>
      <c r="K526">
        <f t="shared" si="10"/>
        <v>0.37987955538621249</v>
      </c>
    </row>
    <row r="527" spans="1:11">
      <c r="A527" s="862">
        <v>40930</v>
      </c>
      <c r="B527">
        <v>6.3097000000000003</v>
      </c>
      <c r="C527">
        <v>7.0096299999999996</v>
      </c>
      <c r="D527">
        <v>1.219589</v>
      </c>
      <c r="E527">
        <f>LN(D527/参数实验室!$E$53)/参数实验室!$E$55</f>
        <v>-0.45877085667630862</v>
      </c>
      <c r="F527">
        <f t="shared" si="11"/>
        <v>1.110929204241089</v>
      </c>
      <c r="G527">
        <f>LN(F527/参数实验室!$E$58)/参数实验室!$E$59</f>
        <v>-0.13531706616439834</v>
      </c>
      <c r="H527">
        <f>INDEX(神经网络!$F$10:$BN$70,MATCH(ROUND(G527*2,1)/2,神经网络!$D$10:$D$70,0),MATCH(ROUND(E527*2,1)/2,神经网络!$F$8:$BN$8,0))</f>
        <v>-0.51404497234356328</v>
      </c>
      <c r="I527">
        <f t="shared" si="8"/>
        <v>0.92590622555531676</v>
      </c>
      <c r="J527">
        <f t="shared" si="9"/>
        <v>2.5177367223973501</v>
      </c>
      <c r="K527">
        <f t="shared" si="10"/>
        <v>0.36775339427614301</v>
      </c>
    </row>
    <row r="528" spans="1:11">
      <c r="A528" s="862">
        <v>40931</v>
      </c>
      <c r="B528">
        <v>6.3559999999999999</v>
      </c>
      <c r="C528">
        <v>6.9211669999999996</v>
      </c>
      <c r="D528">
        <v>1.2324390000000001</v>
      </c>
      <c r="E528">
        <f>LN(D528/参数实验室!$E$53)/参数实验室!$E$55</f>
        <v>-0.44640560801859885</v>
      </c>
      <c r="F528">
        <f t="shared" si="11"/>
        <v>1.0889186595342983</v>
      </c>
      <c r="G528">
        <f>LN(F528/参数实验室!$E$58)/参数实验室!$E$59</f>
        <v>-0.14582025512866262</v>
      </c>
      <c r="H528">
        <f>INDEX(神经网络!$F$10:$BN$70,MATCH(ROUND(G528*2,1)/2,神经网络!$D$10:$D$70,0),MATCH(ROUND(E528*2,1)/2,神经网络!$F$8:$BN$8,0))</f>
        <v>-0.51404497234356328</v>
      </c>
      <c r="I528">
        <f t="shared" si="8"/>
        <v>0.92241369350513769</v>
      </c>
      <c r="J528">
        <f t="shared" si="9"/>
        <v>2.5362116435896405</v>
      </c>
      <c r="K528">
        <f t="shared" si="10"/>
        <v>0.36369744450805952</v>
      </c>
    </row>
    <row r="529" spans="1:11">
      <c r="A529" s="862">
        <v>40932</v>
      </c>
      <c r="B529">
        <v>6.2897999999999996</v>
      </c>
      <c r="C529">
        <v>7.1013549999999999</v>
      </c>
      <c r="D529">
        <v>1.2122949999999999</v>
      </c>
      <c r="E529">
        <f>LN(D529/参数实验室!$E$53)/参数实验室!$E$55</f>
        <v>-0.46584779452806757</v>
      </c>
      <c r="F529">
        <f t="shared" si="11"/>
        <v>1.129027155076473</v>
      </c>
      <c r="G529">
        <f>LN(F529/参数实验室!$E$58)/参数实验室!$E$59</f>
        <v>-0.12683566041796723</v>
      </c>
      <c r="H529">
        <f>INDEX(神经网络!$F$10:$BN$70,MATCH(ROUND(G529*2,1)/2,神经网络!$D$10:$D$70,0),MATCH(ROUND(E529*2,1)/2,神经网络!$F$8:$BN$8,0))</f>
        <v>-0.51404497234356328</v>
      </c>
      <c r="I529">
        <f t="shared" si="8"/>
        <v>0.92735226059886766</v>
      </c>
      <c r="J529">
        <f t="shared" si="9"/>
        <v>2.5097960975220452</v>
      </c>
      <c r="K529">
        <f t="shared" si="10"/>
        <v>0.36949306818767258</v>
      </c>
    </row>
    <row r="530" spans="1:11">
      <c r="A530" s="862">
        <v>40933</v>
      </c>
      <c r="B530">
        <v>5.75</v>
      </c>
      <c r="C530">
        <v>7.2600490000000004</v>
      </c>
      <c r="D530">
        <v>1.123694</v>
      </c>
      <c r="E530">
        <f>LN(D530/参数实验室!$E$53)/参数实验室!$E$55</f>
        <v>-0.55538373352748061</v>
      </c>
      <c r="F530">
        <f t="shared" si="11"/>
        <v>1.2626172173913044</v>
      </c>
      <c r="G530">
        <f>LN(F530/参数实验室!$E$58)/参数实验室!$E$59</f>
        <v>-6.8141030128063176E-2</v>
      </c>
      <c r="H530">
        <f>INDEX(神经网络!$F$10:$BN$70,MATCH(ROUND(G530*2,1)/2,神经网络!$D$10:$D$70,0),MATCH(ROUND(E530*2,1)/2,神经网络!$F$8:$BN$8,0))</f>
        <v>-0.40139588355012412</v>
      </c>
      <c r="I530">
        <f t="shared" si="8"/>
        <v>0.96826343012871019</v>
      </c>
      <c r="J530">
        <f t="shared" si="9"/>
        <v>2.2944016599497221</v>
      </c>
      <c r="K530">
        <f t="shared" si="10"/>
        <v>0.42201130126009762</v>
      </c>
    </row>
    <row r="531" spans="1:11">
      <c r="A531" s="862">
        <v>40934</v>
      </c>
      <c r="B531">
        <v>5.34</v>
      </c>
      <c r="C531">
        <v>7.3146449999999996</v>
      </c>
      <c r="D531">
        <v>1.040932</v>
      </c>
      <c r="E531">
        <f>LN(D531/参数实验室!$E$53)/参数实验室!$E$55</f>
        <v>-0.64564076338637189</v>
      </c>
      <c r="F531">
        <f t="shared" si="11"/>
        <v>1.3697837078651685</v>
      </c>
      <c r="G531">
        <f>LN(F531/参数实验室!$E$58)/参数实验室!$E$59</f>
        <v>-2.5383204213402663E-2</v>
      </c>
      <c r="H531">
        <f>INDEX(神经网络!$F$10:$BN$70,MATCH(ROUND(G531*2,1)/2,神经网络!$D$10:$D$70,0),MATCH(ROUND(E531*2,1)/2,神经网络!$F$8:$BN$8,0))</f>
        <v>-0.44643546916628618</v>
      </c>
      <c r="I531">
        <f t="shared" si="8"/>
        <v>0.99597636083632302</v>
      </c>
      <c r="J531">
        <f t="shared" si="9"/>
        <v>2.1308008459359158</v>
      </c>
      <c r="K531">
        <f t="shared" si="10"/>
        <v>0.46741879361271721</v>
      </c>
    </row>
    <row r="532" spans="1:11">
      <c r="A532" s="862">
        <v>40935</v>
      </c>
      <c r="B532">
        <v>5.2919999999999998</v>
      </c>
      <c r="C532">
        <v>7.4043489999999998</v>
      </c>
      <c r="D532">
        <v>1.030273</v>
      </c>
      <c r="E532">
        <f>LN(D532/参数实验室!$E$53)/参数实验室!$E$55</f>
        <v>-0.6577835506450791</v>
      </c>
      <c r="F532">
        <f t="shared" si="11"/>
        <v>1.3991589191232048</v>
      </c>
      <c r="G532">
        <f>LN(F532/参数实验室!$E$58)/参数实验室!$E$59</f>
        <v>-1.424662327497081E-2</v>
      </c>
      <c r="H532">
        <f>INDEX(神经网络!$F$10:$BN$70,MATCH(ROUND(G532*2,1)/2,神经网络!$D$10:$D$70,0),MATCH(ROUND(E532*2,1)/2,神经网络!$F$8:$BN$8,0))</f>
        <v>-0.35222250583248027</v>
      </c>
      <c r="I532">
        <f t="shared" si="8"/>
        <v>0.999973117455905</v>
      </c>
      <c r="J532">
        <f t="shared" si="9"/>
        <v>2.1116475799050312</v>
      </c>
      <c r="K532">
        <f t="shared" si="10"/>
        <v>0.47355113939082466</v>
      </c>
    </row>
    <row r="533" spans="1:11">
      <c r="A533" s="862">
        <v>40936</v>
      </c>
      <c r="B533">
        <v>5.6266999999999996</v>
      </c>
      <c r="C533">
        <v>7.3926930000000004</v>
      </c>
      <c r="D533">
        <v>1.0995839999999999</v>
      </c>
      <c r="E533">
        <f>LN(D533/参数实验室!$E$53)/参数实验室!$E$55</f>
        <v>-0.58097204573015082</v>
      </c>
      <c r="F533">
        <f t="shared" si="11"/>
        <v>1.3138594558089112</v>
      </c>
      <c r="G533">
        <f>LN(F533/参数实验室!$E$58)/参数实验室!$E$59</f>
        <v>-4.7261164832442859E-2</v>
      </c>
      <c r="H533">
        <f>INDEX(神经网络!$F$10:$BN$70,MATCH(ROUND(G533*2,1)/2,神经网络!$D$10:$D$70,0),MATCH(ROUND(E533*2,1)/2,神经网络!$F$8:$BN$8,0))</f>
        <v>-0.4311498275809888</v>
      </c>
      <c r="I533">
        <f t="shared" si="8"/>
        <v>0.97769690741257309</v>
      </c>
      <c r="J533">
        <f t="shared" si="9"/>
        <v>2.2452017078328872</v>
      </c>
      <c r="K533">
        <f t="shared" si="10"/>
        <v>0.43546061095609329</v>
      </c>
    </row>
    <row r="534" spans="1:11">
      <c r="A534" s="862">
        <v>40937</v>
      </c>
      <c r="B534">
        <v>5.3808999999999996</v>
      </c>
      <c r="C534">
        <v>7.2974959999999998</v>
      </c>
      <c r="D534">
        <v>1.04861</v>
      </c>
      <c r="E534">
        <f>LN(D534/参数实验室!$E$53)/参数实验室!$E$55</f>
        <v>-0.63697074270733545</v>
      </c>
      <c r="F534">
        <f t="shared" si="11"/>
        <v>1.356185024809976</v>
      </c>
      <c r="G534">
        <f>LN(F534/参数实验室!$E$58)/参数实验室!$E$59</f>
        <v>-3.0619788847325118E-2</v>
      </c>
      <c r="H534">
        <f>INDEX(神经网络!$F$10:$BN$70,MATCH(ROUND(G534*2,1)/2,神经网络!$D$10:$D$70,0),MATCH(ROUND(E534*2,1)/2,神经网络!$F$8:$BN$8,0))</f>
        <v>-0.44643546916628618</v>
      </c>
      <c r="I534">
        <f t="shared" si="8"/>
        <v>0.9961114347699066</v>
      </c>
      <c r="J534">
        <f t="shared" si="9"/>
        <v>2.1471210246997323</v>
      </c>
      <c r="K534">
        <f t="shared" si="10"/>
        <v>0.46392887187586895</v>
      </c>
    </row>
    <row r="535" spans="1:11">
      <c r="A535" s="862">
        <v>40938</v>
      </c>
      <c r="B535">
        <v>5.4904999999999999</v>
      </c>
      <c r="C535">
        <v>7.2236469999999997</v>
      </c>
      <c r="D535">
        <v>1.070878</v>
      </c>
      <c r="E535">
        <f>LN(D535/参数实验室!$E$53)/参数实验室!$E$55</f>
        <v>-0.61218012165962199</v>
      </c>
      <c r="F535">
        <f t="shared" si="11"/>
        <v>1.3156628722338584</v>
      </c>
      <c r="G535">
        <f>LN(F535/参数实验室!$E$58)/参数实验室!$E$59</f>
        <v>-4.6541238981040116E-2</v>
      </c>
      <c r="H535">
        <f>INDEX(神经网络!$F$10:$BN$70,MATCH(ROUND(G535*2,1)/2,神经网络!$D$10:$D$70,0),MATCH(ROUND(E535*2,1)/2,神经网络!$F$8:$BN$8,0))</f>
        <v>-0.4311498275809888</v>
      </c>
      <c r="I535">
        <f t="shared" ref="I535:I598" si="12">I534*(1+(B535-B534)/B534*H534)</f>
        <v>0.98705364470889723</v>
      </c>
      <c r="J535">
        <f t="shared" ref="J535:J598" si="13">J534*B535/B534</f>
        <v>2.1908543154702524</v>
      </c>
      <c r="K535">
        <f t="shared" ref="K535:K598" si="14">I535/J535</f>
        <v>0.45053367434750341</v>
      </c>
    </row>
    <row r="536" spans="1:11">
      <c r="A536" s="862">
        <v>40939</v>
      </c>
      <c r="B536">
        <v>5.4837999999999996</v>
      </c>
      <c r="C536">
        <v>7.2603679999999997</v>
      </c>
      <c r="D536">
        <v>1.078786</v>
      </c>
      <c r="E536">
        <f>LN(D536/参数实验室!$E$53)/参数实验室!$E$55</f>
        <v>-0.60350013191349372</v>
      </c>
      <c r="F536">
        <f t="shared" si="11"/>
        <v>1.3239665925088442</v>
      </c>
      <c r="G536">
        <f>LN(F536/参数实验室!$E$58)/参数实验室!$E$59</f>
        <v>-4.3239066768143188E-2</v>
      </c>
      <c r="H536">
        <f>INDEX(神经网络!$F$10:$BN$70,MATCH(ROUND(G536*2,1)/2,神经网络!$D$10:$D$70,0),MATCH(ROUND(E536*2,1)/2,神经网络!$F$8:$BN$8,0))</f>
        <v>-0.4311498275809888</v>
      </c>
      <c r="I536">
        <f t="shared" si="12"/>
        <v>0.98757296092025992</v>
      </c>
      <c r="J536">
        <f t="shared" si="13"/>
        <v>2.1881808387534414</v>
      </c>
      <c r="K536">
        <f t="shared" si="14"/>
        <v>0.45132145544371854</v>
      </c>
    </row>
    <row r="537" spans="1:11">
      <c r="A537" s="862">
        <v>40940</v>
      </c>
      <c r="B537">
        <v>6.0755999999999997</v>
      </c>
      <c r="C537">
        <v>7.329415</v>
      </c>
      <c r="D537">
        <v>1.1808609999999999</v>
      </c>
      <c r="E537">
        <f>LN(D537/参数实验室!$E$53)/参数实验室!$E$55</f>
        <v>-0.49684159215555113</v>
      </c>
      <c r="F537">
        <f t="shared" si="11"/>
        <v>1.2063689182961355</v>
      </c>
      <c r="G537">
        <f>LN(F537/参数实验室!$E$58)/参数实验室!$E$59</f>
        <v>-9.2059557541806628E-2</v>
      </c>
      <c r="H537">
        <f>INDEX(神经网络!$F$10:$BN$70,MATCH(ROUND(G537*2,1)/2,神经网络!$D$10:$D$70,0),MATCH(ROUND(E537*2,1)/2,神经网络!$F$8:$BN$8,0))</f>
        <v>-0.45643122421880272</v>
      </c>
      <c r="I537">
        <f t="shared" si="12"/>
        <v>0.94162240593691082</v>
      </c>
      <c r="J537">
        <f t="shared" si="13"/>
        <v>2.4243246478592235</v>
      </c>
      <c r="K537">
        <f t="shared" si="14"/>
        <v>0.38840606878637374</v>
      </c>
    </row>
    <row r="538" spans="1:11">
      <c r="A538" s="862">
        <v>40941</v>
      </c>
      <c r="B538">
        <v>6.1</v>
      </c>
      <c r="C538">
        <v>7.3535810000000001</v>
      </c>
      <c r="D538">
        <v>1.184571</v>
      </c>
      <c r="E538">
        <f>LN(D538/参数实验室!$E$53)/参数实验室!$E$55</f>
        <v>-0.49314088283554569</v>
      </c>
      <c r="F538">
        <f t="shared" si="11"/>
        <v>1.2055050819672133</v>
      </c>
      <c r="G538">
        <f>LN(F538/参数实验室!$E$58)/参数实验室!$E$59</f>
        <v>-9.2435520804508328E-2</v>
      </c>
      <c r="H538">
        <f>INDEX(神经网络!$F$10:$BN$70,MATCH(ROUND(G538*2,1)/2,神经网络!$D$10:$D$70,0),MATCH(ROUND(E538*2,1)/2,神经网络!$F$8:$BN$8,0))</f>
        <v>-0.45643122421880272</v>
      </c>
      <c r="I538">
        <f t="shared" si="12"/>
        <v>0.93989635827629381</v>
      </c>
      <c r="J538">
        <f t="shared" si="13"/>
        <v>2.4340608914249233</v>
      </c>
      <c r="K538">
        <f t="shared" si="14"/>
        <v>0.38614332188134748</v>
      </c>
    </row>
    <row r="539" spans="1:11">
      <c r="A539" s="862">
        <v>40942</v>
      </c>
      <c r="B539">
        <v>5.9592999999999998</v>
      </c>
      <c r="C539">
        <v>7.334333</v>
      </c>
      <c r="D539">
        <v>1.1556070000000001</v>
      </c>
      <c r="E539">
        <f>LN(D539/参数实验室!$E$53)/参数实验室!$E$55</f>
        <v>-0.52234559967952388</v>
      </c>
      <c r="F539">
        <f t="shared" si="11"/>
        <v>1.2307373349218869</v>
      </c>
      <c r="G539">
        <f>LN(F539/参数实验室!$E$58)/参数实验室!$E$59</f>
        <v>-8.1563266512745772E-2</v>
      </c>
      <c r="H539">
        <f>INDEX(神经网络!$F$10:$BN$70,MATCH(ROUND(G539*2,1)/2,神经网络!$D$10:$D$70,0),MATCH(ROUND(E539*2,1)/2,神经网络!$F$8:$BN$8,0))</f>
        <v>-0.45643122421880272</v>
      </c>
      <c r="I539">
        <f t="shared" si="12"/>
        <v>0.94979144434094465</v>
      </c>
      <c r="J539">
        <f t="shared" si="13"/>
        <v>2.3779178803718928</v>
      </c>
      <c r="K539">
        <f t="shared" si="14"/>
        <v>0.39942146538399498</v>
      </c>
    </row>
    <row r="540" spans="1:11">
      <c r="A540" s="862">
        <v>40943</v>
      </c>
      <c r="B540">
        <v>5.8734000000000002</v>
      </c>
      <c r="C540">
        <v>7.3102600000000004</v>
      </c>
      <c r="D540">
        <v>1.1446620000000001</v>
      </c>
      <c r="E540">
        <f>LN(D540/参数实验室!$E$53)/参数实验室!$E$55</f>
        <v>-0.53357254461656534</v>
      </c>
      <c r="F540">
        <f t="shared" si="11"/>
        <v>1.2446385398576634</v>
      </c>
      <c r="G540">
        <f>LN(F540/参数实验室!$E$58)/参数实验室!$E$59</f>
        <v>-7.5668258494367743E-2</v>
      </c>
      <c r="H540">
        <f>INDEX(神经网络!$F$10:$BN$70,MATCH(ROUND(G540*2,1)/2,神经网络!$D$10:$D$70,0),MATCH(ROUND(E540*2,1)/2,神经网络!$F$8:$BN$8,0))</f>
        <v>-0.49583983559311817</v>
      </c>
      <c r="I540">
        <f t="shared" si="12"/>
        <v>0.95604031469793871</v>
      </c>
      <c r="J540">
        <f t="shared" si="13"/>
        <v>2.3436415147041223</v>
      </c>
      <c r="K540">
        <f t="shared" si="14"/>
        <v>0.40792941612430683</v>
      </c>
    </row>
    <row r="541" spans="1:11">
      <c r="A541" s="862">
        <v>40944</v>
      </c>
      <c r="B541">
        <v>5.6887999999999996</v>
      </c>
      <c r="C541">
        <v>7.4721380000000002</v>
      </c>
      <c r="D541">
        <v>1.1028800000000001</v>
      </c>
      <c r="E541">
        <f>LN(D541/参数实验室!$E$53)/参数实验室!$E$55</f>
        <v>-0.57744102811087072</v>
      </c>
      <c r="F541">
        <f t="shared" si="11"/>
        <v>1.3134822809731403</v>
      </c>
      <c r="G541">
        <f>LN(F541/参数实验室!$E$58)/参数实验室!$E$59</f>
        <v>-4.741185839170961E-2</v>
      </c>
      <c r="H541">
        <f>INDEX(神经网络!$F$10:$BN$70,MATCH(ROUND(G541*2,1)/2,神经网络!$D$10:$D$70,0),MATCH(ROUND(E541*2,1)/2,神经网络!$F$8:$BN$8,0))</f>
        <v>-0.4311498275809888</v>
      </c>
      <c r="I541">
        <f t="shared" si="12"/>
        <v>0.97093940453621908</v>
      </c>
      <c r="J541">
        <f t="shared" si="13"/>
        <v>2.269981245760345</v>
      </c>
      <c r="K541">
        <f t="shared" si="14"/>
        <v>0.42773014374001872</v>
      </c>
    </row>
    <row r="542" spans="1:11">
      <c r="A542" s="862">
        <v>40945</v>
      </c>
      <c r="B542">
        <v>5.4535</v>
      </c>
      <c r="C542">
        <v>7.684723</v>
      </c>
      <c r="D542">
        <v>1.0668789999999999</v>
      </c>
      <c r="E542">
        <f>LN(D542/参数实验室!$E$53)/参数实验室!$E$55</f>
        <v>-0.61659394299268988</v>
      </c>
      <c r="F542">
        <f t="shared" si="11"/>
        <v>1.4091359677271478</v>
      </c>
      <c r="G542">
        <f>LN(F542/参数实验室!$E$58)/参数实验室!$E$59</f>
        <v>-1.051730243071982E-2</v>
      </c>
      <c r="H542">
        <f>INDEX(神经网络!$F$10:$BN$70,MATCH(ROUND(G542*2,1)/2,神经网络!$D$10:$D$70,0),MATCH(ROUND(E542*2,1)/2,神经网络!$F$8:$BN$8,0))</f>
        <v>-0.33460621337451085</v>
      </c>
      <c r="I542">
        <f t="shared" si="12"/>
        <v>0.98825436902232178</v>
      </c>
      <c r="J542">
        <f t="shared" si="13"/>
        <v>2.1760903395714459</v>
      </c>
      <c r="K542">
        <f t="shared" si="14"/>
        <v>0.45414216085208403</v>
      </c>
    </row>
    <row r="543" spans="1:11">
      <c r="A543" s="862">
        <v>40946</v>
      </c>
      <c r="B543">
        <v>5.69</v>
      </c>
      <c r="C543">
        <v>7.8405699999999996</v>
      </c>
      <c r="D543">
        <v>1.1017490000000001</v>
      </c>
      <c r="E543">
        <f>LN(D543/参数实验室!$E$53)/参数实验室!$E$55</f>
        <v>-0.57865148214734274</v>
      </c>
      <c r="F543">
        <f t="shared" si="11"/>
        <v>1.3779560632688925</v>
      </c>
      <c r="G543">
        <f>LN(F543/参数实验室!$E$58)/参数实验室!$E$59</f>
        <v>-2.2261142606358503E-2</v>
      </c>
      <c r="H543">
        <f>INDEX(神经网络!$F$10:$BN$70,MATCH(ROUND(G543*2,1)/2,神经网络!$D$10:$D$70,0),MATCH(ROUND(E543*2,1)/2,神经网络!$F$8:$BN$8,0))</f>
        <v>-0.33460621337451085</v>
      </c>
      <c r="I543">
        <f t="shared" si="12"/>
        <v>0.97391405796305575</v>
      </c>
      <c r="J543">
        <f t="shared" si="13"/>
        <v>2.2704600774111174</v>
      </c>
      <c r="K543">
        <f t="shared" si="14"/>
        <v>0.42895009150460695</v>
      </c>
    </row>
    <row r="544" spans="1:11">
      <c r="A544" s="862">
        <v>40947</v>
      </c>
      <c r="B544">
        <v>5.6</v>
      </c>
      <c r="C544">
        <v>7.9642879999999998</v>
      </c>
      <c r="D544">
        <v>1.0935299999999999</v>
      </c>
      <c r="E544">
        <f>LN(D544/参数实验室!$E$53)/参数实验室!$E$55</f>
        <v>-0.58748538181815746</v>
      </c>
      <c r="F544">
        <f t="shared" si="11"/>
        <v>1.4221942857142857</v>
      </c>
      <c r="G544">
        <f>LN(F544/参数实验室!$E$58)/参数实验室!$E$59</f>
        <v>-5.6759317856693407E-3</v>
      </c>
      <c r="H544">
        <f>INDEX(神经网络!$F$10:$BN$70,MATCH(ROUND(G544*2,1)/2,神经网络!$D$10:$D$70,0),MATCH(ROUND(E544*2,1)/2,神经网络!$F$8:$BN$8,0))</f>
        <v>-0.33460621337451085</v>
      </c>
      <c r="I544">
        <f t="shared" si="12"/>
        <v>0.97906853820169382</v>
      </c>
      <c r="J544">
        <f t="shared" si="13"/>
        <v>2.2345477036032086</v>
      </c>
      <c r="K544">
        <f t="shared" si="14"/>
        <v>0.43815065421201149</v>
      </c>
    </row>
    <row r="545" spans="1:11">
      <c r="A545" s="862">
        <v>40948</v>
      </c>
      <c r="B545">
        <v>5.83</v>
      </c>
      <c r="C545">
        <v>7.9667250000000003</v>
      </c>
      <c r="D545">
        <v>1.135392</v>
      </c>
      <c r="E545">
        <f>LN(D545/参数实验室!$E$53)/参数实验室!$E$55</f>
        <v>-0.54316562691268289</v>
      </c>
      <c r="F545">
        <f t="shared" si="11"/>
        <v>1.3665051457975987</v>
      </c>
      <c r="G545">
        <f>LN(F545/参数实验室!$E$58)/参数实验室!$E$59</f>
        <v>-2.6640942319390577E-2</v>
      </c>
      <c r="H545">
        <f>INDEX(神经网络!$F$10:$BN$70,MATCH(ROUND(G545*2,1)/2,神经网络!$D$10:$D$70,0),MATCH(ROUND(E545*2,1)/2,神经网络!$F$8:$BN$8,0))</f>
        <v>-0.40139588355012412</v>
      </c>
      <c r="I545">
        <f t="shared" si="12"/>
        <v>0.96561343896483476</v>
      </c>
      <c r="J545">
        <f t="shared" si="13"/>
        <v>2.3263237700011978</v>
      </c>
      <c r="K545">
        <f t="shared" si="14"/>
        <v>0.41508127605313405</v>
      </c>
    </row>
    <row r="546" spans="1:11">
      <c r="A546" s="862">
        <v>40949</v>
      </c>
      <c r="B546">
        <v>5.9126000000000003</v>
      </c>
      <c r="C546">
        <v>8.0698969999999992</v>
      </c>
      <c r="D546">
        <v>1.155518</v>
      </c>
      <c r="E546">
        <f>LN(D546/参数实验室!$E$53)/参数实验室!$E$55</f>
        <v>-0.52243646282086464</v>
      </c>
      <c r="F546">
        <f t="shared" si="11"/>
        <v>1.3648643574738692</v>
      </c>
      <c r="G546">
        <f>LN(F546/参数实验室!$E$58)/参数实验室!$E$59</f>
        <v>-2.7271523050491343E-2</v>
      </c>
      <c r="H546">
        <f>INDEX(神经网络!$F$10:$BN$70,MATCH(ROUND(G546*2,1)/2,神经网络!$D$10:$D$70,0),MATCH(ROUND(E546*2,1)/2,神经网络!$F$8:$BN$8,0))</f>
        <v>-0.35841206918541058</v>
      </c>
      <c r="I546">
        <f t="shared" si="12"/>
        <v>0.96012198043399488</v>
      </c>
      <c r="J546">
        <f t="shared" si="13"/>
        <v>2.3592833486293454</v>
      </c>
      <c r="K546">
        <f t="shared" si="14"/>
        <v>0.40695492594892829</v>
      </c>
    </row>
    <row r="547" spans="1:11">
      <c r="A547" s="862">
        <v>40950</v>
      </c>
      <c r="B547">
        <v>5.6005000000000003</v>
      </c>
      <c r="C547">
        <v>8.12195</v>
      </c>
      <c r="D547">
        <v>1.090131</v>
      </c>
      <c r="E547">
        <f>LN(D547/参数实验室!$E$53)/参数实验室!$E$55</f>
        <v>-0.5911580988881</v>
      </c>
      <c r="F547">
        <f t="shared" si="11"/>
        <v>1.4502187304704937</v>
      </c>
      <c r="G547">
        <f>LN(F547/参数实验室!$E$58)/参数实验室!$E$59</f>
        <v>4.5657777287477566E-3</v>
      </c>
      <c r="H547">
        <f>INDEX(神经网络!$F$10:$BN$70,MATCH(ROUND(G547*2,1)/2,神经网络!$D$10:$D$70,0),MATCH(ROUND(E547*2,1)/2,神经网络!$F$8:$BN$8,0))</f>
        <v>-0.33460621337451085</v>
      </c>
      <c r="I547">
        <f t="shared" si="12"/>
        <v>0.97828651639144559</v>
      </c>
      <c r="J547">
        <f t="shared" si="13"/>
        <v>2.2347472167910309</v>
      </c>
      <c r="K547">
        <f t="shared" si="14"/>
        <v>0.43776159963014027</v>
      </c>
    </row>
    <row r="548" spans="1:11">
      <c r="A548" s="862">
        <v>40951</v>
      </c>
      <c r="B548">
        <v>5.5147000000000004</v>
      </c>
      <c r="C548">
        <v>8.0506700000000002</v>
      </c>
      <c r="D548">
        <v>1.0723069999999999</v>
      </c>
      <c r="E548">
        <f>LN(D548/参数实验室!$E$53)/参数实验室!$E$55</f>
        <v>-0.61060688590492274</v>
      </c>
      <c r="F548">
        <f t="shared" si="11"/>
        <v>1.4598563838468093</v>
      </c>
      <c r="G548">
        <f>LN(F548/参数实验室!$E$58)/参数实验室!$E$59</f>
        <v>8.0422377068908937E-3</v>
      </c>
      <c r="H548">
        <f>INDEX(神经网络!$F$10:$BN$70,MATCH(ROUND(G548*2,1)/2,神经网络!$D$10:$D$70,0),MATCH(ROUND(E548*2,1)/2,神经网络!$F$8:$BN$8,0))</f>
        <v>-0.33460621337451085</v>
      </c>
      <c r="I548">
        <f t="shared" si="12"/>
        <v>0.98330139650559756</v>
      </c>
      <c r="J548">
        <f t="shared" si="13"/>
        <v>2.2005107537608248</v>
      </c>
      <c r="K548">
        <f t="shared" si="14"/>
        <v>0.4468514388421268</v>
      </c>
    </row>
    <row r="549" spans="1:11">
      <c r="A549" s="862">
        <v>40952</v>
      </c>
      <c r="B549">
        <v>5.26</v>
      </c>
      <c r="C549">
        <v>8.1438039999999994</v>
      </c>
      <c r="D549">
        <v>1.048225</v>
      </c>
      <c r="E549">
        <f>LN(D549/参数实验室!$E$53)/参数实验室!$E$55</f>
        <v>-0.63740397183984576</v>
      </c>
      <c r="F549">
        <f t="shared" si="11"/>
        <v>1.5482517110266159</v>
      </c>
      <c r="G549">
        <f>LN(F549/参数实验室!$E$58)/参数实验室!$E$59</f>
        <v>3.8897515864206526E-2</v>
      </c>
      <c r="H549">
        <f>INDEX(神经网络!$F$10:$BN$70,MATCH(ROUND(G549*2,1)/2,神经网络!$D$10:$D$70,0),MATCH(ROUND(E549*2,1)/2,神经网络!$F$8:$BN$8,0))</f>
        <v>-0.25763418383233883</v>
      </c>
      <c r="I549">
        <f t="shared" si="12"/>
        <v>0.99849734141285229</v>
      </c>
      <c r="J549">
        <f t="shared" si="13"/>
        <v>2.0988787358844427</v>
      </c>
      <c r="K549">
        <f t="shared" si="14"/>
        <v>0.47572893294957191</v>
      </c>
    </row>
    <row r="550" spans="1:11">
      <c r="A550" s="862">
        <v>40953</v>
      </c>
      <c r="B550">
        <v>4.4629000000000003</v>
      </c>
      <c r="C550">
        <v>8.1722859999999997</v>
      </c>
      <c r="D550">
        <v>0.88628300000000004</v>
      </c>
      <c r="E550">
        <f>LN(D550/参数实验室!$E$53)/参数实验室!$E$55</f>
        <v>-0.83538688600964961</v>
      </c>
      <c r="F550">
        <f t="shared" si="11"/>
        <v>1.8311604562056061</v>
      </c>
      <c r="G550">
        <f>LN(F550/参数实验室!$E$58)/参数实验室!$E$59</f>
        <v>0.12698037357424041</v>
      </c>
      <c r="H550">
        <f>INDEX(神经网络!$F$10:$BN$70,MATCH(ROUND(G550*2,1)/2,神经网络!$D$10:$D$70,0),MATCH(ROUND(E550*2,1)/2,神经网络!$F$8:$BN$8,0))</f>
        <v>-8.0255647679539785E-2</v>
      </c>
      <c r="I550">
        <f t="shared" si="12"/>
        <v>1.0374805394457132</v>
      </c>
      <c r="J550">
        <f t="shared" si="13"/>
        <v>1.7808148118590648</v>
      </c>
      <c r="K550">
        <f t="shared" si="14"/>
        <v>0.58258755067442702</v>
      </c>
    </row>
    <row r="551" spans="1:11">
      <c r="A551" s="862">
        <v>40954</v>
      </c>
      <c r="B551">
        <v>4.3250999999999999</v>
      </c>
      <c r="C551">
        <v>8.4240700000000004</v>
      </c>
      <c r="D551">
        <v>0.858819</v>
      </c>
      <c r="E551">
        <f>LN(D551/参数实验室!$E$53)/参数实验室!$E$55</f>
        <v>-0.87252330378311149</v>
      </c>
      <c r="F551">
        <f t="shared" si="11"/>
        <v>1.9477168157961666</v>
      </c>
      <c r="G551">
        <f>LN(F551/参数实验室!$E$58)/参数实验室!$E$59</f>
        <v>0.1593680290397565</v>
      </c>
      <c r="H551">
        <f>INDEX(神经网络!$F$10:$BN$70,MATCH(ROUND(G551*2,1)/2,神经网络!$D$10:$D$70,0),MATCH(ROUND(E551*2,1)/2,神经网络!$F$8:$BN$8,0))</f>
        <v>-8.0255647679539785E-2</v>
      </c>
      <c r="I551">
        <f t="shared" si="12"/>
        <v>1.0400514538939225</v>
      </c>
      <c r="J551">
        <f t="shared" si="13"/>
        <v>1.7258289772953999</v>
      </c>
      <c r="K551">
        <f t="shared" si="14"/>
        <v>0.60263877103501839</v>
      </c>
    </row>
    <row r="552" spans="1:11">
      <c r="A552" s="862">
        <v>40955</v>
      </c>
      <c r="B552">
        <v>4.2739000000000003</v>
      </c>
      <c r="C552">
        <v>8.5573540000000001</v>
      </c>
      <c r="D552">
        <v>0.84731199999999995</v>
      </c>
      <c r="E552">
        <f>LN(D552/参数实验室!$E$53)/参数实验室!$E$55</f>
        <v>-0.8884372358608158</v>
      </c>
      <c r="F552">
        <f t="shared" si="11"/>
        <v>2.0022354289992745</v>
      </c>
      <c r="G552">
        <f>LN(F552/参数实验室!$E$58)/参数实验室!$E$59</f>
        <v>0.17385738488601363</v>
      </c>
      <c r="H552">
        <f>INDEX(神经网络!$F$10:$BN$70,MATCH(ROUND(G552*2,1)/2,神经网络!$D$10:$D$70,0),MATCH(ROUND(E552*2,1)/2,神经网络!$F$8:$BN$8,0))</f>
        <v>-5.4596378672302194E-2</v>
      </c>
      <c r="I552">
        <f t="shared" si="12"/>
        <v>1.0410395614882619</v>
      </c>
      <c r="J552">
        <f t="shared" si="13"/>
        <v>1.7053988268624565</v>
      </c>
      <c r="K552">
        <f t="shared" si="14"/>
        <v>0.61043759681923582</v>
      </c>
    </row>
    <row r="553" spans="1:11">
      <c r="A553" s="862">
        <v>40956</v>
      </c>
      <c r="B553">
        <v>4.41</v>
      </c>
      <c r="C553">
        <v>8.4454550000000008</v>
      </c>
      <c r="D553">
        <v>0.87548700000000002</v>
      </c>
      <c r="E553">
        <f>LN(D553/参数实验室!$E$53)/参数实验室!$E$55</f>
        <v>-0.84984595325665346</v>
      </c>
      <c r="F553">
        <f t="shared" si="11"/>
        <v>1.9150691609977326</v>
      </c>
      <c r="G553">
        <f>LN(F553/参数实验室!$E$58)/参数实验室!$E$59</f>
        <v>0.15049585141996855</v>
      </c>
      <c r="H553">
        <f>INDEX(神经网络!$F$10:$BN$70,MATCH(ROUND(G553*2,1)/2,神经网络!$D$10:$D$70,0),MATCH(ROUND(E553*2,1)/2,神经网络!$F$8:$BN$8,0))</f>
        <v>-8.0255647679539785E-2</v>
      </c>
      <c r="I553">
        <f t="shared" si="12"/>
        <v>1.0392296187300729</v>
      </c>
      <c r="J553">
        <f t="shared" si="13"/>
        <v>1.7597063165875273</v>
      </c>
      <c r="K553">
        <f t="shared" si="14"/>
        <v>0.59056992006789899</v>
      </c>
    </row>
    <row r="554" spans="1:11">
      <c r="A554" s="862">
        <v>40957</v>
      </c>
      <c r="B554">
        <v>4.2220000000000004</v>
      </c>
      <c r="C554">
        <v>8.355772</v>
      </c>
      <c r="D554">
        <v>0.85418099999999997</v>
      </c>
      <c r="E554">
        <f>LN(D554/参数实验室!$E$53)/参数实验室!$E$55</f>
        <v>-0.87891175552402845</v>
      </c>
      <c r="F554">
        <f t="shared" si="11"/>
        <v>1.979102794883941</v>
      </c>
      <c r="G554">
        <f>LN(F554/参数实验室!$E$58)/参数实验室!$E$59</f>
        <v>0.16775823304866055</v>
      </c>
      <c r="H554">
        <f>INDEX(神经网络!$F$10:$BN$70,MATCH(ROUND(G554*2,1)/2,神经网络!$D$10:$D$70,0),MATCH(ROUND(E554*2,1)/2,神经网络!$F$8:$BN$8,0))</f>
        <v>-5.4596378672302194E-2</v>
      </c>
      <c r="I554">
        <f t="shared" si="12"/>
        <v>1.0427851653681957</v>
      </c>
      <c r="J554">
        <f t="shared" si="13"/>
        <v>1.6846893579665625</v>
      </c>
      <c r="K554">
        <f t="shared" si="14"/>
        <v>0.61897771267864365</v>
      </c>
    </row>
    <row r="555" spans="1:11">
      <c r="A555" s="862">
        <v>40958</v>
      </c>
      <c r="B555">
        <v>4.3867000000000003</v>
      </c>
      <c r="C555">
        <v>8.3097589999999997</v>
      </c>
      <c r="D555">
        <v>0.87896600000000003</v>
      </c>
      <c r="E555">
        <f>LN(D555/参数实验室!$E$53)/参数实验室!$E$55</f>
        <v>-0.84516715375003915</v>
      </c>
      <c r="F555">
        <f t="shared" si="11"/>
        <v>1.8943075660519295</v>
      </c>
      <c r="G555">
        <f>LN(F555/参数实验室!$E$58)/参数实验室!$E$59</f>
        <v>0.14477475018823413</v>
      </c>
      <c r="H555">
        <f>INDEX(神经网络!$F$10:$BN$70,MATCH(ROUND(G555*2,1)/2,神经网络!$D$10:$D$70,0),MATCH(ROUND(E555*2,1)/2,神经网络!$F$8:$BN$8,0))</f>
        <v>-8.0255647679539785E-2</v>
      </c>
      <c r="I555">
        <f t="shared" si="12"/>
        <v>1.0405642395551566</v>
      </c>
      <c r="J555">
        <f t="shared" si="13"/>
        <v>1.7504090020350356</v>
      </c>
      <c r="K555">
        <f t="shared" si="14"/>
        <v>0.59446920025284988</v>
      </c>
    </row>
    <row r="556" spans="1:11">
      <c r="A556" s="862">
        <v>40959</v>
      </c>
      <c r="B556">
        <v>4.3615000000000004</v>
      </c>
      <c r="C556">
        <v>8.468947</v>
      </c>
      <c r="D556">
        <v>0.87488699999999997</v>
      </c>
      <c r="E556">
        <f>LN(D556/参数实验室!$E$53)/参数实验室!$E$55</f>
        <v>-0.85065475408905589</v>
      </c>
      <c r="F556">
        <f t="shared" si="11"/>
        <v>1.9417510030952652</v>
      </c>
      <c r="G556">
        <f>LN(F556/参数实验室!$E$58)/参数实验室!$E$59</f>
        <v>0.15775794585219863</v>
      </c>
      <c r="H556">
        <f>INDEX(神经网络!$F$10:$BN$70,MATCH(ROUND(G556*2,1)/2,神经网络!$D$10:$D$70,0),MATCH(ROUND(E556*2,1)/2,神经网络!$F$8:$BN$8,0))</f>
        <v>-8.0255647679539785E-2</v>
      </c>
      <c r="I556">
        <f t="shared" si="12"/>
        <v>1.0410439808541607</v>
      </c>
      <c r="J556">
        <f t="shared" si="13"/>
        <v>1.7403535373688213</v>
      </c>
      <c r="K556">
        <f t="shared" si="14"/>
        <v>0.59817959885787242</v>
      </c>
    </row>
    <row r="557" spans="1:11">
      <c r="A557" s="862">
        <v>40960</v>
      </c>
      <c r="B557">
        <v>4.2720000000000002</v>
      </c>
      <c r="C557">
        <v>8.5313280000000002</v>
      </c>
      <c r="D557">
        <v>0.86595800000000001</v>
      </c>
      <c r="E557">
        <f>LN(D557/参数实验室!$E$53)/参数实验室!$E$55</f>
        <v>-0.86275704819643517</v>
      </c>
      <c r="F557">
        <f t="shared" si="11"/>
        <v>1.9970337078651685</v>
      </c>
      <c r="G557">
        <f>LN(F557/参数实验室!$E$58)/参数实验室!$E$59</f>
        <v>0.17249206246616627</v>
      </c>
      <c r="H557">
        <f>INDEX(神经网络!$F$10:$BN$70,MATCH(ROUND(G557*2,1)/2,神经网络!$D$10:$D$70,0),MATCH(ROUND(E557*2,1)/2,神经网络!$F$8:$BN$8,0))</f>
        <v>-8.0255647679539785E-2</v>
      </c>
      <c r="I557">
        <f t="shared" si="12"/>
        <v>1.0427584585512137</v>
      </c>
      <c r="J557">
        <f t="shared" si="13"/>
        <v>1.7046406767487343</v>
      </c>
      <c r="K557">
        <f t="shared" si="14"/>
        <v>0.61171745622078533</v>
      </c>
    </row>
    <row r="558" spans="1:11">
      <c r="A558" s="862">
        <v>40961</v>
      </c>
      <c r="B558">
        <v>4.4246999999999996</v>
      </c>
      <c r="C558">
        <v>8.6227509999999992</v>
      </c>
      <c r="D558">
        <v>0.887714</v>
      </c>
      <c r="E558">
        <f>LN(D558/参数实验室!$E$53)/参数实验室!$E$55</f>
        <v>-0.83348358261252486</v>
      </c>
      <c r="F558">
        <f t="shared" si="11"/>
        <v>1.9487764142201731</v>
      </c>
      <c r="G558">
        <f>LN(F558/参数实验室!$E$58)/参数实验室!$E$59</f>
        <v>0.15965348290699646</v>
      </c>
      <c r="H558">
        <f>INDEX(神经网络!$F$10:$BN$70,MATCH(ROUND(G558*2,1)/2,神经网络!$D$10:$D$70,0),MATCH(ROUND(E558*2,1)/2,神经网络!$F$8:$BN$8,0))</f>
        <v>-8.0255647679539785E-2</v>
      </c>
      <c r="I558">
        <f t="shared" si="12"/>
        <v>1.039767109321484</v>
      </c>
      <c r="J558">
        <f t="shared" si="13"/>
        <v>1.765572004309486</v>
      </c>
      <c r="K558">
        <f t="shared" si="14"/>
        <v>0.58891232234288637</v>
      </c>
    </row>
    <row r="559" spans="1:11">
      <c r="A559" s="862">
        <v>40962</v>
      </c>
      <c r="B559">
        <v>5.0149999999999997</v>
      </c>
      <c r="C559">
        <v>8.4954479999999997</v>
      </c>
      <c r="D559">
        <v>1.010311</v>
      </c>
      <c r="E559">
        <f>LN(D559/参数实验室!$E$53)/参数实验室!$E$55</f>
        <v>-0.6808661441865953</v>
      </c>
      <c r="F559">
        <f t="shared" si="11"/>
        <v>1.6940075772681955</v>
      </c>
      <c r="G559">
        <f>LN(F559/参数实验室!$E$58)/参数实验室!$E$59</f>
        <v>8.6119003225029953E-2</v>
      </c>
      <c r="H559">
        <f>INDEX(神经网络!$F$10:$BN$70,MATCH(ROUND(G559*2,1)/2,神经网络!$D$10:$D$70,0),MATCH(ROUND(E559*2,1)/2,神经网络!$F$8:$BN$8,0))</f>
        <v>-0.17643954914118815</v>
      </c>
      <c r="I559">
        <f t="shared" si="12"/>
        <v>1.0286344060865571</v>
      </c>
      <c r="J559">
        <f t="shared" si="13"/>
        <v>2.0011172738518033</v>
      </c>
      <c r="K559">
        <f t="shared" si="14"/>
        <v>0.51403004687806952</v>
      </c>
    </row>
    <row r="560" spans="1:11">
      <c r="A560" s="862">
        <v>40963</v>
      </c>
      <c r="B560">
        <v>5.0288000000000004</v>
      </c>
      <c r="C560">
        <v>8.5153459999999992</v>
      </c>
      <c r="D560">
        <v>1.0069630000000001</v>
      </c>
      <c r="E560">
        <f>LN(D560/参数实验室!$E$53)/参数实验室!$E$55</f>
        <v>-0.6847821392248481</v>
      </c>
      <c r="F560">
        <f t="shared" si="11"/>
        <v>1.6933157015590197</v>
      </c>
      <c r="G560">
        <f>LN(F560/参数实验室!$E$58)/参数实验室!$E$59</f>
        <v>8.5904595718908197E-2</v>
      </c>
      <c r="H560">
        <f>INDEX(神经网络!$F$10:$BN$70,MATCH(ROUND(G560*2,1)/2,神经网络!$D$10:$D$70,0),MATCH(ROUND(E560*2,1)/2,神经网络!$F$8:$BN$8,0))</f>
        <v>-0.17643954914118815</v>
      </c>
      <c r="I560">
        <f t="shared" si="12"/>
        <v>1.0281349870010923</v>
      </c>
      <c r="J560">
        <f t="shared" si="13"/>
        <v>2.0066238378356829</v>
      </c>
      <c r="K560">
        <f t="shared" si="14"/>
        <v>0.51237056373755863</v>
      </c>
    </row>
    <row r="561" spans="1:11">
      <c r="A561" s="862">
        <v>40964</v>
      </c>
      <c r="B561">
        <v>4.7729999999999997</v>
      </c>
      <c r="C561">
        <v>8.3904060000000005</v>
      </c>
      <c r="D561">
        <v>0.95625099999999996</v>
      </c>
      <c r="E561">
        <f>LN(D561/参数实验室!$E$53)/参数实验室!$E$55</f>
        <v>-0.74574437607790034</v>
      </c>
      <c r="F561">
        <f t="shared" si="11"/>
        <v>1.757889377749843</v>
      </c>
      <c r="G561">
        <f>LN(F561/参数实验室!$E$58)/参数实验室!$E$59</f>
        <v>0.10554742194291714</v>
      </c>
      <c r="H561">
        <f>INDEX(神经网络!$F$10:$BN$70,MATCH(ROUND(G561*2,1)/2,神经网络!$D$10:$D$70,0),MATCH(ROUND(E561*2,1)/2,神经网络!$F$8:$BN$8,0))</f>
        <v>-0.17609291120476139</v>
      </c>
      <c r="I561">
        <f t="shared" si="12"/>
        <v>1.0373624487608268</v>
      </c>
      <c r="J561">
        <f t="shared" si="13"/>
        <v>1.9045528909460934</v>
      </c>
      <c r="K561">
        <f t="shared" si="14"/>
        <v>0.5446750540204286</v>
      </c>
    </row>
    <row r="562" spans="1:11">
      <c r="A562" s="862">
        <v>40965</v>
      </c>
      <c r="B562">
        <v>4.9219999999999997</v>
      </c>
      <c r="C562">
        <v>8.3652619999999995</v>
      </c>
      <c r="D562">
        <v>0.98712200000000005</v>
      </c>
      <c r="E562">
        <f>LN(D562/参数实验室!$E$53)/参数实验室!$E$55</f>
        <v>-0.70825983111328195</v>
      </c>
      <c r="F562">
        <f t="shared" si="11"/>
        <v>1.699565623730191</v>
      </c>
      <c r="G562">
        <f>LN(F562/参数实验室!$E$58)/参数实验室!$E$59</f>
        <v>8.7838232835124028E-2</v>
      </c>
      <c r="H562">
        <f>INDEX(神经网络!$F$10:$BN$70,MATCH(ROUND(G562*2,1)/2,神经网络!$D$10:$D$70,0),MATCH(ROUND(E562*2,1)/2,神经网络!$F$8:$BN$8,0))</f>
        <v>-0.17643954914118815</v>
      </c>
      <c r="I562">
        <f t="shared" si="12"/>
        <v>1.0316599233338539</v>
      </c>
      <c r="J562">
        <f t="shared" si="13"/>
        <v>1.9640078209169645</v>
      </c>
      <c r="K562">
        <f t="shared" si="14"/>
        <v>0.52528300159832764</v>
      </c>
    </row>
    <row r="563" spans="1:11">
      <c r="A563" s="862">
        <v>40966</v>
      </c>
      <c r="B563">
        <v>4.9560000000000004</v>
      </c>
      <c r="C563">
        <v>8.3408409999999993</v>
      </c>
      <c r="D563">
        <v>0.99206499999999997</v>
      </c>
      <c r="E563">
        <f>LN(D563/参数实验室!$E$53)/参数实验室!$E$55</f>
        <v>-0.70236697469332887</v>
      </c>
      <c r="F563">
        <f t="shared" si="11"/>
        <v>1.6829784100080707</v>
      </c>
      <c r="G563">
        <f>LN(F563/参数实验室!$E$58)/参数实验室!$E$59</f>
        <v>8.2690665866087837E-2</v>
      </c>
      <c r="H563">
        <f>INDEX(神经网络!$F$10:$BN$70,MATCH(ROUND(G563*2,1)/2,神经网络!$D$10:$D$70,0),MATCH(ROUND(E563*2,1)/2,神经网络!$F$8:$BN$8,0))</f>
        <v>-0.17643954914118815</v>
      </c>
      <c r="I563">
        <f t="shared" si="12"/>
        <v>1.0304025338988352</v>
      </c>
      <c r="J563">
        <f t="shared" si="13"/>
        <v>1.9775747176888412</v>
      </c>
      <c r="K563">
        <f t="shared" si="14"/>
        <v>0.52104354120336327</v>
      </c>
    </row>
    <row r="564" spans="1:11">
      <c r="A564" s="862">
        <v>40967</v>
      </c>
      <c r="B564">
        <v>4.8680000000000003</v>
      </c>
      <c r="C564">
        <v>8.4067720000000001</v>
      </c>
      <c r="D564">
        <v>0.97277100000000005</v>
      </c>
      <c r="E564">
        <f>LN(D564/参数实验室!$E$53)/参数实验室!$E$55</f>
        <v>-0.72553724513739049</v>
      </c>
      <c r="F564">
        <f t="shared" si="11"/>
        <v>1.7269457682826621</v>
      </c>
      <c r="G564">
        <f>LN(F564/参数实验室!$E$58)/参数实验室!$E$59</f>
        <v>9.6226289254226882E-2</v>
      </c>
      <c r="H564">
        <f>INDEX(神经网络!$F$10:$BN$70,MATCH(ROUND(G564*2,1)/2,神经网络!$D$10:$D$70,0),MATCH(ROUND(E564*2,1)/2,神经网络!$F$8:$BN$8,0))</f>
        <v>-0.17609291120476139</v>
      </c>
      <c r="I564">
        <f t="shared" si="12"/>
        <v>1.0336306878030572</v>
      </c>
      <c r="J564">
        <f t="shared" si="13"/>
        <v>1.9424603966322191</v>
      </c>
      <c r="K564">
        <f t="shared" si="14"/>
        <v>0.5321244590598273</v>
      </c>
    </row>
    <row r="565" spans="1:11">
      <c r="A565" s="862">
        <v>40968</v>
      </c>
      <c r="B565">
        <v>4.8600000000000003</v>
      </c>
      <c r="C565">
        <v>8.3978090000000005</v>
      </c>
      <c r="D565">
        <v>0.98303399999999996</v>
      </c>
      <c r="E565">
        <f>LN(D565/参数实验室!$E$53)/参数实验室!$E$55</f>
        <v>-0.7131557258372474</v>
      </c>
      <c r="F565">
        <f t="shared" si="11"/>
        <v>1.7279442386831276</v>
      </c>
      <c r="G565">
        <f>LN(F565/参数实验室!$E$58)/参数实验室!$E$59</f>
        <v>9.6529657083659987E-2</v>
      </c>
      <c r="H565">
        <f>INDEX(神经网络!$F$10:$BN$70,MATCH(ROUND(G565*2,1)/2,神经网络!$D$10:$D$70,0),MATCH(ROUND(E565*2,1)/2,神经网络!$F$8:$BN$8,0))</f>
        <v>-0.17643954914118815</v>
      </c>
      <c r="I565">
        <f t="shared" si="12"/>
        <v>1.0339298086525657</v>
      </c>
      <c r="J565">
        <f t="shared" si="13"/>
        <v>1.9392681856270717</v>
      </c>
      <c r="K565">
        <f t="shared" si="14"/>
        <v>0.5331546282848133</v>
      </c>
    </row>
    <row r="566" spans="1:11">
      <c r="A566" s="862">
        <v>40969</v>
      </c>
      <c r="B566">
        <v>4.9212999999999996</v>
      </c>
      <c r="C566">
        <v>8.4177289999999996</v>
      </c>
      <c r="D566">
        <v>0.99267799999999995</v>
      </c>
      <c r="E566">
        <f>LN(D566/参数实验室!$E$53)/参数实验室!$E$55</f>
        <v>-0.70163822667753994</v>
      </c>
      <c r="F566">
        <f t="shared" si="11"/>
        <v>1.710468575376425</v>
      </c>
      <c r="G566">
        <f>LN(F566/参数实验室!$E$58)/参数实验室!$E$59</f>
        <v>9.1194491112272319E-2</v>
      </c>
      <c r="H566">
        <f>INDEX(神经网络!$F$10:$BN$70,MATCH(ROUND(G566*2,1)/2,神经网络!$D$10:$D$70,0),MATCH(ROUND(E566*2,1)/2,神经网络!$F$8:$BN$8,0))</f>
        <v>-0.17643954914118815</v>
      </c>
      <c r="I566">
        <f t="shared" si="12"/>
        <v>1.0316288373564741</v>
      </c>
      <c r="J566">
        <f t="shared" si="13"/>
        <v>1.9637285024540139</v>
      </c>
      <c r="K566">
        <f t="shared" si="14"/>
        <v>0.52534188716376928</v>
      </c>
    </row>
    <row r="567" spans="1:11">
      <c r="A567" s="862">
        <v>40970</v>
      </c>
      <c r="B567">
        <v>4.7050000000000001</v>
      </c>
      <c r="C567">
        <v>8.4798489999999997</v>
      </c>
      <c r="D567">
        <v>0.95273099999999999</v>
      </c>
      <c r="E567">
        <f>LN(D567/参数实验室!$E$53)/参数实验室!$E$55</f>
        <v>-0.75009510974144511</v>
      </c>
      <c r="F567">
        <f t="shared" si="11"/>
        <v>1.8023058448459086</v>
      </c>
      <c r="G567">
        <f>LN(F567/参数实验室!$E$58)/参数实验室!$E$59</f>
        <v>0.11864410371371055</v>
      </c>
      <c r="H567">
        <f>INDEX(神经网络!$F$10:$BN$70,MATCH(ROUND(G567*2,1)/2,神经网络!$D$10:$D$70,0),MATCH(ROUND(E567*2,1)/2,神经网络!$F$8:$BN$8,0))</f>
        <v>-0.17609291120476139</v>
      </c>
      <c r="I567">
        <f t="shared" si="12"/>
        <v>1.0396289498182294</v>
      </c>
      <c r="J567">
        <f t="shared" si="13"/>
        <v>1.8774190974023399</v>
      </c>
      <c r="K567">
        <f t="shared" si="14"/>
        <v>0.55375432755355203</v>
      </c>
    </row>
    <row r="568" spans="1:11">
      <c r="A568" s="862">
        <v>40971</v>
      </c>
      <c r="B568">
        <v>4.6143999999999998</v>
      </c>
      <c r="C568">
        <v>8.7652070000000002</v>
      </c>
      <c r="D568">
        <v>0.93570399999999998</v>
      </c>
      <c r="E568">
        <f>LN(D568/参数实验室!$E$53)/参数实验室!$E$55</f>
        <v>-0.7713700838487948</v>
      </c>
      <c r="F568">
        <f t="shared" si="11"/>
        <v>1.8995334171289877</v>
      </c>
      <c r="G568">
        <f>LN(F568/参数实验室!$E$58)/参数实验室!$E$59</f>
        <v>0.14622067837195138</v>
      </c>
      <c r="H568">
        <f>INDEX(神经网络!$F$10:$BN$70,MATCH(ROUND(G568*2,1)/2,神经网络!$D$10:$D$70,0),MATCH(ROUND(E568*2,1)/2,神经网络!$F$8:$BN$8,0))</f>
        <v>-9.8377139970216576E-2</v>
      </c>
      <c r="I568">
        <f t="shared" si="12"/>
        <v>1.0431541907797957</v>
      </c>
      <c r="J568">
        <f t="shared" si="13"/>
        <v>1.8412673077690451</v>
      </c>
      <c r="K568">
        <f t="shared" si="14"/>
        <v>0.56654141763029719</v>
      </c>
    </row>
    <row r="569" spans="1:11">
      <c r="A569" s="862">
        <v>40972</v>
      </c>
      <c r="B569">
        <v>4.82</v>
      </c>
      <c r="C569">
        <v>8.9148340000000008</v>
      </c>
      <c r="D569">
        <v>0.97706999999999999</v>
      </c>
      <c r="E569">
        <f>LN(D569/参数实验室!$E$53)/参数实验室!$E$55</f>
        <v>-0.72033500822268137</v>
      </c>
      <c r="F569">
        <f t="shared" si="11"/>
        <v>1.8495506224066391</v>
      </c>
      <c r="G569">
        <f>LN(F569/参数实验室!$E$58)/参数实验室!$E$59</f>
        <v>0.13222513916231324</v>
      </c>
      <c r="H569">
        <f>INDEX(神经网络!$F$10:$BN$70,MATCH(ROUND(G569*2,1)/2,神经网络!$D$10:$D$70,0),MATCH(ROUND(E569*2,1)/2,神经网络!$F$8:$BN$8,0))</f>
        <v>-8.8512680340361971E-2</v>
      </c>
      <c r="I569">
        <f t="shared" si="12"/>
        <v>1.0385817238692419</v>
      </c>
      <c r="J569">
        <f t="shared" si="13"/>
        <v>1.9233071306013345</v>
      </c>
      <c r="K569">
        <f t="shared" si="14"/>
        <v>0.53999785439599679</v>
      </c>
    </row>
    <row r="570" spans="1:11">
      <c r="A570" s="862">
        <v>40973</v>
      </c>
      <c r="B570">
        <v>4.9843000000000002</v>
      </c>
      <c r="C570">
        <v>9.0137850000000004</v>
      </c>
      <c r="D570">
        <v>1.0065599999999999</v>
      </c>
      <c r="E570">
        <f>LN(D570/参数实验室!$E$53)/参数实验室!$E$55</f>
        <v>-0.68525438668730032</v>
      </c>
      <c r="F570">
        <f t="shared" si="11"/>
        <v>1.808435487430532</v>
      </c>
      <c r="G570">
        <f>LN(F570/参数实验室!$E$58)/参数实验室!$E$59</f>
        <v>0.12042610385586458</v>
      </c>
      <c r="H570">
        <f>INDEX(神经网络!$F$10:$BN$70,MATCH(ROUND(G570*2,1)/2,神经网络!$D$10:$D$70,0),MATCH(ROUND(E570*2,1)/2,神经网络!$F$8:$BN$8,0))</f>
        <v>-0.17643954914118815</v>
      </c>
      <c r="I570">
        <f t="shared" si="12"/>
        <v>1.0354481734034084</v>
      </c>
      <c r="J570">
        <f t="shared" si="13"/>
        <v>1.9888671641195499</v>
      </c>
      <c r="K570">
        <f t="shared" si="14"/>
        <v>0.52062208682588929</v>
      </c>
    </row>
    <row r="571" spans="1:11">
      <c r="A571" s="862">
        <v>40974</v>
      </c>
      <c r="B571">
        <v>4.9901</v>
      </c>
      <c r="C571">
        <v>9.069286</v>
      </c>
      <c r="D571">
        <v>1.0073030000000001</v>
      </c>
      <c r="E571">
        <f>LN(D571/参数实验室!$E$53)/参数实验室!$E$55</f>
        <v>-0.68438386401515883</v>
      </c>
      <c r="F571">
        <f t="shared" si="11"/>
        <v>1.8174557624095709</v>
      </c>
      <c r="G571">
        <f>LN(F571/参数实验室!$E$58)/参数实验室!$E$59</f>
        <v>0.12303751011874363</v>
      </c>
      <c r="H571">
        <f>INDEX(神经网络!$F$10:$BN$70,MATCH(ROUND(G571*2,1)/2,神经网络!$D$10:$D$70,0),MATCH(ROUND(E571*2,1)/2,神经网络!$F$8:$BN$8,0))</f>
        <v>-0.17643954914118815</v>
      </c>
      <c r="I571">
        <f t="shared" si="12"/>
        <v>1.0352355808123783</v>
      </c>
      <c r="J571">
        <f t="shared" si="13"/>
        <v>1.9911815170982818</v>
      </c>
      <c r="K571">
        <f t="shared" si="14"/>
        <v>0.51991020001080124</v>
      </c>
    </row>
    <row r="572" spans="1:11">
      <c r="A572" s="862">
        <v>40975</v>
      </c>
      <c r="B572">
        <v>4.9375</v>
      </c>
      <c r="C572">
        <v>9.0479830000000003</v>
      </c>
      <c r="D572">
        <v>0.99924100000000005</v>
      </c>
      <c r="E572">
        <f>LN(D572/参数实验室!$E$53)/参数实验室!$E$55</f>
        <v>-0.69386406662569367</v>
      </c>
      <c r="F572">
        <f t="shared" si="11"/>
        <v>1.8325028860759494</v>
      </c>
      <c r="G572">
        <f>LN(F572/参数实验室!$E$58)/参数实验室!$E$59</f>
        <v>0.12736500486304056</v>
      </c>
      <c r="H572">
        <f>INDEX(神经网络!$F$10:$BN$70,MATCH(ROUND(G572*2,1)/2,神经网络!$D$10:$D$70,0),MATCH(ROUND(E572*2,1)/2,神经网络!$F$8:$BN$8,0))</f>
        <v>-8.8512680340361971E-2</v>
      </c>
      <c r="I572">
        <f t="shared" si="12"/>
        <v>1.0371609393932524</v>
      </c>
      <c r="J572">
        <f t="shared" si="13"/>
        <v>1.9701927297394375</v>
      </c>
      <c r="K572">
        <f t="shared" si="14"/>
        <v>0.52642613270145366</v>
      </c>
    </row>
    <row r="573" spans="1:11">
      <c r="A573" s="862">
        <v>40976</v>
      </c>
      <c r="B573">
        <v>4.9302000000000001</v>
      </c>
      <c r="C573">
        <v>8.9602520000000005</v>
      </c>
      <c r="D573">
        <v>0.99664799999999998</v>
      </c>
      <c r="E573">
        <f>LN(D573/参数实验室!$E$53)/参数实验室!$E$55</f>
        <v>-0.69692946944390266</v>
      </c>
      <c r="F573">
        <f t="shared" si="11"/>
        <v>1.8174216056143768</v>
      </c>
      <c r="G573">
        <f>LN(F573/参数实验室!$E$58)/参数实验室!$E$59</f>
        <v>0.1230276460544346</v>
      </c>
      <c r="H573">
        <f>INDEX(神经网络!$F$10:$BN$70,MATCH(ROUND(G573*2,1)/2,神经网络!$D$10:$D$70,0),MATCH(ROUND(E573*2,1)/2,神经网络!$F$8:$BN$8,0))</f>
        <v>-0.17643954914118815</v>
      </c>
      <c r="I573">
        <f t="shared" si="12"/>
        <v>1.0372966667514776</v>
      </c>
      <c r="J573">
        <f t="shared" si="13"/>
        <v>1.9672798371972404</v>
      </c>
      <c r="K573">
        <f t="shared" si="14"/>
        <v>0.52727458856555021</v>
      </c>
    </row>
    <row r="574" spans="1:11">
      <c r="A574" s="862">
        <v>40977</v>
      </c>
      <c r="B574">
        <v>4.8611000000000004</v>
      </c>
      <c r="C574">
        <v>8.8521219999999996</v>
      </c>
      <c r="D574">
        <v>0.98421800000000004</v>
      </c>
      <c r="E574">
        <f>LN(D574/参数实验室!$E$53)/参数实验室!$E$55</f>
        <v>-0.71173564543115775</v>
      </c>
      <c r="F574">
        <f t="shared" si="11"/>
        <v>1.8210121165991233</v>
      </c>
      <c r="G574">
        <f>LN(F574/参数实验室!$E$58)/参数实验室!$E$59</f>
        <v>0.12406352850423408</v>
      </c>
      <c r="H574">
        <f>INDEX(神经网络!$F$10:$BN$70,MATCH(ROUND(G574*2,1)/2,神经网络!$D$10:$D$70,0),MATCH(ROUND(E574*2,1)/2,神经网络!$F$8:$BN$8,0))</f>
        <v>-0.17643954914118815</v>
      </c>
      <c r="I574">
        <f t="shared" si="12"/>
        <v>1.0398618147766943</v>
      </c>
      <c r="J574">
        <f t="shared" si="13"/>
        <v>1.9397071146402796</v>
      </c>
      <c r="K574">
        <f t="shared" si="14"/>
        <v>0.53609217955028099</v>
      </c>
    </row>
    <row r="575" spans="1:11">
      <c r="A575" s="862">
        <v>40978</v>
      </c>
      <c r="B575">
        <v>4.8331999999999997</v>
      </c>
      <c r="C575">
        <v>8.7629979999999996</v>
      </c>
      <c r="D575">
        <v>0.97882999999999998</v>
      </c>
      <c r="E575">
        <f>LN(D575/参数实验室!$E$53)/参数实验室!$E$55</f>
        <v>-0.71821182578000775</v>
      </c>
      <c r="F575">
        <f t="shared" si="11"/>
        <v>1.8130840850782091</v>
      </c>
      <c r="G575">
        <f>LN(F575/参数实验室!$E$58)/参数实验室!$E$59</f>
        <v>0.12177351427913281</v>
      </c>
      <c r="H575">
        <f>INDEX(神经网络!$F$10:$BN$70,MATCH(ROUND(G575*2,1)/2,神经网络!$D$10:$D$70,0),MATCH(ROUND(E575*2,1)/2,神经网络!$F$8:$BN$8,0))</f>
        <v>-0.17643954914118815</v>
      </c>
      <c r="I575">
        <f t="shared" si="12"/>
        <v>1.0409148459257216</v>
      </c>
      <c r="J575">
        <f t="shared" si="13"/>
        <v>1.9285742787598275</v>
      </c>
      <c r="K575">
        <f t="shared" si="14"/>
        <v>0.53973282615543505</v>
      </c>
    </row>
    <row r="576" spans="1:11">
      <c r="A576" s="862">
        <v>40979</v>
      </c>
      <c r="B576">
        <v>4.91</v>
      </c>
      <c r="C576">
        <v>8.8099620000000005</v>
      </c>
      <c r="D576">
        <v>0.989479</v>
      </c>
      <c r="E576">
        <f>LN(D576/参数实验室!$E$53)/参数实验室!$E$55</f>
        <v>-0.70544623371650939</v>
      </c>
      <c r="F576">
        <f t="shared" si="11"/>
        <v>1.7942896130346233</v>
      </c>
      <c r="G576">
        <f>LN(F576/参数实验室!$E$58)/参数实验室!$E$59</f>
        <v>0.11630446963881336</v>
      </c>
      <c r="H576">
        <f>INDEX(神经网络!$F$10:$BN$70,MATCH(ROUND(G576*2,1)/2,神经网络!$D$10:$D$70,0),MATCH(ROUND(E576*2,1)/2,神经网络!$F$8:$BN$8,0))</f>
        <v>-0.17643954914118815</v>
      </c>
      <c r="I576">
        <f t="shared" si="12"/>
        <v>1.0379964944523272</v>
      </c>
      <c r="J576">
        <f t="shared" si="13"/>
        <v>1.9592195044092431</v>
      </c>
      <c r="K576">
        <f t="shared" si="14"/>
        <v>0.52980102133339613</v>
      </c>
    </row>
    <row r="577" spans="1:11">
      <c r="A577" s="862">
        <v>40980</v>
      </c>
      <c r="B577">
        <v>4.8901000000000003</v>
      </c>
      <c r="C577">
        <v>8.7450749999999999</v>
      </c>
      <c r="D577">
        <v>0.99347600000000003</v>
      </c>
      <c r="E577">
        <f>LN(D577/参数实验室!$E$53)/参数实验室!$E$55</f>
        <v>-0.70069022049136453</v>
      </c>
      <c r="F577">
        <f t="shared" si="11"/>
        <v>1.7883223246968363</v>
      </c>
      <c r="G577">
        <f>LN(F577/参数实验室!$E$58)/参数实验室!$E$59</f>
        <v>0.11455604789451225</v>
      </c>
      <c r="H577">
        <f>INDEX(神经网络!$F$10:$BN$70,MATCH(ROUND(G577*2,1)/2,神经网络!$D$10:$D$70,0),MATCH(ROUND(E577*2,1)/2,神经网络!$F$8:$BN$8,0))</f>
        <v>-0.17643954914118815</v>
      </c>
      <c r="I577">
        <f t="shared" si="12"/>
        <v>1.0387387670198378</v>
      </c>
      <c r="J577">
        <f t="shared" si="13"/>
        <v>1.9512788795339389</v>
      </c>
      <c r="K577">
        <f t="shared" si="14"/>
        <v>0.5323374213264378</v>
      </c>
    </row>
    <row r="578" spans="1:11">
      <c r="A578" s="862">
        <v>40981</v>
      </c>
      <c r="B578">
        <v>5.27</v>
      </c>
      <c r="C578">
        <v>8.7612249999999996</v>
      </c>
      <c r="D578">
        <v>1.068816</v>
      </c>
      <c r="E578">
        <f>LN(D578/参数实验室!$E$53)/参数实验室!$E$55</f>
        <v>-0.61445395328427166</v>
      </c>
      <c r="F578">
        <f t="shared" si="11"/>
        <v>1.6624715370018976</v>
      </c>
      <c r="G578">
        <f>LN(F578/参数实验室!$E$58)/参数实验室!$E$59</f>
        <v>7.6256105381284328E-2</v>
      </c>
      <c r="H578">
        <f>INDEX(神经网络!$F$10:$BN$70,MATCH(ROUND(G578*2,1)/2,神经网络!$D$10:$D$70,0),MATCH(ROUND(E578*2,1)/2,神经网络!$F$8:$BN$8,0))</f>
        <v>-0.13533123726023011</v>
      </c>
      <c r="I578">
        <f t="shared" si="12"/>
        <v>1.0245006082016461</v>
      </c>
      <c r="J578">
        <f t="shared" si="13"/>
        <v>2.1028689996408776</v>
      </c>
      <c r="K578">
        <f t="shared" si="14"/>
        <v>0.48719183571425878</v>
      </c>
    </row>
    <row r="579" spans="1:11">
      <c r="A579" s="862">
        <v>40982</v>
      </c>
      <c r="B579">
        <v>5.38</v>
      </c>
      <c r="C579">
        <v>8.7850839999999994</v>
      </c>
      <c r="D579">
        <v>1.087189</v>
      </c>
      <c r="E579">
        <f>LN(D579/参数实验室!$E$53)/参数实验室!$E$55</f>
        <v>-0.59434627164732501</v>
      </c>
      <c r="F579">
        <f t="shared" si="11"/>
        <v>1.6329152416356876</v>
      </c>
      <c r="G579">
        <f>LN(F579/参数实验室!$E$58)/参数实验室!$E$59</f>
        <v>6.6841030219294176E-2</v>
      </c>
      <c r="H579">
        <f>INDEX(神经网络!$F$10:$BN$70,MATCH(ROUND(G579*2,1)/2,神经网络!$D$10:$D$70,0),MATCH(ROUND(E579*2,1)/2,神经网络!$F$8:$BN$8,0))</f>
        <v>-0.23576461243639057</v>
      </c>
      <c r="I579">
        <f t="shared" si="12"/>
        <v>1.021606649409047</v>
      </c>
      <c r="J579">
        <f t="shared" si="13"/>
        <v>2.1467619009616552</v>
      </c>
      <c r="K579">
        <f t="shared" si="14"/>
        <v>0.47588260670706517</v>
      </c>
    </row>
    <row r="580" spans="1:11">
      <c r="A580" s="862">
        <v>40983</v>
      </c>
      <c r="B580">
        <v>5.3266</v>
      </c>
      <c r="C580">
        <v>8.9067769999999999</v>
      </c>
      <c r="D580">
        <v>1.0761670000000001</v>
      </c>
      <c r="E580">
        <f>LN(D580/参数实验室!$E$53)/参数实验室!$E$55</f>
        <v>-0.60636773530643573</v>
      </c>
      <c r="F580">
        <f t="shared" ref="F580:F643" si="15">C580/B580</f>
        <v>1.672131753839222</v>
      </c>
      <c r="G580">
        <f>LN(F580/参数实验室!$E$58)/参数实验室!$E$59</f>
        <v>7.9297077638351976E-2</v>
      </c>
      <c r="H580">
        <f>INDEX(神经网络!$F$10:$BN$70,MATCH(ROUND(G580*2,1)/2,神经网络!$D$10:$D$70,0),MATCH(ROUND(E580*2,1)/2,神经网络!$F$8:$BN$8,0))</f>
        <v>-0.13533123726023011</v>
      </c>
      <c r="I580">
        <f t="shared" si="12"/>
        <v>1.0239973286569286</v>
      </c>
      <c r="J580">
        <f t="shared" si="13"/>
        <v>2.1254538925022959</v>
      </c>
      <c r="K580">
        <f t="shared" si="14"/>
        <v>0.48177818971710418</v>
      </c>
    </row>
    <row r="581" spans="1:11">
      <c r="A581" s="862">
        <v>40984</v>
      </c>
      <c r="B581">
        <v>5.3438999999999997</v>
      </c>
      <c r="C581">
        <v>8.8211619999999993</v>
      </c>
      <c r="D581">
        <v>1.074719</v>
      </c>
      <c r="E581">
        <f>LN(D581/参数实验室!$E$53)/参数实验室!$E$55</f>
        <v>-0.60795618114256467</v>
      </c>
      <c r="F581">
        <f t="shared" si="15"/>
        <v>1.650697430715395</v>
      </c>
      <c r="G581">
        <f>LN(F581/参数实验室!$E$58)/参数实验室!$E$59</f>
        <v>7.2525711089315423E-2</v>
      </c>
      <c r="H581">
        <f>INDEX(神经网络!$F$10:$BN$70,MATCH(ROUND(G581*2,1)/2,神经网络!$D$10:$D$70,0),MATCH(ROUND(E581*2,1)/2,神经网络!$F$8:$BN$8,0))</f>
        <v>-0.23576461243639057</v>
      </c>
      <c r="I581">
        <f t="shared" si="12"/>
        <v>1.0235472453617529</v>
      </c>
      <c r="J581">
        <f t="shared" si="13"/>
        <v>2.1323570488009271</v>
      </c>
      <c r="K581">
        <f t="shared" si="14"/>
        <v>0.48000743868730467</v>
      </c>
    </row>
    <row r="582" spans="1:11">
      <c r="A582" s="862">
        <v>40985</v>
      </c>
      <c r="B582">
        <v>5.2159000000000004</v>
      </c>
      <c r="C582">
        <v>8.6647580000000008</v>
      </c>
      <c r="D582">
        <v>1.0545949999999999</v>
      </c>
      <c r="E582">
        <f>LN(D582/参数实验室!$E$53)/参数实验室!$E$55</f>
        <v>-0.63025637846397797</v>
      </c>
      <c r="F582">
        <f t="shared" si="15"/>
        <v>1.6612201154163231</v>
      </c>
      <c r="G582">
        <f>LN(F582/参数实验室!$E$58)/参数实验室!$E$59</f>
        <v>7.5860873946775015E-2</v>
      </c>
      <c r="H582">
        <f>INDEX(神经网络!$F$10:$BN$70,MATCH(ROUND(G582*2,1)/2,神经网络!$D$10:$D$70,0),MATCH(ROUND(E582*2,1)/2,神经网络!$F$8:$BN$8,0))</f>
        <v>-0.16233917109746082</v>
      </c>
      <c r="I582">
        <f t="shared" si="12"/>
        <v>1.0293273827352947</v>
      </c>
      <c r="J582">
        <f t="shared" si="13"/>
        <v>2.0812816727185686</v>
      </c>
      <c r="K582">
        <f t="shared" si="14"/>
        <v>0.49456418908969108</v>
      </c>
    </row>
    <row r="583" spans="1:11">
      <c r="A583" s="862">
        <v>40986</v>
      </c>
      <c r="B583">
        <v>5.2793999999999999</v>
      </c>
      <c r="C583">
        <v>8.6463540000000005</v>
      </c>
      <c r="D583">
        <v>1.0615479999999999</v>
      </c>
      <c r="E583">
        <f>LN(D583/参数实验室!$E$53)/参数实验室!$E$55</f>
        <v>-0.62250373242428514</v>
      </c>
      <c r="F583">
        <f t="shared" si="15"/>
        <v>1.6377531537674737</v>
      </c>
      <c r="G583">
        <f>LN(F583/参数实验室!$E$58)/参数实验室!$E$59</f>
        <v>6.839374011670564E-2</v>
      </c>
      <c r="H583">
        <f>INDEX(神经网络!$F$10:$BN$70,MATCH(ROUND(G583*2,1)/2,神经网络!$D$10:$D$70,0),MATCH(ROUND(E583*2,1)/2,神经网络!$F$8:$BN$8,0))</f>
        <v>-0.23576461243639057</v>
      </c>
      <c r="I583">
        <f t="shared" si="12"/>
        <v>1.0272930531305431</v>
      </c>
      <c r="J583">
        <f t="shared" si="13"/>
        <v>2.1066198475719262</v>
      </c>
      <c r="K583">
        <f t="shared" si="14"/>
        <v>0.48764994515483806</v>
      </c>
    </row>
    <row r="584" spans="1:11">
      <c r="A584" s="862">
        <v>40987</v>
      </c>
      <c r="B584">
        <v>4.6939000000000002</v>
      </c>
      <c r="C584">
        <v>8.8332049999999995</v>
      </c>
      <c r="D584">
        <v>0.94459499999999996</v>
      </c>
      <c r="E584">
        <f>LN(D584/参数实验室!$E$53)/参数实验室!$E$55</f>
        <v>-0.76021306651462361</v>
      </c>
      <c r="F584">
        <f t="shared" si="15"/>
        <v>1.8818477172500478</v>
      </c>
      <c r="G584">
        <f>LN(F584/参数实验室!$E$58)/参数实验室!$E$59</f>
        <v>0.14131110779931783</v>
      </c>
      <c r="H584">
        <f>INDEX(神经网络!$F$10:$BN$70,MATCH(ROUND(G584*2,1)/2,神经网络!$D$10:$D$70,0),MATCH(ROUND(E584*2,1)/2,神经网络!$F$8:$BN$8,0))</f>
        <v>-9.8377139970216576E-2</v>
      </c>
      <c r="I584">
        <f t="shared" si="12"/>
        <v>1.0541536279239414</v>
      </c>
      <c r="J584">
        <f t="shared" si="13"/>
        <v>1.8729899046326977</v>
      </c>
      <c r="K584">
        <f t="shared" si="14"/>
        <v>0.56281863843289959</v>
      </c>
    </row>
    <row r="585" spans="1:11">
      <c r="A585" s="862">
        <v>40988</v>
      </c>
      <c r="B585">
        <v>4.8379000000000003</v>
      </c>
      <c r="C585">
        <v>8.8493700000000004</v>
      </c>
      <c r="D585">
        <v>0.97583699999999995</v>
      </c>
      <c r="E585">
        <f>LN(D585/参数实验室!$E$53)/参数实验室!$E$55</f>
        <v>-0.72182472170427769</v>
      </c>
      <c r="F585">
        <f t="shared" si="15"/>
        <v>1.8291758820976043</v>
      </c>
      <c r="G585">
        <f>LN(F585/参数实验室!$E$58)/参数实验室!$E$59</f>
        <v>0.1264112390739241</v>
      </c>
      <c r="H585">
        <f>INDEX(神经网络!$F$10:$BN$70,MATCH(ROUND(G585*2,1)/2,神经网络!$D$10:$D$70,0),MATCH(ROUND(E585*2,1)/2,神经网络!$F$8:$BN$8,0))</f>
        <v>-8.8512680340361971E-2</v>
      </c>
      <c r="I585">
        <f t="shared" si="12"/>
        <v>1.0509721657844344</v>
      </c>
      <c r="J585">
        <f t="shared" si="13"/>
        <v>1.9304497027253515</v>
      </c>
      <c r="K585">
        <f t="shared" si="14"/>
        <v>0.54441831056292378</v>
      </c>
    </row>
    <row r="586" spans="1:11">
      <c r="A586" s="862">
        <v>40989</v>
      </c>
      <c r="B586">
        <v>4.8148999999999997</v>
      </c>
      <c r="C586">
        <v>8.7716480000000008</v>
      </c>
      <c r="D586">
        <v>0.97521999999999998</v>
      </c>
      <c r="E586">
        <f>LN(D586/参数实验室!$E$53)/参数实验室!$E$55</f>
        <v>-0.72257088932090396</v>
      </c>
      <c r="F586">
        <f t="shared" si="15"/>
        <v>1.8217715840412056</v>
      </c>
      <c r="G586">
        <f>LN(F586/参数实验室!$E$58)/参数实验室!$E$59</f>
        <v>0.12428237738250866</v>
      </c>
      <c r="H586">
        <f>INDEX(神经网络!$F$10:$BN$70,MATCH(ROUND(G586*2,1)/2,神经网络!$D$10:$D$70,0),MATCH(ROUND(E586*2,1)/2,神经网络!$F$8:$BN$8,0))</f>
        <v>-0.17643954914118815</v>
      </c>
      <c r="I586">
        <f t="shared" si="12"/>
        <v>1.0514144155947249</v>
      </c>
      <c r="J586">
        <f t="shared" si="13"/>
        <v>1.9212720960855525</v>
      </c>
      <c r="K586">
        <f t="shared" si="14"/>
        <v>0.54724909487672402</v>
      </c>
    </row>
    <row r="587" spans="1:11">
      <c r="A587" s="862">
        <v>40990</v>
      </c>
      <c r="B587">
        <v>4.7042999999999999</v>
      </c>
      <c r="C587">
        <v>8.6322469999999996</v>
      </c>
      <c r="D587">
        <v>0.95869499999999996</v>
      </c>
      <c r="E587">
        <f>LN(D587/参数实验室!$E$53)/参数实验室!$E$55</f>
        <v>-0.74273299247356261</v>
      </c>
      <c r="F587">
        <f t="shared" si="15"/>
        <v>1.8349694959930276</v>
      </c>
      <c r="G587">
        <f>LN(F587/参数实验室!$E$58)/参数实验室!$E$59</f>
        <v>0.12807100084502307</v>
      </c>
      <c r="H587">
        <f>INDEX(神经网络!$F$10:$BN$70,MATCH(ROUND(G587*2,1)/2,神经网络!$D$10:$D$70,0),MATCH(ROUND(E587*2,1)/2,神经网络!$F$8:$BN$8,0))</f>
        <v>-9.8377139970216576E-2</v>
      </c>
      <c r="I587">
        <f t="shared" si="12"/>
        <v>1.0556756725368333</v>
      </c>
      <c r="J587">
        <f t="shared" si="13"/>
        <v>1.8771397789393891</v>
      </c>
      <c r="K587">
        <f t="shared" si="14"/>
        <v>0.56238522265683655</v>
      </c>
    </row>
    <row r="588" spans="1:11">
      <c r="A588" s="862">
        <v>40991</v>
      </c>
      <c r="B588">
        <v>4.6859999999999999</v>
      </c>
      <c r="C588">
        <v>8.8442170000000004</v>
      </c>
      <c r="D588">
        <v>0.95107399999999997</v>
      </c>
      <c r="E588">
        <f>LN(D588/参数实验室!$E$53)/参数实验室!$E$55</f>
        <v>-0.7521487356315778</v>
      </c>
      <c r="F588">
        <f t="shared" si="15"/>
        <v>1.8873702518139139</v>
      </c>
      <c r="G588">
        <f>LN(F588/参数实验室!$E$58)/参数实验室!$E$59</f>
        <v>0.14284910676451307</v>
      </c>
      <c r="H588">
        <f>INDEX(神经网络!$F$10:$BN$70,MATCH(ROUND(G588*2,1)/2,神经网络!$D$10:$D$70,0),MATCH(ROUND(E588*2,1)/2,神经网络!$F$8:$BN$8,0))</f>
        <v>-9.8377139970216576E-2</v>
      </c>
      <c r="I588">
        <f t="shared" si="12"/>
        <v>1.0560796719984376</v>
      </c>
      <c r="J588">
        <f t="shared" si="13"/>
        <v>1.8698375962651146</v>
      </c>
      <c r="K588">
        <f t="shared" si="14"/>
        <v>0.56479753862468673</v>
      </c>
    </row>
    <row r="589" spans="1:11">
      <c r="A589" s="862">
        <v>40992</v>
      </c>
      <c r="B589">
        <v>4.6760000000000002</v>
      </c>
      <c r="C589">
        <v>8.7712629999999994</v>
      </c>
      <c r="D589">
        <v>0.94428500000000004</v>
      </c>
      <c r="E589">
        <f>LN(D589/参数实验室!$E$53)/参数实验室!$E$55</f>
        <v>-0.76060030499342057</v>
      </c>
      <c r="F589">
        <f t="shared" si="15"/>
        <v>1.8758047476475619</v>
      </c>
      <c r="G589">
        <f>LN(F589/参数实验室!$E$58)/参数实验室!$E$59</f>
        <v>0.13962299012907115</v>
      </c>
      <c r="H589">
        <f>INDEX(神经网络!$F$10:$BN$70,MATCH(ROUND(G589*2,1)/2,神经网络!$D$10:$D$70,0),MATCH(ROUND(E589*2,1)/2,神经网络!$F$8:$BN$8,0))</f>
        <v>-9.8377139970216576E-2</v>
      </c>
      <c r="I589">
        <f t="shared" si="12"/>
        <v>1.0563013836879636</v>
      </c>
      <c r="J589">
        <f t="shared" si="13"/>
        <v>1.8658473325086802</v>
      </c>
      <c r="K589">
        <f t="shared" si="14"/>
        <v>0.56612422961086473</v>
      </c>
    </row>
    <row r="590" spans="1:11">
      <c r="A590" s="862">
        <v>40993</v>
      </c>
      <c r="B590">
        <v>4.55</v>
      </c>
      <c r="C590">
        <v>8.752065</v>
      </c>
      <c r="D590">
        <v>0.925145</v>
      </c>
      <c r="E590">
        <f>LN(D590/参数实验室!$E$53)/参数实验室!$E$55</f>
        <v>-0.78475875557976404</v>
      </c>
      <c r="F590">
        <f t="shared" si="15"/>
        <v>1.9235307692307693</v>
      </c>
      <c r="G590">
        <f>LN(F590/参数实验室!$E$58)/参数实验室!$E$59</f>
        <v>0.15280977658339362</v>
      </c>
      <c r="H590">
        <f>INDEX(神经网络!$F$10:$BN$70,MATCH(ROUND(G590*2,1)/2,神经网络!$D$10:$D$70,0),MATCH(ROUND(E590*2,1)/2,神经网络!$F$8:$BN$8,0))</f>
        <v>-9.5678000495943966E-2</v>
      </c>
      <c r="I590">
        <f t="shared" si="12"/>
        <v>1.0591015129743835</v>
      </c>
      <c r="J590">
        <f t="shared" si="13"/>
        <v>1.8155700091776077</v>
      </c>
      <c r="K590">
        <f t="shared" si="14"/>
        <v>0.5833438025637584</v>
      </c>
    </row>
    <row r="591" spans="1:11">
      <c r="A591" s="862">
        <v>40994</v>
      </c>
      <c r="B591">
        <v>4.6191000000000004</v>
      </c>
      <c r="C591">
        <v>8.8594629999999999</v>
      </c>
      <c r="D591">
        <v>0.94207700000000005</v>
      </c>
      <c r="E591">
        <f>LN(D591/参数实验室!$E$53)/参数实验室!$E$55</f>
        <v>-0.76336212520856028</v>
      </c>
      <c r="F591">
        <f t="shared" si="15"/>
        <v>1.9180063215777963</v>
      </c>
      <c r="G591">
        <f>LN(F591/参数实验室!$E$58)/参数实验室!$E$59</f>
        <v>0.15130020860748306</v>
      </c>
      <c r="H591">
        <f>INDEX(神经网络!$F$10:$BN$70,MATCH(ROUND(G591*2,1)/2,神经网络!$D$10:$D$70,0),MATCH(ROUND(E591*2,1)/2,神经网络!$F$8:$BN$8,0))</f>
        <v>-9.8377139970216576E-2</v>
      </c>
      <c r="I591">
        <f t="shared" si="12"/>
        <v>1.0575625919606959</v>
      </c>
      <c r="J591">
        <f t="shared" si="13"/>
        <v>1.843142731734569</v>
      </c>
      <c r="K591">
        <f t="shared" si="14"/>
        <v>0.57378225448955378</v>
      </c>
    </row>
    <row r="592" spans="1:11">
      <c r="A592" s="862">
        <v>40995</v>
      </c>
      <c r="B592">
        <v>4.8113000000000001</v>
      </c>
      <c r="C592">
        <v>8.8514510000000008</v>
      </c>
      <c r="D592">
        <v>0.97836199999999995</v>
      </c>
      <c r="E592">
        <f>LN(D592/参数实验室!$E$53)/参数实验室!$E$55</f>
        <v>-0.71877602646006578</v>
      </c>
      <c r="F592">
        <f t="shared" si="15"/>
        <v>1.8397212811506247</v>
      </c>
      <c r="G592">
        <f>LN(F592/参数实验室!$E$58)/参数实验室!$E$59</f>
        <v>0.12942839127223074</v>
      </c>
      <c r="H592">
        <f>INDEX(神经网络!$F$10:$BN$70,MATCH(ROUND(G592*2,1)/2,神经网络!$D$10:$D$70,0),MATCH(ROUND(E592*2,1)/2,神经网络!$F$8:$BN$8,0))</f>
        <v>-8.8512680340361971E-2</v>
      </c>
      <c r="I592">
        <f t="shared" si="12"/>
        <v>1.053233505177805</v>
      </c>
      <c r="J592">
        <f t="shared" si="13"/>
        <v>1.919835601133236</v>
      </c>
      <c r="K592">
        <f t="shared" si="14"/>
        <v>0.54860609135287663</v>
      </c>
    </row>
    <row r="593" spans="1:11">
      <c r="A593" s="862">
        <v>40996</v>
      </c>
      <c r="B593">
        <v>4.7880000000000003</v>
      </c>
      <c r="C593">
        <v>8.9009479999999996</v>
      </c>
      <c r="D593">
        <v>0.97414900000000004</v>
      </c>
      <c r="E593">
        <f>LN(D593/参数实验室!$E$53)/参数实验室!$E$55</f>
        <v>-0.72386722249479252</v>
      </c>
      <c r="F593">
        <f t="shared" si="15"/>
        <v>1.8590116959064327</v>
      </c>
      <c r="G593">
        <f>LN(F593/参数实验室!$E$58)/参数实验室!$E$59</f>
        <v>0.13490310060659039</v>
      </c>
      <c r="H593">
        <f>INDEX(神经网络!$F$10:$BN$70,MATCH(ROUND(G593*2,1)/2,神经网络!$D$10:$D$70,0),MATCH(ROUND(E593*2,1)/2,神经网络!$F$8:$BN$8,0))</f>
        <v>-8.8512680340361971E-2</v>
      </c>
      <c r="I593">
        <f t="shared" si="12"/>
        <v>1.0536849697152948</v>
      </c>
      <c r="J593">
        <f t="shared" si="13"/>
        <v>1.9105382865807441</v>
      </c>
      <c r="K593">
        <f t="shared" si="14"/>
        <v>0.55151209327558448</v>
      </c>
    </row>
    <row r="594" spans="1:11">
      <c r="A594" s="862">
        <v>40997</v>
      </c>
      <c r="B594">
        <v>4.8083999999999998</v>
      </c>
      <c r="C594">
        <v>9.0384550000000008</v>
      </c>
      <c r="D594">
        <v>0.97547700000000004</v>
      </c>
      <c r="E594">
        <f>LN(D594/参数实验室!$E$53)/参数实验室!$E$55</f>
        <v>-0.72226002957645874</v>
      </c>
      <c r="F594">
        <f t="shared" si="15"/>
        <v>1.8797219449297067</v>
      </c>
      <c r="G594">
        <f>LN(F594/参数实验室!$E$58)/参数实验室!$E$59</f>
        <v>0.14071788719410294</v>
      </c>
      <c r="H594">
        <f>INDEX(神经网络!$F$10:$BN$70,MATCH(ROUND(G594*2,1)/2,神经网络!$D$10:$D$70,0),MATCH(ROUND(E594*2,1)/2,神经网络!$F$8:$BN$8,0))</f>
        <v>-8.8512680340361971E-2</v>
      </c>
      <c r="I594">
        <f t="shared" si="12"/>
        <v>1.0532876022527973</v>
      </c>
      <c r="J594">
        <f t="shared" si="13"/>
        <v>1.91867842464387</v>
      </c>
      <c r="K594">
        <f t="shared" si="14"/>
        <v>0.54896515681011016</v>
      </c>
    </row>
    <row r="595" spans="1:11">
      <c r="A595" s="862">
        <v>40998</v>
      </c>
      <c r="B595">
        <v>4.8600000000000003</v>
      </c>
      <c r="C595">
        <v>9.2176589999999994</v>
      </c>
      <c r="D595">
        <v>1.003808</v>
      </c>
      <c r="E595">
        <f>LN(D595/参数实验室!$E$53)/参数实验室!$E$55</f>
        <v>-0.68848432563916939</v>
      </c>
      <c r="F595">
        <f t="shared" si="15"/>
        <v>1.8966376543209873</v>
      </c>
      <c r="G595">
        <f>LN(F595/参数实验室!$E$58)/参数实验室!$E$59</f>
        <v>0.14541994885593654</v>
      </c>
      <c r="H595">
        <f>INDEX(神经网络!$F$10:$BN$70,MATCH(ROUND(G595*2,1)/2,神经网络!$D$10:$D$70,0),MATCH(ROUND(E595*2,1)/2,神经网络!$F$8:$BN$8,0))</f>
        <v>-8.8512680340361971E-2</v>
      </c>
      <c r="I595">
        <f t="shared" si="12"/>
        <v>1.0522871379951679</v>
      </c>
      <c r="J595">
        <f t="shared" si="13"/>
        <v>1.9392681856270713</v>
      </c>
      <c r="K595">
        <f t="shared" si="14"/>
        <v>0.54262074002668492</v>
      </c>
    </row>
    <row r="596" spans="1:11">
      <c r="A596" s="862">
        <v>40999</v>
      </c>
      <c r="B596">
        <v>4.9086999999999996</v>
      </c>
      <c r="C596">
        <v>9.132104</v>
      </c>
      <c r="D596">
        <v>1.009474</v>
      </c>
      <c r="E596">
        <f>LN(D596/参数实验室!$E$53)/参数实验室!$E$55</f>
        <v>-0.68184392501151381</v>
      </c>
      <c r="F596">
        <f t="shared" si="15"/>
        <v>1.8603915496974761</v>
      </c>
      <c r="G596">
        <f>LN(F596/参数实验室!$E$58)/参数实验室!$E$59</f>
        <v>0.13529252967705863</v>
      </c>
      <c r="H596">
        <f>INDEX(神经网络!$F$10:$BN$70,MATCH(ROUND(G596*2,1)/2,神经网络!$D$10:$D$70,0),MATCH(ROUND(E596*2,1)/2,神经网络!$F$8:$BN$8,0))</f>
        <v>-8.8512680340361971E-2</v>
      </c>
      <c r="I596">
        <f t="shared" si="12"/>
        <v>1.0513538139680096</v>
      </c>
      <c r="J596">
        <f t="shared" si="13"/>
        <v>1.958700770120906</v>
      </c>
      <c r="K596">
        <f t="shared" si="14"/>
        <v>0.53676081104675932</v>
      </c>
    </row>
    <row r="597" spans="1:11">
      <c r="A597" s="862">
        <v>41000</v>
      </c>
      <c r="B597">
        <v>4.827</v>
      </c>
      <c r="C597">
        <v>9.1089479999999998</v>
      </c>
      <c r="D597">
        <v>0.98982700000000001</v>
      </c>
      <c r="E597">
        <f>LN(D597/参数实验室!$E$53)/参数实验室!$E$55</f>
        <v>-0.70503138716611957</v>
      </c>
      <c r="F597">
        <f t="shared" si="15"/>
        <v>1.8870826600372903</v>
      </c>
      <c r="G597">
        <f>LN(F597/参数实验室!$E$58)/参数实验室!$E$59</f>
        <v>0.14276912499733502</v>
      </c>
      <c r="H597">
        <f>INDEX(神经网络!$F$10:$BN$70,MATCH(ROUND(G597*2,1)/2,神经网络!$D$10:$D$70,0),MATCH(ROUND(E597*2,1)/2,神经网络!$F$8:$BN$8,0))</f>
        <v>-8.8512680340361971E-2</v>
      </c>
      <c r="I597">
        <f t="shared" si="12"/>
        <v>1.0529026660815493</v>
      </c>
      <c r="J597">
        <f t="shared" si="13"/>
        <v>1.926100315230838</v>
      </c>
      <c r="K597">
        <f t="shared" si="14"/>
        <v>0.54664996301366664</v>
      </c>
    </row>
    <row r="598" spans="1:11">
      <c r="A598" s="862">
        <v>41001</v>
      </c>
      <c r="B598">
        <v>4.9740000000000002</v>
      </c>
      <c r="C598">
        <v>9.1114219999999992</v>
      </c>
      <c r="D598">
        <v>1.0285470000000001</v>
      </c>
      <c r="E598">
        <f>LN(D598/参数实验室!$E$53)/参数实验室!$E$55</f>
        <v>-0.65976162991003362</v>
      </c>
      <c r="F598">
        <f t="shared" si="15"/>
        <v>1.8318098110172898</v>
      </c>
      <c r="G598">
        <f>LN(F598/参数实验室!$E$58)/参数实验室!$E$59</f>
        <v>0.12716646108083399</v>
      </c>
      <c r="H598">
        <f>INDEX(神经网络!$F$10:$BN$70,MATCH(ROUND(G598*2,1)/2,神经网络!$D$10:$D$70,0),MATCH(ROUND(E598*2,1)/2,神经网络!$F$8:$BN$8,0))</f>
        <v>-6.6965870406128156E-2</v>
      </c>
      <c r="I598">
        <f t="shared" si="12"/>
        <v>1.0500645264802397</v>
      </c>
      <c r="J598">
        <f t="shared" si="13"/>
        <v>1.9847571924504224</v>
      </c>
      <c r="K598">
        <f t="shared" si="14"/>
        <v>0.52906447724409467</v>
      </c>
    </row>
    <row r="599" spans="1:11">
      <c r="A599" s="862">
        <v>41002</v>
      </c>
      <c r="B599">
        <v>4.952</v>
      </c>
      <c r="C599">
        <v>9.1592850000000006</v>
      </c>
      <c r="D599">
        <v>1.02617</v>
      </c>
      <c r="E599">
        <f>LN(D599/参数实验室!$E$53)/参数实验室!$E$55</f>
        <v>-0.66249122694155871</v>
      </c>
      <c r="F599">
        <f t="shared" si="15"/>
        <v>1.8496132875605817</v>
      </c>
      <c r="G599">
        <f>LN(F599/参数实验室!$E$58)/参数实验室!$E$59</f>
        <v>0.13224292159110562</v>
      </c>
      <c r="H599">
        <f>INDEX(神经网络!$F$10:$BN$70,MATCH(ROUND(G599*2,1)/2,神经网络!$D$10:$D$70,0),MATCH(ROUND(E599*2,1)/2,神经网络!$F$8:$BN$8,0))</f>
        <v>-6.6965870406128156E-2</v>
      </c>
      <c r="I599">
        <f t="shared" ref="I599:I662" si="16">I598*(1+(B599-B598)/B598*H598)</f>
        <v>1.050375545111113</v>
      </c>
      <c r="J599">
        <f t="shared" ref="J599:J662" si="17">J598*B599/B598</f>
        <v>1.9759786121862666</v>
      </c>
      <c r="K599">
        <f t="shared" ref="K599:K662" si="18">I599/J599</f>
        <v>0.53157232504098517</v>
      </c>
    </row>
    <row r="600" spans="1:11">
      <c r="A600" s="862">
        <v>41003</v>
      </c>
      <c r="B600">
        <v>4.9100999999999999</v>
      </c>
      <c r="C600">
        <v>9.2326029999999992</v>
      </c>
      <c r="D600">
        <v>1.0181899999999999</v>
      </c>
      <c r="E600">
        <f>LN(D600/参数实验室!$E$53)/参数实验室!$E$55</f>
        <v>-0.67170142348453687</v>
      </c>
      <c r="F600">
        <f t="shared" si="15"/>
        <v>1.8803289138714079</v>
      </c>
      <c r="G600">
        <f>LN(F600/参数实验室!$E$58)/参数实验室!$E$59</f>
        <v>0.14088733708603629</v>
      </c>
      <c r="H600">
        <f>INDEX(神经网络!$F$10:$BN$70,MATCH(ROUND(G600*2,1)/2,神经网络!$D$10:$D$70,0),MATCH(ROUND(E600*2,1)/2,神经网络!$F$8:$BN$8,0))</f>
        <v>-6.6965870406128156E-2</v>
      </c>
      <c r="I600">
        <f t="shared" si="16"/>
        <v>1.0509707020576531</v>
      </c>
      <c r="J600">
        <f t="shared" si="17"/>
        <v>1.959259407046807</v>
      </c>
      <c r="K600">
        <f t="shared" si="18"/>
        <v>0.53641222712911807</v>
      </c>
    </row>
    <row r="601" spans="1:11">
      <c r="A601" s="862">
        <v>41004</v>
      </c>
      <c r="B601">
        <v>4.9189999999999996</v>
      </c>
      <c r="C601">
        <v>9.3776240000000008</v>
      </c>
      <c r="D601">
        <v>1.0185500000000001</v>
      </c>
      <c r="E601">
        <f>LN(D601/参数实验室!$E$53)/参数实验室!$E$55</f>
        <v>-0.67128437352012982</v>
      </c>
      <c r="F601">
        <f t="shared" si="15"/>
        <v>1.9064086196381382</v>
      </c>
      <c r="G601">
        <f>LN(F601/参数实验室!$E$58)/参数实验室!$E$59</f>
        <v>0.14811691416543898</v>
      </c>
      <c r="H601">
        <f>INDEX(神经网络!$F$10:$BN$70,MATCH(ROUND(G601*2,1)/2,神经网络!$D$10:$D$70,0),MATCH(ROUND(E601*2,1)/2,神经网络!$F$8:$BN$8,0))</f>
        <v>-6.6965870406128156E-2</v>
      </c>
      <c r="I601">
        <f t="shared" si="16"/>
        <v>1.0508431334554396</v>
      </c>
      <c r="J601">
        <f t="shared" si="17"/>
        <v>1.9628107417900336</v>
      </c>
      <c r="K601">
        <f t="shared" si="18"/>
        <v>0.535376697855799</v>
      </c>
    </row>
    <row r="602" spans="1:11">
      <c r="A602" s="862">
        <v>41005</v>
      </c>
      <c r="B602">
        <v>4.9499000000000004</v>
      </c>
      <c r="C602">
        <v>9.5162329999999997</v>
      </c>
      <c r="D602">
        <v>1.0238320000000001</v>
      </c>
      <c r="E602">
        <f>LN(D602/参数实验室!$E$53)/参数实验室!$E$55</f>
        <v>-0.66518221385796938</v>
      </c>
      <c r="F602">
        <f t="shared" si="15"/>
        <v>1.9225101517202365</v>
      </c>
      <c r="G602">
        <f>LN(F602/参数实验室!$E$58)/参数实验室!$E$59</f>
        <v>0.15253121728024158</v>
      </c>
      <c r="H602">
        <f>INDEX(神经网络!$F$10:$BN$70,MATCH(ROUND(G602*2,1)/2,神经网络!$D$10:$D$70,0),MATCH(ROUND(E602*2,1)/2,神经网络!$F$8:$BN$8,0))</f>
        <v>-6.6965870406128156E-2</v>
      </c>
      <c r="I602">
        <f t="shared" si="16"/>
        <v>1.0504010817548202</v>
      </c>
      <c r="J602">
        <f t="shared" si="17"/>
        <v>1.9751406567974161</v>
      </c>
      <c r="K602">
        <f t="shared" si="18"/>
        <v>0.53181077415417533</v>
      </c>
    </row>
    <row r="603" spans="1:11">
      <c r="A603" s="862">
        <v>41006</v>
      </c>
      <c r="B603">
        <v>4.6871999999999998</v>
      </c>
      <c r="C603">
        <v>9.7147039999999993</v>
      </c>
      <c r="D603">
        <v>0.97490900000000003</v>
      </c>
      <c r="E603">
        <f>LN(D603/参数实验室!$E$53)/参数实验室!$E$55</f>
        <v>-0.72294717546606246</v>
      </c>
      <c r="F603">
        <f t="shared" si="15"/>
        <v>2.0726028332479944</v>
      </c>
      <c r="G603">
        <f>LN(F603/参数实验室!$E$58)/参数实验室!$E$59</f>
        <v>0.19198634418554658</v>
      </c>
      <c r="H603">
        <f>INDEX(神经网络!$F$10:$BN$70,MATCH(ROUND(G603*2,1)/2,神经网络!$D$10:$D$70,0),MATCH(ROUND(E603*2,1)/2,神经网络!$F$8:$BN$8,0))</f>
        <v>-1.9181970823003479E-3</v>
      </c>
      <c r="I603">
        <f t="shared" si="16"/>
        <v>1.054134204983026</v>
      </c>
      <c r="J603">
        <f t="shared" si="17"/>
        <v>1.8703164279158868</v>
      </c>
      <c r="K603">
        <f t="shared" si="18"/>
        <v>0.56361276051970455</v>
      </c>
    </row>
    <row r="604" spans="1:11">
      <c r="A604" s="862">
        <v>41007</v>
      </c>
      <c r="B604">
        <v>4.7925000000000004</v>
      </c>
      <c r="C604">
        <v>9.8621259999999999</v>
      </c>
      <c r="D604">
        <v>0.98932900000000001</v>
      </c>
      <c r="E604">
        <f>LN(D604/参数实验室!$E$53)/参数实验室!$E$55</f>
        <v>-0.7056250918845931</v>
      </c>
      <c r="F604">
        <f t="shared" si="15"/>
        <v>2.0578249347939486</v>
      </c>
      <c r="G604">
        <f>LN(F604/参数实验室!$E$58)/参数实验室!$E$59</f>
        <v>0.18823066884976608</v>
      </c>
      <c r="H604">
        <f>INDEX(神经网络!$F$10:$BN$70,MATCH(ROUND(G604*2,1)/2,神经网络!$D$10:$D$70,0),MATCH(ROUND(E604*2,1)/2,神经网络!$F$8:$BN$8,0))</f>
        <v>-1.9181970823003479E-3</v>
      </c>
      <c r="I604">
        <f t="shared" si="16"/>
        <v>1.0540887790330848</v>
      </c>
      <c r="J604">
        <f t="shared" si="17"/>
        <v>1.9123339052711403</v>
      </c>
      <c r="K604">
        <f t="shared" si="18"/>
        <v>0.55120540201039359</v>
      </c>
    </row>
    <row r="605" spans="1:11">
      <c r="A605" s="862">
        <v>41008</v>
      </c>
      <c r="B605">
        <v>4.8719000000000001</v>
      </c>
      <c r="C605">
        <v>10.018281999999999</v>
      </c>
      <c r="D605">
        <v>1.0036560000000001</v>
      </c>
      <c r="E605">
        <f>LN(D605/参数实验室!$E$53)/参数实验室!$E$55</f>
        <v>-0.68866298138933624</v>
      </c>
      <c r="F605">
        <f t="shared" si="15"/>
        <v>2.0563398263511155</v>
      </c>
      <c r="G605">
        <f>LN(F605/参数实验室!$E$58)/参数实验室!$E$59</f>
        <v>0.18785175101358587</v>
      </c>
      <c r="H605">
        <f>INDEX(神经网络!$F$10:$BN$70,MATCH(ROUND(G605*2,1)/2,神经网络!$D$10:$D$70,0),MATCH(ROUND(E605*2,1)/2,神经网络!$F$8:$BN$8,0))</f>
        <v>-1.9181970823003479E-3</v>
      </c>
      <c r="I605">
        <f t="shared" si="16"/>
        <v>1.0540552802680099</v>
      </c>
      <c r="J605">
        <f t="shared" si="17"/>
        <v>1.9440165994972287</v>
      </c>
      <c r="K605">
        <f t="shared" si="18"/>
        <v>0.54220487651217331</v>
      </c>
    </row>
    <row r="606" spans="1:11">
      <c r="A606" s="862">
        <v>41009</v>
      </c>
      <c r="B606">
        <v>4.8367000000000004</v>
      </c>
      <c r="C606">
        <v>9.9585819999999998</v>
      </c>
      <c r="D606">
        <v>1.0015989999999999</v>
      </c>
      <c r="E606">
        <f>LN(D606/参数实验室!$E$53)/参数实验室!$E$55</f>
        <v>-0.69108337507897222</v>
      </c>
      <c r="F606">
        <f t="shared" si="15"/>
        <v>2.0589621022598048</v>
      </c>
      <c r="G606">
        <f>LN(F606/参数实验室!$E$58)/参数实验室!$E$59</f>
        <v>0.18852062650457002</v>
      </c>
      <c r="H606">
        <f>INDEX(神经网络!$F$10:$BN$70,MATCH(ROUND(G606*2,1)/2,神经网络!$D$10:$D$70,0),MATCH(ROUND(E606*2,1)/2,神经网络!$F$8:$BN$8,0))</f>
        <v>-1.9181970823003479E-3</v>
      </c>
      <c r="I606">
        <f t="shared" si="16"/>
        <v>1.0540698886094917</v>
      </c>
      <c r="J606">
        <f t="shared" si="17"/>
        <v>1.92997087107458</v>
      </c>
      <c r="K606">
        <f t="shared" si="18"/>
        <v>0.54615844436170213</v>
      </c>
    </row>
    <row r="607" spans="1:11">
      <c r="A607" s="862">
        <v>41010</v>
      </c>
      <c r="B607">
        <v>4.9279000000000002</v>
      </c>
      <c r="C607">
        <v>10.15682</v>
      </c>
      <c r="D607">
        <v>1.016419</v>
      </c>
      <c r="E607">
        <f>LN(D607/参数实验室!$E$53)/参数实验室!$E$55</f>
        <v>-0.67375522696495649</v>
      </c>
      <c r="F607">
        <f t="shared" si="15"/>
        <v>2.06108484344244</v>
      </c>
      <c r="G607">
        <f>LN(F607/参数实验室!$E$58)/参数实验室!$E$59</f>
        <v>0.18906145985204809</v>
      </c>
      <c r="H607">
        <f>INDEX(神经网络!$F$10:$BN$70,MATCH(ROUND(G607*2,1)/2,神经网络!$D$10:$D$70,0),MATCH(ROUND(E607*2,1)/2,神经网络!$F$8:$BN$8,0))</f>
        <v>2.6981596461247644E-2</v>
      </c>
      <c r="I607">
        <f t="shared" si="16"/>
        <v>1.0540317637439469</v>
      </c>
      <c r="J607">
        <f t="shared" si="17"/>
        <v>1.9663620765332608</v>
      </c>
      <c r="K607">
        <f t="shared" si="18"/>
        <v>0.5360313730227283</v>
      </c>
    </row>
    <row r="608" spans="1:11">
      <c r="A608" s="862">
        <v>41011</v>
      </c>
      <c r="B608">
        <v>4.9196999999999997</v>
      </c>
      <c r="C608">
        <v>10.414168</v>
      </c>
      <c r="D608">
        <v>1.012834</v>
      </c>
      <c r="E608">
        <f>LN(D608/参数实验室!$E$53)/参数实验室!$E$55</f>
        <v>-0.67792367691158562</v>
      </c>
      <c r="F608">
        <f t="shared" si="15"/>
        <v>2.116829888001301</v>
      </c>
      <c r="G608">
        <f>LN(F608/参数实验室!$E$58)/参数实验室!$E$59</f>
        <v>0.20306832708296974</v>
      </c>
      <c r="H608">
        <f>INDEX(神经网络!$F$10:$BN$70,MATCH(ROUND(G608*2,1)/2,神经网络!$D$10:$D$70,0),MATCH(ROUND(E608*2,1)/2,神经网络!$F$8:$BN$8,0))</f>
        <v>-1.9181970823003479E-3</v>
      </c>
      <c r="I608">
        <f t="shared" si="16"/>
        <v>1.0539844406307355</v>
      </c>
      <c r="J608">
        <f t="shared" si="17"/>
        <v>1.9630900602529844</v>
      </c>
      <c r="K608">
        <f t="shared" si="18"/>
        <v>0.53690070668225376</v>
      </c>
    </row>
    <row r="609" spans="1:11">
      <c r="A609" s="862">
        <v>41012</v>
      </c>
      <c r="B609">
        <v>4.9400000000000004</v>
      </c>
      <c r="C609">
        <v>10.539887</v>
      </c>
      <c r="D609">
        <v>1.019325</v>
      </c>
      <c r="E609">
        <f>LN(D609/参数实验室!$E$53)/参数实验室!$E$55</f>
        <v>-0.67038705763161233</v>
      </c>
      <c r="F609">
        <f t="shared" si="15"/>
        <v>2.1335803643724693</v>
      </c>
      <c r="G609">
        <f>LN(F609/参数实验室!$E$58)/参数实验室!$E$59</f>
        <v>0.20720515164273276</v>
      </c>
      <c r="H609">
        <f>INDEX(神经网络!$F$10:$BN$70,MATCH(ROUND(G609*2,1)/2,神经网络!$D$10:$D$70,0),MATCH(ROUND(E609*2,1)/2,神经网络!$F$8:$BN$8,0))</f>
        <v>2.6981596461247644E-2</v>
      </c>
      <c r="I609">
        <f t="shared" si="16"/>
        <v>1.0539760983491857</v>
      </c>
      <c r="J609">
        <f t="shared" si="17"/>
        <v>1.9711902956785465</v>
      </c>
      <c r="K609">
        <f t="shared" si="18"/>
        <v>0.53469018220099018</v>
      </c>
    </row>
    <row r="610" spans="1:11">
      <c r="A610" s="862">
        <v>41013</v>
      </c>
      <c r="B610">
        <v>4.9596999999999998</v>
      </c>
      <c r="C610">
        <v>10.438233</v>
      </c>
      <c r="D610">
        <v>1.023523</v>
      </c>
      <c r="E610">
        <f>LN(D610/参数实验室!$E$53)/参数实验室!$E$55</f>
        <v>-0.66553832577325078</v>
      </c>
      <c r="F610">
        <f t="shared" si="15"/>
        <v>2.1046097546222557</v>
      </c>
      <c r="G610">
        <f>LN(F610/参数实验室!$E$58)/参数实验室!$E$59</f>
        <v>0.2000296460313144</v>
      </c>
      <c r="H610">
        <f>INDEX(神经网络!$F$10:$BN$70,MATCH(ROUND(G610*2,1)/2,神经网络!$D$10:$D$70,0),MATCH(ROUND(E610*2,1)/2,神经网络!$F$8:$BN$8,0))</f>
        <v>2.6981596461247644E-2</v>
      </c>
      <c r="I610">
        <f t="shared" si="16"/>
        <v>1.0540895047799508</v>
      </c>
      <c r="J610">
        <f t="shared" si="17"/>
        <v>1.979051115278722</v>
      </c>
      <c r="K610">
        <f t="shared" si="18"/>
        <v>0.53262368851523922</v>
      </c>
    </row>
    <row r="611" spans="1:11">
      <c r="A611" s="862">
        <v>41014</v>
      </c>
      <c r="B611">
        <v>4.9688999999999997</v>
      </c>
      <c r="C611">
        <v>10.796841000000001</v>
      </c>
      <c r="D611">
        <v>1.0239990000000001</v>
      </c>
      <c r="E611">
        <f>LN(D611/参数实验室!$E$53)/参数实验室!$E$55</f>
        <v>-0.66498979681556691</v>
      </c>
      <c r="F611">
        <f t="shared" si="15"/>
        <v>2.1728835355913785</v>
      </c>
      <c r="G611">
        <f>LN(F611/参数实验室!$E$58)/参数实验室!$E$59</f>
        <v>0.2167856341774661</v>
      </c>
      <c r="H611">
        <f>INDEX(神经网络!$F$10:$BN$70,MATCH(ROUND(G611*2,1)/2,神经网络!$D$10:$D$70,0),MATCH(ROUND(E611*2,1)/2,神经网络!$F$8:$BN$8,0))</f>
        <v>2.6981596461247644E-2</v>
      </c>
      <c r="I611">
        <f t="shared" si="16"/>
        <v>1.0541422614713634</v>
      </c>
      <c r="J611">
        <f t="shared" si="17"/>
        <v>1.9827221579346417</v>
      </c>
      <c r="K611">
        <f t="shared" si="18"/>
        <v>0.53166413521571787</v>
      </c>
    </row>
    <row r="612" spans="1:11">
      <c r="A612" s="862">
        <v>41015</v>
      </c>
      <c r="B612">
        <v>4.9320000000000004</v>
      </c>
      <c r="C612">
        <v>10.979566999999999</v>
      </c>
      <c r="D612">
        <v>1.0212810000000001</v>
      </c>
      <c r="E612">
        <f>LN(D612/参数实验室!$E$53)/参数实验室!$E$55</f>
        <v>-0.66812537845204756</v>
      </c>
      <c r="F612">
        <f t="shared" si="15"/>
        <v>2.2261895782643957</v>
      </c>
      <c r="G612">
        <f>LN(F612/参数实验室!$E$58)/参数实验室!$E$59</f>
        <v>0.22950615997687823</v>
      </c>
      <c r="H612">
        <f>INDEX(神经网络!$F$10:$BN$70,MATCH(ROUND(G612*2,1)/2,神经网络!$D$10:$D$70,0),MATCH(ROUND(E612*2,1)/2,神经网络!$F$8:$BN$8,0))</f>
        <v>0.11879356935344484</v>
      </c>
      <c r="I612">
        <f t="shared" si="16"/>
        <v>1.0539310424737935</v>
      </c>
      <c r="J612">
        <f t="shared" si="17"/>
        <v>1.9679980846733993</v>
      </c>
      <c r="K612">
        <f t="shared" si="18"/>
        <v>0.53553458749869642</v>
      </c>
    </row>
    <row r="613" spans="1:11">
      <c r="A613" s="862">
        <v>41016</v>
      </c>
      <c r="B613">
        <v>4.9759000000000002</v>
      </c>
      <c r="C613">
        <v>11.201998</v>
      </c>
      <c r="D613">
        <v>1.0247740000000001</v>
      </c>
      <c r="E613">
        <f>LN(D613/参数实验室!$E$53)/参数实验室!$E$55</f>
        <v>-0.66409725400317288</v>
      </c>
      <c r="F613">
        <f t="shared" si="15"/>
        <v>2.2512506280270905</v>
      </c>
      <c r="G613">
        <f>LN(F613/参数实验室!$E$58)/参数实验室!$E$59</f>
        <v>0.235381629015817</v>
      </c>
      <c r="H613">
        <f>INDEX(神经网络!$F$10:$BN$70,MATCH(ROUND(G613*2,1)/2,神经网络!$D$10:$D$70,0),MATCH(ROUND(E613*2,1)/2,神经网络!$F$8:$BN$8,0))</f>
        <v>0.11879356935344484</v>
      </c>
      <c r="I613">
        <f t="shared" si="16"/>
        <v>1.0550454565277325</v>
      </c>
      <c r="J613">
        <f t="shared" si="17"/>
        <v>1.9855153425641459</v>
      </c>
      <c r="K613">
        <f t="shared" si="18"/>
        <v>0.53137109238613056</v>
      </c>
    </row>
    <row r="614" spans="1:11">
      <c r="A614" s="862">
        <v>41017</v>
      </c>
      <c r="B614">
        <v>5.1177999999999999</v>
      </c>
      <c r="C614">
        <v>11.332894</v>
      </c>
      <c r="D614">
        <v>1.0557730000000001</v>
      </c>
      <c r="E614">
        <f>LN(D614/参数实验室!$E$53)/参数实验室!$E$55</f>
        <v>-0.62893931009889625</v>
      </c>
      <c r="F614">
        <f t="shared" si="15"/>
        <v>2.2144073625385907</v>
      </c>
      <c r="G614">
        <f>LN(F614/参数实验室!$E$58)/参数实验室!$E$59</f>
        <v>0.22672096773617104</v>
      </c>
      <c r="H614">
        <f>INDEX(神经网络!$F$10:$BN$70,MATCH(ROUND(G614*2,1)/2,神经网络!$D$10:$D$70,0),MATCH(ROUND(E614*2,1)/2,神经网络!$F$8:$BN$8,0))</f>
        <v>0.11879356935344484</v>
      </c>
      <c r="I614">
        <f t="shared" si="16"/>
        <v>1.0586196236442762</v>
      </c>
      <c r="J614">
        <f t="shared" si="17"/>
        <v>2.0421371852679484</v>
      </c>
      <c r="K614">
        <f t="shared" si="18"/>
        <v>0.51838810403198987</v>
      </c>
    </row>
    <row r="615" spans="1:11">
      <c r="A615" s="862">
        <v>41018</v>
      </c>
      <c r="B615">
        <v>5.1376999999999997</v>
      </c>
      <c r="C615">
        <v>11.391092</v>
      </c>
      <c r="D615">
        <v>1.0563419999999999</v>
      </c>
      <c r="E615">
        <f>LN(D615/参数实验室!$E$53)/参数实验室!$E$55</f>
        <v>-0.62830366325953435</v>
      </c>
      <c r="F615">
        <f t="shared" si="15"/>
        <v>2.2171578721996226</v>
      </c>
      <c r="G615">
        <f>LN(F615/参数实验室!$E$58)/参数实验室!$E$59</f>
        <v>0.22737248304736746</v>
      </c>
      <c r="H615">
        <f>INDEX(神经网络!$F$10:$BN$70,MATCH(ROUND(G615*2,1)/2,神经网络!$D$10:$D$70,0),MATCH(ROUND(E615*2,1)/2,神经网络!$F$8:$BN$8,0))</f>
        <v>0.11879356935344484</v>
      </c>
      <c r="I615">
        <f t="shared" si="16"/>
        <v>1.0591086166399457</v>
      </c>
      <c r="J615">
        <f t="shared" si="17"/>
        <v>2.0500778101432524</v>
      </c>
      <c r="K615">
        <f t="shared" si="18"/>
        <v>0.51661874071303604</v>
      </c>
    </row>
    <row r="616" spans="1:11">
      <c r="A616" s="862">
        <v>41019</v>
      </c>
      <c r="B616">
        <v>5.35</v>
      </c>
      <c r="C616">
        <v>11.456972</v>
      </c>
      <c r="D616">
        <v>1.1025320000000001</v>
      </c>
      <c r="E616">
        <f>LN(D616/参数实验室!$E$53)/参数实验室!$E$55</f>
        <v>-0.57781334324501321</v>
      </c>
      <c r="F616">
        <f t="shared" si="15"/>
        <v>2.1414900934579442</v>
      </c>
      <c r="G616">
        <f>LN(F616/参数实验室!$E$58)/参数实验室!$E$59</f>
        <v>0.20914732221900026</v>
      </c>
      <c r="H616">
        <f>INDEX(神经网络!$F$10:$BN$70,MATCH(ROUND(G616*2,1)/2,神经网络!$D$10:$D$70,0),MATCH(ROUND(E616*2,1)/2,神经网络!$F$8:$BN$8,0))</f>
        <v>6.4482710425058709E-2</v>
      </c>
      <c r="I616">
        <f t="shared" si="16"/>
        <v>1.0643075552084578</v>
      </c>
      <c r="J616">
        <f t="shared" si="17"/>
        <v>2.1347911096923524</v>
      </c>
      <c r="K616">
        <f t="shared" si="18"/>
        <v>0.49855348861830162</v>
      </c>
    </row>
    <row r="617" spans="1:11">
      <c r="A617" s="862">
        <v>41020</v>
      </c>
      <c r="B617">
        <v>5.2601000000000004</v>
      </c>
      <c r="C617">
        <v>11.523229000000001</v>
      </c>
      <c r="D617">
        <v>1.0851329999999999</v>
      </c>
      <c r="E617">
        <f>LN(D617/参数实验室!$E$53)/参数实验室!$E$55</f>
        <v>-0.59657943357623</v>
      </c>
      <c r="F617">
        <f t="shared" si="15"/>
        <v>2.1906862987395677</v>
      </c>
      <c r="G617">
        <f>LN(F617/参数实验室!$E$58)/参数实验室!$E$59</f>
        <v>0.22106832216701866</v>
      </c>
      <c r="H617">
        <f>INDEX(神经网络!$F$10:$BN$70,MATCH(ROUND(G617*2,1)/2,神经网络!$D$10:$D$70,0),MATCH(ROUND(E617*2,1)/2,神经网络!$F$8:$BN$8,0))</f>
        <v>6.4482710425058709E-2</v>
      </c>
      <c r="I617">
        <f t="shared" si="16"/>
        <v>1.063154324126939</v>
      </c>
      <c r="J617">
        <f t="shared" si="17"/>
        <v>2.098918638522008</v>
      </c>
      <c r="K617">
        <f t="shared" si="18"/>
        <v>0.50652479072537016</v>
      </c>
    </row>
    <row r="618" spans="1:11">
      <c r="A618" s="862">
        <v>41021</v>
      </c>
      <c r="B618">
        <v>5.2035</v>
      </c>
      <c r="C618">
        <v>11.440951999999999</v>
      </c>
      <c r="D618">
        <v>1.0664560000000001</v>
      </c>
      <c r="E618">
        <f>LN(D618/参数实验室!$E$53)/参数实验室!$E$55</f>
        <v>-0.6170617885291293</v>
      </c>
      <c r="F618">
        <f t="shared" si="15"/>
        <v>2.1987031805515516</v>
      </c>
      <c r="G618">
        <f>LN(F618/参数实验室!$E$58)/参数实验室!$E$59</f>
        <v>0.22298553526942907</v>
      </c>
      <c r="H618">
        <f>INDEX(神经网络!$F$10:$BN$70,MATCH(ROUND(G618*2,1)/2,神经网络!$D$10:$D$70,0),MATCH(ROUND(E618*2,1)/2,神经网络!$F$8:$BN$8,0))</f>
        <v>6.4482710425058709E-2</v>
      </c>
      <c r="I618">
        <f t="shared" si="16"/>
        <v>1.062416654291962</v>
      </c>
      <c r="J618">
        <f t="shared" si="17"/>
        <v>2.0763337456605897</v>
      </c>
      <c r="K618">
        <f t="shared" si="18"/>
        <v>0.5116791346826336</v>
      </c>
    </row>
    <row r="619" spans="1:11">
      <c r="A619" s="862">
        <v>41022</v>
      </c>
      <c r="B619">
        <v>4.96</v>
      </c>
      <c r="C619">
        <v>11.874362</v>
      </c>
      <c r="D619">
        <v>1.050381</v>
      </c>
      <c r="E619">
        <f>LN(D619/参数实验室!$E$53)/参数实验室!$E$55</f>
        <v>-0.63497993522805363</v>
      </c>
      <c r="F619">
        <f t="shared" si="15"/>
        <v>2.3940245967741935</v>
      </c>
      <c r="G619">
        <f>LN(F619/参数实验室!$E$58)/参数实验室!$E$59</f>
        <v>0.26765489622512245</v>
      </c>
      <c r="H619">
        <f>INDEX(神经网络!$F$10:$BN$70,MATCH(ROUND(G619*2,1)/2,神经网络!$D$10:$D$70,0),MATCH(ROUND(E619*2,1)/2,神经网络!$F$8:$BN$8,0))</f>
        <v>0.11879356935344484</v>
      </c>
      <c r="I619">
        <f t="shared" si="16"/>
        <v>1.0592108163786698</v>
      </c>
      <c r="J619">
        <f t="shared" si="17"/>
        <v>1.9791708231914145</v>
      </c>
      <c r="K619">
        <f t="shared" si="18"/>
        <v>0.53517907800939157</v>
      </c>
    </row>
    <row r="620" spans="1:11">
      <c r="A620" s="862">
        <v>41023</v>
      </c>
      <c r="B620">
        <v>5.0982000000000003</v>
      </c>
      <c r="C620">
        <v>12.067826999999999</v>
      </c>
      <c r="D620">
        <v>1.045628</v>
      </c>
      <c r="E620">
        <f>LN(D620/参数实验室!$E$53)/参数实验室!$E$55</f>
        <v>-0.6403304626160935</v>
      </c>
      <c r="F620">
        <f t="shared" si="15"/>
        <v>2.3670760268329998</v>
      </c>
      <c r="G620">
        <f>LN(F620/参数实验室!$E$58)/参数实验室!$E$59</f>
        <v>0.26171332176317819</v>
      </c>
      <c r="H620">
        <f>INDEX(神经网络!$F$10:$BN$70,MATCH(ROUND(G620*2,1)/2,神经网络!$D$10:$D$70,0),MATCH(ROUND(E620*2,1)/2,神经网络!$F$8:$BN$8,0))</f>
        <v>0.11879356935344484</v>
      </c>
      <c r="I620">
        <f t="shared" si="16"/>
        <v>1.0627167339835328</v>
      </c>
      <c r="J620">
        <f t="shared" si="17"/>
        <v>2.0343162683053366</v>
      </c>
      <c r="K620">
        <f t="shared" si="18"/>
        <v>0.52239504276727655</v>
      </c>
    </row>
    <row r="621" spans="1:11">
      <c r="A621" s="862">
        <v>41024</v>
      </c>
      <c r="B621">
        <v>5.1318000000000001</v>
      </c>
      <c r="C621">
        <v>12.30664</v>
      </c>
      <c r="D621">
        <v>1.052746</v>
      </c>
      <c r="E621">
        <f>LN(D621/参数实验室!$E$53)/参数实验室!$E$55</f>
        <v>-0.63232663126869881</v>
      </c>
      <c r="F621">
        <f t="shared" si="15"/>
        <v>2.398113722280681</v>
      </c>
      <c r="G621">
        <f>LN(F621/参数实验室!$E$58)/参数实验室!$E$59</f>
        <v>0.26855061101161309</v>
      </c>
      <c r="H621">
        <f>INDEX(神经网络!$F$10:$BN$70,MATCH(ROUND(G621*2,1)/2,神经网络!$D$10:$D$70,0),MATCH(ROUND(E621*2,1)/2,神经网络!$F$8:$BN$8,0))</f>
        <v>0.11879356935344484</v>
      </c>
      <c r="I621">
        <f t="shared" si="16"/>
        <v>1.0635487522471936</v>
      </c>
      <c r="J621">
        <f t="shared" si="17"/>
        <v>2.0477235545269559</v>
      </c>
      <c r="K621">
        <f t="shared" si="18"/>
        <v>0.51938102186497714</v>
      </c>
    </row>
    <row r="622" spans="1:11">
      <c r="A622" s="862">
        <v>41025</v>
      </c>
      <c r="B622">
        <v>5.0975999999999999</v>
      </c>
      <c r="C622">
        <v>12.351937</v>
      </c>
      <c r="D622">
        <v>1.04365</v>
      </c>
      <c r="E622">
        <f>LN(D622/参数实验室!$E$53)/参数实验室!$E$55</f>
        <v>-0.64256429900720646</v>
      </c>
      <c r="F622">
        <f t="shared" si="15"/>
        <v>2.4230887084118016</v>
      </c>
      <c r="G622">
        <f>LN(F622/参数实验室!$E$58)/参数实验室!$E$59</f>
        <v>0.27398839956735677</v>
      </c>
      <c r="H622">
        <f>INDEX(神经网络!$F$10:$BN$70,MATCH(ROUND(G622*2,1)/2,神经网络!$D$10:$D$70,0),MATCH(ROUND(E622*2,1)/2,神经网络!$F$8:$BN$8,0))</f>
        <v>0.11879356935344484</v>
      </c>
      <c r="I622">
        <f t="shared" si="16"/>
        <v>1.0627067626657287</v>
      </c>
      <c r="J622">
        <f t="shared" si="17"/>
        <v>2.0340768524799504</v>
      </c>
      <c r="K622">
        <f t="shared" si="18"/>
        <v>0.5224516278084943</v>
      </c>
    </row>
    <row r="623" spans="1:11">
      <c r="A623" s="862">
        <v>41026</v>
      </c>
      <c r="B623">
        <v>5.1094999999999997</v>
      </c>
      <c r="C623">
        <v>12.518034</v>
      </c>
      <c r="D623">
        <v>1.043323</v>
      </c>
      <c r="E623">
        <f>LN(D623/参数实验室!$E$53)/参数实验室!$E$55</f>
        <v>-0.64293400126395439</v>
      </c>
      <c r="F623">
        <f t="shared" si="15"/>
        <v>2.4499528329582154</v>
      </c>
      <c r="G623">
        <f>LN(F623/参数实验室!$E$58)/参数实验室!$E$59</f>
        <v>0.27977529348159952</v>
      </c>
      <c r="H623">
        <f>INDEX(神经网络!$F$10:$BN$70,MATCH(ROUND(G623*2,1)/2,神经网络!$D$10:$D$70,0),MATCH(ROUND(E623*2,1)/2,神经网络!$F$8:$BN$8,0))</f>
        <v>0.20855416274298744</v>
      </c>
      <c r="I623">
        <f t="shared" si="16"/>
        <v>1.0630014677193238</v>
      </c>
      <c r="J623">
        <f t="shared" si="17"/>
        <v>2.038825266350107</v>
      </c>
      <c r="K623">
        <f t="shared" si="18"/>
        <v>0.52137938707337228</v>
      </c>
    </row>
    <row r="624" spans="1:11">
      <c r="A624" s="862">
        <v>41027</v>
      </c>
      <c r="B624">
        <v>4.9794</v>
      </c>
      <c r="C624">
        <v>12.455363999999999</v>
      </c>
      <c r="D624">
        <v>1.0182640000000001</v>
      </c>
      <c r="E624">
        <f>LN(D624/参数实验室!$E$53)/参数实验室!$E$55</f>
        <v>-0.67161568450875597</v>
      </c>
      <c r="F624">
        <f t="shared" si="15"/>
        <v>2.5013784793348597</v>
      </c>
      <c r="G624">
        <f>LN(F624/参数实验室!$E$58)/参数实验室!$E$59</f>
        <v>0.2906781910327233</v>
      </c>
      <c r="H624">
        <f>INDEX(神经网络!$F$10:$BN$70,MATCH(ROUND(G624*2,1)/2,神经网络!$D$10:$D$70,0),MATCH(ROUND(E624*2,1)/2,神经网络!$F$8:$BN$8,0))</f>
        <v>0.20855416274298744</v>
      </c>
      <c r="I624">
        <f t="shared" si="16"/>
        <v>1.057356627934525</v>
      </c>
      <c r="J624">
        <f t="shared" si="17"/>
        <v>1.9869119348788966</v>
      </c>
      <c r="K624">
        <f t="shared" si="18"/>
        <v>0.53216079151438156</v>
      </c>
    </row>
    <row r="625" spans="1:11">
      <c r="A625" s="862">
        <v>41028</v>
      </c>
      <c r="B625">
        <v>4.9043999999999999</v>
      </c>
      <c r="C625">
        <v>12.27604</v>
      </c>
      <c r="D625">
        <v>1.006643</v>
      </c>
      <c r="E625">
        <f>LN(D625/参数实验室!$E$53)/参数实验室!$E$55</f>
        <v>-0.68515710934437457</v>
      </c>
      <c r="F625">
        <f t="shared" si="15"/>
        <v>2.5030666340429004</v>
      </c>
      <c r="G625">
        <f>LN(F625/参数实验室!$E$58)/参数实验室!$E$59</f>
        <v>0.29103229017354587</v>
      </c>
      <c r="H625">
        <f>INDEX(神经网络!$F$10:$BN$70,MATCH(ROUND(G625*2,1)/2,神经网络!$D$10:$D$70,0),MATCH(ROUND(E625*2,1)/2,神经网络!$F$8:$BN$8,0))</f>
        <v>0.16926015059980842</v>
      </c>
      <c r="I625">
        <f t="shared" si="16"/>
        <v>1.0540352017648111</v>
      </c>
      <c r="J625">
        <f t="shared" si="17"/>
        <v>1.9569849567056392</v>
      </c>
      <c r="K625">
        <f t="shared" si="18"/>
        <v>0.5386015861558584</v>
      </c>
    </row>
    <row r="626" spans="1:11">
      <c r="A626" s="862">
        <v>41029</v>
      </c>
      <c r="B626">
        <v>4.9490999999999996</v>
      </c>
      <c r="C626">
        <v>12.239025</v>
      </c>
      <c r="D626">
        <v>1.015487</v>
      </c>
      <c r="E626">
        <f>LN(D626/参数实验室!$E$53)/参数实验室!$E$55</f>
        <v>-0.67483749169619101</v>
      </c>
      <c r="F626">
        <f t="shared" si="15"/>
        <v>2.4729799357458933</v>
      </c>
      <c r="G626">
        <f>LN(F626/参数实验室!$E$58)/参数实验室!$E$59</f>
        <v>0.2846853569378659</v>
      </c>
      <c r="H626">
        <f>INDEX(神经网络!$F$10:$BN$70,MATCH(ROUND(G626*2,1)/2,神经网络!$D$10:$D$70,0),MATCH(ROUND(E626*2,1)/2,神经网络!$F$8:$BN$8,0))</f>
        <v>0.20855416274298744</v>
      </c>
      <c r="I626">
        <f t="shared" si="16"/>
        <v>1.0556612427111804</v>
      </c>
      <c r="J626">
        <f t="shared" si="17"/>
        <v>1.9748214356969003</v>
      </c>
      <c r="K626">
        <f t="shared" si="18"/>
        <v>0.53456035245973776</v>
      </c>
    </row>
    <row r="627" spans="1:11">
      <c r="A627" s="862">
        <v>41030</v>
      </c>
      <c r="B627">
        <v>5</v>
      </c>
      <c r="C627">
        <v>12.036804999999999</v>
      </c>
      <c r="D627">
        <v>1.024699</v>
      </c>
      <c r="E627">
        <f>LN(D627/参数实验室!$E$53)/参数实验室!$E$55</f>
        <v>-0.6641835996084452</v>
      </c>
      <c r="F627">
        <f t="shared" si="15"/>
        <v>2.4073609999999999</v>
      </c>
      <c r="G627">
        <f>LN(F627/参数实验室!$E$58)/参数实验室!$E$59</f>
        <v>0.27057058921140048</v>
      </c>
      <c r="H627">
        <f>INDEX(神经网络!$F$10:$BN$70,MATCH(ROUND(G627*2,1)/2,神经网络!$D$10:$D$70,0),MATCH(ROUND(E627*2,1)/2,神经网络!$F$8:$BN$8,0))</f>
        <v>0.11879356935344484</v>
      </c>
      <c r="I627">
        <f t="shared" si="16"/>
        <v>1.0579255480642031</v>
      </c>
      <c r="J627">
        <f t="shared" si="17"/>
        <v>1.9951318782171508</v>
      </c>
      <c r="K627">
        <f t="shared" si="18"/>
        <v>0.53025344320073975</v>
      </c>
    </row>
    <row r="628" spans="1:11">
      <c r="A628" s="862">
        <v>41031</v>
      </c>
      <c r="B628">
        <v>5.0736999999999997</v>
      </c>
      <c r="C628">
        <v>11.785154</v>
      </c>
      <c r="D628">
        <v>1.0381689999999999</v>
      </c>
      <c r="E628">
        <f>LN(D628/参数实验室!$E$53)/参数实验室!$E$55</f>
        <v>-0.64877640723632179</v>
      </c>
      <c r="F628">
        <f t="shared" si="15"/>
        <v>2.3227928336322607</v>
      </c>
      <c r="G628">
        <f>LN(F628/参数实验室!$E$58)/参数实验室!$E$59</f>
        <v>0.25180135856872726</v>
      </c>
      <c r="H628">
        <f>INDEX(神经网络!$F$10:$BN$70,MATCH(ROUND(G628*2,1)/2,神经网络!$D$10:$D$70,0),MATCH(ROUND(E628*2,1)/2,神经网络!$F$8:$BN$8,0))</f>
        <v>0.11879356935344484</v>
      </c>
      <c r="I628">
        <f t="shared" si="16"/>
        <v>1.0597779939081633</v>
      </c>
      <c r="J628">
        <f t="shared" si="17"/>
        <v>2.0245401221020716</v>
      </c>
      <c r="K628">
        <f t="shared" si="18"/>
        <v>0.52346603672531822</v>
      </c>
    </row>
    <row r="629" spans="1:11">
      <c r="A629" s="862">
        <v>41032</v>
      </c>
      <c r="B629">
        <v>5.1344000000000003</v>
      </c>
      <c r="C629">
        <v>11.623246</v>
      </c>
      <c r="D629">
        <v>1.0512300000000001</v>
      </c>
      <c r="E629">
        <f>LN(D629/参数实验室!$E$53)/参数实验室!$E$55</f>
        <v>-0.63402675163830369</v>
      </c>
      <c r="F629">
        <f t="shared" si="15"/>
        <v>2.2637983016516046</v>
      </c>
      <c r="G629">
        <f>LN(F629/参数实验室!$E$58)/参数实验室!$E$59</f>
        <v>0.23829885728515748</v>
      </c>
      <c r="H629">
        <f>INDEX(神经网络!$F$10:$BN$70,MATCH(ROUND(G629*2,1)/2,神经网络!$D$10:$D$70,0),MATCH(ROUND(E629*2,1)/2,神经网络!$F$8:$BN$8,0))</f>
        <v>0.11879356935344484</v>
      </c>
      <c r="I629">
        <f t="shared" si="16"/>
        <v>1.0612841560786794</v>
      </c>
      <c r="J629">
        <f t="shared" si="17"/>
        <v>2.0487610231036277</v>
      </c>
      <c r="K629">
        <f t="shared" si="18"/>
        <v>0.51801266429354509</v>
      </c>
    </row>
    <row r="630" spans="1:11">
      <c r="A630" s="862">
        <v>41033</v>
      </c>
      <c r="B630">
        <v>5.0670000000000002</v>
      </c>
      <c r="C630">
        <v>11.46547</v>
      </c>
      <c r="D630">
        <v>1.0443420000000001</v>
      </c>
      <c r="E630">
        <f>LN(D630/参数实验室!$E$53)/参数实验室!$E$55</f>
        <v>-0.64178231394718788</v>
      </c>
      <c r="F630">
        <f t="shared" si="15"/>
        <v>2.2627728438918493</v>
      </c>
      <c r="G630">
        <f>LN(F630/参数实验室!$E$58)/参数实验室!$E$59</f>
        <v>0.23806105447896317</v>
      </c>
      <c r="H630">
        <f>INDEX(神经网络!$F$10:$BN$70,MATCH(ROUND(G630*2,1)/2,神经网络!$D$10:$D$70,0),MATCH(ROUND(E630*2,1)/2,神经网络!$F$8:$BN$8,0))</f>
        <v>0.11879356935344484</v>
      </c>
      <c r="I630">
        <f t="shared" si="16"/>
        <v>1.0596291682311954</v>
      </c>
      <c r="J630">
        <f t="shared" si="17"/>
        <v>2.0218666453852605</v>
      </c>
      <c r="K630">
        <f t="shared" si="18"/>
        <v>0.52408459808648078</v>
      </c>
    </row>
    <row r="631" spans="1:11">
      <c r="A631" s="862">
        <v>41034</v>
      </c>
      <c r="B631">
        <v>5.077</v>
      </c>
      <c r="C631">
        <v>11.111419</v>
      </c>
      <c r="D631">
        <v>1.0384009999999999</v>
      </c>
      <c r="E631">
        <f>LN(D631/参数实验室!$E$53)/参数实验室!$E$55</f>
        <v>-0.64851279680783602</v>
      </c>
      <c r="F631">
        <f t="shared" si="15"/>
        <v>2.1885796730352571</v>
      </c>
      <c r="G631">
        <f>LN(F631/参数实验室!$E$58)/参数实验室!$E$59</f>
        <v>0.22056336489309236</v>
      </c>
      <c r="H631">
        <f>INDEX(神经网络!$F$10:$BN$70,MATCH(ROUND(G631*2,1)/2,神经网络!$D$10:$D$70,0),MATCH(ROUND(E631*2,1)/2,神经网络!$F$8:$BN$8,0))</f>
        <v>2.6981596461247644E-2</v>
      </c>
      <c r="I631">
        <f t="shared" si="16"/>
        <v>1.0598775935935107</v>
      </c>
      <c r="J631">
        <f t="shared" si="17"/>
        <v>2.0258569091416945</v>
      </c>
      <c r="K631">
        <f t="shared" si="18"/>
        <v>0.52317495318193752</v>
      </c>
    </row>
    <row r="632" spans="1:11">
      <c r="A632" s="862">
        <v>41035</v>
      </c>
      <c r="B632">
        <v>5.0499000000000001</v>
      </c>
      <c r="C632">
        <v>10.934347000000001</v>
      </c>
      <c r="D632">
        <v>1.0390969999999999</v>
      </c>
      <c r="E632">
        <f>LN(D632/参数实验室!$E$53)/参数实验室!$E$55</f>
        <v>-0.64772231875344133</v>
      </c>
      <c r="F632">
        <f t="shared" si="15"/>
        <v>2.1652601041604784</v>
      </c>
      <c r="G632">
        <f>LN(F632/参数实验室!$E$58)/参数实验室!$E$59</f>
        <v>0.21494097744885346</v>
      </c>
      <c r="H632">
        <f>INDEX(神经网络!$F$10:$BN$70,MATCH(ROUND(G632*2,1)/2,神经网络!$D$10:$D$70,0),MATCH(ROUND(E632*2,1)/2,神经网络!$F$8:$BN$8,0))</f>
        <v>2.6981596461247644E-2</v>
      </c>
      <c r="I632">
        <f t="shared" si="16"/>
        <v>1.0597249475749513</v>
      </c>
      <c r="J632">
        <f t="shared" si="17"/>
        <v>2.0150432943617576</v>
      </c>
      <c r="K632">
        <f t="shared" si="18"/>
        <v>0.52590678847454109</v>
      </c>
    </row>
    <row r="633" spans="1:11">
      <c r="A633" s="862">
        <v>41036</v>
      </c>
      <c r="B633">
        <v>5.0599999999999996</v>
      </c>
      <c r="C633">
        <v>10.668308</v>
      </c>
      <c r="D633">
        <v>1.0431569999999999</v>
      </c>
      <c r="E633">
        <f>LN(D633/参数实验室!$E$53)/参数实验室!$E$55</f>
        <v>-0.64312172320608918</v>
      </c>
      <c r="F633">
        <f t="shared" si="15"/>
        <v>2.1083612648221344</v>
      </c>
      <c r="G633">
        <f>LN(F633/参数实验室!$E$58)/参数实验室!$E$59</f>
        <v>0.20096437632374056</v>
      </c>
      <c r="H633">
        <f>INDEX(神经网络!$F$10:$BN$70,MATCH(ROUND(G633*2,1)/2,神经网络!$D$10:$D$70,0),MATCH(ROUND(E633*2,1)/2,神经网络!$F$8:$BN$8,0))</f>
        <v>2.6981596461247644E-2</v>
      </c>
      <c r="I633">
        <f t="shared" si="16"/>
        <v>1.0597821348491634</v>
      </c>
      <c r="J633">
        <f t="shared" si="17"/>
        <v>2.0190734607557559</v>
      </c>
      <c r="K633">
        <f t="shared" si="18"/>
        <v>0.52488537710385152</v>
      </c>
    </row>
    <row r="634" spans="1:11">
      <c r="A634" s="862">
        <v>41037</v>
      </c>
      <c r="B634">
        <v>5.05</v>
      </c>
      <c r="C634">
        <v>10.517841000000001</v>
      </c>
      <c r="D634">
        <v>1.034375</v>
      </c>
      <c r="E634">
        <f>LN(D634/参数实验室!$E$53)/参数实验室!$E$55</f>
        <v>-0.65309572572361141</v>
      </c>
      <c r="F634">
        <f t="shared" si="15"/>
        <v>2.0827407920792083</v>
      </c>
      <c r="G634">
        <f>LN(F634/参数实验室!$E$58)/参数实验室!$E$59</f>
        <v>0.19454736426875455</v>
      </c>
      <c r="H634">
        <f>INDEX(神经网络!$F$10:$BN$70,MATCH(ROUND(G634*2,1)/2,神经网络!$D$10:$D$70,0),MATCH(ROUND(E634*2,1)/2,神经网络!$F$8:$BN$8,0))</f>
        <v>2.6981596461247644E-2</v>
      </c>
      <c r="I634">
        <f t="shared" si="16"/>
        <v>1.0597256237545007</v>
      </c>
      <c r="J634">
        <f t="shared" si="17"/>
        <v>2.0150831969993219</v>
      </c>
      <c r="K634">
        <f t="shared" si="18"/>
        <v>0.52589671003785232</v>
      </c>
    </row>
    <row r="635" spans="1:11">
      <c r="A635" s="862">
        <v>41038</v>
      </c>
      <c r="B635">
        <v>5.0437000000000003</v>
      </c>
      <c r="C635">
        <v>10.410231</v>
      </c>
      <c r="D635">
        <v>1.037879</v>
      </c>
      <c r="E635">
        <f>LN(D635/参数实验室!$E$53)/参数实验室!$E$55</f>
        <v>-0.64910600312521938</v>
      </c>
      <c r="F635">
        <f t="shared" si="15"/>
        <v>2.064006780736364</v>
      </c>
      <c r="G635">
        <f>LN(F635/参数实验室!$E$58)/参数实验室!$E$59</f>
        <v>0.18980500254081814</v>
      </c>
      <c r="H635">
        <f>INDEX(神经网络!$F$10:$BN$70,MATCH(ROUND(G635*2,1)/2,神经网络!$D$10:$D$70,0),MATCH(ROUND(E635*2,1)/2,神经网络!$F$8:$BN$8,0))</f>
        <v>2.6981596461247644E-2</v>
      </c>
      <c r="I635">
        <f t="shared" si="16"/>
        <v>1.059689953168049</v>
      </c>
      <c r="J635">
        <f t="shared" si="17"/>
        <v>2.0125693308327688</v>
      </c>
      <c r="K635">
        <f t="shared" si="18"/>
        <v>0.52653587478130082</v>
      </c>
    </row>
    <row r="636" spans="1:11">
      <c r="A636" s="862">
        <v>41039</v>
      </c>
      <c r="B636">
        <v>4.8499999999999996</v>
      </c>
      <c r="C636">
        <v>10.562172</v>
      </c>
      <c r="D636">
        <v>1.0148170000000001</v>
      </c>
      <c r="E636">
        <f>LN(D636/参数实验室!$E$53)/参数实验室!$E$55</f>
        <v>-0.67561612849359087</v>
      </c>
      <c r="F636">
        <f t="shared" si="15"/>
        <v>2.1777674226804127</v>
      </c>
      <c r="G636">
        <f>LN(F636/参数实验室!$E$58)/参数实验室!$E$59</f>
        <v>0.21796399989144644</v>
      </c>
      <c r="H636">
        <f>INDEX(神经网络!$F$10:$BN$70,MATCH(ROUND(G636*2,1)/2,神经网络!$D$10:$D$70,0),MATCH(ROUND(E636*2,1)/2,神经网络!$F$8:$BN$8,0))</f>
        <v>-1.9181970823003479E-3</v>
      </c>
      <c r="I636">
        <f t="shared" si="16"/>
        <v>1.0585918912413019</v>
      </c>
      <c r="J636">
        <f t="shared" si="17"/>
        <v>1.9352779218706362</v>
      </c>
      <c r="K636">
        <f t="shared" si="18"/>
        <v>0.54699734817316004</v>
      </c>
    </row>
    <row r="637" spans="1:11">
      <c r="A637" s="862">
        <v>41040</v>
      </c>
      <c r="B637">
        <v>4.96</v>
      </c>
      <c r="C637">
        <v>10.576371999999999</v>
      </c>
      <c r="D637">
        <v>1.0227649999999999</v>
      </c>
      <c r="E637">
        <f>LN(D637/参数实验室!$E$53)/参数实验室!$E$55</f>
        <v>-0.66641235034831858</v>
      </c>
      <c r="F637">
        <f t="shared" si="15"/>
        <v>2.1323330645161289</v>
      </c>
      <c r="G637">
        <f>LN(F637/参数实验室!$E$58)/参数实验室!$E$59</f>
        <v>0.20689823008789879</v>
      </c>
      <c r="H637">
        <f>INDEX(神经网络!$F$10:$BN$70,MATCH(ROUND(G637*2,1)/2,神经网络!$D$10:$D$70,0),MATCH(ROUND(E637*2,1)/2,神经网络!$F$8:$BN$8,0))</f>
        <v>2.6981596461247644E-2</v>
      </c>
      <c r="I637">
        <f t="shared" si="16"/>
        <v>1.0585458366708929</v>
      </c>
      <c r="J637">
        <f t="shared" si="17"/>
        <v>1.9791708231914136</v>
      </c>
      <c r="K637">
        <f t="shared" si="18"/>
        <v>0.5348430889679282</v>
      </c>
    </row>
    <row r="638" spans="1:11">
      <c r="A638" s="862">
        <v>41041</v>
      </c>
      <c r="B638">
        <v>4.9462000000000002</v>
      </c>
      <c r="C638">
        <v>10.594699</v>
      </c>
      <c r="D638">
        <v>1.01651</v>
      </c>
      <c r="E638">
        <f>LN(D638/参数实验室!$E$53)/参数实验室!$E$55</f>
        <v>-0.67364960837692589</v>
      </c>
      <c r="F638">
        <f t="shared" si="15"/>
        <v>2.1419875864299867</v>
      </c>
      <c r="G638">
        <f>LN(F638/参数实验室!$E$58)/参数实验室!$E$59</f>
        <v>0.20926923773646922</v>
      </c>
      <c r="H638">
        <f>INDEX(神经网络!$F$10:$BN$70,MATCH(ROUND(G638*2,1)/2,神经网络!$D$10:$D$70,0),MATCH(ROUND(E638*2,1)/2,神经网络!$F$8:$BN$8,0))</f>
        <v>2.6981596461247644E-2</v>
      </c>
      <c r="I638">
        <f t="shared" si="16"/>
        <v>1.0584663718843828</v>
      </c>
      <c r="J638">
        <f t="shared" si="17"/>
        <v>1.9736642592075344</v>
      </c>
      <c r="K638">
        <f t="shared" si="18"/>
        <v>0.53629504965012542</v>
      </c>
    </row>
    <row r="639" spans="1:11">
      <c r="A639" s="862">
        <v>41042</v>
      </c>
      <c r="B639">
        <v>4.93</v>
      </c>
      <c r="C639">
        <v>10.502272</v>
      </c>
      <c r="D639">
        <v>1.017236</v>
      </c>
      <c r="E639">
        <f>LN(D639/参数实验室!$E$53)/参数实验室!$E$55</f>
        <v>-0.67280731942687422</v>
      </c>
      <c r="F639">
        <f t="shared" si="15"/>
        <v>2.1302782961460447</v>
      </c>
      <c r="G639">
        <f>LN(F639/参数实验室!$E$58)/参数实验室!$E$59</f>
        <v>0.20639222403718543</v>
      </c>
      <c r="H639">
        <f>INDEX(神经网络!$F$10:$BN$70,MATCH(ROUND(G639*2,1)/2,神经网络!$D$10:$D$70,0),MATCH(ROUND(E639*2,1)/2,神经网络!$F$8:$BN$8,0))</f>
        <v>2.6981596461247644E-2</v>
      </c>
      <c r="I639">
        <f t="shared" si="16"/>
        <v>1.058372833891029</v>
      </c>
      <c r="J639">
        <f t="shared" si="17"/>
        <v>1.9672000319221106</v>
      </c>
      <c r="K639">
        <f t="shared" si="18"/>
        <v>0.53800976856273974</v>
      </c>
    </row>
    <row r="640" spans="1:11">
      <c r="A640" s="862">
        <v>41043</v>
      </c>
      <c r="B640">
        <v>5.0058999999999996</v>
      </c>
      <c r="C640">
        <v>10.529661000000001</v>
      </c>
      <c r="D640">
        <v>1.031328</v>
      </c>
      <c r="E640">
        <f>LN(D640/参数实验室!$E$53)/参数实验室!$E$55</f>
        <v>-0.65657610091931962</v>
      </c>
      <c r="F640">
        <f t="shared" si="15"/>
        <v>2.1034501288479599</v>
      </c>
      <c r="G640">
        <f>LN(F640/参数实验室!$E$58)/参数实验室!$E$59</f>
        <v>0.19974037529450853</v>
      </c>
      <c r="H640">
        <f>INDEX(神经网络!$F$10:$BN$70,MATCH(ROUND(G640*2,1)/2,神经网络!$D$10:$D$70,0),MATCH(ROUND(E640*2,1)/2,神经网络!$F$8:$BN$8,0))</f>
        <v>2.6981596461247644E-2</v>
      </c>
      <c r="I640">
        <f t="shared" si="16"/>
        <v>1.0588124779241037</v>
      </c>
      <c r="J640">
        <f t="shared" si="17"/>
        <v>1.9974861338334469</v>
      </c>
      <c r="K640">
        <f t="shared" si="18"/>
        <v>0.53007250462965616</v>
      </c>
    </row>
    <row r="641" spans="1:11">
      <c r="A641" s="862">
        <v>41044</v>
      </c>
      <c r="B641">
        <v>5.0350000000000001</v>
      </c>
      <c r="C641">
        <v>10.394653</v>
      </c>
      <c r="D641">
        <v>1.0359069999999999</v>
      </c>
      <c r="E641">
        <f>LN(D641/参数实验室!$E$53)/参数实验室!$E$55</f>
        <v>-0.65134970049645013</v>
      </c>
      <c r="F641">
        <f t="shared" si="15"/>
        <v>2.0644792452830187</v>
      </c>
      <c r="G641">
        <f>LN(F641/参数实验室!$E$58)/参数实验室!$E$59</f>
        <v>0.18992513128876309</v>
      </c>
      <c r="H641">
        <f>INDEX(神经网络!$F$10:$BN$70,MATCH(ROUND(G641*2,1)/2,神经网络!$D$10:$D$70,0),MATCH(ROUND(E641*2,1)/2,神经网络!$F$8:$BN$8,0))</f>
        <v>2.6981596461247644E-2</v>
      </c>
      <c r="I641">
        <f t="shared" si="16"/>
        <v>1.0589785503435123</v>
      </c>
      <c r="J641">
        <f t="shared" si="17"/>
        <v>2.0090978013646712</v>
      </c>
      <c r="K641">
        <f t="shared" si="18"/>
        <v>0.52709158788795929</v>
      </c>
    </row>
    <row r="642" spans="1:11">
      <c r="A642" s="862">
        <v>41045</v>
      </c>
      <c r="B642">
        <v>5.0887000000000002</v>
      </c>
      <c r="C642">
        <v>10.621794</v>
      </c>
      <c r="D642">
        <v>1.0478240000000001</v>
      </c>
      <c r="E642">
        <f>LN(D642/参数实验室!$E$53)/参数实验室!$E$55</f>
        <v>-0.63785537450896679</v>
      </c>
      <c r="F642">
        <f t="shared" si="15"/>
        <v>2.0873295733684438</v>
      </c>
      <c r="G642">
        <f>LN(F642/参数实验室!$E$58)/参数实验室!$E$59</f>
        <v>0.19570247253961498</v>
      </c>
      <c r="H642">
        <f>INDEX(神经网络!$F$10:$BN$70,MATCH(ROUND(G642*2,1)/2,神经网络!$D$10:$D$70,0),MATCH(ROUND(E642*2,1)/2,神经网络!$F$8:$BN$8,0))</f>
        <v>2.6981596461247644E-2</v>
      </c>
      <c r="I642">
        <f t="shared" si="16"/>
        <v>1.0592832904514327</v>
      </c>
      <c r="J642">
        <f t="shared" si="17"/>
        <v>2.0305255177367232</v>
      </c>
      <c r="K642">
        <f t="shared" si="18"/>
        <v>0.52167937866259251</v>
      </c>
    </row>
    <row r="643" spans="1:11">
      <c r="A643" s="862">
        <v>41046</v>
      </c>
      <c r="B643">
        <v>5.0998000000000001</v>
      </c>
      <c r="C643">
        <v>10.781415000000001</v>
      </c>
      <c r="D643">
        <v>1.0495460000000001</v>
      </c>
      <c r="E643">
        <f>LN(D643/参数实验室!$E$53)/参数实验室!$E$55</f>
        <v>-0.63591815261431062</v>
      </c>
      <c r="F643">
        <f t="shared" si="15"/>
        <v>2.1140858465037846</v>
      </c>
      <c r="G643">
        <f>LN(F643/参数实验室!$E$58)/参数实验室!$E$59</f>
        <v>0.20238751868749702</v>
      </c>
      <c r="H643">
        <f>INDEX(神经网络!$F$10:$BN$70,MATCH(ROUND(G643*2,1)/2,神经网络!$D$10:$D$70,0),MATCH(ROUND(E643*2,1)/2,神经网络!$F$8:$BN$8,0))</f>
        <v>2.6981596461247644E-2</v>
      </c>
      <c r="I643">
        <f t="shared" si="16"/>
        <v>1.0593456346282402</v>
      </c>
      <c r="J643">
        <f t="shared" si="17"/>
        <v>2.0349547105063652</v>
      </c>
      <c r="K643">
        <f t="shared" si="18"/>
        <v>0.52057455095137684</v>
      </c>
    </row>
    <row r="644" spans="1:11">
      <c r="A644" s="862">
        <v>41047</v>
      </c>
      <c r="B644">
        <v>5.1180000000000003</v>
      </c>
      <c r="C644">
        <v>10.702359</v>
      </c>
      <c r="D644">
        <v>1.0572220000000001</v>
      </c>
      <c r="E644">
        <f>LN(D644/参数实验室!$E$53)/参数实验室!$E$55</f>
        <v>-0.62732126299657853</v>
      </c>
      <c r="F644">
        <f t="shared" ref="F644:F707" si="19">C644/B644</f>
        <v>2.0911213364595542</v>
      </c>
      <c r="G644">
        <f>LN(F644/参数实验室!$E$58)/参数实验室!$E$59</f>
        <v>0.19665503739103873</v>
      </c>
      <c r="H644">
        <f>INDEX(神经网络!$F$10:$BN$70,MATCH(ROUND(G644*2,1)/2,神经网络!$D$10:$D$70,0),MATCH(ROUND(E644*2,1)/2,神经网络!$F$8:$BN$8,0))</f>
        <v>2.6981596461247644E-2</v>
      </c>
      <c r="I644">
        <f t="shared" si="16"/>
        <v>1.0594476401231543</v>
      </c>
      <c r="J644">
        <f t="shared" si="17"/>
        <v>2.0422169905430758</v>
      </c>
      <c r="K644">
        <f t="shared" si="18"/>
        <v>0.5187732963877757</v>
      </c>
    </row>
    <row r="645" spans="1:11">
      <c r="A645" s="862">
        <v>41048</v>
      </c>
      <c r="B645">
        <v>5.0994999999999999</v>
      </c>
      <c r="C645">
        <v>10.789897</v>
      </c>
      <c r="D645">
        <v>1.0559879999999999</v>
      </c>
      <c r="E645">
        <f>LN(D645/参数实验室!$E$53)/参数实验室!$E$55</f>
        <v>-0.62869908694075449</v>
      </c>
      <c r="F645">
        <f t="shared" si="19"/>
        <v>2.1158735170114715</v>
      </c>
      <c r="G645">
        <f>LN(F645/参数实验室!$E$58)/参数实验室!$E$59</f>
        <v>0.20283114760630458</v>
      </c>
      <c r="H645">
        <f>INDEX(神经网络!$F$10:$BN$70,MATCH(ROUND(G645*2,1)/2,神经网络!$D$10:$D$70,0),MATCH(ROUND(E645*2,1)/2,神经网络!$F$8:$BN$8,0))</f>
        <v>2.6981596461247644E-2</v>
      </c>
      <c r="I645">
        <f t="shared" si="16"/>
        <v>1.0593443119889405</v>
      </c>
      <c r="J645">
        <f t="shared" si="17"/>
        <v>2.0348350025936721</v>
      </c>
      <c r="K645">
        <f t="shared" si="18"/>
        <v>0.52060452598793661</v>
      </c>
    </row>
    <row r="646" spans="1:11">
      <c r="A646" s="862">
        <v>41049</v>
      </c>
      <c r="B646">
        <v>5.09</v>
      </c>
      <c r="C646">
        <v>10.934721</v>
      </c>
      <c r="D646">
        <v>1.056303</v>
      </c>
      <c r="E646">
        <f>LN(D646/参数实验室!$E$53)/参数实验室!$E$55</f>
        <v>-0.62834722038959656</v>
      </c>
      <c r="F646">
        <f t="shared" si="19"/>
        <v>2.1482752455795677</v>
      </c>
      <c r="G646">
        <f>LN(F646/参数实验室!$E$58)/参数实验室!$E$59</f>
        <v>0.21080765429421519</v>
      </c>
      <c r="H646">
        <f>INDEX(神经网络!$F$10:$BN$70,MATCH(ROUND(G646*2,1)/2,神经网络!$D$10:$D$70,0),MATCH(ROUND(E646*2,1)/2,神经网络!$F$8:$BN$8,0))</f>
        <v>2.6981596461247644E-2</v>
      </c>
      <c r="I646">
        <f t="shared" si="16"/>
        <v>1.0592910642966127</v>
      </c>
      <c r="J646">
        <f t="shared" si="17"/>
        <v>2.0310442520250596</v>
      </c>
      <c r="K646">
        <f t="shared" si="18"/>
        <v>0.52154996782588214</v>
      </c>
    </row>
    <row r="647" spans="1:11">
      <c r="A647" s="862">
        <v>41050</v>
      </c>
      <c r="B647">
        <v>5.0998000000000001</v>
      </c>
      <c r="C647">
        <v>11.1698</v>
      </c>
      <c r="D647">
        <v>1.059274</v>
      </c>
      <c r="E647">
        <f>LN(D647/参数实验室!$E$53)/参数实验室!$E$55</f>
        <v>-0.62503365705246006</v>
      </c>
      <c r="F647">
        <f t="shared" si="19"/>
        <v>2.1902427546178282</v>
      </c>
      <c r="G647">
        <f>LN(F647/参数实验室!$E$58)/参数实验室!$E$59</f>
        <v>0.22096204519994606</v>
      </c>
      <c r="H647">
        <f>INDEX(神经网络!$F$10:$BN$70,MATCH(ROUND(G647*2,1)/2,神经网络!$D$10:$D$70,0),MATCH(ROUND(E647*2,1)/2,神经网络!$F$8:$BN$8,0))</f>
        <v>2.6981596461247644E-2</v>
      </c>
      <c r="I647">
        <f t="shared" si="16"/>
        <v>1.0593460932489724</v>
      </c>
      <c r="J647">
        <f t="shared" si="17"/>
        <v>2.0349547105063652</v>
      </c>
      <c r="K647">
        <f t="shared" si="18"/>
        <v>0.52057477632284577</v>
      </c>
    </row>
    <row r="648" spans="1:11">
      <c r="A648" s="862">
        <v>41051</v>
      </c>
      <c r="B648">
        <v>5.0987999999999998</v>
      </c>
      <c r="C648">
        <v>11.385626999999999</v>
      </c>
      <c r="D648">
        <v>1.058705</v>
      </c>
      <c r="E648">
        <f>LN(D648/参数实验室!$E$53)/参数实验室!$E$55</f>
        <v>-0.62566754399087621</v>
      </c>
      <c r="F648">
        <f t="shared" si="19"/>
        <v>2.2330012944222171</v>
      </c>
      <c r="G648">
        <f>LN(F648/参数实验室!$E$58)/参数实验室!$E$59</f>
        <v>0.23110966144100778</v>
      </c>
      <c r="H648">
        <f>INDEX(神经网络!$F$10:$BN$70,MATCH(ROUND(G648*2,1)/2,神经网络!$D$10:$D$70,0),MATCH(ROUND(E648*2,1)/2,神经网络!$F$8:$BN$8,0))</f>
        <v>0.11879356935344484</v>
      </c>
      <c r="I648">
        <f t="shared" si="16"/>
        <v>1.0593404885490232</v>
      </c>
      <c r="J648">
        <f t="shared" si="17"/>
        <v>2.0345556841307215</v>
      </c>
      <c r="K648">
        <f t="shared" si="18"/>
        <v>0.52067411907756855</v>
      </c>
    </row>
    <row r="649" spans="1:11">
      <c r="A649" s="862">
        <v>41052</v>
      </c>
      <c r="B649">
        <v>5.1397000000000004</v>
      </c>
      <c r="C649">
        <v>11.45219</v>
      </c>
      <c r="D649">
        <v>1.0665579999999999</v>
      </c>
      <c r="E649">
        <f>LN(D649/参数实验室!$E$53)/参数实验室!$E$55</f>
        <v>-0.616948957735729</v>
      </c>
      <c r="F649">
        <f t="shared" si="19"/>
        <v>2.2281825787497325</v>
      </c>
      <c r="G649">
        <f>LN(F649/参数实验室!$E$58)/参数实验室!$E$59</f>
        <v>0.22997582636106084</v>
      </c>
      <c r="H649">
        <f>INDEX(神经网络!$F$10:$BN$70,MATCH(ROUND(G649*2,1)/2,神经网络!$D$10:$D$70,0),MATCH(ROUND(E649*2,1)/2,神经网络!$F$8:$BN$8,0))</f>
        <v>0.16085630156192754</v>
      </c>
      <c r="I649">
        <f t="shared" si="16"/>
        <v>1.0603499362751214</v>
      </c>
      <c r="J649">
        <f t="shared" si="17"/>
        <v>2.050875862894538</v>
      </c>
      <c r="K649">
        <f t="shared" si="18"/>
        <v>0.51702297318891777</v>
      </c>
    </row>
    <row r="650" spans="1:11">
      <c r="A650" s="862">
        <v>41053</v>
      </c>
      <c r="B650">
        <v>5.1189999999999998</v>
      </c>
      <c r="C650">
        <v>11.581294</v>
      </c>
      <c r="D650">
        <v>1.067483</v>
      </c>
      <c r="E650">
        <f>LN(D650/参数实验室!$E$53)/参数实验室!$E$55</f>
        <v>-0.61592622966347865</v>
      </c>
      <c r="F650">
        <f t="shared" si="19"/>
        <v>2.2624133619847626</v>
      </c>
      <c r="G650">
        <f>LN(F650/参数实验室!$E$58)/参数实验室!$E$59</f>
        <v>0.23797766540980131</v>
      </c>
      <c r="H650">
        <f>INDEX(神经网络!$F$10:$BN$70,MATCH(ROUND(G650*2,1)/2,神经网络!$D$10:$D$70,0),MATCH(ROUND(E650*2,1)/2,神经网络!$F$8:$BN$8,0))</f>
        <v>0.16085630156192754</v>
      </c>
      <c r="I650">
        <f t="shared" si="16"/>
        <v>1.0596629945935856</v>
      </c>
      <c r="J650">
        <f t="shared" si="17"/>
        <v>2.0426160169187186</v>
      </c>
      <c r="K650">
        <f t="shared" si="18"/>
        <v>0.51877738440144261</v>
      </c>
    </row>
    <row r="651" spans="1:11">
      <c r="A651" s="862">
        <v>41054</v>
      </c>
      <c r="B651">
        <v>5.1455000000000002</v>
      </c>
      <c r="C651">
        <v>11.65516</v>
      </c>
      <c r="D651">
        <v>1.071069</v>
      </c>
      <c r="E651">
        <f>LN(D651/参数实验室!$E$53)/参数实验室!$E$55</f>
        <v>-0.61196972161686103</v>
      </c>
      <c r="F651">
        <f t="shared" si="19"/>
        <v>2.2651170926051889</v>
      </c>
      <c r="G651">
        <f>LN(F651/参数实验室!$E$58)/参数实验室!$E$59</f>
        <v>0.23860452551839936</v>
      </c>
      <c r="H651">
        <f>INDEX(神经网络!$F$10:$BN$70,MATCH(ROUND(G651*2,1)/2,神经网络!$D$10:$D$70,0),MATCH(ROUND(E651*2,1)/2,神经网络!$F$8:$BN$8,0))</f>
        <v>0.16085630156192754</v>
      </c>
      <c r="I651">
        <f t="shared" si="16"/>
        <v>1.0605453968128917</v>
      </c>
      <c r="J651">
        <f t="shared" si="17"/>
        <v>2.0531902158732698</v>
      </c>
      <c r="K651">
        <f t="shared" si="18"/>
        <v>0.51653538411287281</v>
      </c>
    </row>
    <row r="652" spans="1:11">
      <c r="A652" s="862">
        <v>41055</v>
      </c>
      <c r="B652">
        <v>5.1032000000000002</v>
      </c>
      <c r="C652">
        <v>11.790684000000001</v>
      </c>
      <c r="D652">
        <v>1.067186</v>
      </c>
      <c r="E652">
        <f>LN(D652/参数实验室!$E$53)/参数实验室!$E$55</f>
        <v>-0.61625451167415168</v>
      </c>
      <c r="F652">
        <f t="shared" si="19"/>
        <v>2.3104491299576737</v>
      </c>
      <c r="G652">
        <f>LN(F652/参数实验室!$E$58)/参数实验室!$E$59</f>
        <v>0.24900476035126931</v>
      </c>
      <c r="H652">
        <f>INDEX(神经网络!$F$10:$BN$70,MATCH(ROUND(G652*2,1)/2,神经网络!$D$10:$D$70,0),MATCH(ROUND(E652*2,1)/2,神经网络!$F$8:$BN$8,0))</f>
        <v>0.16085630156192754</v>
      </c>
      <c r="I652">
        <f t="shared" si="16"/>
        <v>1.0591429702556701</v>
      </c>
      <c r="J652">
        <f t="shared" si="17"/>
        <v>2.0363114001835525</v>
      </c>
      <c r="K652">
        <f t="shared" si="18"/>
        <v>0.52012819363492202</v>
      </c>
    </row>
    <row r="653" spans="1:11">
      <c r="A653" s="862">
        <v>41056</v>
      </c>
      <c r="B653">
        <v>5.1390000000000002</v>
      </c>
      <c r="C653">
        <v>11.632472</v>
      </c>
      <c r="D653">
        <v>1.07321</v>
      </c>
      <c r="E653">
        <f>LN(D653/参数实验室!$E$53)/参数实验室!$E$55</f>
        <v>-0.60961382246873486</v>
      </c>
      <c r="F653">
        <f t="shared" si="19"/>
        <v>2.2635672309787895</v>
      </c>
      <c r="G653">
        <f>LN(F653/参数实验室!$E$58)/参数实验室!$E$59</f>
        <v>0.2382452815903762</v>
      </c>
      <c r="H653">
        <f>INDEX(神经网络!$F$10:$BN$70,MATCH(ROUND(G653*2,1)/2,神经网络!$D$10:$D$70,0),MATCH(ROUND(E653*2,1)/2,神经网络!$F$8:$BN$8,0))</f>
        <v>0.16085630156192754</v>
      </c>
      <c r="I653">
        <f t="shared" si="16"/>
        <v>1.0603381496710447</v>
      </c>
      <c r="J653">
        <f t="shared" si="17"/>
        <v>2.0505965444315875</v>
      </c>
      <c r="K653">
        <f t="shared" si="18"/>
        <v>0.51708765068896756</v>
      </c>
    </row>
    <row r="654" spans="1:11">
      <c r="A654" s="862">
        <v>41057</v>
      </c>
      <c r="B654">
        <v>5.1357999999999997</v>
      </c>
      <c r="C654">
        <v>11.743231</v>
      </c>
      <c r="D654">
        <v>1.073537</v>
      </c>
      <c r="E654">
        <f>LN(D654/参数实验室!$E$53)/参数实验室!$E$55</f>
        <v>-0.60925441419774384</v>
      </c>
      <c r="F654">
        <f t="shared" si="19"/>
        <v>2.2865436738190739</v>
      </c>
      <c r="G654">
        <f>LN(F654/参数实验室!$E$58)/参数实验室!$E$59</f>
        <v>0.24354597938598349</v>
      </c>
      <c r="H654">
        <f>INDEX(神经网络!$F$10:$BN$70,MATCH(ROUND(G654*2,1)/2,神经网络!$D$10:$D$70,0),MATCH(ROUND(E654*2,1)/2,神经网络!$F$8:$BN$8,0))</f>
        <v>0.16085630156192754</v>
      </c>
      <c r="I654">
        <f t="shared" si="16"/>
        <v>1.0602319425034799</v>
      </c>
      <c r="J654">
        <f t="shared" si="17"/>
        <v>2.0493196600295285</v>
      </c>
      <c r="K654">
        <f t="shared" si="18"/>
        <v>0.51735801065227816</v>
      </c>
    </row>
    <row r="655" spans="1:11">
      <c r="A655" s="862">
        <v>41058</v>
      </c>
      <c r="B655">
        <v>5.15</v>
      </c>
      <c r="C655">
        <v>12.2088</v>
      </c>
      <c r="D655">
        <v>1.0760160000000001</v>
      </c>
      <c r="E655">
        <f>LN(D655/参数实验室!$E$53)/参数实验室!$E$55</f>
        <v>-0.60653328139627305</v>
      </c>
      <c r="F655">
        <f t="shared" si="19"/>
        <v>2.370640776699029</v>
      </c>
      <c r="G655">
        <f>LN(F655/参数实验室!$E$58)/参数实验室!$E$59</f>
        <v>0.26250314260322499</v>
      </c>
      <c r="H655">
        <f>INDEX(神经网络!$F$10:$BN$70,MATCH(ROUND(G655*2,1)/2,神经网络!$D$10:$D$70,0),MATCH(ROUND(E655*2,1)/2,神经网络!$F$8:$BN$8,0))</f>
        <v>0.16085630156192754</v>
      </c>
      <c r="I655">
        <f t="shared" si="16"/>
        <v>1.0607034832264011</v>
      </c>
      <c r="J655">
        <f t="shared" si="17"/>
        <v>2.0549858345636656</v>
      </c>
      <c r="K655">
        <f t="shared" si="18"/>
        <v>0.51616097074052092</v>
      </c>
    </row>
    <row r="656" spans="1:11">
      <c r="A656" s="862">
        <v>41059</v>
      </c>
      <c r="B656">
        <v>5.1349999999999998</v>
      </c>
      <c r="C656">
        <v>12.655201</v>
      </c>
      <c r="D656">
        <v>1.0739300000000001</v>
      </c>
      <c r="E656">
        <f>LN(D656/参数实验室!$E$53)/参数实验室!$E$55</f>
        <v>-0.60882260962979728</v>
      </c>
      <c r="F656">
        <f t="shared" si="19"/>
        <v>2.4644987341772153</v>
      </c>
      <c r="G656">
        <f>LN(F656/参数实验室!$E$58)/参数实验室!$E$59</f>
        <v>0.28288225150323709</v>
      </c>
      <c r="H656">
        <f>INDEX(神经网络!$F$10:$BN$70,MATCH(ROUND(G656*2,1)/2,神经网络!$D$10:$D$70,0),MATCH(ROUND(E656*2,1)/2,神经网络!$F$8:$BN$8,0))</f>
        <v>0.25380485293458582</v>
      </c>
      <c r="I656">
        <f t="shared" si="16"/>
        <v>1.060206529325336</v>
      </c>
      <c r="J656">
        <f t="shared" si="17"/>
        <v>2.049000438929014</v>
      </c>
      <c r="K656">
        <f t="shared" si="18"/>
        <v>0.51742620898582736</v>
      </c>
    </row>
    <row r="657" spans="1:11">
      <c r="A657" s="862">
        <v>41060</v>
      </c>
      <c r="B657">
        <v>5.1801000000000004</v>
      </c>
      <c r="C657">
        <v>12.976675999999999</v>
      </c>
      <c r="D657">
        <v>1.0880000000000001</v>
      </c>
      <c r="E657">
        <f>LN(D657/参数实验室!$E$53)/参数实验室!$E$55</f>
        <v>-0.59346655045969876</v>
      </c>
      <c r="F657">
        <f t="shared" si="19"/>
        <v>2.5051014459180321</v>
      </c>
      <c r="G657">
        <f>LN(F657/参数实验室!$E$58)/参数实验室!$E$59</f>
        <v>0.29145878516384521</v>
      </c>
      <c r="H657">
        <f>INDEX(神经网络!$F$10:$BN$70,MATCH(ROUND(G657*2,1)/2,神经网络!$D$10:$D$70,0),MATCH(ROUND(E657*2,1)/2,神经网络!$F$8:$BN$8,0))</f>
        <v>0.25380485293458582</v>
      </c>
      <c r="I657">
        <f t="shared" si="16"/>
        <v>1.0625698708750406</v>
      </c>
      <c r="J657">
        <f t="shared" si="17"/>
        <v>2.0669965284705332</v>
      </c>
      <c r="K657">
        <f t="shared" si="18"/>
        <v>0.5140646615702279</v>
      </c>
    </row>
    <row r="658" spans="1:11">
      <c r="A658" s="862">
        <v>41061</v>
      </c>
      <c r="B658">
        <v>5.2747999999999999</v>
      </c>
      <c r="C658">
        <v>12.994761</v>
      </c>
      <c r="D658">
        <v>1.105029</v>
      </c>
      <c r="E658">
        <f>LN(D658/参数实验室!$E$53)/参数实验室!$E$55</f>
        <v>-0.57514447465518126</v>
      </c>
      <c r="F658">
        <f t="shared" si="19"/>
        <v>2.4635552058845835</v>
      </c>
      <c r="G658">
        <f>LN(F658/参数实验室!$E$58)/参数实验室!$E$59</f>
        <v>0.28268127373342211</v>
      </c>
      <c r="H658">
        <f>INDEX(神经网络!$F$10:$BN$70,MATCH(ROUND(G658*2,1)/2,神经网络!$D$10:$D$70,0),MATCH(ROUND(E658*2,1)/2,神经网络!$F$8:$BN$8,0))</f>
        <v>0.25380485293458582</v>
      </c>
      <c r="I658">
        <f t="shared" si="16"/>
        <v>1.0675001244251694</v>
      </c>
      <c r="J658">
        <f t="shared" si="17"/>
        <v>2.1047843262439661</v>
      </c>
      <c r="K658">
        <f t="shared" si="18"/>
        <v>0.50717791419995362</v>
      </c>
    </row>
    <row r="659" spans="1:11">
      <c r="A659" s="862">
        <v>41062</v>
      </c>
      <c r="B659">
        <v>5.2489999999999997</v>
      </c>
      <c r="C659">
        <v>13.005578</v>
      </c>
      <c r="D659">
        <v>1.0998300000000001</v>
      </c>
      <c r="E659">
        <f>LN(D659/参数实验室!$E$53)/参数实验室!$E$55</f>
        <v>-0.58070813970861268</v>
      </c>
      <c r="F659">
        <f t="shared" si="19"/>
        <v>2.4777248999809487</v>
      </c>
      <c r="G659">
        <f>LN(F659/参数实验室!$E$58)/参数实验室!$E$59</f>
        <v>0.28569144173114569</v>
      </c>
      <c r="H659">
        <f>INDEX(神经网络!$F$10:$BN$70,MATCH(ROUND(G659*2,1)/2,神经网络!$D$10:$D$70,0),MATCH(ROUND(E659*2,1)/2,神经网络!$F$8:$BN$8,0))</f>
        <v>0.25380485293458582</v>
      </c>
      <c r="I659">
        <f t="shared" si="16"/>
        <v>1.0661749240058447</v>
      </c>
      <c r="J659">
        <f t="shared" si="17"/>
        <v>2.0944894457523655</v>
      </c>
      <c r="K659">
        <f t="shared" si="18"/>
        <v>0.50903809812365131</v>
      </c>
    </row>
    <row r="660" spans="1:11">
      <c r="A660" s="862">
        <v>41063</v>
      </c>
      <c r="B660">
        <v>5.2050999999999998</v>
      </c>
      <c r="C660">
        <v>13.116241</v>
      </c>
      <c r="D660">
        <v>1.0932740000000001</v>
      </c>
      <c r="E660">
        <f>LN(D660/参数实验室!$E$53)/参数实验室!$E$55</f>
        <v>-0.58776159937751471</v>
      </c>
      <c r="F660">
        <f t="shared" si="19"/>
        <v>2.5198826151274711</v>
      </c>
      <c r="G660">
        <f>LN(F660/参数实验室!$E$58)/参数实验室!$E$59</f>
        <v>0.29454654771293814</v>
      </c>
      <c r="H660">
        <f>INDEX(神经网络!$F$10:$BN$70,MATCH(ROUND(G660*2,1)/2,神经网络!$D$10:$D$70,0),MATCH(ROUND(E660*2,1)/2,神经网络!$F$8:$BN$8,0))</f>
        <v>0.25380485293458582</v>
      </c>
      <c r="I660">
        <f t="shared" si="16"/>
        <v>1.0639117584059639</v>
      </c>
      <c r="J660">
        <f t="shared" si="17"/>
        <v>2.0769721878616192</v>
      </c>
      <c r="K660">
        <f t="shared" si="18"/>
        <v>0.51224169713188683</v>
      </c>
    </row>
    <row r="661" spans="1:11">
      <c r="A661" s="862">
        <v>41064</v>
      </c>
      <c r="B661">
        <v>5.266</v>
      </c>
      <c r="C661">
        <v>13.266011000000001</v>
      </c>
      <c r="D661">
        <v>1.102554</v>
      </c>
      <c r="E661">
        <f>LN(D661/参数实验室!$E$53)/参数实验室!$E$55</f>
        <v>-0.57778980260182</v>
      </c>
      <c r="F661">
        <f t="shared" si="19"/>
        <v>2.5191817318647933</v>
      </c>
      <c r="G661">
        <f>LN(F661/参数实验室!$E$58)/参数实验室!$E$59</f>
        <v>0.29440054385540199</v>
      </c>
      <c r="H661">
        <f>INDEX(神经网络!$F$10:$BN$70,MATCH(ROUND(G661*2,1)/2,神经网络!$D$10:$D$70,0),MATCH(ROUND(E661*2,1)/2,神经网络!$F$8:$BN$8,0))</f>
        <v>0.25380485293458582</v>
      </c>
      <c r="I661">
        <f t="shared" si="16"/>
        <v>1.067071079343755</v>
      </c>
      <c r="J661">
        <f t="shared" si="17"/>
        <v>2.1012728941383041</v>
      </c>
      <c r="K661">
        <f t="shared" si="18"/>
        <v>0.50782127458096893</v>
      </c>
    </row>
    <row r="662" spans="1:11">
      <c r="A662" s="862">
        <v>41065</v>
      </c>
      <c r="B662">
        <v>5.44</v>
      </c>
      <c r="C662">
        <v>13.463639000000001</v>
      </c>
      <c r="D662">
        <v>1.136244</v>
      </c>
      <c r="E662">
        <f>LN(D662/参数实验室!$E$53)/参数实验室!$E$55</f>
        <v>-0.54228067015817116</v>
      </c>
      <c r="F662">
        <f t="shared" si="19"/>
        <v>2.4749336397058821</v>
      </c>
      <c r="G662">
        <f>LN(F662/参数实验室!$E$58)/参数实验室!$E$59</f>
        <v>0.28509983850066539</v>
      </c>
      <c r="H662">
        <f>INDEX(神经网络!$F$10:$BN$70,MATCH(ROUND(G662*2,1)/2,神经网络!$D$10:$D$70,0),MATCH(ROUND(E662*2,1)/2,神经网络!$F$8:$BN$8,0))</f>
        <v>0.30538103829407254</v>
      </c>
      <c r="I662">
        <f t="shared" si="16"/>
        <v>1.0760198147017621</v>
      </c>
      <c r="J662">
        <f t="shared" si="17"/>
        <v>2.1707034835002612</v>
      </c>
      <c r="K662">
        <f t="shared" si="18"/>
        <v>0.49570096647501538</v>
      </c>
    </row>
    <row r="663" spans="1:11">
      <c r="A663" s="862">
        <v>41066</v>
      </c>
      <c r="B663">
        <v>5.46</v>
      </c>
      <c r="C663">
        <v>13.666351000000001</v>
      </c>
      <c r="D663">
        <v>1.1395189999999999</v>
      </c>
      <c r="E663">
        <f>LN(D663/参数实验室!$E$53)/参数实验室!$E$55</f>
        <v>-0.53888515442021734</v>
      </c>
      <c r="F663">
        <f t="shared" si="19"/>
        <v>2.5029946886446885</v>
      </c>
      <c r="G663">
        <f>LN(F663/参数实验室!$E$58)/参数实验室!$E$59</f>
        <v>0.29101720412856907</v>
      </c>
      <c r="H663">
        <f>INDEX(神经网络!$F$10:$BN$70,MATCH(ROUND(G663*2,1)/2,神经网络!$D$10:$D$70,0),MATCH(ROUND(E663*2,1)/2,神经网络!$F$8:$BN$8,0))</f>
        <v>0.30538103829407254</v>
      </c>
      <c r="I663">
        <f t="shared" ref="I663:I726" si="20">I662*(1+(B663-B662)/B662*H662)</f>
        <v>1.0772278884085218</v>
      </c>
      <c r="J663">
        <f t="shared" ref="J663:J726" si="21">J662*B663/B662</f>
        <v>2.17868401101313</v>
      </c>
      <c r="K663">
        <f t="shared" ref="K663:K726" si="22">I663/J663</f>
        <v>0.49443970900010875</v>
      </c>
    </row>
    <row r="664" spans="1:11">
      <c r="A664" s="862">
        <v>41067</v>
      </c>
      <c r="B664">
        <v>5.5910000000000002</v>
      </c>
      <c r="C664">
        <v>14.070296000000001</v>
      </c>
      <c r="D664">
        <v>1.167341</v>
      </c>
      <c r="E664">
        <f>LN(D664/参数实验室!$E$53)/参数实验室!$E$55</f>
        <v>-0.51042682895544911</v>
      </c>
      <c r="F664">
        <f t="shared" si="19"/>
        <v>2.516597388660347</v>
      </c>
      <c r="G664">
        <f>LN(F664/参数实验室!$E$58)/参数实验室!$E$59</f>
        <v>0.29386183750384076</v>
      </c>
      <c r="H664">
        <f>INDEX(神经网络!$F$10:$BN$70,MATCH(ROUND(G664*2,1)/2,神经网络!$D$10:$D$70,0),MATCH(ROUND(E664*2,1)/2,神经网络!$F$8:$BN$8,0))</f>
        <v>0.35654947166473144</v>
      </c>
      <c r="I664">
        <f t="shared" si="20"/>
        <v>1.0851206377137306</v>
      </c>
      <c r="J664">
        <f t="shared" si="21"/>
        <v>2.2309564662224197</v>
      </c>
      <c r="K664">
        <f t="shared" si="22"/>
        <v>0.48639256486753302</v>
      </c>
    </row>
    <row r="665" spans="1:11">
      <c r="A665" s="862">
        <v>41068</v>
      </c>
      <c r="B665">
        <v>5.633</v>
      </c>
      <c r="C665">
        <v>14.364274</v>
      </c>
      <c r="D665">
        <v>1.173281</v>
      </c>
      <c r="E665">
        <f>LN(D665/参数实验室!$E$53)/参数实验室!$E$55</f>
        <v>-0.50443889129326358</v>
      </c>
      <c r="F665">
        <f t="shared" si="19"/>
        <v>2.5500220131368718</v>
      </c>
      <c r="G665">
        <f>LN(F665/参数实验室!$E$58)/参数实验室!$E$59</f>
        <v>0.30078689044586637</v>
      </c>
      <c r="H665">
        <f>INDEX(神经网络!$F$10:$BN$70,MATCH(ROUND(G665*2,1)/2,神经网络!$D$10:$D$70,0),MATCH(ROUND(E665*2,1)/2,神经网络!$F$8:$BN$8,0))</f>
        <v>0.35654947166473144</v>
      </c>
      <c r="I665">
        <f t="shared" si="20"/>
        <v>1.0880270526632767</v>
      </c>
      <c r="J665">
        <f t="shared" si="21"/>
        <v>2.2477155739994439</v>
      </c>
      <c r="K665">
        <f t="shared" si="22"/>
        <v>0.48405904432441588</v>
      </c>
    </row>
    <row r="666" spans="1:11">
      <c r="A666" s="862">
        <v>41069</v>
      </c>
      <c r="B666">
        <v>5.56</v>
      </c>
      <c r="C666">
        <v>13.978847</v>
      </c>
      <c r="D666">
        <v>1.159065</v>
      </c>
      <c r="E666">
        <f>LN(D666/参数实验室!$E$53)/参数实验室!$E$55</f>
        <v>-0.51882061665582901</v>
      </c>
      <c r="F666">
        <f t="shared" si="19"/>
        <v>2.5141811151079136</v>
      </c>
      <c r="G666">
        <f>LN(F666/参数实验室!$E$58)/参数实验室!$E$59</f>
        <v>0.2933576646249299</v>
      </c>
      <c r="H666">
        <f>INDEX(神经网络!$F$10:$BN$70,MATCH(ROUND(G666*2,1)/2,神经网络!$D$10:$D$70,0),MATCH(ROUND(E666*2,1)/2,神经网络!$F$8:$BN$8,0))</f>
        <v>0.35654947166473144</v>
      </c>
      <c r="I666">
        <f t="shared" si="20"/>
        <v>1.0829996623974798</v>
      </c>
      <c r="J666">
        <f t="shared" si="21"/>
        <v>2.2185866485774732</v>
      </c>
      <c r="K666">
        <f t="shared" si="22"/>
        <v>0.4881484629378276</v>
      </c>
    </row>
    <row r="667" spans="1:11">
      <c r="A667" s="862">
        <v>41070</v>
      </c>
      <c r="B667">
        <v>5.4683000000000002</v>
      </c>
      <c r="C667">
        <v>13.79219</v>
      </c>
      <c r="D667">
        <v>1.138271</v>
      </c>
      <c r="E667">
        <f>LN(D667/参数实验室!$E$53)/参数实验室!$E$55</f>
        <v>-0.54017792697238898</v>
      </c>
      <c r="F667">
        <f t="shared" si="19"/>
        <v>2.522207998829618</v>
      </c>
      <c r="G667">
        <f>LN(F667/参数实验室!$E$58)/参数实验室!$E$59</f>
        <v>0.29503066718550064</v>
      </c>
      <c r="H667">
        <f>INDEX(神经网络!$F$10:$BN$70,MATCH(ROUND(G667*2,1)/2,神经网络!$D$10:$D$70,0),MATCH(ROUND(E667*2,1)/2,神经网络!$F$8:$BN$8,0))</f>
        <v>0.30538103829407254</v>
      </c>
      <c r="I667">
        <f t="shared" si="20"/>
        <v>1.0766310816065929</v>
      </c>
      <c r="J667">
        <f t="shared" si="21"/>
        <v>2.181995929930971</v>
      </c>
      <c r="K667">
        <f t="shared" si="22"/>
        <v>0.49341571486829167</v>
      </c>
    </row>
    <row r="668" spans="1:11">
      <c r="A668" s="862">
        <v>41071</v>
      </c>
      <c r="B668">
        <v>5.5747</v>
      </c>
      <c r="C668">
        <v>13.709645999999999</v>
      </c>
      <c r="D668">
        <v>1.1635819999999999</v>
      </c>
      <c r="E668">
        <f>LN(D668/参数实验室!$E$53)/参数实验室!$E$55</f>
        <v>-0.51423192786993022</v>
      </c>
      <c r="F668">
        <f t="shared" si="19"/>
        <v>2.4592616643048055</v>
      </c>
      <c r="G668">
        <f>LN(F668/参数实验室!$E$58)/参数实验室!$E$59</f>
        <v>0.28176574781072217</v>
      </c>
      <c r="H668">
        <f>INDEX(神经网络!$F$10:$BN$70,MATCH(ROUND(G668*2,1)/2,神经网络!$D$10:$D$70,0),MATCH(ROUND(E668*2,1)/2,神经网络!$F$8:$BN$8,0))</f>
        <v>0.35654947166473144</v>
      </c>
      <c r="I668">
        <f t="shared" si="20"/>
        <v>1.0830284045677432</v>
      </c>
      <c r="J668">
        <f t="shared" si="21"/>
        <v>2.2244523362994322</v>
      </c>
      <c r="K668">
        <f t="shared" si="22"/>
        <v>0.4868741788234735</v>
      </c>
    </row>
    <row r="669" spans="1:11">
      <c r="A669" s="862">
        <v>41072</v>
      </c>
      <c r="B669">
        <v>5.7</v>
      </c>
      <c r="C669">
        <v>13.593209999999999</v>
      </c>
      <c r="D669">
        <v>1.1907669999999999</v>
      </c>
      <c r="E669">
        <f>LN(D669/参数实验室!$E$53)/参数实验室!$E$55</f>
        <v>-0.48698616491453556</v>
      </c>
      <c r="F669">
        <f t="shared" si="19"/>
        <v>2.384773684210526</v>
      </c>
      <c r="G669">
        <f>LN(F669/参数实验室!$E$58)/参数实验室!$E$59</f>
        <v>0.26562284354543159</v>
      </c>
      <c r="H669">
        <f>INDEX(神经网络!$F$10:$BN$70,MATCH(ROUND(G669*2,1)/2,神经网络!$D$10:$D$70,0),MATCH(ROUND(E669*2,1)/2,神经网络!$F$8:$BN$8,0))</f>
        <v>0.26628853250606188</v>
      </c>
      <c r="I669">
        <f t="shared" si="20"/>
        <v>1.0917077947846965</v>
      </c>
      <c r="J669">
        <f t="shared" si="21"/>
        <v>2.2744503411675541</v>
      </c>
      <c r="K669">
        <f t="shared" si="22"/>
        <v>0.47998752710700426</v>
      </c>
    </row>
    <row r="670" spans="1:11">
      <c r="A670" s="862">
        <v>41073</v>
      </c>
      <c r="B670">
        <v>5.9290000000000003</v>
      </c>
      <c r="C670">
        <v>13.524597999999999</v>
      </c>
      <c r="D670">
        <v>1.226316</v>
      </c>
      <c r="E670">
        <f>LN(D670/参数实验室!$E$53)/参数实验室!$E$55</f>
        <v>-0.45228146311224277</v>
      </c>
      <c r="F670">
        <f t="shared" si="19"/>
        <v>2.2810925957159722</v>
      </c>
      <c r="G670">
        <f>LN(F670/参数实验室!$E$58)/参数实验室!$E$59</f>
        <v>0.24229324314737127</v>
      </c>
      <c r="H670">
        <f>INDEX(神经网络!$F$10:$BN$70,MATCH(ROUND(G670*2,1)/2,神经网络!$D$10:$D$70,0),MATCH(ROUND(E670*2,1)/2,神经网络!$F$8:$BN$8,0))</f>
        <v>0.31589541505211632</v>
      </c>
      <c r="I670">
        <f t="shared" si="20"/>
        <v>1.1033871670743614</v>
      </c>
      <c r="J670">
        <f t="shared" si="21"/>
        <v>2.3658273811898995</v>
      </c>
      <c r="K670">
        <f t="shared" si="22"/>
        <v>0.46638532288835444</v>
      </c>
    </row>
    <row r="671" spans="1:11">
      <c r="A671" s="862">
        <v>41074</v>
      </c>
      <c r="B671">
        <v>5.9541000000000004</v>
      </c>
      <c r="C671">
        <v>13.316481</v>
      </c>
      <c r="D671">
        <v>1.2363230000000001</v>
      </c>
      <c r="E671">
        <f>LN(D671/参数实验室!$E$53)/参数实验室!$E$55</f>
        <v>-0.44269349208349223</v>
      </c>
      <c r="F671">
        <f t="shared" si="19"/>
        <v>2.2365229001864257</v>
      </c>
      <c r="G671">
        <f>LN(F671/参数实验室!$E$58)/参数实验室!$E$59</f>
        <v>0.23193674250176197</v>
      </c>
      <c r="H671">
        <f>INDEX(神经网络!$F$10:$BN$70,MATCH(ROUND(G671*2,1)/2,神经网络!$D$10:$D$70,0),MATCH(ROUND(E671*2,1)/2,神经网络!$F$8:$BN$8,0))</f>
        <v>0.31589541505211632</v>
      </c>
      <c r="I671">
        <f t="shared" si="20"/>
        <v>1.1048627496637295</v>
      </c>
      <c r="J671">
        <f t="shared" si="21"/>
        <v>2.3758429432185499</v>
      </c>
      <c r="K671">
        <f t="shared" si="22"/>
        <v>0.46504031456177575</v>
      </c>
    </row>
    <row r="672" spans="1:11">
      <c r="A672" s="862">
        <v>41075</v>
      </c>
      <c r="B672">
        <v>6.5</v>
      </c>
      <c r="C672">
        <v>13.004251999999999</v>
      </c>
      <c r="D672">
        <v>1.34545</v>
      </c>
      <c r="E672">
        <f>LN(D672/参数实验室!$E$53)/参数实验室!$E$55</f>
        <v>-0.34290184856466399</v>
      </c>
      <c r="F672">
        <f t="shared" si="19"/>
        <v>2.0006541538461535</v>
      </c>
      <c r="G672">
        <f>LN(F672/参数实验室!$E$58)/参数实验室!$E$59</f>
        <v>0.17344271509143935</v>
      </c>
      <c r="H672">
        <f>INDEX(神经网络!$F$10:$BN$70,MATCH(ROUND(G672*2,1)/2,神经网络!$D$10:$D$70,0),MATCH(ROUND(E672*2,1)/2,神经网络!$F$8:$BN$8,0))</f>
        <v>0.22199366429432071</v>
      </c>
      <c r="I672">
        <f t="shared" si="20"/>
        <v>1.1368626498785639</v>
      </c>
      <c r="J672">
        <f t="shared" si="21"/>
        <v>2.5936714416822988</v>
      </c>
      <c r="K672">
        <f t="shared" si="22"/>
        <v>0.43832176720933308</v>
      </c>
    </row>
    <row r="673" spans="1:11">
      <c r="A673" s="862">
        <v>41076</v>
      </c>
      <c r="B673">
        <v>6.4</v>
      </c>
      <c r="C673">
        <v>12.68404</v>
      </c>
      <c r="D673">
        <v>1.3265070000000001</v>
      </c>
      <c r="E673">
        <f>LN(D673/参数实验室!$E$53)/参数实验室!$E$55</f>
        <v>-0.35962999211662677</v>
      </c>
      <c r="F673">
        <f t="shared" si="19"/>
        <v>1.9818812499999998</v>
      </c>
      <c r="G673">
        <f>LN(F673/参数实验室!$E$58)/参数实验室!$E$59</f>
        <v>0.16849455696405011</v>
      </c>
      <c r="H673">
        <f>INDEX(神经网络!$F$10:$BN$70,MATCH(ROUND(G673*2,1)/2,神经网络!$D$10:$D$70,0),MATCH(ROUND(E673*2,1)/2,神经网络!$F$8:$BN$8,0))</f>
        <v>0.22199366429432071</v>
      </c>
      <c r="I673">
        <f t="shared" si="20"/>
        <v>1.1329799374870886</v>
      </c>
      <c r="J673">
        <f t="shared" si="21"/>
        <v>2.5537688041179556</v>
      </c>
      <c r="K673">
        <f t="shared" si="22"/>
        <v>0.44365015958381077</v>
      </c>
    </row>
    <row r="674" spans="1:11">
      <c r="A674" s="862">
        <v>41077</v>
      </c>
      <c r="B674">
        <v>6.1638000000000002</v>
      </c>
      <c r="C674">
        <v>12.556330000000001</v>
      </c>
      <c r="D674">
        <v>1.2748159999999999</v>
      </c>
      <c r="E674">
        <f>LN(D674/参数实验室!$E$53)/参数实验室!$E$55</f>
        <v>-0.40652201847051278</v>
      </c>
      <c r="F674">
        <f t="shared" si="19"/>
        <v>2.0371086018365294</v>
      </c>
      <c r="G674">
        <f>LN(F674/参数实验室!$E$58)/参数实验室!$E$59</f>
        <v>0.18292013388014852</v>
      </c>
      <c r="H674">
        <f>INDEX(神经网络!$F$10:$BN$70,MATCH(ROUND(G674*2,1)/2,神经网络!$D$10:$D$70,0),MATCH(ROUND(E674*2,1)/2,神经网络!$F$8:$BN$8,0))</f>
        <v>0.2731542274278802</v>
      </c>
      <c r="I674">
        <f t="shared" si="20"/>
        <v>1.1236974853469743</v>
      </c>
      <c r="J674">
        <f t="shared" si="21"/>
        <v>2.4595187741909772</v>
      </c>
      <c r="K674">
        <f t="shared" si="22"/>
        <v>0.45687697005549316</v>
      </c>
    </row>
    <row r="675" spans="1:11">
      <c r="A675" s="862">
        <v>41078</v>
      </c>
      <c r="B675">
        <v>6.31</v>
      </c>
      <c r="C675">
        <v>12.373628999999999</v>
      </c>
      <c r="D675">
        <v>1.2962419999999999</v>
      </c>
      <c r="E675">
        <f>LN(D675/参数实验室!$E$53)/参数实验室!$E$55</f>
        <v>-0.38685853504634171</v>
      </c>
      <c r="F675">
        <f t="shared" si="19"/>
        <v>1.9609554675118859</v>
      </c>
      <c r="G675">
        <f>LN(F675/参数实验室!$E$58)/参数实验室!$E$59</f>
        <v>0.16292339820063914</v>
      </c>
      <c r="H675">
        <f>INDEX(神经网络!$F$10:$BN$70,MATCH(ROUND(G675*2,1)/2,神经网络!$D$10:$D$70,0),MATCH(ROUND(E675*2,1)/2,神经网络!$F$8:$BN$8,0))</f>
        <v>0.16942386736591286</v>
      </c>
      <c r="I675">
        <f t="shared" si="20"/>
        <v>1.1309779009089158</v>
      </c>
      <c r="J675">
        <f t="shared" si="21"/>
        <v>2.5178564303100464</v>
      </c>
      <c r="K675">
        <f t="shared" si="22"/>
        <v>0.4491828395353139</v>
      </c>
    </row>
    <row r="676" spans="1:11">
      <c r="A676" s="862">
        <v>41079</v>
      </c>
      <c r="B676">
        <v>6.4988000000000001</v>
      </c>
      <c r="C676">
        <v>12.330622999999999</v>
      </c>
      <c r="D676">
        <v>1.3320730000000001</v>
      </c>
      <c r="E676">
        <f>LN(D676/参数实验室!$E$53)/参数实验室!$E$55</f>
        <v>-0.35469012485667406</v>
      </c>
      <c r="F676">
        <f t="shared" si="19"/>
        <v>1.897369206622761</v>
      </c>
      <c r="G676">
        <f>LN(F676/参数实验室!$E$58)/参数实验室!$E$59</f>
        <v>0.14562235133022955</v>
      </c>
      <c r="H676">
        <f>INDEX(神经网络!$F$10:$BN$70,MATCH(ROUND(G676*2,1)/2,神经网络!$D$10:$D$70,0),MATCH(ROUND(E676*2,1)/2,神经网络!$F$8:$BN$8,0))</f>
        <v>0.22199366429432071</v>
      </c>
      <c r="I676">
        <f t="shared" si="20"/>
        <v>1.1367111569939945</v>
      </c>
      <c r="J676">
        <f t="shared" si="21"/>
        <v>2.5931926100315263</v>
      </c>
      <c r="K676">
        <f t="shared" si="22"/>
        <v>0.43834428364354128</v>
      </c>
    </row>
    <row r="677" spans="1:11">
      <c r="A677" s="862">
        <v>41080</v>
      </c>
      <c r="B677">
        <v>6.67</v>
      </c>
      <c r="C677">
        <v>12.204122999999999</v>
      </c>
      <c r="D677">
        <v>1.3714869999999999</v>
      </c>
      <c r="E677">
        <f>LN(D677/参数实验室!$E$53)/参数实验室!$E$55</f>
        <v>-0.32028949089694791</v>
      </c>
      <c r="F677">
        <f t="shared" si="19"/>
        <v>1.8297035982008993</v>
      </c>
      <c r="G677">
        <f>LN(F677/参数实验室!$E$58)/参数实验室!$E$59</f>
        <v>0.1265626373005263</v>
      </c>
      <c r="H677">
        <f>INDEX(神经网络!$F$10:$BN$70,MATCH(ROUND(G677*2,1)/2,神经网络!$D$10:$D$70,0),MATCH(ROUND(E677*2,1)/2,神经网络!$F$8:$BN$8,0))</f>
        <v>0.27644776451677949</v>
      </c>
      <c r="I677">
        <f t="shared" si="20"/>
        <v>1.1433587020726999</v>
      </c>
      <c r="J677">
        <f t="shared" si="21"/>
        <v>2.6615059255416815</v>
      </c>
      <c r="K677">
        <f t="shared" si="22"/>
        <v>0.42959089104413639</v>
      </c>
    </row>
    <row r="678" spans="1:11">
      <c r="A678" s="862">
        <v>41081</v>
      </c>
      <c r="B678">
        <v>6.6801000000000004</v>
      </c>
      <c r="C678">
        <v>12.061264</v>
      </c>
      <c r="D678">
        <v>1.365073</v>
      </c>
      <c r="E678">
        <f>LN(D678/参数实验室!$E$53)/参数实验室!$E$55</f>
        <v>-0.32581975602043844</v>
      </c>
      <c r="F678">
        <f t="shared" si="19"/>
        <v>1.8055514139009894</v>
      </c>
      <c r="G678">
        <f>LN(F678/参数实验室!$E$58)/参数实验室!$E$59</f>
        <v>0.11958840409922944</v>
      </c>
      <c r="H678">
        <f>INDEX(神经网络!$F$10:$BN$70,MATCH(ROUND(G678*2,1)/2,神经网络!$D$10:$D$70,0),MATCH(ROUND(E678*2,1)/2,神经网络!$F$8:$BN$8,0))</f>
        <v>0.11700843676427995</v>
      </c>
      <c r="I678">
        <f t="shared" si="20"/>
        <v>1.1438373223827465</v>
      </c>
      <c r="J678">
        <f t="shared" si="21"/>
        <v>2.6655360919356808</v>
      </c>
      <c r="K678">
        <f t="shared" si="22"/>
        <v>0.42912092837283827</v>
      </c>
    </row>
    <row r="679" spans="1:11">
      <c r="A679" s="862">
        <v>41082</v>
      </c>
      <c r="B679">
        <v>6.5477999999999996</v>
      </c>
      <c r="C679">
        <v>12.026237</v>
      </c>
      <c r="D679">
        <v>1.3408059999999999</v>
      </c>
      <c r="E679">
        <f>LN(D679/参数实验室!$E$53)/参数实验室!$E$55</f>
        <v>-0.34698096799575778</v>
      </c>
      <c r="F679">
        <f t="shared" si="19"/>
        <v>1.8366836189254407</v>
      </c>
      <c r="G679">
        <f>LN(F679/参数实验室!$E$58)/参数实验室!$E$59</f>
        <v>0.12856106043868218</v>
      </c>
      <c r="H679">
        <f>INDEX(神经网络!$F$10:$BN$70,MATCH(ROUND(G679*2,1)/2,神经网络!$D$10:$D$70,0),MATCH(ROUND(E679*2,1)/2,神经网络!$F$8:$BN$8,0))</f>
        <v>0.22199366429432071</v>
      </c>
      <c r="I679">
        <f t="shared" si="20"/>
        <v>1.1411866361610261</v>
      </c>
      <c r="J679">
        <f t="shared" si="21"/>
        <v>2.6127449024380547</v>
      </c>
      <c r="K679">
        <f t="shared" si="22"/>
        <v>0.43677690657673474</v>
      </c>
    </row>
    <row r="680" spans="1:11">
      <c r="A680" s="862">
        <v>41083</v>
      </c>
      <c r="B680">
        <v>6.4284999999999997</v>
      </c>
      <c r="C680">
        <v>11.749824</v>
      </c>
      <c r="D680">
        <v>1.3159069999999999</v>
      </c>
      <c r="E680">
        <f>LN(D680/参数实验室!$E$53)/参数实验室!$E$55</f>
        <v>-0.36909516408864368</v>
      </c>
      <c r="F680">
        <f t="shared" si="19"/>
        <v>1.8277707085634287</v>
      </c>
      <c r="G680">
        <f>LN(F680/参数实验室!$E$58)/参数实验室!$E$59</f>
        <v>0.12600789107380633</v>
      </c>
      <c r="H680">
        <f>INDEX(神经网络!$F$10:$BN$70,MATCH(ROUND(G680*2,1)/2,神经网络!$D$10:$D$70,0),MATCH(ROUND(E680*2,1)/2,神经网络!$F$8:$BN$8,0))</f>
        <v>0.22199366429432071</v>
      </c>
      <c r="I680">
        <f t="shared" si="20"/>
        <v>1.1365708859825681</v>
      </c>
      <c r="J680">
        <f t="shared" si="21"/>
        <v>2.5651410558237933</v>
      </c>
      <c r="K680">
        <f t="shared" si="22"/>
        <v>0.44308319162493742</v>
      </c>
    </row>
    <row r="681" spans="1:11">
      <c r="A681" s="862">
        <v>41084</v>
      </c>
      <c r="B681">
        <v>6.35</v>
      </c>
      <c r="C681">
        <v>11.699189000000001</v>
      </c>
      <c r="D681">
        <v>1.2959560000000001</v>
      </c>
      <c r="E681">
        <f>LN(D681/参数实验室!$E$53)/参数实验室!$E$55</f>
        <v>-0.38711886194200712</v>
      </c>
      <c r="F681">
        <f t="shared" si="19"/>
        <v>1.8423919685039372</v>
      </c>
      <c r="G681">
        <f>LN(F681/参数实验室!$E$58)/参数实验室!$E$59</f>
        <v>0.13018975910964328</v>
      </c>
      <c r="H681">
        <f>INDEX(神经网络!$F$10:$BN$70,MATCH(ROUND(G681*2,1)/2,神经网络!$D$10:$D$70,0),MATCH(ROUND(E681*2,1)/2,神经网络!$F$8:$BN$8,0))</f>
        <v>0.16942386736591286</v>
      </c>
      <c r="I681">
        <f t="shared" si="20"/>
        <v>1.1334898475516437</v>
      </c>
      <c r="J681">
        <f t="shared" si="21"/>
        <v>2.533817485335784</v>
      </c>
      <c r="K681">
        <f t="shared" si="22"/>
        <v>0.44734470975577489</v>
      </c>
    </row>
    <row r="682" spans="1:11">
      <c r="A682" s="862">
        <v>41085</v>
      </c>
      <c r="B682">
        <v>6.3048000000000002</v>
      </c>
      <c r="C682">
        <v>11.638242999999999</v>
      </c>
      <c r="D682">
        <v>1.2891550000000001</v>
      </c>
      <c r="E682">
        <f>LN(D682/参数实验室!$E$53)/参数实验室!$E$55</f>
        <v>-0.39332634806026751</v>
      </c>
      <c r="F682">
        <f t="shared" si="19"/>
        <v>1.8459337330288033</v>
      </c>
      <c r="G682">
        <f>LN(F682/参数实验室!$E$58)/参数实验室!$E$59</f>
        <v>0.13119775577388432</v>
      </c>
      <c r="H682">
        <f>INDEX(神经网络!$F$10:$BN$70,MATCH(ROUND(G682*2,1)/2,神经网络!$D$10:$D$70,0),MATCH(ROUND(E682*2,1)/2,神经网络!$F$8:$BN$8,0))</f>
        <v>0.16942386736591286</v>
      </c>
      <c r="I682">
        <f t="shared" si="20"/>
        <v>1.1321228839991451</v>
      </c>
      <c r="J682">
        <f t="shared" si="21"/>
        <v>2.5157814931567013</v>
      </c>
      <c r="K682">
        <f t="shared" si="22"/>
        <v>0.45000843160611809</v>
      </c>
    </row>
    <row r="683" spans="1:11">
      <c r="A683" s="862">
        <v>41086</v>
      </c>
      <c r="B683">
        <v>6.4195000000000002</v>
      </c>
      <c r="C683">
        <v>11.747640000000001</v>
      </c>
      <c r="D683">
        <v>1.3104629999999999</v>
      </c>
      <c r="E683">
        <f>LN(D683/参数实验室!$E$53)/参数实验室!$E$55</f>
        <v>-0.37398601028214423</v>
      </c>
      <c r="F683">
        <f t="shared" si="19"/>
        <v>1.8299929901082639</v>
      </c>
      <c r="G683">
        <f>LN(F683/参数实验室!$E$58)/参数实验室!$E$59</f>
        <v>0.12664564336907158</v>
      </c>
      <c r="H683">
        <f>INDEX(神经网络!$F$10:$BN$70,MATCH(ROUND(G683*2,1)/2,神经网络!$D$10:$D$70,0),MATCH(ROUND(E683*2,1)/2,神经网络!$F$8:$BN$8,0))</f>
        <v>0.22199366429432071</v>
      </c>
      <c r="I683">
        <f t="shared" si="20"/>
        <v>1.1356123603826884</v>
      </c>
      <c r="J683">
        <f t="shared" si="21"/>
        <v>2.5615498184430026</v>
      </c>
      <c r="K683">
        <f t="shared" si="22"/>
        <v>0.44333018714152994</v>
      </c>
    </row>
    <row r="684" spans="1:11">
      <c r="A684" s="862">
        <v>41087</v>
      </c>
      <c r="B684">
        <v>6.6470000000000002</v>
      </c>
      <c r="C684">
        <v>11.618561</v>
      </c>
      <c r="D684">
        <v>1.3454219999999999</v>
      </c>
      <c r="E684">
        <f>LN(D684/参数实验室!$E$53)/参数实验室!$E$55</f>
        <v>-0.34292640052464762</v>
      </c>
      <c r="F684">
        <f t="shared" si="19"/>
        <v>1.7479405746953511</v>
      </c>
      <c r="G684">
        <f>LN(F684/参数实验室!$E$58)/参数实验室!$E$59</f>
        <v>0.10256856467108999</v>
      </c>
      <c r="H684">
        <f>INDEX(神经网络!$F$10:$BN$70,MATCH(ROUND(G684*2,1)/2,神经网络!$D$10:$D$70,0),MATCH(ROUND(E684*2,1)/2,神经网络!$F$8:$BN$8,0))</f>
        <v>0.11700843676427995</v>
      </c>
      <c r="I684">
        <f t="shared" si="20"/>
        <v>1.1445464620136698</v>
      </c>
      <c r="J684">
        <f t="shared" si="21"/>
        <v>2.6523283189018829</v>
      </c>
      <c r="K684">
        <f t="shared" si="22"/>
        <v>0.43152518255640954</v>
      </c>
    </row>
    <row r="685" spans="1:11">
      <c r="A685" s="862">
        <v>41088</v>
      </c>
      <c r="B685">
        <v>6.6059000000000001</v>
      </c>
      <c r="C685">
        <v>11.562541</v>
      </c>
      <c r="D685">
        <v>1.3389249999999999</v>
      </c>
      <c r="E685">
        <f>LN(D685/参数实验室!$E$53)/参数实验室!$E$55</f>
        <v>-0.34863719111395536</v>
      </c>
      <c r="F685">
        <f t="shared" si="19"/>
        <v>1.7503354576969072</v>
      </c>
      <c r="G685">
        <f>LN(F685/参数实验室!$E$58)/参数实验室!$E$59</f>
        <v>0.10328718390570703</v>
      </c>
      <c r="H685">
        <f>INDEX(神经网络!$F$10:$BN$70,MATCH(ROUND(G685*2,1)/2,神经网络!$D$10:$D$70,0),MATCH(ROUND(E685*2,1)/2,神经网络!$F$8:$BN$8,0))</f>
        <v>0.11700843676427995</v>
      </c>
      <c r="I685">
        <f t="shared" si="20"/>
        <v>1.1437183925921972</v>
      </c>
      <c r="J685">
        <f t="shared" si="21"/>
        <v>2.6359283348629376</v>
      </c>
      <c r="K685">
        <f t="shared" si="22"/>
        <v>0.43389586031809474</v>
      </c>
    </row>
    <row r="686" spans="1:11">
      <c r="A686" s="862">
        <v>41089</v>
      </c>
      <c r="B686">
        <v>6.65</v>
      </c>
      <c r="C686">
        <v>11.478446999999999</v>
      </c>
      <c r="D686">
        <v>1.3514470000000001</v>
      </c>
      <c r="E686">
        <f>LN(D686/参数实验室!$E$53)/参数实验室!$E$55</f>
        <v>-0.33765508395679139</v>
      </c>
      <c r="F686">
        <f t="shared" si="19"/>
        <v>1.7260822556390976</v>
      </c>
      <c r="G686">
        <f>LN(F686/参数实验室!$E$58)/参数实验室!$E$59</f>
        <v>9.5963784514308897E-2</v>
      </c>
      <c r="H686">
        <f>INDEX(神经网络!$F$10:$BN$70,MATCH(ROUND(G686*2,1)/2,神经网络!$D$10:$D$70,0),MATCH(ROUND(E686*2,1)/2,神经网络!$F$8:$BN$8,0))</f>
        <v>0.11700843676427995</v>
      </c>
      <c r="I686">
        <f t="shared" si="20"/>
        <v>1.1446117862741505</v>
      </c>
      <c r="J686">
        <f t="shared" si="21"/>
        <v>2.6535253980288127</v>
      </c>
      <c r="K686">
        <f t="shared" si="22"/>
        <v>0.4313551274558865</v>
      </c>
    </row>
    <row r="687" spans="1:11">
      <c r="A687" s="862">
        <v>41090</v>
      </c>
      <c r="B687">
        <v>6.69</v>
      </c>
      <c r="C687">
        <v>11.551443000000001</v>
      </c>
      <c r="D687">
        <v>1.354786</v>
      </c>
      <c r="E687">
        <f>LN(D687/参数实验室!$E$53)/参数实验室!$E$55</f>
        <v>-0.33474388002090372</v>
      </c>
      <c r="F687">
        <f t="shared" si="19"/>
        <v>1.7266730941704036</v>
      </c>
      <c r="G687">
        <f>LN(F687/参数实验室!$E$58)/参数实验室!$E$59</f>
        <v>9.6143411486725741E-2</v>
      </c>
      <c r="H687">
        <f>INDEX(神经网络!$F$10:$BN$70,MATCH(ROUND(G687*2,1)/2,神经网络!$D$10:$D$70,0),MATCH(ROUND(E687*2,1)/2,神经网络!$F$8:$BN$8,0))</f>
        <v>0.11700843676427995</v>
      </c>
      <c r="I687">
        <f t="shared" si="20"/>
        <v>1.145417375662505</v>
      </c>
      <c r="J687">
        <f t="shared" si="21"/>
        <v>2.6694864530545499</v>
      </c>
      <c r="K687">
        <f t="shared" si="22"/>
        <v>0.42907780047052324</v>
      </c>
    </row>
    <row r="688" spans="1:11">
      <c r="A688" s="862">
        <v>41091</v>
      </c>
      <c r="B688">
        <v>6.6289999999999996</v>
      </c>
      <c r="C688">
        <v>11.657890999999999</v>
      </c>
      <c r="D688">
        <v>1.3431949999999999</v>
      </c>
      <c r="E688">
        <f>LN(D688/参数实验室!$E$53)/参数实验室!$E$55</f>
        <v>-0.34488079646515207</v>
      </c>
      <c r="F688">
        <f t="shared" si="19"/>
        <v>1.7586198521647307</v>
      </c>
      <c r="G688">
        <f>LN(F688/参数实验室!$E$58)/参数实验室!$E$59</f>
        <v>0.10576547480754472</v>
      </c>
      <c r="H688">
        <f>INDEX(神经网络!$F$10:$BN$70,MATCH(ROUND(G688*2,1)/2,神经网络!$D$10:$D$70,0),MATCH(ROUND(E688*2,1)/2,神经网络!$F$8:$BN$8,0))</f>
        <v>0.11700843676427995</v>
      </c>
      <c r="I688">
        <f t="shared" si="20"/>
        <v>1.1441953378014134</v>
      </c>
      <c r="J688">
        <f t="shared" si="21"/>
        <v>2.6451458441403002</v>
      </c>
      <c r="K688">
        <f t="shared" si="22"/>
        <v>0.43256417801540492</v>
      </c>
    </row>
    <row r="689" spans="1:11">
      <c r="A689" s="862">
        <v>41092</v>
      </c>
      <c r="B689">
        <v>6.76</v>
      </c>
      <c r="C689">
        <v>11.751954</v>
      </c>
      <c r="D689">
        <v>1.3646450000000001</v>
      </c>
      <c r="E689">
        <f>LN(D689/参数实验室!$E$53)/参数实验室!$E$55</f>
        <v>-0.32618970954132065</v>
      </c>
      <c r="F689">
        <f t="shared" si="19"/>
        <v>1.7384547337278107</v>
      </c>
      <c r="G689">
        <f>LN(F689/参数实验室!$E$58)/参数实验室!$E$59</f>
        <v>9.9712494817317282E-2</v>
      </c>
      <c r="H689">
        <f>INDEX(神经网络!$F$10:$BN$70,MATCH(ROUND(G689*2,1)/2,神经网络!$D$10:$D$70,0),MATCH(ROUND(E689*2,1)/2,神经网络!$F$8:$BN$8,0))</f>
        <v>0.11700843676427995</v>
      </c>
      <c r="I689">
        <f t="shared" si="20"/>
        <v>1.1468410379863001</v>
      </c>
      <c r="J689">
        <f t="shared" si="21"/>
        <v>2.6974182993495894</v>
      </c>
      <c r="K689">
        <f t="shared" si="22"/>
        <v>0.4251624741564296</v>
      </c>
    </row>
    <row r="690" spans="1:11">
      <c r="A690" s="862">
        <v>41093</v>
      </c>
      <c r="B690">
        <v>6.4499000000000004</v>
      </c>
      <c r="C690">
        <v>11.731089000000001</v>
      </c>
      <c r="D690">
        <v>1.305787</v>
      </c>
      <c r="E690">
        <f>LN(D690/参数实验室!$E$53)/参数实验室!$E$55</f>
        <v>-0.37820313941188255</v>
      </c>
      <c r="F690">
        <f t="shared" si="19"/>
        <v>1.818801686847858</v>
      </c>
      <c r="G690">
        <f>LN(F690/参数实验室!$E$58)/参数实验室!$E$59</f>
        <v>0.12342604911810522</v>
      </c>
      <c r="H690">
        <f>INDEX(神经网络!$F$10:$BN$70,MATCH(ROUND(G690*2,1)/2,神经网络!$D$10:$D$70,0),MATCH(ROUND(E690*2,1)/2,神经网络!$F$8:$BN$8,0))</f>
        <v>6.1373605396546398E-2</v>
      </c>
      <c r="I690">
        <f t="shared" si="20"/>
        <v>1.1406853659596734</v>
      </c>
      <c r="J690">
        <f t="shared" si="21"/>
        <v>2.5736802202625619</v>
      </c>
      <c r="K690">
        <f t="shared" si="22"/>
        <v>0.44321177004783557</v>
      </c>
    </row>
    <row r="691" spans="1:11">
      <c r="A691" s="862">
        <v>41094</v>
      </c>
      <c r="B691">
        <v>6.5101000000000004</v>
      </c>
      <c r="C691">
        <v>11.801738</v>
      </c>
      <c r="D691">
        <v>1.3174330000000001</v>
      </c>
      <c r="E691">
        <f>LN(D691/参数实验室!$E$53)/参数实验室!$E$55</f>
        <v>-0.36772784832097033</v>
      </c>
      <c r="F691">
        <f t="shared" si="19"/>
        <v>1.8128351331008739</v>
      </c>
      <c r="G691">
        <f>LN(F691/参数实验室!$E$58)/参数实验室!$E$59</f>
        <v>0.12170144237450363</v>
      </c>
      <c r="H691">
        <f>INDEX(神经网络!$F$10:$BN$70,MATCH(ROUND(G691*2,1)/2,神经网络!$D$10:$D$70,0),MATCH(ROUND(E691*2,1)/2,神经网络!$F$8:$BN$8,0))</f>
        <v>0.11700843676427995</v>
      </c>
      <c r="I691">
        <f t="shared" si="20"/>
        <v>1.1413387838431488</v>
      </c>
      <c r="J691">
        <f t="shared" si="21"/>
        <v>2.5977016080762962</v>
      </c>
      <c r="K691">
        <f t="shared" si="22"/>
        <v>0.43936485248910345</v>
      </c>
    </row>
    <row r="692" spans="1:11">
      <c r="A692" s="862">
        <v>41095</v>
      </c>
      <c r="B692">
        <v>6.67</v>
      </c>
      <c r="C692">
        <v>11.855786</v>
      </c>
      <c r="D692">
        <v>1.3418950000000001</v>
      </c>
      <c r="E692">
        <f>LN(D692/参数实验室!$E$53)/参数实验室!$E$55</f>
        <v>-0.34602316363869057</v>
      </c>
      <c r="F692">
        <f t="shared" si="19"/>
        <v>1.7774791604197901</v>
      </c>
      <c r="G692">
        <f>LN(F692/参数实验室!$E$58)/参数实验室!$E$59</f>
        <v>0.11136400471648723</v>
      </c>
      <c r="H692">
        <f>INDEX(神经网络!$F$10:$BN$70,MATCH(ROUND(G692*2,1)/2,神经网络!$D$10:$D$70,0),MATCH(ROUND(E692*2,1)/2,神经网络!$F$8:$BN$8,0))</f>
        <v>0.11700843676427995</v>
      </c>
      <c r="I692">
        <f t="shared" si="20"/>
        <v>1.1446189251742893</v>
      </c>
      <c r="J692">
        <f t="shared" si="21"/>
        <v>2.6615059255416806</v>
      </c>
      <c r="K692">
        <f t="shared" si="22"/>
        <v>0.43006439106136191</v>
      </c>
    </row>
    <row r="693" spans="1:11">
      <c r="A693" s="862">
        <v>41096</v>
      </c>
      <c r="B693">
        <v>6.6481000000000003</v>
      </c>
      <c r="C693">
        <v>11.872907</v>
      </c>
      <c r="D693">
        <v>1.346473</v>
      </c>
      <c r="E693">
        <f>LN(D693/参数实验室!$E$53)/参数实验室!$E$55</f>
        <v>-0.34200517534876379</v>
      </c>
      <c r="F693">
        <f t="shared" si="19"/>
        <v>1.7859098088175567</v>
      </c>
      <c r="G693">
        <f>LN(F693/参数实验室!$E$58)/参数实验室!$E$59</f>
        <v>0.11384752149878208</v>
      </c>
      <c r="H693">
        <f>INDEX(神经网络!$F$10:$BN$70,MATCH(ROUND(G693*2,1)/2,神经网络!$D$10:$D$70,0),MATCH(ROUND(E693*2,1)/2,神经网络!$F$8:$BN$8,0))</f>
        <v>0.11700843676427995</v>
      </c>
      <c r="I693">
        <f t="shared" si="20"/>
        <v>1.1441791847608489</v>
      </c>
      <c r="J693">
        <f t="shared" si="21"/>
        <v>2.6527672479150897</v>
      </c>
      <c r="K693">
        <f t="shared" si="22"/>
        <v>0.43131533143742734</v>
      </c>
    </row>
    <row r="694" spans="1:11">
      <c r="A694" s="862">
        <v>41097</v>
      </c>
      <c r="B694">
        <v>6.7621000000000002</v>
      </c>
      <c r="C694">
        <v>11.697198999999999</v>
      </c>
      <c r="D694">
        <v>1.3746560000000001</v>
      </c>
      <c r="E694">
        <f>LN(D694/参数实验室!$E$53)/参数实验室!$E$55</f>
        <v>-0.3175666613212853</v>
      </c>
      <c r="F694">
        <f t="shared" si="19"/>
        <v>1.729817512311264</v>
      </c>
      <c r="G694">
        <f>LN(F694/参数实验室!$E$58)/参数实验室!$E$59</f>
        <v>9.7098345966537991E-2</v>
      </c>
      <c r="H694">
        <f>INDEX(神经网络!$F$10:$BN$70,MATCH(ROUND(G694*2,1)/2,神经网络!$D$10:$D$70,0),MATCH(ROUND(E694*2,1)/2,神经网络!$F$8:$BN$8,0))</f>
        <v>0.17148765785732556</v>
      </c>
      <c r="I694">
        <f t="shared" si="20"/>
        <v>1.1464749026994672</v>
      </c>
      <c r="J694">
        <f t="shared" si="21"/>
        <v>2.6982562547384403</v>
      </c>
      <c r="K694">
        <f t="shared" si="22"/>
        <v>0.42489474477679012</v>
      </c>
    </row>
    <row r="695" spans="1:11">
      <c r="A695" s="862">
        <v>41098</v>
      </c>
      <c r="B695">
        <v>6.7990000000000004</v>
      </c>
      <c r="C695">
        <v>11.636765</v>
      </c>
      <c r="D695">
        <v>1.370331</v>
      </c>
      <c r="E695">
        <f>LN(D695/参数实验室!$E$53)/参数实验室!$E$55</f>
        <v>-0.32128430151591841</v>
      </c>
      <c r="F695">
        <f t="shared" si="19"/>
        <v>1.7115406677452567</v>
      </c>
      <c r="G695">
        <f>LN(F695/参数实验室!$E$58)/参数实验室!$E$59</f>
        <v>9.15233575721624E-2</v>
      </c>
      <c r="H695">
        <f>INDEX(神经网络!$F$10:$BN$70,MATCH(ROUND(G695*2,1)/2,神经网络!$D$10:$D$70,0),MATCH(ROUND(E695*2,1)/2,神经网络!$F$8:$BN$8,0))</f>
        <v>0.17148765785732556</v>
      </c>
      <c r="I695">
        <f t="shared" si="20"/>
        <v>1.1475477605863798</v>
      </c>
      <c r="J695">
        <f t="shared" si="21"/>
        <v>2.7129803279996829</v>
      </c>
      <c r="K695">
        <f t="shared" si="22"/>
        <v>0.42298418043911223</v>
      </c>
    </row>
    <row r="696" spans="1:11">
      <c r="A696" s="862">
        <v>41099</v>
      </c>
      <c r="B696">
        <v>7.0214999999999996</v>
      </c>
      <c r="C696">
        <v>11.732314000000001</v>
      </c>
      <c r="D696">
        <v>1.4148860000000001</v>
      </c>
      <c r="E696">
        <f>LN(D696/参数实验室!$E$53)/参数实验室!$E$55</f>
        <v>-0.28353615462342169</v>
      </c>
      <c r="F696">
        <f t="shared" si="19"/>
        <v>1.6709127679270812</v>
      </c>
      <c r="G696">
        <f>LN(F696/参数实验室!$E$58)/参数实验室!$E$59</f>
        <v>7.8914318923272928E-2</v>
      </c>
      <c r="H696">
        <f>INDEX(神经网络!$F$10:$BN$70,MATCH(ROUND(G696*2,1)/2,神经网络!$D$10:$D$70,0),MATCH(ROUND(E696*2,1)/2,神经网络!$F$8:$BN$8,0))</f>
        <v>0.17148765785732556</v>
      </c>
      <c r="I696">
        <f t="shared" si="20"/>
        <v>1.1539878012979077</v>
      </c>
      <c r="J696">
        <f t="shared" si="21"/>
        <v>2.8017636965803461</v>
      </c>
      <c r="K696">
        <f t="shared" si="22"/>
        <v>0.41187906128785645</v>
      </c>
    </row>
    <row r="697" spans="1:11">
      <c r="A697" s="862">
        <v>41100</v>
      </c>
      <c r="B697">
        <v>7.1999000000000004</v>
      </c>
      <c r="C697">
        <v>11.888709</v>
      </c>
      <c r="D697">
        <v>1.457149</v>
      </c>
      <c r="E697">
        <f>LN(D697/参数实验室!$E$53)/参数实验室!$E$55</f>
        <v>-0.24881268451851321</v>
      </c>
      <c r="F697">
        <f t="shared" si="19"/>
        <v>1.6512325171182933</v>
      </c>
      <c r="G697">
        <f>LN(F697/参数实验室!$E$58)/参数实验室!$E$59</f>
        <v>7.2695819037609077E-2</v>
      </c>
      <c r="H697">
        <f>INDEX(神经网络!$F$10:$BN$70,MATCH(ROUND(G697*2,1)/2,神经网络!$D$10:$D$70,0),MATCH(ROUND(E697*2,1)/2,神经网络!$F$8:$BN$8,0))</f>
        <v>0.117963333865071</v>
      </c>
      <c r="I697">
        <f t="shared" si="20"/>
        <v>1.1590158449180608</v>
      </c>
      <c r="J697">
        <f t="shared" si="21"/>
        <v>2.8729500019951342</v>
      </c>
      <c r="K697">
        <f t="shared" si="22"/>
        <v>0.4034236043485534</v>
      </c>
    </row>
    <row r="698" spans="1:11">
      <c r="A698" s="862">
        <v>41101</v>
      </c>
      <c r="B698">
        <v>7.15</v>
      </c>
      <c r="C698">
        <v>11.964543000000001</v>
      </c>
      <c r="D698">
        <v>1.4550909999999999</v>
      </c>
      <c r="E698">
        <f>LN(D698/参数实验室!$E$53)/参数实验室!$E$55</f>
        <v>-0.25048008320835585</v>
      </c>
      <c r="F698">
        <f t="shared" si="19"/>
        <v>1.6733626573426574</v>
      </c>
      <c r="G698">
        <f>LN(F698/参数实验室!$E$58)/参数实验室!$E$59</f>
        <v>7.9683295416755118E-2</v>
      </c>
      <c r="H698">
        <f>INDEX(神经网络!$F$10:$BN$70,MATCH(ROUND(G698*2,1)/2,神经网络!$D$10:$D$70,0),MATCH(ROUND(E698*2,1)/2,神经网络!$F$8:$BN$8,0))</f>
        <v>0.223802407301913</v>
      </c>
      <c r="I698">
        <f t="shared" si="20"/>
        <v>1.1580682766857044</v>
      </c>
      <c r="J698">
        <f t="shared" si="21"/>
        <v>2.8530385858505269</v>
      </c>
      <c r="K698">
        <f t="shared" si="22"/>
        <v>0.40590698016811771</v>
      </c>
    </row>
    <row r="699" spans="1:11">
      <c r="A699" s="862">
        <v>41102</v>
      </c>
      <c r="B699">
        <v>7.7644000000000002</v>
      </c>
      <c r="C699">
        <v>12.044326</v>
      </c>
      <c r="D699">
        <v>1.5254799999999999</v>
      </c>
      <c r="E699">
        <f>LN(D699/参数实验室!$E$53)/参数实验室!$E$55</f>
        <v>-0.19474774597737357</v>
      </c>
      <c r="F699">
        <f t="shared" si="19"/>
        <v>1.5512243058059862</v>
      </c>
      <c r="G699">
        <f>LN(F699/参数实验室!$E$58)/参数实验室!$E$59</f>
        <v>3.9904253040603611E-2</v>
      </c>
      <c r="H699">
        <f>INDEX(神经网络!$F$10:$BN$70,MATCH(ROUND(G699*2,1)/2,神经网络!$D$10:$D$70,0),MATCH(ROUND(E699*2,1)/2,神经网络!$F$8:$BN$8,0))</f>
        <v>0.17242372502814296</v>
      </c>
      <c r="I699">
        <f t="shared" si="20"/>
        <v>1.1803395005775352</v>
      </c>
      <c r="J699">
        <f t="shared" si="21"/>
        <v>3.0982003910458502</v>
      </c>
      <c r="K699">
        <f t="shared" si="22"/>
        <v>0.38097584132674245</v>
      </c>
    </row>
    <row r="700" spans="1:11">
      <c r="A700" s="862">
        <v>41103</v>
      </c>
      <c r="B700">
        <v>7.6650999999999998</v>
      </c>
      <c r="C700">
        <v>11.975650999999999</v>
      </c>
      <c r="D700">
        <v>1.534942</v>
      </c>
      <c r="E700">
        <f>LN(D700/参数实验室!$E$53)/参数实验室!$E$55</f>
        <v>-0.18745276459088681</v>
      </c>
      <c r="F700">
        <f t="shared" si="19"/>
        <v>1.5623606997951756</v>
      </c>
      <c r="G700">
        <f>LN(F700/参数实验室!$E$58)/参数实验室!$E$59</f>
        <v>4.3658771593932222E-2</v>
      </c>
      <c r="H700">
        <f>INDEX(神经网络!$F$10:$BN$70,MATCH(ROUND(G700*2,1)/2,神经网络!$D$10:$D$70,0),MATCH(ROUND(E700*2,1)/2,神经网络!$F$8:$BN$8,0))</f>
        <v>0.17242372502814296</v>
      </c>
      <c r="I700">
        <f t="shared" si="20"/>
        <v>1.1777366735238926</v>
      </c>
      <c r="J700">
        <f t="shared" si="21"/>
        <v>3.0585770719444572</v>
      </c>
      <c r="K700">
        <f t="shared" si="22"/>
        <v>0.38506032243783195</v>
      </c>
    </row>
    <row r="701" spans="1:11">
      <c r="A701" s="862">
        <v>41104</v>
      </c>
      <c r="B701">
        <v>7.5420999999999996</v>
      </c>
      <c r="C701">
        <v>11.970276</v>
      </c>
      <c r="D701">
        <v>1.534953</v>
      </c>
      <c r="E701">
        <f>LN(D701/参数实验室!$E$53)/参数实验室!$E$55</f>
        <v>-0.18744431004395032</v>
      </c>
      <c r="F701">
        <f t="shared" si="19"/>
        <v>1.5871277230479575</v>
      </c>
      <c r="G701">
        <f>LN(F701/参数实验室!$E$58)/参数实验室!$E$59</f>
        <v>5.1913661599573585E-2</v>
      </c>
      <c r="H701">
        <f>INDEX(神经网络!$F$10:$BN$70,MATCH(ROUND(G701*2,1)/2,神经网络!$D$10:$D$70,0),MATCH(ROUND(E701*2,1)/2,神经网络!$F$8:$BN$8,0))</f>
        <v>0.17242372502814296</v>
      </c>
      <c r="I701">
        <f t="shared" si="20"/>
        <v>1.1744780626048956</v>
      </c>
      <c r="J701">
        <f t="shared" si="21"/>
        <v>3.0094968277403154</v>
      </c>
      <c r="K701">
        <f t="shared" si="22"/>
        <v>0.39025728546348193</v>
      </c>
    </row>
    <row r="702" spans="1:11">
      <c r="A702" s="862">
        <v>41105</v>
      </c>
      <c r="B702">
        <v>7.6210000000000004</v>
      </c>
      <c r="C702">
        <v>12.151994999999999</v>
      </c>
      <c r="D702">
        <v>1.542527</v>
      </c>
      <c r="E702">
        <f>LN(D702/参数实验室!$E$53)/参数实验室!$E$55</f>
        <v>-0.1816373061896977</v>
      </c>
      <c r="F702">
        <f t="shared" si="19"/>
        <v>1.5945407426846869</v>
      </c>
      <c r="G702">
        <f>LN(F702/参数实验室!$E$58)/参数实验室!$E$59</f>
        <v>5.435939748314305E-2</v>
      </c>
      <c r="H702">
        <f>INDEX(神经网络!$F$10:$BN$70,MATCH(ROUND(G702*2,1)/2,神经网络!$D$10:$D$70,0),MATCH(ROUND(E702*2,1)/2,神经网络!$F$8:$BN$8,0))</f>
        <v>0.17242372502814296</v>
      </c>
      <c r="I702">
        <f t="shared" si="20"/>
        <v>1.1765965537321261</v>
      </c>
      <c r="J702">
        <f t="shared" si="21"/>
        <v>3.0409800087785825</v>
      </c>
      <c r="K702">
        <f t="shared" si="22"/>
        <v>0.3869136101965725</v>
      </c>
    </row>
    <row r="703" spans="1:11">
      <c r="A703" s="862">
        <v>41106</v>
      </c>
      <c r="B703">
        <v>8.4995999999999992</v>
      </c>
      <c r="C703">
        <v>12.232984999999999</v>
      </c>
      <c r="D703">
        <v>1.7036739999999999</v>
      </c>
      <c r="E703">
        <f>LN(D703/参数实验室!$E$53)/参数实验室!$E$55</f>
        <v>-6.4410989602907642E-2</v>
      </c>
      <c r="F703">
        <f t="shared" si="19"/>
        <v>1.4392424349381148</v>
      </c>
      <c r="G703">
        <f>LN(F703/参数实验室!$E$58)/参数实验室!$E$59</f>
        <v>5.7819632889671445E-4</v>
      </c>
      <c r="H703">
        <f>INDEX(神经网络!$F$10:$BN$70,MATCH(ROUND(G703*2,1)/2,神经网络!$D$10:$D$70,0),MATCH(ROUND(E703*2,1)/2,神经网络!$F$8:$BN$8,0))</f>
        <v>0.22498390854117628</v>
      </c>
      <c r="I703">
        <f t="shared" si="20"/>
        <v>1.1999851325205906</v>
      </c>
      <c r="J703">
        <f t="shared" si="21"/>
        <v>3.3915645824189</v>
      </c>
      <c r="K703">
        <f t="shared" si="22"/>
        <v>0.35381461958325688</v>
      </c>
    </row>
    <row r="704" spans="1:11">
      <c r="A704" s="862">
        <v>41107</v>
      </c>
      <c r="B704">
        <v>8.8000000000000007</v>
      </c>
      <c r="C704">
        <v>12.205278</v>
      </c>
      <c r="D704">
        <v>1.733522</v>
      </c>
      <c r="E704">
        <f>LN(D704/参数实验室!$E$53)/参数实验室!$E$55</f>
        <v>-4.3920938994163113E-2</v>
      </c>
      <c r="F704">
        <f t="shared" si="19"/>
        <v>1.3869634090909089</v>
      </c>
      <c r="G704">
        <f>LN(F704/参数实验室!$E$58)/参数实验室!$E$59</f>
        <v>-1.8841470790532354E-2</v>
      </c>
      <c r="H704">
        <f>INDEX(神经网络!$F$10:$BN$70,MATCH(ROUND(G704*2,1)/2,神经网络!$D$10:$D$70,0),MATCH(ROUND(E704*2,1)/2,神经网络!$F$8:$BN$8,0))</f>
        <v>0.22498390854117628</v>
      </c>
      <c r="I704">
        <f t="shared" si="20"/>
        <v>1.2095268985483869</v>
      </c>
      <c r="J704">
        <f t="shared" si="21"/>
        <v>3.5114321056621871</v>
      </c>
      <c r="K704">
        <f t="shared" si="22"/>
        <v>0.34445401823319433</v>
      </c>
    </row>
    <row r="705" spans="1:11">
      <c r="A705" s="862">
        <v>41108</v>
      </c>
      <c r="B705">
        <v>9.1097999999999999</v>
      </c>
      <c r="C705">
        <v>12.402616</v>
      </c>
      <c r="D705">
        <v>1.7906660000000001</v>
      </c>
      <c r="E705">
        <f>LN(D705/参数实验室!$E$53)/参数实验室!$E$55</f>
        <v>-5.6586620545807471E-3</v>
      </c>
      <c r="F705">
        <f t="shared" si="19"/>
        <v>1.3614586489275287</v>
      </c>
      <c r="G705">
        <f>LN(F705/参数实验室!$E$58)/参数实验室!$E$59</f>
        <v>-2.8582813624424691E-2</v>
      </c>
      <c r="H705">
        <f>INDEX(神经网络!$F$10:$BN$70,MATCH(ROUND(G705*2,1)/2,神经网络!$D$10:$D$70,0),MATCH(ROUND(E705*2,1)/2,神经网络!$F$8:$BN$8,0))</f>
        <v>0.17302826378439787</v>
      </c>
      <c r="I705">
        <f t="shared" si="20"/>
        <v>1.2191069034131277</v>
      </c>
      <c r="J705">
        <f t="shared" si="21"/>
        <v>3.6350504768365215</v>
      </c>
      <c r="K705">
        <f t="shared" si="22"/>
        <v>0.33537550886338197</v>
      </c>
    </row>
    <row r="706" spans="1:11">
      <c r="A706" s="862">
        <v>41109</v>
      </c>
      <c r="B706">
        <v>8.8699999999999992</v>
      </c>
      <c r="C706">
        <v>12.532182000000001</v>
      </c>
      <c r="D706">
        <v>1.739949</v>
      </c>
      <c r="E706">
        <f>LN(D706/参数实验室!$E$53)/参数实验室!$E$55</f>
        <v>-3.9555114289110099E-2</v>
      </c>
      <c r="F706">
        <f t="shared" si="19"/>
        <v>1.4128728297632471</v>
      </c>
      <c r="G706">
        <f>LN(F706/参数实验室!$E$58)/参数实验室!$E$59</f>
        <v>-9.1272937984347019E-3</v>
      </c>
      <c r="H706">
        <f>INDEX(神经网络!$F$10:$BN$70,MATCH(ROUND(G706*2,1)/2,神经网络!$D$10:$D$70,0),MATCH(ROUND(E706*2,1)/2,神经网络!$F$8:$BN$8,0))</f>
        <v>0.22498390854117628</v>
      </c>
      <c r="I706">
        <f t="shared" si="20"/>
        <v>1.2135542677660813</v>
      </c>
      <c r="J706">
        <f t="shared" si="21"/>
        <v>3.5393639519572262</v>
      </c>
      <c r="K706">
        <f t="shared" si="22"/>
        <v>0.34287354571009865</v>
      </c>
    </row>
    <row r="707" spans="1:11">
      <c r="A707" s="862">
        <v>41110</v>
      </c>
      <c r="B707">
        <v>8.52</v>
      </c>
      <c r="C707">
        <v>12.539816999999999</v>
      </c>
      <c r="D707">
        <v>1.6704399999999999</v>
      </c>
      <c r="E707">
        <f>LN(D707/参数实验室!$E$53)/参数实验室!$E$55</f>
        <v>-8.765216481080873E-2</v>
      </c>
      <c r="F707">
        <f t="shared" si="19"/>
        <v>1.4718095070422534</v>
      </c>
      <c r="G707">
        <f>LN(F707/参数实验室!$E$58)/参数实验室!$E$59</f>
        <v>1.2322179579290901E-2</v>
      </c>
      <c r="H707">
        <f>INDEX(神经网络!$F$10:$BN$70,MATCH(ROUND(G707*2,1)/2,神经网络!$D$10:$D$70,0),MATCH(ROUND(E707*2,1)/2,神经网络!$F$8:$BN$8,0))</f>
        <v>0.17284420046887178</v>
      </c>
      <c r="I707">
        <f t="shared" si="20"/>
        <v>1.2027808107383369</v>
      </c>
      <c r="J707">
        <f t="shared" si="21"/>
        <v>3.3997047204820254</v>
      </c>
      <c r="K707">
        <f t="shared" si="22"/>
        <v>0.35378978753419538</v>
      </c>
    </row>
    <row r="708" spans="1:11">
      <c r="A708" s="862">
        <v>41111</v>
      </c>
      <c r="B708">
        <v>8.8454999999999995</v>
      </c>
      <c r="C708">
        <v>12.529169</v>
      </c>
      <c r="D708">
        <v>1.7306870000000001</v>
      </c>
      <c r="E708">
        <f>LN(D708/参数实验室!$E$53)/参数实验室!$E$55</f>
        <v>-4.5851885535389658E-2</v>
      </c>
      <c r="F708">
        <f t="shared" ref="F708:F771" si="23">C708/B708</f>
        <v>1.4164455372788425</v>
      </c>
      <c r="G708">
        <f>LN(F708/参数实验室!$E$58)/参数实验室!$E$59</f>
        <v>-7.8017794959015663E-3</v>
      </c>
      <c r="H708">
        <f>INDEX(神经网络!$F$10:$BN$70,MATCH(ROUND(G708*2,1)/2,神经网络!$D$10:$D$70,0),MATCH(ROUND(E708*2,1)/2,神经网络!$F$8:$BN$8,0))</f>
        <v>0.22498390854117628</v>
      </c>
      <c r="I708">
        <f t="shared" si="20"/>
        <v>1.210723228027595</v>
      </c>
      <c r="J708">
        <f t="shared" si="21"/>
        <v>3.529587805753962</v>
      </c>
      <c r="K708">
        <f t="shared" si="22"/>
        <v>0.34302113863093714</v>
      </c>
    </row>
    <row r="709" spans="1:11">
      <c r="A709" s="862">
        <v>41112</v>
      </c>
      <c r="B709">
        <v>8.4095999999999993</v>
      </c>
      <c r="C709">
        <v>12.422063</v>
      </c>
      <c r="D709">
        <v>1.6572249999999999</v>
      </c>
      <c r="E709">
        <f>LN(D709/参数实验室!$E$53)/参数实验室!$E$55</f>
        <v>-9.7022411562230126E-2</v>
      </c>
      <c r="F709">
        <f t="shared" si="23"/>
        <v>1.47712887652207</v>
      </c>
      <c r="G709">
        <f>LN(F709/参数实验室!$E$58)/参数实验室!$E$59</f>
        <v>1.4215671570691049E-2</v>
      </c>
      <c r="H709">
        <f>INDEX(神经网络!$F$10:$BN$70,MATCH(ROUND(G709*2,1)/2,神经网络!$D$10:$D$70,0),MATCH(ROUND(E709*2,1)/2,神经网络!$F$8:$BN$8,0))</f>
        <v>0.17284420046887178</v>
      </c>
      <c r="I709">
        <f t="shared" si="20"/>
        <v>1.1972998811211442</v>
      </c>
      <c r="J709">
        <f t="shared" si="21"/>
        <v>3.3556522086109908</v>
      </c>
      <c r="K709">
        <f t="shared" si="22"/>
        <v>0.35680094559523617</v>
      </c>
    </row>
    <row r="710" spans="1:11">
      <c r="A710" s="862">
        <v>41113</v>
      </c>
      <c r="B710">
        <v>8.4457000000000004</v>
      </c>
      <c r="C710">
        <v>12.645208999999999</v>
      </c>
      <c r="D710">
        <v>1.659672</v>
      </c>
      <c r="E710">
        <f>LN(D710/参数实验室!$E$53)/参数实验室!$E$55</f>
        <v>-9.5281714331215253E-2</v>
      </c>
      <c r="F710">
        <f t="shared" si="23"/>
        <v>1.4972363451223698</v>
      </c>
      <c r="G710">
        <f>LN(F710/参数实验室!$E$58)/参数实验室!$E$59</f>
        <v>2.1312074451609524E-2</v>
      </c>
      <c r="H710">
        <f>INDEX(神经网络!$F$10:$BN$70,MATCH(ROUND(G710*2,1)/2,神经网络!$D$10:$D$70,0),MATCH(ROUND(E710*2,1)/2,神经网络!$F$8:$BN$8,0))</f>
        <v>0.17284420046887178</v>
      </c>
      <c r="I710">
        <f t="shared" si="20"/>
        <v>1.1981882423866417</v>
      </c>
      <c r="J710">
        <f t="shared" si="21"/>
        <v>3.3700570607717193</v>
      </c>
      <c r="K710">
        <f t="shared" si="22"/>
        <v>0.35553945253148472</v>
      </c>
    </row>
    <row r="711" spans="1:11">
      <c r="A711" s="862">
        <v>41114</v>
      </c>
      <c r="B711">
        <v>8.6</v>
      </c>
      <c r="C711">
        <v>12.43036</v>
      </c>
      <c r="D711">
        <v>1.6648529999999999</v>
      </c>
      <c r="E711">
        <f>LN(D711/参数实验室!$E$53)/参数实验室!$E$55</f>
        <v>-9.1604613689604319E-2</v>
      </c>
      <c r="F711">
        <f t="shared" si="23"/>
        <v>1.4453906976744186</v>
      </c>
      <c r="G711">
        <f>LN(F711/参数实验室!$E$58)/参数实验室!$E$59</f>
        <v>2.8155314028490363E-3</v>
      </c>
      <c r="H711">
        <f>INDEX(神经网络!$F$10:$BN$70,MATCH(ROUND(G711*2,1)/2,神经网络!$D$10:$D$70,0),MATCH(ROUND(E711*2,1)/2,神经网络!$F$8:$BN$8,0))</f>
        <v>0.17284420046887178</v>
      </c>
      <c r="I711">
        <f t="shared" si="20"/>
        <v>1.2019718852861851</v>
      </c>
      <c r="J711">
        <f t="shared" si="21"/>
        <v>3.4316268305335003</v>
      </c>
      <c r="K711">
        <f t="shared" si="22"/>
        <v>0.35026299322275661</v>
      </c>
    </row>
    <row r="712" spans="1:11">
      <c r="A712" s="862">
        <v>41115</v>
      </c>
      <c r="B712">
        <v>8.8000000000000007</v>
      </c>
      <c r="C712">
        <v>12.415879</v>
      </c>
      <c r="D712">
        <v>1.6981109999999999</v>
      </c>
      <c r="E712">
        <f>LN(D712/参数实验室!$E$53)/参数实验室!$E$55</f>
        <v>-6.8269536305063952E-2</v>
      </c>
      <c r="F712">
        <f t="shared" si="23"/>
        <v>1.4108953409090907</v>
      </c>
      <c r="G712">
        <f>LN(F712/参数实验室!$E$58)/参数实验室!$E$59</f>
        <v>-9.8624059798814515E-3</v>
      </c>
      <c r="H712">
        <f>INDEX(神经网络!$F$10:$BN$70,MATCH(ROUND(G712*2,1)/2,神经网络!$D$10:$D$70,0),MATCH(ROUND(E712*2,1)/2,神经网络!$F$8:$BN$8,0))</f>
        <v>0.22498390854117628</v>
      </c>
      <c r="I712">
        <f t="shared" si="20"/>
        <v>1.2068033706233563</v>
      </c>
      <c r="J712">
        <f t="shared" si="21"/>
        <v>3.5114321056621867</v>
      </c>
      <c r="K712">
        <f t="shared" si="22"/>
        <v>0.34367840080899897</v>
      </c>
    </row>
    <row r="713" spans="1:11">
      <c r="A713" s="862">
        <v>41116</v>
      </c>
      <c r="B713">
        <v>8.9</v>
      </c>
      <c r="C713">
        <v>12.289216</v>
      </c>
      <c r="D713">
        <v>1.7115009999999999</v>
      </c>
      <c r="E713">
        <f>LN(D713/参数实验室!$E$53)/参数实验室!$E$55</f>
        <v>-5.9003392740291469E-2</v>
      </c>
      <c r="F713">
        <f t="shared" si="23"/>
        <v>1.3808107865168537</v>
      </c>
      <c r="G713">
        <f>LN(F713/参数实验室!$E$58)/参数实验室!$E$59</f>
        <v>-2.117492281690924E-2</v>
      </c>
      <c r="H713">
        <f>INDEX(神经网络!$F$10:$BN$70,MATCH(ROUND(G713*2,1)/2,神经网络!$D$10:$D$70,0),MATCH(ROUND(E713*2,1)/2,神经网络!$F$8:$BN$8,0))</f>
        <v>0.22498390854117628</v>
      </c>
      <c r="I713">
        <f t="shared" si="20"/>
        <v>1.2098887267502143</v>
      </c>
      <c r="J713">
        <f t="shared" si="21"/>
        <v>3.5513347432265299</v>
      </c>
      <c r="K713">
        <f t="shared" si="22"/>
        <v>0.34068563349536068</v>
      </c>
    </row>
    <row r="714" spans="1:11">
      <c r="A714" s="862">
        <v>41117</v>
      </c>
      <c r="B714">
        <v>8.9</v>
      </c>
      <c r="C714">
        <v>12.206472</v>
      </c>
      <c r="D714">
        <v>1.710181</v>
      </c>
      <c r="E714">
        <f>LN(D714/参数实验室!$E$53)/参数实验室!$E$55</f>
        <v>-5.9913631832817275E-2</v>
      </c>
      <c r="F714">
        <f t="shared" si="23"/>
        <v>1.3715137078651685</v>
      </c>
      <c r="G714">
        <f>LN(F714/参数实验室!$E$58)/参数实验室!$E$59</f>
        <v>-2.4720745911823102E-2</v>
      </c>
      <c r="H714">
        <f>INDEX(神经网络!$F$10:$BN$70,MATCH(ROUND(G714*2,1)/2,神经网络!$D$10:$D$70,0),MATCH(ROUND(E714*2,1)/2,神经网络!$F$8:$BN$8,0))</f>
        <v>0.22498390854117628</v>
      </c>
      <c r="I714">
        <f t="shared" si="20"/>
        <v>1.2098887267502143</v>
      </c>
      <c r="J714">
        <f t="shared" si="21"/>
        <v>3.5513347432265299</v>
      </c>
      <c r="K714">
        <f t="shared" si="22"/>
        <v>0.34068563349536068</v>
      </c>
    </row>
    <row r="715" spans="1:11">
      <c r="A715" s="862">
        <v>41118</v>
      </c>
      <c r="B715">
        <v>8.8880999999999997</v>
      </c>
      <c r="C715">
        <v>12.111393</v>
      </c>
      <c r="D715">
        <v>1.697157</v>
      </c>
      <c r="E715">
        <f>LN(D715/参数实验室!$E$53)/参数实验室!$E$55</f>
        <v>-6.8932508785803703E-2</v>
      </c>
      <c r="F715">
        <f t="shared" si="23"/>
        <v>1.3626526479225032</v>
      </c>
      <c r="G715">
        <f>LN(F715/参数实验室!$E$58)/参数实验室!$E$59</f>
        <v>-2.8122718443436005E-2</v>
      </c>
      <c r="H715">
        <f>INDEX(神经网络!$F$10:$BN$70,MATCH(ROUND(G715*2,1)/2,神经网络!$D$10:$D$70,0),MATCH(ROUND(E715*2,1)/2,神经网络!$F$8:$BN$8,0))</f>
        <v>0.11858556166944165</v>
      </c>
      <c r="I715">
        <f t="shared" si="20"/>
        <v>1.209524766594454</v>
      </c>
      <c r="J715">
        <f t="shared" si="21"/>
        <v>3.5465863293563729</v>
      </c>
      <c r="K715">
        <f t="shared" si="22"/>
        <v>0.34103914419981313</v>
      </c>
    </row>
    <row r="716" spans="1:11">
      <c r="A716" s="862">
        <v>41119</v>
      </c>
      <c r="B716">
        <v>8.7103000000000002</v>
      </c>
      <c r="C716">
        <v>11.988864</v>
      </c>
      <c r="D716">
        <v>1.6750350000000001</v>
      </c>
      <c r="E716">
        <f>LN(D716/参数实验室!$E$53)/参数实验室!$E$55</f>
        <v>-8.4411387602830928E-2</v>
      </c>
      <c r="F716">
        <f t="shared" si="23"/>
        <v>1.3764008128307865</v>
      </c>
      <c r="G716">
        <f>LN(F716/参数实验室!$E$58)/参数实验室!$E$59</f>
        <v>-2.2853861417983234E-2</v>
      </c>
      <c r="H716">
        <f>INDEX(神经网络!$F$10:$BN$70,MATCH(ROUND(G716*2,1)/2,神经网络!$D$10:$D$70,0),MATCH(ROUND(E716*2,1)/2,神经网络!$F$8:$BN$8,0))</f>
        <v>0.17284420046887178</v>
      </c>
      <c r="I716">
        <f t="shared" si="20"/>
        <v>1.2066555098914931</v>
      </c>
      <c r="J716">
        <f t="shared" si="21"/>
        <v>3.475639439766971</v>
      </c>
      <c r="K716">
        <f t="shared" si="22"/>
        <v>0.34717511145874064</v>
      </c>
    </row>
    <row r="717" spans="1:11">
      <c r="A717" s="862">
        <v>41120</v>
      </c>
      <c r="B717">
        <v>9.0980000000000008</v>
      </c>
      <c r="C717">
        <v>11.687163999999999</v>
      </c>
      <c r="D717">
        <v>1.7350779999999999</v>
      </c>
      <c r="E717">
        <f>LN(D717/参数实验室!$E$53)/参数实验室!$E$55</f>
        <v>-4.2862473808925099E-2</v>
      </c>
      <c r="F717">
        <f t="shared" si="23"/>
        <v>1.2845860628709604</v>
      </c>
      <c r="G717">
        <f>LN(F717/参数实验室!$E$58)/参数实验室!$E$59</f>
        <v>-5.9087395993417155E-2</v>
      </c>
      <c r="H717">
        <f>INDEX(神经网络!$F$10:$BN$70,MATCH(ROUND(G717*2,1)/2,神经网络!$D$10:$D$70,0),MATCH(ROUND(E717*2,1)/2,神经网络!$F$8:$BN$8,0))</f>
        <v>0.11858556166944165</v>
      </c>
      <c r="I717">
        <f t="shared" si="20"/>
        <v>1.2159387760057698</v>
      </c>
      <c r="J717">
        <f t="shared" si="21"/>
        <v>3.6303419656039293</v>
      </c>
      <c r="K717">
        <f t="shared" si="22"/>
        <v>0.33493780683095814</v>
      </c>
    </row>
    <row r="718" spans="1:11">
      <c r="A718" s="862">
        <v>41121</v>
      </c>
      <c r="B718">
        <v>9.35</v>
      </c>
      <c r="C718">
        <v>11.805040999999999</v>
      </c>
      <c r="D718">
        <v>1.7702469999999999</v>
      </c>
      <c r="E718">
        <f>LN(D718/参数实验室!$E$53)/参数实验室!$E$55</f>
        <v>-1.9188700852077557E-2</v>
      </c>
      <c r="F718">
        <f t="shared" si="23"/>
        <v>1.2625712299465239</v>
      </c>
      <c r="G718">
        <f>LN(F718/参数实验室!$E$58)/参数实验室!$E$59</f>
        <v>-6.8160146876638641E-2</v>
      </c>
      <c r="H718">
        <f>INDEX(神经网络!$F$10:$BN$70,MATCH(ROUND(G718*2,1)/2,神经网络!$D$10:$D$70,0),MATCH(ROUND(E718*2,1)/2,神经网络!$F$8:$BN$8,0))</f>
        <v>0.17302826378439787</v>
      </c>
      <c r="I718">
        <f t="shared" si="20"/>
        <v>1.2199326846936671</v>
      </c>
      <c r="J718">
        <f t="shared" si="21"/>
        <v>3.7308966122660729</v>
      </c>
      <c r="K718">
        <f t="shared" si="22"/>
        <v>0.32698110172307993</v>
      </c>
    </row>
    <row r="719" spans="1:11">
      <c r="A719" s="862">
        <v>41122</v>
      </c>
      <c r="B719">
        <v>9.5503</v>
      </c>
      <c r="C719">
        <v>11.97175</v>
      </c>
      <c r="D719">
        <v>1.8093109999999999</v>
      </c>
      <c r="E719">
        <f>LN(D719/参数实验室!$E$53)/参数实验室!$E$55</f>
        <v>6.5618026405362909E-3</v>
      </c>
      <c r="F719">
        <f t="shared" si="23"/>
        <v>1.2535470089944818</v>
      </c>
      <c r="G719">
        <f>LN(F719/参数实验室!$E$58)/参数实验室!$E$59</f>
        <v>-7.1925009026595377E-2</v>
      </c>
      <c r="H719">
        <f>INDEX(神经网络!$F$10:$BN$70,MATCH(ROUND(G719*2,1)/2,神经网络!$D$10:$D$70,0),MATCH(ROUND(E719*2,1)/2,神经网络!$F$8:$BN$8,0))</f>
        <v>0.17302826378439787</v>
      </c>
      <c r="I719">
        <f t="shared" si="20"/>
        <v>1.2244545982469919</v>
      </c>
      <c r="J719">
        <f t="shared" si="21"/>
        <v>3.810821595307452</v>
      </c>
      <c r="K719">
        <f t="shared" si="22"/>
        <v>0.32130987180159626</v>
      </c>
    </row>
    <row r="720" spans="1:11">
      <c r="A720" s="862">
        <v>41123</v>
      </c>
      <c r="B720">
        <v>10.53</v>
      </c>
      <c r="C720">
        <v>11.967307</v>
      </c>
      <c r="D720">
        <v>1.9719370000000001</v>
      </c>
      <c r="E720">
        <f>LN(D720/参数实验室!$E$53)/参数实验室!$E$55</f>
        <v>0.10810339863016032</v>
      </c>
      <c r="F720">
        <f t="shared" si="23"/>
        <v>1.1364963912630579</v>
      </c>
      <c r="G720">
        <f>LN(F720/参数实验室!$E$58)/参数实验室!$E$59</f>
        <v>-0.12337485064477079</v>
      </c>
      <c r="H720">
        <f>INDEX(神经网络!$F$10:$BN$70,MATCH(ROUND(G720*2,1)/2,神经网络!$D$10:$D$70,0),MATCH(ROUND(E720*2,1)/2,神经网络!$F$8:$BN$8,0))</f>
        <v>0.17310012896472174</v>
      </c>
      <c r="I720">
        <f t="shared" si="20"/>
        <v>1.2461884064600517</v>
      </c>
      <c r="J720">
        <f t="shared" si="21"/>
        <v>4.2017477355253208</v>
      </c>
      <c r="K720">
        <f t="shared" si="22"/>
        <v>0.29658810687839826</v>
      </c>
    </row>
    <row r="721" spans="1:11">
      <c r="A721" s="862">
        <v>41124</v>
      </c>
      <c r="B721">
        <v>10.97</v>
      </c>
      <c r="C721">
        <v>11.908073999999999</v>
      </c>
      <c r="D721">
        <v>2.026027</v>
      </c>
      <c r="E721">
        <f>LN(D721/参数实验室!$E$53)/参数实验室!$E$55</f>
        <v>0.14002802172352286</v>
      </c>
      <c r="F721">
        <f t="shared" si="23"/>
        <v>1.0855126709206926</v>
      </c>
      <c r="G721">
        <f>LN(F721/参数实验室!$E$58)/参数实验室!$E$59</f>
        <v>-0.14746449960907695</v>
      </c>
      <c r="H721">
        <f>INDEX(神经网络!$F$10:$BN$70,MATCH(ROUND(G721*2,1)/2,神经网络!$D$10:$D$70,0),MATCH(ROUND(E721*2,1)/2,神经网络!$F$8:$BN$8,0))</f>
        <v>0.1186891311911789</v>
      </c>
      <c r="I721">
        <f t="shared" si="20"/>
        <v>1.2552021542761898</v>
      </c>
      <c r="J721">
        <f t="shared" si="21"/>
        <v>4.3773193408084312</v>
      </c>
      <c r="K721">
        <f t="shared" si="22"/>
        <v>0.28675133261910268</v>
      </c>
    </row>
    <row r="722" spans="1:11">
      <c r="A722" s="862">
        <v>41125</v>
      </c>
      <c r="B722">
        <v>10.984</v>
      </c>
      <c r="C722">
        <v>11.848105</v>
      </c>
      <c r="D722">
        <v>2.0158369999999999</v>
      </c>
      <c r="E722">
        <f>LN(D722/参数实验室!$E$53)/参数实验室!$E$55</f>
        <v>0.13407942423178015</v>
      </c>
      <c r="F722">
        <f t="shared" si="23"/>
        <v>1.0786694282592864</v>
      </c>
      <c r="G722">
        <f>LN(F722/参数实验室!$E$58)/参数实验室!$E$59</f>
        <v>-0.15078373559263777</v>
      </c>
      <c r="H722">
        <f>INDEX(神经网络!$F$10:$BN$70,MATCH(ROUND(G722*2,1)/2,神经网络!$D$10:$D$70,0),MATCH(ROUND(E722*2,1)/2,神经网络!$F$8:$BN$8,0))</f>
        <v>0.1186891311911789</v>
      </c>
      <c r="I722">
        <f t="shared" si="20"/>
        <v>1.255392282256522</v>
      </c>
      <c r="J722">
        <f t="shared" si="21"/>
        <v>4.3829057100674396</v>
      </c>
      <c r="K722">
        <f t="shared" si="22"/>
        <v>0.28642922419547223</v>
      </c>
    </row>
    <row r="723" spans="1:11">
      <c r="A723" s="862">
        <v>41126</v>
      </c>
      <c r="B723">
        <v>10.87</v>
      </c>
      <c r="C723">
        <v>12.000456</v>
      </c>
      <c r="D723">
        <v>1.9855769999999999</v>
      </c>
      <c r="E723">
        <f>LN(D723/参数实验室!$E$53)/参数实验室!$E$55</f>
        <v>0.11623572511952346</v>
      </c>
      <c r="F723">
        <f t="shared" si="23"/>
        <v>1.1039977920883166</v>
      </c>
      <c r="G723">
        <f>LN(F723/参数实验室!$E$58)/参数实验室!$E$59</f>
        <v>-0.1386020426666188</v>
      </c>
      <c r="H723">
        <f>INDEX(神经网络!$F$10:$BN$70,MATCH(ROUND(G723*2,1)/2,神经网络!$D$10:$D$70,0),MATCH(ROUND(E723*2,1)/2,神经网络!$F$8:$BN$8,0))</f>
        <v>6.2704063399310603E-2</v>
      </c>
      <c r="I723">
        <f t="shared" si="20"/>
        <v>1.2538458363535263</v>
      </c>
      <c r="J723">
        <f t="shared" si="21"/>
        <v>4.337416703244088</v>
      </c>
      <c r="K723">
        <f t="shared" si="22"/>
        <v>0.28907663757916924</v>
      </c>
    </row>
    <row r="724" spans="1:11">
      <c r="A724" s="862">
        <v>41127</v>
      </c>
      <c r="B724">
        <v>10.8552</v>
      </c>
      <c r="C724">
        <v>12.234837000000001</v>
      </c>
      <c r="D724">
        <v>1.989236</v>
      </c>
      <c r="E724">
        <f>LN(D724/参数实验室!$E$53)/参数实验室!$E$55</f>
        <v>0.11840776105632447</v>
      </c>
      <c r="F724">
        <f t="shared" si="23"/>
        <v>1.1270945721866019</v>
      </c>
      <c r="G724">
        <f>LN(F724/参数实验室!$E$58)/参数实验室!$E$59</f>
        <v>-0.12773483547503139</v>
      </c>
      <c r="H724">
        <f>INDEX(神经网络!$F$10:$BN$70,MATCH(ROUND(G724*2,1)/2,神经网络!$D$10:$D$70,0),MATCH(ROUND(E724*2,1)/2,神经网络!$F$8:$BN$8,0))</f>
        <v>6.2704063399310603E-2</v>
      </c>
      <c r="I724">
        <f t="shared" si="20"/>
        <v>1.2537387899702261</v>
      </c>
      <c r="J724">
        <f t="shared" si="21"/>
        <v>4.3315111128845656</v>
      </c>
      <c r="K724">
        <f t="shared" si="22"/>
        <v>0.2894460518041474</v>
      </c>
    </row>
    <row r="725" spans="1:11">
      <c r="A725" s="862">
        <v>41128</v>
      </c>
      <c r="B725">
        <v>11.1</v>
      </c>
      <c r="C725">
        <v>12.182137000000001</v>
      </c>
      <c r="D725">
        <v>1.9967760000000001</v>
      </c>
      <c r="E725">
        <f>LN(D725/参数实验室!$E$53)/参数实验室!$E$55</f>
        <v>0.12287104419213168</v>
      </c>
      <c r="F725">
        <f t="shared" si="23"/>
        <v>1.09748981981982</v>
      </c>
      <c r="G725">
        <f>LN(F725/参数实验室!$E$58)/参数实验室!$E$59</f>
        <v>-0.14170516756174148</v>
      </c>
      <c r="H725">
        <f>INDEX(神经网络!$F$10:$BN$70,MATCH(ROUND(G725*2,1)/2,神经网络!$D$10:$D$70,0),MATCH(ROUND(E725*2,1)/2,神经网络!$F$8:$BN$8,0))</f>
        <v>6.2704063399310603E-2</v>
      </c>
      <c r="I725">
        <f t="shared" si="20"/>
        <v>1.2555116576886411</v>
      </c>
      <c r="J725">
        <f t="shared" si="21"/>
        <v>4.4291927696420768</v>
      </c>
      <c r="K725">
        <f t="shared" si="22"/>
        <v>0.28346286174175683</v>
      </c>
    </row>
    <row r="726" spans="1:11">
      <c r="A726" s="862">
        <v>41129</v>
      </c>
      <c r="B726">
        <v>11.055300000000001</v>
      </c>
      <c r="C726">
        <v>12.193464000000001</v>
      </c>
      <c r="D726">
        <v>2.0079030000000002</v>
      </c>
      <c r="E726">
        <f>LN(D726/参数实验室!$E$53)/参数实验室!$E$55</f>
        <v>0.12942694948518793</v>
      </c>
      <c r="F726">
        <f t="shared" si="23"/>
        <v>1.1029518873300588</v>
      </c>
      <c r="G726">
        <f>LN(F726/参数实验室!$E$58)/参数实验室!$E$59</f>
        <v>-0.13909951425581379</v>
      </c>
      <c r="H726">
        <f>INDEX(神经网络!$F$10:$BN$70,MATCH(ROUND(G726*2,1)/2,神经网络!$D$10:$D$70,0),MATCH(ROUND(E726*2,1)/2,神经网络!$F$8:$BN$8,0))</f>
        <v>0.1186891311911789</v>
      </c>
      <c r="I726">
        <f t="shared" si="20"/>
        <v>1.255194627237161</v>
      </c>
      <c r="J726">
        <f t="shared" si="21"/>
        <v>4.4113562906508159</v>
      </c>
      <c r="K726">
        <f t="shared" si="22"/>
        <v>0.28453712294727834</v>
      </c>
    </row>
    <row r="727" spans="1:11">
      <c r="A727" s="862">
        <v>41130</v>
      </c>
      <c r="B727">
        <v>11.0611</v>
      </c>
      <c r="C727">
        <v>12.071790999999999</v>
      </c>
      <c r="D727">
        <v>2.0067140000000001</v>
      </c>
      <c r="E727">
        <f>LN(D727/参数实验室!$E$53)/参数实验室!$E$55</f>
        <v>0.12872813978648093</v>
      </c>
      <c r="F727">
        <f t="shared" si="23"/>
        <v>1.091373461952247</v>
      </c>
      <c r="G727">
        <f>LN(F727/参数实验室!$E$58)/参数实验室!$E$59</f>
        <v>-0.14463838274949423</v>
      </c>
      <c r="H727">
        <f>INDEX(神经网络!$F$10:$BN$70,MATCH(ROUND(G727*2,1)/2,神经网络!$D$10:$D$70,0),MATCH(ROUND(E727*2,1)/2,神经网络!$F$8:$BN$8,0))</f>
        <v>0.1186891311911789</v>
      </c>
      <c r="I727">
        <f t="shared" ref="I727:I790" si="24">I726*(1+(B727-B726)/B726*H726)</f>
        <v>1.2552727863252671</v>
      </c>
      <c r="J727">
        <f t="shared" ref="J727:J790" si="25">J726*B727/B726</f>
        <v>4.4136706436295476</v>
      </c>
      <c r="K727">
        <f t="shared" ref="K727:K790" si="26">I727/J727</f>
        <v>0.28440563142994357</v>
      </c>
    </row>
    <row r="728" spans="1:11">
      <c r="A728" s="862">
        <v>41131</v>
      </c>
      <c r="B728">
        <v>11.3864</v>
      </c>
      <c r="C728">
        <v>11.933678</v>
      </c>
      <c r="D728">
        <v>2.0602680000000002</v>
      </c>
      <c r="E728">
        <f>LN(D728/参数实验室!$E$53)/参数实验室!$E$55</f>
        <v>0.15979990620135398</v>
      </c>
      <c r="F728">
        <f t="shared" si="23"/>
        <v>1.0480641818309562</v>
      </c>
      <c r="G728">
        <f>LN(F728/参数实验室!$E$58)/参数实验室!$E$59</f>
        <v>-0.16589084280548486</v>
      </c>
      <c r="H728">
        <f>INDEX(神经网络!$F$10:$BN$70,MATCH(ROUND(G728*2,1)/2,神经网络!$D$10:$D$70,0),MATCH(ROUND(E728*2,1)/2,神经网络!$F$8:$BN$8,0))</f>
        <v>0.1186891311911789</v>
      </c>
      <c r="I728">
        <f t="shared" si="24"/>
        <v>1.2596544073219502</v>
      </c>
      <c r="J728">
        <f t="shared" si="25"/>
        <v>4.5434739236263555</v>
      </c>
      <c r="K728">
        <f t="shared" si="26"/>
        <v>0.27724477536267272</v>
      </c>
    </row>
    <row r="729" spans="1:11">
      <c r="A729" s="862">
        <v>41132</v>
      </c>
      <c r="B729">
        <v>11.510199999999999</v>
      </c>
      <c r="C729">
        <v>11.830679</v>
      </c>
      <c r="D729">
        <v>2.0703939999999998</v>
      </c>
      <c r="E729">
        <f>LN(D729/参数实验室!$E$53)/参数实验室!$E$55</f>
        <v>0.16558406635710668</v>
      </c>
      <c r="F729">
        <f t="shared" si="23"/>
        <v>1.027843043561363</v>
      </c>
      <c r="G729">
        <f>LN(F729/参数实验室!$E$58)/参数实验室!$E$59</f>
        <v>-0.17611623413336902</v>
      </c>
      <c r="H729">
        <f>INDEX(神经网络!$F$10:$BN$70,MATCH(ROUND(G729*2,1)/2,神经网络!$D$10:$D$70,0),MATCH(ROUND(E729*2,1)/2,神经网络!$F$8:$BN$8,0))</f>
        <v>8.2903677662989183E-3</v>
      </c>
      <c r="I729">
        <f t="shared" si="24"/>
        <v>1.2612799432381419</v>
      </c>
      <c r="J729">
        <f t="shared" si="25"/>
        <v>4.5928733889310118</v>
      </c>
      <c r="K729">
        <f t="shared" si="26"/>
        <v>0.27461674564726113</v>
      </c>
    </row>
    <row r="730" spans="1:11">
      <c r="A730" s="862">
        <v>41133</v>
      </c>
      <c r="B730">
        <v>11.624000000000001</v>
      </c>
      <c r="C730">
        <v>11.893753</v>
      </c>
      <c r="D730">
        <v>2.0737899999999998</v>
      </c>
      <c r="E730">
        <f>LN(D730/参数实验室!$E$53)/参数实验室!$E$55</f>
        <v>0.16751759195024082</v>
      </c>
      <c r="F730">
        <f t="shared" si="23"/>
        <v>1.0232065554026153</v>
      </c>
      <c r="G730">
        <f>LN(F730/参数实验室!$E$58)/参数实验室!$E$59</f>
        <v>-0.17848914964173704</v>
      </c>
      <c r="H730">
        <f>INDEX(神经网络!$F$10:$BN$70,MATCH(ROUND(G730*2,1)/2,神经网络!$D$10:$D$70,0),MATCH(ROUND(E730*2,1)/2,神经网络!$F$8:$BN$8,0))</f>
        <v>8.2903677662989183E-3</v>
      </c>
      <c r="I730">
        <f t="shared" si="24"/>
        <v>1.2613833251783213</v>
      </c>
      <c r="J730">
        <f t="shared" si="25"/>
        <v>4.6382825904792346</v>
      </c>
      <c r="K730">
        <f t="shared" si="26"/>
        <v>0.27195051197775194</v>
      </c>
    </row>
    <row r="731" spans="1:11">
      <c r="A731" s="862">
        <v>41134</v>
      </c>
      <c r="B731">
        <v>12.0375</v>
      </c>
      <c r="C731">
        <v>11.934329999999999</v>
      </c>
      <c r="D731">
        <v>2.1311439999999999</v>
      </c>
      <c r="E731">
        <f>LN(D731/参数实验室!$E$53)/参数实验室!$E$55</f>
        <v>0.19970252712065625</v>
      </c>
      <c r="F731">
        <f t="shared" si="23"/>
        <v>0.99142928348909654</v>
      </c>
      <c r="G731">
        <f>LN(F731/参数实验室!$E$58)/参数实验室!$E$59</f>
        <v>-0.19504778787450833</v>
      </c>
      <c r="H731">
        <f>INDEX(神经网络!$F$10:$BN$70,MATCH(ROUND(G731*2,1)/2,神经网络!$D$10:$D$70,0),MATCH(ROUND(E731*2,1)/2,神经网络!$F$8:$BN$8,0))</f>
        <v>6.2704346651956164E-2</v>
      </c>
      <c r="I731">
        <f t="shared" si="24"/>
        <v>1.2617553233408654</v>
      </c>
      <c r="J731">
        <f t="shared" si="25"/>
        <v>4.8032799968077926</v>
      </c>
      <c r="K731">
        <f t="shared" si="26"/>
        <v>0.26268619030733459</v>
      </c>
    </row>
    <row r="732" spans="1:11">
      <c r="A732" s="862">
        <v>41135</v>
      </c>
      <c r="B732">
        <v>12.19</v>
      </c>
      <c r="C732">
        <v>11.836938999999999</v>
      </c>
      <c r="D732">
        <v>2.1544729999999999</v>
      </c>
      <c r="E732">
        <f>LN(D732/参数实验室!$E$53)/参数实验室!$E$55</f>
        <v>0.21254676181772178</v>
      </c>
      <c r="F732">
        <f t="shared" si="23"/>
        <v>0.97103683347005743</v>
      </c>
      <c r="G732">
        <f>LN(F732/参数实验室!$E$58)/参数实验室!$E$59</f>
        <v>-0.20595594573186005</v>
      </c>
      <c r="H732">
        <f>INDEX(神经网络!$F$10:$BN$70,MATCH(ROUND(G732*2,1)/2,神经网络!$D$10:$D$70,0),MATCH(ROUND(E732*2,1)/2,神经网络!$F$8:$BN$8,0))</f>
        <v>6.2704346651956164E-2</v>
      </c>
      <c r="I732">
        <f t="shared" si="24"/>
        <v>1.2627576432026031</v>
      </c>
      <c r="J732">
        <f t="shared" si="25"/>
        <v>4.8641315190934158</v>
      </c>
      <c r="K732">
        <f t="shared" si="26"/>
        <v>0.2596059827424152</v>
      </c>
    </row>
    <row r="733" spans="1:11">
      <c r="A733" s="862">
        <v>41136</v>
      </c>
      <c r="B733">
        <v>13.25</v>
      </c>
      <c r="C733">
        <v>11.742800000000001</v>
      </c>
      <c r="D733">
        <v>2.3081399999999999</v>
      </c>
      <c r="E733">
        <f>LN(D733/参数实验室!$E$53)/参数实验室!$E$55</f>
        <v>0.29382687532288804</v>
      </c>
      <c r="F733">
        <f t="shared" si="23"/>
        <v>0.88624905660377362</v>
      </c>
      <c r="G733">
        <f>LN(F733/参数实验室!$E$58)/参数实验室!$E$59</f>
        <v>-0.25390996374411867</v>
      </c>
      <c r="H733">
        <f>INDEX(神经网络!$F$10:$BN$70,MATCH(ROUND(G733*2,1)/2,神经网络!$D$10:$D$70,0),MATCH(ROUND(E733*2,1)/2,神经网络!$F$8:$BN$8,0))</f>
        <v>1.4835790883511566</v>
      </c>
      <c r="I733">
        <f t="shared" si="24"/>
        <v>1.2696428947675409</v>
      </c>
      <c r="J733">
        <f t="shared" si="25"/>
        <v>5.2870994772754525</v>
      </c>
      <c r="K733">
        <f t="shared" si="26"/>
        <v>0.24013977800580616</v>
      </c>
    </row>
    <row r="734" spans="1:11">
      <c r="A734" s="862">
        <v>41137</v>
      </c>
      <c r="B734">
        <v>13.5</v>
      </c>
      <c r="C734">
        <v>11.910220000000001</v>
      </c>
      <c r="D734">
        <v>2.335728</v>
      </c>
      <c r="E734">
        <f>LN(D734/参数实验室!$E$53)/参数实验室!$E$55</f>
        <v>0.30784424850834907</v>
      </c>
      <c r="F734">
        <f t="shared" si="23"/>
        <v>0.88223851851851853</v>
      </c>
      <c r="G734">
        <f>LN(F734/参数实验室!$E$58)/参数实验室!$E$59</f>
        <v>-0.25629047324506748</v>
      </c>
      <c r="H734">
        <f>INDEX(神经网络!$F$10:$BN$70,MATCH(ROUND(G734*2,1)/2,神经网络!$D$10:$D$70,0),MATCH(ROUND(E734*2,1)/2,神经网络!$F$8:$BN$8,0))</f>
        <v>1.4835790883511566</v>
      </c>
      <c r="I734">
        <f t="shared" si="24"/>
        <v>1.3051828126609513</v>
      </c>
      <c r="J734">
        <f t="shared" si="25"/>
        <v>5.3868560711863109</v>
      </c>
      <c r="K734">
        <f t="shared" si="26"/>
        <v>0.24229027013404494</v>
      </c>
    </row>
    <row r="735" spans="1:11">
      <c r="A735" s="862">
        <v>41138</v>
      </c>
      <c r="B735">
        <v>11.583600000000001</v>
      </c>
      <c r="C735">
        <v>12.069449000000001</v>
      </c>
      <c r="D735">
        <v>2.0858720000000002</v>
      </c>
      <c r="E735">
        <f>LN(D735/参数实验室!$E$53)/参数实验室!$E$55</f>
        <v>0.17437094627461108</v>
      </c>
      <c r="F735">
        <f t="shared" si="23"/>
        <v>1.0419428329707519</v>
      </c>
      <c r="G735">
        <f>LN(F735/参数实验室!$E$58)/参数实验室!$E$59</f>
        <v>-0.16896530510390054</v>
      </c>
      <c r="H735">
        <f>INDEX(神经网络!$F$10:$BN$70,MATCH(ROUND(G735*2,1)/2,神经网络!$D$10:$D$70,0),MATCH(ROUND(E735*2,1)/2,神经网络!$F$8:$BN$8,0))</f>
        <v>0.1186891311911789</v>
      </c>
      <c r="I735">
        <f t="shared" si="24"/>
        <v>1.0303083186200097</v>
      </c>
      <c r="J735">
        <f t="shared" si="25"/>
        <v>4.6221619249032413</v>
      </c>
      <c r="K735">
        <f t="shared" si="26"/>
        <v>0.22290614984060253</v>
      </c>
    </row>
    <row r="736" spans="1:11">
      <c r="A736" s="862">
        <v>41139</v>
      </c>
      <c r="B736">
        <v>11.61</v>
      </c>
      <c r="C736">
        <v>11.977245</v>
      </c>
      <c r="D736">
        <v>1.975449</v>
      </c>
      <c r="E736">
        <f>LN(D736/参数实验室!$E$53)/参数实验室!$E$55</f>
        <v>0.11020265848773077</v>
      </c>
      <c r="F736">
        <f t="shared" si="23"/>
        <v>1.0316317829457364</v>
      </c>
      <c r="G736">
        <f>LN(F736/参数实验室!$E$58)/参数实验室!$E$59</f>
        <v>-0.17418512295707553</v>
      </c>
      <c r="H736">
        <f>INDEX(神经网络!$F$10:$BN$70,MATCH(ROUND(G736*2,1)/2,神经网络!$D$10:$D$70,0),MATCH(ROUND(E736*2,1)/2,神经网络!$F$8:$BN$8,0))</f>
        <v>6.2704063399310603E-2</v>
      </c>
      <c r="I736">
        <f t="shared" si="24"/>
        <v>1.0305870196230464</v>
      </c>
      <c r="J736">
        <f t="shared" si="25"/>
        <v>4.6326962212202272</v>
      </c>
      <c r="K736">
        <f t="shared" si="26"/>
        <v>0.22245944271122431</v>
      </c>
    </row>
    <row r="737" spans="1:11">
      <c r="A737" s="862">
        <v>41140</v>
      </c>
      <c r="B737">
        <v>8</v>
      </c>
      <c r="C737">
        <v>11.756868000000001</v>
      </c>
      <c r="D737">
        <v>1.3668670000000001</v>
      </c>
      <c r="E737">
        <f>LN(D737/参数实验室!$E$53)/参数实验室!$E$55</f>
        <v>-0.32427032402419298</v>
      </c>
      <c r="F737">
        <f t="shared" si="23"/>
        <v>1.4696085000000001</v>
      </c>
      <c r="G737">
        <f>LN(F737/参数实验室!$E$58)/参数实验室!$E$59</f>
        <v>1.1536702875319051E-2</v>
      </c>
      <c r="H737">
        <f>INDEX(神经网络!$F$10:$BN$70,MATCH(ROUND(G737*2,1)/2,神经网络!$D$10:$D$70,0),MATCH(ROUND(E737*2,1)/2,神经网络!$F$8:$BN$8,0))</f>
        <v>-4.9061725365735234E-2</v>
      </c>
      <c r="I737">
        <f t="shared" si="24"/>
        <v>1.010493531450851</v>
      </c>
      <c r="J737">
        <f t="shared" si="25"/>
        <v>3.1922110051474437</v>
      </c>
      <c r="K737">
        <f t="shared" si="26"/>
        <v>0.31654972989612185</v>
      </c>
    </row>
    <row r="738" spans="1:11">
      <c r="A738" s="862">
        <v>41141</v>
      </c>
      <c r="B738">
        <v>10.1</v>
      </c>
      <c r="C738">
        <v>11.548011000000001</v>
      </c>
      <c r="D738">
        <v>1.718661</v>
      </c>
      <c r="E738">
        <f>LN(D738/参数实验室!$E$53)/参数实验室!$E$55</f>
        <v>-5.4078234397891473E-2</v>
      </c>
      <c r="F738">
        <f t="shared" si="23"/>
        <v>1.1433674257425743</v>
      </c>
      <c r="G738">
        <f>LN(F738/参数实验室!$E$58)/参数实验室!$E$59</f>
        <v>-0.12021123962690221</v>
      </c>
      <c r="H738">
        <f>INDEX(神经网络!$F$10:$BN$70,MATCH(ROUND(G738*2,1)/2,神经网络!$D$10:$D$70,0),MATCH(ROUND(E738*2,1)/2,神经网络!$F$8:$BN$8,0))</f>
        <v>8.2837108662899336E-3</v>
      </c>
      <c r="I738">
        <f t="shared" si="24"/>
        <v>0.99747968546832899</v>
      </c>
      <c r="J738">
        <f t="shared" si="25"/>
        <v>4.0301663939986474</v>
      </c>
      <c r="K738">
        <f t="shared" si="26"/>
        <v>0.24750335047051256</v>
      </c>
    </row>
    <row r="739" spans="1:11">
      <c r="A739" s="862">
        <v>41142</v>
      </c>
      <c r="B739">
        <v>9.9149999999999991</v>
      </c>
      <c r="C739">
        <v>11.451658999999999</v>
      </c>
      <c r="D739">
        <v>1.7042520000000001</v>
      </c>
      <c r="E739">
        <f>LN(D739/参数实验室!$E$53)/参数实验室!$E$55</f>
        <v>-6.4010806393791808E-2</v>
      </c>
      <c r="F739">
        <f t="shared" si="23"/>
        <v>1.1549832576903682</v>
      </c>
      <c r="G739">
        <f>LN(F739/参数实验室!$E$58)/参数实验室!$E$59</f>
        <v>-0.11490598458948648</v>
      </c>
      <c r="H739">
        <f>INDEX(神经网络!$F$10:$BN$70,MATCH(ROUND(G739*2,1)/2,神经网络!$D$10:$D$70,0),MATCH(ROUND(E739*2,1)/2,神经网络!$F$8:$BN$8,0))</f>
        <v>8.2837108662899336E-3</v>
      </c>
      <c r="I739">
        <f t="shared" si="24"/>
        <v>0.99732833654137432</v>
      </c>
      <c r="J739">
        <f t="shared" si="25"/>
        <v>3.9563465145046126</v>
      </c>
      <c r="K739">
        <f t="shared" si="26"/>
        <v>0.25208316129161229</v>
      </c>
    </row>
    <row r="740" spans="1:11">
      <c r="A740" s="862">
        <v>41143</v>
      </c>
      <c r="B740">
        <v>9.8068000000000008</v>
      </c>
      <c r="C740">
        <v>11.37463</v>
      </c>
      <c r="D740">
        <v>1.679338</v>
      </c>
      <c r="E740">
        <f>LN(D740/参数实验室!$E$53)/参数实验室!$E$55</f>
        <v>-8.1384603763701976E-2</v>
      </c>
      <c r="F740">
        <f t="shared" si="23"/>
        <v>1.1598717216625198</v>
      </c>
      <c r="G740">
        <f>LN(F740/参数实验室!$E$58)/参数实验室!$E$59</f>
        <v>-0.11268922896790956</v>
      </c>
      <c r="H740">
        <f>INDEX(神经网络!$F$10:$BN$70,MATCH(ROUND(G740*2,1)/2,神经网络!$D$10:$D$70,0),MATCH(ROUND(E740*2,1)/2,神经网络!$F$8:$BN$8,0))</f>
        <v>-4.9448039323764008E-2</v>
      </c>
      <c r="I740">
        <f t="shared" si="24"/>
        <v>0.99723817991904329</v>
      </c>
      <c r="J740">
        <f t="shared" si="25"/>
        <v>3.9131718606599941</v>
      </c>
      <c r="K740">
        <f t="shared" si="26"/>
        <v>0.25484139604102374</v>
      </c>
    </row>
    <row r="741" spans="1:11">
      <c r="A741" s="862">
        <v>41144</v>
      </c>
      <c r="B741">
        <v>10.1</v>
      </c>
      <c r="C741">
        <v>11.378228999999999</v>
      </c>
      <c r="D741">
        <v>1.729843</v>
      </c>
      <c r="E741">
        <f>LN(D741/参数实验室!$E$53)/参数实验室!$E$55</f>
        <v>-4.6427353314981559E-2</v>
      </c>
      <c r="F741">
        <f t="shared" si="23"/>
        <v>1.1265573267326732</v>
      </c>
      <c r="G741">
        <f>LN(F741/参数实验室!$E$58)/参数实验室!$E$59</f>
        <v>-0.12798507416903596</v>
      </c>
      <c r="H741">
        <f>INDEX(神经网络!$F$10:$BN$70,MATCH(ROUND(G741*2,1)/2,神经网络!$D$10:$D$70,0),MATCH(ROUND(E741*2,1)/2,神经网络!$F$8:$BN$8,0))</f>
        <v>-0.1038510967494001</v>
      </c>
      <c r="I741">
        <f t="shared" si="24"/>
        <v>0.99576388414405703</v>
      </c>
      <c r="J741">
        <f t="shared" si="25"/>
        <v>4.0301663939986474</v>
      </c>
      <c r="K741">
        <f t="shared" si="26"/>
        <v>0.24707761089637809</v>
      </c>
    </row>
    <row r="742" spans="1:11">
      <c r="A742" s="862">
        <v>41145</v>
      </c>
      <c r="B742">
        <v>10.6</v>
      </c>
      <c r="C742">
        <v>11.493256000000001</v>
      </c>
      <c r="D742">
        <v>1.807941</v>
      </c>
      <c r="E742">
        <f>LN(D742/参数实验室!$E$53)/参数实验室!$E$55</f>
        <v>5.668161820641348E-3</v>
      </c>
      <c r="F742">
        <f t="shared" si="23"/>
        <v>1.0842694339622643</v>
      </c>
      <c r="G742">
        <f>LN(F742/参数实验室!$E$58)/参数实验室!$E$59</f>
        <v>-0.14806595909579606</v>
      </c>
      <c r="H742">
        <f>INDEX(神经网络!$F$10:$BN$70,MATCH(ROUND(G742*2,1)/2,神经网络!$D$10:$D$70,0),MATCH(ROUND(E742*2,1)/2,神经网络!$F$8:$BN$8,0))</f>
        <v>-4.9498525601649648E-2</v>
      </c>
      <c r="I742">
        <f t="shared" si="24"/>
        <v>0.99064451921971042</v>
      </c>
      <c r="J742">
        <f t="shared" si="25"/>
        <v>4.2296795818203625</v>
      </c>
      <c r="K742">
        <f t="shared" si="26"/>
        <v>0.23421266317136924</v>
      </c>
    </row>
    <row r="743" spans="1:11">
      <c r="A743" s="862">
        <v>41146</v>
      </c>
      <c r="B743">
        <v>10.523899999999999</v>
      </c>
      <c r="C743">
        <v>11.747655999999999</v>
      </c>
      <c r="D743">
        <v>1.80118</v>
      </c>
      <c r="E743">
        <f>LN(D743/参数实验室!$E$53)/参数实验室!$E$55</f>
        <v>1.2480711598367462E-3</v>
      </c>
      <c r="F743">
        <f t="shared" si="23"/>
        <v>1.1162835070648713</v>
      </c>
      <c r="G743">
        <f>LN(F743/参数实验室!$E$58)/参数实验室!$E$59</f>
        <v>-0.13279352372545236</v>
      </c>
      <c r="H743">
        <f>INDEX(神经网络!$F$10:$BN$70,MATCH(ROUND(G743*2,1)/2,神经网络!$D$10:$D$70,0),MATCH(ROUND(E743*2,1)/2,神经网络!$F$8:$BN$8,0))</f>
        <v>-4.9498525601649648E-2</v>
      </c>
      <c r="I743">
        <f t="shared" si="24"/>
        <v>0.99099655669326336</v>
      </c>
      <c r="J743">
        <f t="shared" si="25"/>
        <v>4.1993136746338973</v>
      </c>
      <c r="K743">
        <f t="shared" si="26"/>
        <v>0.2359901244528155</v>
      </c>
    </row>
    <row r="744" spans="1:11">
      <c r="A744" s="862">
        <v>41147</v>
      </c>
      <c r="B744">
        <v>10.61</v>
      </c>
      <c r="C744">
        <v>11.776154999999999</v>
      </c>
      <c r="D744">
        <v>1.7917829999999999</v>
      </c>
      <c r="E744">
        <f>LN(D744/参数实验室!$E$53)/参数实验室!$E$55</f>
        <v>-4.922972912197573E-3</v>
      </c>
      <c r="F744">
        <f t="shared" si="23"/>
        <v>1.1099109330819981</v>
      </c>
      <c r="G744">
        <f>LN(F744/参数实验室!$E$58)/参数实验室!$E$59</f>
        <v>-0.13579836489749691</v>
      </c>
      <c r="H744">
        <f>INDEX(神经网络!$F$10:$BN$70,MATCH(ROUND(G744*2,1)/2,神经网络!$D$10:$D$70,0),MATCH(ROUND(E744*2,1)/2,神经网络!$F$8:$BN$8,0))</f>
        <v>-4.9498525601649648E-2</v>
      </c>
      <c r="I744">
        <f t="shared" si="24"/>
        <v>0.99059523665296945</v>
      </c>
      <c r="J744">
        <f t="shared" si="25"/>
        <v>4.233669845576796</v>
      </c>
      <c r="K744">
        <f t="shared" si="26"/>
        <v>0.23398027545485436</v>
      </c>
    </row>
    <row r="745" spans="1:11">
      <c r="A745" s="862">
        <v>41148</v>
      </c>
      <c r="B745">
        <v>10.95</v>
      </c>
      <c r="C745">
        <v>11.865208000000001</v>
      </c>
      <c r="D745">
        <v>1.8318950000000001</v>
      </c>
      <c r="E745">
        <f>LN(D745/参数实验室!$E$53)/参数实验室!$E$55</f>
        <v>2.1196453314090088E-2</v>
      </c>
      <c r="F745">
        <f t="shared" si="23"/>
        <v>1.0835806392694065</v>
      </c>
      <c r="G745">
        <f>LN(F745/参数实验室!$E$58)/参数实验室!$E$59</f>
        <v>-0.14839948464355324</v>
      </c>
      <c r="H745">
        <f>INDEX(神经网络!$F$10:$BN$70,MATCH(ROUND(G745*2,1)/2,神经网络!$D$10:$D$70,0),MATCH(ROUND(E745*2,1)/2,神经网络!$F$8:$BN$8,0))</f>
        <v>-4.9498525601649648E-2</v>
      </c>
      <c r="I745">
        <f t="shared" si="24"/>
        <v>0.98902396226541101</v>
      </c>
      <c r="J745">
        <f t="shared" si="25"/>
        <v>4.3693388132955624</v>
      </c>
      <c r="K745">
        <f t="shared" si="26"/>
        <v>0.22635552071537393</v>
      </c>
    </row>
    <row r="746" spans="1:11">
      <c r="A746" s="862">
        <v>41149</v>
      </c>
      <c r="B746">
        <v>10.94</v>
      </c>
      <c r="C746">
        <v>12.009475</v>
      </c>
      <c r="D746">
        <v>1.830409</v>
      </c>
      <c r="E746">
        <f>LN(D746/参数实验室!$E$53)/参数实验室!$E$55</f>
        <v>2.0239070520770733E-2</v>
      </c>
      <c r="F746">
        <f t="shared" si="23"/>
        <v>1.0977582266910422</v>
      </c>
      <c r="G746">
        <f>LN(F746/参数实验室!$E$58)/参数实验室!$E$59</f>
        <v>-0.14157682267381164</v>
      </c>
      <c r="H746">
        <f>INDEX(神经网络!$F$10:$BN$70,MATCH(ROUND(G746*2,1)/2,神经网络!$D$10:$D$70,0),MATCH(ROUND(E746*2,1)/2,神经网络!$F$8:$BN$8,0))</f>
        <v>-4.9498525601649648E-2</v>
      </c>
      <c r="I746">
        <f t="shared" si="24"/>
        <v>0.98906867023611122</v>
      </c>
      <c r="J746">
        <f t="shared" si="25"/>
        <v>4.365348549539128</v>
      </c>
      <c r="K746">
        <f t="shared" si="26"/>
        <v>0.22657266859951702</v>
      </c>
    </row>
    <row r="747" spans="1:11">
      <c r="A747" s="862">
        <v>41150</v>
      </c>
      <c r="B747">
        <v>10.9169</v>
      </c>
      <c r="C747">
        <v>12.105278</v>
      </c>
      <c r="D747">
        <v>1.8169709999999999</v>
      </c>
      <c r="E747">
        <f>LN(D747/参数实验室!$E$53)/参数实验室!$E$55</f>
        <v>1.1545928690253228E-2</v>
      </c>
      <c r="F747">
        <f t="shared" si="23"/>
        <v>1.1088567267264517</v>
      </c>
      <c r="G747">
        <f>LN(F747/参数实验室!$E$58)/参数实验室!$E$59</f>
        <v>-0.13629711428853025</v>
      </c>
      <c r="H747">
        <f>INDEX(神经网络!$F$10:$BN$70,MATCH(ROUND(G747*2,1)/2,神经网络!$D$10:$D$70,0),MATCH(ROUND(E747*2,1)/2,神经网络!$F$8:$BN$8,0))</f>
        <v>-4.9498525601649648E-2</v>
      </c>
      <c r="I747">
        <f t="shared" si="24"/>
        <v>0.98917204472282838</v>
      </c>
      <c r="J747">
        <f t="shared" si="25"/>
        <v>4.356131040261765</v>
      </c>
      <c r="K747">
        <f t="shared" si="26"/>
        <v>0.22707582384008995</v>
      </c>
    </row>
    <row r="748" spans="1:11">
      <c r="A748" s="862">
        <v>41151</v>
      </c>
      <c r="B748">
        <v>10.776999999999999</v>
      </c>
      <c r="C748">
        <v>11.953559</v>
      </c>
      <c r="D748">
        <v>1.7927379999999999</v>
      </c>
      <c r="E748">
        <f>LN(D748/参数实验室!$E$53)/参数实验室!$E$55</f>
        <v>-4.2943453356533235E-3</v>
      </c>
      <c r="F748">
        <f t="shared" si="23"/>
        <v>1.109173146515728</v>
      </c>
      <c r="G748">
        <f>LN(F748/参数实验室!$E$58)/参数实验室!$E$59</f>
        <v>-0.13614736499178473</v>
      </c>
      <c r="H748">
        <f>INDEX(神经网络!$F$10:$BN$70,MATCH(ROUND(G748*2,1)/2,神经网络!$D$10:$D$70,0),MATCH(ROUND(E748*2,1)/2,神经网络!$F$8:$BN$8,0))</f>
        <v>-4.9498525601649648E-2</v>
      </c>
      <c r="I748">
        <f t="shared" si="24"/>
        <v>0.98979949957113178</v>
      </c>
      <c r="J748">
        <f t="shared" si="25"/>
        <v>4.300307250309249</v>
      </c>
      <c r="K748">
        <f t="shared" si="26"/>
        <v>0.23016948370374049</v>
      </c>
    </row>
    <row r="749" spans="1:11">
      <c r="A749" s="862">
        <v>41152</v>
      </c>
      <c r="B749">
        <v>10.16</v>
      </c>
      <c r="C749">
        <v>11.936634</v>
      </c>
      <c r="D749">
        <v>1.675052</v>
      </c>
      <c r="E749">
        <f>LN(D749/参数实验室!$E$53)/参数实验室!$E$55</f>
        <v>-8.4399414298765824E-2</v>
      </c>
      <c r="F749">
        <f t="shared" si="23"/>
        <v>1.1748655511811024</v>
      </c>
      <c r="G749">
        <f>LN(F749/参数实验室!$E$58)/参数实验室!$E$59</f>
        <v>-0.10594784497898224</v>
      </c>
      <c r="H749">
        <f>INDEX(神经网络!$F$10:$BN$70,MATCH(ROUND(G749*2,1)/2,神经网络!$D$10:$D$70,0),MATCH(ROUND(E749*2,1)/2,神经网络!$F$8:$BN$8,0))</f>
        <v>-4.9448039323764008E-2</v>
      </c>
      <c r="I749">
        <f t="shared" si="24"/>
        <v>0.99260446022732585</v>
      </c>
      <c r="J749">
        <f t="shared" si="25"/>
        <v>4.054107976537253</v>
      </c>
      <c r="K749">
        <f t="shared" si="26"/>
        <v>0.24483917694642707</v>
      </c>
    </row>
    <row r="750" spans="1:11">
      <c r="A750" s="862">
        <v>41153</v>
      </c>
      <c r="B750">
        <v>9.9654000000000007</v>
      </c>
      <c r="C750">
        <v>11.99963</v>
      </c>
      <c r="D750">
        <v>1.6609039999999999</v>
      </c>
      <c r="E750">
        <f>LN(D750/参数实验室!$E$53)/参数实验室!$E$55</f>
        <v>-9.4406290270289711E-2</v>
      </c>
      <c r="F750">
        <f t="shared" si="23"/>
        <v>1.2041292873341762</v>
      </c>
      <c r="G750">
        <f>LN(F750/参数实验室!$E$58)/参数实验室!$E$59</f>
        <v>-9.3034857752274241E-2</v>
      </c>
      <c r="H750">
        <f>INDEX(神经网络!$F$10:$BN$70,MATCH(ROUND(G750*2,1)/2,神经网络!$D$10:$D$70,0),MATCH(ROUND(E750*2,1)/2,神经网络!$F$8:$BN$8,0))</f>
        <v>-4.9448039323764008E-2</v>
      </c>
      <c r="I750">
        <f t="shared" si="24"/>
        <v>0.99354456103606481</v>
      </c>
      <c r="J750">
        <f t="shared" si="25"/>
        <v>3.9764574438370417</v>
      </c>
      <c r="K750">
        <f t="shared" si="26"/>
        <v>0.24985670664624396</v>
      </c>
    </row>
    <row r="751" spans="1:11">
      <c r="A751" s="862">
        <v>41154</v>
      </c>
      <c r="B751">
        <v>10.2041</v>
      </c>
      <c r="C751">
        <v>12.017842999999999</v>
      </c>
      <c r="D751">
        <v>1.695217</v>
      </c>
      <c r="E751">
        <f>LN(D751/参数实验室!$E$53)/参数实验室!$E$55</f>
        <v>-7.0281842050829685E-2</v>
      </c>
      <c r="F751">
        <f t="shared" si="23"/>
        <v>1.1777464940563105</v>
      </c>
      <c r="G751">
        <f>LN(F751/参数实验室!$E$58)/参数实验室!$E$59</f>
        <v>-0.10466240118910987</v>
      </c>
      <c r="H751">
        <f>INDEX(神经网络!$F$10:$BN$70,MATCH(ROUND(G751*2,1)/2,神经网络!$D$10:$D$70,0),MATCH(ROUND(E751*2,1)/2,神经网络!$F$8:$BN$8,0))</f>
        <v>8.2837108662899336E-3</v>
      </c>
      <c r="I751">
        <f t="shared" si="24"/>
        <v>0.99236778420361615</v>
      </c>
      <c r="J751">
        <f t="shared" si="25"/>
        <v>4.0717050397031285</v>
      </c>
      <c r="K751">
        <f t="shared" si="26"/>
        <v>0.24372290589005202</v>
      </c>
    </row>
    <row r="752" spans="1:11">
      <c r="A752" s="862">
        <v>41155</v>
      </c>
      <c r="B752">
        <v>10.53</v>
      </c>
      <c r="C752">
        <v>12.042244</v>
      </c>
      <c r="D752">
        <v>1.7371669999999999</v>
      </c>
      <c r="E752">
        <f>LN(D752/参数实验室!$E$53)/参数实验室!$E$55</f>
        <v>-4.1442928342516151E-2</v>
      </c>
      <c r="F752">
        <f t="shared" si="23"/>
        <v>1.1436129154795822</v>
      </c>
      <c r="G752">
        <f>LN(F752/参数实验室!$E$58)/参数实验室!$E$59</f>
        <v>-0.1200985615429012</v>
      </c>
      <c r="H752">
        <f>INDEX(神经网络!$F$10:$BN$70,MATCH(ROUND(G752*2,1)/2,神经网络!$D$10:$D$70,0),MATCH(ROUND(E752*2,1)/2,神经网络!$F$8:$BN$8,0))</f>
        <v>8.2837108662899336E-3</v>
      </c>
      <c r="I752">
        <f t="shared" si="24"/>
        <v>0.99263033131440115</v>
      </c>
      <c r="J752">
        <f t="shared" si="25"/>
        <v>4.2017477355253225</v>
      </c>
      <c r="K752">
        <f t="shared" si="26"/>
        <v>0.23624224817730466</v>
      </c>
    </row>
    <row r="753" spans="1:11">
      <c r="A753" s="862">
        <v>41156</v>
      </c>
      <c r="B753">
        <v>10.3847</v>
      </c>
      <c r="C753">
        <v>11.967219999999999</v>
      </c>
      <c r="D753">
        <v>1.712094</v>
      </c>
      <c r="E753">
        <f>LN(D753/参数实验室!$E$53)/参数实验室!$E$55</f>
        <v>-5.8594703230771823E-2</v>
      </c>
      <c r="F753">
        <f t="shared" si="23"/>
        <v>1.1523895731219966</v>
      </c>
      <c r="G753">
        <f>LN(F753/参数实验室!$E$58)/参数实验室!$E$59</f>
        <v>-0.11608594682825224</v>
      </c>
      <c r="H753">
        <f>INDEX(神经网络!$F$10:$BN$70,MATCH(ROUND(G753*2,1)/2,神经网络!$D$10:$D$70,0),MATCH(ROUND(E753*2,1)/2,神经网络!$F$8:$BN$8,0))</f>
        <v>8.2837108662899336E-3</v>
      </c>
      <c r="I753">
        <f t="shared" si="24"/>
        <v>0.99251686950198448</v>
      </c>
      <c r="J753">
        <f t="shared" si="25"/>
        <v>4.1437692031443323</v>
      </c>
      <c r="K753">
        <f t="shared" si="26"/>
        <v>0.23952030647576922</v>
      </c>
    </row>
    <row r="754" spans="1:11">
      <c r="A754" s="862">
        <v>41157</v>
      </c>
      <c r="B754">
        <v>10.999700000000001</v>
      </c>
      <c r="C754">
        <v>11.705992999999999</v>
      </c>
      <c r="D754">
        <v>1.812692</v>
      </c>
      <c r="E754">
        <f>LN(D754/参数实验室!$E$53)/参数实验室!$E$55</f>
        <v>8.7643115155439742E-3</v>
      </c>
      <c r="F754">
        <f t="shared" si="23"/>
        <v>1.0642102057328835</v>
      </c>
      <c r="G754">
        <f>LN(F754/参数实验室!$E$58)/参数实验室!$E$59</f>
        <v>-0.15786681805804664</v>
      </c>
      <c r="H754">
        <f>INDEX(神经网络!$F$10:$BN$70,MATCH(ROUND(G754*2,1)/2,神经网络!$D$10:$D$70,0),MATCH(ROUND(E754*2,1)/2,神经网络!$F$8:$BN$8,0))</f>
        <v>-4.9498525601649648E-2</v>
      </c>
      <c r="I754">
        <f t="shared" si="24"/>
        <v>0.99300377422795405</v>
      </c>
      <c r="J754">
        <f t="shared" si="25"/>
        <v>4.3891704241650427</v>
      </c>
      <c r="K754">
        <f t="shared" si="26"/>
        <v>0.22623951185874822</v>
      </c>
    </row>
    <row r="755" spans="1:11">
      <c r="A755" s="862">
        <v>41158</v>
      </c>
      <c r="B755">
        <v>11.180999999999999</v>
      </c>
      <c r="C755">
        <v>11.688637999999999</v>
      </c>
      <c r="D755">
        <v>1.8296520000000001</v>
      </c>
      <c r="E755">
        <f>LN(D755/参数实验室!$E$53)/参数实验室!$E$55</f>
        <v>1.9751060502128225E-2</v>
      </c>
      <c r="F755">
        <f t="shared" si="23"/>
        <v>1.0454018424112332</v>
      </c>
      <c r="G755">
        <f>LN(F755/参数实验室!$E$58)/参数实验室!$E$59</f>
        <v>-0.16722579674849633</v>
      </c>
      <c r="H755">
        <f>INDEX(神经网络!$F$10:$BN$70,MATCH(ROUND(G755*2,1)/2,神经网络!$D$10:$D$70,0),MATCH(ROUND(E755*2,1)/2,神经网络!$F$8:$BN$8,0))</f>
        <v>-4.9498525601649648E-2</v>
      </c>
      <c r="I755">
        <f t="shared" si="24"/>
        <v>0.99219363413477224</v>
      </c>
      <c r="J755">
        <f t="shared" si="25"/>
        <v>4.4615139060691957</v>
      </c>
      <c r="K755">
        <f t="shared" si="26"/>
        <v>0.22238945233030588</v>
      </c>
    </row>
    <row r="756" spans="1:11">
      <c r="A756" s="862">
        <v>41159</v>
      </c>
      <c r="B756">
        <v>11</v>
      </c>
      <c r="C756">
        <v>11.707215</v>
      </c>
      <c r="D756">
        <v>1.8135490000000001</v>
      </c>
      <c r="E756">
        <f>LN(D756/参数实验室!$E$53)/参数实验室!$E$55</f>
        <v>9.321940503196775E-3</v>
      </c>
      <c r="F756">
        <f t="shared" si="23"/>
        <v>1.0642922727272728</v>
      </c>
      <c r="G756">
        <f>LN(F756/参数实验室!$E$58)/参数实验室!$E$59</f>
        <v>-0.15782634528973558</v>
      </c>
      <c r="H756">
        <f>INDEX(神经网络!$F$10:$BN$70,MATCH(ROUND(G756*2,1)/2,神经网络!$D$10:$D$70,0),MATCH(ROUND(E756*2,1)/2,神经网络!$F$8:$BN$8,0))</f>
        <v>-4.9498525601649648E-2</v>
      </c>
      <c r="I756">
        <f t="shared" si="24"/>
        <v>0.99298866982766054</v>
      </c>
      <c r="J756">
        <f t="shared" si="25"/>
        <v>4.3892901320777353</v>
      </c>
      <c r="K756">
        <f t="shared" si="26"/>
        <v>0.22622990049591793</v>
      </c>
    </row>
    <row r="757" spans="1:11">
      <c r="A757" s="862">
        <v>41160</v>
      </c>
      <c r="B757">
        <v>11.037000000000001</v>
      </c>
      <c r="C757">
        <v>11.920913000000001</v>
      </c>
      <c r="D757">
        <v>1.80524</v>
      </c>
      <c r="E757">
        <f>LN(D757/参数实验室!$E$53)/参数实验室!$E$55</f>
        <v>3.9043342650727409E-3</v>
      </c>
      <c r="F757">
        <f t="shared" si="23"/>
        <v>1.0800863459273353</v>
      </c>
      <c r="G757">
        <f>LN(F757/参数实验室!$E$58)/参数实验室!$E$59</f>
        <v>-0.15009475068524333</v>
      </c>
      <c r="H757">
        <f>INDEX(神经网络!$F$10:$BN$70,MATCH(ROUND(G757*2,1)/2,神经网络!$D$10:$D$70,0),MATCH(ROUND(E757*2,1)/2,神经网络!$F$8:$BN$8,0))</f>
        <v>-4.9498525601649648E-2</v>
      </c>
      <c r="I757">
        <f t="shared" si="24"/>
        <v>0.99282334213870249</v>
      </c>
      <c r="J757">
        <f t="shared" si="25"/>
        <v>4.4040541079765427</v>
      </c>
      <c r="K757">
        <f t="shared" si="26"/>
        <v>0.22543395648580222</v>
      </c>
    </row>
    <row r="758" spans="1:11">
      <c r="A758" s="862">
        <v>41161</v>
      </c>
      <c r="B758">
        <v>11.02</v>
      </c>
      <c r="C758">
        <v>11.930434999999999</v>
      </c>
      <c r="D758">
        <v>1.8034730000000001</v>
      </c>
      <c r="E758">
        <f>LN(D758/参数实验室!$E$53)/参数实验室!$E$55</f>
        <v>2.7490059534565478E-3</v>
      </c>
      <c r="F758">
        <f t="shared" si="23"/>
        <v>1.0826166061705988</v>
      </c>
      <c r="G758">
        <f>LN(F758/参数实验室!$E$58)/参数实验室!$E$59</f>
        <v>-0.14886664127395033</v>
      </c>
      <c r="H758">
        <f>INDEX(神经网络!$F$10:$BN$70,MATCH(ROUND(G758*2,1)/2,神经网络!$D$10:$D$70,0),MATCH(ROUND(E758*2,1)/2,神经网络!$F$8:$BN$8,0))</f>
        <v>-4.9498525601649648E-2</v>
      </c>
      <c r="I758">
        <f t="shared" si="24"/>
        <v>0.99289903625463238</v>
      </c>
      <c r="J758">
        <f t="shared" si="25"/>
        <v>4.3972706595906041</v>
      </c>
      <c r="K758">
        <f t="shared" si="26"/>
        <v>0.22579893600342388</v>
      </c>
    </row>
    <row r="759" spans="1:11">
      <c r="A759" s="862">
        <v>41162</v>
      </c>
      <c r="B759">
        <v>11.17</v>
      </c>
      <c r="C759">
        <v>12.09661</v>
      </c>
      <c r="D759">
        <v>1.786321</v>
      </c>
      <c r="E759">
        <f>LN(D759/参数实验室!$E$53)/参数实验室!$E$55</f>
        <v>-8.5247783509192904E-3</v>
      </c>
      <c r="F759">
        <f t="shared" si="23"/>
        <v>1.0829552372426141</v>
      </c>
      <c r="G759">
        <f>LN(F759/参数实验室!$E$58)/参数实验室!$E$59</f>
        <v>-0.14870249812695707</v>
      </c>
      <c r="H759">
        <f>INDEX(神经网络!$F$10:$BN$70,MATCH(ROUND(G759*2,1)/2,神经网络!$D$10:$D$70,0),MATCH(ROUND(E759*2,1)/2,神经网络!$F$8:$BN$8,0))</f>
        <v>-4.9498525601649648E-2</v>
      </c>
      <c r="I759">
        <f t="shared" si="24"/>
        <v>0.99223006567796401</v>
      </c>
      <c r="J759">
        <f t="shared" si="25"/>
        <v>4.4571246159371185</v>
      </c>
      <c r="K759">
        <f t="shared" si="26"/>
        <v>0.22261663093961886</v>
      </c>
    </row>
    <row r="760" spans="1:11">
      <c r="A760" s="862">
        <v>41163</v>
      </c>
      <c r="B760">
        <v>11.3308</v>
      </c>
      <c r="C760">
        <v>12.233627</v>
      </c>
      <c r="D760">
        <v>1.805604</v>
      </c>
      <c r="E760">
        <f>LN(D760/参数实验室!$E$53)/参数实验室!$E$55</f>
        <v>4.1421901138772345E-3</v>
      </c>
      <c r="F760">
        <f t="shared" si="23"/>
        <v>1.0796790164860381</v>
      </c>
      <c r="G760">
        <f>LN(F760/参数实验室!$E$58)/参数实验室!$E$59</f>
        <v>-0.15029272451183245</v>
      </c>
      <c r="H760">
        <f>INDEX(神经网络!$F$10:$BN$70,MATCH(ROUND(G760*2,1)/2,神经网络!$D$10:$D$70,0),MATCH(ROUND(E760*2,1)/2,神经网络!$F$8:$BN$8,0))</f>
        <v>-4.9498525601649648E-2</v>
      </c>
      <c r="I760">
        <f t="shared" si="24"/>
        <v>0.99152303620709237</v>
      </c>
      <c r="J760">
        <f t="shared" si="25"/>
        <v>4.5212880571405822</v>
      </c>
      <c r="K760">
        <f t="shared" si="26"/>
        <v>0.21930100972910926</v>
      </c>
    </row>
    <row r="761" spans="1:11">
      <c r="A761" s="862">
        <v>41164</v>
      </c>
      <c r="B761">
        <v>11.3649</v>
      </c>
      <c r="C761">
        <v>12.304339000000001</v>
      </c>
      <c r="D761">
        <v>1.8089489999999999</v>
      </c>
      <c r="E761">
        <f>LN(D761/参数实验室!$E$53)/参数实验室!$E$55</f>
        <v>6.3257385236717657E-3</v>
      </c>
      <c r="F761">
        <f t="shared" si="23"/>
        <v>1.0826614400478667</v>
      </c>
      <c r="G761">
        <f>LN(F761/参数实验室!$E$58)/参数实验室!$E$59</f>
        <v>-0.1488449061976671</v>
      </c>
      <c r="H761">
        <f>INDEX(神经网络!$F$10:$BN$70,MATCH(ROUND(G761*2,1)/2,神经网络!$D$10:$D$70,0),MATCH(ROUND(E761*2,1)/2,神经网络!$F$8:$BN$8,0))</f>
        <v>-4.9498525601649648E-2</v>
      </c>
      <c r="I761">
        <f t="shared" si="24"/>
        <v>0.99137533335661598</v>
      </c>
      <c r="J761">
        <f t="shared" si="25"/>
        <v>4.5348948565500233</v>
      </c>
      <c r="K761">
        <f t="shared" si="26"/>
        <v>0.21861043413712505</v>
      </c>
    </row>
    <row r="762" spans="1:11">
      <c r="A762" s="862">
        <v>41165</v>
      </c>
      <c r="B762">
        <v>11.398999999999999</v>
      </c>
      <c r="C762">
        <v>12.544022999999999</v>
      </c>
      <c r="D762">
        <v>1.8161339999999999</v>
      </c>
      <c r="E762">
        <f>LN(D762/参数实验室!$E$53)/参数实验室!$E$55</f>
        <v>1.1002342153296586E-2</v>
      </c>
      <c r="F762">
        <f t="shared" si="23"/>
        <v>1.100449425388192</v>
      </c>
      <c r="G762">
        <f>LN(F762/参数实验室!$E$58)/参数实验室!$E$59</f>
        <v>-0.1402916963834952</v>
      </c>
      <c r="H762">
        <f>INDEX(神经网络!$F$10:$BN$70,MATCH(ROUND(G762*2,1)/2,神经网络!$D$10:$D$70,0),MATCH(ROUND(E762*2,1)/2,神经网络!$F$8:$BN$8,0))</f>
        <v>-4.9498525601649648E-2</v>
      </c>
      <c r="I762">
        <f t="shared" si="24"/>
        <v>0.99122809562020142</v>
      </c>
      <c r="J762">
        <f t="shared" si="25"/>
        <v>4.5485016559594644</v>
      </c>
      <c r="K762">
        <f t="shared" si="26"/>
        <v>0.21792409250230579</v>
      </c>
    </row>
    <row r="763" spans="1:11">
      <c r="A763" s="862">
        <v>41166</v>
      </c>
      <c r="B763">
        <v>11.67</v>
      </c>
      <c r="C763">
        <v>12.618226999999999</v>
      </c>
      <c r="D763">
        <v>1.8661369999999999</v>
      </c>
      <c r="E763">
        <f>LN(D763/参数实验室!$E$53)/参数实验室!$E$55</f>
        <v>4.3044974458020559E-2</v>
      </c>
      <c r="F763">
        <f t="shared" si="23"/>
        <v>1.081253384747215</v>
      </c>
      <c r="G763">
        <f>LN(F763/参数实验室!$E$58)/参数实验室!$E$59</f>
        <v>-0.14952794936855751</v>
      </c>
      <c r="H763">
        <f>INDEX(神经网络!$F$10:$BN$70,MATCH(ROUND(G763*2,1)/2,神经网络!$D$10:$D$70,0),MATCH(ROUND(E763*2,1)/2,神经网络!$F$8:$BN$8,0))</f>
        <v>8.2890796050208992E-3</v>
      </c>
      <c r="I763">
        <f t="shared" si="24"/>
        <v>0.99006163950723858</v>
      </c>
      <c r="J763">
        <f t="shared" si="25"/>
        <v>4.6566378037588345</v>
      </c>
      <c r="K763">
        <f t="shared" si="26"/>
        <v>0.21261297984310945</v>
      </c>
    </row>
    <row r="764" spans="1:11">
      <c r="A764" s="862">
        <v>41167</v>
      </c>
      <c r="B764">
        <v>11.75</v>
      </c>
      <c r="C764">
        <v>12.729540999999999</v>
      </c>
      <c r="D764">
        <v>1.858331</v>
      </c>
      <c r="E764">
        <f>LN(D764/参数实验室!$E$53)/参数实验室!$E$55</f>
        <v>3.8099748827546069E-2</v>
      </c>
      <c r="F764">
        <f t="shared" si="23"/>
        <v>1.0833651914893616</v>
      </c>
      <c r="G764">
        <f>LN(F764/参数实验室!$E$58)/参数实验室!$E$59</f>
        <v>-0.14850385147838319</v>
      </c>
      <c r="H764">
        <f>INDEX(神经网络!$F$10:$BN$70,MATCH(ROUND(G764*2,1)/2,神经网络!$D$10:$D$70,0),MATCH(ROUND(E764*2,1)/2,神经网络!$F$8:$BN$8,0))</f>
        <v>8.2890796050208992E-3</v>
      </c>
      <c r="I764">
        <f t="shared" si="24"/>
        <v>0.99011789794592753</v>
      </c>
      <c r="J764">
        <f t="shared" si="25"/>
        <v>4.6885599138103089</v>
      </c>
      <c r="K764">
        <f t="shared" si="26"/>
        <v>0.21117740119508815</v>
      </c>
    </row>
    <row r="765" spans="1:11">
      <c r="A765" s="862">
        <v>41168</v>
      </c>
      <c r="B765">
        <v>11.87</v>
      </c>
      <c r="C765">
        <v>12.578597</v>
      </c>
      <c r="D765">
        <v>1.878857</v>
      </c>
      <c r="E765">
        <f>LN(D765/参数实验室!$E$53)/参数实验室!$E$55</f>
        <v>5.1059149632023133E-2</v>
      </c>
      <c r="F765">
        <f t="shared" si="23"/>
        <v>1.0596964616680709</v>
      </c>
      <c r="G765">
        <f>LN(F765/参数实验室!$E$58)/参数实验室!$E$59</f>
        <v>-0.16009766974738607</v>
      </c>
      <c r="H765">
        <f>INDEX(神经网络!$F$10:$BN$70,MATCH(ROUND(G765*2,1)/2,神经网络!$D$10:$D$70,0),MATCH(ROUND(E765*2,1)/2,神经网络!$F$8:$BN$8,0))</f>
        <v>8.2890796050208992E-3</v>
      </c>
      <c r="I765">
        <f t="shared" si="24"/>
        <v>0.99020171581221972</v>
      </c>
      <c r="J765">
        <f t="shared" si="25"/>
        <v>4.73644307888752</v>
      </c>
      <c r="K765">
        <f t="shared" si="26"/>
        <v>0.20906019545046342</v>
      </c>
    </row>
    <row r="766" spans="1:11">
      <c r="A766" s="862">
        <v>41169</v>
      </c>
      <c r="B766">
        <v>11.89</v>
      </c>
      <c r="C766">
        <v>12.478959</v>
      </c>
      <c r="D766">
        <v>1.8769990000000001</v>
      </c>
      <c r="E766">
        <f>LN(D766/参数实验室!$E$53)/参数实验室!$E$55</f>
        <v>4.9891915474957832E-2</v>
      </c>
      <c r="F766">
        <f t="shared" si="23"/>
        <v>1.0495339781328847</v>
      </c>
      <c r="G766">
        <f>LN(F766/参数实验室!$E$58)/参数实验室!$E$59</f>
        <v>-0.16515530758949232</v>
      </c>
      <c r="H766">
        <f>INDEX(神经网络!$F$10:$BN$70,MATCH(ROUND(G766*2,1)/2,神经网络!$D$10:$D$70,0),MATCH(ROUND(E766*2,1)/2,神经网络!$F$8:$BN$8,0))</f>
        <v>8.2890796050208992E-3</v>
      </c>
      <c r="I766">
        <f t="shared" si="24"/>
        <v>0.99021554540084222</v>
      </c>
      <c r="J766">
        <f t="shared" si="25"/>
        <v>4.7444236064003897</v>
      </c>
      <c r="K766">
        <f t="shared" si="26"/>
        <v>0.20871145318158513</v>
      </c>
    </row>
    <row r="767" spans="1:11">
      <c r="A767" s="862">
        <v>41170</v>
      </c>
      <c r="B767">
        <v>12.25</v>
      </c>
      <c r="C767">
        <v>12.633269</v>
      </c>
      <c r="D767">
        <v>1.9240189999999999</v>
      </c>
      <c r="E767">
        <f>LN(D767/参数实验室!$E$53)/参数实验室!$E$55</f>
        <v>7.9081373322904949E-2</v>
      </c>
      <c r="F767">
        <f t="shared" si="23"/>
        <v>1.0312872653061225</v>
      </c>
      <c r="G767">
        <f>LN(F767/参数实验室!$E$58)/参数实验室!$E$59</f>
        <v>-0.17436042937823507</v>
      </c>
      <c r="H767">
        <f>INDEX(神经网络!$F$10:$BN$70,MATCH(ROUND(G767*2,1)/2,神经网络!$D$10:$D$70,0),MATCH(ROUND(E767*2,1)/2,神经网络!$F$8:$BN$8,0))</f>
        <v>6.2704063399310603E-2</v>
      </c>
      <c r="I767">
        <f t="shared" si="24"/>
        <v>0.99046406274091825</v>
      </c>
      <c r="J767">
        <f t="shared" si="25"/>
        <v>4.8880731016320249</v>
      </c>
      <c r="K767">
        <f t="shared" si="26"/>
        <v>0.20262873368449075</v>
      </c>
    </row>
    <row r="768" spans="1:11">
      <c r="A768" s="862">
        <v>41171</v>
      </c>
      <c r="B768">
        <v>12.5725</v>
      </c>
      <c r="C768">
        <v>12.931796</v>
      </c>
      <c r="D768">
        <v>1.9513400000000001</v>
      </c>
      <c r="E768">
        <f>LN(D768/参数实验室!$E$53)/参数实验室!$E$55</f>
        <v>9.5715998599068264E-2</v>
      </c>
      <c r="F768">
        <f t="shared" si="23"/>
        <v>1.0285779280174985</v>
      </c>
      <c r="G768">
        <f>LN(F768/参数实验室!$E$58)/参数实验室!$E$59</f>
        <v>-0.17574110948744248</v>
      </c>
      <c r="H768">
        <f>INDEX(神经网络!$F$10:$BN$70,MATCH(ROUND(G768*2,1)/2,神经网络!$D$10:$D$70,0),MATCH(ROUND(E768*2,1)/2,神经网络!$F$8:$BN$8,0))</f>
        <v>-4.9515828651159104E-2</v>
      </c>
      <c r="I768">
        <f t="shared" si="24"/>
        <v>0.99209910144676405</v>
      </c>
      <c r="J768">
        <f t="shared" si="25"/>
        <v>5.0167591077770313</v>
      </c>
      <c r="K768">
        <f t="shared" si="26"/>
        <v>0.19775697420049568</v>
      </c>
    </row>
    <row r="769" spans="1:11">
      <c r="A769" s="862">
        <v>41172</v>
      </c>
      <c r="B769">
        <v>12.282500000000001</v>
      </c>
      <c r="C769">
        <v>13.140079999999999</v>
      </c>
      <c r="D769">
        <v>1.918102</v>
      </c>
      <c r="E769">
        <f>LN(D769/参数实验室!$E$53)/参数实验室!$E$55</f>
        <v>7.5447648376065615E-2</v>
      </c>
      <c r="F769">
        <f t="shared" si="23"/>
        <v>1.0698212904538977</v>
      </c>
      <c r="G769">
        <f>LN(F769/参数实验室!$E$58)/参数实验室!$E$59</f>
        <v>-0.15510677698662975</v>
      </c>
      <c r="H769">
        <f>INDEX(神经网络!$F$10:$BN$70,MATCH(ROUND(G769*2,1)/2,神经网络!$D$10:$D$70,0),MATCH(ROUND(E769*2,1)/2,神经网络!$F$8:$BN$8,0))</f>
        <v>6.2704063399310603E-2</v>
      </c>
      <c r="I769">
        <f t="shared" si="24"/>
        <v>0.99323222028888303</v>
      </c>
      <c r="J769">
        <f t="shared" si="25"/>
        <v>4.901041458840437</v>
      </c>
      <c r="K769">
        <f t="shared" si="26"/>
        <v>0.20265737978961659</v>
      </c>
    </row>
    <row r="770" spans="1:11">
      <c r="A770" s="862">
        <v>41173</v>
      </c>
      <c r="B770">
        <v>12.368</v>
      </c>
      <c r="C770">
        <v>13.067906000000001</v>
      </c>
      <c r="D770">
        <v>1.906247</v>
      </c>
      <c r="E770">
        <f>LN(D770/参数实验室!$E$53)/参数实验室!$E$55</f>
        <v>6.8133452153050472E-2</v>
      </c>
      <c r="F770">
        <f t="shared" si="23"/>
        <v>1.0565900711513583</v>
      </c>
      <c r="G770">
        <f>LN(F770/参数实验室!$E$58)/参数实验室!$E$59</f>
        <v>-0.16163848453569496</v>
      </c>
      <c r="H770">
        <f>INDEX(神经网络!$F$10:$BN$70,MATCH(ROUND(G770*2,1)/2,神经网络!$D$10:$D$70,0),MATCH(ROUND(E770*2,1)/2,神经网络!$F$8:$BN$8,0))</f>
        <v>8.2890796050208992E-3</v>
      </c>
      <c r="I770">
        <f t="shared" si="24"/>
        <v>0.99366575694815529</v>
      </c>
      <c r="J770">
        <f t="shared" si="25"/>
        <v>4.9351582139579495</v>
      </c>
      <c r="K770">
        <f t="shared" si="26"/>
        <v>0.20134425561835126</v>
      </c>
    </row>
    <row r="771" spans="1:11">
      <c r="A771" s="862">
        <v>41174</v>
      </c>
      <c r="B771">
        <v>12.2378</v>
      </c>
      <c r="C771">
        <v>13.169422000000001</v>
      </c>
      <c r="D771">
        <v>1.8839109999999999</v>
      </c>
      <c r="E771">
        <f>LN(D771/参数实验室!$E$53)/参数实验室!$E$55</f>
        <v>5.4228346606500437E-2</v>
      </c>
      <c r="F771">
        <f t="shared" si="23"/>
        <v>1.0761265913808038</v>
      </c>
      <c r="G771">
        <f>LN(F771/参数实验室!$E$58)/参数实验室!$E$59</f>
        <v>-0.15202247821507808</v>
      </c>
      <c r="H771">
        <f>INDEX(神经网络!$F$10:$BN$70,MATCH(ROUND(G771*2,1)/2,神经网络!$D$10:$D$70,0),MATCH(ROUND(E771*2,1)/2,神经网络!$F$8:$BN$8,0))</f>
        <v>8.2890796050208992E-3</v>
      </c>
      <c r="I771">
        <f t="shared" si="24"/>
        <v>0.99357904915322248</v>
      </c>
      <c r="J771">
        <f t="shared" si="25"/>
        <v>4.8832049798491743</v>
      </c>
      <c r="K771">
        <f t="shared" si="26"/>
        <v>0.20346863448355812</v>
      </c>
    </row>
    <row r="772" spans="1:11">
      <c r="A772" s="862">
        <v>41175</v>
      </c>
      <c r="B772">
        <v>12.193300000000001</v>
      </c>
      <c r="C772">
        <v>13.119873</v>
      </c>
      <c r="D772">
        <v>1.8737360000000001</v>
      </c>
      <c r="E772">
        <f>LN(D772/参数实验室!$E$53)/参数实验室!$E$55</f>
        <v>4.7839232037585451E-2</v>
      </c>
      <c r="F772">
        <f t="shared" ref="F772:F835" si="27">C772/B772</f>
        <v>1.0759903389566401</v>
      </c>
      <c r="G772">
        <f>LN(F772/参数实验室!$E$58)/参数实验室!$E$59</f>
        <v>-0.15208893616147451</v>
      </c>
      <c r="H772">
        <f>INDEX(神经网络!$F$10:$BN$70,MATCH(ROUND(G772*2,1)/2,神经网络!$D$10:$D$70,0),MATCH(ROUND(E772*2,1)/2,神经网络!$F$8:$BN$8,0))</f>
        <v>8.2890796050208992E-3</v>
      </c>
      <c r="I772">
        <f t="shared" si="24"/>
        <v>0.99354910132072494</v>
      </c>
      <c r="J772">
        <f t="shared" si="25"/>
        <v>4.8654483061330422</v>
      </c>
      <c r="K772">
        <f t="shared" si="26"/>
        <v>0.20420504726529037</v>
      </c>
    </row>
    <row r="773" spans="1:11">
      <c r="A773" s="862">
        <v>41176</v>
      </c>
      <c r="B773">
        <v>12.1</v>
      </c>
      <c r="C773">
        <v>13.027965</v>
      </c>
      <c r="D773">
        <v>1.8618760000000001</v>
      </c>
      <c r="E773">
        <f>LN(D773/参数实验室!$E$53)/参数实验室!$E$55</f>
        <v>4.0348132595298215E-2</v>
      </c>
      <c r="F773">
        <f t="shared" si="27"/>
        <v>1.0766913223140495</v>
      </c>
      <c r="G773">
        <f>LN(F773/参数实验室!$E$58)/参数实验室!$E$59</f>
        <v>-0.1517471169609001</v>
      </c>
      <c r="H773">
        <f>INDEX(神经网络!$F$10:$BN$70,MATCH(ROUND(G773*2,1)/2,神经网络!$D$10:$D$70,0),MATCH(ROUND(E773*2,1)/2,神经网络!$F$8:$BN$8,0))</f>
        <v>8.2890796050208992E-3</v>
      </c>
      <c r="I773">
        <f t="shared" si="24"/>
        <v>0.99348608456657583</v>
      </c>
      <c r="J773">
        <f t="shared" si="25"/>
        <v>4.8282191452855097</v>
      </c>
      <c r="K773">
        <f t="shared" si="26"/>
        <v>0.20576656830845391</v>
      </c>
    </row>
    <row r="774" spans="1:11">
      <c r="A774" s="862">
        <v>41177</v>
      </c>
      <c r="B774">
        <v>12.196999999999999</v>
      </c>
      <c r="C774">
        <v>13.396747</v>
      </c>
      <c r="D774">
        <v>1.8675139999999999</v>
      </c>
      <c r="E774">
        <f>LN(D774/参数实验室!$E$53)/参数实验室!$E$55</f>
        <v>4.3915179140035822E-2</v>
      </c>
      <c r="F774">
        <f t="shared" si="27"/>
        <v>1.0983641059276872</v>
      </c>
      <c r="G774">
        <f>LN(F774/参数实验室!$E$58)/参数实验室!$E$59</f>
        <v>-0.14128722298228527</v>
      </c>
      <c r="H774">
        <f>INDEX(神经网络!$F$10:$BN$70,MATCH(ROUND(G774*2,1)/2,神经网络!$D$10:$D$70,0),MATCH(ROUND(E774*2,1)/2,神经网络!$F$8:$BN$8,0))</f>
        <v>8.2890796050208992E-3</v>
      </c>
      <c r="I774">
        <f t="shared" si="24"/>
        <v>0.99355210136561889</v>
      </c>
      <c r="J774">
        <f t="shared" si="25"/>
        <v>4.8669247037229217</v>
      </c>
      <c r="K774">
        <f t="shared" si="26"/>
        <v>0.20414371740857379</v>
      </c>
    </row>
    <row r="775" spans="1:11">
      <c r="A775" s="862">
        <v>41178</v>
      </c>
      <c r="B775">
        <v>12.27</v>
      </c>
      <c r="C775">
        <v>13.47119</v>
      </c>
      <c r="D775">
        <v>1.8833219999999999</v>
      </c>
      <c r="E775">
        <f>LN(D775/参数实验室!$E$53)/参数实验室!$E$55</f>
        <v>5.3859442072928303E-2</v>
      </c>
      <c r="F775">
        <f t="shared" si="27"/>
        <v>1.0978964955175226</v>
      </c>
      <c r="G775">
        <f>LN(F775/参数实验室!$E$58)/参数实验室!$E$59</f>
        <v>-0.14151071851638442</v>
      </c>
      <c r="H775">
        <f>INDEX(神经网络!$F$10:$BN$70,MATCH(ROUND(G775*2,1)/2,神经网络!$D$10:$D$70,0),MATCH(ROUND(E775*2,1)/2,神经网络!$F$8:$BN$8,0))</f>
        <v>8.2890796050208992E-3</v>
      </c>
      <c r="I775">
        <f t="shared" si="24"/>
        <v>0.99360139227072486</v>
      </c>
      <c r="J775">
        <f t="shared" si="25"/>
        <v>4.8960536291448919</v>
      </c>
      <c r="K775">
        <f t="shared" si="26"/>
        <v>0.2029392379111378</v>
      </c>
    </row>
    <row r="776" spans="1:11">
      <c r="A776" s="862">
        <v>41179</v>
      </c>
      <c r="B776">
        <v>12.3089</v>
      </c>
      <c r="C776">
        <v>13.42069</v>
      </c>
      <c r="D776">
        <v>1.8779090000000001</v>
      </c>
      <c r="E776">
        <f>LN(D776/参数实验室!$E$53)/参数实验室!$E$55</f>
        <v>5.0463740655778681E-2</v>
      </c>
      <c r="F776">
        <f t="shared" si="27"/>
        <v>1.0903240744501947</v>
      </c>
      <c r="G776">
        <f>LN(F776/参数实验室!$E$58)/参数实验室!$E$59</f>
        <v>-0.14514328804135701</v>
      </c>
      <c r="H776">
        <f>INDEX(神经网络!$F$10:$BN$70,MATCH(ROUND(G776*2,1)/2,神经网络!$D$10:$D$70,0),MATCH(ROUND(E776*2,1)/2,神经网络!$F$8:$BN$8,0))</f>
        <v>8.2890796050208992E-3</v>
      </c>
      <c r="I776">
        <f t="shared" si="24"/>
        <v>0.99362750327286886</v>
      </c>
      <c r="J776">
        <f t="shared" si="25"/>
        <v>4.9115757551574211</v>
      </c>
      <c r="K776">
        <f t="shared" si="26"/>
        <v>0.20230320223189188</v>
      </c>
    </row>
    <row r="777" spans="1:11">
      <c r="A777" s="862">
        <v>41180</v>
      </c>
      <c r="B777">
        <v>12.391</v>
      </c>
      <c r="C777">
        <v>13.542674999999999</v>
      </c>
      <c r="D777">
        <v>1.879203</v>
      </c>
      <c r="E777">
        <f>LN(D777/参数实验室!$E$53)/参数实验室!$E$55</f>
        <v>5.1276386516781472E-2</v>
      </c>
      <c r="F777">
        <f t="shared" si="27"/>
        <v>1.0929444758292308</v>
      </c>
      <c r="G777">
        <f>LN(F777/参数实验室!$E$58)/参数实验室!$E$59</f>
        <v>-0.14388340737435679</v>
      </c>
      <c r="H777">
        <f>INDEX(神经网络!$F$10:$BN$70,MATCH(ROUND(G777*2,1)/2,神经网络!$D$10:$D$70,0),MATCH(ROUND(E777*2,1)/2,神经网络!$F$8:$BN$8,0))</f>
        <v>8.2890796050208992E-3</v>
      </c>
      <c r="I777">
        <f t="shared" si="24"/>
        <v>0.99368243886731522</v>
      </c>
      <c r="J777">
        <f t="shared" si="25"/>
        <v>4.9443358205977468</v>
      </c>
      <c r="K777">
        <f t="shared" si="26"/>
        <v>0.2009738971871016</v>
      </c>
    </row>
    <row r="778" spans="1:11">
      <c r="A778" s="862">
        <v>41181</v>
      </c>
      <c r="B778">
        <v>12.363099999999999</v>
      </c>
      <c r="C778">
        <v>13.458807</v>
      </c>
      <c r="D778">
        <v>1.8777820000000001</v>
      </c>
      <c r="E778">
        <f>LN(D778/参数实验室!$E$53)/参数实验室!$E$55</f>
        <v>5.038395312158514E-2</v>
      </c>
      <c r="F778">
        <f t="shared" si="27"/>
        <v>1.0886272051508117</v>
      </c>
      <c r="G778">
        <f>LN(F778/参数实验室!$E$58)/参数实验室!$E$59</f>
        <v>-0.14596075367332353</v>
      </c>
      <c r="H778">
        <f>INDEX(神经网络!$F$10:$BN$70,MATCH(ROUND(G778*2,1)/2,神经网络!$D$10:$D$70,0),MATCH(ROUND(E778*2,1)/2,神经网络!$F$8:$BN$8,0))</f>
        <v>8.2890796050208992E-3</v>
      </c>
      <c r="I778">
        <f t="shared" si="24"/>
        <v>0.9936638928025765</v>
      </c>
      <c r="J778">
        <f t="shared" si="25"/>
        <v>4.9332029847172949</v>
      </c>
      <c r="K778">
        <f t="shared" si="26"/>
        <v>0.20142367866898547</v>
      </c>
    </row>
    <row r="779" spans="1:11">
      <c r="A779" s="862">
        <v>41182</v>
      </c>
      <c r="B779">
        <v>12.4</v>
      </c>
      <c r="C779">
        <v>13.331111</v>
      </c>
      <c r="D779">
        <v>1.872298</v>
      </c>
      <c r="E779">
        <f>LN(D779/参数实验室!$E$53)/参数实验室!$E$55</f>
        <v>4.6933481983975497E-2</v>
      </c>
      <c r="F779">
        <f t="shared" si="27"/>
        <v>1.0750895967741936</v>
      </c>
      <c r="G779">
        <f>LN(F779/参数实验室!$E$58)/参数实验室!$E$59</f>
        <v>-0.15252849044861183</v>
      </c>
      <c r="H779">
        <f>INDEX(神经网络!$F$10:$BN$70,MATCH(ROUND(G779*2,1)/2,神经网络!$D$10:$D$70,0),MATCH(ROUND(E779*2,1)/2,神经网络!$F$8:$BN$8,0))</f>
        <v>8.2890796050208992E-3</v>
      </c>
      <c r="I779">
        <f t="shared" si="24"/>
        <v>0.99368847636423063</v>
      </c>
      <c r="J779">
        <f t="shared" si="25"/>
        <v>4.9479270579785384</v>
      </c>
      <c r="K779">
        <f t="shared" si="26"/>
        <v>0.20082924924325768</v>
      </c>
    </row>
    <row r="780" spans="1:11">
      <c r="A780" s="862">
        <v>41183</v>
      </c>
      <c r="B780">
        <v>12.4</v>
      </c>
      <c r="C780">
        <v>13.619439</v>
      </c>
      <c r="D780">
        <v>1.8688830000000001</v>
      </c>
      <c r="E780">
        <f>LN(D780/参数实验室!$E$53)/参数实验室!$E$55</f>
        <v>4.4779692339928956E-2</v>
      </c>
      <c r="F780">
        <f t="shared" si="27"/>
        <v>1.0983418548387096</v>
      </c>
      <c r="G780">
        <f>LN(F780/参数实验室!$E$58)/参数实验室!$E$59</f>
        <v>-0.14129785578815168</v>
      </c>
      <c r="H780">
        <f>INDEX(神经网络!$F$10:$BN$70,MATCH(ROUND(G780*2,1)/2,神经网络!$D$10:$D$70,0),MATCH(ROUND(E780*2,1)/2,神经网络!$F$8:$BN$8,0))</f>
        <v>8.2890796050208992E-3</v>
      </c>
      <c r="I780">
        <f t="shared" si="24"/>
        <v>0.99368847636423063</v>
      </c>
      <c r="J780">
        <f t="shared" si="25"/>
        <v>4.9479270579785384</v>
      </c>
      <c r="K780">
        <f t="shared" si="26"/>
        <v>0.20082924924325768</v>
      </c>
    </row>
    <row r="781" spans="1:11">
      <c r="A781" s="862">
        <v>41184</v>
      </c>
      <c r="B781">
        <v>12.84</v>
      </c>
      <c r="C781">
        <v>13.811603</v>
      </c>
      <c r="D781">
        <v>1.9232089999999999</v>
      </c>
      <c r="E781">
        <f>LN(D781/参数实验室!$E$53)/参数实验室!$E$55</f>
        <v>7.8584599988058543E-2</v>
      </c>
      <c r="F781">
        <f t="shared" si="27"/>
        <v>1.0756700155763239</v>
      </c>
      <c r="G781">
        <f>LN(F781/参数实验室!$E$58)/参数实验室!$E$59</f>
        <v>-0.15224520898784352</v>
      </c>
      <c r="H781">
        <f>INDEX(神经网络!$F$10:$BN$70,MATCH(ROUND(G781*2,1)/2,神经网络!$D$10:$D$70,0),MATCH(ROUND(E781*2,1)/2,神经网络!$F$8:$BN$8,0))</f>
        <v>6.2704063399310603E-2</v>
      </c>
      <c r="I781">
        <f t="shared" si="24"/>
        <v>0.99398074859556917</v>
      </c>
      <c r="J781">
        <f t="shared" si="25"/>
        <v>5.1234986632616479</v>
      </c>
      <c r="K781">
        <f t="shared" si="26"/>
        <v>0.19400429548717701</v>
      </c>
    </row>
    <row r="782" spans="1:11">
      <c r="A782" s="862">
        <v>41185</v>
      </c>
      <c r="B782">
        <v>12.89</v>
      </c>
      <c r="C782">
        <v>14.058673000000001</v>
      </c>
      <c r="D782">
        <v>1.9369320000000001</v>
      </c>
      <c r="E782">
        <f>LN(D782/参数实验室!$E$53)/参数实验室!$E$55</f>
        <v>8.6972802373253597E-2</v>
      </c>
      <c r="F782">
        <f t="shared" si="27"/>
        <v>1.0906650892164469</v>
      </c>
      <c r="G782">
        <f>LN(F782/参数实验室!$E$58)/参数实验室!$E$59</f>
        <v>-0.14497915794547367</v>
      </c>
      <c r="H782">
        <f>INDEX(神经网络!$F$10:$BN$70,MATCH(ROUND(G782*2,1)/2,神经网络!$D$10:$D$70,0),MATCH(ROUND(E782*2,1)/2,神经网络!$F$8:$BN$8,0))</f>
        <v>6.2704063399310603E-2</v>
      </c>
      <c r="I782">
        <f t="shared" si="24"/>
        <v>0.99422345354836372</v>
      </c>
      <c r="J782">
        <f t="shared" si="25"/>
        <v>5.1434499820438191</v>
      </c>
      <c r="K782">
        <f t="shared" si="26"/>
        <v>0.19329894468095821</v>
      </c>
    </row>
    <row r="783" spans="1:11">
      <c r="A783" s="862">
        <v>41186</v>
      </c>
      <c r="B783">
        <v>12.85</v>
      </c>
      <c r="C783">
        <v>14.292171</v>
      </c>
      <c r="D783">
        <v>1.9174359999999999</v>
      </c>
      <c r="E783">
        <f>LN(D783/参数实验室!$E$53)/参数实验室!$E$55</f>
        <v>7.503794539912613E-2</v>
      </c>
      <c r="F783">
        <f t="shared" si="27"/>
        <v>1.1122312062256809</v>
      </c>
      <c r="G783">
        <f>LN(F783/参数实验室!$E$58)/参数实验室!$E$59</f>
        <v>-0.13470230073350561</v>
      </c>
      <c r="H783">
        <f>INDEX(神经网络!$F$10:$BN$70,MATCH(ROUND(G783*2,1)/2,神经网络!$D$10:$D$70,0),MATCH(ROUND(E783*2,1)/2,神经网络!$F$8:$BN$8,0))</f>
        <v>6.2704063399310603E-2</v>
      </c>
      <c r="I783">
        <f t="shared" si="24"/>
        <v>0.99402999551744242</v>
      </c>
      <c r="J783">
        <f t="shared" si="25"/>
        <v>5.1274889270180815</v>
      </c>
      <c r="K783">
        <f t="shared" si="26"/>
        <v>0.19386292387286069</v>
      </c>
    </row>
    <row r="784" spans="1:11">
      <c r="A784" s="862">
        <v>41187</v>
      </c>
      <c r="B784">
        <v>12.688000000000001</v>
      </c>
      <c r="C784">
        <v>14.743202</v>
      </c>
      <c r="D784">
        <v>1.899017</v>
      </c>
      <c r="E784">
        <f>LN(D784/参数实验室!$E$53)/参数实验室!$E$55</f>
        <v>6.3650385423431696E-2</v>
      </c>
      <c r="F784">
        <f t="shared" si="27"/>
        <v>1.1619799810844893</v>
      </c>
      <c r="G784">
        <f>LN(F784/参数实验室!$E$58)/参数实验室!$E$59</f>
        <v>-0.1117360855916298</v>
      </c>
      <c r="H784">
        <f>INDEX(神经网络!$F$10:$BN$70,MATCH(ROUND(G784*2,1)/2,神经网络!$D$10:$D$70,0),MATCH(ROUND(E784*2,1)/2,神经网络!$F$8:$BN$8,0))</f>
        <v>0.11866548232010427</v>
      </c>
      <c r="I784">
        <f t="shared" si="24"/>
        <v>0.99324420449664264</v>
      </c>
      <c r="J784">
        <f t="shared" si="25"/>
        <v>5.0628466541638462</v>
      </c>
      <c r="K784">
        <f t="shared" si="26"/>
        <v>0.19618295246603351</v>
      </c>
    </row>
    <row r="785" spans="1:11">
      <c r="A785" s="862">
        <v>41188</v>
      </c>
      <c r="B785">
        <v>12.505000000000001</v>
      </c>
      <c r="C785">
        <v>14.937696000000001</v>
      </c>
      <c r="D785">
        <v>1.8611880000000001</v>
      </c>
      <c r="E785">
        <f>LN(D785/参数实验室!$E$53)/参数实验室!$E$55</f>
        <v>3.991210987793832E-2</v>
      </c>
      <c r="F785">
        <f t="shared" si="27"/>
        <v>1.1945378648540583</v>
      </c>
      <c r="G785">
        <f>LN(F785/参数实验室!$E$58)/参数实验室!$E$59</f>
        <v>-9.7232291892822884E-2</v>
      </c>
      <c r="H785">
        <f>INDEX(神经网络!$F$10:$BN$70,MATCH(ROUND(G785*2,1)/2,神经网络!$D$10:$D$70,0),MATCH(ROUND(E785*2,1)/2,神经网络!$F$8:$BN$8,0))</f>
        <v>0.11866548232010427</v>
      </c>
      <c r="I785">
        <f t="shared" si="24"/>
        <v>0.99154424580546607</v>
      </c>
      <c r="J785">
        <f t="shared" si="25"/>
        <v>4.9898248274210983</v>
      </c>
      <c r="K785">
        <f t="shared" si="26"/>
        <v>0.19871323745806282</v>
      </c>
    </row>
    <row r="786" spans="1:11">
      <c r="A786" s="862">
        <v>41189</v>
      </c>
      <c r="B786">
        <v>11.8</v>
      </c>
      <c r="C786">
        <v>15.401875</v>
      </c>
      <c r="D786">
        <v>1.7687170000000001</v>
      </c>
      <c r="E786">
        <f>LN(D786/参数实验室!$E$53)/参数实验室!$E$55</f>
        <v>-2.02087861514679E-2</v>
      </c>
      <c r="F786">
        <f t="shared" si="27"/>
        <v>1.3052436440677966</v>
      </c>
      <c r="G786">
        <f>LN(F786/参数实验室!$E$58)/参数实验室!$E$59</f>
        <v>-5.0714301090292672E-2</v>
      </c>
      <c r="H786">
        <f>INDEX(神经网络!$F$10:$BN$70,MATCH(ROUND(G786*2,1)/2,神经网络!$D$10:$D$70,0),MATCH(ROUND(E786*2,1)/2,神经网络!$F$8:$BN$8,0))</f>
        <v>0.17302826378439787</v>
      </c>
      <c r="I786">
        <f t="shared" si="24"/>
        <v>0.98491075810454554</v>
      </c>
      <c r="J786">
        <f t="shared" si="25"/>
        <v>4.7085112325924801</v>
      </c>
      <c r="K786">
        <f t="shared" si="26"/>
        <v>0.20917668227845751</v>
      </c>
    </row>
    <row r="787" spans="1:11">
      <c r="A787" s="862">
        <v>41190</v>
      </c>
      <c r="B787">
        <v>11.7781</v>
      </c>
      <c r="C787">
        <v>15.111985000000001</v>
      </c>
      <c r="D787">
        <v>1.7449319999999999</v>
      </c>
      <c r="E787">
        <f>LN(D787/参数实验室!$E$53)/参数实验室!$E$55</f>
        <v>-3.6181274883269554E-2</v>
      </c>
      <c r="F787">
        <f t="shared" si="27"/>
        <v>1.2830579635085455</v>
      </c>
      <c r="G787">
        <f>LN(F787/参数实验室!$E$58)/参数实验室!$E$59</f>
        <v>-5.9712115942945725E-2</v>
      </c>
      <c r="H787">
        <f>INDEX(神经网络!$F$10:$BN$70,MATCH(ROUND(G787*2,1)/2,神经网络!$D$10:$D$70,0),MATCH(ROUND(E787*2,1)/2,神经网络!$F$8:$BN$8,0))</f>
        <v>0.11858556166944165</v>
      </c>
      <c r="I787">
        <f t="shared" si="24"/>
        <v>0.98459447496673058</v>
      </c>
      <c r="J787">
        <f t="shared" si="25"/>
        <v>4.6997725549658886</v>
      </c>
      <c r="K787">
        <f t="shared" si="26"/>
        <v>0.209498324323458</v>
      </c>
    </row>
    <row r="788" spans="1:11">
      <c r="A788" s="862">
        <v>41191</v>
      </c>
      <c r="B788">
        <v>11.895</v>
      </c>
      <c r="C788">
        <v>15.31908</v>
      </c>
      <c r="D788">
        <v>1.759511</v>
      </c>
      <c r="E788">
        <f>LN(D788/参数实验室!$E$53)/参数实验室!$E$55</f>
        <v>-2.6365323093763247E-2</v>
      </c>
      <c r="F788">
        <f t="shared" si="27"/>
        <v>1.287858764186633</v>
      </c>
      <c r="G788">
        <f>LN(F788/参数实验室!$E$58)/参数实验室!$E$59</f>
        <v>-5.7751941544813272E-2</v>
      </c>
      <c r="H788">
        <f>INDEX(神经网络!$F$10:$BN$70,MATCH(ROUND(G788*2,1)/2,神经网络!$D$10:$D$70,0),MATCH(ROUND(E788*2,1)/2,神经网络!$F$8:$BN$8,0))</f>
        <v>0.11858556166944165</v>
      </c>
      <c r="I788">
        <f t="shared" si="24"/>
        <v>0.98575332832374851</v>
      </c>
      <c r="J788">
        <f t="shared" si="25"/>
        <v>4.7464187382786056</v>
      </c>
      <c r="K788">
        <f t="shared" si="26"/>
        <v>0.20768359950501417</v>
      </c>
    </row>
    <row r="789" spans="1:11">
      <c r="A789" s="862">
        <v>41192</v>
      </c>
      <c r="B789">
        <v>12.12</v>
      </c>
      <c r="C789">
        <v>15.366823999999999</v>
      </c>
      <c r="D789">
        <v>1.798467</v>
      </c>
      <c r="E789">
        <f>LN(D789/参数实验室!$E$53)/参数实验室!$E$55</f>
        <v>-5.3025385755201178E-4</v>
      </c>
      <c r="F789">
        <f t="shared" si="27"/>
        <v>1.2678897689768978</v>
      </c>
      <c r="G789">
        <f>LN(F789/参数实验室!$E$58)/参数实验室!$E$59</f>
        <v>-6.5953860492393782E-2</v>
      </c>
      <c r="H789">
        <f>INDEX(神经网络!$F$10:$BN$70,MATCH(ROUND(G789*2,1)/2,神经网络!$D$10:$D$70,0),MATCH(ROUND(E789*2,1)/2,神经网络!$F$8:$BN$8,0))</f>
        <v>0.17302826378439787</v>
      </c>
      <c r="I789">
        <f t="shared" si="24"/>
        <v>0.98796447798528941</v>
      </c>
      <c r="J789">
        <f t="shared" si="25"/>
        <v>4.8361996727983767</v>
      </c>
      <c r="K789">
        <f t="shared" si="26"/>
        <v>0.20428529523753558</v>
      </c>
    </row>
    <row r="790" spans="1:11">
      <c r="A790" s="862">
        <v>41193</v>
      </c>
      <c r="B790">
        <v>12.03</v>
      </c>
      <c r="C790">
        <v>15.473554999999999</v>
      </c>
      <c r="D790">
        <v>1.790783</v>
      </c>
      <c r="E790">
        <f>LN(D790/参数实验室!$E$53)/参数实验室!$E$55</f>
        <v>-5.5815808901728886E-3</v>
      </c>
      <c r="F790">
        <f t="shared" si="27"/>
        <v>1.2862472984206152</v>
      </c>
      <c r="G790">
        <f>LN(F790/参数实验室!$E$58)/参数实验室!$E$59</f>
        <v>-5.8409089628460302E-2</v>
      </c>
      <c r="H790">
        <f>INDEX(神经网络!$F$10:$BN$70,MATCH(ROUND(G790*2,1)/2,神经网络!$D$10:$D$70,0),MATCH(ROUND(E790*2,1)/2,神经网络!$F$8:$BN$8,0))</f>
        <v>0.17302826378439787</v>
      </c>
      <c r="I790">
        <f t="shared" si="24"/>
        <v>0.98669507864142969</v>
      </c>
      <c r="J790">
        <f t="shared" si="25"/>
        <v>4.8002872989904679</v>
      </c>
      <c r="K790">
        <f t="shared" si="26"/>
        <v>0.2055491717858092</v>
      </c>
    </row>
    <row r="791" spans="1:11">
      <c r="A791" s="862">
        <v>41194</v>
      </c>
      <c r="B791">
        <v>12</v>
      </c>
      <c r="C791">
        <v>15.573536000000001</v>
      </c>
      <c r="D791">
        <v>1.7833829999999999</v>
      </c>
      <c r="E791">
        <f>LN(D791/参数实验室!$E$53)/参数实验室!$E$55</f>
        <v>-1.0466740941335092E-2</v>
      </c>
      <c r="F791">
        <f t="shared" si="27"/>
        <v>1.2977946666666667</v>
      </c>
      <c r="G791">
        <f>LN(F791/参数实验室!$E$58)/参数实验室!$E$59</f>
        <v>-5.3718203539015297E-2</v>
      </c>
      <c r="H791">
        <f>INDEX(神经网络!$F$10:$BN$70,MATCH(ROUND(G791*2,1)/2,神经网络!$D$10:$D$70,0),MATCH(ROUND(E791*2,1)/2,神经网络!$F$8:$BN$8,0))</f>
        <v>0.17302826378439787</v>
      </c>
      <c r="I791">
        <f t="shared" ref="I791:I854" si="28">I790*(1+(B791-B790)/B790*H790)</f>
        <v>0.98626932767798348</v>
      </c>
      <c r="J791">
        <f t="shared" ref="J791:J854" si="29">J790*B791/B790</f>
        <v>4.7883165077211647</v>
      </c>
      <c r="K791">
        <f t="shared" ref="K791:K854" si="30">I791/J791</f>
        <v>0.20597413017448268</v>
      </c>
    </row>
    <row r="792" spans="1:11">
      <c r="A792" s="862">
        <v>41195</v>
      </c>
      <c r="B792">
        <v>11.861000000000001</v>
      </c>
      <c r="C792">
        <v>15.4255</v>
      </c>
      <c r="D792">
        <v>1.7677860000000001</v>
      </c>
      <c r="E792">
        <f>LN(D792/参数实验室!$E$53)/参数实验室!$E$55</f>
        <v>-2.0829936647034333E-2</v>
      </c>
      <c r="F792">
        <f t="shared" si="27"/>
        <v>1.3005227215243234</v>
      </c>
      <c r="G792">
        <f>LN(F792/参数实验室!$E$58)/参数实验室!$E$59</f>
        <v>-5.2616081716310846E-2</v>
      </c>
      <c r="H792">
        <f>INDEX(神经网络!$F$10:$BN$70,MATCH(ROUND(G792*2,1)/2,神经网络!$D$10:$D$70,0),MATCH(ROUND(E792*2,1)/2,神经网络!$F$8:$BN$8,0))</f>
        <v>0.17302826378439787</v>
      </c>
      <c r="I792">
        <f t="shared" si="28"/>
        <v>0.98429260324086032</v>
      </c>
      <c r="J792">
        <f t="shared" si="29"/>
        <v>4.7328518415067284</v>
      </c>
      <c r="K792">
        <f t="shared" si="30"/>
        <v>0.20797029702233519</v>
      </c>
    </row>
    <row r="793" spans="1:11">
      <c r="A793" s="862">
        <v>41196</v>
      </c>
      <c r="B793">
        <v>11.738899999999999</v>
      </c>
      <c r="C793">
        <v>15.822487000000001</v>
      </c>
      <c r="D793">
        <v>1.726248</v>
      </c>
      <c r="E793">
        <f>LN(D793/参数实验室!$E$53)/参数实验室!$E$55</f>
        <v>-4.8881695195300133E-2</v>
      </c>
      <c r="F793">
        <f t="shared" si="27"/>
        <v>1.3478679433337026</v>
      </c>
      <c r="G793">
        <f>LN(F793/参数实验室!$E$58)/参数实验室!$E$59</f>
        <v>-3.3848473829988623E-2</v>
      </c>
      <c r="H793">
        <f>INDEX(神经网络!$F$10:$BN$70,MATCH(ROUND(G793*2,1)/2,神经网络!$D$10:$D$70,0),MATCH(ROUND(E793*2,1)/2,神经网络!$F$8:$BN$8,0))</f>
        <v>0.11858556166944165</v>
      </c>
      <c r="I793">
        <f t="shared" si="28"/>
        <v>0.982539386417004</v>
      </c>
      <c r="J793">
        <f t="shared" si="29"/>
        <v>4.6841307210406651</v>
      </c>
      <c r="K793">
        <f t="shared" si="30"/>
        <v>0.20975917303151501</v>
      </c>
    </row>
    <row r="794" spans="1:11">
      <c r="A794" s="862">
        <v>41197</v>
      </c>
      <c r="B794">
        <v>11.838100000000001</v>
      </c>
      <c r="C794">
        <v>15.603785</v>
      </c>
      <c r="D794">
        <v>1.7617929999999999</v>
      </c>
      <c r="E794">
        <f>LN(D794/参数实验室!$E$53)/参数实验室!$E$55</f>
        <v>-2.4836232007262149E-2</v>
      </c>
      <c r="F794">
        <f t="shared" si="27"/>
        <v>1.3180987658492493</v>
      </c>
      <c r="G794">
        <f>LN(F794/参数实验室!$E$58)/参数实验室!$E$59</f>
        <v>-4.5570392600256429E-2</v>
      </c>
      <c r="H794">
        <f>INDEX(神经网络!$F$10:$BN$70,MATCH(ROUND(G794*2,1)/2,神经网络!$D$10:$D$70,0),MATCH(ROUND(E794*2,1)/2,神经网络!$F$8:$BN$8,0))</f>
        <v>0.17302826378439787</v>
      </c>
      <c r="I794">
        <f t="shared" si="28"/>
        <v>0.98352400052156752</v>
      </c>
      <c r="J794">
        <f t="shared" si="29"/>
        <v>4.7237141375044933</v>
      </c>
      <c r="K794">
        <f t="shared" si="30"/>
        <v>0.20820988990691902</v>
      </c>
    </row>
    <row r="795" spans="1:11">
      <c r="A795" s="862">
        <v>41198</v>
      </c>
      <c r="B795">
        <v>11.8499</v>
      </c>
      <c r="C795">
        <v>15.705995</v>
      </c>
      <c r="D795">
        <v>1.750796</v>
      </c>
      <c r="E795">
        <f>LN(D795/参数实验室!$E$53)/参数实验室!$E$55</f>
        <v>-3.2223255545583217E-2</v>
      </c>
      <c r="F795">
        <f t="shared" si="27"/>
        <v>1.3254116068490029</v>
      </c>
      <c r="G795">
        <f>LN(F795/参数实验室!$E$58)/参数实验室!$E$59</f>
        <v>-4.2666538697872305E-2</v>
      </c>
      <c r="H795">
        <f>INDEX(神经网络!$F$10:$BN$70,MATCH(ROUND(G795*2,1)/2,神经网络!$D$10:$D$70,0),MATCH(ROUND(E795*2,1)/2,神经网络!$F$8:$BN$8,0))</f>
        <v>0.11858556166944165</v>
      </c>
      <c r="I795">
        <f t="shared" si="28"/>
        <v>0.98369363026893974</v>
      </c>
      <c r="J795">
        <f t="shared" si="29"/>
        <v>4.7284226487370855</v>
      </c>
      <c r="K795">
        <f t="shared" si="30"/>
        <v>0.20803843127933466</v>
      </c>
    </row>
    <row r="796" spans="1:11">
      <c r="A796" s="862">
        <v>41199</v>
      </c>
      <c r="B796">
        <v>11.81</v>
      </c>
      <c r="C796">
        <v>16.01839</v>
      </c>
      <c r="D796">
        <v>1.7561610000000001</v>
      </c>
      <c r="E796">
        <f>LN(D796/参数实验室!$E$53)/参数实验室!$E$55</f>
        <v>-2.8613641232351293E-2</v>
      </c>
      <c r="F796">
        <f t="shared" si="27"/>
        <v>1.3563412362404741</v>
      </c>
      <c r="G796">
        <f>LN(F796/参数实验室!$E$58)/参数实验室!$E$59</f>
        <v>-3.0559337302843971E-2</v>
      </c>
      <c r="H796">
        <f>INDEX(神经网络!$F$10:$BN$70,MATCH(ROUND(G796*2,1)/2,神经网络!$D$10:$D$70,0),MATCH(ROUND(E796*2,1)/2,神经网络!$F$8:$BN$8,0))</f>
        <v>0.11858556166944165</v>
      </c>
      <c r="I796">
        <f t="shared" si="28"/>
        <v>0.98330084979989962</v>
      </c>
      <c r="J796">
        <f t="shared" si="29"/>
        <v>4.7125014963489127</v>
      </c>
      <c r="K796">
        <f t="shared" si="30"/>
        <v>0.20865793900791926</v>
      </c>
    </row>
    <row r="797" spans="1:11">
      <c r="A797" s="862">
        <v>41200</v>
      </c>
      <c r="B797">
        <v>11.9398</v>
      </c>
      <c r="C797">
        <v>16.167601999999999</v>
      </c>
      <c r="D797">
        <v>1.7547379999999999</v>
      </c>
      <c r="E797">
        <f>LN(D797/参数实验室!$E$53)/参数实验室!$E$55</f>
        <v>-2.9569971196899195E-2</v>
      </c>
      <c r="F797">
        <f t="shared" si="27"/>
        <v>1.354093200891137</v>
      </c>
      <c r="G797">
        <f>LN(F797/参数实验室!$E$58)/参数实验室!$E$59</f>
        <v>-3.1429965786954867E-2</v>
      </c>
      <c r="H797">
        <f>INDEX(神经网络!$F$10:$BN$70,MATCH(ROUND(G797*2,1)/2,神经网络!$D$10:$D$70,0),MATCH(ROUND(E797*2,1)/2,神经网络!$F$8:$BN$8,0))</f>
        <v>0.11858556166944165</v>
      </c>
      <c r="I797">
        <f t="shared" si="28"/>
        <v>0.98458242184109779</v>
      </c>
      <c r="J797">
        <f t="shared" si="29"/>
        <v>4.7642951199074295</v>
      </c>
      <c r="K797">
        <f t="shared" si="30"/>
        <v>0.20665857111308172</v>
      </c>
    </row>
    <row r="798" spans="1:11">
      <c r="A798" s="862">
        <v>41201</v>
      </c>
      <c r="B798">
        <v>11.7401</v>
      </c>
      <c r="C798">
        <v>16.268712000000001</v>
      </c>
      <c r="D798">
        <v>1.7290179999999999</v>
      </c>
      <c r="E798">
        <f>LN(D798/参数实验室!$E$53)/参数实验室!$E$55</f>
        <v>-4.6990137679391988E-2</v>
      </c>
      <c r="F798">
        <f t="shared" si="27"/>
        <v>1.3857387926849005</v>
      </c>
      <c r="G798">
        <f>LN(F798/参数实验室!$E$58)/参数实验室!$E$59</f>
        <v>-1.9305094264628942E-2</v>
      </c>
      <c r="H798">
        <f>INDEX(神经网络!$F$10:$BN$70,MATCH(ROUND(G798*2,1)/2,神经网络!$D$10:$D$70,0),MATCH(ROUND(E798*2,1)/2,神经网络!$F$8:$BN$8,0))</f>
        <v>0.22498390854117628</v>
      </c>
      <c r="I798">
        <f t="shared" si="28"/>
        <v>0.98262958973981251</v>
      </c>
      <c r="J798">
        <f t="shared" si="29"/>
        <v>4.6846095526914366</v>
      </c>
      <c r="K798">
        <f t="shared" si="30"/>
        <v>0.20975698800239709</v>
      </c>
    </row>
    <row r="799" spans="1:11">
      <c r="A799" s="862">
        <v>41202</v>
      </c>
      <c r="B799">
        <v>11.7399</v>
      </c>
      <c r="C799">
        <v>16.244993999999998</v>
      </c>
      <c r="D799">
        <v>1.7193240000000001</v>
      </c>
      <c r="E799">
        <f>LN(D799/参数实验室!$E$53)/参数实验室!$E$55</f>
        <v>-5.3623214140124345E-2</v>
      </c>
      <c r="F799">
        <f t="shared" si="27"/>
        <v>1.3837421102394396</v>
      </c>
      <c r="G799">
        <f>LN(F799/参数实验室!$E$58)/参数实验室!$E$59</f>
        <v>-2.0061890987592573E-2</v>
      </c>
      <c r="H799">
        <f>INDEX(神经网络!$F$10:$BN$70,MATCH(ROUND(G799*2,1)/2,神经网络!$D$10:$D$70,0),MATCH(ROUND(E799*2,1)/2,神经网络!$F$8:$BN$8,0))</f>
        <v>0.22498390854117628</v>
      </c>
      <c r="I799">
        <f t="shared" si="28"/>
        <v>0.98262582357349793</v>
      </c>
      <c r="J799">
        <f t="shared" si="29"/>
        <v>4.6845297474163088</v>
      </c>
      <c r="K799">
        <f t="shared" si="30"/>
        <v>0.20975975744746894</v>
      </c>
    </row>
    <row r="800" spans="1:11">
      <c r="A800" s="862">
        <v>41203</v>
      </c>
      <c r="B800">
        <v>11.6311</v>
      </c>
      <c r="C800">
        <v>16.375468999999999</v>
      </c>
      <c r="D800">
        <v>1.7087829999999999</v>
      </c>
      <c r="E800">
        <f>LN(D800/参数实验室!$E$53)/参数实验室!$E$55</f>
        <v>-6.0878424165811462E-2</v>
      </c>
      <c r="F800">
        <f t="shared" si="27"/>
        <v>1.4079037236374889</v>
      </c>
      <c r="G800">
        <f>LN(F800/参数实验室!$E$58)/参数实验室!$E$59</f>
        <v>-1.0976471206902223E-2</v>
      </c>
      <c r="H800">
        <f>INDEX(神经网络!$F$10:$BN$70,MATCH(ROUND(G800*2,1)/2,神经网络!$D$10:$D$70,0),MATCH(ROUND(E800*2,1)/2,神经网络!$F$8:$BN$8,0))</f>
        <v>0.22498390854117628</v>
      </c>
      <c r="I800">
        <f t="shared" si="28"/>
        <v>0.9805770020479132</v>
      </c>
      <c r="J800">
        <f t="shared" si="29"/>
        <v>4.6411156777463036</v>
      </c>
      <c r="K800">
        <f t="shared" si="30"/>
        <v>0.21128044852441066</v>
      </c>
    </row>
    <row r="801" spans="1:11">
      <c r="A801" s="862">
        <v>41204</v>
      </c>
      <c r="B801">
        <v>11.710100000000001</v>
      </c>
      <c r="C801">
        <v>16.417338000000001</v>
      </c>
      <c r="D801">
        <v>1.719741</v>
      </c>
      <c r="E801">
        <f>LN(D801/参数实验室!$E$53)/参数实验室!$E$55</f>
        <v>-5.3337114804899548E-2</v>
      </c>
      <c r="F801">
        <f t="shared" si="27"/>
        <v>1.4019810249271996</v>
      </c>
      <c r="G801">
        <f>LN(F801/参数实验室!$E$58)/参数实验室!$E$59</f>
        <v>-1.3189058017992588E-2</v>
      </c>
      <c r="H801">
        <f>INDEX(神经网络!$F$10:$BN$70,MATCH(ROUND(G801*2,1)/2,神经网络!$D$10:$D$70,0),MATCH(ROUND(E801*2,1)/2,神经网络!$F$8:$BN$8,0))</f>
        <v>0.22498390854117628</v>
      </c>
      <c r="I801">
        <f t="shared" si="28"/>
        <v>0.98207544240842592</v>
      </c>
      <c r="J801">
        <f t="shared" si="29"/>
        <v>4.6726387614221343</v>
      </c>
      <c r="K801">
        <f t="shared" si="30"/>
        <v>0.21017576845797678</v>
      </c>
    </row>
    <row r="802" spans="1:11">
      <c r="A802" s="862">
        <v>41205</v>
      </c>
      <c r="B802">
        <v>11.65</v>
      </c>
      <c r="C802">
        <v>16.765993999999999</v>
      </c>
      <c r="D802">
        <v>1.7137260000000001</v>
      </c>
      <c r="E802">
        <f>LN(D802/参数实验室!$E$53)/参数实验室!$E$55</f>
        <v>-5.7470676025717551E-2</v>
      </c>
      <c r="F802">
        <f t="shared" si="27"/>
        <v>1.4391411158798282</v>
      </c>
      <c r="G802">
        <f>LN(F802/参数实验室!$E$58)/参数实验室!$E$59</f>
        <v>5.4124661982142195E-4</v>
      </c>
      <c r="H802">
        <f>INDEX(神经网络!$F$10:$BN$70,MATCH(ROUND(G802*2,1)/2,神经网络!$D$10:$D$70,0),MATCH(ROUND(E802*2,1)/2,神经网络!$F$8:$BN$8,0))</f>
        <v>0.22498390854117628</v>
      </c>
      <c r="I802">
        <f t="shared" si="28"/>
        <v>0.98094144992261678</v>
      </c>
      <c r="J802">
        <f t="shared" si="29"/>
        <v>4.6486572762459639</v>
      </c>
      <c r="K802">
        <f t="shared" si="30"/>
        <v>0.2110160830601775</v>
      </c>
    </row>
    <row r="803" spans="1:11">
      <c r="A803" s="862">
        <v>41206</v>
      </c>
      <c r="B803">
        <v>11.65</v>
      </c>
      <c r="C803">
        <v>16.708117999999999</v>
      </c>
      <c r="D803">
        <v>1.700976</v>
      </c>
      <c r="E803">
        <f>LN(D803/参数实验室!$E$53)/参数实验室!$E$55</f>
        <v>-6.6280770589797908E-2</v>
      </c>
      <c r="F803">
        <f t="shared" si="27"/>
        <v>1.4341732188841201</v>
      </c>
      <c r="G803">
        <f>LN(F803/参数实验室!$E$58)/参数实验室!$E$59</f>
        <v>-1.27367727516993E-3</v>
      </c>
      <c r="H803">
        <f>INDEX(神经网络!$F$10:$BN$70,MATCH(ROUND(G803*2,1)/2,神经网络!$D$10:$D$70,0),MATCH(ROUND(E803*2,1)/2,神经网络!$F$8:$BN$8,0))</f>
        <v>0.22498390854117628</v>
      </c>
      <c r="I803">
        <f t="shared" si="28"/>
        <v>0.98094144992261678</v>
      </c>
      <c r="J803">
        <f t="shared" si="29"/>
        <v>4.6486572762459639</v>
      </c>
      <c r="K803">
        <f t="shared" si="30"/>
        <v>0.2110160830601775</v>
      </c>
    </row>
    <row r="804" spans="1:11">
      <c r="A804" s="862">
        <v>41207</v>
      </c>
      <c r="B804">
        <v>10.861599999999999</v>
      </c>
      <c r="C804">
        <v>16.701740000000001</v>
      </c>
      <c r="D804">
        <v>1.574452</v>
      </c>
      <c r="E804">
        <f>LN(D804/参数实验室!$E$53)/参数实验室!$E$55</f>
        <v>-0.15746971351463609</v>
      </c>
      <c r="F804">
        <f t="shared" si="27"/>
        <v>1.537686896958091</v>
      </c>
      <c r="G804">
        <f>LN(F804/参数实验室!$E$58)/参数实验室!$E$59</f>
        <v>3.5303791071652525E-2</v>
      </c>
      <c r="H804">
        <f>INDEX(神经网络!$F$10:$BN$70,MATCH(ROUND(G804*2,1)/2,神经网络!$D$10:$D$70,0),MATCH(ROUND(E804*2,1)/2,神经网络!$F$8:$BN$8,0))</f>
        <v>0.22461934622626067</v>
      </c>
      <c r="I804">
        <f t="shared" si="28"/>
        <v>0.96600610579540225</v>
      </c>
      <c r="J804">
        <f t="shared" si="29"/>
        <v>4.3340648816886835</v>
      </c>
      <c r="K804">
        <f t="shared" si="30"/>
        <v>0.22288685844938641</v>
      </c>
    </row>
    <row r="805" spans="1:11">
      <c r="A805" s="862">
        <v>41208</v>
      </c>
      <c r="B805">
        <v>10.1706</v>
      </c>
      <c r="C805">
        <v>16.466940000000001</v>
      </c>
      <c r="D805">
        <v>1.48688</v>
      </c>
      <c r="E805">
        <f>LN(D805/参数实验室!$E$53)/参数实验室!$E$55</f>
        <v>-0.22498381860144576</v>
      </c>
      <c r="F805">
        <f t="shared" si="27"/>
        <v>1.6190726210843018</v>
      </c>
      <c r="G805">
        <f>LN(F805/参数实验室!$E$58)/参数实验室!$E$59</f>
        <v>6.2372748324523442E-2</v>
      </c>
      <c r="H805">
        <f>INDEX(神经网络!$F$10:$BN$70,MATCH(ROUND(G805*2,1)/2,神经网络!$D$10:$D$70,0),MATCH(ROUND(E805*2,1)/2,神经网络!$F$8:$BN$8,0))</f>
        <v>0.17242372502814296</v>
      </c>
      <c r="I805">
        <f t="shared" si="28"/>
        <v>0.95220190484760192</v>
      </c>
      <c r="J805">
        <f t="shared" si="29"/>
        <v>4.0583376561190736</v>
      </c>
      <c r="K805">
        <f t="shared" si="30"/>
        <v>0.23462855620499998</v>
      </c>
    </row>
    <row r="806" spans="1:11">
      <c r="A806" s="862">
        <v>41209</v>
      </c>
      <c r="B806">
        <v>10.2605</v>
      </c>
      <c r="C806">
        <v>16.359418000000002</v>
      </c>
      <c r="D806">
        <v>1.536141</v>
      </c>
      <c r="E806">
        <f>LN(D806/参数实验室!$E$53)/参数实验室!$E$55</f>
        <v>-0.18653157541339327</v>
      </c>
      <c r="F806">
        <f t="shared" si="27"/>
        <v>1.5944074850153502</v>
      </c>
      <c r="G806">
        <f>LN(F806/参数实验室!$E$58)/参数实验室!$E$59</f>
        <v>5.4315532972608722E-2</v>
      </c>
      <c r="H806">
        <f>INDEX(神经网络!$F$10:$BN$70,MATCH(ROUND(G806*2,1)/2,神经网络!$D$10:$D$70,0),MATCH(ROUND(E806*2,1)/2,神经网络!$F$8:$BN$8,0))</f>
        <v>0.17242372502814296</v>
      </c>
      <c r="I806">
        <f t="shared" si="28"/>
        <v>0.95365314466896967</v>
      </c>
      <c r="J806">
        <f t="shared" si="29"/>
        <v>4.0942101272894176</v>
      </c>
      <c r="K806">
        <f t="shared" si="30"/>
        <v>0.23292725947613691</v>
      </c>
    </row>
    <row r="807" spans="1:11">
      <c r="A807" s="862">
        <v>41210</v>
      </c>
      <c r="B807">
        <v>10.7</v>
      </c>
      <c r="C807">
        <v>16.315899000000002</v>
      </c>
      <c r="D807">
        <v>1.57243</v>
      </c>
      <c r="E807">
        <f>LN(D807/参数实验室!$E$53)/参数实验室!$E$55</f>
        <v>-0.15898579285132428</v>
      </c>
      <c r="F807">
        <f t="shared" si="27"/>
        <v>1.524850373831776</v>
      </c>
      <c r="G807">
        <f>LN(F807/参数实验室!$E$58)/参数实验室!$E$59</f>
        <v>3.09039487702042E-2</v>
      </c>
      <c r="H807">
        <f>INDEX(神经网络!$F$10:$BN$70,MATCH(ROUND(G807*2,1)/2,神经网络!$D$10:$D$70,0),MATCH(ROUND(E807*2,1)/2,神经网络!$F$8:$BN$8,0))</f>
        <v>0.22461934622626067</v>
      </c>
      <c r="I807">
        <f t="shared" si="28"/>
        <v>0.9606964712052205</v>
      </c>
      <c r="J807">
        <f t="shared" si="29"/>
        <v>4.2695822193847048</v>
      </c>
      <c r="K807">
        <f t="shared" si="30"/>
        <v>0.22500947911097208</v>
      </c>
    </row>
    <row r="808" spans="1:11">
      <c r="A808" s="862">
        <v>41211</v>
      </c>
      <c r="B808">
        <v>10.6</v>
      </c>
      <c r="C808">
        <v>16.467414999999999</v>
      </c>
      <c r="D808">
        <v>1.5604039999999999</v>
      </c>
      <c r="E808">
        <f>LN(D808/参数实验室!$E$53)/参数实验室!$E$55</f>
        <v>-0.16804326745786111</v>
      </c>
      <c r="F808">
        <f t="shared" si="27"/>
        <v>1.553529716981132</v>
      </c>
      <c r="G808">
        <f>LN(F808/参数实验室!$E$58)/参数实验室!$E$59</f>
        <v>4.0683705834445881E-2</v>
      </c>
      <c r="H808">
        <f>INDEX(神经网络!$F$10:$BN$70,MATCH(ROUND(G808*2,1)/2,神经网络!$D$10:$D$70,0),MATCH(ROUND(E808*2,1)/2,神经网络!$F$8:$BN$8,0))</f>
        <v>0.22461934622626067</v>
      </c>
      <c r="I808">
        <f t="shared" si="28"/>
        <v>0.95867973276331397</v>
      </c>
      <c r="J808">
        <f t="shared" si="29"/>
        <v>4.2296795818203625</v>
      </c>
      <c r="K808">
        <f t="shared" si="30"/>
        <v>0.22665540361114517</v>
      </c>
    </row>
    <row r="809" spans="1:11">
      <c r="A809" s="862">
        <v>41212</v>
      </c>
      <c r="B809">
        <v>10.887499999999999</v>
      </c>
      <c r="C809">
        <v>16.683616000000001</v>
      </c>
      <c r="D809">
        <v>1.592854</v>
      </c>
      <c r="E809">
        <f>LN(D809/参数实验室!$E$53)/参数实验室!$E$55</f>
        <v>-0.14376086222027865</v>
      </c>
      <c r="F809">
        <f t="shared" si="27"/>
        <v>1.5323642709529279</v>
      </c>
      <c r="G809">
        <f>LN(F809/参数实验室!$E$58)/参数实验室!$E$59</f>
        <v>3.3483883568590528E-2</v>
      </c>
      <c r="H809">
        <f>INDEX(神经网络!$F$10:$BN$70,MATCH(ROUND(G809*2,1)/2,神经网络!$D$10:$D$70,0),MATCH(ROUND(E809*2,1)/2,神经网络!$F$8:$BN$8,0))</f>
        <v>0.22461934622626067</v>
      </c>
      <c r="I809">
        <f t="shared" si="28"/>
        <v>0.96452026854245798</v>
      </c>
      <c r="J809">
        <f t="shared" si="29"/>
        <v>4.3443996648178489</v>
      </c>
      <c r="K809">
        <f t="shared" si="30"/>
        <v>0.22201462640590139</v>
      </c>
    </row>
    <row r="810" spans="1:11">
      <c r="A810" s="862">
        <v>41213</v>
      </c>
      <c r="B810">
        <v>11.201000000000001</v>
      </c>
      <c r="C810">
        <v>16.577193000000001</v>
      </c>
      <c r="D810">
        <v>1.6314960000000001</v>
      </c>
      <c r="E810">
        <f>LN(D810/参数实验室!$E$53)/参数实验室!$E$55</f>
        <v>-0.11548216568146408</v>
      </c>
      <c r="F810">
        <f t="shared" si="27"/>
        <v>1.4799743772877423</v>
      </c>
      <c r="G810">
        <f>LN(F810/参数实验室!$E$58)/参数实验室!$E$59</f>
        <v>1.5225763484450228E-2</v>
      </c>
      <c r="H810">
        <f>INDEX(神经网络!$F$10:$BN$70,MATCH(ROUND(G810*2,1)/2,神经网络!$D$10:$D$70,0),MATCH(ROUND(E810*2,1)/2,神经网络!$F$8:$BN$8,0))</f>
        <v>0.17284420046887178</v>
      </c>
      <c r="I810">
        <f t="shared" si="28"/>
        <v>0.97075859207462911</v>
      </c>
      <c r="J810">
        <f t="shared" si="29"/>
        <v>4.4694944335820654</v>
      </c>
      <c r="K810">
        <f t="shared" si="30"/>
        <v>0.21719650991859879</v>
      </c>
    </row>
    <row r="811" spans="1:11">
      <c r="A811" s="862">
        <v>41214</v>
      </c>
      <c r="B811">
        <v>10.57</v>
      </c>
      <c r="C811">
        <v>16.714466999999999</v>
      </c>
      <c r="D811">
        <v>1.5558670000000001</v>
      </c>
      <c r="E811">
        <f>LN(D811/参数实验室!$E$53)/参数实验室!$E$55</f>
        <v>-0.1714784913198229</v>
      </c>
      <c r="F811">
        <f t="shared" si="27"/>
        <v>1.5813119205298012</v>
      </c>
      <c r="G811">
        <f>LN(F811/参数实验室!$E$58)/参数实验室!$E$59</f>
        <v>4.9986876660035665E-2</v>
      </c>
      <c r="H811">
        <f>INDEX(神经网络!$F$10:$BN$70,MATCH(ROUND(G811*2,1)/2,神经网络!$D$10:$D$70,0),MATCH(ROUND(E811*2,1)/2,神经网络!$F$8:$BN$8,0))</f>
        <v>0.22461934622626067</v>
      </c>
      <c r="I811">
        <f t="shared" si="28"/>
        <v>0.96130626769369754</v>
      </c>
      <c r="J811">
        <f t="shared" si="29"/>
        <v>4.2177087905510602</v>
      </c>
      <c r="K811">
        <f t="shared" si="30"/>
        <v>0.22792144157683752</v>
      </c>
    </row>
    <row r="812" spans="1:11">
      <c r="A812" s="862">
        <v>41215</v>
      </c>
      <c r="B812">
        <v>10.4688</v>
      </c>
      <c r="C812">
        <v>16.641051999999998</v>
      </c>
      <c r="D812">
        <v>1.5453110000000001</v>
      </c>
      <c r="E812">
        <f>LN(D812/参数实验室!$E$53)/参数实验室!$E$55</f>
        <v>-0.17950997054503276</v>
      </c>
      <c r="F812">
        <f t="shared" si="27"/>
        <v>1.5895854348158336</v>
      </c>
      <c r="G812">
        <f>LN(F812/参数实验室!$E$58)/参数实验室!$E$59</f>
        <v>5.272578416233864E-2</v>
      </c>
      <c r="H812">
        <f>INDEX(神经网络!$F$10:$BN$70,MATCH(ROUND(G812*2,1)/2,神经网络!$D$10:$D$70,0),MATCH(ROUND(E812*2,1)/2,神经网络!$F$8:$BN$8,0))</f>
        <v>0.17242372502814296</v>
      </c>
      <c r="I812">
        <f t="shared" si="28"/>
        <v>0.95923891555370666</v>
      </c>
      <c r="J812">
        <f t="shared" si="29"/>
        <v>4.1773273213359445</v>
      </c>
      <c r="K812">
        <f t="shared" si="30"/>
        <v>0.22962981872508231</v>
      </c>
    </row>
    <row r="813" spans="1:11">
      <c r="A813" s="862">
        <v>41216</v>
      </c>
      <c r="B813">
        <v>10.6425</v>
      </c>
      <c r="C813">
        <v>16.513722999999999</v>
      </c>
      <c r="D813">
        <v>1.562384</v>
      </c>
      <c r="E813">
        <f>LN(D813/参数实验室!$E$53)/参数实验室!$E$55</f>
        <v>-0.16654722498806093</v>
      </c>
      <c r="F813">
        <f t="shared" si="27"/>
        <v>1.5516770495654215</v>
      </c>
      <c r="G813">
        <f>LN(F813/参数实验室!$E$58)/参数实验室!$E$59</f>
        <v>4.0057415753233613E-2</v>
      </c>
      <c r="H813">
        <f>INDEX(神经网络!$F$10:$BN$70,MATCH(ROUND(G813*2,1)/2,神经网络!$D$10:$D$70,0),MATCH(ROUND(E813*2,1)/2,神经网络!$F$8:$BN$8,0))</f>
        <v>0.22461934622626067</v>
      </c>
      <c r="I813">
        <f t="shared" si="28"/>
        <v>0.96198318486021128</v>
      </c>
      <c r="J813">
        <f t="shared" si="29"/>
        <v>4.2466382027852081</v>
      </c>
      <c r="K813">
        <f t="shared" si="30"/>
        <v>0.22652817097281402</v>
      </c>
    </row>
    <row r="814" spans="1:11">
      <c r="A814" s="862">
        <v>41217</v>
      </c>
      <c r="B814">
        <v>10.8001</v>
      </c>
      <c r="C814">
        <v>16.325513999999998</v>
      </c>
      <c r="D814">
        <v>1.5810930000000001</v>
      </c>
      <c r="E814">
        <f>LN(D814/参数实验室!$E$53)/参数实验室!$E$55</f>
        <v>-0.15250400847143519</v>
      </c>
      <c r="F814">
        <f t="shared" si="27"/>
        <v>1.5116076702993488</v>
      </c>
      <c r="G814">
        <f>LN(F814/参数实验室!$E$58)/参数实验室!$E$59</f>
        <v>2.6325897332159839E-2</v>
      </c>
      <c r="H814">
        <f>INDEX(神经网络!$F$10:$BN$70,MATCH(ROUND(G814*2,1)/2,神经网络!$D$10:$D$70,0),MATCH(ROUND(E814*2,1)/2,神经网络!$F$8:$BN$8,0))</f>
        <v>0.22461934622626067</v>
      </c>
      <c r="I814">
        <f t="shared" si="28"/>
        <v>0.96518301698315978</v>
      </c>
      <c r="J814">
        <f t="shared" si="29"/>
        <v>4.3095247595866129</v>
      </c>
      <c r="K814">
        <f t="shared" si="30"/>
        <v>0.22396507058837367</v>
      </c>
    </row>
    <row r="815" spans="1:11">
      <c r="A815" s="862">
        <v>41218</v>
      </c>
      <c r="B815">
        <v>10.747999999999999</v>
      </c>
      <c r="C815">
        <v>16.313298</v>
      </c>
      <c r="D815">
        <v>1.5722579999999999</v>
      </c>
      <c r="E815">
        <f>LN(D815/参数实验室!$E$53)/参数实验室!$E$55</f>
        <v>-0.15911484702659739</v>
      </c>
      <c r="F815">
        <f t="shared" si="27"/>
        <v>1.5177984741347228</v>
      </c>
      <c r="G815">
        <f>LN(F815/参数实验室!$E$58)/参数实验室!$E$59</f>
        <v>2.8471052383144162E-2</v>
      </c>
      <c r="H815">
        <f>INDEX(神经网络!$F$10:$BN$70,MATCH(ROUND(G815*2,1)/2,神经网络!$D$10:$D$70,0),MATCH(ROUND(E815*2,1)/2,神经网络!$F$8:$BN$8,0))</f>
        <v>0.22461934622626067</v>
      </c>
      <c r="I815">
        <f t="shared" si="28"/>
        <v>0.96413717330138593</v>
      </c>
      <c r="J815">
        <f t="shared" si="29"/>
        <v>4.2887354854155895</v>
      </c>
      <c r="K815">
        <f t="shared" si="30"/>
        <v>0.22480686360351707</v>
      </c>
    </row>
    <row r="816" spans="1:11">
      <c r="A816" s="862">
        <v>41219</v>
      </c>
      <c r="B816">
        <v>10.898999999999999</v>
      </c>
      <c r="C816">
        <v>16.240665</v>
      </c>
      <c r="D816">
        <v>1.58972</v>
      </c>
      <c r="E816">
        <f>LN(D816/参数实验室!$E$53)/参数实验室!$E$55</f>
        <v>-0.14608435751793711</v>
      </c>
      <c r="F816">
        <f t="shared" si="27"/>
        <v>1.4901059730250483</v>
      </c>
      <c r="G816">
        <f>LN(F816/参数实验室!$E$58)/参数实验室!$E$59</f>
        <v>1.8806561971030474E-2</v>
      </c>
      <c r="H816">
        <f>INDEX(神经网络!$F$10:$BN$70,MATCH(ROUND(G816*2,1)/2,神经网络!$D$10:$D$70,0),MATCH(ROUND(E816*2,1)/2,神经网络!$F$8:$BN$8,0))</f>
        <v>0.11839431121683727</v>
      </c>
      <c r="I816">
        <f t="shared" si="28"/>
        <v>0.96717970615330695</v>
      </c>
      <c r="J816">
        <f t="shared" si="29"/>
        <v>4.3489884681377475</v>
      </c>
      <c r="K816">
        <f t="shared" si="30"/>
        <v>0.22239187646488673</v>
      </c>
    </row>
    <row r="817" spans="1:11">
      <c r="A817" s="862">
        <v>41220</v>
      </c>
      <c r="B817">
        <v>10.92</v>
      </c>
      <c r="C817">
        <v>16.510249999999999</v>
      </c>
      <c r="D817">
        <v>1.6001019999999999</v>
      </c>
      <c r="E817">
        <f>LN(D817/参数实验室!$E$53)/参数实验室!$E$55</f>
        <v>-0.13840478077127483</v>
      </c>
      <c r="F817">
        <f t="shared" si="27"/>
        <v>1.5119276556776555</v>
      </c>
      <c r="G817">
        <f>LN(F817/参数实验室!$E$58)/参数实验室!$E$59</f>
        <v>2.64369895484243E-2</v>
      </c>
      <c r="H817">
        <f>INDEX(神经网络!$F$10:$BN$70,MATCH(ROUND(G817*2,1)/2,神经网络!$D$10:$D$70,0),MATCH(ROUND(E817*2,1)/2,神经网络!$F$8:$BN$8,0))</f>
        <v>0.22461934622626067</v>
      </c>
      <c r="I817">
        <f t="shared" si="28"/>
        <v>0.96740033924604873</v>
      </c>
      <c r="J817">
        <f t="shared" si="29"/>
        <v>4.3573680220262601</v>
      </c>
      <c r="K817">
        <f t="shared" si="30"/>
        <v>0.22201483426598173</v>
      </c>
    </row>
    <row r="818" spans="1:11">
      <c r="A818" s="862">
        <v>41221</v>
      </c>
      <c r="B818">
        <v>10.925000000000001</v>
      </c>
      <c r="C818">
        <v>16.419609999999999</v>
      </c>
      <c r="D818">
        <v>1.5902080000000001</v>
      </c>
      <c r="E818">
        <f>LN(D818/参数实验室!$E$53)/参数实验室!$E$55</f>
        <v>-0.14572226152860773</v>
      </c>
      <c r="F818">
        <f t="shared" si="27"/>
        <v>1.5029391304347823</v>
      </c>
      <c r="G818">
        <f>LN(F818/参数实验室!$E$58)/参数实验室!$E$59</f>
        <v>2.3307380097743628E-2</v>
      </c>
      <c r="H818">
        <f>INDEX(神经网络!$F$10:$BN$70,MATCH(ROUND(G818*2,1)/2,神经网络!$D$10:$D$70,0),MATCH(ROUND(E818*2,1)/2,神经网络!$F$8:$BN$8,0))</f>
        <v>0.11839431121683727</v>
      </c>
      <c r="I818">
        <f t="shared" si="28"/>
        <v>0.96749983413237672</v>
      </c>
      <c r="J818">
        <f t="shared" si="29"/>
        <v>4.3593631539044777</v>
      </c>
      <c r="K818">
        <f t="shared" si="30"/>
        <v>0.22193604890793106</v>
      </c>
    </row>
    <row r="819" spans="1:11">
      <c r="A819" s="862">
        <v>41222</v>
      </c>
      <c r="B819">
        <v>10.815</v>
      </c>
      <c r="C819">
        <v>16.426929000000001</v>
      </c>
      <c r="D819">
        <v>1.578443</v>
      </c>
      <c r="E819">
        <f>LN(D819/参数实验室!$E$53)/参数实验室!$E$55</f>
        <v>-0.15448299958254955</v>
      </c>
      <c r="F819">
        <f t="shared" si="27"/>
        <v>1.5189023578363385</v>
      </c>
      <c r="G819">
        <f>LN(F819/参数实验室!$E$58)/参数实验室!$E$59</f>
        <v>2.8852636135685908E-2</v>
      </c>
      <c r="H819">
        <f>INDEX(神经网络!$F$10:$BN$70,MATCH(ROUND(G819*2,1)/2,神经网络!$D$10:$D$70,0),MATCH(ROUND(E819*2,1)/2,神经网络!$F$8:$BN$8,0))</f>
        <v>0.22461934622626067</v>
      </c>
      <c r="I819">
        <f t="shared" si="28"/>
        <v>0.9663465057652284</v>
      </c>
      <c r="J819">
        <f t="shared" si="29"/>
        <v>4.3154702525837001</v>
      </c>
      <c r="K819">
        <f t="shared" si="30"/>
        <v>0.2239261191029345</v>
      </c>
    </row>
    <row r="820" spans="1:11">
      <c r="A820" s="862">
        <v>41223</v>
      </c>
      <c r="B820">
        <v>10.89</v>
      </c>
      <c r="C820">
        <v>16.399504</v>
      </c>
      <c r="D820">
        <v>1.584578</v>
      </c>
      <c r="E820">
        <f>LN(D820/参数实验室!$E$53)/参数实验室!$E$55</f>
        <v>-0.14990649172622911</v>
      </c>
      <c r="F820">
        <f t="shared" si="27"/>
        <v>1.5059232323232323</v>
      </c>
      <c r="G820">
        <f>LN(F820/参数实验室!$E$58)/参数实验室!$E$59</f>
        <v>2.4348450286943407E-2</v>
      </c>
      <c r="H820">
        <f>INDEX(神经网络!$F$10:$BN$70,MATCH(ROUND(G820*2,1)/2,神经网络!$D$10:$D$70,0),MATCH(ROUND(E820*2,1)/2,神经网络!$F$8:$BN$8,0))</f>
        <v>0.11839431121683727</v>
      </c>
      <c r="I820">
        <f t="shared" si="28"/>
        <v>0.96785177705755165</v>
      </c>
      <c r="J820">
        <f t="shared" si="29"/>
        <v>4.3453972307569577</v>
      </c>
      <c r="K820">
        <f t="shared" si="30"/>
        <v>0.22273033411239004</v>
      </c>
    </row>
    <row r="821" spans="1:11">
      <c r="A821" s="862">
        <v>41224</v>
      </c>
      <c r="B821">
        <v>10.8687</v>
      </c>
      <c r="C821">
        <v>16.459923</v>
      </c>
      <c r="D821">
        <v>1.5802560000000001</v>
      </c>
      <c r="E821">
        <f>LN(D821/参数实验室!$E$53)/参数实验室!$E$55</f>
        <v>-0.15312871234834197</v>
      </c>
      <c r="F821">
        <f t="shared" si="27"/>
        <v>1.5144334649038063</v>
      </c>
      <c r="G821">
        <f>LN(F821/参数实验室!$E$58)/参数实验室!$E$59</f>
        <v>2.7306141874724316E-2</v>
      </c>
      <c r="H821">
        <f>INDEX(神经网络!$F$10:$BN$70,MATCH(ROUND(G821*2,1)/2,神经网络!$D$10:$D$70,0),MATCH(ROUND(E821*2,1)/2,神经网络!$F$8:$BN$8,0))</f>
        <v>0.22461934622626067</v>
      </c>
      <c r="I821">
        <f t="shared" si="28"/>
        <v>0.96762765148565544</v>
      </c>
      <c r="J821">
        <f t="shared" si="29"/>
        <v>4.3368979689557525</v>
      </c>
      <c r="K821">
        <f t="shared" si="30"/>
        <v>0.22311515244584895</v>
      </c>
    </row>
    <row r="822" spans="1:11">
      <c r="A822" s="862">
        <v>41225</v>
      </c>
      <c r="B822">
        <v>11.007999999999999</v>
      </c>
      <c r="C822">
        <v>16.670839000000001</v>
      </c>
      <c r="D822">
        <v>1.6048929999999999</v>
      </c>
      <c r="E822">
        <f>LN(D822/参数实验室!$E$53)/参数实验室!$E$55</f>
        <v>-0.13487766013489993</v>
      </c>
      <c r="F822">
        <f t="shared" si="27"/>
        <v>1.5144294149709305</v>
      </c>
      <c r="G822">
        <f>LN(F822/参数实验室!$E$58)/参数实验室!$E$59</f>
        <v>2.7304738296069019E-2</v>
      </c>
      <c r="H822">
        <f>INDEX(神经网络!$F$10:$BN$70,MATCH(ROUND(G822*2,1)/2,神经网络!$D$10:$D$70,0),MATCH(ROUND(E822*2,1)/2,神经网络!$F$8:$BN$8,0))</f>
        <v>0.22461934622626067</v>
      </c>
      <c r="I822">
        <f t="shared" si="28"/>
        <v>0.97041331684968934</v>
      </c>
      <c r="J822">
        <f t="shared" si="29"/>
        <v>4.3924823430828814</v>
      </c>
      <c r="K822">
        <f t="shared" si="30"/>
        <v>0.22092594598083254</v>
      </c>
    </row>
    <row r="823" spans="1:11">
      <c r="A823" s="862">
        <v>41226</v>
      </c>
      <c r="B823">
        <v>10.9512</v>
      </c>
      <c r="C823">
        <v>16.564551000000002</v>
      </c>
      <c r="D823">
        <v>1.59806</v>
      </c>
      <c r="E823">
        <f>LN(D823/参数实验室!$E$53)/参数实验室!$E$55</f>
        <v>-0.13991130636413676</v>
      </c>
      <c r="F823">
        <f t="shared" si="27"/>
        <v>1.5125786215209294</v>
      </c>
      <c r="G823">
        <f>LN(F823/参数实验室!$E$58)/参数实验室!$E$59</f>
        <v>2.6662918694349228E-2</v>
      </c>
      <c r="H823">
        <f>INDEX(神经网络!$F$10:$BN$70,MATCH(ROUND(G823*2,1)/2,神经网络!$D$10:$D$70,0),MATCH(ROUND(E823*2,1)/2,神经网络!$F$8:$BN$8,0))</f>
        <v>0.22461934622626067</v>
      </c>
      <c r="I823">
        <f t="shared" si="28"/>
        <v>0.96928859839468917</v>
      </c>
      <c r="J823">
        <f t="shared" si="29"/>
        <v>4.3698176449463348</v>
      </c>
      <c r="K823">
        <f t="shared" si="30"/>
        <v>0.22181442731727374</v>
      </c>
    </row>
    <row r="824" spans="1:11">
      <c r="A824" s="862">
        <v>41227</v>
      </c>
      <c r="B824">
        <v>10.95</v>
      </c>
      <c r="C824">
        <v>16.891985999999999</v>
      </c>
      <c r="D824">
        <v>1.5912869999999999</v>
      </c>
      <c r="E824">
        <f>LN(D824/参数实验室!$E$53)/参数实验室!$E$55</f>
        <v>-0.14492203786077132</v>
      </c>
      <c r="F824">
        <f t="shared" si="27"/>
        <v>1.5426471232876713</v>
      </c>
      <c r="G824">
        <f>LN(F824/参数实验室!$E$58)/参数实验室!$E$59</f>
        <v>3.6994125351505668E-2</v>
      </c>
      <c r="H824">
        <f>INDEX(神经网络!$F$10:$BN$70,MATCH(ROUND(G824*2,1)/2,神经网络!$D$10:$D$70,0),MATCH(ROUND(E824*2,1)/2,神经网络!$F$8:$BN$8,0))</f>
        <v>0.22461934622626067</v>
      </c>
      <c r="I824">
        <f t="shared" si="28"/>
        <v>0.96926474117671013</v>
      </c>
      <c r="J824">
        <f t="shared" si="29"/>
        <v>4.3693388132955624</v>
      </c>
      <c r="K824">
        <f t="shared" si="30"/>
        <v>0.22183327560392249</v>
      </c>
    </row>
    <row r="825" spans="1:11">
      <c r="A825" s="862">
        <v>41228</v>
      </c>
      <c r="B825">
        <v>11.197699999999999</v>
      </c>
      <c r="C825">
        <v>17.145029000000001</v>
      </c>
      <c r="D825">
        <v>1.620055</v>
      </c>
      <c r="E825">
        <f>LN(D825/参数实验室!$E$53)/参数实验室!$E$55</f>
        <v>-0.1237844267058039</v>
      </c>
      <c r="F825">
        <f t="shared" si="27"/>
        <v>1.5311205872634561</v>
      </c>
      <c r="G825">
        <f>LN(F825/参数实验室!$E$58)/参数实验室!$E$59</f>
        <v>3.3057733299335076E-2</v>
      </c>
      <c r="H825">
        <f>INDEX(神经网络!$F$10:$BN$70,MATCH(ROUND(G825*2,1)/2,神经网络!$D$10:$D$70,0),MATCH(ROUND(E825*2,1)/2,神经网络!$F$8:$BN$8,0))</f>
        <v>0.2786327812013199</v>
      </c>
      <c r="I825">
        <f t="shared" si="28"/>
        <v>0.97418968704082964</v>
      </c>
      <c r="J825">
        <f t="shared" si="29"/>
        <v>4.4681776465424399</v>
      </c>
      <c r="K825">
        <f t="shared" si="30"/>
        <v>0.21802841428981143</v>
      </c>
    </row>
    <row r="826" spans="1:11">
      <c r="A826" s="862">
        <v>41229</v>
      </c>
      <c r="B826">
        <v>11.748900000000001</v>
      </c>
      <c r="C826">
        <v>17.150224999999999</v>
      </c>
      <c r="D826">
        <v>1.6897169999999999</v>
      </c>
      <c r="E826">
        <f>LN(D826/参数实验室!$E$53)/参数实验室!$E$55</f>
        <v>-7.4115682564197871E-2</v>
      </c>
      <c r="F826">
        <f t="shared" si="27"/>
        <v>1.4597302726212664</v>
      </c>
      <c r="G826">
        <f>LN(F826/参数实验室!$E$58)/参数实验室!$E$59</f>
        <v>7.9968956811636103E-3</v>
      </c>
      <c r="H826">
        <f>INDEX(神经网络!$F$10:$BN$70,MATCH(ROUND(G826*2,1)/2,神经网络!$D$10:$D$70,0),MATCH(ROUND(E826*2,1)/2,神经网络!$F$8:$BN$8,0))</f>
        <v>0.22498390854117628</v>
      </c>
      <c r="I826">
        <f t="shared" si="28"/>
        <v>0.9875512148075235</v>
      </c>
      <c r="J826">
        <f t="shared" si="29"/>
        <v>4.6881209847970995</v>
      </c>
      <c r="K826">
        <f t="shared" si="30"/>
        <v>0.21064968630502706</v>
      </c>
    </row>
    <row r="827" spans="1:11">
      <c r="A827" s="862">
        <v>41230</v>
      </c>
      <c r="B827">
        <v>11.7889</v>
      </c>
      <c r="C827">
        <v>17.385597000000001</v>
      </c>
      <c r="D827">
        <v>1.6934439999999999</v>
      </c>
      <c r="E827">
        <f>LN(D827/参数实验室!$E$53)/参数实验室!$E$55</f>
        <v>-7.1516372558563454E-2</v>
      </c>
      <c r="F827">
        <f t="shared" si="27"/>
        <v>1.4747429361518039</v>
      </c>
      <c r="G827">
        <f>LN(F827/参数实验室!$E$58)/参数实验室!$E$59</f>
        <v>1.3367212828533438E-2</v>
      </c>
      <c r="H827">
        <f>INDEX(神经网络!$F$10:$BN$70,MATCH(ROUND(G827*2,1)/2,神经网络!$D$10:$D$70,0),MATCH(ROUND(E827*2,1)/2,神经网络!$F$8:$BN$8,0))</f>
        <v>0.22498390854117628</v>
      </c>
      <c r="I827">
        <f t="shared" si="28"/>
        <v>0.98830765373267215</v>
      </c>
      <c r="J827">
        <f t="shared" si="29"/>
        <v>4.7040820398228362</v>
      </c>
      <c r="K827">
        <f t="shared" si="30"/>
        <v>0.21009575202261854</v>
      </c>
    </row>
    <row r="828" spans="1:11">
      <c r="A828" s="862">
        <v>41231</v>
      </c>
      <c r="B828">
        <v>11.6515</v>
      </c>
      <c r="C828">
        <v>17.297889000000001</v>
      </c>
      <c r="D828">
        <v>1.6786760000000001</v>
      </c>
      <c r="E828">
        <f>LN(D828/参数实验室!$E$53)/参数实验室!$E$55</f>
        <v>-8.1849757665756709E-2</v>
      </c>
      <c r="F828">
        <f t="shared" si="27"/>
        <v>1.4846061880444579</v>
      </c>
      <c r="G828">
        <f>LN(F828/参数实验室!$E$58)/参数实验室!$E$59</f>
        <v>1.6865811057425233E-2</v>
      </c>
      <c r="H828">
        <f>INDEX(神经网络!$F$10:$BN$70,MATCH(ROUND(G828*2,1)/2,神经网络!$D$10:$D$70,0),MATCH(ROUND(E828*2,1)/2,神经网络!$F$8:$BN$8,0))</f>
        <v>0.17284420046887178</v>
      </c>
      <c r="I828">
        <f t="shared" si="28"/>
        <v>0.98571611881422438</v>
      </c>
      <c r="J828">
        <f t="shared" si="29"/>
        <v>4.649255815809429</v>
      </c>
      <c r="K828">
        <f t="shared" si="30"/>
        <v>0.21201589197616835</v>
      </c>
    </row>
    <row r="829" spans="1:11">
      <c r="A829" s="862">
        <v>41232</v>
      </c>
      <c r="B829">
        <v>11.799899999999999</v>
      </c>
      <c r="C829">
        <v>17.478307000000001</v>
      </c>
      <c r="D829">
        <v>1.688035</v>
      </c>
      <c r="E829">
        <f>LN(D829/参数实验室!$E$53)/参数实验室!$E$55</f>
        <v>-7.5290632720621142E-2</v>
      </c>
      <c r="F829">
        <f t="shared" si="27"/>
        <v>1.4812250103814442</v>
      </c>
      <c r="G829">
        <f>LN(F829/参数实验室!$E$58)/参数实验室!$E$59</f>
        <v>1.5669097275077103E-2</v>
      </c>
      <c r="H829">
        <f>INDEX(神经网络!$F$10:$BN$70,MATCH(ROUND(G829*2,1)/2,神经网络!$D$10:$D$70,0),MATCH(ROUND(E829*2,1)/2,神经网络!$F$8:$BN$8,0))</f>
        <v>0.17284420046887178</v>
      </c>
      <c r="I829">
        <f t="shared" si="28"/>
        <v>0.98788611380746505</v>
      </c>
      <c r="J829">
        <f t="shared" si="29"/>
        <v>4.7084713299549135</v>
      </c>
      <c r="K829">
        <f t="shared" si="30"/>
        <v>0.2098103704110108</v>
      </c>
    </row>
    <row r="830" spans="1:11">
      <c r="A830" s="862">
        <v>41233</v>
      </c>
      <c r="B830">
        <v>11.732799999999999</v>
      </c>
      <c r="C830">
        <v>17.685061000000001</v>
      </c>
      <c r="D830">
        <v>1.6789799999999999</v>
      </c>
      <c r="E830">
        <f>LN(D830/参数实验室!$E$53)/参数实验室!$E$55</f>
        <v>-8.1636129475645941E-2</v>
      </c>
      <c r="F830">
        <f t="shared" si="27"/>
        <v>1.5073180315014321</v>
      </c>
      <c r="G830">
        <f>LN(F830/参数实验室!$E$58)/参数实验室!$E$59</f>
        <v>2.4834349673122428E-2</v>
      </c>
      <c r="H830">
        <f>INDEX(神经网络!$F$10:$BN$70,MATCH(ROUND(G830*2,1)/2,神经网络!$D$10:$D$70,0),MATCH(ROUND(E830*2,1)/2,神经网络!$F$8:$BN$8,0))</f>
        <v>0.17284420046887178</v>
      </c>
      <c r="I830">
        <f t="shared" si="28"/>
        <v>0.98691514364104516</v>
      </c>
      <c r="J830">
        <f t="shared" si="29"/>
        <v>4.6816966601492398</v>
      </c>
      <c r="K830">
        <f t="shared" si="30"/>
        <v>0.21080288093880584</v>
      </c>
    </row>
    <row r="831" spans="1:11">
      <c r="A831" s="862">
        <v>41234</v>
      </c>
      <c r="B831">
        <v>11.77</v>
      </c>
      <c r="C831">
        <v>17.787693999999998</v>
      </c>
      <c r="D831">
        <v>1.6808350000000001</v>
      </c>
      <c r="E831">
        <f>LN(D831/参数实验室!$E$53)/参数实验室!$E$55</f>
        <v>-8.0333413409472032E-2</v>
      </c>
      <c r="F831">
        <f t="shared" si="27"/>
        <v>1.511273916737468</v>
      </c>
      <c r="G831">
        <f>LN(F831/参数实验室!$E$58)/参数实验室!$E$59</f>
        <v>2.6210000032173619E-2</v>
      </c>
      <c r="H831">
        <f>INDEX(神经网络!$F$10:$BN$70,MATCH(ROUND(G831*2,1)/2,神经网络!$D$10:$D$70,0),MATCH(ROUND(E831*2,1)/2,神经网络!$F$8:$BN$8,0))</f>
        <v>0.2786327812013199</v>
      </c>
      <c r="I831">
        <f t="shared" si="28"/>
        <v>0.98745599247442828</v>
      </c>
      <c r="J831">
        <f t="shared" si="29"/>
        <v>4.6965404413231759</v>
      </c>
      <c r="K831">
        <f t="shared" si="30"/>
        <v>0.21025178103144965</v>
      </c>
    </row>
    <row r="832" spans="1:11">
      <c r="A832" s="862">
        <v>41235</v>
      </c>
      <c r="B832">
        <v>12.421900000000001</v>
      </c>
      <c r="C832">
        <v>17.660986000000001</v>
      </c>
      <c r="D832">
        <v>1.7562720000000001</v>
      </c>
      <c r="E832">
        <f>LN(D832/参数实验室!$E$53)/参数实验室!$E$55</f>
        <v>-2.8539076046268288E-2</v>
      </c>
      <c r="F832">
        <f t="shared" si="27"/>
        <v>1.421762049283926</v>
      </c>
      <c r="G832">
        <f>LN(F832/参数实验室!$E$58)/参数实验室!$E$59</f>
        <v>-5.8354708313265568E-3</v>
      </c>
      <c r="H832">
        <f>INDEX(神经网络!$F$10:$BN$70,MATCH(ROUND(G832*2,1)/2,神经网络!$D$10:$D$70,0),MATCH(ROUND(E832*2,1)/2,神经网络!$F$8:$BN$8,0))</f>
        <v>0.22498390854117628</v>
      </c>
      <c r="I832">
        <f t="shared" si="28"/>
        <v>1.0026949226045161</v>
      </c>
      <c r="J832">
        <f t="shared" si="29"/>
        <v>4.956665735605128</v>
      </c>
      <c r="K832">
        <f t="shared" si="30"/>
        <v>0.20229222144270809</v>
      </c>
    </row>
    <row r="833" spans="1:11">
      <c r="A833" s="862">
        <v>41236</v>
      </c>
      <c r="B833">
        <v>12.345000000000001</v>
      </c>
      <c r="C833">
        <v>17.694783999999999</v>
      </c>
      <c r="D833">
        <v>1.7499819999999999</v>
      </c>
      <c r="E833">
        <f>LN(D833/参数实验室!$E$53)/参数实验室!$E$55</f>
        <v>-3.2771887397074526E-2</v>
      </c>
      <c r="F833">
        <f t="shared" si="27"/>
        <v>1.4333563385986228</v>
      </c>
      <c r="G833">
        <f>LN(F833/参数实验室!$E$58)/参数实验室!$E$59</f>
        <v>-1.5727102396504088E-3</v>
      </c>
      <c r="H833">
        <f>INDEX(神经网络!$F$10:$BN$70,MATCH(ROUND(G833*2,1)/2,神经网络!$D$10:$D$70,0),MATCH(ROUND(E833*2,1)/2,神经网络!$F$8:$BN$8,0))</f>
        <v>0.22498390854117628</v>
      </c>
      <c r="I833">
        <f t="shared" si="28"/>
        <v>1.0012983658675922</v>
      </c>
      <c r="J833">
        <f t="shared" si="29"/>
        <v>4.9259806073181487</v>
      </c>
      <c r="K833">
        <f t="shared" si="30"/>
        <v>0.20326884039698423</v>
      </c>
    </row>
    <row r="834" spans="1:11">
      <c r="A834" s="862">
        <v>41237</v>
      </c>
      <c r="B834">
        <v>12.4115</v>
      </c>
      <c r="C834">
        <v>17.642060000000001</v>
      </c>
      <c r="D834">
        <v>1.7660210000000001</v>
      </c>
      <c r="E834">
        <f>LN(D834/参数实验室!$E$53)/参数实验室!$E$55</f>
        <v>-2.2008419030910647E-2</v>
      </c>
      <c r="F834">
        <f t="shared" si="27"/>
        <v>1.4214285138782581</v>
      </c>
      <c r="G834">
        <f>LN(F834/参数实验室!$E$58)/参数实验室!$E$59</f>
        <v>-5.958612353563506E-3</v>
      </c>
      <c r="H834">
        <f>INDEX(神经网络!$F$10:$BN$70,MATCH(ROUND(G834*2,1)/2,神经网络!$D$10:$D$70,0),MATCH(ROUND(E834*2,1)/2,神经网络!$F$8:$BN$8,0))</f>
        <v>0.27893205101837898</v>
      </c>
      <c r="I834">
        <f t="shared" si="28"/>
        <v>1.0025118818925356</v>
      </c>
      <c r="J834">
        <f t="shared" si="29"/>
        <v>4.952515861298437</v>
      </c>
      <c r="K834">
        <f t="shared" si="30"/>
        <v>0.20242476954525085</v>
      </c>
    </row>
    <row r="835" spans="1:11">
      <c r="A835" s="862">
        <v>41238</v>
      </c>
      <c r="B835">
        <v>12.482100000000001</v>
      </c>
      <c r="C835">
        <v>17.910402000000001</v>
      </c>
      <c r="D835">
        <v>1.778068</v>
      </c>
      <c r="E835">
        <f>LN(D835/参数实验室!$E$53)/参数实验室!$E$55</f>
        <v>-1.3987998511232258E-2</v>
      </c>
      <c r="F835">
        <f t="shared" si="27"/>
        <v>1.4348869180666715</v>
      </c>
      <c r="G835">
        <f>LN(F835/参数实验室!$E$58)/参数实验室!$E$59</f>
        <v>-1.0125548926807572E-3</v>
      </c>
      <c r="H835">
        <f>INDEX(神经网络!$F$10:$BN$70,MATCH(ROUND(G835*2,1)/2,神经网络!$D$10:$D$70,0),MATCH(ROUND(E835*2,1)/2,神经网络!$F$8:$BN$8,0))</f>
        <v>0.27893205101837898</v>
      </c>
      <c r="I835">
        <f t="shared" si="28"/>
        <v>1.0041025089959714</v>
      </c>
      <c r="J835">
        <f t="shared" si="29"/>
        <v>4.9806871234188632</v>
      </c>
      <c r="K835">
        <f t="shared" si="30"/>
        <v>0.2015991938692048</v>
      </c>
    </row>
    <row r="836" spans="1:11">
      <c r="A836" s="862">
        <v>41239</v>
      </c>
      <c r="B836">
        <v>12.2455</v>
      </c>
      <c r="C836">
        <v>18.17464</v>
      </c>
      <c r="D836">
        <v>1.7257819999999999</v>
      </c>
      <c r="E836">
        <f>LN(D836/参数实验室!$E$53)/参数实验室!$E$55</f>
        <v>-4.9200212134626005E-2</v>
      </c>
      <c r="F836">
        <f t="shared" ref="F836:F899" si="31">C836/B836</f>
        <v>1.484189294026377</v>
      </c>
      <c r="G836">
        <f>LN(F836/参数实验室!$E$58)/参数实验室!$E$59</f>
        <v>1.6718405475810754E-2</v>
      </c>
      <c r="H836">
        <f>INDEX(神经网络!$F$10:$BN$70,MATCH(ROUND(G836*2,1)/2,神经网络!$D$10:$D$70,0),MATCH(ROUND(E836*2,1)/2,神经网络!$F$8:$BN$8,0))</f>
        <v>0.22498390854117628</v>
      </c>
      <c r="I836">
        <f t="shared" si="28"/>
        <v>0.99879362109422742</v>
      </c>
      <c r="J836">
        <f t="shared" si="29"/>
        <v>4.8862774829416269</v>
      </c>
      <c r="K836">
        <f t="shared" si="30"/>
        <v>0.20440787994154921</v>
      </c>
    </row>
    <row r="837" spans="1:11">
      <c r="A837" s="862">
        <v>41240</v>
      </c>
      <c r="B837">
        <v>12.2</v>
      </c>
      <c r="C837">
        <v>18.441030000000001</v>
      </c>
      <c r="D837">
        <v>1.720256</v>
      </c>
      <c r="E837">
        <f>LN(D837/参数实验室!$E$53)/参数实验室!$E$55</f>
        <v>-5.2983874424059191E-2</v>
      </c>
      <c r="F837">
        <f t="shared" si="31"/>
        <v>1.511559836065574</v>
      </c>
      <c r="G837">
        <f>LN(F837/参数实验室!$E$58)/参数实验室!$E$59</f>
        <v>2.6309288268359272E-2</v>
      </c>
      <c r="H837">
        <f>INDEX(神经网络!$F$10:$BN$70,MATCH(ROUND(G837*2,1)/2,神经网络!$D$10:$D$70,0),MATCH(ROUND(E837*2,1)/2,神经网络!$F$8:$BN$8,0))</f>
        <v>0.3256980602872443</v>
      </c>
      <c r="I837">
        <f t="shared" si="28"/>
        <v>0.99795866797529886</v>
      </c>
      <c r="J837">
        <f t="shared" si="29"/>
        <v>4.8681217828498511</v>
      </c>
      <c r="K837">
        <f t="shared" si="30"/>
        <v>0.20499870637810608</v>
      </c>
    </row>
    <row r="838" spans="1:11">
      <c r="A838" s="862">
        <v>41241</v>
      </c>
      <c r="B838">
        <v>12.3477</v>
      </c>
      <c r="C838">
        <v>18.678706999999999</v>
      </c>
      <c r="D838">
        <v>1.7412730000000001</v>
      </c>
      <c r="E838">
        <f>LN(D838/参数实验室!$E$53)/参数实验室!$E$55</f>
        <v>-3.8657732065090801E-2</v>
      </c>
      <c r="F838">
        <f t="shared" si="31"/>
        <v>1.5127276334863982</v>
      </c>
      <c r="G838">
        <f>LN(F838/参数实验室!$E$58)/参数实验室!$E$59</f>
        <v>2.6714622241702599E-2</v>
      </c>
      <c r="H838">
        <f>INDEX(神经网络!$F$10:$BN$70,MATCH(ROUND(G838*2,1)/2,神经网络!$D$10:$D$70,0),MATCH(ROUND(E838*2,1)/2,神经网络!$F$8:$BN$8,0))</f>
        <v>0.3256980602872443</v>
      </c>
      <c r="I838">
        <f t="shared" si="28"/>
        <v>1.0018937010896778</v>
      </c>
      <c r="J838">
        <f t="shared" si="29"/>
        <v>4.9270579785323863</v>
      </c>
      <c r="K838">
        <f t="shared" si="30"/>
        <v>0.20334522253543891</v>
      </c>
    </row>
    <row r="839" spans="1:11">
      <c r="A839" s="862">
        <v>41242</v>
      </c>
      <c r="B839">
        <v>12.45</v>
      </c>
      <c r="C839">
        <v>19.490134000000001</v>
      </c>
      <c r="D839">
        <v>1.7619210000000001</v>
      </c>
      <c r="E839">
        <f>LN(D839/参数实验室!$E$53)/参数实验室!$E$55</f>
        <v>-2.4750522204880221E-2</v>
      </c>
      <c r="F839">
        <f t="shared" si="31"/>
        <v>1.5654726104417673</v>
      </c>
      <c r="G839">
        <f>LN(F839/参数实验室!$E$58)/参数实验室!$E$59</f>
        <v>4.470313634197122E-2</v>
      </c>
      <c r="H839">
        <f>INDEX(神经网络!$F$10:$BN$70,MATCH(ROUND(G839*2,1)/2,神经网络!$D$10:$D$70,0),MATCH(ROUND(E839*2,1)/2,神经网络!$F$8:$BN$8,0))</f>
        <v>1.1635435151562117</v>
      </c>
      <c r="I839">
        <f t="shared" si="28"/>
        <v>1.0045972011444675</v>
      </c>
      <c r="J839">
        <f t="shared" si="29"/>
        <v>4.9678783767607086</v>
      </c>
      <c r="K839">
        <f t="shared" si="30"/>
        <v>0.20221855789463034</v>
      </c>
    </row>
    <row r="840" spans="1:11">
      <c r="A840" s="862">
        <v>41243</v>
      </c>
      <c r="B840">
        <v>12.565</v>
      </c>
      <c r="C840">
        <v>20.651741999999999</v>
      </c>
      <c r="D840">
        <v>1.7704150000000001</v>
      </c>
      <c r="E840">
        <f>LN(D840/参数实验室!$E$53)/参数实验室!$E$55</f>
        <v>-1.9076745209242327E-2</v>
      </c>
      <c r="F840">
        <f t="shared" si="31"/>
        <v>1.6435926780740151</v>
      </c>
      <c r="G840">
        <f>LN(F840/参数实验室!$E$58)/参数实验室!$E$59</f>
        <v>7.026181579940792E-2</v>
      </c>
      <c r="H840">
        <f>INDEX(神经网络!$F$10:$BN$70,MATCH(ROUND(G840*2,1)/2,神经网络!$D$10:$D$70,0),MATCH(ROUND(E840*2,1)/2,神经网络!$F$8:$BN$8,0))</f>
        <v>1.1635435151562117</v>
      </c>
      <c r="I840">
        <f t="shared" si="28"/>
        <v>1.0153942006829901</v>
      </c>
      <c r="J840">
        <f t="shared" si="29"/>
        <v>5.013766409959703</v>
      </c>
      <c r="K840">
        <f t="shared" si="30"/>
        <v>0.20252124204788216</v>
      </c>
    </row>
    <row r="841" spans="1:11">
      <c r="A841" s="862">
        <v>41244</v>
      </c>
      <c r="B841">
        <v>12.561999999999999</v>
      </c>
      <c r="C841">
        <v>21.478815000000001</v>
      </c>
      <c r="D841">
        <v>1.7693829999999999</v>
      </c>
      <c r="E841">
        <f>LN(D841/参数实验室!$E$53)/参数实验室!$E$55</f>
        <v>-1.9764640610208148E-2</v>
      </c>
      <c r="F841">
        <f t="shared" si="31"/>
        <v>1.7098244706256966</v>
      </c>
      <c r="G841">
        <f>LN(F841/参数实验室!$E$58)/参数实验室!$E$59</f>
        <v>9.0996811567252478E-2</v>
      </c>
      <c r="H841">
        <f>INDEX(神经网络!$F$10:$BN$70,MATCH(ROUND(G841*2,1)/2,神经网络!$D$10:$D$70,0),MATCH(ROUND(E841*2,1)/2,神经网络!$F$8:$BN$8,0))</f>
        <v>1.2144275277535006</v>
      </c>
      <c r="I841">
        <f t="shared" si="28"/>
        <v>1.0151121182307343</v>
      </c>
      <c r="J841">
        <f t="shared" si="29"/>
        <v>5.0125693308327728</v>
      </c>
      <c r="K841">
        <f t="shared" si="30"/>
        <v>0.20251333223197268</v>
      </c>
    </row>
    <row r="842" spans="1:11">
      <c r="A842" s="862">
        <v>41245</v>
      </c>
      <c r="B842">
        <v>12.5</v>
      </c>
      <c r="C842">
        <v>22.639009999999999</v>
      </c>
      <c r="D842">
        <v>1.75501</v>
      </c>
      <c r="E842">
        <f>LN(D842/参数实验室!$E$53)/参数实验室!$E$55</f>
        <v>-2.9387113121047064E-2</v>
      </c>
      <c r="F842">
        <f t="shared" si="31"/>
        <v>1.8111207999999999</v>
      </c>
      <c r="G842">
        <f>LN(F842/参数实验室!$E$58)/参数实验室!$E$59</f>
        <v>0.12120487191784797</v>
      </c>
      <c r="H842">
        <f>INDEX(神经网络!$F$10:$BN$70,MATCH(ROUND(G842*2,1)/2,神经网络!$D$10:$D$70,0),MATCH(ROUND(E842*2,1)/2,神经网络!$F$8:$BN$8,0))</f>
        <v>1.1181507029186906</v>
      </c>
      <c r="I842">
        <f t="shared" si="28"/>
        <v>1.0090277076107372</v>
      </c>
      <c r="J842">
        <f t="shared" si="29"/>
        <v>4.9878296955428798</v>
      </c>
      <c r="K842">
        <f t="shared" si="30"/>
        <v>0.2022979470434613</v>
      </c>
    </row>
    <row r="843" spans="1:11">
      <c r="A843" s="862">
        <v>41246</v>
      </c>
      <c r="B843">
        <v>12.679</v>
      </c>
      <c r="C843">
        <v>23.901734999999999</v>
      </c>
      <c r="D843">
        <v>1.773997</v>
      </c>
      <c r="E843">
        <f>LN(D843/参数实验室!$E$53)/参数实验室!$E$55</f>
        <v>-1.6692215668901195E-2</v>
      </c>
      <c r="F843">
        <f t="shared" si="31"/>
        <v>1.885143544443568</v>
      </c>
      <c r="G843">
        <f>LN(F843/参数实验室!$E$58)/参数实验室!$E$59</f>
        <v>0.14222952175307296</v>
      </c>
      <c r="H843">
        <f>INDEX(神经网络!$F$10:$BN$70,MATCH(ROUND(G843*2,1)/2,神经网络!$D$10:$D$70,0),MATCH(ROUND(E843*2,1)/2,神经网络!$F$8:$BN$8,0))</f>
        <v>1.2647370044625987</v>
      </c>
      <c r="I843">
        <f t="shared" si="28"/>
        <v>1.0251841765911178</v>
      </c>
      <c r="J843">
        <f t="shared" si="29"/>
        <v>5.0592554167830546</v>
      </c>
      <c r="K843">
        <f t="shared" si="30"/>
        <v>0.20263538646226026</v>
      </c>
    </row>
    <row r="844" spans="1:11">
      <c r="A844" s="862">
        <v>41247</v>
      </c>
      <c r="B844">
        <v>13.41</v>
      </c>
      <c r="C844">
        <v>25.801589</v>
      </c>
      <c r="D844">
        <v>1.8577429999999999</v>
      </c>
      <c r="E844">
        <f>LN(D844/参数实验室!$E$53)/参数实验室!$E$55</f>
        <v>3.7726400550173275E-2</v>
      </c>
      <c r="F844">
        <f t="shared" si="31"/>
        <v>1.9240558538404176</v>
      </c>
      <c r="G844">
        <f>LN(F844/参数实验室!$E$58)/参数实验室!$E$59</f>
        <v>0.15295303146446229</v>
      </c>
      <c r="H844">
        <f>INDEX(神经网络!$F$10:$BN$70,MATCH(ROUND(G844*2,1)/2,神经网络!$D$10:$D$70,0),MATCH(ROUND(E844*2,1)/2,神经网络!$F$8:$BN$8,0))</f>
        <v>1.3728778080875337</v>
      </c>
      <c r="I844">
        <f t="shared" si="28"/>
        <v>1.0999381867234048</v>
      </c>
      <c r="J844">
        <f t="shared" si="29"/>
        <v>5.3509436973784021</v>
      </c>
      <c r="K844">
        <f t="shared" si="30"/>
        <v>0.20555966366499046</v>
      </c>
    </row>
    <row r="845" spans="1:11">
      <c r="A845" s="862">
        <v>41248</v>
      </c>
      <c r="B845">
        <v>13.38</v>
      </c>
      <c r="C845">
        <v>27.865763000000001</v>
      </c>
      <c r="D845">
        <v>1.842946</v>
      </c>
      <c r="E845">
        <f>LN(D845/参数实验室!$E$53)/参数实验室!$E$55</f>
        <v>2.8291994263917816E-2</v>
      </c>
      <c r="F845">
        <f t="shared" si="31"/>
        <v>2.0826429745889388</v>
      </c>
      <c r="G845">
        <f>LN(F845/参数实验室!$E$58)/参数实验室!$E$59</f>
        <v>0.19452271352436343</v>
      </c>
      <c r="H845">
        <f>INDEX(神经网络!$F$10:$BN$70,MATCH(ROUND(G845*2,1)/2,神经网络!$D$10:$D$70,0),MATCH(ROUND(E845*2,1)/2,神经网络!$F$8:$BN$8,0))</f>
        <v>1.4251249214882058</v>
      </c>
      <c r="I845">
        <f t="shared" si="28"/>
        <v>1.0965599300638509</v>
      </c>
      <c r="J845">
        <f t="shared" si="29"/>
        <v>5.3389729061090998</v>
      </c>
      <c r="K845">
        <f t="shared" si="30"/>
        <v>0.20538780573490387</v>
      </c>
    </row>
    <row r="846" spans="1:11">
      <c r="A846" s="862">
        <v>41249</v>
      </c>
      <c r="B846">
        <v>13.298999999999999</v>
      </c>
      <c r="C846">
        <v>29.389339</v>
      </c>
      <c r="D846">
        <v>1.8612200000000001</v>
      </c>
      <c r="E846">
        <f>LN(D846/参数实验室!$E$53)/参数实验室!$E$55</f>
        <v>3.9932393578063718E-2</v>
      </c>
      <c r="F846">
        <f t="shared" si="31"/>
        <v>2.2098908940521844</v>
      </c>
      <c r="G846">
        <f>LN(F846/参数实验室!$E$58)/参数实验室!$E$59</f>
        <v>0.22564939098818035</v>
      </c>
      <c r="H846">
        <f>INDEX(神经网络!$F$10:$BN$70,MATCH(ROUND(G846*2,1)/2,神经网络!$D$10:$D$70,0),MATCH(ROUND(E846*2,1)/2,神经网络!$F$8:$BN$8,0))</f>
        <v>1.4840228184315059</v>
      </c>
      <c r="I846">
        <f t="shared" si="28"/>
        <v>1.0870994274014152</v>
      </c>
      <c r="J846">
        <f t="shared" si="29"/>
        <v>5.3066517696819817</v>
      </c>
      <c r="K846">
        <f t="shared" si="30"/>
        <v>0.20485599481244332</v>
      </c>
    </row>
    <row r="847" spans="1:11">
      <c r="A847" s="862">
        <v>41250</v>
      </c>
      <c r="B847">
        <v>13.4999</v>
      </c>
      <c r="C847">
        <v>31.681562</v>
      </c>
      <c r="D847">
        <v>1.8543989999999999</v>
      </c>
      <c r="E847">
        <f>LN(D847/参数实验室!$E$53)/参数实验室!$E$55</f>
        <v>3.560089138862757E-2</v>
      </c>
      <c r="F847">
        <f t="shared" si="31"/>
        <v>2.3467997540722525</v>
      </c>
      <c r="G847">
        <f>LN(F847/参数实验室!$E$58)/参数实验室!$E$59</f>
        <v>0.2571980778891601</v>
      </c>
      <c r="H847">
        <f>INDEX(神经网络!$F$10:$BN$70,MATCH(ROUND(G847*2,1)/2,神经网络!$D$10:$D$70,0),MATCH(ROUND(E847*2,1)/2,神经网络!$F$8:$BN$8,0))</f>
        <v>1.4840228184315059</v>
      </c>
      <c r="I847">
        <f t="shared" si="28"/>
        <v>1.11147028412403</v>
      </c>
      <c r="J847">
        <f t="shared" si="29"/>
        <v>5.3868161685487479</v>
      </c>
      <c r="K847">
        <f t="shared" si="30"/>
        <v>0.20633157868156268</v>
      </c>
    </row>
    <row r="848" spans="1:11">
      <c r="A848" s="862">
        <v>41251</v>
      </c>
      <c r="B848">
        <v>13.4201</v>
      </c>
      <c r="C848">
        <v>34.006540000000001</v>
      </c>
      <c r="D848">
        <v>1.8551390000000001</v>
      </c>
      <c r="E848">
        <f>LN(D848/参数实验室!$E$53)/参数实验室!$E$55</f>
        <v>3.6071579335277514E-2</v>
      </c>
      <c r="F848">
        <f t="shared" si="31"/>
        <v>2.5340004917996142</v>
      </c>
      <c r="G848">
        <f>LN(F848/参数实验室!$E$58)/参数实验室!$E$59</f>
        <v>0.29747888459867972</v>
      </c>
      <c r="H848">
        <f>INDEX(神经网络!$F$10:$BN$70,MATCH(ROUND(G848*2,1)/2,神经网络!$D$10:$D$70,0),MATCH(ROUND(E848*2,1)/2,神经网络!$F$8:$BN$8,0))</f>
        <v>1.5362749829396805</v>
      </c>
      <c r="I848">
        <f t="shared" si="28"/>
        <v>1.1017201458534385</v>
      </c>
      <c r="J848">
        <f t="shared" si="29"/>
        <v>5.3549738637724014</v>
      </c>
      <c r="K848">
        <f t="shared" si="30"/>
        <v>0.20573772606189961</v>
      </c>
    </row>
    <row r="849" spans="1:11">
      <c r="A849" s="862">
        <v>41252</v>
      </c>
      <c r="B849">
        <v>13.388</v>
      </c>
      <c r="C849">
        <v>36.683881999999997</v>
      </c>
      <c r="D849">
        <v>1.830878</v>
      </c>
      <c r="E849">
        <f>LN(D849/参数实验室!$E$53)/参数实验室!$E$55</f>
        <v>2.0541316301803114E-2</v>
      </c>
      <c r="F849">
        <f t="shared" si="31"/>
        <v>2.7400569166417688</v>
      </c>
      <c r="G849">
        <f>LN(F849/参数实验室!$E$58)/参数实验室!$E$59</f>
        <v>0.33851166754045903</v>
      </c>
      <c r="H849">
        <f>INDEX(神经网络!$F$10:$BN$70,MATCH(ROUND(G849*2,1)/2,神经网络!$D$10:$D$70,0),MATCH(ROUND(E849*2,1)/2,神经网络!$F$8:$BN$8,0))</f>
        <v>1.4836425777218936</v>
      </c>
      <c r="I849">
        <f t="shared" si="28"/>
        <v>1.0976716888632048</v>
      </c>
      <c r="J849">
        <f t="shared" si="29"/>
        <v>5.3421651171142477</v>
      </c>
      <c r="K849">
        <f t="shared" si="30"/>
        <v>0.20547318639528489</v>
      </c>
    </row>
    <row r="850" spans="1:11">
      <c r="A850" s="862">
        <v>41253</v>
      </c>
      <c r="B850">
        <v>13.433400000000001</v>
      </c>
      <c r="C850">
        <v>39.087321000000003</v>
      </c>
      <c r="D850">
        <v>1.8471219999999999</v>
      </c>
      <c r="E850">
        <f>LN(D850/参数实验室!$E$53)/参数实验室!$E$55</f>
        <v>3.0962216953602607E-2</v>
      </c>
      <c r="F850">
        <f t="shared" si="31"/>
        <v>2.9097116887757379</v>
      </c>
      <c r="G850">
        <f>LN(F850/参数实验室!$E$58)/参数实验室!$E$59</f>
        <v>0.37004243560885558</v>
      </c>
      <c r="H850">
        <f>INDEX(神经网络!$F$10:$BN$70,MATCH(ROUND(G850*2,1)/2,神经网络!$D$10:$D$70,0),MATCH(ROUND(E850*2,1)/2,神经网络!$F$8:$BN$8,0))</f>
        <v>1.596397022363107</v>
      </c>
      <c r="I850">
        <f t="shared" si="28"/>
        <v>1.1031942673969413</v>
      </c>
      <c r="J850">
        <f t="shared" si="29"/>
        <v>5.3602809145684596</v>
      </c>
      <c r="K850">
        <f t="shared" si="30"/>
        <v>0.20580903967152553</v>
      </c>
    </row>
    <row r="851" spans="1:11">
      <c r="A851" s="862">
        <v>41254</v>
      </c>
      <c r="B851">
        <v>13.557</v>
      </c>
      <c r="C851">
        <v>41.796328000000003</v>
      </c>
      <c r="D851">
        <v>1.859599</v>
      </c>
      <c r="E851">
        <f>LN(D851/参数实验室!$E$53)/参数实验室!$E$55</f>
        <v>3.8904458529641882E-2</v>
      </c>
      <c r="F851">
        <f t="shared" si="31"/>
        <v>3.0830071549752898</v>
      </c>
      <c r="G851">
        <f>LN(F851/参数实验室!$E$58)/参数实验室!$E$59</f>
        <v>0.40040601323833613</v>
      </c>
      <c r="H851">
        <f>INDEX(神经网络!$F$10:$BN$70,MATCH(ROUND(G851*2,1)/2,神经网络!$D$10:$D$70,0),MATCH(ROUND(E851*2,1)/2,神经网络!$F$8:$BN$8,0))</f>
        <v>1.64866368386712</v>
      </c>
      <c r="I851">
        <f t="shared" si="28"/>
        <v>1.1193983866060826</v>
      </c>
      <c r="J851">
        <f t="shared" si="29"/>
        <v>5.4096005745979872</v>
      </c>
      <c r="K851">
        <f t="shared" si="30"/>
        <v>0.20692810331736375</v>
      </c>
    </row>
    <row r="852" spans="1:11">
      <c r="A852" s="862">
        <v>41255</v>
      </c>
      <c r="B852">
        <v>13.6989</v>
      </c>
      <c r="C852">
        <v>44.430684999999997</v>
      </c>
      <c r="D852">
        <v>1.8611249999999999</v>
      </c>
      <c r="E852">
        <f>LN(D852/参数实验室!$E$53)/参数实验室!$E$55</f>
        <v>3.987217532413944E-2</v>
      </c>
      <c r="F852">
        <f t="shared" si="31"/>
        <v>3.2433761104906229</v>
      </c>
      <c r="G852">
        <f>LN(F852/参数实验室!$E$58)/参数实验室!$E$59</f>
        <v>0.42702100854421854</v>
      </c>
      <c r="H852">
        <f>INDEX(神经网络!$F$10:$BN$70,MATCH(ROUND(G852*2,1)/2,神经网络!$D$10:$D$70,0),MATCH(ROUND(E852*2,1)/2,神经网络!$F$8:$BN$8,0))</f>
        <v>1.7077926238522787</v>
      </c>
      <c r="I852">
        <f t="shared" si="28"/>
        <v>1.138715202810076</v>
      </c>
      <c r="J852">
        <f t="shared" si="29"/>
        <v>5.4662224173017897</v>
      </c>
      <c r="K852">
        <f t="shared" si="30"/>
        <v>0.20831849051838675</v>
      </c>
    </row>
    <row r="853" spans="1:11">
      <c r="A853" s="862">
        <v>41256</v>
      </c>
      <c r="B853">
        <v>13.700100000000001</v>
      </c>
      <c r="C853">
        <v>47.619019999999999</v>
      </c>
      <c r="D853">
        <v>1.865159</v>
      </c>
      <c r="E853">
        <f>LN(D853/参数实验室!$E$53)/参数实验室!$E$55</f>
        <v>4.2426530518420665E-2</v>
      </c>
      <c r="F853">
        <f t="shared" si="31"/>
        <v>3.4758155049963135</v>
      </c>
      <c r="G853">
        <f>LN(F853/参数实验室!$E$58)/参数实验室!$E$59</f>
        <v>0.46334843078610666</v>
      </c>
      <c r="H853">
        <f>INDEX(神经网络!$F$10:$BN$70,MATCH(ROUND(G853*2,1)/2,神经网络!$D$10:$D$70,0),MATCH(ROUND(E853*2,1)/2,神经网络!$F$8:$BN$8,0))</f>
        <v>1.7077926238522787</v>
      </c>
      <c r="I853">
        <f t="shared" si="28"/>
        <v>1.1388855542476977</v>
      </c>
      <c r="J853">
        <f t="shared" si="29"/>
        <v>5.4667012489525613</v>
      </c>
      <c r="K853">
        <f t="shared" si="30"/>
        <v>0.20833140542770873</v>
      </c>
    </row>
    <row r="854" spans="1:11">
      <c r="A854" s="862">
        <v>41257</v>
      </c>
      <c r="B854">
        <v>13.6</v>
      </c>
      <c r="C854">
        <v>51.866321999999997</v>
      </c>
      <c r="D854">
        <v>1.8417380000000001</v>
      </c>
      <c r="E854">
        <f>LN(D854/参数实验室!$E$53)/参数实验室!$E$55</f>
        <v>2.7518445178147069E-2</v>
      </c>
      <c r="F854">
        <f t="shared" si="31"/>
        <v>3.8137001470588232</v>
      </c>
      <c r="G854">
        <f>LN(F854/参数实验室!$E$58)/参数实验室!$E$59</f>
        <v>0.51203953709305505</v>
      </c>
      <c r="H854">
        <f>INDEX(神经网络!$F$10:$BN$70,MATCH(ROUND(G854*2,1)/2,神经网络!$D$10:$D$70,0),MATCH(ROUND(E854*2,1)/2,神经网络!$F$8:$BN$8,0))</f>
        <v>1.7600812327927617</v>
      </c>
      <c r="I854">
        <f t="shared" si="28"/>
        <v>1.1246745241872957</v>
      </c>
      <c r="J854">
        <f t="shared" si="29"/>
        <v>5.4267587087506532</v>
      </c>
      <c r="K854">
        <f t="shared" si="30"/>
        <v>0.20724609007836614</v>
      </c>
    </row>
    <row r="855" spans="1:11">
      <c r="A855" s="862">
        <v>41258</v>
      </c>
      <c r="B855">
        <v>13.4901</v>
      </c>
      <c r="C855">
        <v>55.973908999999999</v>
      </c>
      <c r="D855">
        <v>1.8312470000000001</v>
      </c>
      <c r="E855">
        <f>LN(D855/参数实验室!$E$53)/参数实验室!$E$55</f>
        <v>2.0779062937157755E-2</v>
      </c>
      <c r="F855">
        <f t="shared" si="31"/>
        <v>4.1492582708801269</v>
      </c>
      <c r="G855">
        <f>LN(F855/参数实验室!$E$58)/参数实验室!$E$59</f>
        <v>0.55630032281785491</v>
      </c>
      <c r="H855">
        <f>INDEX(神经网络!$F$10:$BN$70,MATCH(ROUND(G855*2,1)/2,神经网络!$D$10:$D$70,0),MATCH(ROUND(E855*2,1)/2,神经网络!$F$8:$BN$8,0))</f>
        <v>1.7075181179772019</v>
      </c>
      <c r="I855">
        <f t="shared" ref="I855:I918" si="32">I854*(1+(B855-B854)/B854*H854)</f>
        <v>1.1086782678872855</v>
      </c>
      <c r="J855">
        <f t="shared" ref="J855:J918" si="33">J854*B855/B854</f>
        <v>5.3829057100674405</v>
      </c>
      <c r="K855">
        <f t="shared" ref="K855:K918" si="34">I855/J855</f>
        <v>0.20596278805585752</v>
      </c>
    </row>
    <row r="856" spans="1:11">
      <c r="A856" s="862">
        <v>41259</v>
      </c>
      <c r="B856">
        <v>13.3</v>
      </c>
      <c r="C856">
        <v>61.225271999999997</v>
      </c>
      <c r="D856">
        <v>1.8032630000000001</v>
      </c>
      <c r="E856">
        <f>LN(D856/参数实验室!$E$53)/参数实验室!$E$55</f>
        <v>2.6116251296235066E-3</v>
      </c>
      <c r="F856">
        <f t="shared" si="31"/>
        <v>4.6034039097744355</v>
      </c>
      <c r="G856">
        <f>LN(F856/参数实验室!$E$58)/参数实验室!$E$59</f>
        <v>0.61081503427684392</v>
      </c>
      <c r="H856">
        <f>INDEX(神经网络!$F$10:$BN$70,MATCH(ROUND(G856*2,1)/2,神经网络!$D$10:$D$70,0),MATCH(ROUND(E856*2,1)/2,神经网络!$F$8:$BN$8,0))</f>
        <v>1.7598537007579513</v>
      </c>
      <c r="I856">
        <f t="shared" si="32"/>
        <v>1.0820012178718139</v>
      </c>
      <c r="J856">
        <f t="shared" si="33"/>
        <v>5.3070507960576254</v>
      </c>
      <c r="K856">
        <f t="shared" si="34"/>
        <v>0.20387994376756013</v>
      </c>
    </row>
    <row r="857" spans="1:11">
      <c r="A857" s="862">
        <v>41260</v>
      </c>
      <c r="B857">
        <v>13.2501</v>
      </c>
      <c r="C857">
        <v>66.025519000000003</v>
      </c>
      <c r="D857">
        <v>1.8010839999999999</v>
      </c>
      <c r="E857">
        <f>LN(D857/参数实验室!$E$53)/参数实验室!$E$55</f>
        <v>1.1851905317383548E-3</v>
      </c>
      <c r="F857">
        <f t="shared" si="31"/>
        <v>4.9830204300344905</v>
      </c>
      <c r="G857">
        <f>LN(F857/参数实验室!$E$58)/参数实验室!$E$59</f>
        <v>0.65240457834894661</v>
      </c>
      <c r="H857">
        <f>INDEX(神经网络!$F$10:$BN$70,MATCH(ROUND(G857*2,1)/2,神经网络!$D$10:$D$70,0),MATCH(ROUND(E857*2,1)/2,神经网络!$F$8:$BN$8,0))</f>
        <v>1.8048999068604938</v>
      </c>
      <c r="I857">
        <f t="shared" si="32"/>
        <v>1.0748570241883502</v>
      </c>
      <c r="J857">
        <f t="shared" si="33"/>
        <v>5.2871393799130182</v>
      </c>
      <c r="K857">
        <f t="shared" si="34"/>
        <v>0.20329651763521944</v>
      </c>
    </row>
    <row r="858" spans="1:11">
      <c r="A858" s="862">
        <v>41261</v>
      </c>
      <c r="B858">
        <v>13.298999999999999</v>
      </c>
      <c r="C858">
        <v>72.131078000000002</v>
      </c>
      <c r="D858">
        <v>1.792597</v>
      </c>
      <c r="E858">
        <f>LN(D858/参数实验室!$E$53)/参数实验室!$E$55</f>
        <v>-4.3871373383452764E-3</v>
      </c>
      <c r="F858">
        <f t="shared" si="31"/>
        <v>5.4237971276035797</v>
      </c>
      <c r="G858">
        <f>LN(F858/参数实验室!$E$58)/参数实验室!$E$59</f>
        <v>0.69689116923691419</v>
      </c>
      <c r="H858">
        <f>INDEX(神经网络!$F$10:$BN$70,MATCH(ROUND(G858*2,1)/2,神经网络!$D$10:$D$70,0),MATCH(ROUND(E858*2,1)/2,神经网络!$F$8:$BN$8,0))</f>
        <v>1.8433648633081614</v>
      </c>
      <c r="I858">
        <f t="shared" si="32"/>
        <v>1.0820167027466376</v>
      </c>
      <c r="J858">
        <f t="shared" si="33"/>
        <v>5.3066517696819817</v>
      </c>
      <c r="K858">
        <f t="shared" si="34"/>
        <v>0.20389819225154865</v>
      </c>
    </row>
    <row r="859" spans="1:11">
      <c r="A859" s="862">
        <v>41262</v>
      </c>
      <c r="B859">
        <v>13.599</v>
      </c>
      <c r="C859">
        <v>78.287874000000002</v>
      </c>
      <c r="D859">
        <v>1.824128</v>
      </c>
      <c r="E859">
        <f>LN(D859/参数实验室!$E$53)/参数实验室!$E$55</f>
        <v>1.6183816779179919E-2</v>
      </c>
      <c r="F859">
        <f t="shared" si="31"/>
        <v>5.7568846238694018</v>
      </c>
      <c r="G859">
        <f>LN(F859/参数实验室!$E$58)/参数实验室!$E$59</f>
        <v>0.72817263672289423</v>
      </c>
      <c r="H859">
        <f>INDEX(神经网络!$F$10:$BN$70,MATCH(ROUND(G859*2,1)/2,神经网络!$D$10:$D$70,0),MATCH(ROUND(E859*2,1)/2,神经网络!$F$8:$BN$8,0))</f>
        <v>1.8759870743677802</v>
      </c>
      <c r="I859">
        <f t="shared" si="32"/>
        <v>1.1270099707672943</v>
      </c>
      <c r="J859">
        <f t="shared" si="33"/>
        <v>5.4263596823750113</v>
      </c>
      <c r="K859">
        <f t="shared" si="34"/>
        <v>0.20769171907786696</v>
      </c>
    </row>
    <row r="860" spans="1:11">
      <c r="A860" s="862">
        <v>41263</v>
      </c>
      <c r="B860">
        <v>13.5246</v>
      </c>
      <c r="C860">
        <v>86.978318999999999</v>
      </c>
      <c r="D860">
        <v>1.8250550000000001</v>
      </c>
      <c r="E860">
        <f>LN(D860/参数实验室!$E$53)/参数实验室!$E$55</f>
        <v>1.6783200959522109E-2</v>
      </c>
      <c r="F860">
        <f t="shared" si="31"/>
        <v>6.4311195155494438</v>
      </c>
      <c r="G860">
        <f>LN(F860/参数实验室!$E$58)/参数实验室!$E$59</f>
        <v>0.78630135924288991</v>
      </c>
      <c r="H860">
        <f>INDEX(神经网络!$F$10:$BN$70,MATCH(ROUND(G860*2,1)/2,神经网络!$D$10:$D$70,0),MATCH(ROUND(E860*2,1)/2,神经网络!$F$8:$BN$8,0))</f>
        <v>1.9034937665307063</v>
      </c>
      <c r="I860">
        <f t="shared" si="32"/>
        <v>1.1154428954929709</v>
      </c>
      <c r="J860">
        <f t="shared" si="33"/>
        <v>5.3966721200271399</v>
      </c>
      <c r="K860">
        <f t="shared" si="34"/>
        <v>0.20669087739341135</v>
      </c>
    </row>
    <row r="861" spans="1:11">
      <c r="A861" s="862">
        <v>41264</v>
      </c>
      <c r="B861">
        <v>13.5</v>
      </c>
      <c r="C861">
        <v>96.447016000000005</v>
      </c>
      <c r="D861">
        <v>1.803849</v>
      </c>
      <c r="E861">
        <f>LN(D861/参数实验室!$E$53)/参数实验室!$E$55</f>
        <v>2.9949430898362894E-3</v>
      </c>
      <c r="F861">
        <f t="shared" si="31"/>
        <v>7.1442234074074076</v>
      </c>
      <c r="G861">
        <f>LN(F861/参数实验室!$E$58)/参数实验室!$E$59</f>
        <v>0.84149264009468316</v>
      </c>
      <c r="H861">
        <f>INDEX(神经网络!$F$10:$BN$70,MATCH(ROUND(G861*2,1)/2,神经网络!$D$10:$D$70,0),MATCH(ROUND(E861*2,1)/2,神经网络!$F$8:$BN$8,0))</f>
        <v>1.9265728658876615</v>
      </c>
      <c r="I861">
        <f t="shared" si="32"/>
        <v>1.1115809203127143</v>
      </c>
      <c r="J861">
        <f t="shared" si="33"/>
        <v>5.3868560711863109</v>
      </c>
      <c r="K861">
        <f t="shared" si="34"/>
        <v>0.20635058847375484</v>
      </c>
    </row>
    <row r="862" spans="1:11">
      <c r="A862" s="862">
        <v>41265</v>
      </c>
      <c r="B862">
        <v>13.3714</v>
      </c>
      <c r="C862">
        <v>104.60719400000001</v>
      </c>
      <c r="D862">
        <v>1.802848</v>
      </c>
      <c r="E862">
        <f>LN(D862/参数实验室!$E$53)/参数实验室!$E$55</f>
        <v>2.3400873991376078E-3</v>
      </c>
      <c r="F862">
        <f t="shared" si="31"/>
        <v>7.8232043017185946</v>
      </c>
      <c r="G862">
        <f>LN(F862/参数实验室!$E$58)/参数实验室!$E$59</f>
        <v>0.88914419785065635</v>
      </c>
      <c r="H862">
        <f>INDEX(神经网络!$F$10:$BN$70,MATCH(ROUND(G862*2,1)/2,神经网络!$D$10:$D$70,0),MATCH(ROUND(E862*2,1)/2,神经网络!$F$8:$BN$8,0))</f>
        <v>1.9458561712490332</v>
      </c>
      <c r="I862">
        <f t="shared" si="32"/>
        <v>1.0911807532893334</v>
      </c>
      <c r="J862">
        <f t="shared" si="33"/>
        <v>5.3355412792785657</v>
      </c>
      <c r="K862">
        <f t="shared" si="34"/>
        <v>0.20451172546019084</v>
      </c>
    </row>
    <row r="863" spans="1:11">
      <c r="A863" s="862">
        <v>41266</v>
      </c>
      <c r="B863">
        <v>13.311999999999999</v>
      </c>
      <c r="C863">
        <v>118.663004</v>
      </c>
      <c r="D863">
        <v>1.787841</v>
      </c>
      <c r="E863">
        <f>LN(D863/参数实验室!$E$53)/参数实验室!$E$55</f>
        <v>-7.5213403204415158E-3</v>
      </c>
      <c r="F863">
        <f t="shared" si="31"/>
        <v>8.9139876802884626</v>
      </c>
      <c r="G863">
        <f>LN(F863/参数实验室!$E$58)/参数实验室!$E$59</f>
        <v>0.9576520653673648</v>
      </c>
      <c r="H863">
        <f>INDEX(神经网络!$F$10:$BN$70,MATCH(ROUND(G863*2,1)/2,神经网络!$D$10:$D$70,0),MATCH(ROUND(E863*2,1)/2,神经网络!$F$8:$BN$8,0))</f>
        <v>1.9619110429232527</v>
      </c>
      <c r="I863">
        <f t="shared" si="32"/>
        <v>1.0817484664919501</v>
      </c>
      <c r="J863">
        <f t="shared" si="33"/>
        <v>5.3118391125653455</v>
      </c>
      <c r="K863">
        <f t="shared" si="34"/>
        <v>0.20364857511083787</v>
      </c>
    </row>
    <row r="864" spans="1:11">
      <c r="A864" s="862">
        <v>41267</v>
      </c>
      <c r="B864">
        <v>13.38</v>
      </c>
      <c r="C864">
        <v>132.38674399999999</v>
      </c>
      <c r="D864">
        <v>1.801523</v>
      </c>
      <c r="E864">
        <f>LN(D864/参数实验室!$E$53)/参数实验室!$E$55</f>
        <v>1.4727110282383416E-3</v>
      </c>
      <c r="F864">
        <f t="shared" si="31"/>
        <v>9.8943754857996993</v>
      </c>
      <c r="G864">
        <f>LN(F864/参数实验室!$E$58)/参数实验室!$E$59</f>
        <v>1.0124178400304658</v>
      </c>
      <c r="H864">
        <f>INDEX(神经网络!$F$10:$BN$70,MATCH(ROUND(G864*2,1)/2,神经网络!$D$10:$D$70,0),MATCH(ROUND(E864*2,1)/2,神经网络!$F$8:$BN$8,0))</f>
        <v>1.9752381451379815</v>
      </c>
      <c r="I864">
        <f t="shared" si="32"/>
        <v>1.0925895129027945</v>
      </c>
      <c r="J864">
        <f t="shared" si="33"/>
        <v>5.3389729061090989</v>
      </c>
      <c r="K864">
        <f t="shared" si="34"/>
        <v>0.20464413888532815</v>
      </c>
    </row>
    <row r="865" spans="1:11">
      <c r="A865" s="862">
        <v>41268</v>
      </c>
      <c r="B865">
        <v>13.35</v>
      </c>
      <c r="C865">
        <v>148.09015500000001</v>
      </c>
      <c r="D865">
        <v>1.7927470000000001</v>
      </c>
      <c r="E865">
        <f>LN(D865/参数实验室!$E$53)/参数实验室!$E$55</f>
        <v>-4.2884226896536615E-3</v>
      </c>
      <c r="F865">
        <f t="shared" si="31"/>
        <v>11.092895505617978</v>
      </c>
      <c r="G865">
        <f>LN(F865/参数实验室!$E$58)/参数实验室!$E$59</f>
        <v>1.0724288094079888</v>
      </c>
      <c r="H865">
        <f>INDEX(神经网络!$F$10:$BN$70,MATCH(ROUND(G865*2,1)/2,神经网络!$D$10:$D$70,0),MATCH(ROUND(E865*2,1)/2,神经网络!$F$8:$BN$8,0))</f>
        <v>1.9862732081109344</v>
      </c>
      <c r="I865">
        <f t="shared" si="32"/>
        <v>1.0877506687708138</v>
      </c>
      <c r="J865">
        <f t="shared" si="33"/>
        <v>5.3270021148397957</v>
      </c>
      <c r="K865">
        <f t="shared" si="34"/>
        <v>0.20419565176078908</v>
      </c>
    </row>
    <row r="866" spans="1:11">
      <c r="A866" s="862">
        <v>41269</v>
      </c>
      <c r="B866">
        <v>13.4679</v>
      </c>
      <c r="C866">
        <v>165.47617099999999</v>
      </c>
      <c r="D866">
        <v>1.803242</v>
      </c>
      <c r="E866">
        <f>LN(D866/参数实验室!$E$53)/参数实验室!$E$55</f>
        <v>2.5978861673184341E-3</v>
      </c>
      <c r="F866">
        <f t="shared" si="31"/>
        <v>12.286709212275113</v>
      </c>
      <c r="G866">
        <f>LN(F866/参数实验室!$E$58)/参数实验室!$E$59</f>
        <v>1.1260758560858937</v>
      </c>
      <c r="H866">
        <f>INDEX(神经网络!$F$10:$BN$70,MATCH(ROUND(G866*2,1)/2,神经网络!$D$10:$D$70,0),MATCH(ROUND(E866*2,1)/2,神经网络!$F$8:$BN$8,0))</f>
        <v>2.0029121186508356</v>
      </c>
      <c r="I866">
        <f t="shared" si="32"/>
        <v>1.1068316578521691</v>
      </c>
      <c r="J866">
        <f t="shared" si="33"/>
        <v>5.3740473245281564</v>
      </c>
      <c r="K866">
        <f t="shared" si="34"/>
        <v>0.20595867341926494</v>
      </c>
    </row>
    <row r="867" spans="1:11">
      <c r="A867" s="862">
        <v>41270</v>
      </c>
      <c r="B867">
        <v>13.4217</v>
      </c>
      <c r="C867">
        <v>183.008848</v>
      </c>
      <c r="D867">
        <v>1.794848</v>
      </c>
      <c r="E867">
        <f>LN(D867/参数实验室!$E$53)/参数实验室!$E$55</f>
        <v>-2.9066268911048373E-3</v>
      </c>
      <c r="F867">
        <f t="shared" si="31"/>
        <v>13.635295677894753</v>
      </c>
      <c r="G867">
        <f>LN(F867/参数实验室!$E$58)/参数实验室!$E$59</f>
        <v>1.1807360324660836</v>
      </c>
      <c r="H867">
        <f>INDEX(神经网络!$F$10:$BN$70,MATCH(ROUND(G867*2,1)/2,神经网络!$D$10:$D$70,0),MATCH(ROUND(E867*2,1)/2,神经网络!$F$8:$BN$8,0))</f>
        <v>2.0091065971764275</v>
      </c>
      <c r="I867">
        <f t="shared" si="32"/>
        <v>1.0992268970367622</v>
      </c>
      <c r="J867">
        <f t="shared" si="33"/>
        <v>5.3556123059734295</v>
      </c>
      <c r="K867">
        <f t="shared" si="34"/>
        <v>0.20524766062896857</v>
      </c>
    </row>
    <row r="868" spans="1:11">
      <c r="A868" s="862">
        <v>41271</v>
      </c>
      <c r="B868">
        <v>13.421200000000001</v>
      </c>
      <c r="C868">
        <v>199.509725</v>
      </c>
      <c r="D868">
        <v>1.8001799999999999</v>
      </c>
      <c r="E868">
        <f>LN(D868/参数实验室!$E$53)/参数实验室!$E$55</f>
        <v>5.9290018315400731E-4</v>
      </c>
      <c r="F868">
        <f t="shared" si="31"/>
        <v>14.865267263732006</v>
      </c>
      <c r="G868">
        <f>LN(F868/参数实验室!$E$58)/参数实验室!$E$59</f>
        <v>1.2260654373541342</v>
      </c>
      <c r="H868">
        <f>INDEX(神经网络!$F$10:$BN$70,MATCH(ROUND(G868*2,1)/2,神经网络!$D$10:$D$70,0),MATCH(ROUND(E868*2,1)/2,神经网络!$F$8:$BN$8,0))</f>
        <v>2.0142025177526706</v>
      </c>
      <c r="I868">
        <f t="shared" si="32"/>
        <v>1.0991446248949834</v>
      </c>
      <c r="J868">
        <f t="shared" si="33"/>
        <v>5.3554127927856081</v>
      </c>
      <c r="K868">
        <f t="shared" si="34"/>
        <v>0.20523994459879261</v>
      </c>
    </row>
    <row r="869" spans="1:11">
      <c r="A869" s="862">
        <v>41272</v>
      </c>
      <c r="B869">
        <v>13.4</v>
      </c>
      <c r="C869">
        <v>203.03636700000001</v>
      </c>
      <c r="D869">
        <v>1.788959</v>
      </c>
      <c r="E869">
        <f>LN(D869/参数实验室!$E$53)/参数实验室!$E$55</f>
        <v>-6.7838296015223154E-3</v>
      </c>
      <c r="F869">
        <f t="shared" si="31"/>
        <v>15.151967686567165</v>
      </c>
      <c r="G869">
        <f>LN(F869/参数实验室!$E$58)/参数实验室!$E$59</f>
        <v>1.2360917074162159</v>
      </c>
      <c r="H869">
        <f>INDEX(神经网络!$F$10:$BN$70,MATCH(ROUND(G869*2,1)/2,神经网络!$D$10:$D$70,0),MATCH(ROUND(E869*2,1)/2,神经网络!$F$8:$BN$8,0))</f>
        <v>2.0142025177526706</v>
      </c>
      <c r="I869">
        <f t="shared" si="32"/>
        <v>1.095647569694125</v>
      </c>
      <c r="J869">
        <f t="shared" si="33"/>
        <v>5.3469534336219668</v>
      </c>
      <c r="K869">
        <f t="shared" si="34"/>
        <v>0.20491062495600332</v>
      </c>
    </row>
    <row r="870" spans="1:11">
      <c r="A870" s="862">
        <v>41273</v>
      </c>
      <c r="B870">
        <v>13.45</v>
      </c>
      <c r="C870">
        <v>197.19512599999999</v>
      </c>
      <c r="D870">
        <v>1.796826</v>
      </c>
      <c r="E870">
        <f>LN(D870/参数实验室!$E$53)/参数实验室!$E$55</f>
        <v>-1.6072037516486376E-3</v>
      </c>
      <c r="F870">
        <f t="shared" si="31"/>
        <v>14.661347657992565</v>
      </c>
      <c r="G870">
        <f>LN(F870/参数实验室!$E$58)/参数实验室!$E$59</f>
        <v>1.2188157250857019</v>
      </c>
      <c r="H870">
        <f>INDEX(神经网络!$F$10:$BN$70,MATCH(ROUND(G870*2,1)/2,神经网络!$D$10:$D$70,0),MATCH(ROUND(E870*2,1)/2,神经网络!$F$8:$BN$8,0))</f>
        <v>2.0091065971764275</v>
      </c>
      <c r="I870">
        <f t="shared" si="32"/>
        <v>1.1038821073562424</v>
      </c>
      <c r="J870">
        <f t="shared" si="33"/>
        <v>5.366904752404138</v>
      </c>
      <c r="K870">
        <f t="shared" si="34"/>
        <v>0.20568319325245182</v>
      </c>
    </row>
    <row r="871" spans="1:11">
      <c r="A871" s="862">
        <v>41274</v>
      </c>
      <c r="B871">
        <v>13.51</v>
      </c>
      <c r="C871">
        <v>198.758882</v>
      </c>
      <c r="D871">
        <v>1.804287</v>
      </c>
      <c r="E871">
        <f>LN(D871/参数实验室!$E$53)/参数实验室!$E$55</f>
        <v>3.2813690579248959E-3</v>
      </c>
      <c r="F871">
        <f t="shared" si="31"/>
        <v>14.71198238341969</v>
      </c>
      <c r="G871">
        <f>LN(F871/参数实验室!$E$58)/参数实验室!$E$59</f>
        <v>1.220625248666964</v>
      </c>
      <c r="H871">
        <f>INDEX(神经网络!$F$10:$BN$70,MATCH(ROUND(G871*2,1)/2,神经网络!$D$10:$D$70,0),MATCH(ROUND(E871*2,1)/2,神经网络!$F$8:$BN$8,0))</f>
        <v>2.0091065971764275</v>
      </c>
      <c r="I871">
        <f t="shared" si="32"/>
        <v>1.1137757140078162</v>
      </c>
      <c r="J871">
        <f t="shared" si="33"/>
        <v>5.3908463349427436</v>
      </c>
      <c r="K871">
        <f t="shared" si="34"/>
        <v>0.20660498274426248</v>
      </c>
    </row>
    <row r="872" spans="1:11">
      <c r="A872" s="862">
        <v>41275</v>
      </c>
      <c r="B872">
        <v>13.3041</v>
      </c>
      <c r="C872">
        <v>196.23267300000001</v>
      </c>
      <c r="D872">
        <v>1.775333</v>
      </c>
      <c r="E872">
        <f>LN(D872/参数实验室!$E$53)/参数实验室!$E$55</f>
        <v>-1.580407598711045E-2</v>
      </c>
      <c r="F872">
        <f t="shared" si="31"/>
        <v>14.749789388233703</v>
      </c>
      <c r="G872">
        <f>LN(F872/参数实验室!$E$58)/参数实验室!$E$59</f>
        <v>1.2219722939417335</v>
      </c>
      <c r="H872">
        <f>INDEX(神经网络!$F$10:$BN$70,MATCH(ROUND(G872*2,1)/2,神经网络!$D$10:$D$70,0),MATCH(ROUND(E872*2,1)/2,神经网络!$F$8:$BN$8,0))</f>
        <v>2.0091065971764275</v>
      </c>
      <c r="I872">
        <f t="shared" si="32"/>
        <v>1.0796719965871762</v>
      </c>
      <c r="J872">
        <f t="shared" si="33"/>
        <v>5.3086868041977615</v>
      </c>
      <c r="K872">
        <f t="shared" si="34"/>
        <v>0.20337835634482002</v>
      </c>
    </row>
    <row r="873" spans="1:11">
      <c r="A873" s="862">
        <v>41276</v>
      </c>
      <c r="B873">
        <v>13.28</v>
      </c>
      <c r="C873">
        <v>195.59948299999999</v>
      </c>
      <c r="D873">
        <v>1.768275</v>
      </c>
      <c r="E873">
        <f>LN(D873/参数实验室!$E$53)/参数实验室!$E$55</f>
        <v>-2.0503641744327585E-2</v>
      </c>
      <c r="F873">
        <f t="shared" si="31"/>
        <v>14.728876731927711</v>
      </c>
      <c r="G873">
        <f>LN(F873/参数实验室!$E$58)/参数实验室!$E$59</f>
        <v>1.2212276134320825</v>
      </c>
      <c r="H873">
        <f>INDEX(神经网络!$F$10:$BN$70,MATCH(ROUND(G873*2,1)/2,神经网络!$D$10:$D$70,0),MATCH(ROUND(E873*2,1)/2,神经网络!$F$8:$BN$8,0))</f>
        <v>2.0091065971764275</v>
      </c>
      <c r="I873">
        <f t="shared" si="32"/>
        <v>1.0757425955183153</v>
      </c>
      <c r="J873">
        <f t="shared" si="33"/>
        <v>5.2990702685447548</v>
      </c>
      <c r="K873">
        <f t="shared" si="34"/>
        <v>0.20300591254732289</v>
      </c>
    </row>
    <row r="874" spans="1:11">
      <c r="A874" s="862">
        <v>41277</v>
      </c>
      <c r="B874">
        <v>13.3979</v>
      </c>
      <c r="C874">
        <v>188.80412200000001</v>
      </c>
      <c r="D874">
        <v>1.7803770000000001</v>
      </c>
      <c r="E874">
        <f>LN(D874/参数实验室!$E$53)/参数实验室!$E$55</f>
        <v>-1.2456964240562344E-2</v>
      </c>
      <c r="F874">
        <f t="shared" si="31"/>
        <v>14.092068309212639</v>
      </c>
      <c r="G874">
        <f>LN(F874/参数实验室!$E$58)/参数实验室!$E$59</f>
        <v>1.1980301865734153</v>
      </c>
      <c r="H874">
        <f>INDEX(神经网络!$F$10:$BN$70,MATCH(ROUND(G874*2,1)/2,神经网络!$D$10:$D$70,0),MATCH(ROUND(E874*2,1)/2,神经网络!$F$8:$BN$8,0))</f>
        <v>2.0091065971764275</v>
      </c>
      <c r="I874">
        <f t="shared" si="32"/>
        <v>1.0949304791189747</v>
      </c>
      <c r="J874">
        <f t="shared" si="33"/>
        <v>5.3461154782331155</v>
      </c>
      <c r="K874">
        <f t="shared" si="34"/>
        <v>0.20480860983587429</v>
      </c>
    </row>
    <row r="875" spans="1:11">
      <c r="A875" s="862">
        <v>41278</v>
      </c>
      <c r="B875">
        <v>13.5</v>
      </c>
      <c r="C875">
        <v>184.826787</v>
      </c>
      <c r="D875">
        <v>1.7867040000000001</v>
      </c>
      <c r="E875">
        <f>LN(D875/参数实验室!$E$53)/参数实验室!$E$55</f>
        <v>-8.2718579296114005E-3</v>
      </c>
      <c r="F875">
        <f t="shared" si="31"/>
        <v>13.690873111111111</v>
      </c>
      <c r="G875">
        <f>LN(F875/参数实验室!$E$58)/参数实验室!$E$59</f>
        <v>1.1828709882276658</v>
      </c>
      <c r="H875">
        <f>INDEX(神经网络!$F$10:$BN$70,MATCH(ROUND(G875*2,1)/2,神经网络!$D$10:$D$70,0),MATCH(ROUND(E875*2,1)/2,神经网络!$F$8:$BN$8,0))</f>
        <v>2.0091065971764275</v>
      </c>
      <c r="I875">
        <f t="shared" si="32"/>
        <v>1.1116945131995206</v>
      </c>
      <c r="J875">
        <f t="shared" si="33"/>
        <v>5.38685607118631</v>
      </c>
      <c r="K875">
        <f t="shared" si="34"/>
        <v>0.20637167552069008</v>
      </c>
    </row>
    <row r="876" spans="1:11">
      <c r="A876" s="862">
        <v>41279</v>
      </c>
      <c r="B876">
        <v>13.44</v>
      </c>
      <c r="C876">
        <v>184.49610200000001</v>
      </c>
      <c r="D876">
        <v>1.7864139999999999</v>
      </c>
      <c r="E876">
        <f>LN(D876/参数实验室!$E$53)/参数实验室!$E$55</f>
        <v>-8.4633592690596428E-3</v>
      </c>
      <c r="F876">
        <f t="shared" si="31"/>
        <v>13.727388541666668</v>
      </c>
      <c r="G876">
        <f>LN(F876/参数实验室!$E$58)/参数实验室!$E$59</f>
        <v>1.1842689822314891</v>
      </c>
      <c r="H876">
        <f>INDEX(神经网络!$F$10:$BN$70,MATCH(ROUND(G876*2,1)/2,神经网络!$D$10:$D$70,0),MATCH(ROUND(E876*2,1)/2,神经网络!$F$8:$BN$8,0))</f>
        <v>2.0091065971764275</v>
      </c>
      <c r="I876">
        <f t="shared" si="32"/>
        <v>1.1017677897305695</v>
      </c>
      <c r="J876">
        <f t="shared" si="33"/>
        <v>5.3629144886477036</v>
      </c>
      <c r="K876">
        <f t="shared" si="34"/>
        <v>0.20544198347051923</v>
      </c>
    </row>
    <row r="877" spans="1:11">
      <c r="A877" s="862">
        <v>41280</v>
      </c>
      <c r="B877">
        <v>13.454000000000001</v>
      </c>
      <c r="C877">
        <v>182.58752000000001</v>
      </c>
      <c r="D877">
        <v>1.791123</v>
      </c>
      <c r="E877">
        <f>LN(D877/参数实验室!$E$53)/参数实验室!$E$55</f>
        <v>-5.3576129221941703E-3</v>
      </c>
      <c r="F877">
        <f t="shared" si="31"/>
        <v>13.571244239631337</v>
      </c>
      <c r="G877">
        <f>LN(F877/参数实验室!$E$58)/参数实验室!$E$59</f>
        <v>1.1782647355978115</v>
      </c>
      <c r="H877">
        <f>INDEX(神经网络!$F$10:$BN$70,MATCH(ROUND(G877*2,1)/2,神经网络!$D$10:$D$70,0),MATCH(ROUND(E877*2,1)/2,神经网络!$F$8:$BN$8,0))</f>
        <v>2.0091065971764275</v>
      </c>
      <c r="I877">
        <f t="shared" si="32"/>
        <v>1.1040735907044281</v>
      </c>
      <c r="J877">
        <f t="shared" si="33"/>
        <v>5.3685008579067128</v>
      </c>
      <c r="K877">
        <f t="shared" si="34"/>
        <v>0.20565770965247246</v>
      </c>
    </row>
    <row r="878" spans="1:11">
      <c r="A878" s="862">
        <v>41281</v>
      </c>
      <c r="B878">
        <v>13.5876</v>
      </c>
      <c r="C878">
        <v>178.938402</v>
      </c>
      <c r="D878">
        <v>1.7960910000000001</v>
      </c>
      <c r="E878">
        <f>LN(D878/参数实验室!$E$53)/参数实验室!$E$55</f>
        <v>-2.0898860103344252E-3</v>
      </c>
      <c r="F878">
        <f t="shared" si="31"/>
        <v>13.169242691866113</v>
      </c>
      <c r="G878">
        <f>LN(F878/参数实验室!$E$58)/参数实验室!$E$59</f>
        <v>1.1624828214229495</v>
      </c>
      <c r="H878">
        <f>INDEX(神经网络!$F$10:$BN$70,MATCH(ROUND(G878*2,1)/2,神经网络!$D$10:$D$70,0),MATCH(ROUND(E878*2,1)/2,神经网络!$F$8:$BN$8,0))</f>
        <v>2.0029121186508356</v>
      </c>
      <c r="I878">
        <f t="shared" si="32"/>
        <v>1.1261006254194792</v>
      </c>
      <c r="J878">
        <f t="shared" si="33"/>
        <v>5.4218107816926748</v>
      </c>
      <c r="K878">
        <f t="shared" si="34"/>
        <v>0.20769825262472799</v>
      </c>
    </row>
    <row r="879" spans="1:11">
      <c r="A879" s="862">
        <v>41282</v>
      </c>
      <c r="B879">
        <v>13.742800000000001</v>
      </c>
      <c r="C879">
        <v>178.23138900000001</v>
      </c>
      <c r="D879">
        <v>1.8206500000000001</v>
      </c>
      <c r="E879">
        <f>LN(D879/参数实验室!$E$53)/参数实验室!$E$55</f>
        <v>1.3932276066435389E-2</v>
      </c>
      <c r="F879">
        <f t="shared" si="31"/>
        <v>12.969073915068254</v>
      </c>
      <c r="G879">
        <f>LN(F879/参数实验室!$E$58)/参数实验室!$E$59</f>
        <v>1.1544439375713418</v>
      </c>
      <c r="H879">
        <f>INDEX(神经网络!$F$10:$BN$70,MATCH(ROUND(G879*2,1)/2,神经网络!$D$10:$D$70,0),MATCH(ROUND(E879*2,1)/2,神经网络!$F$8:$BN$8,0))</f>
        <v>2.0029121186508356</v>
      </c>
      <c r="I879">
        <f t="shared" si="32"/>
        <v>1.1518631285463159</v>
      </c>
      <c r="J879">
        <f t="shared" si="33"/>
        <v>5.4837396751925356</v>
      </c>
      <c r="K879">
        <f t="shared" si="34"/>
        <v>0.21005065826832373</v>
      </c>
    </row>
    <row r="880" spans="1:11">
      <c r="A880" s="862">
        <v>41283</v>
      </c>
      <c r="B880">
        <v>13.77</v>
      </c>
      <c r="C880">
        <v>180.07503500000001</v>
      </c>
      <c r="D880">
        <v>1.823785</v>
      </c>
      <c r="E880">
        <f>LN(D880/参数实验室!$E$53)/参数实验室!$E$55</f>
        <v>1.5961960959770358E-2</v>
      </c>
      <c r="F880">
        <f t="shared" si="31"/>
        <v>13.077344589687728</v>
      </c>
      <c r="G880">
        <f>LN(F880/参数实验室!$E$58)/参数实验室!$E$59</f>
        <v>1.1588074264418051</v>
      </c>
      <c r="H880">
        <f>INDEX(神经网络!$F$10:$BN$70,MATCH(ROUND(G880*2,1)/2,神经网络!$D$10:$D$70,0),MATCH(ROUND(E880*2,1)/2,神经网络!$F$8:$BN$8,0))</f>
        <v>2.0029121186508356</v>
      </c>
      <c r="I880">
        <f t="shared" si="32"/>
        <v>1.1564293445170084</v>
      </c>
      <c r="J880">
        <f t="shared" si="33"/>
        <v>5.4945931926100364</v>
      </c>
      <c r="K880">
        <f t="shared" si="34"/>
        <v>0.21046678143021585</v>
      </c>
    </row>
    <row r="881" spans="1:11">
      <c r="A881" s="862">
        <v>41284</v>
      </c>
      <c r="B881">
        <v>14.14</v>
      </c>
      <c r="C881">
        <v>179.894768</v>
      </c>
      <c r="D881">
        <v>1.8573090000000001</v>
      </c>
      <c r="E881">
        <f>LN(D881/参数实验室!$E$53)/参数实验室!$E$55</f>
        <v>3.745075815797351E-2</v>
      </c>
      <c r="F881">
        <f t="shared" si="31"/>
        <v>12.722402263083451</v>
      </c>
      <c r="G881">
        <f>LN(F881/参数实验室!$E$58)/参数实验室!$E$59</f>
        <v>1.1443650622685473</v>
      </c>
      <c r="H881">
        <f>INDEX(神经网络!$F$10:$BN$70,MATCH(ROUND(G881*2,1)/2,神经网络!$D$10:$D$70,0),MATCH(ROUND(E881*2,1)/2,神经网络!$F$8:$BN$8,0))</f>
        <v>2.1111697863958647</v>
      </c>
      <c r="I881">
        <f t="shared" si="32"/>
        <v>1.218666363321927</v>
      </c>
      <c r="J881">
        <f t="shared" si="33"/>
        <v>5.642232951598106</v>
      </c>
      <c r="K881">
        <f t="shared" si="34"/>
        <v>0.21599008296471559</v>
      </c>
    </row>
    <row r="882" spans="1:11">
      <c r="A882" s="862">
        <v>41285</v>
      </c>
      <c r="B882">
        <v>14.137</v>
      </c>
      <c r="C882">
        <v>181.74116699999999</v>
      </c>
      <c r="D882">
        <v>1.8667609999999999</v>
      </c>
      <c r="E882">
        <f>LN(D882/参数实验室!$E$53)/参数实验室!$E$55</f>
        <v>4.3439395109801368E-2</v>
      </c>
      <c r="F882">
        <f t="shared" si="31"/>
        <v>12.855709627219353</v>
      </c>
      <c r="G882">
        <f>LN(F882/参数实验室!$E$58)/参数实验室!$E$59</f>
        <v>1.1498359541658096</v>
      </c>
      <c r="H882">
        <f>INDEX(神经网络!$F$10:$BN$70,MATCH(ROUND(G882*2,1)/2,神经网络!$D$10:$D$70,0),MATCH(ROUND(E882*2,1)/2,神经网络!$F$8:$BN$8,0))</f>
        <v>2.1111697863958647</v>
      </c>
      <c r="I882">
        <f t="shared" si="32"/>
        <v>1.218120505131133</v>
      </c>
      <c r="J882">
        <f t="shared" si="33"/>
        <v>5.6410358724711749</v>
      </c>
      <c r="K882">
        <f t="shared" si="34"/>
        <v>0.21593915243043998</v>
      </c>
    </row>
    <row r="883" spans="1:11">
      <c r="A883" s="862">
        <v>41286</v>
      </c>
      <c r="B883">
        <v>14.237</v>
      </c>
      <c r="C883">
        <v>183.09188900000001</v>
      </c>
      <c r="D883">
        <v>1.862997</v>
      </c>
      <c r="E883">
        <f>LN(D883/参数实验室!$E$53)/参数实验室!$E$55</f>
        <v>4.1058225758968114E-2</v>
      </c>
      <c r="F883">
        <f t="shared" si="31"/>
        <v>12.860285804593666</v>
      </c>
      <c r="G883">
        <f>LN(F883/参数实验室!$E$58)/参数实验室!$E$59</f>
        <v>1.1500227503743008</v>
      </c>
      <c r="H883">
        <f>INDEX(神经网络!$F$10:$BN$70,MATCH(ROUND(G883*2,1)/2,神经网络!$D$10:$D$70,0),MATCH(ROUND(E883*2,1)/2,神经网络!$F$8:$BN$8,0))</f>
        <v>2.1111697863958647</v>
      </c>
      <c r="I883">
        <f t="shared" si="32"/>
        <v>1.236311487706093</v>
      </c>
      <c r="J883">
        <f t="shared" si="33"/>
        <v>5.6809385100355181</v>
      </c>
      <c r="K883">
        <f t="shared" si="34"/>
        <v>0.2176245149497954</v>
      </c>
    </row>
    <row r="884" spans="1:11">
      <c r="A884" s="862">
        <v>41287</v>
      </c>
      <c r="B884">
        <v>14.116</v>
      </c>
      <c r="C884">
        <v>179.772356</v>
      </c>
      <c r="D884">
        <v>1.8533390000000001</v>
      </c>
      <c r="E884">
        <f>LN(D884/参数实验室!$E$53)/参数实验室!$E$55</f>
        <v>3.4926335380257793E-2</v>
      </c>
      <c r="F884">
        <f t="shared" si="31"/>
        <v>12.735361008784359</v>
      </c>
      <c r="G884">
        <f>LN(F884/参数实验室!$E$58)/参数实验室!$E$59</f>
        <v>1.1448993944162069</v>
      </c>
      <c r="H884">
        <f>INDEX(神经网络!$F$10:$BN$70,MATCH(ROUND(G884*2,1)/2,神经网络!$D$10:$D$70,0),MATCH(ROUND(E884*2,1)/2,神经网络!$F$8:$BN$8,0))</f>
        <v>2.1111697863958647</v>
      </c>
      <c r="I884">
        <f t="shared" si="32"/>
        <v>1.2141286065801726</v>
      </c>
      <c r="J884">
        <f t="shared" si="33"/>
        <v>5.6326563185826624</v>
      </c>
      <c r="K884">
        <f t="shared" si="34"/>
        <v>0.21555169318153644</v>
      </c>
    </row>
    <row r="885" spans="1:11">
      <c r="A885" s="862">
        <v>41288</v>
      </c>
      <c r="B885">
        <v>14.3</v>
      </c>
      <c r="C885">
        <v>174.82647299999999</v>
      </c>
      <c r="D885">
        <v>1.870687</v>
      </c>
      <c r="E885">
        <f>LN(D885/参数实验室!$E$53)/参数实验室!$E$55</f>
        <v>4.5917938190239017E-2</v>
      </c>
      <c r="F885">
        <f t="shared" si="31"/>
        <v>12.225627482517481</v>
      </c>
      <c r="G885">
        <f>LN(F885/参数实验室!$E$58)/参数实验室!$E$59</f>
        <v>1.1234601071609842</v>
      </c>
      <c r="H885">
        <f>INDEX(神经网络!$F$10:$BN$70,MATCH(ROUND(G885*2,1)/2,神经网络!$D$10:$D$70,0),MATCH(ROUND(E885*2,1)/2,神经网络!$F$8:$BN$8,0))</f>
        <v>2.1036592323889951</v>
      </c>
      <c r="I885">
        <f t="shared" si="32"/>
        <v>1.2475399568285448</v>
      </c>
      <c r="J885">
        <f t="shared" si="33"/>
        <v>5.7060771717010539</v>
      </c>
      <c r="K885">
        <f t="shared" si="34"/>
        <v>0.21863355844811286</v>
      </c>
    </row>
    <row r="886" spans="1:11">
      <c r="A886" s="862">
        <v>41289</v>
      </c>
      <c r="B886">
        <v>14.25</v>
      </c>
      <c r="C886">
        <v>173.759806</v>
      </c>
      <c r="D886">
        <v>1.8662540000000001</v>
      </c>
      <c r="E886">
        <f>LN(D886/参数实验室!$E$53)/参数实验室!$E$55</f>
        <v>4.3118938375300529E-2</v>
      </c>
      <c r="F886">
        <f t="shared" si="31"/>
        <v>12.193670596491227</v>
      </c>
      <c r="G886">
        <f>LN(F886/参数实验室!$E$58)/参数实验室!$E$59</f>
        <v>1.1220863813187392</v>
      </c>
      <c r="H886">
        <f>INDEX(神经网络!$F$10:$BN$70,MATCH(ROUND(G886*2,1)/2,神经网络!$D$10:$D$70,0),MATCH(ROUND(E886*2,1)/2,神经网络!$F$8:$BN$8,0))</f>
        <v>2.1036592323889951</v>
      </c>
      <c r="I886">
        <f t="shared" si="32"/>
        <v>1.2383637367307945</v>
      </c>
      <c r="J886">
        <f t="shared" si="33"/>
        <v>5.6861258529188818</v>
      </c>
      <c r="K886">
        <f t="shared" si="34"/>
        <v>0.21778690249972224</v>
      </c>
    </row>
    <row r="887" spans="1:11">
      <c r="A887" s="862">
        <v>41290</v>
      </c>
      <c r="B887">
        <v>14.73</v>
      </c>
      <c r="C887">
        <v>174.30488800000001</v>
      </c>
      <c r="D887">
        <v>1.911416</v>
      </c>
      <c r="E887">
        <f>LN(D887/参数实验室!$E$53)/参数实验室!$E$55</f>
        <v>7.1328154380323056E-2</v>
      </c>
      <c r="F887">
        <f t="shared" si="31"/>
        <v>11.833325729803123</v>
      </c>
      <c r="G887">
        <f>LN(F887/参数实验室!$E$58)/参数实验室!$E$59</f>
        <v>1.1063422042742059</v>
      </c>
      <c r="H887">
        <f>INDEX(神经网络!$F$10:$BN$70,MATCH(ROUND(G887*2,1)/2,神经网络!$D$10:$D$70,0),MATCH(ROUND(E887*2,1)/2,神经网络!$F$8:$BN$8,0))</f>
        <v>2.1036592323889951</v>
      </c>
      <c r="I887">
        <f t="shared" si="32"/>
        <v>1.3261143155208399</v>
      </c>
      <c r="J887">
        <f t="shared" si="33"/>
        <v>5.8776585132277281</v>
      </c>
      <c r="K887">
        <f t="shared" si="34"/>
        <v>0.22561948989319583</v>
      </c>
    </row>
    <row r="888" spans="1:11">
      <c r="A888" s="862">
        <v>41291</v>
      </c>
      <c r="B888">
        <v>15.5</v>
      </c>
      <c r="C888">
        <v>176.18961200000001</v>
      </c>
      <c r="D888">
        <v>2.012127</v>
      </c>
      <c r="E888">
        <f>LN(D888/参数实验室!$E$53)/参数实验室!$E$55</f>
        <v>0.13190617453399137</v>
      </c>
      <c r="F888">
        <f t="shared" si="31"/>
        <v>11.367071741935485</v>
      </c>
      <c r="G888">
        <f>LN(F888/参数实验室!$E$58)/参数实验室!$E$59</f>
        <v>1.0852435791951436</v>
      </c>
      <c r="H888">
        <f>INDEX(神经网络!$F$10:$BN$70,MATCH(ROUND(G888*2,1)/2,神经网络!$D$10:$D$70,0),MATCH(ROUND(E888*2,1)/2,神经网络!$F$8:$BN$8,0))</f>
        <v>2.3034281216923986</v>
      </c>
      <c r="I888">
        <f t="shared" si="32"/>
        <v>1.4719434614643188</v>
      </c>
      <c r="J888">
        <f t="shared" si="33"/>
        <v>6.1849088224731696</v>
      </c>
      <c r="K888">
        <f t="shared" si="34"/>
        <v>0.23798951669520818</v>
      </c>
    </row>
    <row r="889" spans="1:11">
      <c r="A889" s="862">
        <v>41292</v>
      </c>
      <c r="B889">
        <v>15.705</v>
      </c>
      <c r="C889">
        <v>179.00276099999999</v>
      </c>
      <c r="D889">
        <v>2.0188990000000002</v>
      </c>
      <c r="E889">
        <f>LN(D889/参数实验室!$E$53)/参数实验室!$E$55</f>
        <v>0.13587007676843063</v>
      </c>
      <c r="F889">
        <f t="shared" si="31"/>
        <v>11.397819866284623</v>
      </c>
      <c r="G889">
        <f>LN(F889/参数实验室!$E$58)/参数实验室!$E$59</f>
        <v>1.0866614016450351</v>
      </c>
      <c r="H889">
        <f>INDEX(神经网络!$F$10:$BN$70,MATCH(ROUND(G889*2,1)/2,神经网络!$D$10:$D$70,0),MATCH(ROUND(E889*2,1)/2,神经网络!$F$8:$BN$8,0))</f>
        <v>2.3034281216923986</v>
      </c>
      <c r="I889">
        <f t="shared" si="32"/>
        <v>1.516785769357804</v>
      </c>
      <c r="J889">
        <f t="shared" si="33"/>
        <v>6.2667092294800737</v>
      </c>
      <c r="K889">
        <f t="shared" si="34"/>
        <v>0.24203863843282963</v>
      </c>
    </row>
    <row r="890" spans="1:11">
      <c r="A890" s="862">
        <v>41293</v>
      </c>
      <c r="B890">
        <v>15.615</v>
      </c>
      <c r="C890">
        <v>173.23342400000001</v>
      </c>
      <c r="D890">
        <v>1.998599</v>
      </c>
      <c r="E890">
        <f>LN(D890/参数实验室!$E$53)/参数实验室!$E$55</f>
        <v>0.12394763415578297</v>
      </c>
      <c r="F890">
        <f t="shared" si="31"/>
        <v>11.094039321165546</v>
      </c>
      <c r="G890">
        <f>LN(F890/参数实验室!$E$58)/参数实验室!$E$59</f>
        <v>1.0724829256002342</v>
      </c>
      <c r="H890">
        <f>INDEX(神经网络!$F$10:$BN$70,MATCH(ROUND(G890*2,1)/2,神经网络!$D$10:$D$70,0),MATCH(ROUND(E890*2,1)/2,神经网络!$F$8:$BN$8,0))</f>
        <v>2.1977595916187433</v>
      </c>
      <c r="I890">
        <f t="shared" si="32"/>
        <v>1.4967639527634109</v>
      </c>
      <c r="J890">
        <f t="shared" si="33"/>
        <v>6.2307968556721649</v>
      </c>
      <c r="K890">
        <f t="shared" si="34"/>
        <v>0.24022031008776054</v>
      </c>
    </row>
    <row r="891" spans="1:11">
      <c r="A891" s="862">
        <v>41294</v>
      </c>
      <c r="B891">
        <v>15.7</v>
      </c>
      <c r="C891">
        <v>172.920975</v>
      </c>
      <c r="D891">
        <v>2.0117500000000001</v>
      </c>
      <c r="E891">
        <f>LN(D891/参数实验室!$E$53)/参数实验室!$E$55</f>
        <v>0.13168511063254582</v>
      </c>
      <c r="F891">
        <f t="shared" si="31"/>
        <v>11.014074840764332</v>
      </c>
      <c r="G891">
        <f>LN(F891/参数实验室!$E$58)/参数实验室!$E$59</f>
        <v>1.0686861418892082</v>
      </c>
      <c r="H891">
        <f>INDEX(神经网络!$F$10:$BN$70,MATCH(ROUND(G891*2,1)/2,神经网络!$D$10:$D$70,0),MATCH(ROUND(E891*2,1)/2,神经网络!$F$8:$BN$8,0))</f>
        <v>2.2943432105614034</v>
      </c>
      <c r="I891">
        <f t="shared" si="32"/>
        <v>1.5146704416109211</v>
      </c>
      <c r="J891">
        <f t="shared" si="33"/>
        <v>6.264714097601856</v>
      </c>
      <c r="K891">
        <f t="shared" si="34"/>
        <v>0.24177806329433929</v>
      </c>
    </row>
    <row r="892" spans="1:11">
      <c r="A892" s="862">
        <v>41295</v>
      </c>
      <c r="B892">
        <v>16.8</v>
      </c>
      <c r="C892">
        <v>175.677662</v>
      </c>
      <c r="D892">
        <v>2.1301589999999999</v>
      </c>
      <c r="E892">
        <f>LN(D892/参数实验室!$E$53)/参数实验室!$E$55</f>
        <v>0.19915712729060003</v>
      </c>
      <c r="F892">
        <f t="shared" si="31"/>
        <v>10.45700369047619</v>
      </c>
      <c r="G892">
        <f>LN(F892/参数实验室!$E$58)/参数实验室!$E$59</f>
        <v>1.041445155620369</v>
      </c>
      <c r="H892">
        <f>INDEX(神经网络!$F$10:$BN$70,MATCH(ROUND(G892*2,1)/2,神经网络!$D$10:$D$70,0),MATCH(ROUND(E892*2,1)/2,神经网络!$F$8:$BN$8,0))</f>
        <v>2.3831951745107567</v>
      </c>
      <c r="I892">
        <f t="shared" si="32"/>
        <v>1.7581539593397664</v>
      </c>
      <c r="J892">
        <f t="shared" si="33"/>
        <v>6.7036431108096295</v>
      </c>
      <c r="K892">
        <f t="shared" si="34"/>
        <v>0.26226843080365386</v>
      </c>
    </row>
    <row r="893" spans="1:11">
      <c r="A893" s="862">
        <v>41296</v>
      </c>
      <c r="B893">
        <v>17.261399999999998</v>
      </c>
      <c r="C893">
        <v>173.16916499999999</v>
      </c>
      <c r="D893">
        <v>2.17035</v>
      </c>
      <c r="E893">
        <f>LN(D893/参数实验室!$E$53)/参数实验室!$E$55</f>
        <v>0.22120886262610961</v>
      </c>
      <c r="F893">
        <f t="shared" si="31"/>
        <v>10.03216222322639</v>
      </c>
      <c r="G893">
        <f>LN(F893/参数实验室!$E$58)/参数实验室!$E$59</f>
        <v>1.0196764094722004</v>
      </c>
      <c r="H893">
        <f>INDEX(神经网络!$F$10:$BN$70,MATCH(ROUND(G893*2,1)/2,神经网络!$D$10:$D$70,0),MATCH(ROUND(E893*2,1)/2,神经网络!$F$8:$BN$8,0))</f>
        <v>2.3722093668561564</v>
      </c>
      <c r="I893">
        <f t="shared" si="32"/>
        <v>1.8732299765028408</v>
      </c>
      <c r="J893">
        <f t="shared" si="33"/>
        <v>6.8877538805315073</v>
      </c>
      <c r="K893">
        <f t="shared" si="34"/>
        <v>0.27196528926470431</v>
      </c>
    </row>
    <row r="894" spans="1:11">
      <c r="A894" s="862">
        <v>41297</v>
      </c>
      <c r="B894">
        <v>17.5</v>
      </c>
      <c r="C894">
        <v>174.07085699999999</v>
      </c>
      <c r="D894">
        <v>2.1855910000000001</v>
      </c>
      <c r="E894">
        <f>LN(D894/参数实验室!$E$53)/参数实验室!$E$55</f>
        <v>0.22946457250217051</v>
      </c>
      <c r="F894">
        <f t="shared" si="31"/>
        <v>9.9469061142857136</v>
      </c>
      <c r="G894">
        <f>LN(F894/参数实验室!$E$58)/参数实验室!$E$59</f>
        <v>1.0151969928817515</v>
      </c>
      <c r="H894">
        <f>INDEX(神经网络!$F$10:$BN$70,MATCH(ROUND(G894*2,1)/2,神经网络!$D$10:$D$70,0),MATCH(ROUND(E894*2,1)/2,神经网络!$F$8:$BN$8,0))</f>
        <v>2.4526758892482525</v>
      </c>
      <c r="I894">
        <f t="shared" si="32"/>
        <v>1.9346540392088465</v>
      </c>
      <c r="J894">
        <f t="shared" si="33"/>
        <v>6.9829615737600301</v>
      </c>
      <c r="K894">
        <f t="shared" si="34"/>
        <v>0.27705351358064495</v>
      </c>
    </row>
    <row r="895" spans="1:11">
      <c r="A895" s="862">
        <v>41298</v>
      </c>
      <c r="B895">
        <v>16.896000000000001</v>
      </c>
      <c r="C895">
        <v>170.41543200000001</v>
      </c>
      <c r="D895">
        <v>2.0995349999999999</v>
      </c>
      <c r="E895">
        <f>LN(D895/参数实验室!$E$53)/参数实验室!$E$55</f>
        <v>0.18207343534212847</v>
      </c>
      <c r="F895">
        <f t="shared" si="31"/>
        <v>10.086140625000001</v>
      </c>
      <c r="G895">
        <f>LN(F895/参数实验室!$E$58)/参数实验室!$E$59</f>
        <v>1.0224928349536242</v>
      </c>
      <c r="H895">
        <f>INDEX(神经网络!$F$10:$BN$70,MATCH(ROUND(G895*2,1)/2,神经网络!$D$10:$D$70,0),MATCH(ROUND(E895*2,1)/2,神经网络!$F$8:$BN$8,0))</f>
        <v>2.3722093668561564</v>
      </c>
      <c r="I895">
        <f t="shared" si="32"/>
        <v>1.7708810159593276</v>
      </c>
      <c r="J895">
        <f t="shared" si="33"/>
        <v>6.7419496428713988</v>
      </c>
      <c r="K895">
        <f t="shared" si="34"/>
        <v>0.26266601054070005</v>
      </c>
    </row>
    <row r="896" spans="1:11">
      <c r="A896" s="862">
        <v>41299</v>
      </c>
      <c r="B896">
        <v>17.399999999999999</v>
      </c>
      <c r="C896">
        <v>172.63743400000001</v>
      </c>
      <c r="D896">
        <v>2.1522350000000001</v>
      </c>
      <c r="E896">
        <f>LN(D896/参数实验室!$E$53)/参数实验室!$E$55</f>
        <v>0.21132063364851622</v>
      </c>
      <c r="F896">
        <f t="shared" si="31"/>
        <v>9.9216916091954044</v>
      </c>
      <c r="G896">
        <f>LN(F896/参数实验室!$E$58)/参数实验室!$E$59</f>
        <v>1.0138648463226787</v>
      </c>
      <c r="H896">
        <f>INDEX(神经网络!$F$10:$BN$70,MATCH(ROUND(G896*2,1)/2,神经网络!$D$10:$D$70,0),MATCH(ROUND(E896*2,1)/2,神经网络!$F$8:$BN$8,0))</f>
        <v>2.3722093668561564</v>
      </c>
      <c r="I896">
        <f t="shared" si="32"/>
        <v>1.8961919693777587</v>
      </c>
      <c r="J896">
        <f t="shared" si="33"/>
        <v>6.9430589361956869</v>
      </c>
      <c r="K896">
        <f t="shared" si="34"/>
        <v>0.27310613186537919</v>
      </c>
    </row>
    <row r="897" spans="1:11">
      <c r="A897" s="862">
        <v>41300</v>
      </c>
      <c r="B897">
        <v>17.88</v>
      </c>
      <c r="C897">
        <v>172.84573900000001</v>
      </c>
      <c r="D897">
        <v>2.1608710000000002</v>
      </c>
      <c r="E897">
        <f>LN(D897/参数实验室!$E$53)/参数实验室!$E$55</f>
        <v>0.21604500751286734</v>
      </c>
      <c r="F897">
        <f t="shared" si="31"/>
        <v>9.6669876398210306</v>
      </c>
      <c r="G897">
        <f>LN(F897/参数实验室!$E$58)/参数实验室!$E$59</f>
        <v>1.0002151315072481</v>
      </c>
      <c r="H897">
        <f>INDEX(神经网络!$F$10:$BN$70,MATCH(ROUND(G897*2,1)/2,神经网络!$D$10:$D$70,0),MATCH(ROUND(E897*2,1)/2,神经网络!$F$8:$BN$8,0))</f>
        <v>2.3722093668561564</v>
      </c>
      <c r="I897">
        <f t="shared" si="32"/>
        <v>2.0202792618223198</v>
      </c>
      <c r="J897">
        <f t="shared" si="33"/>
        <v>7.1345915965045332</v>
      </c>
      <c r="K897">
        <f t="shared" si="34"/>
        <v>0.28316677058461481</v>
      </c>
    </row>
    <row r="898" spans="1:11">
      <c r="A898" s="862">
        <v>41301</v>
      </c>
      <c r="B898">
        <v>17.818200000000001</v>
      </c>
      <c r="C898">
        <v>175.24984599999999</v>
      </c>
      <c r="D898">
        <v>2.1808000000000001</v>
      </c>
      <c r="E898">
        <f>LN(D898/参数实验室!$E$53)/参数实验室!$E$55</f>
        <v>0.22687561514118906</v>
      </c>
      <c r="F898">
        <f t="shared" si="31"/>
        <v>9.8354405046525457</v>
      </c>
      <c r="G898">
        <f>LN(F898/参数实验室!$E$58)/参数实验室!$E$59</f>
        <v>1.0092822451369212</v>
      </c>
      <c r="H898">
        <f>INDEX(神经网络!$F$10:$BN$70,MATCH(ROUND(G898*2,1)/2,神经网络!$D$10:$D$70,0),MATCH(ROUND(E898*2,1)/2,神经网络!$F$8:$BN$8,0))</f>
        <v>2.4526758892482525</v>
      </c>
      <c r="I898">
        <f t="shared" si="32"/>
        <v>2.0037144928618607</v>
      </c>
      <c r="J898">
        <f t="shared" si="33"/>
        <v>7.1099317664897699</v>
      </c>
      <c r="K898">
        <f t="shared" si="34"/>
        <v>0.28181908894058355</v>
      </c>
    </row>
    <row r="899" spans="1:11">
      <c r="A899" s="862">
        <v>41302</v>
      </c>
      <c r="B899">
        <v>18.721</v>
      </c>
      <c r="C899">
        <v>175.07886999999999</v>
      </c>
      <c r="D899">
        <v>2.2752659999999998</v>
      </c>
      <c r="E899">
        <f>LN(D899/参数实验室!$E$53)/参数实验室!$E$55</f>
        <v>0.27690327169375339</v>
      </c>
      <c r="F899">
        <f t="shared" si="31"/>
        <v>9.3520041664441003</v>
      </c>
      <c r="G899">
        <f>LN(F899/参数实验室!$E$58)/参数实验室!$E$59</f>
        <v>0.98282877700543825</v>
      </c>
      <c r="H899">
        <f>INDEX(神经网络!$F$10:$BN$70,MATCH(ROUND(G899*2,1)/2,神经网络!$D$10:$D$70,0),MATCH(ROUND(E899*2,1)/2,神经网络!$F$8:$BN$8,0))</f>
        <v>2.5245080122677428</v>
      </c>
      <c r="I899">
        <f t="shared" si="32"/>
        <v>2.2527170013786155</v>
      </c>
      <c r="J899">
        <f t="shared" si="33"/>
        <v>7.4701727784206584</v>
      </c>
      <c r="K899">
        <f t="shared" si="34"/>
        <v>0.30156156600368272</v>
      </c>
    </row>
    <row r="900" spans="1:11">
      <c r="A900" s="862">
        <v>41303</v>
      </c>
      <c r="B900">
        <v>19.525400000000001</v>
      </c>
      <c r="C900">
        <v>176.28290200000001</v>
      </c>
      <c r="D900">
        <v>2.3241700000000001</v>
      </c>
      <c r="E900">
        <f>LN(D900/参数实验室!$E$53)/参数实验室!$E$55</f>
        <v>0.30199192472111708</v>
      </c>
      <c r="F900">
        <f t="shared" ref="F900:F963" si="35">C900/B900</f>
        <v>9.0283887654030135</v>
      </c>
      <c r="G900">
        <f>LN(F900/参数实验室!$E$58)/参数实验室!$E$59</f>
        <v>0.96434512366161418</v>
      </c>
      <c r="H900">
        <f>INDEX(神经网络!$F$10:$BN$70,MATCH(ROUND(G900*2,1)/2,神经网络!$D$10:$D$70,0),MATCH(ROUND(E900*2,1)/2,神经网络!$F$8:$BN$8,0))</f>
        <v>2.5112518850219789</v>
      </c>
      <c r="I900">
        <f t="shared" si="32"/>
        <v>2.4970749152083695</v>
      </c>
      <c r="J900">
        <f t="shared" si="33"/>
        <v>7.7911495949882337</v>
      </c>
      <c r="K900">
        <f t="shared" si="34"/>
        <v>0.32050147218513786</v>
      </c>
    </row>
    <row r="901" spans="1:11">
      <c r="A901" s="862">
        <v>41304</v>
      </c>
      <c r="B901">
        <v>19.7</v>
      </c>
      <c r="C901">
        <v>177.11468400000001</v>
      </c>
      <c r="D901">
        <v>2.3255750000000002</v>
      </c>
      <c r="E901">
        <f>LN(D901/参数实验室!$E$53)/参数实验室!$E$55</f>
        <v>0.302704889994795</v>
      </c>
      <c r="F901">
        <f t="shared" si="35"/>
        <v>8.9905930964467018</v>
      </c>
      <c r="G901">
        <f>LN(F901/参数实验室!$E$58)/参数实验室!$E$59</f>
        <v>0.96214330794222591</v>
      </c>
      <c r="H901">
        <f>INDEX(神经网络!$F$10:$BN$70,MATCH(ROUND(G901*2,1)/2,神经网络!$D$10:$D$70,0),MATCH(ROUND(E901*2,1)/2,神经网络!$F$8:$BN$8,0))</f>
        <v>2.5112518850219789</v>
      </c>
      <c r="I901">
        <f t="shared" si="32"/>
        <v>2.553149510440222</v>
      </c>
      <c r="J901">
        <f t="shared" si="33"/>
        <v>7.8608196001755752</v>
      </c>
      <c r="K901">
        <f t="shared" si="34"/>
        <v>0.324794314117474</v>
      </c>
    </row>
    <row r="902" spans="1:11">
      <c r="A902" s="862">
        <v>41305</v>
      </c>
      <c r="B902">
        <v>20.41</v>
      </c>
      <c r="C902">
        <v>173.55392900000001</v>
      </c>
      <c r="D902">
        <v>2.3825460000000001</v>
      </c>
      <c r="E902">
        <f>LN(D902/参数实验室!$E$53)/参数实验室!$E$55</f>
        <v>0.33125768327335259</v>
      </c>
      <c r="F902">
        <f t="shared" si="35"/>
        <v>8.5033772170504651</v>
      </c>
      <c r="G902">
        <f>LN(F902/参数实验室!$E$58)/参数实验室!$E$59</f>
        <v>0.93290084712951571</v>
      </c>
      <c r="H902">
        <f>INDEX(神经网络!$F$10:$BN$70,MATCH(ROUND(G902*2,1)/2,神经网络!$D$10:$D$70,0),MATCH(ROUND(E902*2,1)/2,神经网络!$F$8:$BN$8,0))</f>
        <v>2.574566370610484</v>
      </c>
      <c r="I902">
        <f t="shared" si="32"/>
        <v>2.7842275347952232</v>
      </c>
      <c r="J902">
        <f t="shared" si="33"/>
        <v>8.1441283268824112</v>
      </c>
      <c r="K902">
        <f t="shared" si="34"/>
        <v>0.34186931038463036</v>
      </c>
    </row>
    <row r="903" spans="1:11">
      <c r="A903" s="862">
        <v>41306</v>
      </c>
      <c r="B903">
        <v>20.498999999999999</v>
      </c>
      <c r="C903">
        <v>174.483194</v>
      </c>
      <c r="D903">
        <v>2.3307760000000002</v>
      </c>
      <c r="E903">
        <f>LN(D903/参数实验室!$E$53)/参数实验室!$E$55</f>
        <v>0.30534038683498477</v>
      </c>
      <c r="F903">
        <f t="shared" si="35"/>
        <v>8.5117905263671396</v>
      </c>
      <c r="G903">
        <f>LN(F903/参数实验室!$E$58)/参数实验室!$E$59</f>
        <v>0.93341988518274088</v>
      </c>
      <c r="H903">
        <f>INDEX(神经网络!$F$10:$BN$70,MATCH(ROUND(G903*2,1)/2,神经网络!$D$10:$D$70,0),MATCH(ROUND(E903*2,1)/2,神经网络!$F$8:$BN$8,0))</f>
        <v>2.5112518850219789</v>
      </c>
      <c r="I903">
        <f t="shared" si="32"/>
        <v>2.81548514839394</v>
      </c>
      <c r="J903">
        <f t="shared" si="33"/>
        <v>8.1796416743146754</v>
      </c>
      <c r="K903">
        <f t="shared" si="34"/>
        <v>0.34420641642958438</v>
      </c>
    </row>
    <row r="904" spans="1:11">
      <c r="A904" s="862">
        <v>41307</v>
      </c>
      <c r="B904">
        <v>19.63</v>
      </c>
      <c r="C904">
        <v>175.79677599999999</v>
      </c>
      <c r="D904">
        <v>2.2350699999999999</v>
      </c>
      <c r="E904">
        <f>LN(D904/参数实验室!$E$53)/参数实验室!$E$55</f>
        <v>0.25587485300916801</v>
      </c>
      <c r="F904">
        <f t="shared" si="35"/>
        <v>8.9555158430973005</v>
      </c>
      <c r="G904">
        <f>LN(F904/参数实验室!$E$58)/参数实验室!$E$59</f>
        <v>0.9600915582567785</v>
      </c>
      <c r="H904">
        <f>INDEX(神经网络!$F$10:$BN$70,MATCH(ROUND(G904*2,1)/2,神经网络!$D$10:$D$70,0),MATCH(ROUND(E904*2,1)/2,神经网络!$F$8:$BN$8,0))</f>
        <v>2.4394147658413456</v>
      </c>
      <c r="I904">
        <f t="shared" si="32"/>
        <v>2.5157548696696472</v>
      </c>
      <c r="J904">
        <f t="shared" si="33"/>
        <v>7.8328877538805344</v>
      </c>
      <c r="K904">
        <f t="shared" si="34"/>
        <v>0.321178465556755</v>
      </c>
    </row>
    <row r="905" spans="1:11">
      <c r="A905" s="862">
        <v>41308</v>
      </c>
      <c r="B905">
        <v>20.59</v>
      </c>
      <c r="C905">
        <v>172.026669</v>
      </c>
      <c r="D905">
        <v>2.3289119999999999</v>
      </c>
      <c r="E905">
        <f>LN(D905/参数实验室!$E$53)/参数实验室!$E$55</f>
        <v>0.30439652099501285</v>
      </c>
      <c r="F905">
        <f t="shared" si="35"/>
        <v>8.3548649344341914</v>
      </c>
      <c r="G905">
        <f>LN(F905/参数实验室!$E$58)/参数实验室!$E$59</f>
        <v>0.92365322952069195</v>
      </c>
      <c r="H905">
        <f>INDEX(神经网络!$F$10:$BN$70,MATCH(ROUND(G905*2,1)/2,神经网络!$D$10:$D$70,0),MATCH(ROUND(E905*2,1)/2,神经网络!$F$8:$BN$8,0))</f>
        <v>2.4952787812066908</v>
      </c>
      <c r="I905">
        <f t="shared" si="32"/>
        <v>2.8158817567433632</v>
      </c>
      <c r="J905">
        <f t="shared" si="33"/>
        <v>8.215953074498227</v>
      </c>
      <c r="K905">
        <f t="shared" si="34"/>
        <v>0.3427334274198417</v>
      </c>
    </row>
    <row r="906" spans="1:11">
      <c r="A906" s="862">
        <v>41309</v>
      </c>
      <c r="B906">
        <v>20.430099999999999</v>
      </c>
      <c r="C906">
        <v>169.509444</v>
      </c>
      <c r="D906">
        <v>2.3031700000000002</v>
      </c>
      <c r="E906">
        <f>LN(D906/参数实验室!$E$53)/参数实验室!$E$55</f>
        <v>0.29128383402101016</v>
      </c>
      <c r="F906">
        <f t="shared" si="35"/>
        <v>8.2970442631215704</v>
      </c>
      <c r="G906">
        <f>LN(F906/参数实验室!$E$58)/参数实验室!$E$59</f>
        <v>0.92000829791328054</v>
      </c>
      <c r="H906">
        <f>INDEX(神经网络!$F$10:$BN$70,MATCH(ROUND(G906*2,1)/2,神经网络!$D$10:$D$70,0),MATCH(ROUND(E906*2,1)/2,神经网络!$F$8:$BN$8,0))</f>
        <v>2.4952787812066908</v>
      </c>
      <c r="I906">
        <f t="shared" si="32"/>
        <v>2.7613153187308135</v>
      </c>
      <c r="J906">
        <f t="shared" si="33"/>
        <v>8.1521487570328421</v>
      </c>
      <c r="K906">
        <f t="shared" si="34"/>
        <v>0.33872239099521245</v>
      </c>
    </row>
    <row r="907" spans="1:11">
      <c r="A907" s="862">
        <v>41310</v>
      </c>
      <c r="B907">
        <v>20.6</v>
      </c>
      <c r="C907">
        <v>167.16238000000001</v>
      </c>
      <c r="D907">
        <v>2.314943</v>
      </c>
      <c r="E907">
        <f>LN(D907/参数实验室!$E$53)/参数实验室!$E$55</f>
        <v>0.29729895969247855</v>
      </c>
      <c r="F907">
        <f t="shared" si="35"/>
        <v>8.1146786407766989</v>
      </c>
      <c r="G907">
        <f>LN(F907/参数实验室!$E$58)/参数实验室!$E$59</f>
        <v>0.9083435538117931</v>
      </c>
      <c r="H907">
        <f>INDEX(神经网络!$F$10:$BN$70,MATCH(ROUND(G907*2,1)/2,神经网络!$D$10:$D$70,0),MATCH(ROUND(E907*2,1)/2,神经网络!$F$8:$BN$8,0))</f>
        <v>2.4952787812066908</v>
      </c>
      <c r="I907">
        <f t="shared" si="32"/>
        <v>2.8186157594416379</v>
      </c>
      <c r="J907">
        <f t="shared" si="33"/>
        <v>8.2199433382546605</v>
      </c>
      <c r="K907">
        <f t="shared" si="34"/>
        <v>0.34289965799692657</v>
      </c>
    </row>
    <row r="908" spans="1:11">
      <c r="A908" s="862">
        <v>41311</v>
      </c>
      <c r="B908">
        <v>21.18</v>
      </c>
      <c r="C908">
        <v>169.91826499999999</v>
      </c>
      <c r="D908">
        <v>2.3613780000000002</v>
      </c>
      <c r="E908">
        <f>LN(D908/参数实验室!$E$53)/参数实验室!$E$55</f>
        <v>0.32072919149611812</v>
      </c>
      <c r="F908">
        <f t="shared" si="35"/>
        <v>8.0225809726156747</v>
      </c>
      <c r="G908">
        <f>LN(F908/参数实验室!$E$58)/参数实验室!$E$59</f>
        <v>0.90235265331531944</v>
      </c>
      <c r="H908">
        <f>INDEX(神经网络!$F$10:$BN$70,MATCH(ROUND(G908*2,1)/2,神经网络!$D$10:$D$70,0),MATCH(ROUND(E908*2,1)/2,神经网络!$F$8:$BN$8,0))</f>
        <v>2.4952787812066908</v>
      </c>
      <c r="I908">
        <f t="shared" si="32"/>
        <v>3.0166387990633612</v>
      </c>
      <c r="J908">
        <f t="shared" si="33"/>
        <v>8.4513786361278491</v>
      </c>
      <c r="K908">
        <f t="shared" si="34"/>
        <v>0.35694043882590598</v>
      </c>
    </row>
    <row r="909" spans="1:11">
      <c r="A909" s="862">
        <v>41312</v>
      </c>
      <c r="B909">
        <v>22.15</v>
      </c>
      <c r="C909">
        <v>167.664354</v>
      </c>
      <c r="D909">
        <v>2.4432010000000002</v>
      </c>
      <c r="E909">
        <f>LN(D909/参数实验室!$E$53)/参数实验室!$E$55</f>
        <v>0.36091597312092233</v>
      </c>
      <c r="F909">
        <f t="shared" si="35"/>
        <v>7.5694967945823937</v>
      </c>
      <c r="G909">
        <f>LN(F909/参数实验室!$E$58)/参数实验室!$E$59</f>
        <v>0.8718410006593782</v>
      </c>
      <c r="H909">
        <f>INDEX(神经网络!$F$10:$BN$70,MATCH(ROUND(G909*2,1)/2,神经网络!$D$10:$D$70,0),MATCH(ROUND(E909*2,1)/2,神经网络!$F$8:$BN$8,0))</f>
        <v>2.5394088514221895</v>
      </c>
      <c r="I909">
        <f t="shared" si="32"/>
        <v>3.3613760106918598</v>
      </c>
      <c r="J909">
        <f t="shared" si="33"/>
        <v>8.8384342205019752</v>
      </c>
      <c r="K909">
        <f t="shared" si="34"/>
        <v>0.38031351785078421</v>
      </c>
    </row>
    <row r="910" spans="1:11">
      <c r="A910" s="862">
        <v>41313</v>
      </c>
      <c r="B910">
        <v>22.66</v>
      </c>
      <c r="C910">
        <v>165.44804099999999</v>
      </c>
      <c r="D910">
        <v>2.4895160000000001</v>
      </c>
      <c r="E910">
        <f>LN(D910/参数实验室!$E$53)/参数实验室!$E$55</f>
        <v>0.38307085339180597</v>
      </c>
      <c r="F910">
        <f t="shared" si="35"/>
        <v>7.301325728155339</v>
      </c>
      <c r="G910">
        <f>LN(F910/参数实验室!$E$58)/参数实验室!$E$59</f>
        <v>0.85290917241606889</v>
      </c>
      <c r="H910">
        <f>INDEX(神经网络!$F$10:$BN$70,MATCH(ROUND(G910*2,1)/2,神经网络!$D$10:$D$70,0),MATCH(ROUND(E910*2,1)/2,神经网络!$F$8:$BN$8,0))</f>
        <v>2.5945925014209457</v>
      </c>
      <c r="I910">
        <f t="shared" si="32"/>
        <v>3.5579138471342824</v>
      </c>
      <c r="J910">
        <f t="shared" si="33"/>
        <v>9.0419376720801257</v>
      </c>
      <c r="K910">
        <f t="shared" si="34"/>
        <v>0.3934901982481564</v>
      </c>
    </row>
    <row r="911" spans="1:11">
      <c r="A911" s="862">
        <v>41314</v>
      </c>
      <c r="B911">
        <v>23.65</v>
      </c>
      <c r="C911">
        <v>166.08614399999999</v>
      </c>
      <c r="D911">
        <v>2.5702929999999999</v>
      </c>
      <c r="E911">
        <f>LN(D911/参数实验室!$E$53)/参数实验室!$E$55</f>
        <v>0.42074224569971463</v>
      </c>
      <c r="F911">
        <f t="shared" si="35"/>
        <v>7.0226699365750527</v>
      </c>
      <c r="G911">
        <f>LN(F911/参数实验室!$E$58)/参数实验室!$E$59</f>
        <v>0.83248581062282412</v>
      </c>
      <c r="H911">
        <f>INDEX(神经网络!$F$10:$BN$70,MATCH(ROUND(G911*2,1)/2,神经网络!$D$10:$D$70,0),MATCH(ROUND(E911*2,1)/2,神经网络!$F$8:$BN$8,0))</f>
        <v>2.5945925014209457</v>
      </c>
      <c r="I911">
        <f t="shared" si="32"/>
        <v>3.9612246689609187</v>
      </c>
      <c r="J911">
        <f t="shared" si="33"/>
        <v>9.4369737839671206</v>
      </c>
      <c r="K911">
        <f t="shared" si="34"/>
        <v>0.41975581999505107</v>
      </c>
    </row>
    <row r="912" spans="1:11">
      <c r="A912" s="862">
        <v>41315</v>
      </c>
      <c r="B912">
        <v>23.969799999999999</v>
      </c>
      <c r="C912">
        <v>161.358217</v>
      </c>
      <c r="D912">
        <v>2.5757330000000001</v>
      </c>
      <c r="E912">
        <f>LN(D912/参数实验室!$E$53)/参数实验室!$E$55</f>
        <v>0.42323654325588611</v>
      </c>
      <c r="F912">
        <f t="shared" si="35"/>
        <v>6.7317298016670977</v>
      </c>
      <c r="G912">
        <f>LN(F912/参数实验室!$E$58)/参数实验室!$E$59</f>
        <v>0.81027853303643049</v>
      </c>
      <c r="H912">
        <f>INDEX(神经网络!$F$10:$BN$70,MATCH(ROUND(G912*2,1)/2,神经网络!$D$10:$D$70,0),MATCH(ROUND(E912*2,1)/2,神经网络!$F$8:$BN$8,0))</f>
        <v>2.5716179514019464</v>
      </c>
      <c r="I912">
        <f t="shared" si="32"/>
        <v>4.1002026338845967</v>
      </c>
      <c r="J912">
        <f t="shared" si="33"/>
        <v>9.5645824188978903</v>
      </c>
      <c r="K912">
        <f t="shared" si="34"/>
        <v>0.42868600575633448</v>
      </c>
    </row>
    <row r="913" spans="1:11">
      <c r="A913" s="862">
        <v>41316</v>
      </c>
      <c r="B913">
        <v>24.65</v>
      </c>
      <c r="C913">
        <v>157.551829</v>
      </c>
      <c r="D913">
        <v>2.6195659999999998</v>
      </c>
      <c r="E913">
        <f>LN(D913/参数实验室!$E$53)/参数实验室!$E$55</f>
        <v>0.44314429101694308</v>
      </c>
      <c r="F913">
        <f t="shared" si="35"/>
        <v>6.3915549290060856</v>
      </c>
      <c r="G913">
        <f>LN(F913/参数实验室!$E$58)/参数实验室!$E$59</f>
        <v>0.78306245628243942</v>
      </c>
      <c r="H913">
        <f>INDEX(神经网络!$F$10:$BN$70,MATCH(ROUND(G913*2,1)/2,神经网络!$D$10:$D$70,0),MATCH(ROUND(E913*2,1)/2,神经网络!$F$8:$BN$8,0))</f>
        <v>2.6192412652634709</v>
      </c>
      <c r="I913">
        <f t="shared" si="32"/>
        <v>4.3994180643581124</v>
      </c>
      <c r="J913">
        <f t="shared" si="33"/>
        <v>9.8360001596105509</v>
      </c>
      <c r="K913">
        <f t="shared" si="34"/>
        <v>0.44727714446603917</v>
      </c>
    </row>
    <row r="914" spans="1:11">
      <c r="A914" s="862">
        <v>41317</v>
      </c>
      <c r="B914">
        <v>25.169799999999999</v>
      </c>
      <c r="C914">
        <v>157.082639</v>
      </c>
      <c r="D914">
        <v>2.6469559999999999</v>
      </c>
      <c r="E914">
        <f>LN(D914/参数实验室!$E$53)/参数实验室!$E$55</f>
        <v>0.45541566582401816</v>
      </c>
      <c r="F914">
        <f t="shared" si="35"/>
        <v>6.2409172500377439</v>
      </c>
      <c r="G914">
        <f>LN(F914/参数实验室!$E$58)/参数实验室!$E$59</f>
        <v>0.77054447222605937</v>
      </c>
      <c r="H914">
        <f>INDEX(神经网络!$F$10:$BN$70,MATCH(ROUND(G914*2,1)/2,神经网络!$D$10:$D$70,0),MATCH(ROUND(E914*2,1)/2,神经网络!$F$8:$BN$8,0))</f>
        <v>2.594600414439848</v>
      </c>
      <c r="I914">
        <f t="shared" si="32"/>
        <v>4.6424090091019226</v>
      </c>
      <c r="J914">
        <f t="shared" si="33"/>
        <v>10.043414069670007</v>
      </c>
      <c r="K914">
        <f t="shared" si="34"/>
        <v>0.46223415433218884</v>
      </c>
    </row>
    <row r="915" spans="1:11">
      <c r="A915" s="862">
        <v>41318</v>
      </c>
      <c r="B915">
        <v>24.2</v>
      </c>
      <c r="C915">
        <v>155.813008</v>
      </c>
      <c r="D915">
        <v>2.586433</v>
      </c>
      <c r="E915">
        <f>LN(D915/参数实验室!$E$53)/参数实验室!$E$55</f>
        <v>0.42812727237573167</v>
      </c>
      <c r="F915">
        <f t="shared" si="35"/>
        <v>6.4385540495867772</v>
      </c>
      <c r="G915">
        <f>LN(F915/参数实验室!$E$58)/参数实验室!$E$59</f>
        <v>0.78690775312883066</v>
      </c>
      <c r="H915">
        <f>INDEX(神经网络!$F$10:$BN$70,MATCH(ROUND(G915*2,1)/2,神经网络!$D$10:$D$70,0),MATCH(ROUND(E915*2,1)/2,神经网络!$F$8:$BN$8,0))</f>
        <v>2.6192412652634709</v>
      </c>
      <c r="I915">
        <f t="shared" si="32"/>
        <v>4.1783039542513922</v>
      </c>
      <c r="J915">
        <f t="shared" si="33"/>
        <v>9.6564382905710087</v>
      </c>
      <c r="K915">
        <f t="shared" si="34"/>
        <v>0.43269617932848808</v>
      </c>
    </row>
    <row r="916" spans="1:11">
      <c r="A916" s="862">
        <v>41319</v>
      </c>
      <c r="B916">
        <v>27.220500000000001</v>
      </c>
      <c r="C916">
        <v>152.888971</v>
      </c>
      <c r="D916">
        <v>2.8173189999999999</v>
      </c>
      <c r="E916">
        <f>LN(D916/参数实验室!$E$53)/参数实验室!$E$55</f>
        <v>0.52900327345750775</v>
      </c>
      <c r="F916">
        <f t="shared" si="35"/>
        <v>5.6166848882276224</v>
      </c>
      <c r="G916">
        <f>LN(F916/参数实验室!$E$58)/参数实验室!$E$59</f>
        <v>0.71523243788683777</v>
      </c>
      <c r="H916">
        <f>INDEX(神经网络!$F$10:$BN$70,MATCH(ROUND(G916*2,1)/2,神经网络!$D$10:$D$70,0),MATCH(ROUND(E916*2,1)/2,神经网络!$F$8:$BN$8,0))</f>
        <v>2.661406399288865</v>
      </c>
      <c r="I916">
        <f t="shared" si="32"/>
        <v>5.5442671824807324</v>
      </c>
      <c r="J916">
        <f t="shared" si="33"/>
        <v>10.861697458201991</v>
      </c>
      <c r="K916">
        <f t="shared" si="34"/>
        <v>0.5104420560245021</v>
      </c>
    </row>
    <row r="917" spans="1:11">
      <c r="A917" s="862">
        <v>41320</v>
      </c>
      <c r="B917">
        <v>27.1</v>
      </c>
      <c r="C917">
        <v>148.294096</v>
      </c>
      <c r="D917">
        <v>2.7638850000000001</v>
      </c>
      <c r="E917">
        <f>LN(D917/参数实验室!$E$53)/参数实验室!$E$55</f>
        <v>0.50641285712701134</v>
      </c>
      <c r="F917">
        <f t="shared" si="35"/>
        <v>5.4721068634686345</v>
      </c>
      <c r="G917">
        <f>LN(F917/参数实验室!$E$58)/参数实验室!$E$59</f>
        <v>0.70154534503720967</v>
      </c>
      <c r="H917">
        <f>INDEX(神经网络!$F$10:$BN$70,MATCH(ROUND(G917*2,1)/2,神经网络!$D$10:$D$70,0),MATCH(ROUND(E917*2,1)/2,神经网络!$F$8:$BN$8,0))</f>
        <v>2.619247732640094</v>
      </c>
      <c r="I917">
        <f t="shared" si="32"/>
        <v>5.4789471643643139</v>
      </c>
      <c r="J917">
        <f t="shared" si="33"/>
        <v>10.813614779936957</v>
      </c>
      <c r="K917">
        <f t="shared" si="34"/>
        <v>0.50667119884182299</v>
      </c>
    </row>
    <row r="918" spans="1:11">
      <c r="A918" s="862">
        <v>41321</v>
      </c>
      <c r="B918">
        <v>27.215800000000002</v>
      </c>
      <c r="C918">
        <v>141.110275</v>
      </c>
      <c r="D918">
        <v>2.755414</v>
      </c>
      <c r="E918">
        <f>LN(D918/参数实验室!$E$53)/参数实验室!$E$55</f>
        <v>0.50279149232081233</v>
      </c>
      <c r="F918">
        <f t="shared" si="35"/>
        <v>5.184865960214287</v>
      </c>
      <c r="G918">
        <f>LN(F918/参数实验室!$E$58)/参数实验室!$E$59</f>
        <v>0.67324536231970944</v>
      </c>
      <c r="H918">
        <f>INDEX(神经网络!$F$10:$BN$70,MATCH(ROUND(G918*2,1)/2,神经网络!$D$10:$D$70,0),MATCH(ROUND(E918*2,1)/2,神经网络!$F$8:$BN$8,0))</f>
        <v>2.5946074754635111</v>
      </c>
      <c r="I918">
        <f t="shared" si="32"/>
        <v>5.5402686908869851</v>
      </c>
      <c r="J918">
        <f t="shared" si="33"/>
        <v>10.859822034236467</v>
      </c>
      <c r="K918">
        <f t="shared" si="34"/>
        <v>0.51016201494102209</v>
      </c>
    </row>
    <row r="919" spans="1:11">
      <c r="A919" s="862">
        <v>41322</v>
      </c>
      <c r="B919">
        <v>26.814599999999999</v>
      </c>
      <c r="C919">
        <v>135.33716100000001</v>
      </c>
      <c r="D919">
        <v>2.6934179999999999</v>
      </c>
      <c r="E919">
        <f>LN(D919/参数实验室!$E$53)/参数实验室!$E$55</f>
        <v>0.47594421992086727</v>
      </c>
      <c r="F919">
        <f t="shared" si="35"/>
        <v>5.0471445033675693</v>
      </c>
      <c r="G919">
        <f>LN(F919/参数实验室!$E$58)/参数实验室!$E$59</f>
        <v>0.65911558218765764</v>
      </c>
      <c r="H919">
        <f>INDEX(神经网络!$F$10:$BN$70,MATCH(ROUND(G919*2,1)/2,神经网络!$D$10:$D$70,0),MATCH(ROUND(E919*2,1)/2,神经网络!$F$8:$BN$8,0))</f>
        <v>2.5946074754635111</v>
      </c>
      <c r="I919">
        <f t="shared" ref="I919:I982" si="36">I918*(1+(B919-B918)/B918*H918)</f>
        <v>5.3283631502945896</v>
      </c>
      <c r="J919">
        <f t="shared" ref="J919:J982" si="37">J918*B919/B918</f>
        <v>10.699732652328322</v>
      </c>
      <c r="K919">
        <f t="shared" ref="K919:K982" si="38">I919/J919</f>
        <v>0.49799030718165727</v>
      </c>
    </row>
    <row r="920" spans="1:11">
      <c r="A920" s="862">
        <v>41323</v>
      </c>
      <c r="B920">
        <v>26.95</v>
      </c>
      <c r="C920">
        <v>134.898517</v>
      </c>
      <c r="D920">
        <v>2.6752799999999999</v>
      </c>
      <c r="E920">
        <f>LN(D920/参数实验室!$E$53)/参数实验室!$E$55</f>
        <v>0.46797266117275826</v>
      </c>
      <c r="F920">
        <f t="shared" si="35"/>
        <v>5.0055108348794066</v>
      </c>
      <c r="G920">
        <f>LN(F920/参数实验室!$E$58)/参数实验室!$E$59</f>
        <v>0.65476812901494275</v>
      </c>
      <c r="H920">
        <f>INDEX(神经网络!$F$10:$BN$70,MATCH(ROUND(G920*2,1)/2,神经网络!$D$10:$D$70,0),MATCH(ROUND(E920*2,1)/2,神经网络!$F$8:$BN$8,0))</f>
        <v>2.5442295498440615</v>
      </c>
      <c r="I920">
        <f t="shared" si="36"/>
        <v>5.3981723762640028</v>
      </c>
      <c r="J920">
        <f t="shared" si="37"/>
        <v>10.753760823590444</v>
      </c>
      <c r="K920">
        <f t="shared" si="38"/>
        <v>0.50197995518201155</v>
      </c>
    </row>
    <row r="921" spans="1:11">
      <c r="A921" s="862">
        <v>41324</v>
      </c>
      <c r="B921">
        <v>29.4176</v>
      </c>
      <c r="C921">
        <v>132.589054</v>
      </c>
      <c r="D921">
        <v>2.879054</v>
      </c>
      <c r="E921">
        <f>LN(D921/参数实验室!$E$53)/参数实验室!$E$55</f>
        <v>0.55457565721069446</v>
      </c>
      <c r="F921">
        <f t="shared" si="35"/>
        <v>4.5071336206896557</v>
      </c>
      <c r="G921">
        <f>LN(F921/参数实验室!$E$58)/参数实验室!$E$59</f>
        <v>0.59972244373457018</v>
      </c>
      <c r="H921">
        <f>INDEX(神经网络!$F$10:$BN$70,MATCH(ROUND(G921*2,1)/2,神经网络!$D$10:$D$70,0),MATCH(ROUND(E921*2,1)/2,神经网络!$F$8:$BN$8,0))</f>
        <v>2.6192513258485537</v>
      </c>
      <c r="I921">
        <f t="shared" si="36"/>
        <v>6.6557043407034149</v>
      </c>
      <c r="J921">
        <f t="shared" si="37"/>
        <v>11.738398308128174</v>
      </c>
      <c r="K921">
        <f t="shared" si="38"/>
        <v>0.56700276869074362</v>
      </c>
    </row>
    <row r="922" spans="1:11">
      <c r="A922" s="862">
        <v>41325</v>
      </c>
      <c r="B922">
        <v>29.645</v>
      </c>
      <c r="C922">
        <v>127.76801399999999</v>
      </c>
      <c r="D922">
        <v>2.8862540000000001</v>
      </c>
      <c r="E922">
        <f>LN(D922/参数实验室!$E$53)/参数实验室!$E$55</f>
        <v>0.55752232641641108</v>
      </c>
      <c r="F922">
        <f t="shared" si="35"/>
        <v>4.3099346938775511</v>
      </c>
      <c r="G922">
        <f>LN(F922/参数实验室!$E$58)/参数实验室!$E$59</f>
        <v>0.5762411882420897</v>
      </c>
      <c r="H922">
        <f>INDEX(神经网络!$F$10:$BN$70,MATCH(ROUND(G922*2,1)/2,神经网络!$D$10:$D$70,0),MATCH(ROUND(E922*2,1)/2,神经网络!$F$8:$BN$8,0))</f>
        <v>2.6192513258485537</v>
      </c>
      <c r="I922">
        <f t="shared" si="36"/>
        <v>6.7904622969624224</v>
      </c>
      <c r="J922">
        <f t="shared" si="37"/>
        <v>11.82913690594949</v>
      </c>
      <c r="K922">
        <f t="shared" si="38"/>
        <v>0.57404545665095352</v>
      </c>
    </row>
    <row r="923" spans="1:11">
      <c r="A923" s="862">
        <v>41326</v>
      </c>
      <c r="B923">
        <v>29.747699999999998</v>
      </c>
      <c r="C923">
        <v>125.405629</v>
      </c>
      <c r="D923">
        <v>2.8644690000000002</v>
      </c>
      <c r="E923">
        <f>LN(D923/参数实验室!$E$53)/参数实验室!$E$55</f>
        <v>0.54858395558468431</v>
      </c>
      <c r="F923">
        <f t="shared" si="35"/>
        <v>4.2156411756203003</v>
      </c>
      <c r="G923">
        <f>LN(F923/参数实验室!$E$58)/参数实验室!$E$59</f>
        <v>0.56463086345641278</v>
      </c>
      <c r="H923">
        <f>INDEX(神经网络!$F$10:$BN$70,MATCH(ROUND(G923*2,1)/2,神经网络!$D$10:$D$70,0),MATCH(ROUND(E923*2,1)/2,神经网络!$F$8:$BN$8,0))</f>
        <v>2.5946098136034093</v>
      </c>
      <c r="I923">
        <f t="shared" si="36"/>
        <v>6.8520785810358014</v>
      </c>
      <c r="J923">
        <f t="shared" si="37"/>
        <v>11.870116914728069</v>
      </c>
      <c r="K923">
        <f t="shared" si="38"/>
        <v>0.5772545148678323</v>
      </c>
    </row>
    <row r="924" spans="1:11">
      <c r="A924" s="862">
        <v>41327</v>
      </c>
      <c r="B924">
        <v>30.2454</v>
      </c>
      <c r="C924">
        <v>122.187561</v>
      </c>
      <c r="D924">
        <v>2.8951060000000002</v>
      </c>
      <c r="E924">
        <f>LN(D924/参数实验室!$E$53)/参数实验室!$E$55</f>
        <v>0.56113503480214721</v>
      </c>
      <c r="F924">
        <f t="shared" si="35"/>
        <v>4.0398725426015201</v>
      </c>
      <c r="G924">
        <f>LN(F924/参数实验室!$E$58)/参数实验室!$E$59</f>
        <v>0.54227808825143431</v>
      </c>
      <c r="H924">
        <f>INDEX(神经网络!$F$10:$BN$70,MATCH(ROUND(G924*2,1)/2,神经网络!$D$10:$D$70,0),MATCH(ROUND(E924*2,1)/2,神经网络!$F$8:$BN$8,0))</f>
        <v>2.5946098136034093</v>
      </c>
      <c r="I924">
        <f t="shared" si="36"/>
        <v>7.1495249275839301</v>
      </c>
      <c r="J924">
        <f t="shared" si="37"/>
        <v>12.068712341885805</v>
      </c>
      <c r="K924">
        <f t="shared" si="38"/>
        <v>0.59240163532365508</v>
      </c>
    </row>
    <row r="925" spans="1:11">
      <c r="A925" s="862">
        <v>41328</v>
      </c>
      <c r="B925">
        <v>29.8</v>
      </c>
      <c r="C925">
        <v>121.73832400000001</v>
      </c>
      <c r="D925">
        <v>2.8151359999999999</v>
      </c>
      <c r="E925">
        <f>LN(D925/参数实验室!$E$53)/参数实验室!$E$55</f>
        <v>0.52808878715959828</v>
      </c>
      <c r="F925">
        <f t="shared" si="35"/>
        <v>4.0851786577181208</v>
      </c>
      <c r="G925">
        <f>LN(F925/参数实验室!$E$58)/参数实验室!$E$59</f>
        <v>0.54813142838860152</v>
      </c>
      <c r="H925">
        <f>INDEX(神经网络!$F$10:$BN$70,MATCH(ROUND(G925*2,1)/2,神经网络!$D$10:$D$70,0),MATCH(ROUND(E925*2,1)/2,神经网络!$F$8:$BN$8,0))</f>
        <v>2.5946098136034093</v>
      </c>
      <c r="I925">
        <f t="shared" si="36"/>
        <v>6.8763504499381565</v>
      </c>
      <c r="J925">
        <f t="shared" si="37"/>
        <v>11.890985994174221</v>
      </c>
      <c r="K925">
        <f t="shared" si="38"/>
        <v>0.57828261283859084</v>
      </c>
    </row>
    <row r="926" spans="1:11">
      <c r="A926" s="862">
        <v>41329</v>
      </c>
      <c r="B926">
        <v>29.89</v>
      </c>
      <c r="C926">
        <v>120.466773</v>
      </c>
      <c r="D926">
        <v>2.7887240000000002</v>
      </c>
      <c r="E926">
        <f>LN(D926/参数实验室!$E$53)/参数实验室!$E$55</f>
        <v>0.5169679263920901</v>
      </c>
      <c r="F926">
        <f t="shared" si="35"/>
        <v>4.0303370023419207</v>
      </c>
      <c r="G926">
        <f>LN(F926/参数实验室!$E$58)/参数实验室!$E$59</f>
        <v>0.54103778112943846</v>
      </c>
      <c r="H926">
        <f>INDEX(神经网络!$F$10:$BN$70,MATCH(ROUND(G926*2,1)/2,神经网络!$D$10:$D$70,0),MATCH(ROUND(E926*2,1)/2,神经网络!$F$8:$BN$8,0))</f>
        <v>2.5442361073751778</v>
      </c>
      <c r="I926">
        <f t="shared" si="36"/>
        <v>6.9302340127679116</v>
      </c>
      <c r="J926">
        <f t="shared" si="37"/>
        <v>11.92689836798213</v>
      </c>
      <c r="K926">
        <f t="shared" si="38"/>
        <v>0.58105919904307979</v>
      </c>
    </row>
    <row r="927" spans="1:11">
      <c r="A927" s="862">
        <v>41330</v>
      </c>
      <c r="B927">
        <v>30.4</v>
      </c>
      <c r="C927">
        <v>117.166611</v>
      </c>
      <c r="D927">
        <v>2.775525</v>
      </c>
      <c r="E927">
        <f>LN(D927/参数实验室!$E$53)/参数实验室!$E$55</f>
        <v>0.51137091149436942</v>
      </c>
      <c r="F927">
        <f t="shared" si="35"/>
        <v>3.8541648355263161</v>
      </c>
      <c r="G927">
        <f>LN(F927/参数实验室!$E$58)/参数实验室!$E$59</f>
        <v>0.5175790849452464</v>
      </c>
      <c r="H927">
        <f>INDEX(神经网络!$F$10:$BN$70,MATCH(ROUND(G927*2,1)/2,神经网络!$D$10:$D$70,0),MATCH(ROUND(E927*2,1)/2,神经网络!$F$8:$BN$8,0))</f>
        <v>2.5164620810316589</v>
      </c>
      <c r="I927">
        <f t="shared" si="36"/>
        <v>7.2310837056417911</v>
      </c>
      <c r="J927">
        <f t="shared" si="37"/>
        <v>12.130401819560278</v>
      </c>
      <c r="K927">
        <f t="shared" si="38"/>
        <v>0.5961124629838449</v>
      </c>
    </row>
    <row r="928" spans="1:11">
      <c r="A928" s="862">
        <v>41331</v>
      </c>
      <c r="B928">
        <v>31.1</v>
      </c>
      <c r="C928">
        <v>116.25138699999999</v>
      </c>
      <c r="D928">
        <v>2.8205849999999999</v>
      </c>
      <c r="E928">
        <f>LN(D928/参数实验室!$E$53)/参数实验室!$E$55</f>
        <v>0.53037011990463379</v>
      </c>
      <c r="F928">
        <f t="shared" si="35"/>
        <v>3.7379867202572346</v>
      </c>
      <c r="G928">
        <f>LN(F928/参数实验室!$E$58)/参数实验室!$E$59</f>
        <v>0.50151478137369665</v>
      </c>
      <c r="H928">
        <f>INDEX(神经网络!$F$10:$BN$70,MATCH(ROUND(G928*2,1)/2,神经网络!$D$10:$D$70,0),MATCH(ROUND(E928*2,1)/2,神经网络!$F$8:$BN$8,0))</f>
        <v>2.5716346955582114</v>
      </c>
      <c r="I928">
        <f t="shared" si="36"/>
        <v>7.6500877702802601</v>
      </c>
      <c r="J928">
        <f t="shared" si="37"/>
        <v>12.40972028251068</v>
      </c>
      <c r="K928">
        <f t="shared" si="38"/>
        <v>0.61645932350801769</v>
      </c>
    </row>
    <row r="929" spans="1:11">
      <c r="A929" s="862">
        <v>41332</v>
      </c>
      <c r="B929">
        <v>30.901199999999999</v>
      </c>
      <c r="C929">
        <v>113.235026</v>
      </c>
      <c r="D929">
        <v>2.8155039999999998</v>
      </c>
      <c r="E929">
        <f>LN(D929/参数实验室!$E$53)/参数实验室!$E$55</f>
        <v>0.52824299669684449</v>
      </c>
      <c r="F929">
        <f t="shared" si="35"/>
        <v>3.6644216405835373</v>
      </c>
      <c r="G929">
        <f>LN(F929/参数实验室!$E$58)/参数实验室!$E$59</f>
        <v>0.49108244670398676</v>
      </c>
      <c r="H929">
        <f>INDEX(神经网络!$F$10:$BN$70,MATCH(ROUND(G929*2,1)/2,神经网络!$D$10:$D$70,0),MATCH(ROUND(E929*2,1)/2,神经网络!$F$8:$BN$8,0))</f>
        <v>2.5716346955582114</v>
      </c>
      <c r="I929">
        <f t="shared" si="36"/>
        <v>7.5243309101689171</v>
      </c>
      <c r="J929">
        <f t="shared" si="37"/>
        <v>12.330393839032764</v>
      </c>
      <c r="K929">
        <f t="shared" si="38"/>
        <v>0.61022632434903235</v>
      </c>
    </row>
    <row r="930" spans="1:11">
      <c r="A930" s="862">
        <v>41333</v>
      </c>
      <c r="B930">
        <v>33.380000000000003</v>
      </c>
      <c r="C930">
        <v>112.701741</v>
      </c>
      <c r="D930">
        <v>2.9324210000000002</v>
      </c>
      <c r="E930">
        <f>LN(D930/参数实验室!$E$53)/参数实验室!$E$55</f>
        <v>0.57624370576132666</v>
      </c>
      <c r="F930">
        <f t="shared" si="35"/>
        <v>3.3763253744757336</v>
      </c>
      <c r="G930">
        <f>LN(F930/参数实验室!$E$58)/参数实验室!$E$59</f>
        <v>0.44810605088909516</v>
      </c>
      <c r="H930">
        <f>INDEX(神经网络!$F$10:$BN$70,MATCH(ROUND(G930*2,1)/2,神经网络!$D$10:$D$70,0),MATCH(ROUND(E930*2,1)/2,神经网络!$F$8:$BN$8,0))</f>
        <v>2.5946016952476216</v>
      </c>
      <c r="I930">
        <f t="shared" si="36"/>
        <v>9.0765152806310478</v>
      </c>
      <c r="J930">
        <f t="shared" si="37"/>
        <v>13.3195004189777</v>
      </c>
      <c r="K930">
        <f t="shared" si="38"/>
        <v>0.68144562446942658</v>
      </c>
    </row>
    <row r="931" spans="1:11">
      <c r="A931" s="862">
        <v>41334</v>
      </c>
      <c r="B931">
        <v>34.5</v>
      </c>
      <c r="C931">
        <v>112.900008</v>
      </c>
      <c r="D931">
        <v>2.9991669999999999</v>
      </c>
      <c r="E931">
        <f>LN(D931/参数实验室!$E$53)/参数实验室!$E$55</f>
        <v>0.6027954938612623</v>
      </c>
      <c r="F931">
        <f t="shared" si="35"/>
        <v>3.2724639999999998</v>
      </c>
      <c r="G931">
        <f>LN(F931/参数实验室!$E$58)/参数实验室!$E$59</f>
        <v>0.43170712655005611</v>
      </c>
      <c r="H931">
        <f>INDEX(神经网络!$F$10:$BN$70,MATCH(ROUND(G931*2,1)/2,神经网络!$D$10:$D$70,0),MATCH(ROUND(E931*2,1)/2,神经网络!$F$8:$BN$8,0))</f>
        <v>2.5946016952476216</v>
      </c>
      <c r="I931">
        <f t="shared" si="36"/>
        <v>9.8666870890838396</v>
      </c>
      <c r="J931">
        <f t="shared" si="37"/>
        <v>13.76640995969834</v>
      </c>
      <c r="K931">
        <f t="shared" si="38"/>
        <v>0.71672186996965226</v>
      </c>
    </row>
    <row r="932" spans="1:11">
      <c r="A932" s="862">
        <v>41335</v>
      </c>
      <c r="B932">
        <v>34.25</v>
      </c>
      <c r="C932">
        <v>116.341353</v>
      </c>
      <c r="D932">
        <v>2.942383</v>
      </c>
      <c r="E932">
        <f>LN(D932/参数实验室!$E$53)/参数实验室!$E$55</f>
        <v>0.58024476284552962</v>
      </c>
      <c r="F932">
        <f t="shared" si="35"/>
        <v>3.3968278248175183</v>
      </c>
      <c r="G932">
        <f>LN(F932/参数实验室!$E$58)/参数实验室!$E$59</f>
        <v>0.45128354488781919</v>
      </c>
      <c r="H932">
        <f>INDEX(神经网络!$F$10:$BN$70,MATCH(ROUND(G932*2,1)/2,神经网络!$D$10:$D$70,0),MATCH(ROUND(E932*2,1)/2,神经网络!$F$8:$BN$8,0))</f>
        <v>2.5946016952476216</v>
      </c>
      <c r="I932">
        <f t="shared" si="36"/>
        <v>9.6811789510561965</v>
      </c>
      <c r="J932">
        <f t="shared" si="37"/>
        <v>13.666653365787482</v>
      </c>
      <c r="K932">
        <f t="shared" si="38"/>
        <v>0.70837963705815843</v>
      </c>
    </row>
    <row r="933" spans="1:11">
      <c r="A933" s="862">
        <v>41336</v>
      </c>
      <c r="B933">
        <v>34.5</v>
      </c>
      <c r="C933">
        <v>115.502246</v>
      </c>
      <c r="D933">
        <v>2.9535179999999999</v>
      </c>
      <c r="E933">
        <f>LN(D933/参数实验室!$E$53)/参数实验室!$E$55</f>
        <v>0.58470093264559786</v>
      </c>
      <c r="F933">
        <f t="shared" si="35"/>
        <v>3.3478911884057969</v>
      </c>
      <c r="G933">
        <f>LN(F933/参数实验室!$E$58)/参数实验室!$E$59</f>
        <v>0.44366720323032138</v>
      </c>
      <c r="H933">
        <f>INDEX(神经网络!$F$10:$BN$70,MATCH(ROUND(G933*2,1)/2,神经网络!$D$10:$D$70,0),MATCH(ROUND(E933*2,1)/2,神经网络!$F$8:$BN$8,0))</f>
        <v>2.5946016952476216</v>
      </c>
      <c r="I933">
        <f t="shared" si="36"/>
        <v>9.8645278803876284</v>
      </c>
      <c r="J933">
        <f t="shared" si="37"/>
        <v>13.76640995969834</v>
      </c>
      <c r="K933">
        <f t="shared" si="38"/>
        <v>0.71656502379824427</v>
      </c>
    </row>
    <row r="934" spans="1:11">
      <c r="A934" s="862">
        <v>41337</v>
      </c>
      <c r="B934">
        <v>36.152000000000001</v>
      </c>
      <c r="C934">
        <v>113.862982</v>
      </c>
      <c r="D934">
        <v>3.079904</v>
      </c>
      <c r="E934">
        <f>LN(D934/参数实验室!$E$53)/参数实验室!$E$55</f>
        <v>0.63413427525647359</v>
      </c>
      <c r="F934">
        <f t="shared" si="35"/>
        <v>3.1495624585085196</v>
      </c>
      <c r="G934">
        <f>LN(F934/参数实验室!$E$58)/参数实验室!$E$59</f>
        <v>0.41161588338826482</v>
      </c>
      <c r="H934">
        <f>INDEX(神经网络!$F$10:$BN$70,MATCH(ROUND(G934*2,1)/2,神经网络!$D$10:$D$70,0),MATCH(ROUND(E934*2,1)/2,神经网络!$F$8:$BN$8,0))</f>
        <v>2.6192290847744095</v>
      </c>
      <c r="I934">
        <f t="shared" si="36"/>
        <v>11.090097396260671</v>
      </c>
      <c r="J934">
        <f t="shared" si="37"/>
        <v>14.425601532261286</v>
      </c>
      <c r="K934">
        <f t="shared" si="38"/>
        <v>0.7687788527541729</v>
      </c>
    </row>
    <row r="935" spans="1:11">
      <c r="A935" s="862">
        <v>41338</v>
      </c>
      <c r="B935">
        <v>40.33</v>
      </c>
      <c r="C935">
        <v>117.26250400000001</v>
      </c>
      <c r="D935">
        <v>3.3405930000000001</v>
      </c>
      <c r="E935">
        <f>LN(D935/参数实验室!$E$53)/参数实验室!$E$55</f>
        <v>0.72998911834758251</v>
      </c>
      <c r="F935">
        <f t="shared" si="35"/>
        <v>2.9075751053806105</v>
      </c>
      <c r="G935">
        <f>LN(F935/参数实验室!$E$58)/参数实验室!$E$59</f>
        <v>0.36965689694678922</v>
      </c>
      <c r="H935">
        <f>INDEX(神经网络!$F$10:$BN$70,MATCH(ROUND(G935*2,1)/2,神经网络!$D$10:$D$70,0),MATCH(ROUND(E935*2,1)/2,神经网络!$F$8:$BN$8,0))</f>
        <v>2.6829167336191584</v>
      </c>
      <c r="I935">
        <f t="shared" si="36"/>
        <v>14.447048010869795</v>
      </c>
      <c r="J935">
        <f t="shared" si="37"/>
        <v>16.092733729699535</v>
      </c>
      <c r="K935">
        <f t="shared" si="38"/>
        <v>0.89773734242600511</v>
      </c>
    </row>
    <row r="936" spans="1:11">
      <c r="A936" s="862">
        <v>41339</v>
      </c>
      <c r="B936">
        <v>41.020099999999999</v>
      </c>
      <c r="C936">
        <v>118.043761</v>
      </c>
      <c r="D936">
        <v>3.4107310000000002</v>
      </c>
      <c r="E936">
        <f>LN(D936/参数实验室!$E$53)/参数实验室!$E$55</f>
        <v>0.75450238716289797</v>
      </c>
      <c r="F936">
        <f t="shared" si="35"/>
        <v>2.8777053444530853</v>
      </c>
      <c r="G936">
        <f>LN(F936/参数实验室!$E$58)/参数实验室!$E$59</f>
        <v>0.36423714098823157</v>
      </c>
      <c r="H936">
        <f>INDEX(神经网络!$F$10:$BN$70,MATCH(ROUND(G936*2,1)/2,神经网络!$D$10:$D$70,0),MATCH(ROUND(E936*2,1)/2,神经网络!$F$8:$BN$8,0))</f>
        <v>2.6829167336191584</v>
      </c>
      <c r="I936">
        <f t="shared" si="36"/>
        <v>15.110287102263838</v>
      </c>
      <c r="J936">
        <f t="shared" si="37"/>
        <v>16.368101831531067</v>
      </c>
      <c r="K936">
        <f t="shared" si="38"/>
        <v>0.92315451466435716</v>
      </c>
    </row>
    <row r="937" spans="1:11">
      <c r="A937" s="862">
        <v>41340</v>
      </c>
      <c r="B937">
        <v>42</v>
      </c>
      <c r="C937">
        <v>118.69135900000001</v>
      </c>
      <c r="D937">
        <v>3.2446120000000001</v>
      </c>
      <c r="E937">
        <f>LN(D937/参数实验室!$E$53)/参数实验室!$E$55</f>
        <v>0.69559628911259097</v>
      </c>
      <c r="F937">
        <f t="shared" si="35"/>
        <v>2.8259847380952383</v>
      </c>
      <c r="G937">
        <f>LN(F937/参数实验室!$E$58)/参数实验室!$E$59</f>
        <v>0.35471821094772804</v>
      </c>
      <c r="H937">
        <f>INDEX(神经网络!$F$10:$BN$70,MATCH(ROUND(G937*2,1)/2,神经网络!$D$10:$D$70,0),MATCH(ROUND(E937*2,1)/2,神经网络!$F$8:$BN$8,0))</f>
        <v>2.6421787288732652</v>
      </c>
      <c r="I937">
        <f t="shared" si="36"/>
        <v>16.078709785531622</v>
      </c>
      <c r="J937">
        <f t="shared" si="37"/>
        <v>16.759107777024063</v>
      </c>
      <c r="K937">
        <f t="shared" si="38"/>
        <v>0.95940129984573319</v>
      </c>
    </row>
    <row r="938" spans="1:11">
      <c r="A938" s="862">
        <v>41341</v>
      </c>
      <c r="B938">
        <v>44.18</v>
      </c>
      <c r="C938">
        <v>117.829471</v>
      </c>
      <c r="D938">
        <v>3.3533460000000002</v>
      </c>
      <c r="E938">
        <f>LN(D938/参数实验室!$E$53)/参数实验室!$E$55</f>
        <v>0.73448435241632426</v>
      </c>
      <c r="F938">
        <f t="shared" si="35"/>
        <v>2.6670319375282934</v>
      </c>
      <c r="G938">
        <f>LN(F938/参数实验室!$E$58)/参数实验室!$E$59</f>
        <v>0.32433406214736549</v>
      </c>
      <c r="H938">
        <f>INDEX(神经网络!$F$10:$BN$70,MATCH(ROUND(G938*2,1)/2,神经网络!$D$10:$D$70,0),MATCH(ROUND(E938*2,1)/2,神经网络!$F$8:$BN$8,0))</f>
        <v>2.6613261590527335</v>
      </c>
      <c r="I938">
        <f t="shared" si="36"/>
        <v>18.283770701318922</v>
      </c>
      <c r="J938">
        <f t="shared" si="37"/>
        <v>17.628985275926741</v>
      </c>
      <c r="K938">
        <f t="shared" si="38"/>
        <v>1.0371425476363818</v>
      </c>
    </row>
    <row r="939" spans="1:11">
      <c r="A939" s="862">
        <v>41342</v>
      </c>
      <c r="B939">
        <v>46.85</v>
      </c>
      <c r="C939">
        <v>116.91386199999999</v>
      </c>
      <c r="D939">
        <v>3.508575</v>
      </c>
      <c r="E939">
        <f>LN(D939/参数实验室!$E$53)/参数实验室!$E$55</f>
        <v>0.78786974257182585</v>
      </c>
      <c r="F939">
        <f t="shared" si="35"/>
        <v>2.4954933191035216</v>
      </c>
      <c r="G939">
        <f>LN(F939/参数实验室!$E$58)/参数实验室!$E$59</f>
        <v>0.28944187691684403</v>
      </c>
      <c r="H939">
        <f>INDEX(神经网络!$F$10:$BN$70,MATCH(ROUND(G939*2,1)/2,神经网络!$D$10:$D$70,0),MATCH(ROUND(E939*2,1)/2,神经网络!$F$8:$BN$8,0))</f>
        <v>2.7020625424229565</v>
      </c>
      <c r="I939">
        <f t="shared" si="36"/>
        <v>21.224461879837648</v>
      </c>
      <c r="J939">
        <f t="shared" si="37"/>
        <v>18.694385698894699</v>
      </c>
      <c r="K939">
        <f t="shared" si="38"/>
        <v>1.135338824270248</v>
      </c>
    </row>
    <row r="940" spans="1:11">
      <c r="A940" s="862">
        <v>41343</v>
      </c>
      <c r="B940">
        <v>46</v>
      </c>
      <c r="C940">
        <v>114.839777</v>
      </c>
      <c r="D940">
        <v>3.414425</v>
      </c>
      <c r="E940">
        <f>LN(D940/参数实验室!$E$53)/参数实验室!$E$55</f>
        <v>0.75577943018104099</v>
      </c>
      <c r="F940">
        <f t="shared" si="35"/>
        <v>2.4965168913043478</v>
      </c>
      <c r="G940">
        <f>LN(F940/参数实验室!$E$58)/参数实验室!$E$59</f>
        <v>0.28965711125847182</v>
      </c>
      <c r="H940">
        <f>INDEX(神经网络!$F$10:$BN$70,MATCH(ROUND(G940*2,1)/2,神经网络!$D$10:$D$70,0),MATCH(ROUND(E940*2,1)/2,神经网络!$F$8:$BN$8,0))</f>
        <v>2.6613261590527335</v>
      </c>
      <c r="I940">
        <f t="shared" si="36"/>
        <v>20.183963482520586</v>
      </c>
      <c r="J940">
        <f t="shared" si="37"/>
        <v>18.355213279597784</v>
      </c>
      <c r="K940">
        <f t="shared" si="38"/>
        <v>1.099631106164018</v>
      </c>
    </row>
    <row r="941" spans="1:11">
      <c r="A941" s="862">
        <v>41344</v>
      </c>
      <c r="B941">
        <v>48.4</v>
      </c>
      <c r="C941">
        <v>113.544085</v>
      </c>
      <c r="D941">
        <v>3.5266959999999998</v>
      </c>
      <c r="E941">
        <f>LN(D941/参数实验室!$E$53)/参数实验室!$E$55</f>
        <v>0.79394722155216213</v>
      </c>
      <c r="F941">
        <f t="shared" si="35"/>
        <v>2.3459521694214875</v>
      </c>
      <c r="G941">
        <f>LN(F941/参数实验室!$E$58)/参数实验室!$E$59</f>
        <v>0.25700848413142569</v>
      </c>
      <c r="H941">
        <f>INDEX(神经网络!$F$10:$BN$70,MATCH(ROUND(G941*2,1)/2,神经网络!$D$10:$D$70,0),MATCH(ROUND(E941*2,1)/2,神经网络!$F$8:$BN$8,0))</f>
        <v>2.6828327814807689</v>
      </c>
      <c r="I941">
        <f t="shared" si="36"/>
        <v>22.986543135184782</v>
      </c>
      <c r="J941">
        <f t="shared" si="37"/>
        <v>19.312876581142017</v>
      </c>
      <c r="K941">
        <f t="shared" si="38"/>
        <v>1.1902185072538547</v>
      </c>
    </row>
    <row r="942" spans="1:11">
      <c r="A942" s="862">
        <v>41345</v>
      </c>
      <c r="B942">
        <v>44.289900000000003</v>
      </c>
      <c r="C942">
        <v>115.44706499999999</v>
      </c>
      <c r="D942">
        <v>3.2177519999999999</v>
      </c>
      <c r="E942">
        <f>LN(D942/参数实验室!$E$53)/参数实验室!$E$55</f>
        <v>0.68578924184297929</v>
      </c>
      <c r="F942">
        <f t="shared" si="35"/>
        <v>2.6066228417765673</v>
      </c>
      <c r="G942">
        <f>LN(F942/参数实验室!$E$58)/参数实验室!$E$59</f>
        <v>0.31230925341831245</v>
      </c>
      <c r="H942">
        <f>INDEX(神经网络!$F$10:$BN$70,MATCH(ROUND(G942*2,1)/2,神经网络!$D$10:$D$70,0),MATCH(ROUND(E942*2,1)/2,神经网络!$F$8:$BN$8,0))</f>
        <v>2.6191785411197768</v>
      </c>
      <c r="I942">
        <f t="shared" si="36"/>
        <v>17.749642961852413</v>
      </c>
      <c r="J942">
        <f t="shared" si="37"/>
        <v>17.672838274609958</v>
      </c>
      <c r="K942">
        <f t="shared" si="38"/>
        <v>1.004345916940393</v>
      </c>
    </row>
    <row r="943" spans="1:11">
      <c r="A943" s="862">
        <v>41346</v>
      </c>
      <c r="B943">
        <v>46.92</v>
      </c>
      <c r="C943">
        <v>115.72373</v>
      </c>
      <c r="D943">
        <v>3.354482</v>
      </c>
      <c r="E943">
        <f>LN(D943/参数实验室!$E$53)/参数实验室!$E$55</f>
        <v>0.73488394516019451</v>
      </c>
      <c r="F943">
        <f t="shared" si="35"/>
        <v>2.4664051577152599</v>
      </c>
      <c r="G943">
        <f>LN(F943/参数实验室!$E$58)/参数实验室!$E$59</f>
        <v>0.28328809764161772</v>
      </c>
      <c r="H943">
        <f>INDEX(神经网络!$F$10:$BN$70,MATCH(ROUND(G943*2,1)/2,神经网络!$D$10:$D$70,0),MATCH(ROUND(E943*2,1)/2,神经网络!$F$8:$BN$8,0))</f>
        <v>2.6613261590527335</v>
      </c>
      <c r="I943">
        <f t="shared" si="36"/>
        <v>20.510362488392737</v>
      </c>
      <c r="J943">
        <f t="shared" si="37"/>
        <v>18.722317545189746</v>
      </c>
      <c r="K943">
        <f t="shared" si="38"/>
        <v>1.0955033979573958</v>
      </c>
    </row>
    <row r="944" spans="1:11">
      <c r="A944" s="862">
        <v>41347</v>
      </c>
      <c r="B944">
        <v>47.169600000000003</v>
      </c>
      <c r="C944">
        <v>113.136044</v>
      </c>
      <c r="D944">
        <v>3.3108059999999999</v>
      </c>
      <c r="E944">
        <f>LN(D944/参数实验室!$E$53)/参数实验室!$E$55</f>
        <v>0.71942245566404339</v>
      </c>
      <c r="F944">
        <f t="shared" si="35"/>
        <v>2.3984948780570536</v>
      </c>
      <c r="G944">
        <f>LN(F944/参数实验室!$E$58)/参数实验室!$E$59</f>
        <v>0.26863402459290053</v>
      </c>
      <c r="H944">
        <f>INDEX(神经网络!$F$10:$BN$70,MATCH(ROUND(G944*2,1)/2,神经网络!$D$10:$D$70,0),MATCH(ROUND(E944*2,1)/2,神经网络!$F$8:$BN$8,0))</f>
        <v>2.594495636605703</v>
      </c>
      <c r="I944">
        <f t="shared" si="36"/>
        <v>20.800736681696545</v>
      </c>
      <c r="J944">
        <f t="shared" si="37"/>
        <v>18.821914528550348</v>
      </c>
      <c r="K944">
        <f t="shared" si="38"/>
        <v>1.105133946397673</v>
      </c>
    </row>
    <row r="945" spans="1:11">
      <c r="A945" s="862">
        <v>41348</v>
      </c>
      <c r="B945">
        <v>46.95</v>
      </c>
      <c r="C945">
        <v>113.21596599999999</v>
      </c>
      <c r="D945">
        <v>3.2732100000000002</v>
      </c>
      <c r="E945">
        <f>LN(D945/参数实验室!$E$53)/参数实验室!$E$55</f>
        <v>0.70594907253644246</v>
      </c>
      <c r="F945">
        <f t="shared" si="35"/>
        <v>2.4114156762513308</v>
      </c>
      <c r="G945">
        <f>LN(F945/参数实验室!$E$58)/参数实验室!$E$59</f>
        <v>0.27145384812506934</v>
      </c>
      <c r="H945">
        <f>INDEX(神经网络!$F$10:$BN$70,MATCH(ROUND(G945*2,1)/2,神经网络!$D$10:$D$70,0),MATCH(ROUND(E945*2,1)/2,神经网络!$F$8:$BN$8,0))</f>
        <v>2.594495636605703</v>
      </c>
      <c r="I945">
        <f t="shared" si="36"/>
        <v>20.549489150347487</v>
      </c>
      <c r="J945">
        <f t="shared" si="37"/>
        <v>18.734288336459052</v>
      </c>
      <c r="K945">
        <f t="shared" si="38"/>
        <v>1.0968919011647669</v>
      </c>
    </row>
    <row r="946" spans="1:11">
      <c r="A946" s="862">
        <v>41349</v>
      </c>
      <c r="B946">
        <v>47.0002</v>
      </c>
      <c r="C946">
        <v>111.75778</v>
      </c>
      <c r="D946">
        <v>3.266435</v>
      </c>
      <c r="E946">
        <f>LN(D946/参数实验室!$E$53)/参数实验室!$E$55</f>
        <v>0.70350464899742471</v>
      </c>
      <c r="F946">
        <f t="shared" si="35"/>
        <v>2.3778149880213277</v>
      </c>
      <c r="G946">
        <f>LN(F946/参数实验室!$E$58)/参数实验室!$E$59</f>
        <v>0.26408909680394793</v>
      </c>
      <c r="H946">
        <f>INDEX(神经网络!$F$10:$BN$70,MATCH(ROUND(G946*2,1)/2,神经网络!$D$10:$D$70,0),MATCH(ROUND(E946*2,1)/2,神经网络!$F$8:$BN$8,0))</f>
        <v>2.594495636605703</v>
      </c>
      <c r="I946">
        <f t="shared" si="36"/>
        <v>20.606495350746624</v>
      </c>
      <c r="J946">
        <f t="shared" si="37"/>
        <v>18.754319460516349</v>
      </c>
      <c r="K946">
        <f t="shared" si="38"/>
        <v>1.0987599626917777</v>
      </c>
    </row>
    <row r="947" spans="1:11">
      <c r="A947" s="862">
        <v>41350</v>
      </c>
      <c r="B947">
        <v>47.4</v>
      </c>
      <c r="C947">
        <v>109.963685</v>
      </c>
      <c r="D947">
        <v>3.2550780000000001</v>
      </c>
      <c r="E947">
        <f>LN(D947/参数实验室!$E$53)/参数实验室!$E$55</f>
        <v>0.6993956420426426</v>
      </c>
      <c r="F947">
        <f t="shared" si="35"/>
        <v>2.3199089662447259</v>
      </c>
      <c r="G947">
        <f>LN(F947/参数实验室!$E$58)/参数实验室!$E$59</f>
        <v>0.25114932028672082</v>
      </c>
      <c r="H947">
        <f>INDEX(神经网络!$F$10:$BN$70,MATCH(ROUND(G947*2,1)/2,神经网络!$D$10:$D$70,0),MATCH(ROUND(E947*2,1)/2,神经网络!$F$8:$BN$8,0))</f>
        <v>2.594495636605703</v>
      </c>
      <c r="I947">
        <f t="shared" si="36"/>
        <v>21.061274100982676</v>
      </c>
      <c r="J947">
        <f t="shared" si="37"/>
        <v>18.913850205498591</v>
      </c>
      <c r="K947">
        <f t="shared" si="38"/>
        <v>1.1135371102209424</v>
      </c>
    </row>
    <row r="948" spans="1:11">
      <c r="A948" s="862">
        <v>41351</v>
      </c>
      <c r="B948">
        <v>51.6</v>
      </c>
      <c r="C948">
        <v>110.056866</v>
      </c>
      <c r="D948">
        <v>3.4695719999999999</v>
      </c>
      <c r="E948">
        <f>LN(D948/参数实验室!$E$53)/参数实验室!$E$55</f>
        <v>0.77468160109325312</v>
      </c>
      <c r="F948">
        <f t="shared" si="35"/>
        <v>2.1328849999999999</v>
      </c>
      <c r="G948">
        <f>LN(F948/参数实验室!$E$58)/参数实验室!$E$59</f>
        <v>0.2070340663182931</v>
      </c>
      <c r="H948">
        <f>INDEX(神经网络!$F$10:$BN$70,MATCH(ROUND(G948*2,1)/2,神经网络!$D$10:$D$70,0),MATCH(ROUND(E948*2,1)/2,神经网络!$F$8:$BN$8,0))</f>
        <v>2.6190582382071761</v>
      </c>
      <c r="I948">
        <f t="shared" si="36"/>
        <v>25.903092914837028</v>
      </c>
      <c r="J948">
        <f t="shared" si="37"/>
        <v>20.589760983201</v>
      </c>
      <c r="K948">
        <f t="shared" si="38"/>
        <v>1.2580569991060668</v>
      </c>
    </row>
    <row r="949" spans="1:11">
      <c r="A949" s="862">
        <v>41352</v>
      </c>
      <c r="B949">
        <v>59.14</v>
      </c>
      <c r="C949">
        <v>111.377708</v>
      </c>
      <c r="D949">
        <v>3.8603589999999999</v>
      </c>
      <c r="E949">
        <f>LN(D949/参数实验室!$E$53)/参数实验室!$E$55</f>
        <v>0.90059541537105636</v>
      </c>
      <c r="F949">
        <f t="shared" si="35"/>
        <v>1.8832889414947582</v>
      </c>
      <c r="G949">
        <f>LN(F949/参数实验室!$E$58)/参数实验室!$E$59</f>
        <v>0.14171291653951926</v>
      </c>
      <c r="H949">
        <f>INDEX(神经网络!$F$10:$BN$70,MATCH(ROUND(G949*2,1)/2,神经网络!$D$10:$D$70,0),MATCH(ROUND(E949*2,1)/2,神经网络!$F$8:$BN$8,0))</f>
        <v>2.7177761090877284</v>
      </c>
      <c r="I949">
        <f t="shared" si="36"/>
        <v>35.816396888831598</v>
      </c>
      <c r="J949">
        <f t="shared" si="37"/>
        <v>23.598419855552461</v>
      </c>
      <c r="K949">
        <f t="shared" si="38"/>
        <v>1.5177455570358613</v>
      </c>
    </row>
    <row r="950" spans="1:11">
      <c r="A950" s="862">
        <v>41353</v>
      </c>
      <c r="B950">
        <v>64.488799999999998</v>
      </c>
      <c r="C950">
        <v>108.315297</v>
      </c>
      <c r="D950">
        <v>4.005668</v>
      </c>
      <c r="E950">
        <f>LN(D950/参数实验室!$E$53)/参数实验室!$E$55</f>
        <v>0.94418750276444285</v>
      </c>
      <c r="F950">
        <f t="shared" si="35"/>
        <v>1.6795985814591061</v>
      </c>
      <c r="G950">
        <f>LN(F950/参数实验室!$E$58)/参数实验室!$E$59</f>
        <v>8.1635571942149696E-2</v>
      </c>
      <c r="H950">
        <f>INDEX(神经网络!$F$10:$BN$70,MATCH(ROUND(G950*2,1)/2,神经网络!$D$10:$D$70,0),MATCH(ROUND(E950*2,1)/2,神经网络!$F$8:$BN$8,0))</f>
        <v>2.7362443074915666</v>
      </c>
      <c r="I950">
        <f t="shared" si="36"/>
        <v>44.620205841745758</v>
      </c>
      <c r="J950">
        <f t="shared" si="37"/>
        <v>25.732732133594038</v>
      </c>
      <c r="K950">
        <f t="shared" si="38"/>
        <v>1.7339863334408303</v>
      </c>
    </row>
    <row r="951" spans="1:11">
      <c r="A951" s="862">
        <v>41354</v>
      </c>
      <c r="B951">
        <v>70.849999999999994</v>
      </c>
      <c r="C951">
        <v>104.82375</v>
      </c>
      <c r="D951">
        <v>4.23461</v>
      </c>
      <c r="E951">
        <f>LN(D951/参数实验室!$E$53)/参数实验室!$E$55</f>
        <v>1.0097592215427342</v>
      </c>
      <c r="F951">
        <f t="shared" si="35"/>
        <v>1.4795165843330982</v>
      </c>
      <c r="G951">
        <f>LN(F951/参数实验室!$E$58)/参数实验室!$E$59</f>
        <v>1.5063387935295642E-2</v>
      </c>
      <c r="H951">
        <f>INDEX(神经网络!$F$10:$BN$70,MATCH(ROUND(G951*2,1)/2,神经网络!$D$10:$D$70,0),MATCH(ROUND(E951*2,1)/2,神经网络!$F$8:$BN$8,0))</f>
        <v>2.7355895869941285</v>
      </c>
      <c r="I951">
        <f t="shared" si="36"/>
        <v>56.663386329933488</v>
      </c>
      <c r="J951">
        <f t="shared" si="37"/>
        <v>28.271018714337025</v>
      </c>
      <c r="K951">
        <f t="shared" si="38"/>
        <v>2.0042923427162496</v>
      </c>
    </row>
    <row r="952" spans="1:11">
      <c r="A952" s="862">
        <v>41355</v>
      </c>
      <c r="B952">
        <v>69.864999999999995</v>
      </c>
      <c r="C952">
        <v>102.84304</v>
      </c>
      <c r="D952">
        <v>4.055682</v>
      </c>
      <c r="E952">
        <f>LN(D952/参数实验室!$E$53)/参数实验室!$E$55</f>
        <v>0.9588264741078254</v>
      </c>
      <c r="F952">
        <f t="shared" si="35"/>
        <v>1.4720251914406357</v>
      </c>
      <c r="G952">
        <f>LN(F952/参数实验室!$E$58)/参数实验室!$E$59</f>
        <v>1.2399087993191666E-2</v>
      </c>
      <c r="H952">
        <f>INDEX(神经网络!$F$10:$BN$70,MATCH(ROUND(G952*2,1)/2,神经网络!$D$10:$D$70,0),MATCH(ROUND(E952*2,1)/2,神经网络!$F$8:$BN$8,0))</f>
        <v>2.7009978581786296</v>
      </c>
      <c r="I952">
        <f t="shared" si="36"/>
        <v>54.508373583795567</v>
      </c>
      <c r="J952">
        <f t="shared" si="37"/>
        <v>27.877977734328248</v>
      </c>
      <c r="K952">
        <f t="shared" si="38"/>
        <v>1.955248479758821</v>
      </c>
    </row>
    <row r="953" spans="1:11">
      <c r="A953" s="862">
        <v>41356</v>
      </c>
      <c r="B953">
        <v>64.349999999999994</v>
      </c>
      <c r="C953">
        <v>100.616955</v>
      </c>
      <c r="D953">
        <v>3.7067260000000002</v>
      </c>
      <c r="E953">
        <f>LN(D953/参数实验室!$E$53)/参数实验室!$E$55</f>
        <v>0.8526842474305637</v>
      </c>
      <c r="F953">
        <f t="shared" si="35"/>
        <v>1.5635890442890445</v>
      </c>
      <c r="G953">
        <f>LN(F953/参数实验室!$E$58)/参数实验室!$E$59</f>
        <v>4.4071255261212555E-2</v>
      </c>
      <c r="H953">
        <f>INDEX(神经网络!$F$10:$BN$70,MATCH(ROUND(G953*2,1)/2,神经网络!$D$10:$D$70,0),MATCH(ROUND(E953*2,1)/2,神经网络!$F$8:$BN$8,0))</f>
        <v>2.6414924452133448</v>
      </c>
      <c r="I953">
        <f t="shared" si="36"/>
        <v>42.886575735530798</v>
      </c>
      <c r="J953">
        <f t="shared" si="37"/>
        <v>25.677347272654728</v>
      </c>
      <c r="K953">
        <f t="shared" si="38"/>
        <v>1.6702105275961727</v>
      </c>
    </row>
    <row r="954" spans="1:11">
      <c r="A954" s="862">
        <v>41357</v>
      </c>
      <c r="B954">
        <v>71.5</v>
      </c>
      <c r="C954">
        <v>99.674375999999995</v>
      </c>
      <c r="D954">
        <v>4.0255640000000001</v>
      </c>
      <c r="E954">
        <f>LN(D954/参数实验室!$E$53)/参数实验室!$E$55</f>
        <v>0.95003278741320396</v>
      </c>
      <c r="F954">
        <f t="shared" si="35"/>
        <v>1.3940472167832167</v>
      </c>
      <c r="G954">
        <f>LN(F954/参数实验室!$E$58)/参数实验室!$E$59</f>
        <v>-1.61676419930432E-2</v>
      </c>
      <c r="H954">
        <f>INDEX(神经网络!$F$10:$BN$70,MATCH(ROUND(G954*2,1)/2,神经网络!$D$10:$D$70,0),MATCH(ROUND(E954*2,1)/2,神经网络!$F$8:$BN$8,0))</f>
        <v>2.7009978581786296</v>
      </c>
      <c r="I954">
        <f t="shared" si="36"/>
        <v>55.473749714027981</v>
      </c>
      <c r="J954">
        <f t="shared" si="37"/>
        <v>28.530385858505255</v>
      </c>
      <c r="K954">
        <f t="shared" si="38"/>
        <v>1.9443743238926641</v>
      </c>
    </row>
    <row r="955" spans="1:11">
      <c r="A955" s="862">
        <v>41358</v>
      </c>
      <c r="B955">
        <v>73.599999999999994</v>
      </c>
      <c r="C955">
        <v>100.92757899999999</v>
      </c>
      <c r="D955">
        <v>4.0237819999999997</v>
      </c>
      <c r="E955">
        <f>LN(D955/参数实验室!$E$53)/参数实验室!$E$55</f>
        <v>0.9495104293694312</v>
      </c>
      <c r="F955">
        <f t="shared" si="35"/>
        <v>1.3712986277173913</v>
      </c>
      <c r="G955">
        <f>LN(F955/参数实验室!$E$58)/参数实验室!$E$59</f>
        <v>-2.48030597354226E-2</v>
      </c>
      <c r="H955">
        <f>INDEX(神经网络!$F$10:$BN$70,MATCH(ROUND(G955*2,1)/2,神经网络!$D$10:$D$70,0),MATCH(ROUND(E955*2,1)/2,神经网络!$F$8:$BN$8,0))</f>
        <v>2.7009978581786296</v>
      </c>
      <c r="I955">
        <f t="shared" si="36"/>
        <v>59.874482668457709</v>
      </c>
      <c r="J955">
        <f t="shared" si="37"/>
        <v>29.368341247356454</v>
      </c>
      <c r="K955">
        <f t="shared" si="38"/>
        <v>2.0387424051008405</v>
      </c>
    </row>
    <row r="956" spans="1:11">
      <c r="A956" s="862">
        <v>41359</v>
      </c>
      <c r="B956">
        <v>78.5</v>
      </c>
      <c r="C956">
        <v>101.331789</v>
      </c>
      <c r="D956">
        <v>4.1507540000000001</v>
      </c>
      <c r="E956">
        <f>LN(D956/参数实验室!$E$53)/参数实验室!$E$55</f>
        <v>0.9861627059814968</v>
      </c>
      <c r="F956">
        <f t="shared" si="35"/>
        <v>1.2908508152866243</v>
      </c>
      <c r="G956">
        <f>LN(F956/参数实验室!$E$58)/参数实验室!$E$59</f>
        <v>-5.6533975136992279E-2</v>
      </c>
      <c r="H956">
        <f>INDEX(神经网络!$F$10:$BN$70,MATCH(ROUND(G956*2,1)/2,神经网络!$D$10:$D$70,0),MATCH(ROUND(E956*2,1)/2,神经网络!$F$8:$BN$8,0))</f>
        <v>2.7163701456241993</v>
      </c>
      <c r="I956">
        <f t="shared" si="36"/>
        <v>70.641224003927604</v>
      </c>
      <c r="J956">
        <f t="shared" si="37"/>
        <v>31.323570488009263</v>
      </c>
      <c r="K956">
        <f t="shared" si="38"/>
        <v>2.2552098277228398</v>
      </c>
    </row>
    <row r="957" spans="1:11">
      <c r="A957" s="862">
        <v>41360</v>
      </c>
      <c r="B957">
        <v>88.92</v>
      </c>
      <c r="C957">
        <v>105.788562</v>
      </c>
      <c r="D957">
        <v>4.4961019999999996</v>
      </c>
      <c r="E957">
        <f>LN(D957/参数实验室!$E$53)/参数实验室!$E$55</f>
        <v>1.0804495227663375</v>
      </c>
      <c r="F957">
        <f t="shared" si="35"/>
        <v>1.1897049257759784</v>
      </c>
      <c r="G957">
        <f>LN(F957/参数实验室!$E$58)/参数实验室!$E$59</f>
        <v>-9.9360087853233012E-2</v>
      </c>
      <c r="H957">
        <f>INDEX(神经网络!$F$10:$BN$70,MATCH(ROUND(G957*2,1)/2,神经网络!$D$10:$D$70,0),MATCH(ROUND(E957*2,1)/2,神经网络!$F$8:$BN$8,0))</f>
        <v>2.7633272498768311</v>
      </c>
      <c r="I957">
        <f t="shared" si="36"/>
        <v>96.112178887478521</v>
      </c>
      <c r="J957">
        <f t="shared" si="37"/>
        <v>35.481425322213802</v>
      </c>
      <c r="K957">
        <f t="shared" si="38"/>
        <v>2.7088026485594905</v>
      </c>
    </row>
    <row r="958" spans="1:11">
      <c r="A958" s="862">
        <v>41361</v>
      </c>
      <c r="B958">
        <v>86.18</v>
      </c>
      <c r="C958">
        <v>104.896472</v>
      </c>
      <c r="D958">
        <v>4.2805239999999998</v>
      </c>
      <c r="E958">
        <f>LN(D958/参数实验室!$E$53)/参数实验室!$E$55</f>
        <v>1.022481913965007</v>
      </c>
      <c r="F958">
        <f t="shared" si="35"/>
        <v>1.2171788349965189</v>
      </c>
      <c r="G958">
        <f>LN(F958/参数实验室!$E$58)/参数实验室!$E$59</f>
        <v>-8.7377441331208741E-2</v>
      </c>
      <c r="H958">
        <f>INDEX(神经网络!$F$10:$BN$70,MATCH(ROUND(G958*2,1)/2,神经网络!$D$10:$D$70,0),MATCH(ROUND(E958*2,1)/2,神经网络!$F$8:$BN$8,0))</f>
        <v>2.69955901016383</v>
      </c>
      <c r="I958">
        <f t="shared" si="36"/>
        <v>87.928249916228324</v>
      </c>
      <c r="J958">
        <f t="shared" si="37"/>
        <v>34.388093052950808</v>
      </c>
      <c r="K958">
        <f t="shared" si="38"/>
        <v>2.556938815445112</v>
      </c>
    </row>
    <row r="959" spans="1:11">
      <c r="A959" s="862">
        <v>41362</v>
      </c>
      <c r="B959">
        <v>90.5</v>
      </c>
      <c r="C959">
        <v>106.196443</v>
      </c>
      <c r="D959">
        <v>4.3008740000000003</v>
      </c>
      <c r="E959">
        <f>LN(D959/参数实验室!$E$53)/参数实验室!$E$55</f>
        <v>1.0280772781512548</v>
      </c>
      <c r="F959">
        <f t="shared" si="35"/>
        <v>1.1734413591160222</v>
      </c>
      <c r="G959">
        <f>LN(F959/参数实验室!$E$58)/参数实验室!$E$59</f>
        <v>-0.1065844679449586</v>
      </c>
      <c r="H959">
        <f>INDEX(神经网络!$F$10:$BN$70,MATCH(ROUND(G959*2,1)/2,神经网络!$D$10:$D$70,0),MATCH(ROUND(E959*2,1)/2,神经网络!$F$8:$BN$8,0))</f>
        <v>2.7341335209825903</v>
      </c>
      <c r="I959">
        <f t="shared" si="36"/>
        <v>99.826922427439015</v>
      </c>
      <c r="J959">
        <f t="shared" si="37"/>
        <v>36.111886995730423</v>
      </c>
      <c r="K959">
        <f t="shared" si="38"/>
        <v>2.7643784563028162</v>
      </c>
    </row>
    <row r="960" spans="1:11">
      <c r="A960" s="862">
        <v>41363</v>
      </c>
      <c r="B960">
        <v>92.19</v>
      </c>
      <c r="C960">
        <v>106.026775</v>
      </c>
      <c r="D960">
        <v>4.2492460000000003</v>
      </c>
      <c r="E960">
        <f>LN(D960/参数实验室!$E$53)/参数实验室!$E$55</f>
        <v>1.0138297492859065</v>
      </c>
      <c r="F960">
        <f t="shared" si="35"/>
        <v>1.1500897602776874</v>
      </c>
      <c r="G960">
        <f>LN(F960/参数实验室!$E$58)/参数实验室!$E$59</f>
        <v>-0.11713443960174322</v>
      </c>
      <c r="H960">
        <f>INDEX(神经网络!$F$10:$BN$70,MATCH(ROUND(G960*2,1)/2,神经网络!$D$10:$D$70,0),MATCH(ROUND(E960*2,1)/2,神经网络!$F$8:$BN$8,0))</f>
        <v>2.69955901016383</v>
      </c>
      <c r="I960">
        <f t="shared" si="36"/>
        <v>104.92381555440153</v>
      </c>
      <c r="J960">
        <f t="shared" si="37"/>
        <v>36.786241570567817</v>
      </c>
      <c r="K960">
        <f t="shared" si="38"/>
        <v>2.8522570144363342</v>
      </c>
    </row>
    <row r="961" spans="1:11">
      <c r="A961" s="862">
        <v>41364</v>
      </c>
      <c r="B961">
        <v>93.03</v>
      </c>
      <c r="C961">
        <v>105.122013</v>
      </c>
      <c r="D961">
        <v>4.2653230000000004</v>
      </c>
      <c r="E961">
        <f>LN(D961/参数实验室!$E$53)/参数实验室!$E$55</f>
        <v>1.01828491676266</v>
      </c>
      <c r="F961">
        <f t="shared" si="35"/>
        <v>1.129979716220574</v>
      </c>
      <c r="G961">
        <f>LN(F961/参数实验室!$E$58)/参数实验室!$E$59</f>
        <v>-0.1263930273266311</v>
      </c>
      <c r="H961">
        <f>INDEX(神经网络!$F$10:$BN$70,MATCH(ROUND(G961*2,1)/2,神经网络!$D$10:$D$70,0),MATCH(ROUND(E961*2,1)/2,神经网络!$F$8:$BN$8,0))</f>
        <v>2.6791236657719484</v>
      </c>
      <c r="I961">
        <f t="shared" si="36"/>
        <v>107.50466322329132</v>
      </c>
      <c r="J961">
        <f t="shared" si="37"/>
        <v>37.121423726108297</v>
      </c>
      <c r="K961">
        <f t="shared" si="38"/>
        <v>2.8960274804244905</v>
      </c>
    </row>
    <row r="962" spans="1:11">
      <c r="A962" s="862">
        <v>41365</v>
      </c>
      <c r="B962">
        <v>104</v>
      </c>
      <c r="C962">
        <v>102.11865299999999</v>
      </c>
      <c r="D962">
        <v>4.4526649999999997</v>
      </c>
      <c r="E962">
        <f>LN(D962/参数实验室!$E$53)/参数实验室!$E$55</f>
        <v>1.0689964713852118</v>
      </c>
      <c r="F962">
        <f t="shared" si="35"/>
        <v>0.98191012499999997</v>
      </c>
      <c r="G962">
        <f>LN(F962/参数实验室!$E$58)/参数实验室!$E$59</f>
        <v>-0.200111496177446</v>
      </c>
      <c r="H962">
        <f>INDEX(神经网络!$F$10:$BN$70,MATCH(ROUND(G962*2,1)/2,神经网络!$D$10:$D$70,0),MATCH(ROUND(E962*2,1)/2,神经网络!$F$8:$BN$8,0))</f>
        <v>2.6963618143802792</v>
      </c>
      <c r="I962">
        <f t="shared" si="36"/>
        <v>141.4674775092563</v>
      </c>
      <c r="J962">
        <f t="shared" si="37"/>
        <v>41.498743066916724</v>
      </c>
      <c r="K962">
        <f t="shared" si="38"/>
        <v>3.4089581287110309</v>
      </c>
    </row>
    <row r="963" spans="1:11">
      <c r="A963" s="862">
        <v>41366</v>
      </c>
      <c r="B963">
        <v>117.98</v>
      </c>
      <c r="C963">
        <v>101.09649400000001</v>
      </c>
      <c r="D963">
        <v>4.753368</v>
      </c>
      <c r="E963">
        <f>LN(D963/参数实验室!$E$53)/参数实验室!$E$55</f>
        <v>1.1460940845120879</v>
      </c>
      <c r="F963">
        <f t="shared" si="35"/>
        <v>0.85689518562468214</v>
      </c>
      <c r="G963">
        <f>LN(F963/参数实验室!$E$58)/参数实验室!$E$59</f>
        <v>-0.27158831074995138</v>
      </c>
      <c r="H963">
        <f>INDEX(神经网络!$F$10:$BN$70,MATCH(ROUND(G963*2,1)/2,神经网络!$D$10:$D$70,0),MATCH(ROUND(E963*2,1)/2,神经网络!$F$8:$BN$8,0))</f>
        <v>2.7439697192086387</v>
      </c>
      <c r="I963">
        <f t="shared" si="36"/>
        <v>192.74282472628116</v>
      </c>
      <c r="J963">
        <f t="shared" si="37"/>
        <v>47.077131798411877</v>
      </c>
      <c r="K963">
        <f t="shared" si="38"/>
        <v>4.0941921770345244</v>
      </c>
    </row>
    <row r="964" spans="1:11">
      <c r="A964" s="862">
        <v>41367</v>
      </c>
      <c r="B964">
        <v>135</v>
      </c>
      <c r="C964">
        <v>101.460559</v>
      </c>
      <c r="D964">
        <v>4.8504639999999997</v>
      </c>
      <c r="E964">
        <f>LN(D964/参数实验室!$E$53)/参数实验室!$E$55</f>
        <v>1.1699498171181613</v>
      </c>
      <c r="F964">
        <f t="shared" ref="F964:F1027" si="39">C964/B964</f>
        <v>0.75155969629629638</v>
      </c>
      <c r="G964">
        <f>LN(F964/参数实验室!$E$58)/参数实验室!$E$59</f>
        <v>-0.34043077297692947</v>
      </c>
      <c r="H964">
        <f>INDEX(神经网络!$F$10:$BN$70,MATCH(ROUND(G964*2,1)/2,神经网络!$D$10:$D$70,0),MATCH(ROUND(E964*2,1)/2,神经网络!$F$8:$BN$8,0))</f>
        <v>2.6989317110458515</v>
      </c>
      <c r="I964">
        <f t="shared" si="36"/>
        <v>269.04004186846612</v>
      </c>
      <c r="J964">
        <f t="shared" si="37"/>
        <v>53.868560711863054</v>
      </c>
      <c r="K964">
        <f t="shared" si="38"/>
        <v>4.9943796216782443</v>
      </c>
    </row>
    <row r="965" spans="1:11">
      <c r="A965" s="862">
        <v>41368</v>
      </c>
      <c r="B965">
        <v>132.12</v>
      </c>
      <c r="C965">
        <v>100.713841</v>
      </c>
      <c r="D965">
        <v>4.7392050000000001</v>
      </c>
      <c r="E965">
        <f>LN(D965/参数实验室!$E$53)/参数实验室!$E$55</f>
        <v>1.1425736780653097</v>
      </c>
      <c r="F965">
        <f t="shared" si="39"/>
        <v>0.76229065243717831</v>
      </c>
      <c r="G965">
        <f>LN(F965/参数实验室!$E$58)/参数实验室!$E$59</f>
        <v>-0.33298977320058504</v>
      </c>
      <c r="H965">
        <f>INDEX(神经网络!$F$10:$BN$70,MATCH(ROUND(G965*2,1)/2,神经网络!$D$10:$D$70,0),MATCH(ROUND(E965*2,1)/2,神经网络!$F$8:$BN$8,0))</f>
        <v>2.6989317110458515</v>
      </c>
      <c r="I965">
        <f t="shared" si="36"/>
        <v>253.5494669236148</v>
      </c>
      <c r="J965">
        <f t="shared" si="37"/>
        <v>52.71936475000998</v>
      </c>
      <c r="K965">
        <f t="shared" si="38"/>
        <v>4.8094180976178551</v>
      </c>
    </row>
    <row r="966" spans="1:11">
      <c r="A966" s="862">
        <v>41369</v>
      </c>
      <c r="B966">
        <v>142.3236</v>
      </c>
      <c r="C966">
        <v>100.661478</v>
      </c>
      <c r="D966">
        <v>4.712764</v>
      </c>
      <c r="E966">
        <f>LN(D966/参数实验室!$E$53)/参数实验室!$E$55</f>
        <v>1.1359731619414735</v>
      </c>
      <c r="F966">
        <f t="shared" si="39"/>
        <v>0.70727186496125738</v>
      </c>
      <c r="G966">
        <f>LN(F966/参数实验室!$E$58)/参数实验室!$E$59</f>
        <v>-0.37230805466484634</v>
      </c>
      <c r="H966">
        <f>INDEX(神经网络!$F$10:$BN$70,MATCH(ROUND(G966*2,1)/2,神经网络!$D$10:$D$70,0),MATCH(ROUND(E966*2,1)/2,神经网络!$F$8:$BN$8,0))</f>
        <v>2.6989317110458515</v>
      </c>
      <c r="I966">
        <f t="shared" si="36"/>
        <v>306.39879352834294</v>
      </c>
      <c r="J966">
        <f t="shared" si="37"/>
        <v>56.790870276525283</v>
      </c>
      <c r="K966">
        <f t="shared" si="38"/>
        <v>5.3952121535808546</v>
      </c>
    </row>
    <row r="967" spans="1:11">
      <c r="A967" s="862">
        <v>41370</v>
      </c>
      <c r="B967">
        <v>142.6311</v>
      </c>
      <c r="C967">
        <v>100.61296299999999</v>
      </c>
      <c r="D967">
        <v>4.6145610000000001</v>
      </c>
      <c r="E967">
        <f>LN(D967/参数实验室!$E$53)/参数实验室!$E$55</f>
        <v>1.111130114454189</v>
      </c>
      <c r="F967">
        <f t="shared" si="39"/>
        <v>0.70540690634791425</v>
      </c>
      <c r="G967">
        <f>LN(F967/参数实验室!$E$58)/参数实验室!$E$59</f>
        <v>-0.37369383557543134</v>
      </c>
      <c r="H967">
        <f>INDEX(神经网络!$F$10:$BN$70,MATCH(ROUND(G967*2,1)/2,神经网络!$D$10:$D$70,0),MATCH(ROUND(E967*2,1)/2,神经网络!$F$8:$BN$8,0))</f>
        <v>2.6639161550251083</v>
      </c>
      <c r="I967">
        <f t="shared" si="36"/>
        <v>308.18547505322391</v>
      </c>
      <c r="J967">
        <f t="shared" si="37"/>
        <v>56.91357088703564</v>
      </c>
      <c r="K967">
        <f t="shared" si="38"/>
        <v>5.4149734456993208</v>
      </c>
    </row>
    <row r="968" spans="1:11">
      <c r="A968" s="862">
        <v>41371</v>
      </c>
      <c r="B968">
        <v>162.30099999999999</v>
      </c>
      <c r="C968">
        <v>100.5082</v>
      </c>
      <c r="D968">
        <v>5.0496080000000001</v>
      </c>
      <c r="E968">
        <f>LN(D968/参数实验室!$E$53)/参数实验室!$E$55</f>
        <v>1.2174186589039484</v>
      </c>
      <c r="F968">
        <f t="shared" si="39"/>
        <v>0.61927036801991364</v>
      </c>
      <c r="G968">
        <f>LN(F968/参数实验室!$E$58)/参数实验室!$E$59</f>
        <v>-0.44204707300728163</v>
      </c>
      <c r="H968">
        <f>INDEX(神经网络!$F$10:$BN$70,MATCH(ROUND(G968*2,1)/2,神经网络!$D$10:$D$70,0),MATCH(ROUND(E968*2,1)/2,神经网络!$F$8:$BN$8,0))</f>
        <v>2.6765831070898574</v>
      </c>
      <c r="I968">
        <f t="shared" si="36"/>
        <v>421.40482012626313</v>
      </c>
      <c r="J968">
        <f t="shared" si="37"/>
        <v>64.762379793304333</v>
      </c>
      <c r="K968">
        <f t="shared" si="38"/>
        <v>6.5069384644483277</v>
      </c>
    </row>
    <row r="969" spans="1:11">
      <c r="A969" s="862">
        <v>41372</v>
      </c>
      <c r="B969">
        <v>187.5</v>
      </c>
      <c r="C969">
        <v>101.42895300000001</v>
      </c>
      <c r="D969">
        <v>5.3329019999999998</v>
      </c>
      <c r="E969">
        <f>LN(D969/参数实验室!$E$53)/参数实验室!$E$55</f>
        <v>1.2818154175124146</v>
      </c>
      <c r="F969">
        <f t="shared" si="39"/>
        <v>0.54095441600000005</v>
      </c>
      <c r="G969">
        <f>LN(F969/参数实验室!$E$58)/参数实验室!$E$59</f>
        <v>-0.51301098355976649</v>
      </c>
      <c r="H969">
        <f>INDEX(神经网络!$F$10:$BN$70,MATCH(ROUND(G969*2,1)/2,神经网络!$D$10:$D$70,0),MATCH(ROUND(E969*2,1)/2,神经网络!$F$8:$BN$8,0))</f>
        <v>2.7102970621118283</v>
      </c>
      <c r="I969">
        <f t="shared" si="36"/>
        <v>596.52747894809011</v>
      </c>
      <c r="J969">
        <f t="shared" si="37"/>
        <v>74.817445433143121</v>
      </c>
      <c r="K969">
        <f t="shared" si="38"/>
        <v>7.9731067466229799</v>
      </c>
    </row>
    <row r="970" spans="1:11">
      <c r="A970" s="862">
        <v>41373</v>
      </c>
      <c r="B970">
        <v>230</v>
      </c>
      <c r="C970">
        <v>101.968491</v>
      </c>
      <c r="D970">
        <v>5.6407410000000002</v>
      </c>
      <c r="E970">
        <f>LN(D970/参数实验室!$E$53)/参数实验室!$E$55</f>
        <v>1.3480230333705796</v>
      </c>
      <c r="F970">
        <f t="shared" si="39"/>
        <v>0.44334126521739131</v>
      </c>
      <c r="G970">
        <f>LN(F970/参数实验室!$E$58)/参数实验室!$E$59</f>
        <v>-0.61745441498171449</v>
      </c>
      <c r="H970">
        <f>INDEX(神经网络!$F$10:$BN$70,MATCH(ROUND(G970*2,1)/2,神经网络!$D$10:$D$70,0),MATCH(ROUND(E970*2,1)/2,神经网络!$F$8:$BN$8,0))</f>
        <v>2.6661072761678022</v>
      </c>
      <c r="I970">
        <f t="shared" si="36"/>
        <v>962.99459164480652</v>
      </c>
      <c r="J970">
        <f t="shared" si="37"/>
        <v>91.776066397988899</v>
      </c>
      <c r="K970">
        <f t="shared" si="38"/>
        <v>10.492872809221955</v>
      </c>
    </row>
    <row r="971" spans="1:11">
      <c r="A971" s="862">
        <v>41374</v>
      </c>
      <c r="B971">
        <v>165</v>
      </c>
      <c r="C971">
        <v>100.55913</v>
      </c>
      <c r="D971">
        <v>3.79935</v>
      </c>
      <c r="E971">
        <f>LN(D971/参数实验室!$E$53)/参数实验室!$E$55</f>
        <v>0.88180172810093249</v>
      </c>
      <c r="F971">
        <f t="shared" si="39"/>
        <v>0.60944927272727267</v>
      </c>
      <c r="G971">
        <f>LN(F971/参数实验室!$E$58)/参数实验室!$E$59</f>
        <v>-0.45043751648530378</v>
      </c>
      <c r="H971">
        <f>INDEX(神经网络!$F$10:$BN$70,MATCH(ROUND(G971*2,1)/2,神经网络!$D$10:$D$70,0),MATCH(ROUND(E971*2,1)/2,神经网络!$F$8:$BN$8,0))</f>
        <v>2.3882548233848047</v>
      </c>
      <c r="I971">
        <f t="shared" si="36"/>
        <v>237.41177555724178</v>
      </c>
      <c r="J971">
        <f t="shared" si="37"/>
        <v>65.839351981165947</v>
      </c>
      <c r="K971">
        <f t="shared" si="38"/>
        <v>3.6059251559030527</v>
      </c>
    </row>
    <row r="972" spans="1:11">
      <c r="A972" s="862">
        <v>41375</v>
      </c>
      <c r="B972">
        <v>124.9</v>
      </c>
      <c r="C972">
        <v>99.265876000000006</v>
      </c>
      <c r="D972">
        <v>2.0988190000000002</v>
      </c>
      <c r="E972">
        <f>LN(D972/参数实验室!$E$53)/参数实验室!$E$55</f>
        <v>0.18167103795930989</v>
      </c>
      <c r="F972">
        <f t="shared" si="39"/>
        <v>0.79476281825460371</v>
      </c>
      <c r="G972">
        <f>LN(F972/参数实验室!$E$58)/参数实验室!$E$59</f>
        <v>-0.3110950607591576</v>
      </c>
      <c r="H972">
        <f>INDEX(神经网络!$F$10:$BN$70,MATCH(ROUND(G972*2,1)/2,神经网络!$D$10:$D$70,0),MATCH(ROUND(E972*2,1)/2,神经网络!$F$8:$BN$8,0))</f>
        <v>-0.16131692461569699</v>
      </c>
      <c r="I972">
        <f t="shared" si="36"/>
        <v>99.613637945559233</v>
      </c>
      <c r="J972">
        <f t="shared" si="37"/>
        <v>49.838394317864413</v>
      </c>
      <c r="K972">
        <f t="shared" si="38"/>
        <v>1.9987328907555324</v>
      </c>
    </row>
    <row r="973" spans="1:11">
      <c r="A973" s="862">
        <v>41376</v>
      </c>
      <c r="B973">
        <v>117</v>
      </c>
      <c r="C973">
        <v>98.502353999999997</v>
      </c>
      <c r="D973">
        <v>2.8407290000000001</v>
      </c>
      <c r="E973">
        <f>LN(D973/参数实验室!$E$53)/参数实验室!$E$55</f>
        <v>0.53876571486396307</v>
      </c>
      <c r="F973">
        <f t="shared" si="39"/>
        <v>0.84190046153846154</v>
      </c>
      <c r="G973">
        <f>LN(F973/参数实验室!$E$58)/参数实验室!$E$59</f>
        <v>-0.28085398784291632</v>
      </c>
      <c r="H973">
        <f>INDEX(神经网络!$F$10:$BN$70,MATCH(ROUND(G973*2,1)/2,神经网络!$D$10:$D$70,0),MATCH(ROUND(E973*2,1)/2,神经网络!$F$8:$BN$8,0))</f>
        <v>1.9666287994282814</v>
      </c>
      <c r="I973">
        <f t="shared" si="36"/>
        <v>100.63003497688794</v>
      </c>
      <c r="J973">
        <f t="shared" si="37"/>
        <v>46.68608595028131</v>
      </c>
      <c r="K973">
        <f t="shared" si="38"/>
        <v>2.1554609457741787</v>
      </c>
    </row>
    <row r="974" spans="1:11">
      <c r="A974" s="862">
        <v>41377</v>
      </c>
      <c r="B974">
        <v>93</v>
      </c>
      <c r="C974">
        <v>99.294353000000001</v>
      </c>
      <c r="D974">
        <v>2.501989</v>
      </c>
      <c r="E974">
        <f>LN(D974/参数实验室!$E$53)/参数实验室!$E$55</f>
        <v>0.38896690792455835</v>
      </c>
      <c r="F974">
        <f t="shared" si="39"/>
        <v>1.0676812150537633</v>
      </c>
      <c r="G974">
        <f>LN(F974/参数实验室!$E$58)/参数实验室!$E$59</f>
        <v>-0.15615774894916731</v>
      </c>
      <c r="H974">
        <f>INDEX(神经网络!$F$10:$BN$70,MATCH(ROUND(G974*2,1)/2,神经网络!$D$10:$D$70,0),MATCH(ROUND(E974*2,1)/2,神经网络!$F$8:$BN$8,0))</f>
        <v>1.8156656120124361</v>
      </c>
      <c r="I974">
        <f t="shared" si="36"/>
        <v>60.03476833626781</v>
      </c>
      <c r="J974">
        <f t="shared" si="37"/>
        <v>37.109452934838984</v>
      </c>
      <c r="K974">
        <f t="shared" si="38"/>
        <v>1.6177756228765676</v>
      </c>
    </row>
    <row r="975" spans="1:11">
      <c r="A975" s="862">
        <v>41378</v>
      </c>
      <c r="B975">
        <v>90</v>
      </c>
      <c r="C975">
        <v>100.480727</v>
      </c>
      <c r="D975">
        <v>2.2945679999999999</v>
      </c>
      <c r="E975">
        <f>LN(D975/参数实验室!$E$53)/参数实验室!$E$55</f>
        <v>0.28686938098108489</v>
      </c>
      <c r="F975">
        <f t="shared" si="39"/>
        <v>1.1164525222222221</v>
      </c>
      <c r="G975">
        <f>LN(F975/参数实验室!$E$58)/参数实验室!$E$59</f>
        <v>-0.13271406221483623</v>
      </c>
      <c r="H975">
        <f>INDEX(神经网络!$F$10:$BN$70,MATCH(ROUND(G975*2,1)/2,神经网络!$D$10:$D$70,0),MATCH(ROUND(E975*2,1)/2,神经网络!$F$8:$BN$8,0))</f>
        <v>1.5964582988609808</v>
      </c>
      <c r="I975">
        <f t="shared" si="36"/>
        <v>56.518540452613152</v>
      </c>
      <c r="J975">
        <f t="shared" si="37"/>
        <v>35.912373807908693</v>
      </c>
      <c r="K975">
        <f t="shared" si="38"/>
        <v>1.5737901580921541</v>
      </c>
    </row>
    <row r="976" spans="1:11">
      <c r="A976" s="862">
        <v>41379</v>
      </c>
      <c r="B976">
        <v>82.385999999999996</v>
      </c>
      <c r="C976">
        <v>101.232838</v>
      </c>
      <c r="D976">
        <v>2.1152860000000002</v>
      </c>
      <c r="E976">
        <f>LN(D976/参数实验室!$E$53)/参数实验室!$E$55</f>
        <v>0.19089107189205728</v>
      </c>
      <c r="F976">
        <f t="shared" si="39"/>
        <v>1.2287626295729859</v>
      </c>
      <c r="G976">
        <f>LN(F976/参数实验室!$E$58)/参数实验室!$E$59</f>
        <v>-8.2406065719033847E-2</v>
      </c>
      <c r="H976">
        <f>INDEX(神经网络!$F$10:$BN$70,MATCH(ROUND(G976*2,1)/2,神经网络!$D$10:$D$70,0),MATCH(ROUND(E976*2,1)/2,神经网络!$F$8:$BN$8,0))</f>
        <v>1.4254270782181526</v>
      </c>
      <c r="I976">
        <f t="shared" si="36"/>
        <v>48.88512534945901</v>
      </c>
      <c r="J976">
        <f t="shared" si="37"/>
        <v>32.874186983759614</v>
      </c>
      <c r="K976">
        <f t="shared" si="38"/>
        <v>1.4870367858407894</v>
      </c>
    </row>
    <row r="977" spans="1:11">
      <c r="A977" s="862">
        <v>41380</v>
      </c>
      <c r="B977">
        <v>68.355699999999999</v>
      </c>
      <c r="C977">
        <v>103.22880000000001</v>
      </c>
      <c r="D977">
        <v>1.8109489999999999</v>
      </c>
      <c r="E977">
        <f>LN(D977/参数实验室!$E$53)/参数实验室!$E$55</f>
        <v>7.629370133198264E-3</v>
      </c>
      <c r="F977">
        <f t="shared" si="39"/>
        <v>1.5101710610819581</v>
      </c>
      <c r="G977">
        <f>LN(F977/参数实验室!$E$58)/参数实验室!$E$59</f>
        <v>2.5826846753073333E-2</v>
      </c>
      <c r="H977">
        <f>INDEX(神经网络!$F$10:$BN$70,MATCH(ROUND(G977*2,1)/2,神经网络!$D$10:$D$70,0),MATCH(ROUND(E977*2,1)/2,神经网络!$F$8:$BN$8,0))</f>
        <v>1.1635435151562117</v>
      </c>
      <c r="I977">
        <f t="shared" si="36"/>
        <v>37.018280137539755</v>
      </c>
      <c r="J977">
        <f t="shared" si="37"/>
        <v>27.275727225569604</v>
      </c>
      <c r="K977">
        <f t="shared" si="38"/>
        <v>1.3571876500816815</v>
      </c>
    </row>
    <row r="978" spans="1:11">
      <c r="A978" s="862">
        <v>41381</v>
      </c>
      <c r="B978">
        <v>93.07</v>
      </c>
      <c r="C978">
        <v>104.489324</v>
      </c>
      <c r="D978">
        <v>2.4232170000000002</v>
      </c>
      <c r="E978">
        <f>LN(D978/参数实验室!$E$53)/参数实验室!$E$55</f>
        <v>0.3512265788460977</v>
      </c>
      <c r="F978">
        <f t="shared" si="39"/>
        <v>1.1226960782206941</v>
      </c>
      <c r="G978">
        <f>LN(F978/参数实验室!$E$58)/参数实验室!$E$59</f>
        <v>-0.12978708889905965</v>
      </c>
      <c r="H978">
        <f>INDEX(神经网络!$F$10:$BN$70,MATCH(ROUND(G978*2,1)/2,神经网络!$D$10:$D$70,0),MATCH(ROUND(E978*2,1)/2,神经网络!$F$8:$BN$8,0))</f>
        <v>1.7076645669861075</v>
      </c>
      <c r="I978">
        <f t="shared" si="36"/>
        <v>52.591285987804838</v>
      </c>
      <c r="J978">
        <f t="shared" si="37"/>
        <v>37.137384781134017</v>
      </c>
      <c r="K978">
        <f t="shared" si="38"/>
        <v>1.4161278802410848</v>
      </c>
    </row>
    <row r="979" spans="1:11">
      <c r="A979" s="862">
        <v>41382</v>
      </c>
      <c r="B979">
        <v>109.01</v>
      </c>
      <c r="C979">
        <v>105.993893</v>
      </c>
      <c r="D979">
        <v>2.7842549999999999</v>
      </c>
      <c r="E979">
        <f>LN(D979/参数实验室!$E$53)/参数实验室!$E$55</f>
        <v>0.51507582581986944</v>
      </c>
      <c r="F979">
        <f t="shared" si="39"/>
        <v>0.97233183194202366</v>
      </c>
      <c r="G979">
        <f>LN(F979/参数实验室!$E$58)/参数实验室!$E$59</f>
        <v>-0.2052564538685849</v>
      </c>
      <c r="H979">
        <f>INDEX(神经网络!$F$10:$BN$70,MATCH(ROUND(G979*2,1)/2,神经网络!$D$10:$D$70,0),MATCH(ROUND(E979*2,1)/2,神经网络!$F$8:$BN$8,0))</f>
        <v>1.9698404750167293</v>
      </c>
      <c r="I979">
        <f t="shared" si="36"/>
        <v>67.972653918189508</v>
      </c>
      <c r="J979">
        <f t="shared" si="37"/>
        <v>43.497865208890296</v>
      </c>
      <c r="K979">
        <f t="shared" si="38"/>
        <v>1.5626664341287475</v>
      </c>
    </row>
    <row r="980" spans="1:11">
      <c r="A980" s="862">
        <v>41383</v>
      </c>
      <c r="B980">
        <v>118.48</v>
      </c>
      <c r="C980">
        <v>110.749375</v>
      </c>
      <c r="D980">
        <v>3.0000659999999999</v>
      </c>
      <c r="E980">
        <f>LN(D980/参数实验室!$E$53)/参数实验室!$E$55</f>
        <v>0.60314907178506338</v>
      </c>
      <c r="F980">
        <f t="shared" si="39"/>
        <v>0.93475164584740034</v>
      </c>
      <c r="G980">
        <f>LN(F980/参数实验室!$E$58)/参数实验室!$E$59</f>
        <v>-0.22594423860258137</v>
      </c>
      <c r="H980">
        <f>INDEX(神经网络!$F$10:$BN$70,MATCH(ROUND(G980*2,1)/2,神经网络!$D$10:$D$70,0),MATCH(ROUND(E980*2,1)/2,神经网络!$F$8:$BN$8,0))</f>
        <v>2.1089826416532285</v>
      </c>
      <c r="I980">
        <f t="shared" si="36"/>
        <v>79.604507398016068</v>
      </c>
      <c r="J980">
        <f t="shared" si="37"/>
        <v>47.276644986233578</v>
      </c>
      <c r="K980">
        <f t="shared" si="38"/>
        <v>1.6838019580534109</v>
      </c>
    </row>
    <row r="981" spans="1:11">
      <c r="A981" s="862">
        <v>41384</v>
      </c>
      <c r="B981">
        <v>126.6155</v>
      </c>
      <c r="C981">
        <v>115.121973</v>
      </c>
      <c r="D981">
        <v>3.1852559999999999</v>
      </c>
      <c r="E981">
        <f>LN(D981/参数实验室!$E$53)/参数实验室!$E$55</f>
        <v>0.67381437297838875</v>
      </c>
      <c r="F981">
        <f t="shared" si="39"/>
        <v>0.9092249606090882</v>
      </c>
      <c r="G981">
        <f>LN(F981/参数实验室!$E$58)/参数实验室!$E$59</f>
        <v>-0.24047657034662046</v>
      </c>
      <c r="H981">
        <f>INDEX(神经网络!$F$10:$BN$70,MATCH(ROUND(G981*2,1)/2,神经网络!$D$10:$D$70,0),MATCH(ROUND(E981*2,1)/2,神经网络!$F$8:$BN$8,0))</f>
        <v>2.1970877897705643</v>
      </c>
      <c r="I981">
        <f t="shared" si="36"/>
        <v>91.132398581682452</v>
      </c>
      <c r="J981">
        <f t="shared" si="37"/>
        <v>50.522924065280698</v>
      </c>
      <c r="K981">
        <f t="shared" si="38"/>
        <v>1.8037831393909471</v>
      </c>
    </row>
    <row r="982" spans="1:11">
      <c r="A982" s="862">
        <v>41385</v>
      </c>
      <c r="B982">
        <v>119.2</v>
      </c>
      <c r="C982">
        <v>118.959174</v>
      </c>
      <c r="D982">
        <v>2.9148520000000002</v>
      </c>
      <c r="E982">
        <f>LN(D982/参数实验室!$E$53)/参数实验室!$E$55</f>
        <v>0.56915419681663093</v>
      </c>
      <c r="F982">
        <f t="shared" si="39"/>
        <v>0.99797964765100677</v>
      </c>
      <c r="G982">
        <f>LN(F982/参数实验室!$E$58)/参数实验室!$E$59</f>
        <v>-0.19159148737799636</v>
      </c>
      <c r="H982">
        <f>INDEX(神经网络!$F$10:$BN$70,MATCH(ROUND(G982*2,1)/2,神经网络!$D$10:$D$70,0),MATCH(ROUND(E982*2,1)/2,神经网络!$F$8:$BN$8,0))</f>
        <v>2.0659190610783362</v>
      </c>
      <c r="I982">
        <f t="shared" si="36"/>
        <v>79.405753625516013</v>
      </c>
      <c r="J982">
        <f t="shared" si="37"/>
        <v>47.563943976696848</v>
      </c>
      <c r="K982">
        <f t="shared" si="38"/>
        <v>1.669452677524377</v>
      </c>
    </row>
    <row r="983" spans="1:11">
      <c r="A983" s="862">
        <v>41386</v>
      </c>
      <c r="B983">
        <v>127.4</v>
      </c>
      <c r="C983">
        <v>123.763797</v>
      </c>
      <c r="D983">
        <v>3.0734180000000002</v>
      </c>
      <c r="E983">
        <f>LN(D983/参数实验室!$E$53)/参数实验室!$E$55</f>
        <v>0.63164720164833621</v>
      </c>
      <c r="F983">
        <f t="shared" si="39"/>
        <v>0.97145837519623224</v>
      </c>
      <c r="G983">
        <f>LN(F983/参数实验室!$E$58)/参数实验室!$E$59</f>
        <v>-0.20572814812206783</v>
      </c>
      <c r="H983">
        <f>INDEX(神经网络!$F$10:$BN$70,MATCH(ROUND(G983*2,1)/2,神经网络!$D$10:$D$70,0),MATCH(ROUND(E983*2,1)/2,神经网络!$F$8:$BN$8,0))</f>
        <v>2.2371379226278458</v>
      </c>
      <c r="I983">
        <f t="shared" ref="I983:I1046" si="40">I982*(1+(B983-B982)/B982*H982)</f>
        <v>90.690787617032782</v>
      </c>
      <c r="J983">
        <f t="shared" ref="J983:J1046" si="41">J982*B983/B982</f>
        <v>50.835960256972974</v>
      </c>
      <c r="K983">
        <f t="shared" ref="K983:K1046" si="42">I983/J983</f>
        <v>1.7839888763504388</v>
      </c>
    </row>
    <row r="984" spans="1:11">
      <c r="A984" s="862">
        <v>41387</v>
      </c>
      <c r="B984">
        <v>143.47499999999999</v>
      </c>
      <c r="C984">
        <v>125.50584600000001</v>
      </c>
      <c r="D984">
        <v>3.3829250000000002</v>
      </c>
      <c r="E984">
        <f>LN(D984/参数实验室!$E$53)/参数实验室!$E$55</f>
        <v>0.74484502391581309</v>
      </c>
      <c r="F984">
        <f t="shared" si="39"/>
        <v>0.8747575953998955</v>
      </c>
      <c r="G984">
        <f>LN(F984/参数实验室!$E$58)/参数实验室!$E$59</f>
        <v>-0.26075993842015877</v>
      </c>
      <c r="H984">
        <f>INDEX(神经网络!$F$10:$BN$70,MATCH(ROUND(G984*2,1)/2,神经网络!$D$10:$D$70,0),MATCH(ROUND(E984*2,1)/2,神经网络!$F$8:$BN$8,0))</f>
        <v>2.3480884362001704</v>
      </c>
      <c r="I984">
        <f t="shared" si="40"/>
        <v>116.29064152906304</v>
      </c>
      <c r="J984">
        <f t="shared" si="41"/>
        <v>57.250309245441102</v>
      </c>
      <c r="K984">
        <f t="shared" si="42"/>
        <v>2.0312666090676772</v>
      </c>
    </row>
    <row r="985" spans="1:11">
      <c r="A985" s="862">
        <v>41388</v>
      </c>
      <c r="B985">
        <v>154.19999999999999</v>
      </c>
      <c r="C985">
        <v>124.29369699999999</v>
      </c>
      <c r="D985">
        <v>3.5099670000000001</v>
      </c>
      <c r="E985">
        <f>LN(D985/参数实验室!$E$53)/参数实验室!$E$55</f>
        <v>0.788337707723888</v>
      </c>
      <c r="F985">
        <f t="shared" si="39"/>
        <v>0.80605510376134892</v>
      </c>
      <c r="G985">
        <f>LN(F985/参数实验室!$E$58)/参数实验室!$E$59</f>
        <v>-0.30369022110683958</v>
      </c>
      <c r="H985">
        <f>INDEX(神经网络!$F$10:$BN$70,MATCH(ROUND(G985*2,1)/2,神经网络!$D$10:$D$70,0),MATCH(ROUND(E985*2,1)/2,神经网络!$F$8:$BN$8,0))</f>
        <v>2.3825588713871011</v>
      </c>
      <c r="I985">
        <f t="shared" si="40"/>
        <v>136.70239355081679</v>
      </c>
      <c r="J985">
        <f t="shared" si="41"/>
        <v>61.529867124216878</v>
      </c>
      <c r="K985">
        <f t="shared" si="42"/>
        <v>2.2217241794922318</v>
      </c>
    </row>
    <row r="986" spans="1:11">
      <c r="A986" s="862">
        <v>41389</v>
      </c>
      <c r="B986">
        <v>141.71</v>
      </c>
      <c r="C986">
        <v>122.884829</v>
      </c>
      <c r="D986">
        <v>3.161562</v>
      </c>
      <c r="E986">
        <f>LN(D986/参数实验室!$E$53)/参数实验室!$E$55</f>
        <v>0.66500580048645896</v>
      </c>
      <c r="F986">
        <f t="shared" si="39"/>
        <v>0.86715707430668254</v>
      </c>
      <c r="G986">
        <f>LN(F986/参数实验室!$E$58)/参数实验室!$E$59</f>
        <v>-0.26534017373349594</v>
      </c>
      <c r="H986">
        <f>INDEX(神经网络!$F$10:$BN$70,MATCH(ROUND(G986*2,1)/2,神经网络!$D$10:$D$70,0),MATCH(ROUND(E986*2,1)/2,神经网络!$F$8:$BN$8,0))</f>
        <v>2.1970877897705643</v>
      </c>
      <c r="I986">
        <f t="shared" si="40"/>
        <v>110.32099445111238</v>
      </c>
      <c r="J986">
        <f t="shared" si="41"/>
        <v>56.546027692430449</v>
      </c>
      <c r="K986">
        <f t="shared" si="42"/>
        <v>1.9509945959631136</v>
      </c>
    </row>
    <row r="987" spans="1:11">
      <c r="A987" s="862">
        <v>41390</v>
      </c>
      <c r="B987">
        <v>136.9</v>
      </c>
      <c r="C987">
        <v>120.12283499999999</v>
      </c>
      <c r="D987">
        <v>3.058344</v>
      </c>
      <c r="E987">
        <f>LN(D987/参数实验室!$E$53)/参数实验室!$E$55</f>
        <v>0.62584670377361162</v>
      </c>
      <c r="F987">
        <f t="shared" si="39"/>
        <v>0.87744948867786698</v>
      </c>
      <c r="G987">
        <f>LN(F987/参数实验室!$E$58)/参数实验室!$E$59</f>
        <v>-0.25914728407712539</v>
      </c>
      <c r="H987">
        <f>INDEX(神经网络!$F$10:$BN$70,MATCH(ROUND(G987*2,1)/2,神经网络!$D$10:$D$70,0),MATCH(ROUND(E987*2,1)/2,神经网络!$F$8:$BN$8,0))</f>
        <v>2.1970877897705643</v>
      </c>
      <c r="I987">
        <f t="shared" si="40"/>
        <v>102.09383040873507</v>
      </c>
      <c r="J987">
        <f t="shared" si="41"/>
        <v>54.626710825585548</v>
      </c>
      <c r="K987">
        <f t="shared" si="42"/>
        <v>1.8689360729534776</v>
      </c>
    </row>
    <row r="988" spans="1:11">
      <c r="A988" s="862">
        <v>41391</v>
      </c>
      <c r="B988">
        <v>128.0001</v>
      </c>
      <c r="C988">
        <v>122.87945499999999</v>
      </c>
      <c r="D988">
        <v>2.837396</v>
      </c>
      <c r="E988">
        <f>LN(D988/参数实验室!$E$53)/参数实验室!$E$55</f>
        <v>0.53738070906934887</v>
      </c>
      <c r="F988">
        <f t="shared" si="39"/>
        <v>0.95999499219141227</v>
      </c>
      <c r="G988">
        <f>LN(F988/参数实验室!$E$58)/参数实验室!$E$59</f>
        <v>-0.21195835141509375</v>
      </c>
      <c r="H988">
        <f>INDEX(神经网络!$F$10:$BN$70,MATCH(ROUND(G988*2,1)/2,神经网络!$D$10:$D$70,0),MATCH(ROUND(E988*2,1)/2,神经网络!$F$8:$BN$8,0))</f>
        <v>2.0659190610783362</v>
      </c>
      <c r="I988">
        <f t="shared" si="40"/>
        <v>87.511444491376167</v>
      </c>
      <c r="J988">
        <f t="shared" si="41"/>
        <v>51.075415984996582</v>
      </c>
      <c r="K988">
        <f t="shared" si="42"/>
        <v>1.71337702892293</v>
      </c>
    </row>
    <row r="989" spans="1:11">
      <c r="A989" s="862">
        <v>41392</v>
      </c>
      <c r="B989">
        <v>134.4444</v>
      </c>
      <c r="C989">
        <v>122.81927899999999</v>
      </c>
      <c r="D989">
        <v>2.9627089999999998</v>
      </c>
      <c r="E989">
        <f>LN(D989/参数实验室!$E$53)/参数实验室!$E$55</f>
        <v>0.58836648529880597</v>
      </c>
      <c r="F989">
        <f t="shared" si="39"/>
        <v>0.91353212926681959</v>
      </c>
      <c r="G989">
        <f>LN(F989/参数实验室!$E$58)/参数实验室!$E$59</f>
        <v>-0.23799610917664485</v>
      </c>
      <c r="H989">
        <f>INDEX(神经网络!$F$10:$BN$70,MATCH(ROUND(G989*2,1)/2,神经网络!$D$10:$D$70,0),MATCH(ROUND(E989*2,1)/2,神经网络!$F$8:$BN$8,0))</f>
        <v>2.1089826416532285</v>
      </c>
      <c r="I989">
        <f t="shared" si="40"/>
        <v>96.613586271586485</v>
      </c>
      <c r="J989">
        <f t="shared" si="41"/>
        <v>53.646861657555533</v>
      </c>
      <c r="K989">
        <f t="shared" si="42"/>
        <v>1.8009177664166229</v>
      </c>
    </row>
    <row r="990" spans="1:11">
      <c r="A990" s="862">
        <v>41393</v>
      </c>
      <c r="B990">
        <v>135.30000000000001</v>
      </c>
      <c r="C990">
        <v>122.904218</v>
      </c>
      <c r="D990">
        <v>3.1196630000000001</v>
      </c>
      <c r="E990">
        <f>LN(D990/参数实验室!$E$53)/参数实验室!$E$55</f>
        <v>0.64926644571483916</v>
      </c>
      <c r="F990">
        <f t="shared" si="39"/>
        <v>0.90838298595713218</v>
      </c>
      <c r="G990">
        <f>LN(F990/参数实验室!$E$58)/参数实验室!$E$59</f>
        <v>-0.24096282903920088</v>
      </c>
      <c r="H990">
        <f>INDEX(神经网络!$F$10:$BN$70,MATCH(ROUND(G990*2,1)/2,神经网络!$D$10:$D$70,0),MATCH(ROUND(E990*2,1)/2,神经网络!$F$8:$BN$8,0))</f>
        <v>2.1970877897705643</v>
      </c>
      <c r="I990">
        <f t="shared" si="40"/>
        <v>97.910285543874949</v>
      </c>
      <c r="J990">
        <f t="shared" si="41"/>
        <v>53.988268624556056</v>
      </c>
      <c r="K990">
        <f t="shared" si="42"/>
        <v>1.8135474249926469</v>
      </c>
    </row>
    <row r="991" spans="1:11">
      <c r="A991" s="862">
        <v>41394</v>
      </c>
      <c r="B991">
        <v>141.96</v>
      </c>
      <c r="C991">
        <v>124.5326</v>
      </c>
      <c r="D991">
        <v>3.0000680000000002</v>
      </c>
      <c r="E991">
        <f>LN(D991/参数实验室!$E$53)/参数实验室!$E$55</f>
        <v>0.60314985826966128</v>
      </c>
      <c r="F991">
        <f t="shared" si="39"/>
        <v>0.87723724992955754</v>
      </c>
      <c r="G991">
        <f>LN(F991/参数实验室!$E$58)/参数实验室!$E$59</f>
        <v>-0.25927425188652536</v>
      </c>
      <c r="H991">
        <f>INDEX(神经网络!$F$10:$BN$70,MATCH(ROUND(G991*2,1)/2,神经网络!$D$10:$D$70,0),MATCH(ROUND(E991*2,1)/2,神经网络!$F$8:$BN$8,0))</f>
        <v>2.1089826416532285</v>
      </c>
      <c r="I991">
        <f t="shared" si="40"/>
        <v>108.49921756499027</v>
      </c>
      <c r="J991">
        <f t="shared" si="41"/>
        <v>56.645784286341296</v>
      </c>
      <c r="K991">
        <f t="shared" si="42"/>
        <v>1.9153979229333775</v>
      </c>
    </row>
    <row r="992" spans="1:11">
      <c r="A992" s="862">
        <v>41395</v>
      </c>
      <c r="B992">
        <v>135.30000000000001</v>
      </c>
      <c r="C992">
        <v>128.27946499999999</v>
      </c>
      <c r="D992">
        <v>2.5204740000000001</v>
      </c>
      <c r="E992">
        <f>LN(D992/参数实验室!$E$53)/参数实验室!$E$55</f>
        <v>0.39765102851780304</v>
      </c>
      <c r="F992">
        <f t="shared" si="39"/>
        <v>0.94811134515890594</v>
      </c>
      <c r="G992">
        <f>LN(F992/参数实验室!$E$58)/参数实验室!$E$59</f>
        <v>-0.21849599631817582</v>
      </c>
      <c r="H992">
        <f>INDEX(神经网络!$F$10:$BN$70,MATCH(ROUND(G992*2,1)/2,神经网络!$D$10:$D$70,0),MATCH(ROUND(E992*2,1)/2,神经网络!$F$8:$BN$8,0))</f>
        <v>1.7592909029176622</v>
      </c>
      <c r="I992">
        <f t="shared" si="40"/>
        <v>97.76407416727055</v>
      </c>
      <c r="J992">
        <f t="shared" si="41"/>
        <v>53.988268624556056</v>
      </c>
      <c r="K992">
        <f t="shared" si="42"/>
        <v>1.8108392185557787</v>
      </c>
    </row>
    <row r="993" spans="1:11">
      <c r="A993" s="862">
        <v>41396</v>
      </c>
      <c r="B993">
        <v>117</v>
      </c>
      <c r="C993">
        <v>132.158514</v>
      </c>
      <c r="D993">
        <v>2.321008</v>
      </c>
      <c r="E993">
        <f>LN(D993/参数实验室!$E$53)/参数实验室!$E$55</f>
        <v>0.30038579452175324</v>
      </c>
      <c r="F993">
        <f t="shared" si="39"/>
        <v>1.1295599487179486</v>
      </c>
      <c r="G993">
        <f>LN(F993/参数实验室!$E$58)/参数实验室!$E$59</f>
        <v>-0.12658803755536086</v>
      </c>
      <c r="H993">
        <f>INDEX(神经网络!$F$10:$BN$70,MATCH(ROUND(G993*2,1)/2,神经网络!$D$10:$D$70,0),MATCH(ROUND(E993*2,1)/2,神经网络!$F$8:$BN$8,0))</f>
        <v>1.5964582988609808</v>
      </c>
      <c r="I993">
        <f t="shared" si="40"/>
        <v>74.500831982806119</v>
      </c>
      <c r="J993">
        <f t="shared" si="41"/>
        <v>46.686085950281289</v>
      </c>
      <c r="K993">
        <f t="shared" si="42"/>
        <v>1.5957823507017992</v>
      </c>
    </row>
    <row r="994" spans="1:11">
      <c r="A994" s="862">
        <v>41397</v>
      </c>
      <c r="B994">
        <v>103.43</v>
      </c>
      <c r="C994">
        <v>135.436713</v>
      </c>
      <c r="D994">
        <v>2.1088680000000002</v>
      </c>
      <c r="E994">
        <f>LN(D994/参数实验室!$E$53)/参数实验室!$E$55</f>
        <v>0.18730613528885673</v>
      </c>
      <c r="F994">
        <f t="shared" si="39"/>
        <v>1.3094528956782363</v>
      </c>
      <c r="G994">
        <f>LN(F994/参数实验室!$E$58)/参数实验室!$E$59</f>
        <v>-4.9024434139390324E-2</v>
      </c>
      <c r="H994">
        <f>INDEX(神经网络!$F$10:$BN$70,MATCH(ROUND(G994*2,1)/2,神经网络!$D$10:$D$70,0),MATCH(ROUND(E994*2,1)/2,神经网络!$F$8:$BN$8,0))</f>
        <v>1.4844080769528709</v>
      </c>
      <c r="I994">
        <f t="shared" si="40"/>
        <v>60.706118409021101</v>
      </c>
      <c r="J994">
        <f t="shared" si="41"/>
        <v>41.271298032799947</v>
      </c>
      <c r="K994">
        <f t="shared" si="42"/>
        <v>1.4709040253780128</v>
      </c>
    </row>
    <row r="995" spans="1:11">
      <c r="A995" s="862">
        <v>41398</v>
      </c>
      <c r="B995">
        <v>91.01</v>
      </c>
      <c r="C995">
        <v>135.176727</v>
      </c>
      <c r="D995">
        <v>2.4559880000000001</v>
      </c>
      <c r="E995">
        <f>LN(D995/参数实验室!$E$53)/参数实验室!$E$55</f>
        <v>0.36707435524747173</v>
      </c>
      <c r="F995">
        <f t="shared" si="39"/>
        <v>1.4852953191956928</v>
      </c>
      <c r="G995">
        <f>LN(F995/参数实验室!$E$58)/参数实验室!$E$59</f>
        <v>1.7109383631498058E-2</v>
      </c>
      <c r="H995">
        <f>INDEX(神经网络!$F$10:$BN$70,MATCH(ROUND(G995*2,1)/2,神经网络!$D$10:$D$70,0),MATCH(ROUND(E995*2,1)/2,神经网络!$F$8:$BN$8,0))</f>
        <v>1.8687262805611995</v>
      </c>
      <c r="I995">
        <f t="shared" si="40"/>
        <v>49.885281670297722</v>
      </c>
      <c r="J995">
        <f t="shared" si="41"/>
        <v>36.315390447308552</v>
      </c>
      <c r="K995">
        <f t="shared" si="42"/>
        <v>1.3736677771006831</v>
      </c>
    </row>
    <row r="996" spans="1:11">
      <c r="A996" s="862">
        <v>41399</v>
      </c>
      <c r="B996">
        <v>111.25</v>
      </c>
      <c r="C996">
        <v>134.75665900000001</v>
      </c>
      <c r="D996">
        <v>2.5323329999999999</v>
      </c>
      <c r="E996">
        <f>LN(D996/参数实验室!$E$53)/参数实验室!$E$55</f>
        <v>0.40318882935185058</v>
      </c>
      <c r="F996">
        <f t="shared" si="39"/>
        <v>1.2112958112359551</v>
      </c>
      <c r="G996">
        <f>LN(F996/参数实验室!$E$58)/参数实验室!$E$59</f>
        <v>-8.992038313321396E-2</v>
      </c>
      <c r="H996">
        <f>INDEX(神经网络!$F$10:$BN$70,MATCH(ROUND(G996*2,1)/2,神经网络!$D$10:$D$70,0),MATCH(ROUND(E996*2,1)/2,神经网络!$F$8:$BN$8,0))</f>
        <v>1.8682522971890045</v>
      </c>
      <c r="I996">
        <f t="shared" si="40"/>
        <v>70.617201264392662</v>
      </c>
      <c r="J996">
        <f t="shared" si="41"/>
        <v>44.391684290331568</v>
      </c>
      <c r="K996">
        <f t="shared" si="42"/>
        <v>1.5907754434938834</v>
      </c>
    </row>
    <row r="997" spans="1:11">
      <c r="A997" s="862">
        <v>41400</v>
      </c>
      <c r="B997">
        <v>116.79</v>
      </c>
      <c r="C997">
        <v>134.672327</v>
      </c>
      <c r="D997">
        <v>2.433948</v>
      </c>
      <c r="E997">
        <f>LN(D997/参数实验室!$E$53)/参数实验室!$E$55</f>
        <v>0.35643947676458071</v>
      </c>
      <c r="F997">
        <f t="shared" si="39"/>
        <v>1.1531152239061562</v>
      </c>
      <c r="G997">
        <f>LN(F997/参数实验室!$E$58)/参数实验室!$E$59</f>
        <v>-0.11575555431638314</v>
      </c>
      <c r="H997">
        <f>INDEX(神经网络!$F$10:$BN$70,MATCH(ROUND(G997*2,1)/2,神经网络!$D$10:$D$70,0),MATCH(ROUND(E997*2,1)/2,神经网络!$F$8:$BN$8,0))</f>
        <v>1.7601723963292604</v>
      </c>
      <c r="I997">
        <f t="shared" si="40"/>
        <v>77.187056065266916</v>
      </c>
      <c r="J997">
        <f t="shared" si="41"/>
        <v>46.602290411396169</v>
      </c>
      <c r="K997">
        <f t="shared" si="42"/>
        <v>1.6562931861046795</v>
      </c>
    </row>
    <row r="998" spans="1:11">
      <c r="A998" s="862">
        <v>41401</v>
      </c>
      <c r="B998">
        <v>118.33</v>
      </c>
      <c r="C998">
        <v>134.50696199999999</v>
      </c>
      <c r="D998">
        <v>2.4188420000000002</v>
      </c>
      <c r="E998">
        <f>LN(D998/参数实验室!$E$53)/参数实验室!$E$55</f>
        <v>0.34909466684463275</v>
      </c>
      <c r="F998">
        <f t="shared" si="39"/>
        <v>1.1367105721287922</v>
      </c>
      <c r="G998">
        <f>LN(F998/参数实验室!$E$58)/参数实验室!$E$59</f>
        <v>-0.12327594746923558</v>
      </c>
      <c r="H998">
        <f>INDEX(神经网络!$F$10:$BN$70,MATCH(ROUND(G998*2,1)/2,神经网络!$D$10:$D$70,0),MATCH(ROUND(E998*2,1)/2,神经网络!$F$8:$BN$8,0))</f>
        <v>1.7601723963292604</v>
      </c>
      <c r="I998">
        <f t="shared" si="40"/>
        <v>78.978547538660195</v>
      </c>
      <c r="J998">
        <f t="shared" si="41"/>
        <v>47.216791029887048</v>
      </c>
      <c r="K998">
        <f t="shared" si="42"/>
        <v>1.6726792697256523</v>
      </c>
    </row>
    <row r="999" spans="1:11">
      <c r="A999" s="862">
        <v>41402</v>
      </c>
      <c r="B999">
        <v>106.4</v>
      </c>
      <c r="C999">
        <v>133.842491</v>
      </c>
      <c r="D999">
        <v>2.4495979999999999</v>
      </c>
      <c r="E999">
        <f>LN(D999/参数实验室!$E$53)/参数实验室!$E$55</f>
        <v>0.36400086820933714</v>
      </c>
      <c r="F999">
        <f t="shared" si="39"/>
        <v>1.2579181484962405</v>
      </c>
      <c r="G999">
        <f>LN(F999/参数实验室!$E$58)/参数实验室!$E$59</f>
        <v>-7.0098017678448268E-2</v>
      </c>
      <c r="H999">
        <f>INDEX(神经网络!$F$10:$BN$70,MATCH(ROUND(G999*2,1)/2,神经网络!$D$10:$D$70,0),MATCH(ROUND(E999*2,1)/2,神经网络!$F$8:$BN$8,0))</f>
        <v>1.8163182941904741</v>
      </c>
      <c r="I999">
        <f t="shared" si="40"/>
        <v>64.963004555417115</v>
      </c>
      <c r="J999">
        <f t="shared" si="41"/>
        <v>42.456406368460932</v>
      </c>
      <c r="K999">
        <f t="shared" si="42"/>
        <v>1.530110768010629</v>
      </c>
    </row>
    <row r="1000" spans="1:11">
      <c r="A1000" s="862">
        <v>41403</v>
      </c>
      <c r="B1000">
        <v>112.64</v>
      </c>
      <c r="C1000">
        <v>135.00179199999999</v>
      </c>
      <c r="D1000">
        <v>2.421618</v>
      </c>
      <c r="E1000">
        <f>LN(D1000/参数实验室!$E$53)/参数实验室!$E$55</f>
        <v>0.350447842106619</v>
      </c>
      <c r="F1000">
        <f t="shared" si="39"/>
        <v>1.1985244318181818</v>
      </c>
      <c r="G1000">
        <f>LN(F1000/参数实验室!$E$58)/参数实验室!$E$59</f>
        <v>-9.548359715336048E-2</v>
      </c>
      <c r="H1000">
        <f>INDEX(神经网络!$F$10:$BN$70,MATCH(ROUND(G1000*2,1)/2,神经网络!$D$10:$D$70,0),MATCH(ROUND(E1000*2,1)/2,神经网络!$F$8:$BN$8,0))</f>
        <v>1.7601723963292604</v>
      </c>
      <c r="I1000">
        <f t="shared" si="40"/>
        <v>71.882923730099421</v>
      </c>
      <c r="J1000">
        <f t="shared" si="41"/>
        <v>44.946330952475932</v>
      </c>
      <c r="K1000">
        <f t="shared" si="42"/>
        <v>1.5993057098721792</v>
      </c>
    </row>
    <row r="1001" spans="1:11">
      <c r="A1001" s="862">
        <v>41404</v>
      </c>
      <c r="B1001">
        <v>113</v>
      </c>
      <c r="C1001">
        <v>136.77420900000001</v>
      </c>
      <c r="D1001">
        <v>2.545544</v>
      </c>
      <c r="E1001">
        <f>LN(D1001/参数实验室!$E$53)/参数实验室!$E$55</f>
        <v>0.40932751891499841</v>
      </c>
      <c r="F1001">
        <f t="shared" si="39"/>
        <v>1.2103912300884956</v>
      </c>
      <c r="G1001">
        <f>LN(F1001/参数实验室!$E$58)/参数实验室!$E$59</f>
        <v>-9.0312484248278868E-2</v>
      </c>
      <c r="H1001">
        <f>INDEX(神经网络!$F$10:$BN$70,MATCH(ROUND(G1001*2,1)/2,神经网络!$D$10:$D$70,0),MATCH(ROUND(E1001*2,1)/2,神经网络!$F$8:$BN$8,0))</f>
        <v>1.8682522971890045</v>
      </c>
      <c r="I1001">
        <f t="shared" si="40"/>
        <v>72.287304782320462</v>
      </c>
      <c r="J1001">
        <f t="shared" si="41"/>
        <v>45.089980447707568</v>
      </c>
      <c r="K1001">
        <f t="shared" si="42"/>
        <v>1.603178889513039</v>
      </c>
    </row>
    <row r="1002" spans="1:11">
      <c r="A1002" s="862">
        <v>41405</v>
      </c>
      <c r="B1002">
        <v>118.78</v>
      </c>
      <c r="C1002">
        <v>135.10501199999999</v>
      </c>
      <c r="D1002">
        <v>2.4868009999999998</v>
      </c>
      <c r="E1002">
        <f>LN(D1002/参数实验室!$E$53)/参数实验室!$E$55</f>
        <v>0.38178354377097917</v>
      </c>
      <c r="F1002">
        <f t="shared" si="39"/>
        <v>1.137439063815457</v>
      </c>
      <c r="G1002">
        <f>LN(F1002/参数实验室!$E$58)/参数实验室!$E$59</f>
        <v>-0.12293968831185002</v>
      </c>
      <c r="H1002">
        <f>INDEX(神经网络!$F$10:$BN$70,MATCH(ROUND(G1002*2,1)/2,神经网络!$D$10:$D$70,0),MATCH(ROUND(E1002*2,1)/2,神经网络!$F$8:$BN$8,0))</f>
        <v>1.8682522971890045</v>
      </c>
      <c r="I1002">
        <f t="shared" si="40"/>
        <v>79.195219261924478</v>
      </c>
      <c r="J1002">
        <f t="shared" si="41"/>
        <v>47.396352898926594</v>
      </c>
      <c r="K1002">
        <f t="shared" si="42"/>
        <v>1.670913781716695</v>
      </c>
    </row>
    <row r="1003" spans="1:11">
      <c r="A1003" s="862">
        <v>41406</v>
      </c>
      <c r="B1003">
        <v>113.01</v>
      </c>
      <c r="C1003">
        <v>135.69171</v>
      </c>
      <c r="D1003">
        <v>2.469309</v>
      </c>
      <c r="E1003">
        <f>LN(D1003/参数实验室!$E$53)/参数实验室!$E$55</f>
        <v>0.37345591204790224</v>
      </c>
      <c r="F1003">
        <f t="shared" si="39"/>
        <v>1.20070533581099</v>
      </c>
      <c r="G1003">
        <f>LN(F1003/参数实验室!$E$58)/参数实验室!$E$59</f>
        <v>-9.452941043151103E-2</v>
      </c>
      <c r="H1003">
        <f>INDEX(神经网络!$F$10:$BN$70,MATCH(ROUND(G1003*2,1)/2,神经网络!$D$10:$D$70,0),MATCH(ROUND(E1003*2,1)/2,神经网络!$F$8:$BN$8,0))</f>
        <v>1.7601723963292604</v>
      </c>
      <c r="I1003">
        <f t="shared" si="40"/>
        <v>72.007899239168182</v>
      </c>
      <c r="J1003">
        <f t="shared" si="41"/>
        <v>45.093970711464003</v>
      </c>
      <c r="K1003">
        <f t="shared" si="42"/>
        <v>1.5968409546348066</v>
      </c>
    </row>
    <row r="1004" spans="1:11">
      <c r="A1004" s="862">
        <v>41407</v>
      </c>
      <c r="B1004">
        <v>114.71299999999999</v>
      </c>
      <c r="C1004">
        <v>135.279695</v>
      </c>
      <c r="D1004">
        <v>2.516918</v>
      </c>
      <c r="E1004">
        <f>LN(D1004/参数实验室!$E$53)/参数实验室!$E$55</f>
        <v>0.39598540343544986</v>
      </c>
      <c r="F1004">
        <f t="shared" si="39"/>
        <v>1.1792882672408533</v>
      </c>
      <c r="G1004">
        <f>LN(F1004/参数实验室!$E$58)/参数实验室!$E$59</f>
        <v>-0.10397577066662435</v>
      </c>
      <c r="H1004">
        <f>INDEX(神经网络!$F$10:$BN$70,MATCH(ROUND(G1004*2,1)/2,神经网络!$D$10:$D$70,0),MATCH(ROUND(E1004*2,1)/2,神经网络!$F$8:$BN$8,0))</f>
        <v>1.8682522971890045</v>
      </c>
      <c r="I1004">
        <f t="shared" si="40"/>
        <v>73.917898151645176</v>
      </c>
      <c r="J1004">
        <f t="shared" si="41"/>
        <v>45.773512629184758</v>
      </c>
      <c r="K1004">
        <f t="shared" si="42"/>
        <v>1.6148618252319973</v>
      </c>
    </row>
    <row r="1005" spans="1:11">
      <c r="A1005" s="862">
        <v>41408</v>
      </c>
      <c r="B1005">
        <v>117.18</v>
      </c>
      <c r="C1005">
        <v>135.35004499999999</v>
      </c>
      <c r="D1005">
        <v>2.316576</v>
      </c>
      <c r="E1005">
        <f>LN(D1005/参数实验室!$E$53)/参数实验室!$E$55</f>
        <v>0.29813088421971862</v>
      </c>
      <c r="F1005">
        <f t="shared" si="39"/>
        <v>1.155060974569039</v>
      </c>
      <c r="G1005">
        <f>LN(F1005/参数实验室!$E$58)/参数实验室!$E$59</f>
        <v>-0.11487066923280907</v>
      </c>
      <c r="H1005">
        <f>INDEX(神经网络!$F$10:$BN$70,MATCH(ROUND(G1005*2,1)/2,神经网络!$D$10:$D$70,0),MATCH(ROUND(E1005*2,1)/2,神经网络!$F$8:$BN$8,0))</f>
        <v>1.6488999185355431</v>
      </c>
      <c r="I1005">
        <f t="shared" si="40"/>
        <v>76.887796918333834</v>
      </c>
      <c r="J1005">
        <f t="shared" si="41"/>
        <v>46.757910697897103</v>
      </c>
      <c r="K1005">
        <f t="shared" si="42"/>
        <v>1.6443805073991853</v>
      </c>
    </row>
    <row r="1006" spans="1:11">
      <c r="A1006" s="862">
        <v>41409</v>
      </c>
      <c r="B1006">
        <v>114.5</v>
      </c>
      <c r="C1006">
        <v>137.433831</v>
      </c>
      <c r="D1006">
        <v>2.3350710000000001</v>
      </c>
      <c r="E1006">
        <f>LN(D1006/参数实验室!$E$53)/参数实验室!$E$55</f>
        <v>0.30751235758930001</v>
      </c>
      <c r="F1006">
        <f t="shared" si="39"/>
        <v>1.2002954672489083</v>
      </c>
      <c r="G1006">
        <f>LN(F1006/参数实验室!$E$58)/参数实验室!$E$59</f>
        <v>-9.4708603352859591E-2</v>
      </c>
      <c r="H1006">
        <f>INDEX(神经网络!$F$10:$BN$70,MATCH(ROUND(G1006*2,1)/2,神经网络!$D$10:$D$70,0),MATCH(ROUND(E1006*2,1)/2,神经网络!$F$8:$BN$8,0))</f>
        <v>1.6488999185355431</v>
      </c>
      <c r="I1006">
        <f t="shared" si="40"/>
        <v>73.988230815235625</v>
      </c>
      <c r="J1006">
        <f t="shared" si="41"/>
        <v>45.688520011172706</v>
      </c>
      <c r="K1006">
        <f t="shared" si="42"/>
        <v>1.6194052859918091</v>
      </c>
    </row>
    <row r="1007" spans="1:11">
      <c r="A1007" s="862">
        <v>41410</v>
      </c>
      <c r="B1007">
        <v>114.15600000000001</v>
      </c>
      <c r="C1007">
        <v>140.08970199999999</v>
      </c>
      <c r="D1007">
        <v>2.4147150000000002</v>
      </c>
      <c r="E1007">
        <f>LN(D1007/参数实验室!$E$53)/参数实验室!$E$55</f>
        <v>0.3470800664908878</v>
      </c>
      <c r="F1007">
        <f t="shared" si="39"/>
        <v>1.2271777392340304</v>
      </c>
      <c r="G1007">
        <f>LN(F1007/参数实验室!$E$58)/参数实验室!$E$59</f>
        <v>-8.3083473223124468E-2</v>
      </c>
      <c r="H1007">
        <f>INDEX(神经网络!$F$10:$BN$70,MATCH(ROUND(G1007*2,1)/2,神经网络!$D$10:$D$70,0),MATCH(ROUND(E1007*2,1)/2,神经网络!$F$8:$BN$8,0))</f>
        <v>1.7601723963292604</v>
      </c>
      <c r="I1007">
        <f t="shared" si="40"/>
        <v>73.621700504399314</v>
      </c>
      <c r="J1007">
        <f t="shared" si="41"/>
        <v>45.551254937951363</v>
      </c>
      <c r="K1007">
        <f t="shared" si="42"/>
        <v>1.616238687708708</v>
      </c>
    </row>
    <row r="1008" spans="1:11">
      <c r="A1008" s="862">
        <v>41411</v>
      </c>
      <c r="B1008">
        <v>115.5</v>
      </c>
      <c r="C1008">
        <v>141.13537700000001</v>
      </c>
      <c r="D1008">
        <v>2.5009070000000002</v>
      </c>
      <c r="E1008">
        <f>LN(D1008/参数实验室!$E$53)/参数实验室!$E$55</f>
        <v>0.38845660627931899</v>
      </c>
      <c r="F1008">
        <f t="shared" si="39"/>
        <v>1.2219513160173161</v>
      </c>
      <c r="G1008">
        <f>LN(F1008/参数实验室!$E$58)/参数实验室!$E$59</f>
        <v>-8.5323545884259722E-2</v>
      </c>
      <c r="H1008">
        <f>INDEX(神经网络!$F$10:$BN$70,MATCH(ROUND(G1008*2,1)/2,神经网络!$D$10:$D$70,0),MATCH(ROUND(E1008*2,1)/2,神经网络!$F$8:$BN$8,0))</f>
        <v>1.8682522971890045</v>
      </c>
      <c r="I1008">
        <f t="shared" si="40"/>
        <v>75.14737391130042</v>
      </c>
      <c r="J1008">
        <f t="shared" si="41"/>
        <v>46.087546386816129</v>
      </c>
      <c r="K1008">
        <f t="shared" si="42"/>
        <v>1.6305353572217329</v>
      </c>
    </row>
    <row r="1009" spans="1:11">
      <c r="A1009" s="862">
        <v>41412</v>
      </c>
      <c r="B1009">
        <v>123.1</v>
      </c>
      <c r="C1009">
        <v>141.11394899999999</v>
      </c>
      <c r="D1009">
        <v>2.5045380000000002</v>
      </c>
      <c r="E1009">
        <f>LN(D1009/参数实验室!$E$53)/参数实验室!$E$55</f>
        <v>0.390168216248163</v>
      </c>
      <c r="F1009">
        <f t="shared" si="39"/>
        <v>1.1463358976441917</v>
      </c>
      <c r="G1009">
        <f>LN(F1009/参数实验室!$E$58)/参数实验室!$E$59</f>
        <v>-0.11885035122156876</v>
      </c>
      <c r="H1009">
        <f>INDEX(神经网络!$F$10:$BN$70,MATCH(ROUND(G1009*2,1)/2,神经网络!$D$10:$D$70,0),MATCH(ROUND(E1009*2,1)/2,神经网络!$F$8:$BN$8,0))</f>
        <v>1.8682522971890045</v>
      </c>
      <c r="I1009">
        <f t="shared" si="40"/>
        <v>84.385437373855055</v>
      </c>
      <c r="J1009">
        <f t="shared" si="41"/>
        <v>49.120146841706188</v>
      </c>
      <c r="K1009">
        <f t="shared" si="42"/>
        <v>1.7179394362519769</v>
      </c>
    </row>
    <row r="1010" spans="1:11">
      <c r="A1010" s="862">
        <v>41413</v>
      </c>
      <c r="B1010">
        <v>123.88</v>
      </c>
      <c r="C1010">
        <v>139.61119199999999</v>
      </c>
      <c r="D1010">
        <v>2.477449</v>
      </c>
      <c r="E1010">
        <f>LN(D1010/参数实验室!$E$53)/参数实验室!$E$55</f>
        <v>0.37733853580819421</v>
      </c>
      <c r="F1010">
        <f t="shared" si="39"/>
        <v>1.1269873425896029</v>
      </c>
      <c r="G1010">
        <f>LN(F1010/参数实验室!$E$58)/参数实验室!$E$59</f>
        <v>-0.12778477144869457</v>
      </c>
      <c r="H1010">
        <f>INDEX(神经网络!$F$10:$BN$70,MATCH(ROUND(G1010*2,1)/2,神经网络!$D$10:$D$70,0),MATCH(ROUND(E1010*2,1)/2,神经网络!$F$8:$BN$8,0))</f>
        <v>1.8156656120124361</v>
      </c>
      <c r="I1010">
        <f t="shared" si="40"/>
        <v>85.384377780304632</v>
      </c>
      <c r="J1010">
        <f t="shared" si="41"/>
        <v>49.431387414708063</v>
      </c>
      <c r="K1010">
        <f t="shared" si="42"/>
        <v>1.7273312008009498</v>
      </c>
    </row>
    <row r="1011" spans="1:11">
      <c r="A1011" s="862">
        <v>41414</v>
      </c>
      <c r="B1011">
        <v>120.501</v>
      </c>
      <c r="C1011">
        <v>141.942565</v>
      </c>
      <c r="D1011">
        <v>2.4893869999999998</v>
      </c>
      <c r="E1011">
        <f>LN(D1011/参数实验室!$E$53)/参数实验室!$E$55</f>
        <v>0.38300972017892476</v>
      </c>
      <c r="F1011">
        <f t="shared" si="39"/>
        <v>1.1779368221010613</v>
      </c>
      <c r="G1011">
        <f>LN(F1011/参数实验室!$E$58)/参数实验室!$E$59</f>
        <v>-0.10457758975173925</v>
      </c>
      <c r="H1011">
        <f>INDEX(神经网络!$F$10:$BN$70,MATCH(ROUND(G1011*2,1)/2,神经网络!$D$10:$D$70,0),MATCH(ROUND(E1011*2,1)/2,神经网络!$F$8:$BN$8,0))</f>
        <v>1.8682522971890045</v>
      </c>
      <c r="I1011">
        <f t="shared" si="40"/>
        <v>81.155732252515406</v>
      </c>
      <c r="J1011">
        <f t="shared" si="41"/>
        <v>48.08307729140892</v>
      </c>
      <c r="K1011">
        <f t="shared" si="42"/>
        <v>1.6878231765547924</v>
      </c>
    </row>
    <row r="1012" spans="1:11">
      <c r="A1012" s="862">
        <v>41415</v>
      </c>
      <c r="B1012">
        <v>122.58</v>
      </c>
      <c r="C1012">
        <v>144.34800200000001</v>
      </c>
      <c r="D1012">
        <v>2.4741520000000001</v>
      </c>
      <c r="E1012">
        <f>LN(D1012/参数实验室!$E$53)/参数实验室!$E$55</f>
        <v>0.37576746939141248</v>
      </c>
      <c r="F1012">
        <f t="shared" si="39"/>
        <v>1.1775820035894926</v>
      </c>
      <c r="G1012">
        <f>LN(F1012/参数实验室!$E$58)/参数实验室!$E$59</f>
        <v>-0.10473571027256413</v>
      </c>
      <c r="H1012">
        <f>INDEX(神经网络!$F$10:$BN$70,MATCH(ROUND(G1012*2,1)/2,神经网络!$D$10:$D$70,0),MATCH(ROUND(E1012*2,1)/2,神经网络!$F$8:$BN$8,0))</f>
        <v>1.8682522971890045</v>
      </c>
      <c r="I1012">
        <f t="shared" si="40"/>
        <v>83.771616748870542</v>
      </c>
      <c r="J1012">
        <f t="shared" si="41"/>
        <v>48.912653126371609</v>
      </c>
      <c r="K1012">
        <f t="shared" si="42"/>
        <v>1.7126778327161418</v>
      </c>
    </row>
    <row r="1013" spans="1:11">
      <c r="A1013" s="862">
        <v>41416</v>
      </c>
      <c r="B1013">
        <v>122.9</v>
      </c>
      <c r="C1013">
        <v>144.241444</v>
      </c>
      <c r="D1013">
        <v>2.5048509999999999</v>
      </c>
      <c r="E1013">
        <f>LN(D1013/参数实验室!$E$53)/参数实验室!$E$55</f>
        <v>0.39031564451370337</v>
      </c>
      <c r="F1013">
        <f t="shared" si="39"/>
        <v>1.1736488527257933</v>
      </c>
      <c r="G1013">
        <f>LN(F1013/参数实验室!$E$58)/参数实验室!$E$59</f>
        <v>-0.10649166890405577</v>
      </c>
      <c r="H1013">
        <f>INDEX(神经网络!$F$10:$BN$70,MATCH(ROUND(G1013*2,1)/2,神经网络!$D$10:$D$70,0),MATCH(ROUND(E1013*2,1)/2,神经网络!$F$8:$BN$8,0))</f>
        <v>1.8682522971890045</v>
      </c>
      <c r="I1013">
        <f t="shared" si="40"/>
        <v>84.180183276344053</v>
      </c>
      <c r="J1013">
        <f t="shared" si="41"/>
        <v>49.04034156657751</v>
      </c>
      <c r="K1013">
        <f t="shared" si="42"/>
        <v>1.7165496933185191</v>
      </c>
    </row>
    <row r="1014" spans="1:11">
      <c r="A1014" s="862">
        <v>41417</v>
      </c>
      <c r="B1014">
        <v>123</v>
      </c>
      <c r="C1014">
        <v>143.88269299999999</v>
      </c>
      <c r="D1014">
        <v>2.5951110000000002</v>
      </c>
      <c r="E1014">
        <f>LN(D1014/参数实验室!$E$53)/参数实验室!$E$55</f>
        <v>0.4320789548176367</v>
      </c>
      <c r="F1014">
        <f t="shared" si="39"/>
        <v>1.1697779918699187</v>
      </c>
      <c r="G1014">
        <f>LN(F1014/参数实验室!$E$58)/参数实验室!$E$59</f>
        <v>-0.1082255730989528</v>
      </c>
      <c r="H1014">
        <f>INDEX(神经网络!$F$10:$BN$70,MATCH(ROUND(G1014*2,1)/2,神经网络!$D$10:$D$70,0),MATCH(ROUND(E1014*2,1)/2,神经网络!$F$8:$BN$8,0))</f>
        <v>1.9712385297129424</v>
      </c>
      <c r="I1014">
        <f t="shared" si="40"/>
        <v>84.308148956395968</v>
      </c>
      <c r="J1014">
        <f t="shared" si="41"/>
        <v>49.080244204141856</v>
      </c>
      <c r="K1014">
        <f t="shared" si="42"/>
        <v>1.7177613991839358</v>
      </c>
    </row>
    <row r="1015" spans="1:11">
      <c r="A1015" s="862">
        <v>41418</v>
      </c>
      <c r="B1015">
        <v>125.748</v>
      </c>
      <c r="C1015">
        <v>143.43015500000001</v>
      </c>
      <c r="D1015">
        <v>2.690725</v>
      </c>
      <c r="E1015">
        <f>LN(D1015/参数实验室!$E$53)/参数实验室!$E$55</f>
        <v>0.47476405967959734</v>
      </c>
      <c r="F1015">
        <f t="shared" si="39"/>
        <v>1.140615795082228</v>
      </c>
      <c r="G1015">
        <f>LN(F1015/参数实验室!$E$58)/参数实验室!$E$59</f>
        <v>-0.12147587691731729</v>
      </c>
      <c r="H1015">
        <f>INDEX(神经网络!$F$10:$BN$70,MATCH(ROUND(G1015*2,1)/2,神经网络!$D$10:$D$70,0),MATCH(ROUND(E1015*2,1)/2,神经网络!$F$8:$BN$8,0))</f>
        <v>1.9712385297129424</v>
      </c>
      <c r="I1015">
        <f t="shared" si="40"/>
        <v>88.021109638784495</v>
      </c>
      <c r="J1015">
        <f t="shared" si="41"/>
        <v>50.17676868441</v>
      </c>
      <c r="K1015">
        <f t="shared" si="42"/>
        <v>1.7542203682425008</v>
      </c>
    </row>
    <row r="1016" spans="1:11">
      <c r="A1016" s="862">
        <v>41419</v>
      </c>
      <c r="B1016">
        <v>131.69999999999999</v>
      </c>
      <c r="C1016">
        <v>144.236693</v>
      </c>
      <c r="D1016">
        <v>2.654722</v>
      </c>
      <c r="E1016">
        <f>LN(D1016/参数实验室!$E$53)/参数实验室!$E$55</f>
        <v>0.45887191882377582</v>
      </c>
      <c r="F1016">
        <f t="shared" si="39"/>
        <v>1.0951912908124526</v>
      </c>
      <c r="G1016">
        <f>LN(F1016/参数实验室!$E$58)/参数实验室!$E$59</f>
        <v>-0.14280554889735822</v>
      </c>
      <c r="H1016">
        <f>INDEX(神经网络!$F$10:$BN$70,MATCH(ROUND(G1016*2,1)/2,神经网络!$D$10:$D$70,0),MATCH(ROUND(E1016*2,1)/2,神经网络!$F$8:$BN$8,0))</f>
        <v>1.9185614052763815</v>
      </c>
      <c r="I1016">
        <f t="shared" si="40"/>
        <v>96.233845487914877</v>
      </c>
      <c r="J1016">
        <f t="shared" si="41"/>
        <v>52.55177367223969</v>
      </c>
      <c r="K1016">
        <f t="shared" si="42"/>
        <v>1.8312197431834751</v>
      </c>
    </row>
    <row r="1017" spans="1:11">
      <c r="A1017" s="862">
        <v>41420</v>
      </c>
      <c r="B1017">
        <v>130.77000000000001</v>
      </c>
      <c r="C1017">
        <v>145.13777899999999</v>
      </c>
      <c r="D1017">
        <v>2.6774089999999999</v>
      </c>
      <c r="E1017">
        <f>LN(D1017/参数实验室!$E$53)/参数实验室!$E$55</f>
        <v>0.46891114080005108</v>
      </c>
      <c r="F1017">
        <f t="shared" si="39"/>
        <v>1.1098706048787947</v>
      </c>
      <c r="G1017">
        <f>LN(F1017/参数实验室!$E$58)/参数实验室!$E$59</f>
        <v>-0.13581743562147752</v>
      </c>
      <c r="H1017">
        <f>INDEX(神经网络!$F$10:$BN$70,MATCH(ROUND(G1017*2,1)/2,神经网络!$D$10:$D$70,0),MATCH(ROUND(E1017*2,1)/2,神经网络!$F$8:$BN$8,0))</f>
        <v>1.9185614052763815</v>
      </c>
      <c r="I1017">
        <f t="shared" si="40"/>
        <v>94.930076285894913</v>
      </c>
      <c r="J1017">
        <f t="shared" si="41"/>
        <v>52.180679142891314</v>
      </c>
      <c r="K1017">
        <f t="shared" si="42"/>
        <v>1.8192572010406163</v>
      </c>
    </row>
    <row r="1018" spans="1:11">
      <c r="A1018" s="862">
        <v>41421</v>
      </c>
      <c r="B1018">
        <v>134.6</v>
      </c>
      <c r="C1018">
        <v>142.70587</v>
      </c>
      <c r="D1018">
        <v>2.5942470000000002</v>
      </c>
      <c r="E1018">
        <f>LN(D1018/参数实验室!$E$53)/参数实验室!$E$55</f>
        <v>0.43168610976350447</v>
      </c>
      <c r="F1018">
        <f t="shared" si="39"/>
        <v>1.0602219167904905</v>
      </c>
      <c r="G1018">
        <f>LN(F1018/参数实验室!$E$58)/参数实验室!$E$59</f>
        <v>-0.15983748307802167</v>
      </c>
      <c r="H1018">
        <f>INDEX(神经网络!$F$10:$BN$70,MATCH(ROUND(G1018*2,1)/2,神经网络!$D$10:$D$70,0),MATCH(ROUND(E1018*2,1)/2,神经网络!$F$8:$BN$8,0))</f>
        <v>1.9185614052763815</v>
      </c>
      <c r="I1018">
        <f t="shared" si="40"/>
        <v>100.2642872024101</v>
      </c>
      <c r="J1018">
        <f t="shared" si="41"/>
        <v>53.708950161605642</v>
      </c>
      <c r="K1018">
        <f t="shared" si="42"/>
        <v>1.8668078020650829</v>
      </c>
    </row>
    <row r="1019" spans="1:11">
      <c r="A1019" s="862">
        <v>41422</v>
      </c>
      <c r="B1019">
        <v>128.98500000000001</v>
      </c>
      <c r="C1019">
        <v>144.58281500000001</v>
      </c>
      <c r="D1019">
        <v>2.5784639999999999</v>
      </c>
      <c r="E1019">
        <f>LN(D1019/参数实验室!$E$53)/参数实验室!$E$55</f>
        <v>0.42448675018852977</v>
      </c>
      <c r="F1019">
        <f t="shared" si="39"/>
        <v>1.1209273558940962</v>
      </c>
      <c r="G1019">
        <f>LN(F1019/参数实验室!$E$58)/参数实验室!$E$59</f>
        <v>-0.13061460856425466</v>
      </c>
      <c r="H1019">
        <f>INDEX(神经网络!$F$10:$BN$70,MATCH(ROUND(G1019*2,1)/2,神经网络!$D$10:$D$70,0),MATCH(ROUND(E1019*2,1)/2,神经网络!$F$8:$BN$8,0))</f>
        <v>1.8156656120124361</v>
      </c>
      <c r="I1019">
        <f t="shared" si="40"/>
        <v>92.239626565714602</v>
      </c>
      <c r="J1019">
        <f t="shared" si="41"/>
        <v>51.468417062367791</v>
      </c>
      <c r="K1019">
        <f t="shared" si="42"/>
        <v>1.7921597715729543</v>
      </c>
    </row>
    <row r="1020" spans="1:11">
      <c r="A1020" s="862">
        <v>41423</v>
      </c>
      <c r="B1020">
        <v>129.179</v>
      </c>
      <c r="C1020">
        <v>145.30802800000001</v>
      </c>
      <c r="D1020">
        <v>2.6394690000000001</v>
      </c>
      <c r="E1020">
        <f>LN(D1020/参数实验室!$E$53)/参数实验室!$E$55</f>
        <v>0.45207396762786561</v>
      </c>
      <c r="F1020">
        <f t="shared" si="39"/>
        <v>1.1248579722710348</v>
      </c>
      <c r="G1020">
        <f>LN(F1020/参数实验室!$E$58)/参数实验室!$E$59</f>
        <v>-0.12877738754595291</v>
      </c>
      <c r="H1020">
        <f>INDEX(神经网络!$F$10:$BN$70,MATCH(ROUND(G1020*2,1)/2,神经网络!$D$10:$D$70,0),MATCH(ROUND(E1020*2,1)/2,神经网络!$F$8:$BN$8,0))</f>
        <v>1.9185614052763815</v>
      </c>
      <c r="I1020">
        <f t="shared" si="40"/>
        <v>92.491519465632607</v>
      </c>
      <c r="J1020">
        <f t="shared" si="41"/>
        <v>51.545828179242612</v>
      </c>
      <c r="K1020">
        <f t="shared" si="42"/>
        <v>1.7943550958965624</v>
      </c>
    </row>
    <row r="1021" spans="1:11">
      <c r="A1021" s="862">
        <v>41424</v>
      </c>
      <c r="B1021">
        <v>132.13</v>
      </c>
      <c r="C1021">
        <v>142.78911400000001</v>
      </c>
      <c r="D1021">
        <v>2.5697709999999998</v>
      </c>
      <c r="E1021">
        <f>LN(D1021/参数实验室!$E$53)/参数实验室!$E$55</f>
        <v>0.42050262565005353</v>
      </c>
      <c r="F1021">
        <f t="shared" si="39"/>
        <v>1.080671414516007</v>
      </c>
      <c r="G1021">
        <f>LN(F1021/参数实验室!$E$58)/参数实验室!$E$59</f>
        <v>-0.14981052111784754</v>
      </c>
      <c r="H1021">
        <f>INDEX(神经网络!$F$10:$BN$70,MATCH(ROUND(G1021*2,1)/2,神经网络!$D$10:$D$70,0),MATCH(ROUND(E1021*2,1)/2,神经网络!$F$8:$BN$8,0))</f>
        <v>1.8156656120124361</v>
      </c>
      <c r="I1021">
        <f t="shared" si="40"/>
        <v>96.545250307084004</v>
      </c>
      <c r="J1021">
        <f t="shared" si="41"/>
        <v>52.723355013766373</v>
      </c>
      <c r="K1021">
        <f t="shared" si="42"/>
        <v>1.8311666676347793</v>
      </c>
    </row>
    <row r="1022" spans="1:11">
      <c r="A1022" s="862">
        <v>41425</v>
      </c>
      <c r="B1022">
        <v>127.401</v>
      </c>
      <c r="C1022">
        <v>140.85013599999999</v>
      </c>
      <c r="D1022">
        <v>2.5865649999999998</v>
      </c>
      <c r="E1022">
        <f>LN(D1022/参数实验室!$E$53)/参数实验室!$E$55</f>
        <v>0.42818748018104597</v>
      </c>
      <c r="F1022">
        <f t="shared" si="39"/>
        <v>1.1055653880267815</v>
      </c>
      <c r="G1022">
        <f>LN(F1022/参数实验室!$E$58)/参数实验室!$E$59</f>
        <v>-0.13785731700168502</v>
      </c>
      <c r="H1022">
        <f>INDEX(神经网络!$F$10:$BN$70,MATCH(ROUND(G1022*2,1)/2,神经网络!$D$10:$D$70,0),MATCH(ROUND(E1022*2,1)/2,神经网络!$F$8:$BN$8,0))</f>
        <v>1.9185614052763815</v>
      </c>
      <c r="I1022">
        <f t="shared" si="40"/>
        <v>90.271392663313463</v>
      </c>
      <c r="J1022">
        <f t="shared" si="41"/>
        <v>50.836359283348592</v>
      </c>
      <c r="K1022">
        <f t="shared" si="42"/>
        <v>1.7757249719667039</v>
      </c>
    </row>
    <row r="1023" spans="1:11">
      <c r="A1023" s="862">
        <v>41426</v>
      </c>
      <c r="B1023">
        <v>127.98</v>
      </c>
      <c r="C1023">
        <v>134.36328700000001</v>
      </c>
      <c r="D1023">
        <v>2.5994920000000001</v>
      </c>
      <c r="E1023">
        <f>LN(D1023/参数实验室!$E$53)/参数实验室!$E$55</f>
        <v>0.43406890484356275</v>
      </c>
      <c r="F1023">
        <f t="shared" si="39"/>
        <v>1.0498772230035944</v>
      </c>
      <c r="G1023">
        <f>LN(F1023/参数实验室!$E$58)/参数实验室!$E$59</f>
        <v>-0.16498368474622396</v>
      </c>
      <c r="H1023">
        <f>INDEX(神经网络!$F$10:$BN$70,MATCH(ROUND(G1023*2,1)/2,神经网络!$D$10:$D$70,0),MATCH(ROUND(E1023*2,1)/2,神经网络!$F$8:$BN$8,0))</f>
        <v>1.9185614052763815</v>
      </c>
      <c r="I1023">
        <f t="shared" si="40"/>
        <v>91.05849567325356</v>
      </c>
      <c r="J1023">
        <f t="shared" si="41"/>
        <v>51.067395554846136</v>
      </c>
      <c r="K1023">
        <f t="shared" si="42"/>
        <v>1.7831043601089305</v>
      </c>
    </row>
    <row r="1024" spans="1:11">
      <c r="A1024" s="862">
        <v>41427</v>
      </c>
      <c r="B1024">
        <v>129.09</v>
      </c>
      <c r="C1024">
        <v>129.58319800000001</v>
      </c>
      <c r="D1024">
        <v>2.4702299999999999</v>
      </c>
      <c r="E1024">
        <f>LN(D1024/参数实验室!$E$53)/参数实验室!$E$55</f>
        <v>0.37389585300202366</v>
      </c>
      <c r="F1024">
        <f t="shared" si="39"/>
        <v>1.0038205747927802</v>
      </c>
      <c r="G1024">
        <f>LN(F1024/参数实验室!$E$58)/参数实验室!$E$59</f>
        <v>-0.18852860139025712</v>
      </c>
      <c r="H1024">
        <f>INDEX(神经网络!$F$10:$BN$70,MATCH(ROUND(G1024*2,1)/2,神经网络!$D$10:$D$70,0),MATCH(ROUND(E1024*2,1)/2,神经网络!$F$8:$BN$8,0))</f>
        <v>1.6482401717794799</v>
      </c>
      <c r="I1024">
        <f t="shared" si="40"/>
        <v>92.573720396785106</v>
      </c>
      <c r="J1024">
        <f t="shared" si="41"/>
        <v>51.510314831810341</v>
      </c>
      <c r="K1024">
        <f t="shared" si="42"/>
        <v>1.7971880136833476</v>
      </c>
    </row>
    <row r="1025" spans="1:11">
      <c r="A1025" s="862">
        <v>41428</v>
      </c>
      <c r="B1025">
        <v>121.3</v>
      </c>
      <c r="C1025">
        <v>125.642988</v>
      </c>
      <c r="D1025">
        <v>2.4709840000000001</v>
      </c>
      <c r="E1025">
        <f>LN(D1025/参数实验室!$E$53)/参数实验室!$E$55</f>
        <v>0.37425589972449286</v>
      </c>
      <c r="F1025">
        <f t="shared" si="39"/>
        <v>1.0358036933223413</v>
      </c>
      <c r="G1025">
        <f>LN(F1025/参数实验室!$E$58)/参数实验室!$E$59</f>
        <v>-0.17206689772031045</v>
      </c>
      <c r="H1025">
        <f>INDEX(神经网络!$F$10:$BN$70,MATCH(ROUND(G1025*2,1)/2,神经网络!$D$10:$D$70,0),MATCH(ROUND(E1025*2,1)/2,神经网络!$F$8:$BN$8,0))</f>
        <v>1.7076645669861075</v>
      </c>
      <c r="I1025">
        <f t="shared" si="40"/>
        <v>83.365979934606798</v>
      </c>
      <c r="J1025">
        <f t="shared" si="41"/>
        <v>48.401899365548019</v>
      </c>
      <c r="K1025">
        <f t="shared" si="42"/>
        <v>1.7223700108336215</v>
      </c>
    </row>
    <row r="1026" spans="1:11">
      <c r="A1026" s="862">
        <v>41429</v>
      </c>
      <c r="B1026">
        <v>121.16</v>
      </c>
      <c r="C1026">
        <v>122.298024</v>
      </c>
      <c r="D1026">
        <v>2.4103699999999999</v>
      </c>
      <c r="E1026">
        <f>LN(D1026/参数实验室!$E$53)/参数实验室!$E$55</f>
        <v>0.34495532496586451</v>
      </c>
      <c r="F1026">
        <f t="shared" si="39"/>
        <v>1.0093927368768572</v>
      </c>
      <c r="G1026">
        <f>LN(F1026/参数实验室!$E$58)/参数实验室!$E$59</f>
        <v>-0.18562321699835471</v>
      </c>
      <c r="H1026">
        <f>INDEX(神经网络!$F$10:$BN$70,MATCH(ROUND(G1026*2,1)/2,神经网络!$D$10:$D$70,0),MATCH(ROUND(E1026*2,1)/2,神经网络!$F$8:$BN$8,0))</f>
        <v>1.6482401717794799</v>
      </c>
      <c r="I1026">
        <f t="shared" si="40"/>
        <v>83.201671952713184</v>
      </c>
      <c r="J1026">
        <f t="shared" si="41"/>
        <v>48.346035672957939</v>
      </c>
      <c r="K1026">
        <f t="shared" si="42"/>
        <v>1.7209616216630463</v>
      </c>
    </row>
    <row r="1027" spans="1:11">
      <c r="A1027" s="862">
        <v>41430</v>
      </c>
      <c r="B1027">
        <v>121.309</v>
      </c>
      <c r="C1027">
        <v>121.16745400000001</v>
      </c>
      <c r="D1027">
        <v>2.4160569999999999</v>
      </c>
      <c r="E1027">
        <f>LN(D1027/参数实验室!$E$53)/参数实验室!$E$55</f>
        <v>0.34773554304583115</v>
      </c>
      <c r="F1027">
        <f t="shared" si="39"/>
        <v>0.99883317808241767</v>
      </c>
      <c r="G1027">
        <f>LN(F1027/参数实验室!$E$58)/参数实验室!$E$59</f>
        <v>-0.19114279341997542</v>
      </c>
      <c r="H1027">
        <f>INDEX(神经网络!$F$10:$BN$70,MATCH(ROUND(G1027*2,1)/2,神经网络!$D$10:$D$70,0),MATCH(ROUND(E1027*2,1)/2,神经网络!$F$8:$BN$8,0))</f>
        <v>1.6482401717794799</v>
      </c>
      <c r="I1027">
        <f t="shared" si="40"/>
        <v>83.370319314653429</v>
      </c>
      <c r="J1027">
        <f t="shared" si="41"/>
        <v>48.405490602928815</v>
      </c>
      <c r="K1027">
        <f t="shared" si="42"/>
        <v>1.7223318734343958</v>
      </c>
    </row>
    <row r="1028" spans="1:11">
      <c r="A1028" s="862">
        <v>41431</v>
      </c>
      <c r="B1028">
        <v>121.714</v>
      </c>
      <c r="C1028">
        <v>120.40257</v>
      </c>
      <c r="D1028">
        <v>2.3655490000000001</v>
      </c>
      <c r="E1028">
        <f>LN(D1028/参数实验室!$E$53)/参数实验室!$E$55</f>
        <v>0.32281120040284828</v>
      </c>
      <c r="F1028">
        <f t="shared" ref="F1028:F1091" si="43">C1028/B1028</f>
        <v>0.98922531508289924</v>
      </c>
      <c r="G1028">
        <f>LN(F1028/参数实验室!$E$58)/参数实验室!$E$59</f>
        <v>-0.19621584838045203</v>
      </c>
      <c r="H1028">
        <f>INDEX(神经网络!$F$10:$BN$70,MATCH(ROUND(G1028*2,1)/2,神经网络!$D$10:$D$70,0),MATCH(ROUND(E1028*2,1)/2,神经网络!$F$8:$BN$8,0))</f>
        <v>1.5361104487326809</v>
      </c>
      <c r="I1028">
        <f t="shared" si="40"/>
        <v>83.82908820499577</v>
      </c>
      <c r="J1028">
        <f t="shared" si="41"/>
        <v>48.567096285064402</v>
      </c>
      <c r="K1028">
        <f t="shared" si="42"/>
        <v>1.7260469457132299</v>
      </c>
    </row>
    <row r="1029" spans="1:11">
      <c r="A1029" s="862">
        <v>41432</v>
      </c>
      <c r="B1029">
        <v>119</v>
      </c>
      <c r="C1029">
        <v>120.82849400000001</v>
      </c>
      <c r="D1029">
        <v>2.191627</v>
      </c>
      <c r="E1029">
        <f>LN(D1029/参数实验室!$E$53)/参数实验室!$E$55</f>
        <v>0.23271823503129424</v>
      </c>
      <c r="F1029">
        <f t="shared" si="43"/>
        <v>1.0153654957983194</v>
      </c>
      <c r="G1029">
        <f>LN(F1029/参数实验室!$E$58)/参数实验室!$E$59</f>
        <v>-0.18252671321780164</v>
      </c>
      <c r="H1029">
        <f>INDEX(神经网络!$F$10:$BN$70,MATCH(ROUND(G1029*2,1)/2,神经网络!$D$10:$D$70,0),MATCH(ROUND(E1029*2,1)/2,神经网络!$F$8:$BN$8,0))</f>
        <v>1.4251259197421284</v>
      </c>
      <c r="I1029">
        <f t="shared" si="40"/>
        <v>80.957735823637449</v>
      </c>
      <c r="J1029">
        <f t="shared" si="41"/>
        <v>47.484138701568135</v>
      </c>
      <c r="K1029">
        <f t="shared" si="42"/>
        <v>1.7049427037614957</v>
      </c>
    </row>
    <row r="1030" spans="1:11">
      <c r="A1030" s="862">
        <v>41433</v>
      </c>
      <c r="B1030">
        <v>110.09</v>
      </c>
      <c r="C1030">
        <v>119.78566600000001</v>
      </c>
      <c r="D1030">
        <v>2.171449</v>
      </c>
      <c r="E1030">
        <f>LN(D1030/参数实验室!$E$53)/参数实验室!$E$55</f>
        <v>0.22180610300633705</v>
      </c>
      <c r="F1030">
        <f t="shared" si="43"/>
        <v>1.0880703606140432</v>
      </c>
      <c r="G1030">
        <f>LN(F1030/参数实验室!$E$58)/参数实验室!$E$59</f>
        <v>-0.14622929085319014</v>
      </c>
      <c r="H1030">
        <f>INDEX(神经网络!$F$10:$BN$70,MATCH(ROUND(G1030*2,1)/2,神经网络!$D$10:$D$70,0),MATCH(ROUND(E1030*2,1)/2,神经网络!$F$8:$BN$8,0))</f>
        <v>1.3730828202649099</v>
      </c>
      <c r="I1030">
        <f t="shared" si="40"/>
        <v>72.319156307353566</v>
      </c>
      <c r="J1030">
        <f t="shared" si="41"/>
        <v>43.92881369458518</v>
      </c>
      <c r="K1030">
        <f t="shared" si="42"/>
        <v>1.6462806578423008</v>
      </c>
    </row>
    <row r="1031" spans="1:11">
      <c r="A1031" s="862">
        <v>41434</v>
      </c>
      <c r="B1031">
        <v>108.401</v>
      </c>
      <c r="C1031">
        <v>120.844326</v>
      </c>
      <c r="D1031">
        <v>1.9886600000000001</v>
      </c>
      <c r="E1031">
        <f>LN(D1031/参数实验室!$E$53)/参数实验室!$E$55</f>
        <v>0.11806610412347499</v>
      </c>
      <c r="F1031">
        <f t="shared" si="43"/>
        <v>1.1147897713120727</v>
      </c>
      <c r="G1031">
        <f>LN(F1031/参数实验室!$E$58)/参数实验室!$E$59</f>
        <v>-0.13349631854074753</v>
      </c>
      <c r="H1031">
        <f>INDEX(神经网络!$F$10:$BN$70,MATCH(ROUND(G1031*2,1)/2,神经网络!$D$10:$D$70,0),MATCH(ROUND(E1031*2,1)/2,神经网络!$F$8:$BN$8,0))</f>
        <v>6.2704063399310603E-2</v>
      </c>
      <c r="I1031">
        <f t="shared" si="40"/>
        <v>70.795693479024578</v>
      </c>
      <c r="J1031">
        <f t="shared" si="41"/>
        <v>43.254858146123425</v>
      </c>
      <c r="K1031">
        <f t="shared" si="42"/>
        <v>1.6367107999721739</v>
      </c>
    </row>
    <row r="1032" spans="1:11">
      <c r="A1032" s="862">
        <v>41435</v>
      </c>
      <c r="B1032">
        <v>99.749700000000004</v>
      </c>
      <c r="C1032">
        <v>121.56919600000001</v>
      </c>
      <c r="D1032">
        <v>2.0777000000000001</v>
      </c>
      <c r="E1032">
        <f>LN(D1032/参数实验室!$E$53)/参数实验室!$E$55</f>
        <v>0.16973984783806084</v>
      </c>
      <c r="F1032">
        <f t="shared" si="43"/>
        <v>1.2187424724084384</v>
      </c>
      <c r="G1032">
        <f>LN(F1032/参数实验室!$E$58)/参数实验室!$E$59</f>
        <v>-8.6703625204403417E-2</v>
      </c>
      <c r="H1032">
        <f>INDEX(神经网络!$F$10:$BN$70,MATCH(ROUND(G1032*2,1)/2,神经网络!$D$10:$D$70,0),MATCH(ROUND(E1032*2,1)/2,神经网络!$F$8:$BN$8,0))</f>
        <v>1.3175767233584745</v>
      </c>
      <c r="I1032">
        <f t="shared" si="40"/>
        <v>70.441410237879168</v>
      </c>
      <c r="J1032">
        <f t="shared" si="41"/>
        <v>39.802761262519418</v>
      </c>
      <c r="K1032">
        <f t="shared" si="42"/>
        <v>1.7697618959971724</v>
      </c>
    </row>
    <row r="1033" spans="1:11">
      <c r="A1033" s="862">
        <v>41436</v>
      </c>
      <c r="B1033">
        <v>105.99</v>
      </c>
      <c r="C1033">
        <v>120.87248599999999</v>
      </c>
      <c r="D1033">
        <v>2.13558</v>
      </c>
      <c r="E1033">
        <f>LN(D1033/参数实验室!$E$53)/参数实验室!$E$55</f>
        <v>0.20215564444246448</v>
      </c>
      <c r="F1033">
        <f t="shared" si="43"/>
        <v>1.1404140579299935</v>
      </c>
      <c r="G1033">
        <f>LN(F1033/参数实验室!$E$58)/参数实验室!$E$59</f>
        <v>-0.12156871442238218</v>
      </c>
      <c r="H1033">
        <f>INDEX(神经网络!$F$10:$BN$70,MATCH(ROUND(G1033*2,1)/2,神经网络!$D$10:$D$70,0),MATCH(ROUND(E1033*2,1)/2,神经网络!$F$8:$BN$8,0))</f>
        <v>1.4254270782181526</v>
      </c>
      <c r="I1033">
        <f t="shared" si="40"/>
        <v>76.247688246997896</v>
      </c>
      <c r="J1033">
        <f t="shared" si="41"/>
        <v>42.292805554447106</v>
      </c>
      <c r="K1033">
        <f t="shared" si="42"/>
        <v>1.8028524532106955</v>
      </c>
    </row>
    <row r="1034" spans="1:11">
      <c r="A1034" s="862">
        <v>41437</v>
      </c>
      <c r="B1034">
        <v>108.9</v>
      </c>
      <c r="C1034">
        <v>119.011521</v>
      </c>
      <c r="D1034">
        <v>2.1132689999999998</v>
      </c>
      <c r="E1034">
        <f>LN(D1034/参数实验室!$E$53)/参数实验室!$E$55</f>
        <v>0.18976559878194665</v>
      </c>
      <c r="F1034">
        <f t="shared" si="43"/>
        <v>1.092851432506887</v>
      </c>
      <c r="G1034">
        <f>LN(F1034/参数实验室!$E$58)/参数实验室!$E$59</f>
        <v>-0.14392809056161793</v>
      </c>
      <c r="H1034">
        <f>INDEX(神经网络!$F$10:$BN$70,MATCH(ROUND(G1034*2,1)/2,神经网络!$D$10:$D$70,0),MATCH(ROUND(E1034*2,1)/2,神经网络!$F$8:$BN$8,0))</f>
        <v>1.3730828202649099</v>
      </c>
      <c r="I1034">
        <f t="shared" si="40"/>
        <v>79.231694867276502</v>
      </c>
      <c r="J1034">
        <f t="shared" si="41"/>
        <v>43.453972307569494</v>
      </c>
      <c r="K1034">
        <f t="shared" si="42"/>
        <v>1.8233475712294014</v>
      </c>
    </row>
    <row r="1035" spans="1:11">
      <c r="A1035" s="862">
        <v>41438</v>
      </c>
      <c r="B1035">
        <v>108.4</v>
      </c>
      <c r="C1035">
        <v>116.97175799999999</v>
      </c>
      <c r="D1035">
        <v>2.0161929999999999</v>
      </c>
      <c r="E1035">
        <f>LN(D1035/参数实验室!$E$53)/参数实验室!$E$55</f>
        <v>0.13428775212415481</v>
      </c>
      <c r="F1035">
        <f t="shared" si="43"/>
        <v>1.0790752583025829</v>
      </c>
      <c r="G1035">
        <f>LN(F1035/参数实验室!$E$58)/参数实验室!$E$59</f>
        <v>-0.15058630580136895</v>
      </c>
      <c r="H1035">
        <f>INDEX(神经网络!$F$10:$BN$70,MATCH(ROUND(G1035*2,1)/2,神经网络!$D$10:$D$70,0),MATCH(ROUND(E1035*2,1)/2,神经网络!$F$8:$BN$8,0))</f>
        <v>0.1186891311911789</v>
      </c>
      <c r="I1035">
        <f t="shared" si="40"/>
        <v>78.732192208678114</v>
      </c>
      <c r="J1035">
        <f t="shared" si="41"/>
        <v>43.254459119747779</v>
      </c>
      <c r="K1035">
        <f t="shared" si="42"/>
        <v>1.8202098421971253</v>
      </c>
    </row>
    <row r="1036" spans="1:11">
      <c r="A1036" s="862">
        <v>41439</v>
      </c>
      <c r="B1036">
        <v>102.76900000000001</v>
      </c>
      <c r="C1036">
        <v>114.511752</v>
      </c>
      <c r="D1036">
        <v>1.9752559999999999</v>
      </c>
      <c r="E1036">
        <f>LN(D1036/参数实验室!$E$53)/参数实验室!$E$55</f>
        <v>0.1100873917815262</v>
      </c>
      <c r="F1036">
        <f t="shared" si="43"/>
        <v>1.1142635619690762</v>
      </c>
      <c r="G1036">
        <f>LN(F1036/参数实验室!$E$58)/参数实验室!$E$59</f>
        <v>-0.13374412158985888</v>
      </c>
      <c r="H1036">
        <f>INDEX(神经网络!$F$10:$BN$70,MATCH(ROUND(G1036*2,1)/2,神经网络!$D$10:$D$70,0),MATCH(ROUND(E1036*2,1)/2,神经网络!$F$8:$BN$8,0))</f>
        <v>6.2704063399310603E-2</v>
      </c>
      <c r="I1036">
        <f t="shared" si="40"/>
        <v>78.246770113988717</v>
      </c>
      <c r="J1036">
        <f t="shared" si="41"/>
        <v>41.007541598499628</v>
      </c>
      <c r="K1036">
        <f t="shared" si="42"/>
        <v>1.9081068277658368</v>
      </c>
    </row>
    <row r="1037" spans="1:11">
      <c r="A1037" s="862">
        <v>41440</v>
      </c>
      <c r="B1037">
        <v>98.399000000000001</v>
      </c>
      <c r="C1037">
        <v>113.01953899999999</v>
      </c>
      <c r="D1037">
        <v>1.9878579999999999</v>
      </c>
      <c r="E1037">
        <f>LN(D1037/参数实验室!$E$53)/参数实验室!$E$55</f>
        <v>0.11759022944392122</v>
      </c>
      <c r="F1037">
        <f t="shared" si="43"/>
        <v>1.1485842234169046</v>
      </c>
      <c r="G1037">
        <f>LN(F1037/参数实验室!$E$58)/参数实验室!$E$59</f>
        <v>-0.11782195529730036</v>
      </c>
      <c r="H1037">
        <f>INDEX(神经网络!$F$10:$BN$70,MATCH(ROUND(G1037*2,1)/2,神经网络!$D$10:$D$70,0),MATCH(ROUND(E1037*2,1)/2,神经网络!$F$8:$BN$8,0))</f>
        <v>0.17310012896472174</v>
      </c>
      <c r="I1037">
        <f t="shared" si="40"/>
        <v>78.038137878619466</v>
      </c>
      <c r="J1037">
        <f t="shared" si="41"/>
        <v>39.263796336937837</v>
      </c>
      <c r="K1037">
        <f t="shared" si="42"/>
        <v>1.9875341958516695</v>
      </c>
    </row>
    <row r="1038" spans="1:11">
      <c r="A1038" s="862">
        <v>41441</v>
      </c>
      <c r="B1038">
        <v>99.99</v>
      </c>
      <c r="C1038">
        <v>111.627838</v>
      </c>
      <c r="D1038">
        <v>1.9707809999999999</v>
      </c>
      <c r="E1038">
        <f>LN(D1038/参数实验室!$E$53)/参数实验室!$E$55</f>
        <v>0.10741159425099257</v>
      </c>
      <c r="F1038">
        <f t="shared" si="43"/>
        <v>1.1163900190019003</v>
      </c>
      <c r="G1038">
        <f>LN(F1038/参数实验室!$E$58)/参数实验室!$E$59</f>
        <v>-0.13274344634497029</v>
      </c>
      <c r="H1038">
        <f>INDEX(神经网络!$F$10:$BN$70,MATCH(ROUND(G1038*2,1)/2,神经网络!$D$10:$D$70,0),MATCH(ROUND(E1038*2,1)/2,神经网络!$F$8:$BN$8,0))</f>
        <v>6.2704063399310603E-2</v>
      </c>
      <c r="I1038">
        <f t="shared" si="40"/>
        <v>78.256553544062712</v>
      </c>
      <c r="J1038">
        <f t="shared" si="41"/>
        <v>39.898647300586532</v>
      </c>
      <c r="K1038">
        <f t="shared" si="42"/>
        <v>1.9613836267304305</v>
      </c>
    </row>
    <row r="1039" spans="1:11">
      <c r="A1039" s="862">
        <v>41442</v>
      </c>
      <c r="B1039">
        <v>100.42</v>
      </c>
      <c r="C1039">
        <v>112.00142099999999</v>
      </c>
      <c r="D1039">
        <v>1.9924740000000001</v>
      </c>
      <c r="E1039">
        <f>LN(D1039/参数实验室!$E$53)/参数实验室!$E$55</f>
        <v>0.12032655566772399</v>
      </c>
      <c r="F1039">
        <f t="shared" si="43"/>
        <v>1.1153298247361083</v>
      </c>
      <c r="G1039">
        <f>LN(F1039/参数实验室!$E$58)/参数实验室!$E$59</f>
        <v>-0.13324211761885241</v>
      </c>
      <c r="H1039">
        <f>INDEX(神经网络!$F$10:$BN$70,MATCH(ROUND(G1039*2,1)/2,神经网络!$D$10:$D$70,0),MATCH(ROUND(E1039*2,1)/2,神经网络!$F$8:$BN$8,0))</f>
        <v>6.2704063399310603E-2</v>
      </c>
      <c r="I1039">
        <f t="shared" si="40"/>
        <v>78.277655771033224</v>
      </c>
      <c r="J1039">
        <f t="shared" si="41"/>
        <v>40.070228642113207</v>
      </c>
      <c r="K1039">
        <f t="shared" si="42"/>
        <v>1.953511582630816</v>
      </c>
    </row>
    <row r="1040" spans="1:11">
      <c r="A1040" s="862">
        <v>41443</v>
      </c>
      <c r="B1040">
        <v>102</v>
      </c>
      <c r="C1040">
        <v>113.147149</v>
      </c>
      <c r="D1040">
        <v>2.0741369999999999</v>
      </c>
      <c r="E1040">
        <f>LN(D1040/参数实验室!$E$53)/参数实验室!$E$55</f>
        <v>0.16771497940504093</v>
      </c>
      <c r="F1040">
        <f t="shared" si="43"/>
        <v>1.1092857745098039</v>
      </c>
      <c r="G1040">
        <f>LN(F1040/参数实验室!$E$58)/参数实验室!$E$59</f>
        <v>-0.13609407280995034</v>
      </c>
      <c r="H1040">
        <f>INDEX(神经网络!$F$10:$BN$70,MATCH(ROUND(G1040*2,1)/2,神经网络!$D$10:$D$70,0),MATCH(ROUND(E1040*2,1)/2,神经网络!$F$8:$BN$8,0))</f>
        <v>0.1186891311911789</v>
      </c>
      <c r="I1040">
        <f t="shared" si="40"/>
        <v>78.354882984760991</v>
      </c>
      <c r="J1040">
        <f t="shared" si="41"/>
        <v>40.700690315629828</v>
      </c>
      <c r="K1040">
        <f t="shared" si="42"/>
        <v>1.9251487475304871</v>
      </c>
    </row>
    <row r="1041" spans="1:11">
      <c r="A1041" s="862">
        <v>41444</v>
      </c>
      <c r="B1041">
        <v>106.55</v>
      </c>
      <c r="C1041">
        <v>112.80588</v>
      </c>
      <c r="D1041">
        <v>2.075491</v>
      </c>
      <c r="E1041">
        <f>LN(D1041/参数实验室!$E$53)/参数实验室!$E$55</f>
        <v>0.16848487297093601</v>
      </c>
      <c r="F1041">
        <f t="shared" si="43"/>
        <v>1.0587130924448616</v>
      </c>
      <c r="G1041">
        <f>LN(F1041/参数实验室!$E$58)/参数实验室!$E$59</f>
        <v>-0.16058494601435108</v>
      </c>
      <c r="H1041">
        <f>INDEX(神经网络!$F$10:$BN$70,MATCH(ROUND(G1041*2,1)/2,神经网络!$D$10:$D$70,0),MATCH(ROUND(E1041*2,1)/2,神经网络!$F$8:$BN$8,0))</f>
        <v>0.1186891311911789</v>
      </c>
      <c r="I1041">
        <f t="shared" si="40"/>
        <v>78.769730260119005</v>
      </c>
      <c r="J1041">
        <f t="shared" si="41"/>
        <v>42.516260324807433</v>
      </c>
      <c r="K1041">
        <f t="shared" si="42"/>
        <v>1.8526965838093328</v>
      </c>
    </row>
    <row r="1042" spans="1:11">
      <c r="A1042" s="862">
        <v>41445</v>
      </c>
      <c r="B1042">
        <v>107.9</v>
      </c>
      <c r="C1042">
        <v>112.738569</v>
      </c>
      <c r="D1042">
        <v>2.0732059999999999</v>
      </c>
      <c r="E1042">
        <f>LN(D1042/参数实验室!$E$53)/参数实验室!$E$55</f>
        <v>0.1671853148518139</v>
      </c>
      <c r="F1042">
        <f t="shared" si="43"/>
        <v>1.0448430861909175</v>
      </c>
      <c r="G1042">
        <f>LN(F1042/参数实验室!$E$58)/参数实验室!$E$59</f>
        <v>-0.16750640067610523</v>
      </c>
      <c r="H1042">
        <f>INDEX(神经网络!$F$10:$BN$70,MATCH(ROUND(G1042*2,1)/2,神经网络!$D$10:$D$70,0),MATCH(ROUND(E1042*2,1)/2,神经网络!$F$8:$BN$8,0))</f>
        <v>0.1186891311911789</v>
      </c>
      <c r="I1042">
        <f t="shared" si="40"/>
        <v>78.888184503627173</v>
      </c>
      <c r="J1042">
        <f t="shared" si="41"/>
        <v>43.054945931926071</v>
      </c>
      <c r="K1042">
        <f t="shared" si="42"/>
        <v>1.8322676476787785</v>
      </c>
    </row>
    <row r="1043" spans="1:11">
      <c r="A1043" s="862">
        <v>41446</v>
      </c>
      <c r="B1043">
        <v>110.91</v>
      </c>
      <c r="C1043">
        <v>112.10486</v>
      </c>
      <c r="D1043">
        <v>2.0165090000000001</v>
      </c>
      <c r="E1043">
        <f>LN(D1043/参数实验室!$E$53)/参数实验室!$E$55</f>
        <v>0.1344726415733917</v>
      </c>
      <c r="F1043">
        <f t="shared" si="43"/>
        <v>1.0107732395636102</v>
      </c>
      <c r="G1043">
        <f>LN(F1043/参数实验室!$E$58)/参数实验室!$E$59</f>
        <v>-0.18490588729588142</v>
      </c>
      <c r="H1043">
        <f>INDEX(神经网络!$F$10:$BN$70,MATCH(ROUND(G1043*2,1)/2,神经网络!$D$10:$D$70,0),MATCH(ROUND(E1043*2,1)/2,神经网络!$F$8:$BN$8,0))</f>
        <v>8.2903677662989183E-3</v>
      </c>
      <c r="I1043">
        <f t="shared" si="40"/>
        <v>79.149381370547971</v>
      </c>
      <c r="J1043">
        <f t="shared" si="41"/>
        <v>44.256015322612789</v>
      </c>
      <c r="K1043">
        <f t="shared" si="42"/>
        <v>1.788443464545401</v>
      </c>
    </row>
    <row r="1044" spans="1:11">
      <c r="A1044" s="862">
        <v>41447</v>
      </c>
      <c r="B1044">
        <v>109.015</v>
      </c>
      <c r="C1044">
        <v>112.12029</v>
      </c>
      <c r="D1044">
        <v>1.98864</v>
      </c>
      <c r="E1044">
        <f>LN(D1044/参数实验室!$E$53)/参数实验室!$E$55</f>
        <v>0.11805423925792312</v>
      </c>
      <c r="F1044">
        <f t="shared" si="43"/>
        <v>1.0284849791313122</v>
      </c>
      <c r="G1044">
        <f>LN(F1044/参数实验室!$E$58)/参数实验室!$E$59</f>
        <v>-0.17578854080184564</v>
      </c>
      <c r="H1044">
        <f>INDEX(神经网络!$F$10:$BN$70,MATCH(ROUND(G1044*2,1)/2,神经网络!$D$10:$D$70,0),MATCH(ROUND(E1044*2,1)/2,神经网络!$F$8:$BN$8,0))</f>
        <v>-4.9515828651159104E-2</v>
      </c>
      <c r="I1044">
        <f t="shared" si="40"/>
        <v>79.138169970992749</v>
      </c>
      <c r="J1044">
        <f t="shared" si="41"/>
        <v>43.499860340768493</v>
      </c>
      <c r="K1044">
        <f t="shared" si="42"/>
        <v>1.8192741160785679</v>
      </c>
    </row>
    <row r="1045" spans="1:11">
      <c r="A1045" s="862">
        <v>41448</v>
      </c>
      <c r="B1045">
        <v>107.25</v>
      </c>
      <c r="C1045">
        <v>112.511405</v>
      </c>
      <c r="D1045">
        <v>1.9939800000000001</v>
      </c>
      <c r="E1045">
        <f>LN(D1045/参数实验室!$E$53)/参数实验室!$E$55</f>
        <v>0.12121792853691765</v>
      </c>
      <c r="F1045">
        <f t="shared" si="43"/>
        <v>1.0490573892773893</v>
      </c>
      <c r="G1045">
        <f>LN(F1045/参数实验室!$E$58)/参数实验室!$E$59</f>
        <v>-0.16539369567769199</v>
      </c>
      <c r="H1045">
        <f>INDEX(神经网络!$F$10:$BN$70,MATCH(ROUND(G1045*2,1)/2,神经网络!$D$10:$D$70,0),MATCH(ROUND(E1045*2,1)/2,神经网络!$F$8:$BN$8,0))</f>
        <v>6.2704063399310603E-2</v>
      </c>
      <c r="I1045">
        <f t="shared" si="40"/>
        <v>79.201613671337171</v>
      </c>
      <c r="J1045">
        <f t="shared" si="41"/>
        <v>42.79557878775784</v>
      </c>
      <c r="K1045">
        <f t="shared" si="42"/>
        <v>1.8506961680348553</v>
      </c>
    </row>
    <row r="1046" spans="1:11">
      <c r="A1046" s="862">
        <v>41449</v>
      </c>
      <c r="B1046">
        <v>108</v>
      </c>
      <c r="C1046">
        <v>113.604456</v>
      </c>
      <c r="D1046">
        <v>1.9679770000000001</v>
      </c>
      <c r="E1046">
        <f>LN(D1046/参数实验室!$E$53)/参数实验室!$E$55</f>
        <v>0.10573186238884942</v>
      </c>
      <c r="F1046">
        <f t="shared" si="43"/>
        <v>1.0518931111111112</v>
      </c>
      <c r="G1046">
        <f>LN(F1046/参数实验室!$E$58)/参数实验室!$E$59</f>
        <v>-0.16397686936691666</v>
      </c>
      <c r="H1046">
        <f>INDEX(神经网络!$F$10:$BN$70,MATCH(ROUND(G1046*2,1)/2,神经网络!$D$10:$D$70,0),MATCH(ROUND(E1046*2,1)/2,神经网络!$F$8:$BN$8,0))</f>
        <v>6.2704063399310603E-2</v>
      </c>
      <c r="I1046">
        <f t="shared" si="40"/>
        <v>79.236342783260085</v>
      </c>
      <c r="J1046">
        <f t="shared" si="41"/>
        <v>43.094848569490409</v>
      </c>
      <c r="K1046">
        <f t="shared" si="42"/>
        <v>1.8386499874919282</v>
      </c>
    </row>
    <row r="1047" spans="1:11">
      <c r="A1047" s="862">
        <v>41450</v>
      </c>
      <c r="B1047">
        <v>102.443</v>
      </c>
      <c r="C1047">
        <v>114.125747</v>
      </c>
      <c r="D1047">
        <v>1.9441600000000001</v>
      </c>
      <c r="E1047">
        <f>LN(D1047/参数实验室!$E$53)/参数实验室!$E$55</f>
        <v>9.1367063733757151E-2</v>
      </c>
      <c r="F1047">
        <f t="shared" si="43"/>
        <v>1.1140414376775378</v>
      </c>
      <c r="G1047">
        <f>LN(F1047/参数实验室!$E$58)/参数实验室!$E$59</f>
        <v>-0.1338487597187373</v>
      </c>
      <c r="H1047">
        <f>INDEX(神经网络!$F$10:$BN$70,MATCH(ROUND(G1047*2,1)/2,神经网络!$D$10:$D$70,0),MATCH(ROUND(E1047*2,1)/2,神经网络!$F$8:$BN$8,0))</f>
        <v>6.2704063399310603E-2</v>
      </c>
      <c r="I1047">
        <f t="shared" ref="I1047:I1110" si="44">I1046*(1+(B1047-B1046)/B1046*H1046)</f>
        <v>78.980698109598407</v>
      </c>
      <c r="J1047">
        <f t="shared" ref="J1047:J1110" si="45">J1046*B1047/B1046</f>
        <v>40.87745900003987</v>
      </c>
      <c r="K1047">
        <f t="shared" ref="K1047:K1110" si="46">I1047/J1047</f>
        <v>1.9321332597880259</v>
      </c>
    </row>
    <row r="1048" spans="1:11">
      <c r="A1048" s="862">
        <v>41451</v>
      </c>
      <c r="B1048">
        <v>103.691</v>
      </c>
      <c r="C1048">
        <v>114.401084</v>
      </c>
      <c r="D1048">
        <v>1.9591000000000001</v>
      </c>
      <c r="E1048">
        <f>LN(D1048/参数实验室!$E$53)/参数实验室!$E$55</f>
        <v>0.10039828355445334</v>
      </c>
      <c r="F1048">
        <f t="shared" si="43"/>
        <v>1.1032884628366975</v>
      </c>
      <c r="G1048">
        <f>LN(F1048/参数实验室!$E$58)/参数实验室!$E$59</f>
        <v>-0.13893937484324373</v>
      </c>
      <c r="H1048">
        <f>INDEX(神经网络!$F$10:$BN$70,MATCH(ROUND(G1048*2,1)/2,神经网络!$D$10:$D$70,0),MATCH(ROUND(E1048*2,1)/2,神经网络!$F$8:$BN$8,0))</f>
        <v>6.2704063399310603E-2</v>
      </c>
      <c r="I1048">
        <f t="shared" si="44"/>
        <v>79.041030280225769</v>
      </c>
      <c r="J1048">
        <f t="shared" si="45"/>
        <v>41.375443916842876</v>
      </c>
      <c r="K1048">
        <f t="shared" si="46"/>
        <v>1.9103367311075592</v>
      </c>
    </row>
    <row r="1049" spans="1:11">
      <c r="A1049" s="862">
        <v>41452</v>
      </c>
      <c r="B1049">
        <v>103.39</v>
      </c>
      <c r="C1049">
        <v>113.95046600000001</v>
      </c>
      <c r="D1049">
        <v>1.9234979999999999</v>
      </c>
      <c r="E1049">
        <f>LN(D1049/参数实验室!$E$53)/参数实验室!$E$55</f>
        <v>7.8761867811237743E-2</v>
      </c>
      <c r="F1049">
        <f t="shared" si="43"/>
        <v>1.1021420446851726</v>
      </c>
      <c r="G1049">
        <f>LN(F1049/参数实验室!$E$58)/参数实验室!$E$59</f>
        <v>-0.13948502999223431</v>
      </c>
      <c r="H1049">
        <f>INDEX(神经网络!$F$10:$BN$70,MATCH(ROUND(G1049*2,1)/2,神经网络!$D$10:$D$70,0),MATCH(ROUND(E1049*2,1)/2,神经网络!$F$8:$BN$8,0))</f>
        <v>6.2704063399310603E-2</v>
      </c>
      <c r="I1049">
        <f t="shared" si="44"/>
        <v>79.026643165375631</v>
      </c>
      <c r="J1049">
        <f t="shared" si="45"/>
        <v>41.255336977774206</v>
      </c>
      <c r="K1049">
        <f t="shared" si="46"/>
        <v>1.9155495738151465</v>
      </c>
    </row>
    <row r="1050" spans="1:11">
      <c r="A1050" s="862">
        <v>41453</v>
      </c>
      <c r="B1050">
        <v>99.66</v>
      </c>
      <c r="C1050">
        <v>114.024878</v>
      </c>
      <c r="D1050">
        <v>1.7812859999999999</v>
      </c>
      <c r="E1050">
        <f>LN(D1050/参数实验室!$E$53)/参数实验室!$E$55</f>
        <v>-1.1854776036875285E-2</v>
      </c>
      <c r="F1050">
        <f t="shared" si="43"/>
        <v>1.1441388520971303</v>
      </c>
      <c r="G1050">
        <f>LN(F1050/参数实验室!$E$58)/参数实验室!$E$59</f>
        <v>-0.11985724168565103</v>
      </c>
      <c r="H1050">
        <f>INDEX(神经网络!$F$10:$BN$70,MATCH(ROUND(G1050*2,1)/2,神经网络!$D$10:$D$70,0),MATCH(ROUND(E1050*2,1)/2,神经网络!$F$8:$BN$8,0))</f>
        <v>6.2679805932820964E-2</v>
      </c>
      <c r="I1050">
        <f t="shared" si="44"/>
        <v>78.847871158127148</v>
      </c>
      <c r="J1050">
        <f t="shared" si="45"/>
        <v>39.76696859662421</v>
      </c>
      <c r="K1050">
        <f t="shared" si="46"/>
        <v>1.9827478417557955</v>
      </c>
    </row>
    <row r="1051" spans="1:11">
      <c r="A1051" s="862">
        <v>41454</v>
      </c>
      <c r="B1051">
        <v>93.331100000000006</v>
      </c>
      <c r="C1051">
        <v>114.820747</v>
      </c>
      <c r="D1051">
        <v>1.7682119999999999</v>
      </c>
      <c r="E1051">
        <f>LN(D1051/参数实验室!$E$53)/参数实验室!$E$55</f>
        <v>-2.0545674673829884E-2</v>
      </c>
      <c r="F1051">
        <f t="shared" si="43"/>
        <v>1.2302517274520497</v>
      </c>
      <c r="G1051">
        <f>LN(F1051/参数实验室!$E$58)/参数实验室!$E$59</f>
        <v>-8.1770397093778674E-2</v>
      </c>
      <c r="H1051">
        <f>INDEX(神经网络!$F$10:$BN$70,MATCH(ROUND(G1051*2,1)/2,神经网络!$D$10:$D$70,0),MATCH(ROUND(E1051*2,1)/2,神经网络!$F$8:$BN$8,0))</f>
        <v>6.2679805932820964E-2</v>
      </c>
      <c r="I1051">
        <f t="shared" si="44"/>
        <v>78.534019110717452</v>
      </c>
      <c r="J1051">
        <f t="shared" si="45"/>
        <v>37.241570567814513</v>
      </c>
      <c r="K1051">
        <f t="shared" si="46"/>
        <v>2.1087730166404244</v>
      </c>
    </row>
    <row r="1052" spans="1:11">
      <c r="A1052" s="862">
        <v>41455</v>
      </c>
      <c r="B1052">
        <v>95.388599999999997</v>
      </c>
      <c r="C1052">
        <v>116.410972</v>
      </c>
      <c r="D1052">
        <v>1.783012</v>
      </c>
      <c r="E1052">
        <f>LN(D1052/参数实验室!$E$53)/参数实验室!$E$55</f>
        <v>-1.0712192415494471E-2</v>
      </c>
      <c r="F1052">
        <f t="shared" si="43"/>
        <v>1.2203866290101753</v>
      </c>
      <c r="G1052">
        <f>LN(F1052/参数实验室!$E$58)/参数实验室!$E$59</f>
        <v>-8.5996042838156747E-2</v>
      </c>
      <c r="H1052">
        <f>INDEX(神经网络!$F$10:$BN$70,MATCH(ROUND(G1052*2,1)/2,神经网络!$D$10:$D$70,0),MATCH(ROUND(E1052*2,1)/2,神经网络!$F$8:$BN$8,0))</f>
        <v>6.2679805932820964E-2</v>
      </c>
      <c r="I1052">
        <f t="shared" si="44"/>
        <v>78.642536397408549</v>
      </c>
      <c r="J1052">
        <f t="shared" si="45"/>
        <v>38.062567335700869</v>
      </c>
      <c r="K1052">
        <f t="shared" si="46"/>
        <v>2.0661385161910926</v>
      </c>
    </row>
    <row r="1053" spans="1:11">
      <c r="A1053" s="862">
        <v>41456</v>
      </c>
      <c r="B1053">
        <v>97.504000000000005</v>
      </c>
      <c r="C1053">
        <v>120.38519700000001</v>
      </c>
      <c r="D1053">
        <v>1.651894</v>
      </c>
      <c r="E1053">
        <f>LN(D1053/参数实验室!$E$53)/参数实验室!$E$55</f>
        <v>-0.10082358642752216</v>
      </c>
      <c r="F1053">
        <f t="shared" si="43"/>
        <v>1.2346693161306204</v>
      </c>
      <c r="G1053">
        <f>LN(F1053/参数实验室!$E$58)/参数实验室!$E$59</f>
        <v>-7.9889126481047359E-2</v>
      </c>
      <c r="H1053">
        <f>INDEX(神经网络!$F$10:$BN$70,MATCH(ROUND(G1053*2,1)/2,神经网络!$D$10:$D$70,0),MATCH(ROUND(E1053*2,1)/2,神经网络!$F$8:$BN$8,0))</f>
        <v>-4.9448039323764008E-2</v>
      </c>
      <c r="I1053">
        <f t="shared" si="44"/>
        <v>78.751851755157944</v>
      </c>
      <c r="J1053">
        <f t="shared" si="45"/>
        <v>38.906667730736984</v>
      </c>
      <c r="K1053">
        <f t="shared" si="46"/>
        <v>2.0241222481498338</v>
      </c>
    </row>
    <row r="1054" spans="1:11">
      <c r="A1054" s="862">
        <v>41457</v>
      </c>
      <c r="B1054">
        <v>89.489000000000004</v>
      </c>
      <c r="C1054">
        <v>123.80530899999999</v>
      </c>
      <c r="D1054">
        <v>1.7476240000000001</v>
      </c>
      <c r="E1054">
        <f>LN(D1054/参数实验室!$E$53)/参数实验室!$E$55</f>
        <v>-3.4362608919595715E-2</v>
      </c>
      <c r="F1054">
        <f t="shared" si="43"/>
        <v>1.3834695772664796</v>
      </c>
      <c r="G1054">
        <f>LN(F1054/参数实验室!$E$58)/参数实验室!$E$59</f>
        <v>-2.0165273055426033E-2</v>
      </c>
      <c r="H1054">
        <f>INDEX(神经网络!$F$10:$BN$70,MATCH(ROUND(G1054*2,1)/2,神经网络!$D$10:$D$70,0),MATCH(ROUND(E1054*2,1)/2,神经网络!$F$8:$BN$8,0))</f>
        <v>0.22498390854117628</v>
      </c>
      <c r="I1054">
        <f t="shared" si="44"/>
        <v>79.071955639810909</v>
      </c>
      <c r="J1054">
        <f t="shared" si="45"/>
        <v>35.708471329954889</v>
      </c>
      <c r="K1054">
        <f t="shared" si="46"/>
        <v>2.2143752643222099</v>
      </c>
    </row>
    <row r="1055" spans="1:11">
      <c r="A1055" s="862">
        <v>41458</v>
      </c>
      <c r="B1055">
        <v>90.796999999999997</v>
      </c>
      <c r="C1055">
        <v>126.106796</v>
      </c>
      <c r="D1055">
        <v>1.5518110000000001</v>
      </c>
      <c r="E1055">
        <f>LN(D1055/参数实验室!$E$53)/参数实验室!$E$55</f>
        <v>-0.17455801363491949</v>
      </c>
      <c r="F1055">
        <f t="shared" si="43"/>
        <v>1.3888872539841626</v>
      </c>
      <c r="G1055">
        <f>LN(F1055/参数实验室!$E$58)/参数实验室!$E$59</f>
        <v>-1.811395475691422E-2</v>
      </c>
      <c r="H1055">
        <f>INDEX(神经网络!$F$10:$BN$70,MATCH(ROUND(G1055*2,1)/2,神经网络!$D$10:$D$70,0),MATCH(ROUND(E1055*2,1)/2,神经网络!$F$8:$BN$8,0))</f>
        <v>0.11839431121683727</v>
      </c>
      <c r="I1055">
        <f t="shared" si="44"/>
        <v>79.331978796485785</v>
      </c>
      <c r="J1055">
        <f t="shared" si="45"/>
        <v>36.230397829296493</v>
      </c>
      <c r="K1055">
        <f t="shared" si="46"/>
        <v>2.1896524341318893</v>
      </c>
    </row>
    <row r="1056" spans="1:11">
      <c r="A1056" s="862">
        <v>41459</v>
      </c>
      <c r="B1056">
        <v>78.8</v>
      </c>
      <c r="C1056">
        <v>129.90726000000001</v>
      </c>
      <c r="D1056">
        <v>1.5827599999999999</v>
      </c>
      <c r="E1056">
        <f>LN(D1056/参数实验室!$E$53)/参数实验室!$E$55</f>
        <v>-0.15126080985273191</v>
      </c>
      <c r="F1056">
        <f t="shared" si="43"/>
        <v>1.6485692893401016</v>
      </c>
      <c r="G1056">
        <f>LN(F1056/参数实验室!$E$58)/参数实验室!$E$59</f>
        <v>7.1848612900682271E-2</v>
      </c>
      <c r="H1056">
        <f>INDEX(神经网络!$F$10:$BN$70,MATCH(ROUND(G1056*2,1)/2,神经网络!$D$10:$D$70,0),MATCH(ROUND(E1056*2,1)/2,神经网络!$F$8:$BN$8,0))</f>
        <v>0.22461934622626067</v>
      </c>
      <c r="I1056">
        <f t="shared" si="44"/>
        <v>78.090954506256125</v>
      </c>
      <c r="J1056">
        <f t="shared" si="45"/>
        <v>31.443278400702265</v>
      </c>
      <c r="K1056">
        <f t="shared" si="46"/>
        <v>2.4835500138087387</v>
      </c>
    </row>
    <row r="1057" spans="1:11">
      <c r="A1057" s="862">
        <v>41460</v>
      </c>
      <c r="B1057">
        <v>78.48</v>
      </c>
      <c r="C1057">
        <v>129.92701199999999</v>
      </c>
      <c r="D1057">
        <v>1.3613729999999999</v>
      </c>
      <c r="E1057">
        <f>LN(D1057/参数实验室!$E$53)/参数实验室!$E$55</f>
        <v>-0.3290217924314805</v>
      </c>
      <c r="F1057">
        <f t="shared" si="43"/>
        <v>1.6555429663608561</v>
      </c>
      <c r="G1057">
        <f>LN(F1057/参数实验室!$E$58)/参数实验室!$E$59</f>
        <v>7.4064135698437103E-2</v>
      </c>
      <c r="H1057">
        <f>INDEX(神经网络!$F$10:$BN$70,MATCH(ROUND(G1057*2,1)/2,神经网络!$D$10:$D$70,0),MATCH(ROUND(E1057*2,1)/2,神经网络!$F$8:$BN$8,0))</f>
        <v>8.1736391390598902E-3</v>
      </c>
      <c r="I1057">
        <f t="shared" si="44"/>
        <v>78.019723078246457</v>
      </c>
      <c r="J1057">
        <f t="shared" si="45"/>
        <v>31.315589960496371</v>
      </c>
      <c r="K1057">
        <f t="shared" si="46"/>
        <v>2.4914019878490512</v>
      </c>
    </row>
    <row r="1058" spans="1:11">
      <c r="A1058" s="862">
        <v>41461</v>
      </c>
      <c r="B1058">
        <v>67.808999999999997</v>
      </c>
      <c r="C1058">
        <v>129.638351</v>
      </c>
      <c r="D1058">
        <v>1.348444</v>
      </c>
      <c r="E1058">
        <f>LN(D1058/参数实验室!$E$53)/参数实验室!$E$55</f>
        <v>-0.34027948653647111</v>
      </c>
      <c r="F1058">
        <f t="shared" si="43"/>
        <v>1.9118162928224867</v>
      </c>
      <c r="G1058">
        <f>LN(F1058/参数实验室!$E$58)/参数实验室!$E$59</f>
        <v>0.14960359506938495</v>
      </c>
      <c r="H1058">
        <f>INDEX(神经网络!$F$10:$BN$70,MATCH(ROUND(G1058*2,1)/2,神经网络!$D$10:$D$70,0),MATCH(ROUND(E1058*2,1)/2,神经网络!$F$8:$BN$8,0))</f>
        <v>0.22199366429432071</v>
      </c>
      <c r="I1058">
        <f t="shared" si="44"/>
        <v>77.933013716390874</v>
      </c>
      <c r="J1058">
        <f t="shared" si="45"/>
        <v>27.057579506005329</v>
      </c>
      <c r="K1058">
        <f t="shared" si="46"/>
        <v>2.8802655351744946</v>
      </c>
    </row>
    <row r="1059" spans="1:11">
      <c r="A1059" s="862">
        <v>41462</v>
      </c>
      <c r="B1059">
        <v>68.083100000000002</v>
      </c>
      <c r="C1059">
        <v>127.898802</v>
      </c>
      <c r="D1059">
        <v>1.4650190000000001</v>
      </c>
      <c r="E1059">
        <f>LN(D1059/参数实验室!$E$53)/参数实验室!$E$55</f>
        <v>-0.24245803243932074</v>
      </c>
      <c r="F1059">
        <f t="shared" si="43"/>
        <v>1.8785690134556152</v>
      </c>
      <c r="G1059">
        <f>LN(F1059/参数实验室!$E$58)/参数实验室!$E$59</f>
        <v>0.14039586807889579</v>
      </c>
      <c r="H1059">
        <f>INDEX(神经网络!$F$10:$BN$70,MATCH(ROUND(G1059*2,1)/2,神经网络!$D$10:$D$70,0),MATCH(ROUND(E1059*2,1)/2,神经网络!$F$8:$BN$8,0))</f>
        <v>0.32398757048152116</v>
      </c>
      <c r="I1059">
        <f t="shared" si="44"/>
        <v>78.00294697202736</v>
      </c>
      <c r="J1059">
        <f t="shared" si="45"/>
        <v>27.166952635569192</v>
      </c>
      <c r="K1059">
        <f t="shared" si="46"/>
        <v>2.8712438976280148</v>
      </c>
    </row>
    <row r="1060" spans="1:11">
      <c r="A1060" s="862">
        <v>41463</v>
      </c>
      <c r="B1060">
        <v>77.501999999999995</v>
      </c>
      <c r="C1060">
        <v>127.244908</v>
      </c>
      <c r="D1060">
        <v>1.502969</v>
      </c>
      <c r="E1060">
        <f>LN(D1060/参数实验室!$E$53)/参数实验室!$E$55</f>
        <v>-0.2122867003460315</v>
      </c>
      <c r="F1060">
        <f t="shared" si="43"/>
        <v>1.6418274109055251</v>
      </c>
      <c r="G1060">
        <f>LN(F1060/参数实验室!$E$58)/参数实验室!$E$59</f>
        <v>6.9697804090361401E-2</v>
      </c>
      <c r="H1060">
        <f>INDEX(神经网络!$F$10:$BN$70,MATCH(ROUND(G1060*2,1)/2,神经网络!$D$10:$D$70,0),MATCH(ROUND(E1060*2,1)/2,神经网络!$F$8:$BN$8,0))</f>
        <v>0.17242372502814296</v>
      </c>
      <c r="I1060">
        <f t="shared" si="44"/>
        <v>81.49917881447476</v>
      </c>
      <c r="J1060">
        <f t="shared" si="45"/>
        <v>30.92534216511709</v>
      </c>
      <c r="K1060">
        <f t="shared" si="46"/>
        <v>2.6353525331856642</v>
      </c>
    </row>
    <row r="1061" spans="1:11">
      <c r="A1061" s="862">
        <v>41464</v>
      </c>
      <c r="B1061">
        <v>76.391499999999994</v>
      </c>
      <c r="C1061">
        <v>125.475763</v>
      </c>
      <c r="D1061">
        <v>1.5222199999999999</v>
      </c>
      <c r="E1061">
        <f>LN(D1061/参数实验室!$E$53)/参数实验室!$E$55</f>
        <v>-0.19727161449604386</v>
      </c>
      <c r="F1061">
        <f t="shared" si="43"/>
        <v>1.6425356616901097</v>
      </c>
      <c r="G1061">
        <f>LN(F1061/参数实验室!$E$58)/参数实验室!$E$59</f>
        <v>6.9924166575476787E-2</v>
      </c>
      <c r="H1061">
        <f>INDEX(神经网络!$F$10:$BN$70,MATCH(ROUND(G1061*2,1)/2,神经网络!$D$10:$D$70,0),MATCH(ROUND(E1061*2,1)/2,神经网络!$F$8:$BN$8,0))</f>
        <v>0.17242372502814296</v>
      </c>
      <c r="I1061">
        <f t="shared" si="44"/>
        <v>81.297826832413691</v>
      </c>
      <c r="J1061">
        <f t="shared" si="45"/>
        <v>30.482223374965063</v>
      </c>
      <c r="K1061">
        <f t="shared" si="46"/>
        <v>2.6670569870301288</v>
      </c>
    </row>
    <row r="1062" spans="1:11">
      <c r="A1062" s="862">
        <v>41465</v>
      </c>
      <c r="B1062">
        <v>77</v>
      </c>
      <c r="C1062">
        <v>124.112622</v>
      </c>
      <c r="D1062">
        <v>1.7173369999999999</v>
      </c>
      <c r="E1062">
        <f>LN(D1062/参数实验室!$E$53)/参数实验室!$E$55</f>
        <v>-5.4987427809720019E-2</v>
      </c>
      <c r="F1062">
        <f t="shared" si="43"/>
        <v>1.6118522337662338</v>
      </c>
      <c r="G1062">
        <f>LN(F1062/参数实验室!$E$58)/参数实验室!$E$59</f>
        <v>6.0026883932407883E-2</v>
      </c>
      <c r="H1062">
        <f>INDEX(神经网络!$F$10:$BN$70,MATCH(ROUND(G1062*2,1)/2,神经网络!$D$10:$D$70,0),MATCH(ROUND(E1062*2,1)/2,神经网络!$F$8:$BN$8,0))</f>
        <v>0.3256980602872443</v>
      </c>
      <c r="I1062">
        <f t="shared" si="44"/>
        <v>81.40948525924999</v>
      </c>
      <c r="J1062">
        <f t="shared" si="45"/>
        <v>30.725030924544093</v>
      </c>
      <c r="K1062">
        <f t="shared" si="46"/>
        <v>2.649614428678007</v>
      </c>
    </row>
    <row r="1063" spans="1:11">
      <c r="A1063" s="862">
        <v>41466</v>
      </c>
      <c r="B1063">
        <v>85.75</v>
      </c>
      <c r="C1063">
        <v>124.706352</v>
      </c>
      <c r="D1063">
        <v>1.7651600000000001</v>
      </c>
      <c r="E1063">
        <f>LN(D1063/参数实验室!$E$53)/参数实验室!$E$55</f>
        <v>-2.2583732255120788E-2</v>
      </c>
      <c r="F1063">
        <f t="shared" si="43"/>
        <v>1.4543014810495627</v>
      </c>
      <c r="G1063">
        <f>LN(F1063/参数实验室!$E$58)/参数实验室!$E$59</f>
        <v>6.0413051161252911E-3</v>
      </c>
      <c r="H1063">
        <f>INDEX(神经网络!$F$10:$BN$70,MATCH(ROUND(G1063*2,1)/2,神经网络!$D$10:$D$70,0),MATCH(ROUND(E1063*2,1)/2,神经网络!$F$8:$BN$8,0))</f>
        <v>0.27893205101837898</v>
      </c>
      <c r="I1063">
        <f t="shared" si="44"/>
        <v>84.422543377195524</v>
      </c>
      <c r="J1063">
        <f t="shared" si="45"/>
        <v>34.216511711424104</v>
      </c>
      <c r="K1063">
        <f t="shared" si="46"/>
        <v>2.4673042094179571</v>
      </c>
    </row>
    <row r="1064" spans="1:11">
      <c r="A1064" s="862">
        <v>41467</v>
      </c>
      <c r="B1064">
        <v>93.804000000000002</v>
      </c>
      <c r="C1064">
        <v>128.50336100000001</v>
      </c>
      <c r="D1064">
        <v>1.810837</v>
      </c>
      <c r="E1064">
        <f>LN(D1064/参数实验室!$E$53)/参数实验室!$E$55</f>
        <v>7.5564048263761343E-3</v>
      </c>
      <c r="F1064">
        <f t="shared" si="43"/>
        <v>1.3699134471877532</v>
      </c>
      <c r="G1064">
        <f>LN(F1064/参数实验室!$E$58)/参数实验室!$E$59</f>
        <v>-2.5333494917664939E-2</v>
      </c>
      <c r="H1064">
        <f>INDEX(神经网络!$F$10:$BN$70,MATCH(ROUND(G1064*2,1)/2,神经网络!$D$10:$D$70,0),MATCH(ROUND(E1064*2,1)/2,神经网络!$F$8:$BN$8,0))</f>
        <v>0.17302826378439787</v>
      </c>
      <c r="I1064">
        <f t="shared" si="44"/>
        <v>86.634284784573225</v>
      </c>
      <c r="J1064">
        <f t="shared" si="45"/>
        <v>37.430270140856294</v>
      </c>
      <c r="K1064">
        <f t="shared" si="46"/>
        <v>2.3145514167692109</v>
      </c>
    </row>
    <row r="1065" spans="1:11">
      <c r="A1065" s="862">
        <v>41468</v>
      </c>
      <c r="B1065">
        <v>88.062200000000004</v>
      </c>
      <c r="C1065">
        <v>130.88412299999999</v>
      </c>
      <c r="D1065">
        <v>1.8358300000000001</v>
      </c>
      <c r="E1065">
        <f>LN(D1065/参数实验室!$E$53)/参数实验室!$E$55</f>
        <v>2.3727903079938498E-2</v>
      </c>
      <c r="F1065">
        <f t="shared" si="43"/>
        <v>1.4862690575525024</v>
      </c>
      <c r="G1065">
        <f>LN(F1065/参数实验室!$E$58)/参数实验室!$E$59</f>
        <v>1.7453357691603683E-2</v>
      </c>
      <c r="H1065">
        <f>INDEX(神经网络!$F$10:$BN$70,MATCH(ROUND(G1065*2,1)/2,神经网络!$D$10:$D$70,0),MATCH(ROUND(E1065*2,1)/2,神经网络!$F$8:$BN$8,0))</f>
        <v>0.27893205101837898</v>
      </c>
      <c r="I1065">
        <f t="shared" si="44"/>
        <v>85.716726739737965</v>
      </c>
      <c r="J1065">
        <f t="shared" si="45"/>
        <v>35.139140497186844</v>
      </c>
      <c r="K1065">
        <f t="shared" si="46"/>
        <v>2.4393518318013565</v>
      </c>
    </row>
    <row r="1066" spans="1:11">
      <c r="A1066" s="862">
        <v>41469</v>
      </c>
      <c r="B1066">
        <v>95.58</v>
      </c>
      <c r="C1066">
        <v>131.67288500000001</v>
      </c>
      <c r="D1066">
        <v>1.8011740000000001</v>
      </c>
      <c r="E1066">
        <f>LN(D1066/参数实验室!$E$53)/参数实验室!$E$55</f>
        <v>1.2441412187682852E-3</v>
      </c>
      <c r="F1066">
        <f t="shared" si="43"/>
        <v>1.3776196379995815</v>
      </c>
      <c r="G1066">
        <f>LN(F1066/参数实验室!$E$58)/参数实验室!$E$59</f>
        <v>-2.2389300336584334E-2</v>
      </c>
      <c r="H1066">
        <f>INDEX(神经网络!$F$10:$BN$70,MATCH(ROUND(G1066*2,1)/2,神经网络!$D$10:$D$70,0),MATCH(ROUND(E1066*2,1)/2,神经网络!$F$8:$BN$8,0))</f>
        <v>0.27893205101837898</v>
      </c>
      <c r="I1066">
        <f t="shared" si="44"/>
        <v>87.757831217088949</v>
      </c>
      <c r="J1066">
        <f t="shared" si="45"/>
        <v>38.138940983999014</v>
      </c>
      <c r="K1066">
        <f t="shared" si="46"/>
        <v>2.3010033564882484</v>
      </c>
    </row>
    <row r="1067" spans="1:11">
      <c r="A1067" s="862">
        <v>41470</v>
      </c>
      <c r="B1067">
        <v>94</v>
      </c>
      <c r="C1067">
        <v>132.53890000000001</v>
      </c>
      <c r="D1067">
        <v>1.876638</v>
      </c>
      <c r="E1067">
        <f>LN(D1067/参数实验室!$E$53)/参数实验室!$E$55</f>
        <v>4.9664993733517716E-2</v>
      </c>
      <c r="F1067">
        <f t="shared" si="43"/>
        <v>1.4099882978723406</v>
      </c>
      <c r="G1067">
        <f>LN(F1067/参数实验室!$E$58)/参数实验室!$E$59</f>
        <v>-1.0199935124968793E-2</v>
      </c>
      <c r="H1067">
        <f>INDEX(神经网络!$F$10:$BN$70,MATCH(ROUND(G1067*2,1)/2,神经网络!$D$10:$D$70,0),MATCH(ROUND(E1067*2,1)/2,神经网络!$F$8:$BN$8,0))</f>
        <v>1.2147449935175589</v>
      </c>
      <c r="I1067">
        <f t="shared" si="44"/>
        <v>87.353186045193098</v>
      </c>
      <c r="J1067">
        <f t="shared" si="45"/>
        <v>37.508479310482393</v>
      </c>
      <c r="K1067">
        <f t="shared" si="46"/>
        <v>2.3288916973176446</v>
      </c>
    </row>
    <row r="1068" spans="1:11">
      <c r="A1068" s="862">
        <v>41471</v>
      </c>
      <c r="B1068">
        <v>97.301000000000002</v>
      </c>
      <c r="C1068">
        <v>134.37509499999999</v>
      </c>
      <c r="D1068">
        <v>1.837494</v>
      </c>
      <c r="E1068">
        <f>LN(D1068/参数实验室!$E$53)/参数实验室!$E$55</f>
        <v>2.4796749461172423E-2</v>
      </c>
      <c r="F1068">
        <f t="shared" si="43"/>
        <v>1.3810248096114119</v>
      </c>
      <c r="G1068">
        <f>LN(F1068/参数实验室!$E$58)/参数实验室!$E$59</f>
        <v>-2.1093577723903648E-2</v>
      </c>
      <c r="H1068">
        <f>INDEX(神经网络!$F$10:$BN$70,MATCH(ROUND(G1068*2,1)/2,神经网络!$D$10:$D$70,0),MATCH(ROUND(E1068*2,1)/2,神经网络!$F$8:$BN$8,0))</f>
        <v>0.27893205101837898</v>
      </c>
      <c r="I1068">
        <f t="shared" si="44"/>
        <v>91.079517978372863</v>
      </c>
      <c r="J1068">
        <f t="shared" si="45"/>
        <v>38.825665376481354</v>
      </c>
      <c r="K1068">
        <f t="shared" si="46"/>
        <v>2.3458585215527119</v>
      </c>
    </row>
    <row r="1069" spans="1:11">
      <c r="A1069" s="862">
        <v>41472</v>
      </c>
      <c r="B1069">
        <v>98.979600000000005</v>
      </c>
      <c r="C1069">
        <v>131.45180400000001</v>
      </c>
      <c r="D1069">
        <v>1.8238970000000001</v>
      </c>
      <c r="E1069">
        <f>LN(D1069/参数实验室!$E$53)/参数实验室!$E$55</f>
        <v>1.6034408263765853E-2</v>
      </c>
      <c r="F1069">
        <f t="shared" si="43"/>
        <v>1.3280696628396154</v>
      </c>
      <c r="G1069">
        <f>LN(F1069/参数实验室!$E$58)/参数实验室!$E$59</f>
        <v>-4.1615020516091741E-2</v>
      </c>
      <c r="H1069">
        <f>INDEX(神经网络!$F$10:$BN$70,MATCH(ROUND(G1069*2,1)/2,神经网络!$D$10:$D$70,0),MATCH(ROUND(E1069*2,1)/2,神经网络!$F$8:$BN$8,0))</f>
        <v>0.17302826378439787</v>
      </c>
      <c r="I1069">
        <f t="shared" si="44"/>
        <v>91.517795360452553</v>
      </c>
      <c r="J1069">
        <f t="shared" si="45"/>
        <v>39.495471050636418</v>
      </c>
      <c r="K1069">
        <f t="shared" si="46"/>
        <v>2.3171718915092638</v>
      </c>
    </row>
    <row r="1070" spans="1:11">
      <c r="A1070" s="862">
        <v>41473</v>
      </c>
      <c r="B1070">
        <v>97.8</v>
      </c>
      <c r="C1070">
        <v>129.971678</v>
      </c>
      <c r="D1070">
        <v>1.7072560000000001</v>
      </c>
      <c r="E1070">
        <f>LN(D1070/参数实验室!$E$53)/参数实验室!$E$55</f>
        <v>-6.1933144749232338E-2</v>
      </c>
      <c r="F1070">
        <f t="shared" si="43"/>
        <v>1.328953762781186</v>
      </c>
      <c r="G1070">
        <f>LN(F1070/参数实验室!$E$58)/参数实验室!$E$59</f>
        <v>-4.1265739857538182E-2</v>
      </c>
      <c r="H1070">
        <f>INDEX(神经网络!$F$10:$BN$70,MATCH(ROUND(G1070*2,1)/2,神经网络!$D$10:$D$70,0),MATCH(ROUND(E1070*2,1)/2,神经网络!$F$8:$BN$8,0))</f>
        <v>0.11858556166944165</v>
      </c>
      <c r="I1070">
        <f t="shared" si="44"/>
        <v>91.329078080193923</v>
      </c>
      <c r="J1070">
        <f t="shared" si="45"/>
        <v>39.024779537927429</v>
      </c>
      <c r="K1070">
        <f t="shared" si="46"/>
        <v>2.3402842799261161</v>
      </c>
    </row>
    <row r="1071" spans="1:11">
      <c r="A1071" s="862">
        <v>41474</v>
      </c>
      <c r="B1071">
        <v>88.786900000000003</v>
      </c>
      <c r="C1071">
        <v>127.46706500000001</v>
      </c>
      <c r="D1071">
        <v>1.7344740000000001</v>
      </c>
      <c r="E1071">
        <f>LN(D1071/参数实验室!$E$53)/参数实验室!$E$55</f>
        <v>-4.3273230567467701E-2</v>
      </c>
      <c r="F1071">
        <f t="shared" si="43"/>
        <v>1.4356517121332089</v>
      </c>
      <c r="G1071">
        <f>LN(F1071/参数实验室!$E$58)/参数实验室!$E$59</f>
        <v>-7.3288245544421492E-4</v>
      </c>
      <c r="H1071">
        <f>INDEX(神经网络!$F$10:$BN$70,MATCH(ROUND(G1071*2,1)/2,神经网络!$D$10:$D$70,0),MATCH(ROUND(E1071*2,1)/2,神经网络!$F$8:$BN$8,0))</f>
        <v>0.22498390854117628</v>
      </c>
      <c r="I1071">
        <f t="shared" si="44"/>
        <v>90.330973098094717</v>
      </c>
      <c r="J1071">
        <f t="shared" si="45"/>
        <v>35.428314911615637</v>
      </c>
      <c r="K1071">
        <f t="shared" si="46"/>
        <v>2.5496830239724027</v>
      </c>
    </row>
    <row r="1072" spans="1:11">
      <c r="A1072" s="862">
        <v>41475</v>
      </c>
      <c r="B1072">
        <v>91.572000000000003</v>
      </c>
      <c r="C1072">
        <v>125.261554</v>
      </c>
      <c r="D1072">
        <v>1.709039</v>
      </c>
      <c r="E1072">
        <f>LN(D1072/参数实验室!$E$53)/参数实验室!$E$55</f>
        <v>-6.0701693586499898E-2</v>
      </c>
      <c r="F1072">
        <f t="shared" si="43"/>
        <v>1.367902350063338</v>
      </c>
      <c r="G1072">
        <f>LN(F1072/参数实验室!$E$58)/参数实验室!$E$59</f>
        <v>-2.6104571370425416E-2</v>
      </c>
      <c r="H1072">
        <f>INDEX(神经网络!$F$10:$BN$70,MATCH(ROUND(G1072*2,1)/2,神经网络!$D$10:$D$70,0),MATCH(ROUND(E1072*2,1)/2,神经网络!$F$8:$BN$8,0))</f>
        <v>0.11858556166944165</v>
      </c>
      <c r="I1072">
        <f t="shared" si="44"/>
        <v>90.968472888745296</v>
      </c>
      <c r="J1072">
        <f t="shared" si="45"/>
        <v>36.53964327042015</v>
      </c>
      <c r="K1072">
        <f t="shared" si="46"/>
        <v>2.4895829500992086</v>
      </c>
    </row>
    <row r="1073" spans="1:11">
      <c r="A1073" s="862">
        <v>41476</v>
      </c>
      <c r="B1073">
        <v>89.28</v>
      </c>
      <c r="C1073">
        <v>123.191672</v>
      </c>
      <c r="D1073">
        <v>1.7242500000000001</v>
      </c>
      <c r="E1073">
        <f>LN(D1073/参数实验室!$E$53)/参数实验室!$E$55</f>
        <v>-5.0247960148882609E-2</v>
      </c>
      <c r="F1073">
        <f t="shared" si="43"/>
        <v>1.3798350358422939</v>
      </c>
      <c r="G1073">
        <f>LN(F1073/参数实验室!$E$58)/参数实验室!$E$59</f>
        <v>-2.1545942310797636E-2</v>
      </c>
      <c r="H1073">
        <f>INDEX(神经网络!$F$10:$BN$70,MATCH(ROUND(G1073*2,1)/2,神经网络!$D$10:$D$70,0),MATCH(ROUND(E1073*2,1)/2,神经网络!$F$8:$BN$8,0))</f>
        <v>0.22498390854117628</v>
      </c>
      <c r="I1073">
        <f t="shared" si="44"/>
        <v>90.698466131665072</v>
      </c>
      <c r="J1073">
        <f t="shared" si="45"/>
        <v>35.625074817445409</v>
      </c>
      <c r="K1073">
        <f t="shared" si="46"/>
        <v>2.5459165095493503</v>
      </c>
    </row>
    <row r="1074" spans="1:11">
      <c r="A1074" s="862">
        <v>41477</v>
      </c>
      <c r="B1074">
        <v>90.367199999999997</v>
      </c>
      <c r="C1074">
        <v>124.130453</v>
      </c>
      <c r="D1074">
        <v>1.7244950000000001</v>
      </c>
      <c r="E1074">
        <f>LN(D1074/参数实验室!$E$53)/参数实验室!$E$55</f>
        <v>-5.0080340017351066E-2</v>
      </c>
      <c r="F1074">
        <f t="shared" si="43"/>
        <v>1.3736228742287024</v>
      </c>
      <c r="G1074">
        <f>LN(F1074/参数实验室!$E$58)/参数实验室!$E$59</f>
        <v>-2.391422523195201E-2</v>
      </c>
      <c r="H1074">
        <f>INDEX(神经网络!$F$10:$BN$70,MATCH(ROUND(G1074*2,1)/2,神经网络!$D$10:$D$70,0),MATCH(ROUND(E1074*2,1)/2,神经网络!$F$8:$BN$8,0))</f>
        <v>0.22498390854117628</v>
      </c>
      <c r="I1074">
        <f t="shared" si="44"/>
        <v>90.946954841887461</v>
      </c>
      <c r="J1074">
        <f t="shared" si="45"/>
        <v>36.058896293044945</v>
      </c>
      <c r="K1074">
        <f t="shared" si="46"/>
        <v>2.5221779974288716</v>
      </c>
    </row>
    <row r="1075" spans="1:11">
      <c r="A1075" s="862">
        <v>41478</v>
      </c>
      <c r="B1075">
        <v>91.702399999999997</v>
      </c>
      <c r="C1075">
        <v>126.01132200000001</v>
      </c>
      <c r="D1075">
        <v>1.7504919999999999</v>
      </c>
      <c r="E1075">
        <f>LN(D1075/参数实验室!$E$53)/参数实验室!$E$55</f>
        <v>-3.242812014802024E-2</v>
      </c>
      <c r="F1075">
        <f t="shared" si="43"/>
        <v>1.3741333051261473</v>
      </c>
      <c r="G1075">
        <f>LN(F1075/参数实验室!$E$58)/参数实验室!$E$59</f>
        <v>-2.371922851038543E-2</v>
      </c>
      <c r="H1075">
        <f>INDEX(神经网络!$F$10:$BN$70,MATCH(ROUND(G1075*2,1)/2,神经网络!$D$10:$D$70,0),MATCH(ROUND(E1075*2,1)/2,神经网络!$F$8:$BN$8,0))</f>
        <v>0.22498390854117628</v>
      </c>
      <c r="I1075">
        <f t="shared" si="44"/>
        <v>91.249280576773046</v>
      </c>
      <c r="J1075">
        <f t="shared" si="45"/>
        <v>36.591676309804058</v>
      </c>
      <c r="K1075">
        <f t="shared" si="46"/>
        <v>2.4937168716789424</v>
      </c>
    </row>
    <row r="1076" spans="1:11">
      <c r="A1076" s="862">
        <v>41479</v>
      </c>
      <c r="B1076">
        <v>94.580600000000004</v>
      </c>
      <c r="C1076">
        <v>125.492317</v>
      </c>
      <c r="D1076">
        <v>1.7728729999999999</v>
      </c>
      <c r="E1076">
        <f>LN(D1076/参数实验室!$E$53)/参数实验室!$E$55</f>
        <v>-1.7439941235732944E-2</v>
      </c>
      <c r="F1076">
        <f t="shared" si="43"/>
        <v>1.3268293603550834</v>
      </c>
      <c r="G1076">
        <f>LN(F1076/参数实验室!$E$58)/参数实验室!$E$59</f>
        <v>-4.210541794011631E-2</v>
      </c>
      <c r="H1076">
        <f>INDEX(神经网络!$F$10:$BN$70,MATCH(ROUND(G1076*2,1)/2,神经网络!$D$10:$D$70,0),MATCH(ROUND(E1076*2,1)/2,神经网络!$F$8:$BN$8,0))</f>
        <v>0.17302826378439787</v>
      </c>
      <c r="I1076">
        <f t="shared" si="44"/>
        <v>91.893629598129934</v>
      </c>
      <c r="J1076">
        <f t="shared" si="45"/>
        <v>37.740154024180981</v>
      </c>
      <c r="K1076">
        <f t="shared" si="46"/>
        <v>2.4349034065746413</v>
      </c>
    </row>
    <row r="1077" spans="1:11">
      <c r="A1077" s="862">
        <v>41480</v>
      </c>
      <c r="B1077">
        <v>94.525000000000006</v>
      </c>
      <c r="C1077">
        <v>126.43535</v>
      </c>
      <c r="D1077">
        <v>1.811436</v>
      </c>
      <c r="E1077">
        <f>LN(D1077/参数实验室!$E$53)/参数实验室!$E$55</f>
        <v>7.946586460715133E-3</v>
      </c>
      <c r="F1077">
        <f t="shared" si="43"/>
        <v>1.3375863528167151</v>
      </c>
      <c r="G1077">
        <f>LN(F1077/参数实验室!$E$58)/参数实验室!$E$59</f>
        <v>-3.7867429376717901E-2</v>
      </c>
      <c r="H1077">
        <f>INDEX(神经网络!$F$10:$BN$70,MATCH(ROUND(G1077*2,1)/2,神经网络!$D$10:$D$70,0),MATCH(ROUND(E1077*2,1)/2,神经网络!$F$8:$BN$8,0))</f>
        <v>0.17302826378439787</v>
      </c>
      <c r="I1077">
        <f t="shared" si="44"/>
        <v>91.884282534861867</v>
      </c>
      <c r="J1077">
        <f t="shared" si="45"/>
        <v>37.717968157695204</v>
      </c>
      <c r="K1077">
        <f t="shared" si="46"/>
        <v>2.4360878123313139</v>
      </c>
    </row>
    <row r="1078" spans="1:11">
      <c r="A1078" s="862">
        <v>41481</v>
      </c>
      <c r="B1078">
        <v>96.9499</v>
      </c>
      <c r="C1078">
        <v>127.32882600000001</v>
      </c>
      <c r="D1078">
        <v>1.806616</v>
      </c>
      <c r="E1078">
        <f>LN(D1078/参数实验室!$E$53)/参数实验室!$E$55</f>
        <v>4.8032297593787882E-3</v>
      </c>
      <c r="F1078">
        <f t="shared" si="43"/>
        <v>1.313346646051208</v>
      </c>
      <c r="G1078">
        <f>LN(F1078/参数实验室!$E$58)/参数实验室!$E$59</f>
        <v>-4.7466059513442516E-2</v>
      </c>
      <c r="H1078">
        <f>INDEX(神经网络!$F$10:$BN$70,MATCH(ROUND(G1078*2,1)/2,神经网络!$D$10:$D$70,0),MATCH(ROUND(E1078*2,1)/2,神经网络!$F$8:$BN$8,0))</f>
        <v>0.17302826378439787</v>
      </c>
      <c r="I1078">
        <f t="shared" si="44"/>
        <v>92.292137192272193</v>
      </c>
      <c r="J1078">
        <f t="shared" si="45"/>
        <v>38.685567215992954</v>
      </c>
      <c r="K1078">
        <f t="shared" si="46"/>
        <v>2.3856994697008815</v>
      </c>
    </row>
    <row r="1079" spans="1:11">
      <c r="A1079" s="862">
        <v>41482</v>
      </c>
      <c r="B1079">
        <v>94.13</v>
      </c>
      <c r="C1079">
        <v>126.45168</v>
      </c>
      <c r="D1079">
        <v>1.769417</v>
      </c>
      <c r="E1079">
        <f>LN(D1079/参数实验室!$E$53)/参数实验室!$E$55</f>
        <v>-1.9741970998873114E-2</v>
      </c>
      <c r="F1079">
        <f t="shared" si="43"/>
        <v>1.3433727823223203</v>
      </c>
      <c r="G1079">
        <f>LN(F1079/参数实验室!$E$58)/参数实验室!$E$59</f>
        <v>-3.5601795710633599E-2</v>
      </c>
      <c r="H1079">
        <f>INDEX(神经网络!$F$10:$BN$70,MATCH(ROUND(G1079*2,1)/2,神经网络!$D$10:$D$70,0),MATCH(ROUND(E1079*2,1)/2,神经网络!$F$8:$BN$8,0))</f>
        <v>0.17302826378439787</v>
      </c>
      <c r="I1079">
        <f t="shared" si="44"/>
        <v>91.827656040909631</v>
      </c>
      <c r="J1079">
        <f t="shared" si="45"/>
        <v>37.560352739316045</v>
      </c>
      <c r="K1079">
        <f t="shared" si="46"/>
        <v>2.444802813174586</v>
      </c>
    </row>
    <row r="1080" spans="1:11">
      <c r="A1080" s="862">
        <v>41483</v>
      </c>
      <c r="B1080">
        <v>94.004999999999995</v>
      </c>
      <c r="C1080">
        <v>126.67809</v>
      </c>
      <c r="D1080">
        <v>1.858841</v>
      </c>
      <c r="E1080">
        <f>LN(D1080/参数实验室!$E$53)/参数实验室!$E$55</f>
        <v>3.8423475659772895E-2</v>
      </c>
      <c r="F1080">
        <f t="shared" si="43"/>
        <v>1.3475675761927557</v>
      </c>
      <c r="G1080">
        <f>LN(F1080/参数实验室!$E$58)/参数实验室!$E$59</f>
        <v>-3.3965448551027483E-2</v>
      </c>
      <c r="H1080">
        <f>INDEX(神经网络!$F$10:$BN$70,MATCH(ROUND(G1080*2,1)/2,神经网络!$D$10:$D$70,0),MATCH(ROUND(E1080*2,1)/2,神经网络!$F$8:$BN$8,0))</f>
        <v>0.2251394927715854</v>
      </c>
      <c r="I1080">
        <f t="shared" si="44"/>
        <v>91.80655652442691</v>
      </c>
      <c r="J1080">
        <f t="shared" si="45"/>
        <v>37.510474442360618</v>
      </c>
      <c r="K1080">
        <f t="shared" si="46"/>
        <v>2.4474912111681975</v>
      </c>
    </row>
    <row r="1081" spans="1:11">
      <c r="A1081" s="862">
        <v>41484</v>
      </c>
      <c r="B1081">
        <v>98.575900000000004</v>
      </c>
      <c r="C1081">
        <v>126.173345</v>
      </c>
      <c r="D1081">
        <v>1.869772</v>
      </c>
      <c r="E1081">
        <f>LN(D1081/参数实验室!$E$53)/参数实验室!$E$55</f>
        <v>4.5340750075215319E-2</v>
      </c>
      <c r="F1081">
        <f t="shared" si="43"/>
        <v>1.2799613800127616</v>
      </c>
      <c r="G1081">
        <f>LN(F1081/参数实验室!$E$58)/参数实验室!$E$59</f>
        <v>-6.0980350739848262E-2</v>
      </c>
      <c r="H1081">
        <f>INDEX(神经网络!$F$10:$BN$70,MATCH(ROUND(G1081*2,1)/2,神经网络!$D$10:$D$70,0),MATCH(ROUND(E1081*2,1)/2,神经网络!$F$8:$BN$8,0))</f>
        <v>0.2251394927715854</v>
      </c>
      <c r="I1081">
        <f t="shared" si="44"/>
        <v>92.811579864928078</v>
      </c>
      <c r="J1081">
        <f t="shared" si="45"/>
        <v>39.334384102789173</v>
      </c>
      <c r="K1081">
        <f t="shared" si="46"/>
        <v>2.3595534030071894</v>
      </c>
    </row>
    <row r="1082" spans="1:11">
      <c r="A1082" s="862">
        <v>41485</v>
      </c>
      <c r="B1082">
        <v>101.5</v>
      </c>
      <c r="C1082">
        <v>123.15579200000001</v>
      </c>
      <c r="D1082">
        <v>1.933176</v>
      </c>
      <c r="E1082">
        <f>LN(D1082/参数实验室!$E$53)/参数实验室!$E$55</f>
        <v>8.4682863913864009E-2</v>
      </c>
      <c r="F1082">
        <f t="shared" si="43"/>
        <v>1.2133575566502464</v>
      </c>
      <c r="G1082">
        <f>LN(F1082/参数实验室!$E$58)/参数实验室!$E$59</f>
        <v>-8.9027789006863783E-2</v>
      </c>
      <c r="H1082">
        <f>INDEX(神经网络!$F$10:$BN$70,MATCH(ROUND(G1082*2,1)/2,神经网络!$D$10:$D$70,0),MATCH(ROUND(E1082*2,1)/2,神经网络!$F$8:$BN$8,0))</f>
        <v>0.17310012896472174</v>
      </c>
      <c r="I1082">
        <f t="shared" si="44"/>
        <v>93.431413755813026</v>
      </c>
      <c r="J1082">
        <f t="shared" si="45"/>
        <v>40.501177127808127</v>
      </c>
      <c r="K1082">
        <f t="shared" si="46"/>
        <v>2.3068814385560903</v>
      </c>
    </row>
    <row r="1083" spans="1:11">
      <c r="A1083" s="862">
        <v>41486</v>
      </c>
      <c r="B1083">
        <v>110.34</v>
      </c>
      <c r="C1083">
        <v>120.993819</v>
      </c>
      <c r="D1083">
        <v>1.9551210000000001</v>
      </c>
      <c r="E1083">
        <f>LN(D1083/参数实验室!$E$53)/参数实验室!$E$55</f>
        <v>9.799972722626793E-2</v>
      </c>
      <c r="F1083">
        <f t="shared" si="43"/>
        <v>1.0965544589450789</v>
      </c>
      <c r="G1083">
        <f>LN(F1083/参数实验室!$E$58)/参数实验室!$E$59</f>
        <v>-0.14215267718708616</v>
      </c>
      <c r="H1083">
        <f>INDEX(神经网络!$F$10:$BN$70,MATCH(ROUND(G1083*2,1)/2,神经网络!$D$10:$D$70,0),MATCH(ROUND(E1083*2,1)/2,神经网络!$F$8:$BN$8,0))</f>
        <v>6.2704063399310603E-2</v>
      </c>
      <c r="I1083">
        <f t="shared" si="44"/>
        <v>94.839977593952042</v>
      </c>
      <c r="J1083">
        <f t="shared" si="45"/>
        <v>44.028570288496041</v>
      </c>
      <c r="K1083">
        <f t="shared" si="46"/>
        <v>2.1540553547961152</v>
      </c>
    </row>
    <row r="1084" spans="1:11">
      <c r="A1084" s="862">
        <v>41487</v>
      </c>
      <c r="B1084">
        <v>106.23</v>
      </c>
      <c r="C1084">
        <v>119.487504</v>
      </c>
      <c r="D1084">
        <v>1.9244870000000001</v>
      </c>
      <c r="E1084">
        <f>LN(D1084/参数实验室!$E$53)/参数实验室!$E$55</f>
        <v>7.9368302599305121E-2</v>
      </c>
      <c r="F1084">
        <f t="shared" si="43"/>
        <v>1.1248</v>
      </c>
      <c r="G1084">
        <f>LN(F1084/参数实验室!$E$58)/参数实验室!$E$59</f>
        <v>-0.12880443786313095</v>
      </c>
      <c r="H1084">
        <f>INDEX(神经网络!$F$10:$BN$70,MATCH(ROUND(G1084*2,1)/2,神经网络!$D$10:$D$70,0),MATCH(ROUND(E1084*2,1)/2,神经网络!$F$8:$BN$8,0))</f>
        <v>6.2704063399310603E-2</v>
      </c>
      <c r="I1084">
        <f t="shared" si="44"/>
        <v>94.61846625094114</v>
      </c>
      <c r="J1084">
        <f t="shared" si="45"/>
        <v>42.388571884601546</v>
      </c>
      <c r="K1084">
        <f t="shared" si="46"/>
        <v>2.2321692391177983</v>
      </c>
    </row>
    <row r="1085" spans="1:11">
      <c r="A1085" s="862">
        <v>41488</v>
      </c>
      <c r="B1085">
        <v>101.61</v>
      </c>
      <c r="C1085">
        <v>119.10438000000001</v>
      </c>
      <c r="D1085">
        <v>1.9083650000000001</v>
      </c>
      <c r="E1085">
        <f>LN(D1085/参数实验室!$E$53)/参数实验室!$E$55</f>
        <v>6.9443529103212137E-2</v>
      </c>
      <c r="F1085">
        <f t="shared" si="43"/>
        <v>1.1721718334809568</v>
      </c>
      <c r="G1085">
        <f>LN(F1085/参数实验室!$E$58)/参数实验室!$E$59</f>
        <v>-0.1071526057176528</v>
      </c>
      <c r="H1085">
        <f>INDEX(神经网络!$F$10:$BN$70,MATCH(ROUND(G1085*2,1)/2,神经网络!$D$10:$D$70,0),MATCH(ROUND(E1085*2,1)/2,神经网络!$F$8:$BN$8,0))</f>
        <v>0.11866548232010427</v>
      </c>
      <c r="I1085">
        <f t="shared" si="44"/>
        <v>94.36043852001545</v>
      </c>
      <c r="J1085">
        <f t="shared" si="45"/>
        <v>40.545070029128901</v>
      </c>
      <c r="K1085">
        <f t="shared" si="46"/>
        <v>2.3272974606339027</v>
      </c>
    </row>
    <row r="1086" spans="1:11">
      <c r="A1086" s="862">
        <v>41489</v>
      </c>
      <c r="B1086">
        <v>103.7</v>
      </c>
      <c r="C1086">
        <v>118.90839200000001</v>
      </c>
      <c r="D1086">
        <v>1.88398</v>
      </c>
      <c r="E1086">
        <f>LN(D1086/参数实验室!$E$53)/参数实验室!$E$55</f>
        <v>5.4271555379707376E-2</v>
      </c>
      <c r="F1086">
        <f t="shared" si="43"/>
        <v>1.1466575891996142</v>
      </c>
      <c r="G1086">
        <f>LN(F1086/参数实验室!$E$58)/参数实验室!$E$59</f>
        <v>-0.11870308424016199</v>
      </c>
      <c r="H1086">
        <f>INDEX(神经网络!$F$10:$BN$70,MATCH(ROUND(G1086*2,1)/2,神经网络!$D$10:$D$70,0),MATCH(ROUND(E1086*2,1)/2,神经网络!$F$8:$BN$8,0))</f>
        <v>0.11866548232010427</v>
      </c>
      <c r="I1086">
        <f t="shared" si="44"/>
        <v>94.590754564924723</v>
      </c>
      <c r="J1086">
        <f t="shared" si="45"/>
        <v>41.379035154223672</v>
      </c>
      <c r="K1086">
        <f t="shared" si="46"/>
        <v>2.2859584379475213</v>
      </c>
    </row>
    <row r="1087" spans="1:11">
      <c r="A1087" s="862">
        <v>41490</v>
      </c>
      <c r="B1087">
        <v>104.86</v>
      </c>
      <c r="C1087">
        <v>119.538439</v>
      </c>
      <c r="D1087">
        <v>1.899187</v>
      </c>
      <c r="E1087">
        <f>LN(D1087/参数实验室!$E$53)/参数实验室!$E$55</f>
        <v>6.3755992205799902E-2</v>
      </c>
      <c r="F1087">
        <f t="shared" si="43"/>
        <v>1.13998129887469</v>
      </c>
      <c r="G1087">
        <f>LN(F1087/参数实验室!$E$58)/参数实验室!$E$59</f>
        <v>-0.12176792140805258</v>
      </c>
      <c r="H1087">
        <f>INDEX(神经网络!$F$10:$BN$70,MATCH(ROUND(G1087*2,1)/2,神经网络!$D$10:$D$70,0),MATCH(ROUND(E1087*2,1)/2,神经网络!$F$8:$BN$8,0))</f>
        <v>0.11866548232010427</v>
      </c>
      <c r="I1087">
        <f t="shared" si="44"/>
        <v>94.716314861121674</v>
      </c>
      <c r="J1087">
        <f t="shared" si="45"/>
        <v>41.841905749970053</v>
      </c>
      <c r="K1087">
        <f t="shared" si="46"/>
        <v>2.2636711488981227</v>
      </c>
    </row>
    <row r="1088" spans="1:11">
      <c r="A1088" s="862">
        <v>41491</v>
      </c>
      <c r="B1088">
        <v>106.56</v>
      </c>
      <c r="C1088">
        <v>119.562788</v>
      </c>
      <c r="D1088">
        <v>1.917948</v>
      </c>
      <c r="E1088">
        <f>LN(D1088/参数实验室!$E$53)/参数实验室!$E$55</f>
        <v>7.5352924897659684E-2</v>
      </c>
      <c r="F1088">
        <f t="shared" si="43"/>
        <v>1.1220231606606605</v>
      </c>
      <c r="G1088">
        <f>LN(F1088/参数实验室!$E$58)/参数实验室!$E$59</f>
        <v>-0.13010176835340426</v>
      </c>
      <c r="H1088">
        <f>INDEX(神经网络!$F$10:$BN$70,MATCH(ROUND(G1088*2,1)/2,神经网络!$D$10:$D$70,0),MATCH(ROUND(E1088*2,1)/2,神经网络!$F$8:$BN$8,0))</f>
        <v>6.2704063399310603E-2</v>
      </c>
      <c r="I1088">
        <f t="shared" si="44"/>
        <v>94.898531599794026</v>
      </c>
      <c r="J1088">
        <f t="shared" si="45"/>
        <v>42.520250588563883</v>
      </c>
      <c r="K1088">
        <f t="shared" si="46"/>
        <v>2.2318431873333702</v>
      </c>
    </row>
    <row r="1089" spans="1:11">
      <c r="A1089" s="862">
        <v>41492</v>
      </c>
      <c r="B1089">
        <v>105.84099999999999</v>
      </c>
      <c r="C1089">
        <v>119.451199</v>
      </c>
      <c r="D1089">
        <v>1.919692</v>
      </c>
      <c r="E1089">
        <f>LN(D1089/参数实验室!$E$53)/参数实验室!$E$55</f>
        <v>7.6425193166244479E-2</v>
      </c>
      <c r="F1089">
        <f t="shared" si="43"/>
        <v>1.1285909902589735</v>
      </c>
      <c r="G1089">
        <f>LN(F1089/参数实验室!$E$58)/参数实验室!$E$59</f>
        <v>-0.12703846076419562</v>
      </c>
      <c r="H1089">
        <f>INDEX(神经网络!$F$10:$BN$70,MATCH(ROUND(G1089*2,1)/2,神经网络!$D$10:$D$70,0),MATCH(ROUND(E1089*2,1)/2,神经网络!$F$8:$BN$8,0))</f>
        <v>6.2704063399310603E-2</v>
      </c>
      <c r="I1089">
        <f t="shared" si="44"/>
        <v>94.858381201646026</v>
      </c>
      <c r="J1089">
        <f t="shared" si="45"/>
        <v>42.233350624476252</v>
      </c>
      <c r="K1089">
        <f t="shared" si="46"/>
        <v>2.2460538839338748</v>
      </c>
    </row>
    <row r="1090" spans="1:11">
      <c r="A1090" s="862">
        <v>41493</v>
      </c>
      <c r="B1090">
        <v>106.75</v>
      </c>
      <c r="C1090">
        <v>120.021236</v>
      </c>
      <c r="D1090">
        <v>1.9061319999999999</v>
      </c>
      <c r="E1090">
        <f>LN(D1090/参数实验室!$E$53)/参数实验室!$E$55</f>
        <v>6.8062277895140508E-2</v>
      </c>
      <c r="F1090">
        <f t="shared" si="43"/>
        <v>1.1243207119437939</v>
      </c>
      <c r="G1090">
        <f>LN(F1090/参数实验室!$E$58)/参数实验室!$E$59</f>
        <v>-0.12902813086153028</v>
      </c>
      <c r="H1090">
        <f>INDEX(神经网络!$F$10:$BN$70,MATCH(ROUND(G1090*2,1)/2,神经网络!$D$10:$D$70,0),MATCH(ROUND(E1090*2,1)/2,神经网络!$F$8:$BN$8,0))</f>
        <v>8.2890796050208992E-3</v>
      </c>
      <c r="I1090">
        <f t="shared" si="44"/>
        <v>94.909464783693437</v>
      </c>
      <c r="J1090">
        <f t="shared" si="45"/>
        <v>42.596065599936132</v>
      </c>
      <c r="K1090">
        <f t="shared" si="46"/>
        <v>2.228127491282569</v>
      </c>
    </row>
    <row r="1091" spans="1:11">
      <c r="A1091" s="862">
        <v>41494</v>
      </c>
      <c r="B1091">
        <v>105.232</v>
      </c>
      <c r="C1091">
        <v>118.830355</v>
      </c>
      <c r="D1091">
        <v>1.850733</v>
      </c>
      <c r="E1091">
        <f>LN(D1091/参数实验室!$E$53)/参数实验室!$E$55</f>
        <v>3.3266304224785555E-2</v>
      </c>
      <c r="F1091">
        <f t="shared" si="43"/>
        <v>1.1292226223962292</v>
      </c>
      <c r="G1091">
        <f>LN(F1091/参数实验室!$E$58)/参数实验室!$E$59</f>
        <v>-0.12674480083782333</v>
      </c>
      <c r="H1091">
        <f>INDEX(神经网络!$F$10:$BN$70,MATCH(ROUND(G1091*2,1)/2,神经网络!$D$10:$D$70,0),MATCH(ROUND(E1091*2,1)/2,神经网络!$F$8:$BN$8,0))</f>
        <v>8.2890796050208992E-3</v>
      </c>
      <c r="I1091">
        <f t="shared" si="44"/>
        <v>94.898277626960393</v>
      </c>
      <c r="J1091">
        <f t="shared" si="45"/>
        <v>41.990343561709409</v>
      </c>
      <c r="K1091">
        <f t="shared" si="46"/>
        <v>2.2600024095420173</v>
      </c>
    </row>
    <row r="1092" spans="1:11">
      <c r="A1092" s="862">
        <v>41495</v>
      </c>
      <c r="B1092">
        <v>103.958</v>
      </c>
      <c r="C1092">
        <v>118.995549</v>
      </c>
      <c r="D1092">
        <v>1.8153049999999999</v>
      </c>
      <c r="E1092">
        <f>LN(D1092/参数实验室!$E$53)/参数实验室!$E$55</f>
        <v>1.0463704188433584E-2</v>
      </c>
      <c r="F1092">
        <f t="shared" ref="F1092:F1155" si="47">C1092/B1092</f>
        <v>1.1446502337482445</v>
      </c>
      <c r="G1092">
        <f>LN(F1092/参数实验室!$E$58)/参数实验室!$E$59</f>
        <v>-0.11962270654803507</v>
      </c>
      <c r="H1092">
        <f>INDEX(神经网络!$F$10:$BN$70,MATCH(ROUND(G1092*2,1)/2,神经网络!$D$10:$D$70,0),MATCH(ROUND(E1092*2,1)/2,神经网络!$F$8:$BN$8,0))</f>
        <v>6.2679805932820964E-2</v>
      </c>
      <c r="I1092">
        <f t="shared" si="44"/>
        <v>94.888754353744076</v>
      </c>
      <c r="J1092">
        <f t="shared" si="45"/>
        <v>41.481983959139683</v>
      </c>
      <c r="K1092">
        <f t="shared" si="46"/>
        <v>2.2874690479416508</v>
      </c>
    </row>
    <row r="1093" spans="1:11">
      <c r="A1093" s="862">
        <v>41496</v>
      </c>
      <c r="B1093">
        <v>103.69199999999999</v>
      </c>
      <c r="C1093">
        <v>116.75892</v>
      </c>
      <c r="D1093">
        <v>1.8303590000000001</v>
      </c>
      <c r="E1093">
        <f>LN(D1093/参数实验室!$E$53)/参数实验室!$E$55</f>
        <v>2.0206843587951155E-2</v>
      </c>
      <c r="F1093">
        <f t="shared" si="47"/>
        <v>1.1260166647378778</v>
      </c>
      <c r="G1093">
        <f>LN(F1093/参数实验室!$E$58)/参数实验室!$E$59</f>
        <v>-0.12823702472909099</v>
      </c>
      <c r="H1093">
        <f>INDEX(神经网络!$F$10:$BN$70,MATCH(ROUND(G1093*2,1)/2,神经网络!$D$10:$D$70,0),MATCH(ROUND(E1093*2,1)/2,神经网络!$F$8:$BN$8,0))</f>
        <v>-4.9498525601649648E-2</v>
      </c>
      <c r="I1093">
        <f t="shared" si="44"/>
        <v>94.873536054850732</v>
      </c>
      <c r="J1093">
        <f t="shared" si="45"/>
        <v>41.37584294321853</v>
      </c>
      <c r="K1093">
        <f t="shared" si="46"/>
        <v>2.29296926192051</v>
      </c>
    </row>
    <row r="1094" spans="1:11">
      <c r="A1094" s="862">
        <v>41497</v>
      </c>
      <c r="B1094">
        <v>103.48</v>
      </c>
      <c r="C1094">
        <v>112.92440499999999</v>
      </c>
      <c r="D1094">
        <v>1.848344</v>
      </c>
      <c r="E1094">
        <f>LN(D1094/参数实验室!$E$53)/参数实验室!$E$55</f>
        <v>3.1742447926735973E-2</v>
      </c>
      <c r="F1094">
        <f t="shared" si="47"/>
        <v>1.0912679261693079</v>
      </c>
      <c r="G1094">
        <f>LN(F1094/参数实验室!$E$58)/参数实验室!$E$59</f>
        <v>-0.14468913857471596</v>
      </c>
      <c r="H1094">
        <f>INDEX(神经网络!$F$10:$BN$70,MATCH(ROUND(G1094*2,1)/2,神经网络!$D$10:$D$70,0),MATCH(ROUND(E1094*2,1)/2,神经网络!$F$8:$BN$8,0))</f>
        <v>8.2890796050208992E-3</v>
      </c>
      <c r="I1094">
        <f t="shared" si="44"/>
        <v>94.883137308877139</v>
      </c>
      <c r="J1094">
        <f t="shared" si="45"/>
        <v>41.291249351582124</v>
      </c>
      <c r="K1094">
        <f t="shared" si="46"/>
        <v>2.2978994048103698</v>
      </c>
    </row>
    <row r="1095" spans="1:11">
      <c r="A1095" s="862">
        <v>41498</v>
      </c>
      <c r="B1095">
        <v>104.4</v>
      </c>
      <c r="C1095">
        <v>109.441346</v>
      </c>
      <c r="D1095">
        <v>1.870131</v>
      </c>
      <c r="E1095">
        <f>LN(D1095/参数实验室!$E$53)/参数实验室!$E$55</f>
        <v>4.556724333768062E-2</v>
      </c>
      <c r="F1095">
        <f t="shared" si="47"/>
        <v>1.0482887547892719</v>
      </c>
      <c r="G1095">
        <f>LN(F1095/参数实验室!$E$58)/参数实验室!$E$59</f>
        <v>-0.16577839225049418</v>
      </c>
      <c r="H1095">
        <f>INDEX(神经网络!$F$10:$BN$70,MATCH(ROUND(G1095*2,1)/2,神经网络!$D$10:$D$70,0),MATCH(ROUND(E1095*2,1)/2,神经网络!$F$8:$BN$8,0))</f>
        <v>8.2890796050208992E-3</v>
      </c>
      <c r="I1095">
        <f t="shared" si="44"/>
        <v>94.890129716763312</v>
      </c>
      <c r="J1095">
        <f t="shared" si="45"/>
        <v>41.658353617174079</v>
      </c>
      <c r="K1095">
        <f t="shared" si="46"/>
        <v>2.2778175678465575</v>
      </c>
    </row>
    <row r="1096" spans="1:11">
      <c r="A1096" s="862">
        <v>41499</v>
      </c>
      <c r="B1096">
        <v>106.89</v>
      </c>
      <c r="C1096">
        <v>108.918718</v>
      </c>
      <c r="D1096">
        <v>1.905068</v>
      </c>
      <c r="E1096">
        <f>LN(D1096/参数实验室!$E$53)/参数实验室!$E$55</f>
        <v>6.7403557552887322E-2</v>
      </c>
      <c r="F1096">
        <f t="shared" si="47"/>
        <v>1.0189794929366638</v>
      </c>
      <c r="G1096">
        <f>LN(F1096/参数实验室!$E$58)/参数实验室!$E$59</f>
        <v>-0.18066191347571289</v>
      </c>
      <c r="H1096">
        <f>INDEX(神经网络!$F$10:$BN$70,MATCH(ROUND(G1096*2,1)/2,神经网络!$D$10:$D$70,0),MATCH(ROUND(E1096*2,1)/2,神经网络!$F$8:$BN$8,0))</f>
        <v>-0.10391466559839314</v>
      </c>
      <c r="I1096">
        <f t="shared" si="44"/>
        <v>94.908889430163626</v>
      </c>
      <c r="J1096">
        <f t="shared" si="45"/>
        <v>42.651929292526212</v>
      </c>
      <c r="K1096">
        <f t="shared" si="46"/>
        <v>2.2251956946480793</v>
      </c>
    </row>
    <row r="1097" spans="1:11">
      <c r="A1097" s="862">
        <v>41500</v>
      </c>
      <c r="B1097">
        <v>110.55</v>
      </c>
      <c r="C1097">
        <v>108.808029</v>
      </c>
      <c r="D1097">
        <v>1.9287080000000001</v>
      </c>
      <c r="E1097">
        <f>LN(D1097/参数实验室!$E$53)/参数实验室!$E$55</f>
        <v>8.1953035754381648E-2</v>
      </c>
      <c r="F1097">
        <f t="shared" si="47"/>
        <v>0.98424268656716429</v>
      </c>
      <c r="G1097">
        <f>LN(F1097/参数实验室!$E$58)/参数实验室!$E$59</f>
        <v>-0.1988661657672986</v>
      </c>
      <c r="H1097">
        <f>INDEX(神经网络!$F$10:$BN$70,MATCH(ROUND(G1097*2,1)/2,神经网络!$D$10:$D$70,0),MATCH(ROUND(E1097*2,1)/2,神经网络!$F$8:$BN$8,0))</f>
        <v>-4.9515828651159104E-2</v>
      </c>
      <c r="I1097">
        <f t="shared" si="44"/>
        <v>94.571192008914977</v>
      </c>
      <c r="J1097">
        <f t="shared" si="45"/>
        <v>44.112365827381161</v>
      </c>
      <c r="K1097">
        <f t="shared" si="46"/>
        <v>2.1438703237769512</v>
      </c>
    </row>
    <row r="1098" spans="1:11">
      <c r="A1098" s="862">
        <v>41501</v>
      </c>
      <c r="B1098">
        <v>111.70099999999999</v>
      </c>
      <c r="C1098">
        <v>108.57919</v>
      </c>
      <c r="D1098">
        <v>1.9051849999999999</v>
      </c>
      <c r="E1098">
        <f>LN(D1098/参数实验室!$E$53)/参数实验室!$E$55</f>
        <v>6.7476010027611694E-2</v>
      </c>
      <c r="F1098">
        <f t="shared" si="47"/>
        <v>0.97205208547819633</v>
      </c>
      <c r="G1098">
        <f>LN(F1098/参数实验室!$E$58)/参数实验室!$E$59</f>
        <v>-0.20540747966372258</v>
      </c>
      <c r="H1098">
        <f>INDEX(神经网络!$F$10:$BN$70,MATCH(ROUND(G1098*2,1)/2,神经网络!$D$10:$D$70,0),MATCH(ROUND(E1098*2,1)/2,神经网络!$F$8:$BN$8,0))</f>
        <v>-0.10391466559839314</v>
      </c>
      <c r="I1098">
        <f t="shared" si="44"/>
        <v>94.522436971822117</v>
      </c>
      <c r="J1098">
        <f t="shared" si="45"/>
        <v>44.571645185746746</v>
      </c>
      <c r="K1098">
        <f t="shared" si="46"/>
        <v>2.1206853948942586</v>
      </c>
    </row>
    <row r="1099" spans="1:11">
      <c r="A1099" s="862">
        <v>41502</v>
      </c>
      <c r="B1099">
        <v>108.65</v>
      </c>
      <c r="C1099">
        <v>109.674386</v>
      </c>
      <c r="D1099">
        <v>1.906841</v>
      </c>
      <c r="E1099">
        <f>LN(D1099/参数实验室!$E$53)/参数实验室!$E$55</f>
        <v>6.8501014314001366E-2</v>
      </c>
      <c r="F1099">
        <f t="shared" si="47"/>
        <v>1.0094283110906581</v>
      </c>
      <c r="G1099">
        <f>LN(F1099/参数实验室!$E$58)/参数实验室!$E$59</f>
        <v>-0.18560471979676901</v>
      </c>
      <c r="H1099">
        <f>INDEX(神经网络!$F$10:$BN$70,MATCH(ROUND(G1099*2,1)/2,神经网络!$D$10:$D$70,0),MATCH(ROUND(E1099*2,1)/2,神经网络!$F$8:$BN$8,0))</f>
        <v>-0.10391466559839314</v>
      </c>
      <c r="I1099">
        <f t="shared" si="44"/>
        <v>94.790722286432725</v>
      </c>
      <c r="J1099">
        <f t="shared" si="45"/>
        <v>43.35421571365864</v>
      </c>
      <c r="K1099">
        <f t="shared" si="46"/>
        <v>2.1864245662404898</v>
      </c>
    </row>
    <row r="1100" spans="1:11">
      <c r="A1100" s="862">
        <v>41503</v>
      </c>
      <c r="B1100">
        <v>109</v>
      </c>
      <c r="C1100">
        <v>108.07826900000001</v>
      </c>
      <c r="D1100">
        <v>1.9299489999999999</v>
      </c>
      <c r="E1100">
        <f>LN(D1100/参数实验室!$E$53)/参数实验室!$E$55</f>
        <v>8.2711887254397598E-2</v>
      </c>
      <c r="F1100">
        <f t="shared" si="47"/>
        <v>0.99154375229357805</v>
      </c>
      <c r="G1100">
        <f>LN(F1100/参数实验室!$E$58)/参数实验室!$E$59</f>
        <v>-0.19498719258266978</v>
      </c>
      <c r="H1100">
        <f>INDEX(神经网络!$F$10:$BN$70,MATCH(ROUND(G1100*2,1)/2,神经网络!$D$10:$D$70,0),MATCH(ROUND(E1100*2,1)/2,神经网络!$F$8:$BN$8,0))</f>
        <v>-4.9515828651159104E-2</v>
      </c>
      <c r="I1100">
        <f t="shared" si="44"/>
        <v>94.758991488707196</v>
      </c>
      <c r="J1100">
        <f t="shared" si="45"/>
        <v>43.49387494513384</v>
      </c>
      <c r="K1100">
        <f t="shared" si="46"/>
        <v>2.1786743905490762</v>
      </c>
    </row>
    <row r="1101" spans="1:11">
      <c r="A1101" s="862">
        <v>41504</v>
      </c>
      <c r="B1101">
        <v>112.17</v>
      </c>
      <c r="C1101">
        <v>106.86815900000001</v>
      </c>
      <c r="D1101">
        <v>1.919829</v>
      </c>
      <c r="E1101">
        <f>LN(D1101/参数实验室!$E$53)/参数实验室!$E$55</f>
        <v>7.6509383977803089E-2</v>
      </c>
      <c r="F1101">
        <f t="shared" si="47"/>
        <v>0.95273387715075331</v>
      </c>
      <c r="G1101">
        <f>LN(F1101/参数实验室!$E$58)/参数实验室!$E$59</f>
        <v>-0.21594327991672294</v>
      </c>
      <c r="H1101">
        <f>INDEX(神经网络!$F$10:$BN$70,MATCH(ROUND(G1101*2,1)/2,神经网络!$D$10:$D$70,0),MATCH(ROUND(E1101*2,1)/2,神经网络!$F$8:$BN$8,0))</f>
        <v>-4.9515828651159104E-2</v>
      </c>
      <c r="I1101">
        <f t="shared" si="44"/>
        <v>94.622534040498891</v>
      </c>
      <c r="J1101">
        <f t="shared" si="45"/>
        <v>44.758788555923516</v>
      </c>
      <c r="K1101">
        <f t="shared" si="46"/>
        <v>2.1140548503066277</v>
      </c>
    </row>
    <row r="1102" spans="1:11">
      <c r="A1102" s="862">
        <v>41505</v>
      </c>
      <c r="B1102">
        <v>117.879</v>
      </c>
      <c r="C1102">
        <v>107.53210900000001</v>
      </c>
      <c r="D1102">
        <v>1.9852080000000001</v>
      </c>
      <c r="E1102">
        <f>LN(D1102/参数实验室!$E$53)/参数实验室!$E$55</f>
        <v>0.11601645918179129</v>
      </c>
      <c r="F1102">
        <f t="shared" si="47"/>
        <v>0.91222447594567313</v>
      </c>
      <c r="G1102">
        <f>LN(F1102/参数实验室!$E$58)/参数实验室!$E$59</f>
        <v>-0.23874793693720231</v>
      </c>
      <c r="H1102">
        <f>INDEX(神经网络!$F$10:$BN$70,MATCH(ROUND(G1102*2,1)/2,神经网络!$D$10:$D$70,0),MATCH(ROUND(E1102*2,1)/2,神经网络!$F$8:$BN$8,0))</f>
        <v>-0.16134077933704755</v>
      </c>
      <c r="I1102">
        <f t="shared" si="44"/>
        <v>94.384070521228693</v>
      </c>
      <c r="J1102">
        <f t="shared" si="45"/>
        <v>47.036830134471863</v>
      </c>
      <c r="K1102">
        <f t="shared" si="46"/>
        <v>2.0065993021085298</v>
      </c>
    </row>
    <row r="1103" spans="1:11">
      <c r="A1103" s="862">
        <v>41506</v>
      </c>
      <c r="B1103">
        <v>120.2</v>
      </c>
      <c r="C1103">
        <v>108.210978</v>
      </c>
      <c r="D1103">
        <v>2.014176</v>
      </c>
      <c r="E1103">
        <f>LN(D1103/参数实验室!$E$53)/参数实验室!$E$55</f>
        <v>0.13310693593003148</v>
      </c>
      <c r="F1103">
        <f t="shared" si="47"/>
        <v>0.90025772046589014</v>
      </c>
      <c r="G1103">
        <f>LN(F1103/参数实验室!$E$58)/参数实验室!$E$59</f>
        <v>-0.24567864364964331</v>
      </c>
      <c r="H1103">
        <f>INDEX(神经网络!$F$10:$BN$70,MATCH(ROUND(G1103*2,1)/2,神经网络!$D$10:$D$70,0),MATCH(ROUND(E1103*2,1)/2,神经网络!$F$8:$BN$8,0))</f>
        <v>-0.10392510458227178</v>
      </c>
      <c r="I1103">
        <f t="shared" si="44"/>
        <v>94.08423605684014</v>
      </c>
      <c r="J1103">
        <f t="shared" si="45"/>
        <v>47.962970352340257</v>
      </c>
      <c r="K1103">
        <f t="shared" si="46"/>
        <v>1.9616015306326726</v>
      </c>
    </row>
    <row r="1104" spans="1:11">
      <c r="A1104" s="862">
        <v>41507</v>
      </c>
      <c r="B1104">
        <v>120</v>
      </c>
      <c r="C1104">
        <v>106.53442800000001</v>
      </c>
      <c r="D1104">
        <v>2.128298</v>
      </c>
      <c r="E1104">
        <f>LN(D1104/参数实验室!$E$53)/参数实验室!$E$55</f>
        <v>0.198125992808416</v>
      </c>
      <c r="F1104">
        <f t="shared" si="47"/>
        <v>0.88778690000000005</v>
      </c>
      <c r="G1104">
        <f>LN(F1104/参数实验室!$E$58)/参数实验室!$E$59</f>
        <v>-0.25300001203394396</v>
      </c>
      <c r="H1104">
        <f>INDEX(神经网络!$F$10:$BN$70,MATCH(ROUND(G1104*2,1)/2,神经网络!$D$10:$D$70,0),MATCH(ROUND(E1104*2,1)/2,神经网络!$F$8:$BN$8,0))</f>
        <v>-4.9512653124226563E-2</v>
      </c>
      <c r="I1104">
        <f t="shared" si="44"/>
        <v>94.100505131834737</v>
      </c>
      <c r="J1104">
        <f t="shared" si="45"/>
        <v>47.883165077211572</v>
      </c>
      <c r="K1104">
        <f t="shared" si="46"/>
        <v>1.9652106325907599</v>
      </c>
    </row>
    <row r="1105" spans="1:11">
      <c r="A1105" s="862">
        <v>41508</v>
      </c>
      <c r="B1105">
        <v>121.9</v>
      </c>
      <c r="C1105">
        <v>102.437713</v>
      </c>
      <c r="D1105">
        <v>2.100244</v>
      </c>
      <c r="E1105">
        <f>LN(D1105/参数实验室!$E$53)/参数实验室!$E$55</f>
        <v>0.18247176347221464</v>
      </c>
      <c r="F1105">
        <f t="shared" si="47"/>
        <v>0.8403421903199344</v>
      </c>
      <c r="G1105">
        <f>LN(F1105/参数实验室!$E$58)/参数实验室!$E$59</f>
        <v>-0.2818263388676383</v>
      </c>
      <c r="H1105">
        <f>INDEX(神经网络!$F$10:$BN$70,MATCH(ROUND(G1105*2,1)/2,神经网络!$D$10:$D$70,0),MATCH(ROUND(E1105*2,1)/2,神经网络!$F$8:$BN$8,0))</f>
        <v>-0.16131692461569699</v>
      </c>
      <c r="I1105">
        <f t="shared" si="44"/>
        <v>94.026735008735798</v>
      </c>
      <c r="J1105">
        <f t="shared" si="45"/>
        <v>48.641315190934087</v>
      </c>
      <c r="K1105">
        <f t="shared" si="46"/>
        <v>1.9330631714962505</v>
      </c>
    </row>
    <row r="1106" spans="1:11">
      <c r="A1106" s="862">
        <v>41509</v>
      </c>
      <c r="B1106">
        <v>121.18</v>
      </c>
      <c r="C1106">
        <v>100.558988</v>
      </c>
      <c r="D1106">
        <v>2.060934</v>
      </c>
      <c r="E1106">
        <f>LN(D1106/参数实验室!$E$53)/参数实验室!$E$55</f>
        <v>0.16018121032928806</v>
      </c>
      <c r="F1106">
        <f t="shared" si="47"/>
        <v>0.829831556362436</v>
      </c>
      <c r="G1106">
        <f>LN(F1106/参数实验室!$E$58)/参数实验室!$E$59</f>
        <v>-0.28843238397602405</v>
      </c>
      <c r="H1106">
        <f>INDEX(神经网络!$F$10:$BN$70,MATCH(ROUND(G1106*2,1)/2,神经网络!$D$10:$D$70,0),MATCH(ROUND(E1106*2,1)/2,神经网络!$F$8:$BN$8,0))</f>
        <v>-0.21573636526859669</v>
      </c>
      <c r="I1106">
        <f t="shared" si="44"/>
        <v>94.116325120965087</v>
      </c>
      <c r="J1106">
        <f t="shared" si="45"/>
        <v>48.354016200470817</v>
      </c>
      <c r="K1106">
        <f t="shared" si="46"/>
        <v>1.9464014060542232</v>
      </c>
    </row>
    <row r="1107" spans="1:11">
      <c r="A1107" s="862">
        <v>41510</v>
      </c>
      <c r="B1107">
        <v>119</v>
      </c>
      <c r="C1107">
        <v>98.718520999999996</v>
      </c>
      <c r="D1107">
        <v>2.0813090000000001</v>
      </c>
      <c r="E1107">
        <f>LN(D1107/参数实验室!$E$53)/参数实验室!$E$55</f>
        <v>0.17178732141947611</v>
      </c>
      <c r="F1107">
        <f t="shared" si="47"/>
        <v>0.82956740336134449</v>
      </c>
      <c r="G1107">
        <f>LN(F1107/参数实验室!$E$58)/参数实验室!$E$59</f>
        <v>-0.28859948275715036</v>
      </c>
      <c r="H1107">
        <f>INDEX(神经网络!$F$10:$BN$70,MATCH(ROUND(G1107*2,1)/2,神经网络!$D$10:$D$70,0),MATCH(ROUND(E1107*2,1)/2,神经网络!$F$8:$BN$8,0))</f>
        <v>-0.21573636526859669</v>
      </c>
      <c r="I1107">
        <f t="shared" si="44"/>
        <v>94.481595002867991</v>
      </c>
      <c r="J1107">
        <f t="shared" si="45"/>
        <v>47.484138701568135</v>
      </c>
      <c r="K1107">
        <f t="shared" si="46"/>
        <v>1.9897506322410727</v>
      </c>
    </row>
    <row r="1108" spans="1:11">
      <c r="A1108" s="862">
        <v>41511</v>
      </c>
      <c r="B1108">
        <v>120.5</v>
      </c>
      <c r="C1108">
        <v>99.511263999999997</v>
      </c>
      <c r="D1108">
        <v>2.157295</v>
      </c>
      <c r="E1108">
        <f>LN(D1108/参数实验室!$E$53)/参数实验室!$E$55</f>
        <v>0.21409103049352166</v>
      </c>
      <c r="F1108">
        <f t="shared" si="47"/>
        <v>0.82581961825726136</v>
      </c>
      <c r="G1108">
        <f>LN(F1108/参数实验室!$E$58)/参数实验室!$E$59</f>
        <v>-0.29097601887782487</v>
      </c>
      <c r="H1108">
        <f>INDEX(神经网络!$F$10:$BN$70,MATCH(ROUND(G1108*2,1)/2,神经网络!$D$10:$D$70,0),MATCH(ROUND(E1108*2,1)/2,神经网络!$F$8:$BN$8,0))</f>
        <v>-0.16131692461569699</v>
      </c>
      <c r="I1108">
        <f t="shared" si="44"/>
        <v>94.22466497063229</v>
      </c>
      <c r="J1108">
        <f t="shared" si="45"/>
        <v>48.08267826503328</v>
      </c>
      <c r="K1108">
        <f t="shared" si="46"/>
        <v>1.9596384471610104</v>
      </c>
    </row>
    <row r="1109" spans="1:11">
      <c r="A1109" s="862">
        <v>41512</v>
      </c>
      <c r="B1109">
        <v>121.8</v>
      </c>
      <c r="C1109">
        <v>100.42999399999999</v>
      </c>
      <c r="D1109">
        <v>2.13483</v>
      </c>
      <c r="E1109">
        <f>LN(D1109/参数实验室!$E$53)/参数实验室!$E$55</f>
        <v>0.20174125100385967</v>
      </c>
      <c r="F1109">
        <f t="shared" si="47"/>
        <v>0.82454839080459763</v>
      </c>
      <c r="G1109">
        <f>LN(F1109/参数实验室!$E$58)/参数实验室!$E$59</f>
        <v>-0.29178457672249747</v>
      </c>
      <c r="H1109">
        <f>INDEX(神经网络!$F$10:$BN$70,MATCH(ROUND(G1109*2,1)/2,神经网络!$D$10:$D$70,0),MATCH(ROUND(E1109*2,1)/2,神经网络!$F$8:$BN$8,0))</f>
        <v>-0.16131692461569699</v>
      </c>
      <c r="I1109">
        <f t="shared" si="44"/>
        <v>94.060681210227244</v>
      </c>
      <c r="J1109">
        <f t="shared" si="45"/>
        <v>48.601412553369741</v>
      </c>
      <c r="K1109">
        <f t="shared" si="46"/>
        <v>1.9353487124872797</v>
      </c>
    </row>
    <row r="1110" spans="1:11">
      <c r="A1110" s="862">
        <v>41513</v>
      </c>
      <c r="B1110">
        <v>122.3</v>
      </c>
      <c r="C1110">
        <v>100.49623099999999</v>
      </c>
      <c r="D1110">
        <v>2.2342230000000001</v>
      </c>
      <c r="E1110">
        <f>LN(D1110/参数实验室!$E$53)/参数实验室!$E$55</f>
        <v>0.25542769010908184</v>
      </c>
      <c r="F1110">
        <f t="shared" si="47"/>
        <v>0.82171897792313975</v>
      </c>
      <c r="G1110">
        <f>LN(F1110/参数实验室!$E$58)/参数实验室!$E$59</f>
        <v>-0.29358869466930015</v>
      </c>
      <c r="H1110">
        <f>INDEX(神经网络!$F$10:$BN$70,MATCH(ROUND(G1110*2,1)/2,神经网络!$D$10:$D$70,0),MATCH(ROUND(E1110*2,1)/2,神经网络!$F$8:$BN$8,0))</f>
        <v>-0.10389207169501263</v>
      </c>
      <c r="I1110">
        <f t="shared" si="44"/>
        <v>93.998392294709618</v>
      </c>
      <c r="J1110">
        <f t="shared" si="45"/>
        <v>48.800925741191449</v>
      </c>
      <c r="K1110">
        <f t="shared" si="46"/>
        <v>1.9261600239556171</v>
      </c>
    </row>
    <row r="1111" spans="1:11">
      <c r="A1111" s="862">
        <v>41514</v>
      </c>
      <c r="B1111">
        <v>126.36</v>
      </c>
      <c r="C1111">
        <v>100.62268400000001</v>
      </c>
      <c r="D1111">
        <v>2.2373639999999999</v>
      </c>
      <c r="E1111">
        <f>LN(D1111/参数实验室!$E$53)/参数实验室!$E$55</f>
        <v>0.25708509073610042</v>
      </c>
      <c r="F1111">
        <f t="shared" si="47"/>
        <v>0.79631753719531506</v>
      </c>
      <c r="G1111">
        <f>LN(F1111/参数实验室!$E$58)/参数实验室!$E$59</f>
        <v>-0.31006934162586175</v>
      </c>
      <c r="H1111">
        <f>INDEX(神经网络!$F$10:$BN$70,MATCH(ROUND(G1111*2,1)/2,神经网络!$D$10:$D$70,0),MATCH(ROUND(E1111*2,1)/2,神经网络!$F$8:$BN$8,0))</f>
        <v>-0.10389207169501263</v>
      </c>
      <c r="I1111">
        <f t="shared" ref="I1111:I1174" si="48">I1110*(1+(B1111-B1110)/B1110*H1110)</f>
        <v>93.674200208784171</v>
      </c>
      <c r="J1111">
        <f t="shared" ref="J1111:J1174" si="49">J1110*B1111/B1110</f>
        <v>50.420972826303775</v>
      </c>
      <c r="K1111">
        <f t="shared" ref="K1111:K1174" si="50">I1111/J1111</f>
        <v>1.8578419843560796</v>
      </c>
    </row>
    <row r="1112" spans="1:11">
      <c r="A1112" s="862">
        <v>41515</v>
      </c>
      <c r="B1112">
        <v>122.5</v>
      </c>
      <c r="C1112">
        <v>101.189577</v>
      </c>
      <c r="D1112">
        <v>2.2391079999999999</v>
      </c>
      <c r="E1112">
        <f>LN(D1112/参数实验室!$E$53)/参数实验室!$E$55</f>
        <v>0.25800433685741397</v>
      </c>
      <c r="F1112">
        <f t="shared" si="47"/>
        <v>0.82603736326530608</v>
      </c>
      <c r="G1112">
        <f>LN(F1112/参数实验室!$E$58)/参数实验室!$E$59</f>
        <v>-0.2908376481232457</v>
      </c>
      <c r="H1112">
        <f>INDEX(神经网络!$F$10:$BN$70,MATCH(ROUND(G1112*2,1)/2,神经网络!$D$10:$D$70,0),MATCH(ROUND(E1112*2,1)/2,神经网络!$F$8:$BN$8,0))</f>
        <v>-0.10389207169501263</v>
      </c>
      <c r="I1112">
        <f t="shared" si="48"/>
        <v>93.971490062811455</v>
      </c>
      <c r="J1112">
        <f t="shared" si="49"/>
        <v>48.880731016320134</v>
      </c>
      <c r="K1112">
        <f t="shared" si="50"/>
        <v>1.9224649081339755</v>
      </c>
    </row>
    <row r="1113" spans="1:11">
      <c r="A1113" s="862">
        <v>41516</v>
      </c>
      <c r="B1113">
        <v>121.68</v>
      </c>
      <c r="C1113">
        <v>100.52598999999999</v>
      </c>
      <c r="D1113">
        <v>2.3421979999999998</v>
      </c>
      <c r="E1113">
        <f>LN(D1113/参数实验室!$E$53)/参数实验室!$E$55</f>
        <v>0.31110766411418406</v>
      </c>
      <c r="F1113">
        <f t="shared" si="47"/>
        <v>0.82615047666009189</v>
      </c>
      <c r="G1113">
        <f>LN(F1113/参数实验室!$E$58)/参数实验室!$E$59</f>
        <v>-0.29076578217527282</v>
      </c>
      <c r="H1113">
        <f>INDEX(神经网络!$F$10:$BN$70,MATCH(ROUND(G1113*2,1)/2,神经网络!$D$10:$D$70,0),MATCH(ROUND(E1113*2,1)/2,神经网络!$F$8:$BN$8,0))</f>
        <v>-4.9488545472956919E-2</v>
      </c>
      <c r="I1113">
        <f t="shared" si="48"/>
        <v>94.036841671643884</v>
      </c>
      <c r="J1113">
        <f t="shared" si="49"/>
        <v>48.553529388292517</v>
      </c>
      <c r="K1113">
        <f t="shared" si="50"/>
        <v>1.9367663454413788</v>
      </c>
    </row>
    <row r="1114" spans="1:11">
      <c r="A1114" s="862">
        <v>41517</v>
      </c>
      <c r="B1114">
        <v>133.16999999999999</v>
      </c>
      <c r="C1114">
        <v>98.249313999999998</v>
      </c>
      <c r="D1114">
        <v>2.3960520000000001</v>
      </c>
      <c r="E1114">
        <f>LN(D1114/参数实验室!$E$53)/参数实验室!$E$55</f>
        <v>0.3379264969048657</v>
      </c>
      <c r="F1114">
        <f t="shared" si="47"/>
        <v>0.73777362769392507</v>
      </c>
      <c r="G1114">
        <f>LN(F1114/参数实验室!$E$58)/参数实验室!$E$59</f>
        <v>-0.35014771195552269</v>
      </c>
      <c r="H1114">
        <f>INDEX(神经网络!$F$10:$BN$70,MATCH(ROUND(G1114*2,1)/2,神经网络!$D$10:$D$70,0),MATCH(ROUND(E1114*2,1)/2,神经网络!$F$8:$BN$8,0))</f>
        <v>-0.10379866301121218</v>
      </c>
      <c r="I1114">
        <f t="shared" si="48"/>
        <v>93.597397658990602</v>
      </c>
      <c r="J1114">
        <f t="shared" si="49"/>
        <v>53.138342444435516</v>
      </c>
      <c r="K1114">
        <f t="shared" si="50"/>
        <v>1.7613909910129655</v>
      </c>
    </row>
    <row r="1115" spans="1:11">
      <c r="A1115" s="862">
        <v>41518</v>
      </c>
      <c r="B1115">
        <v>137.08000000000001</v>
      </c>
      <c r="C1115">
        <v>96.905354000000003</v>
      </c>
      <c r="D1115">
        <v>2.4249860000000001</v>
      </c>
      <c r="E1115">
        <f>LN(D1115/参数实验室!$E$53)/参数实验室!$E$55</f>
        <v>0.35208750962032659</v>
      </c>
      <c r="F1115">
        <f t="shared" si="47"/>
        <v>0.70692554712576594</v>
      </c>
      <c r="G1115">
        <f>LN(F1115/参数实验室!$E$58)/参数实验室!$E$59</f>
        <v>-0.37256511399507686</v>
      </c>
      <c r="H1115">
        <f>INDEX(神经网络!$F$10:$BN$70,MATCH(ROUND(G1115*2,1)/2,神经网络!$D$10:$D$70,0),MATCH(ROUND(E1115*2,1)/2,神经网络!$F$8:$BN$8,0))</f>
        <v>-0.10379866301121218</v>
      </c>
      <c r="I1115">
        <f t="shared" si="48"/>
        <v>93.312147502597441</v>
      </c>
      <c r="J1115">
        <f t="shared" si="49"/>
        <v>54.698535573201333</v>
      </c>
      <c r="K1115">
        <f t="shared" si="50"/>
        <v>1.7059350222954457</v>
      </c>
    </row>
    <row r="1116" spans="1:11">
      <c r="A1116" s="862">
        <v>41519</v>
      </c>
      <c r="B1116">
        <v>136.65</v>
      </c>
      <c r="C1116">
        <v>94.785203999999993</v>
      </c>
      <c r="D1116">
        <v>2.397586</v>
      </c>
      <c r="E1116">
        <f>LN(D1116/参数实验室!$E$53)/参数实验室!$E$55</f>
        <v>0.33868155664781197</v>
      </c>
      <c r="F1116">
        <f t="shared" si="47"/>
        <v>0.69363486278814479</v>
      </c>
      <c r="G1116">
        <f>LN(F1116/参数实验室!$E$58)/参数实验室!$E$59</f>
        <v>-0.38252666761562693</v>
      </c>
      <c r="H1116">
        <f>INDEX(神经网络!$F$10:$BN$70,MATCH(ROUND(G1116*2,1)/2,神经网络!$D$10:$D$70,0),MATCH(ROUND(E1116*2,1)/2,神经网络!$F$8:$BN$8,0))</f>
        <v>-0.21538244995605116</v>
      </c>
      <c r="I1116">
        <f t="shared" si="48"/>
        <v>93.342530058375047</v>
      </c>
      <c r="J1116">
        <f t="shared" si="49"/>
        <v>54.526954231674658</v>
      </c>
      <c r="K1116">
        <f t="shared" si="50"/>
        <v>1.7118603335477054</v>
      </c>
    </row>
    <row r="1117" spans="1:11">
      <c r="A1117" s="862">
        <v>41520</v>
      </c>
      <c r="B1117">
        <v>135.30000000000001</v>
      </c>
      <c r="C1117">
        <v>94.173817</v>
      </c>
      <c r="D1117">
        <v>2.374298</v>
      </c>
      <c r="E1117">
        <f>LN(D1117/参数实验室!$E$53)/参数实验室!$E$55</f>
        <v>0.32716647720985759</v>
      </c>
      <c r="F1117">
        <f t="shared" si="47"/>
        <v>0.69603708056171465</v>
      </c>
      <c r="G1117">
        <f>LN(F1117/参数实验室!$E$58)/参数实验室!$E$59</f>
        <v>-0.38071211710579839</v>
      </c>
      <c r="H1117">
        <f>INDEX(神经网络!$F$10:$BN$70,MATCH(ROUND(G1117*2,1)/2,神经网络!$D$10:$D$70,0),MATCH(ROUND(E1117*2,1)/2,神经网络!$F$8:$BN$8,0))</f>
        <v>-0.21538244995605116</v>
      </c>
      <c r="I1117">
        <f t="shared" si="48"/>
        <v>93.541145958793948</v>
      </c>
      <c r="J1117">
        <f t="shared" si="49"/>
        <v>53.988268624556028</v>
      </c>
      <c r="K1117">
        <f t="shared" si="50"/>
        <v>1.7326198513476256</v>
      </c>
    </row>
    <row r="1118" spans="1:11">
      <c r="A1118" s="862">
        <v>41521</v>
      </c>
      <c r="B1118">
        <v>136.44999999999999</v>
      </c>
      <c r="C1118">
        <v>95.572799000000003</v>
      </c>
      <c r="D1118">
        <v>2.251439</v>
      </c>
      <c r="E1118">
        <f>LN(D1118/参数实验室!$E$53)/参数实验室!$E$55</f>
        <v>0.26448353585773632</v>
      </c>
      <c r="F1118">
        <f t="shared" si="47"/>
        <v>0.7004235910589961</v>
      </c>
      <c r="G1118">
        <f>LN(F1118/参数实验室!$E$58)/参数实验室!$E$59</f>
        <v>-0.37741480213163697</v>
      </c>
      <c r="H1118">
        <f>INDEX(神经网络!$F$10:$BN$70,MATCH(ROUND(G1118*2,1)/2,神经网络!$D$10:$D$70,0),MATCH(ROUND(E1118*2,1)/2,神经网络!$F$8:$BN$8,0))</f>
        <v>-0.32475749792892816</v>
      </c>
      <c r="I1118">
        <f t="shared" si="48"/>
        <v>93.369902874044897</v>
      </c>
      <c r="J1118">
        <f t="shared" si="49"/>
        <v>54.447148956545966</v>
      </c>
      <c r="K1118">
        <f t="shared" si="50"/>
        <v>1.7148722139438928</v>
      </c>
    </row>
    <row r="1119" spans="1:11">
      <c r="A1119" s="862">
        <v>41522</v>
      </c>
      <c r="B1119">
        <v>127.28</v>
      </c>
      <c r="C1119">
        <v>96.247197999999997</v>
      </c>
      <c r="D1119">
        <v>2.2450190000000001</v>
      </c>
      <c r="E1119">
        <f>LN(D1119/参数实验室!$E$53)/参数实验室!$E$55</f>
        <v>0.2611146526287289</v>
      </c>
      <c r="F1119">
        <f t="shared" si="47"/>
        <v>0.7561847737272156</v>
      </c>
      <c r="G1119">
        <f>LN(F1119/参数实验室!$E$58)/参数实验室!$E$59</f>
        <v>-0.33721073370423627</v>
      </c>
      <c r="H1119">
        <f>INDEX(神经网络!$F$10:$BN$70,MATCH(ROUND(G1119*2,1)/2,神经网络!$D$10:$D$70,0),MATCH(ROUND(E1119*2,1)/2,神经网络!$F$8:$BN$8,0))</f>
        <v>-0.21563933380856995</v>
      </c>
      <c r="I1119">
        <f t="shared" si="48"/>
        <v>95.407704429778477</v>
      </c>
      <c r="J1119">
        <f t="shared" si="49"/>
        <v>50.788077091895723</v>
      </c>
      <c r="K1119">
        <f t="shared" si="50"/>
        <v>1.8785453179719365</v>
      </c>
    </row>
    <row r="1120" spans="1:11">
      <c r="A1120" s="862">
        <v>41523</v>
      </c>
      <c r="B1120">
        <v>125.79</v>
      </c>
      <c r="C1120">
        <v>96.423181</v>
      </c>
      <c r="D1120">
        <v>2.1609910000000001</v>
      </c>
      <c r="E1120">
        <f>LN(D1120/参数实验室!$E$53)/参数实验室!$E$55</f>
        <v>0.21611052112219253</v>
      </c>
      <c r="F1120">
        <f t="shared" si="47"/>
        <v>0.76654090945226161</v>
      </c>
      <c r="G1120">
        <f>LN(F1120/参数实验室!$E$58)/参数实验室!$E$59</f>
        <v>-0.33007150492150295</v>
      </c>
      <c r="H1120">
        <f>INDEX(神经网络!$F$10:$BN$70,MATCH(ROUND(G1120*2,1)/2,神经网络!$D$10:$D$70,0),MATCH(ROUND(E1120*2,1)/2,神经网络!$F$8:$BN$8,0))</f>
        <v>-0.27051584967320108</v>
      </c>
      <c r="I1120">
        <f t="shared" si="48"/>
        <v>95.648549371614806</v>
      </c>
      <c r="J1120">
        <f t="shared" si="49"/>
        <v>50.193527792187012</v>
      </c>
      <c r="K1120">
        <f t="shared" si="50"/>
        <v>1.9055952745067501</v>
      </c>
    </row>
    <row r="1121" spans="1:11">
      <c r="A1121" s="862">
        <v>41524</v>
      </c>
      <c r="B1121">
        <v>121.18</v>
      </c>
      <c r="C1121">
        <v>99.628793999999999</v>
      </c>
      <c r="D1121">
        <v>2.1934279999999999</v>
      </c>
      <c r="E1121">
        <f>LN(D1121/参数实验室!$E$53)/参数实验室!$E$55</f>
        <v>0.23368731556135122</v>
      </c>
      <c r="F1121">
        <f t="shared" si="47"/>
        <v>0.82215542168674693</v>
      </c>
      <c r="G1121">
        <f>LN(F1121/参数实验室!$E$58)/参数实验室!$E$59</f>
        <v>-0.29331000028809495</v>
      </c>
      <c r="H1121">
        <f>INDEX(神经网络!$F$10:$BN$70,MATCH(ROUND(G1121*2,1)/2,神经网络!$D$10:$D$70,0),MATCH(ROUND(E1121*2,1)/2,神经网络!$F$8:$BN$8,0))</f>
        <v>-0.10389207169501263</v>
      </c>
      <c r="I1121">
        <f t="shared" si="48"/>
        <v>96.596806053871589</v>
      </c>
      <c r="J1121">
        <f t="shared" si="49"/>
        <v>48.354016200470802</v>
      </c>
      <c r="K1121">
        <f t="shared" si="50"/>
        <v>1.9976997495593978</v>
      </c>
    </row>
    <row r="1122" spans="1:11">
      <c r="A1122" s="862">
        <v>41525</v>
      </c>
      <c r="B1122">
        <v>123.46</v>
      </c>
      <c r="C1122">
        <v>101.778257</v>
      </c>
      <c r="D1122">
        <v>2.1597019999999998</v>
      </c>
      <c r="E1122">
        <f>LN(D1122/参数实验室!$E$53)/参数实验室!$E$55</f>
        <v>0.21540660534914627</v>
      </c>
      <c r="F1122">
        <f t="shared" si="47"/>
        <v>0.82438244775635838</v>
      </c>
      <c r="G1122">
        <f>LN(F1122/参数实验室!$E$58)/参数实验室!$E$59</f>
        <v>-0.29189021593797798</v>
      </c>
      <c r="H1122">
        <f>INDEX(神经网络!$F$10:$BN$70,MATCH(ROUND(G1122*2,1)/2,神经网络!$D$10:$D$70,0),MATCH(ROUND(E1122*2,1)/2,神经网络!$F$8:$BN$8,0))</f>
        <v>-0.16131692461569699</v>
      </c>
      <c r="I1122">
        <f t="shared" si="48"/>
        <v>96.407985584783191</v>
      </c>
      <c r="J1122">
        <f t="shared" si="49"/>
        <v>49.263796336937816</v>
      </c>
      <c r="K1122">
        <f t="shared" si="50"/>
        <v>1.9569743453266275</v>
      </c>
    </row>
    <row r="1123" spans="1:11">
      <c r="A1123" s="862">
        <v>41526</v>
      </c>
      <c r="B1123">
        <v>120.85</v>
      </c>
      <c r="C1123">
        <v>102.305829</v>
      </c>
      <c r="D1123">
        <v>2.210035</v>
      </c>
      <c r="E1123">
        <f>LN(D1123/参数实验室!$E$53)/参数实验室!$E$55</f>
        <v>0.24258588244400961</v>
      </c>
      <c r="F1123">
        <f t="shared" si="47"/>
        <v>0.84655216383947052</v>
      </c>
      <c r="G1123">
        <f>LN(F1123/参数实验室!$E$58)/参数实验室!$E$59</f>
        <v>-0.27796202522555225</v>
      </c>
      <c r="H1123">
        <f>INDEX(神经网络!$F$10:$BN$70,MATCH(ROUND(G1123*2,1)/2,神经网络!$D$10:$D$70,0),MATCH(ROUND(E1123*2,1)/2,神经网络!$F$8:$BN$8,0))</f>
        <v>-0.10389207169501263</v>
      </c>
      <c r="I1123">
        <f t="shared" si="48"/>
        <v>96.736766936873366</v>
      </c>
      <c r="J1123">
        <f t="shared" si="49"/>
        <v>48.222337496508466</v>
      </c>
      <c r="K1123">
        <f t="shared" si="50"/>
        <v>2.006057191729405</v>
      </c>
    </row>
    <row r="1124" spans="1:11">
      <c r="A1124" s="862">
        <v>41527</v>
      </c>
      <c r="B1124">
        <v>127.25</v>
      </c>
      <c r="C1124">
        <v>103.826024</v>
      </c>
      <c r="D1124">
        <v>2.2228119999999998</v>
      </c>
      <c r="E1124">
        <f>LN(D1124/参数实验室!$E$53)/参数实验室!$E$55</f>
        <v>0.24938681599400966</v>
      </c>
      <c r="F1124">
        <f t="shared" si="47"/>
        <v>0.81592160314341855</v>
      </c>
      <c r="G1124">
        <f>LN(F1124/参数实验室!$E$58)/参数实验室!$E$59</f>
        <v>-0.29730475830195585</v>
      </c>
      <c r="H1124">
        <f>INDEX(神经网络!$F$10:$BN$70,MATCH(ROUND(G1124*2,1)/2,神经网络!$D$10:$D$70,0),MATCH(ROUND(E1124*2,1)/2,神经网络!$F$8:$BN$8,0))</f>
        <v>-0.10389207169501263</v>
      </c>
      <c r="I1124">
        <f t="shared" si="48"/>
        <v>96.204527201603554</v>
      </c>
      <c r="J1124">
        <f t="shared" si="49"/>
        <v>50.776106300626417</v>
      </c>
      <c r="K1124">
        <f t="shared" si="50"/>
        <v>1.8946810657755515</v>
      </c>
    </row>
    <row r="1125" spans="1:11">
      <c r="A1125" s="862">
        <v>41528</v>
      </c>
      <c r="B1125">
        <v>123.44</v>
      </c>
      <c r="C1125">
        <v>104.871285</v>
      </c>
      <c r="D1125">
        <v>2.3028019999999998</v>
      </c>
      <c r="E1125">
        <f>LN(D1125/参数实验室!$E$53)/参数实验室!$E$55</f>
        <v>0.29109531824422918</v>
      </c>
      <c r="F1125">
        <f t="shared" si="47"/>
        <v>0.84957295042125736</v>
      </c>
      <c r="G1125">
        <f>LN(F1125/参数实验室!$E$58)/参数实验室!$E$59</f>
        <v>-0.27609250072674196</v>
      </c>
      <c r="H1125">
        <f>INDEX(神经网络!$F$10:$BN$70,MATCH(ROUND(G1125*2,1)/2,神经网络!$D$10:$D$70,0),MATCH(ROUND(E1125*2,1)/2,神经网络!$F$8:$BN$8,0))</f>
        <v>-4.9488545472956919E-2</v>
      </c>
      <c r="I1125">
        <f t="shared" si="48"/>
        <v>96.503784741081333</v>
      </c>
      <c r="J1125">
        <f t="shared" si="49"/>
        <v>49.255815809424952</v>
      </c>
      <c r="K1125">
        <f t="shared" si="50"/>
        <v>1.9592363491544409</v>
      </c>
    </row>
    <row r="1126" spans="1:11">
      <c r="A1126" s="862">
        <v>41529</v>
      </c>
      <c r="B1126">
        <v>134.51</v>
      </c>
      <c r="C1126">
        <v>103.34773300000001</v>
      </c>
      <c r="D1126">
        <v>2.2842820000000001</v>
      </c>
      <c r="E1126">
        <f>LN(D1126/参数实验室!$E$53)/参数实验室!$E$55</f>
        <v>0.28156893991833715</v>
      </c>
      <c r="F1126">
        <f t="shared" si="47"/>
        <v>0.76832750724853183</v>
      </c>
      <c r="G1126">
        <f>LN(F1126/参数实验室!$E$58)/参数实验室!$E$59</f>
        <v>-0.32884963666226685</v>
      </c>
      <c r="H1126">
        <f>INDEX(神经网络!$F$10:$BN$70,MATCH(ROUND(G1126*2,1)/2,神经网络!$D$10:$D$70,0),MATCH(ROUND(E1126*2,1)/2,神经网络!$F$8:$BN$8,0))</f>
        <v>-0.16120966340490714</v>
      </c>
      <c r="I1126">
        <f t="shared" si="48"/>
        <v>96.075491970747976</v>
      </c>
      <c r="J1126">
        <f t="shared" si="49"/>
        <v>53.673037787797718</v>
      </c>
      <c r="K1126">
        <f t="shared" si="50"/>
        <v>1.7900140541810405</v>
      </c>
    </row>
    <row r="1127" spans="1:11">
      <c r="A1127" s="862">
        <v>41530</v>
      </c>
      <c r="B1127">
        <v>136.31</v>
      </c>
      <c r="C1127">
        <v>101.523374</v>
      </c>
      <c r="D1127">
        <v>2.2915260000000002</v>
      </c>
      <c r="E1127">
        <f>LN(D1127/参数实验室!$E$53)/参数实验室!$E$55</f>
        <v>0.28530429753774611</v>
      </c>
      <c r="F1127">
        <f t="shared" si="47"/>
        <v>0.74479769642726146</v>
      </c>
      <c r="G1127">
        <f>LN(F1127/参数实验室!$E$58)/参数实验室!$E$59</f>
        <v>-0.34517440861739002</v>
      </c>
      <c r="H1127">
        <f>INDEX(神经网络!$F$10:$BN$70,MATCH(ROUND(G1127*2,1)/2,神经网络!$D$10:$D$70,0),MATCH(ROUND(E1127*2,1)/2,神经网络!$F$8:$BN$8,0))</f>
        <v>-0.16120966340490714</v>
      </c>
      <c r="I1127">
        <f t="shared" si="48"/>
        <v>95.868229046803904</v>
      </c>
      <c r="J1127">
        <f t="shared" si="49"/>
        <v>54.391285263955901</v>
      </c>
      <c r="K1127">
        <f t="shared" si="50"/>
        <v>1.7625659805897989</v>
      </c>
    </row>
    <row r="1128" spans="1:11">
      <c r="A1128" s="862">
        <v>41531</v>
      </c>
      <c r="B1128">
        <v>132.62</v>
      </c>
      <c r="C1128">
        <v>99.122155000000006</v>
      </c>
      <c r="D1128">
        <v>2.2279550000000001</v>
      </c>
      <c r="E1128">
        <f>LN(D1128/参数实验室!$E$53)/参数实验室!$E$55</f>
        <v>0.25211330050074149</v>
      </c>
      <c r="F1128">
        <f t="shared" si="47"/>
        <v>0.7474148318503997</v>
      </c>
      <c r="G1128">
        <f>LN(F1128/参数实验室!$E$58)/参数实验室!$E$59</f>
        <v>-0.34333336320257662</v>
      </c>
      <c r="H1128">
        <f>INDEX(神经网络!$F$10:$BN$70,MATCH(ROUND(G1128*2,1)/2,神经网络!$D$10:$D$70,0),MATCH(ROUND(E1128*2,1)/2,神经网络!$F$8:$BN$8,0))</f>
        <v>-0.21563933380856995</v>
      </c>
      <c r="I1128">
        <f t="shared" si="48"/>
        <v>96.286602793508649</v>
      </c>
      <c r="J1128">
        <f t="shared" si="49"/>
        <v>52.918877937831645</v>
      </c>
      <c r="K1128">
        <f t="shared" si="50"/>
        <v>1.8195133106681665</v>
      </c>
    </row>
    <row r="1129" spans="1:11">
      <c r="A1129" s="862">
        <v>41532</v>
      </c>
      <c r="B1129">
        <v>128.62</v>
      </c>
      <c r="C1129">
        <v>98.569483000000005</v>
      </c>
      <c r="D1129">
        <v>2.2380969999999998</v>
      </c>
      <c r="E1129">
        <f>LN(D1129/参数实验室!$E$53)/参数实验室!$E$55</f>
        <v>0.25747153545567847</v>
      </c>
      <c r="F1129">
        <f t="shared" si="47"/>
        <v>0.76636201990359198</v>
      </c>
      <c r="G1129">
        <f>LN(F1129/参数实验室!$E$58)/参数实验室!$E$59</f>
        <v>-0.33019400570287988</v>
      </c>
      <c r="H1129">
        <f>INDEX(神经网络!$F$10:$BN$70,MATCH(ROUND(G1129*2,1)/2,神经网络!$D$10:$D$70,0),MATCH(ROUND(E1129*2,1)/2,神经网络!$F$8:$BN$8,0))</f>
        <v>-0.21563933380856995</v>
      </c>
      <c r="I1129">
        <f t="shared" si="48"/>
        <v>96.912848574871418</v>
      </c>
      <c r="J1129">
        <f t="shared" si="49"/>
        <v>51.322772435257924</v>
      </c>
      <c r="K1129">
        <f t="shared" si="50"/>
        <v>1.888301118126928</v>
      </c>
    </row>
    <row r="1130" spans="1:11">
      <c r="A1130" s="862">
        <v>41533</v>
      </c>
      <c r="B1130">
        <v>130.55000000000001</v>
      </c>
      <c r="C1130">
        <v>100.572075</v>
      </c>
      <c r="D1130">
        <v>2.2525949999999999</v>
      </c>
      <c r="E1130">
        <f>LN(D1130/参数实验室!$E$53)/参数实验室!$E$55</f>
        <v>0.2650891239949385</v>
      </c>
      <c r="F1130">
        <f t="shared" si="47"/>
        <v>0.77037207966296428</v>
      </c>
      <c r="G1130">
        <f>LN(F1130/参数实验室!$E$58)/参数实验室!$E$59</f>
        <v>-0.3274548189359473</v>
      </c>
      <c r="H1130">
        <f>INDEX(神经网络!$F$10:$BN$70,MATCH(ROUND(G1130*2,1)/2,神经网络!$D$10:$D$70,0),MATCH(ROUND(E1130*2,1)/2,神经网络!$F$8:$BN$8,0))</f>
        <v>-0.21563933380856995</v>
      </c>
      <c r="I1130">
        <f t="shared" si="48"/>
        <v>96.599261507066572</v>
      </c>
      <c r="J1130">
        <f t="shared" si="49"/>
        <v>52.092893340249745</v>
      </c>
      <c r="K1130">
        <f t="shared" si="50"/>
        <v>1.854365448202679</v>
      </c>
    </row>
    <row r="1131" spans="1:11">
      <c r="A1131" s="862">
        <v>41534</v>
      </c>
      <c r="B1131">
        <v>126.57</v>
      </c>
      <c r="C1131">
        <v>101.50363900000001</v>
      </c>
      <c r="D1131">
        <v>2.2616559999999999</v>
      </c>
      <c r="E1131">
        <f>LN(D1131/参数实验室!$E$53)/参数实验室!$E$55</f>
        <v>0.26982512936967323</v>
      </c>
      <c r="F1131">
        <f t="shared" si="47"/>
        <v>0.80195653788417487</v>
      </c>
      <c r="G1131">
        <f>LN(F1131/参数实验室!$E$58)/参数实验室!$E$59</f>
        <v>-0.3063657658282265</v>
      </c>
      <c r="H1131">
        <f>INDEX(神经网络!$F$10:$BN$70,MATCH(ROUND(G1131*2,1)/2,神经网络!$D$10:$D$70,0),MATCH(ROUND(E1131*2,1)/2,神经网络!$F$8:$BN$8,0))</f>
        <v>-0.10389207169501263</v>
      </c>
      <c r="I1131">
        <f t="shared" si="48"/>
        <v>97.234311599622515</v>
      </c>
      <c r="J1131">
        <f t="shared" si="49"/>
        <v>50.504768365188887</v>
      </c>
      <c r="K1131">
        <f t="shared" si="50"/>
        <v>1.9252501248306411</v>
      </c>
    </row>
    <row r="1132" spans="1:11">
      <c r="A1132" s="862">
        <v>41535</v>
      </c>
      <c r="B1132">
        <v>130.72999999999999</v>
      </c>
      <c r="C1132">
        <v>102.272223</v>
      </c>
      <c r="D1132">
        <v>2.256529</v>
      </c>
      <c r="E1132">
        <f>LN(D1132/参数实验室!$E$53)/参数实验室!$E$55</f>
        <v>0.26714768367941932</v>
      </c>
      <c r="F1132">
        <f t="shared" si="47"/>
        <v>0.78231640021418192</v>
      </c>
      <c r="G1132">
        <f>LN(F1132/参数实验室!$E$58)/参数实验室!$E$59</f>
        <v>-0.31937960142789851</v>
      </c>
      <c r="H1132">
        <f>INDEX(神经网络!$F$10:$BN$70,MATCH(ROUND(G1132*2,1)/2,神经网络!$D$10:$D$70,0),MATCH(ROUND(E1132*2,1)/2,神经网络!$F$8:$BN$8,0))</f>
        <v>-0.10389207169501263</v>
      </c>
      <c r="I1132">
        <f t="shared" si="48"/>
        <v>96.902291404163876</v>
      </c>
      <c r="J1132">
        <f t="shared" si="49"/>
        <v>52.164718087865559</v>
      </c>
      <c r="K1132">
        <f t="shared" si="50"/>
        <v>1.8576212995332007</v>
      </c>
    </row>
    <row r="1133" spans="1:11">
      <c r="A1133" s="862">
        <v>41536</v>
      </c>
      <c r="B1133">
        <v>131.05000000000001</v>
      </c>
      <c r="C1133">
        <v>102.40825599999999</v>
      </c>
      <c r="D1133">
        <v>2.1943609999999998</v>
      </c>
      <c r="E1133">
        <f>LN(D1133/参数实验室!$E$53)/参数实验室!$E$55</f>
        <v>0.23418903056779977</v>
      </c>
      <c r="F1133">
        <f t="shared" si="47"/>
        <v>0.78144415108737109</v>
      </c>
      <c r="G1133">
        <f>LN(F1133/参数实验室!$E$58)/参数实验室!$E$59</f>
        <v>-0.31996511757725871</v>
      </c>
      <c r="H1133">
        <f>INDEX(神经网络!$F$10:$BN$70,MATCH(ROUND(G1133*2,1)/2,神经网络!$D$10:$D$70,0),MATCH(ROUND(E1133*2,1)/2,神经网络!$F$8:$BN$8,0))</f>
        <v>-0.10389207169501263</v>
      </c>
      <c r="I1133">
        <f t="shared" si="48"/>
        <v>96.877648540720813</v>
      </c>
      <c r="J1133">
        <f t="shared" si="49"/>
        <v>52.292406528071467</v>
      </c>
      <c r="K1133">
        <f t="shared" si="50"/>
        <v>1.8526140786562426</v>
      </c>
    </row>
    <row r="1134" spans="1:11">
      <c r="A1134" s="862">
        <v>41537</v>
      </c>
      <c r="B1134">
        <v>129.75</v>
      </c>
      <c r="C1134">
        <v>102.333269</v>
      </c>
      <c r="D1134">
        <v>2.1703100000000002</v>
      </c>
      <c r="E1134">
        <f>LN(D1134/参数实验室!$E$53)/参数实验室!$E$55</f>
        <v>0.22118711932911791</v>
      </c>
      <c r="F1134">
        <f t="shared" si="47"/>
        <v>0.78869571483622347</v>
      </c>
      <c r="G1134">
        <f>LN(F1134/参数实验室!$E$58)/参数实验室!$E$59</f>
        <v>-0.3151170913654735</v>
      </c>
      <c r="H1134">
        <f>INDEX(神经网络!$F$10:$BN$70,MATCH(ROUND(G1134*2,1)/2,神经网络!$D$10:$D$70,0),MATCH(ROUND(E1134*2,1)/2,神经网络!$F$8:$BN$8,0))</f>
        <v>-0.16131692461569699</v>
      </c>
      <c r="I1134">
        <f t="shared" si="48"/>
        <v>96.977490322408627</v>
      </c>
      <c r="J1134">
        <f t="shared" si="49"/>
        <v>51.773672239734999</v>
      </c>
      <c r="K1134">
        <f t="shared" si="50"/>
        <v>1.8731043429440346</v>
      </c>
    </row>
    <row r="1135" spans="1:11">
      <c r="A1135" s="862">
        <v>41538</v>
      </c>
      <c r="B1135">
        <v>127.47</v>
      </c>
      <c r="C1135">
        <v>103.95623399999999</v>
      </c>
      <c r="D1135">
        <v>2.1784880000000002</v>
      </c>
      <c r="E1135">
        <f>LN(D1135/参数实验室!$E$53)/参数实验室!$E$55</f>
        <v>0.22562422282400071</v>
      </c>
      <c r="F1135">
        <f t="shared" si="47"/>
        <v>0.81553490232995995</v>
      </c>
      <c r="G1135">
        <f>LN(F1135/参数实验室!$E$58)/参数实验室!$E$59</f>
        <v>-0.29755356847682318</v>
      </c>
      <c r="H1135">
        <f>INDEX(神经网络!$F$10:$BN$70,MATCH(ROUND(G1135*2,1)/2,神经网络!$D$10:$D$70,0),MATCH(ROUND(E1135*2,1)/2,神经网络!$F$8:$BN$8,0))</f>
        <v>-0.10389207169501263</v>
      </c>
      <c r="I1135">
        <f t="shared" si="48"/>
        <v>97.252392610889018</v>
      </c>
      <c r="J1135">
        <f t="shared" si="49"/>
        <v>50.863892103267979</v>
      </c>
      <c r="K1135">
        <f t="shared" si="50"/>
        <v>1.912012403876592</v>
      </c>
    </row>
    <row r="1136" spans="1:11">
      <c r="A1136" s="862">
        <v>41539</v>
      </c>
      <c r="B1136">
        <v>127.31</v>
      </c>
      <c r="C1136">
        <v>103.714775</v>
      </c>
      <c r="D1136">
        <v>2.1668750000000001</v>
      </c>
      <c r="E1136">
        <f>LN(D1136/参数实验室!$E$53)/参数实验室!$E$55</f>
        <v>0.2193184172837408</v>
      </c>
      <c r="F1136">
        <f t="shared" si="47"/>
        <v>0.81466322362736632</v>
      </c>
      <c r="G1136">
        <f>LN(F1136/参数实验室!$E$58)/参数实验室!$E$59</f>
        <v>-0.29811485501941154</v>
      </c>
      <c r="H1136">
        <f>INDEX(神经网络!$F$10:$BN$70,MATCH(ROUND(G1136*2,1)/2,神经网络!$D$10:$D$70,0),MATCH(ROUND(E1136*2,1)/2,神经网络!$F$8:$BN$8,0))</f>
        <v>-0.16131692461569699</v>
      </c>
      <c r="I1136">
        <f t="shared" si="48"/>
        <v>97.265074813817563</v>
      </c>
      <c r="J1136">
        <f t="shared" si="49"/>
        <v>50.800047883165028</v>
      </c>
      <c r="K1136">
        <f t="shared" si="50"/>
        <v>1.9146650223148882</v>
      </c>
    </row>
    <row r="1137" spans="1:11">
      <c r="A1137" s="862">
        <v>41540</v>
      </c>
      <c r="B1137">
        <v>128.38999999999999</v>
      </c>
      <c r="C1137">
        <v>102.382401</v>
      </c>
      <c r="D1137">
        <v>2.160342</v>
      </c>
      <c r="E1137">
        <f>LN(D1137/参数实验室!$E$53)/参数实验室!$E$55</f>
        <v>0.21575615830817446</v>
      </c>
      <c r="F1137">
        <f t="shared" si="47"/>
        <v>0.79743282965963092</v>
      </c>
      <c r="G1137">
        <f>LN(F1137/参数实验室!$E$58)/参数实验室!$E$59</f>
        <v>-0.30933476503615087</v>
      </c>
      <c r="H1137">
        <f>INDEX(神经网络!$F$10:$BN$70,MATCH(ROUND(G1137*2,1)/2,神经网络!$D$10:$D$70,0),MATCH(ROUND(E1137*2,1)/2,神经网络!$F$8:$BN$8,0))</f>
        <v>-0.16131692461569699</v>
      </c>
      <c r="I1137">
        <f t="shared" si="48"/>
        <v>97.131968671638631</v>
      </c>
      <c r="J1137">
        <f t="shared" si="49"/>
        <v>51.230996368859927</v>
      </c>
      <c r="K1137">
        <f t="shared" si="50"/>
        <v>1.895960952472886</v>
      </c>
    </row>
    <row r="1138" spans="1:11">
      <c r="A1138" s="862">
        <v>41541</v>
      </c>
      <c r="B1138">
        <v>126.39</v>
      </c>
      <c r="C1138">
        <v>99.277793000000003</v>
      </c>
      <c r="D1138">
        <v>2.1721010000000001</v>
      </c>
      <c r="E1138">
        <f>LN(D1138/参数实验室!$E$53)/参数实验室!$E$55</f>
        <v>0.22216028293788948</v>
      </c>
      <c r="F1138">
        <f t="shared" si="47"/>
        <v>0.7854877205475117</v>
      </c>
      <c r="G1138">
        <f>LN(F1138/参数实验室!$E$58)/参数实验室!$E$59</f>
        <v>-0.31725627167392489</v>
      </c>
      <c r="H1138">
        <f>INDEX(神经网络!$F$10:$BN$70,MATCH(ROUND(G1138*2,1)/2,神经网络!$D$10:$D$70,0),MATCH(ROUND(E1138*2,1)/2,神经网络!$F$8:$BN$8,0))</f>
        <v>-0.16131692461569699</v>
      </c>
      <c r="I1138">
        <f t="shared" si="48"/>
        <v>97.376053576506251</v>
      </c>
      <c r="J1138">
        <f t="shared" si="49"/>
        <v>50.432943617573066</v>
      </c>
      <c r="K1138">
        <f t="shared" si="50"/>
        <v>1.9308024991540675</v>
      </c>
    </row>
    <row r="1139" spans="1:11">
      <c r="A1139" s="862">
        <v>41542</v>
      </c>
      <c r="B1139">
        <v>128.84</v>
      </c>
      <c r="C1139">
        <v>97.356897000000004</v>
      </c>
      <c r="D1139">
        <v>2.1651989999999999</v>
      </c>
      <c r="E1139">
        <f>LN(D1139/参数实验室!$E$53)/参数实验室!$E$55</f>
        <v>0.21840556744066414</v>
      </c>
      <c r="F1139">
        <f t="shared" si="47"/>
        <v>0.75564185811859674</v>
      </c>
      <c r="G1139">
        <f>LN(F1139/参数实验室!$E$58)/参数实验室!$E$59</f>
        <v>-0.33758769685395557</v>
      </c>
      <c r="H1139">
        <f>INDEX(神经网络!$F$10:$BN$70,MATCH(ROUND(G1139*2,1)/2,神经网络!$D$10:$D$70,0),MATCH(ROUND(E1139*2,1)/2,神经网络!$F$8:$BN$8,0))</f>
        <v>-0.27051584967320108</v>
      </c>
      <c r="I1139">
        <f t="shared" si="48"/>
        <v>97.071554854607925</v>
      </c>
      <c r="J1139">
        <f t="shared" si="49"/>
        <v>51.410558237899465</v>
      </c>
      <c r="K1139">
        <f t="shared" si="50"/>
        <v>1.8881637971214933</v>
      </c>
    </row>
    <row r="1140" spans="1:11">
      <c r="A1140" s="862">
        <v>41543</v>
      </c>
      <c r="B1140">
        <v>128.91999999999999</v>
      </c>
      <c r="C1140">
        <v>97.824336000000002</v>
      </c>
      <c r="D1140">
        <v>2.1805970000000001</v>
      </c>
      <c r="E1140">
        <f>LN(D1140/参数实验室!$E$53)/参数实验室!$E$55</f>
        <v>0.22676579257346635</v>
      </c>
      <c r="F1140">
        <f t="shared" si="47"/>
        <v>0.75879875892026072</v>
      </c>
      <c r="G1140">
        <f>LN(F1140/参数实验室!$E$58)/参数实验室!$E$59</f>
        <v>-0.33539954298296321</v>
      </c>
      <c r="H1140">
        <f>INDEX(神经网络!$F$10:$BN$70,MATCH(ROUND(G1140*2,1)/2,神经网络!$D$10:$D$70,0),MATCH(ROUND(E1140*2,1)/2,神经网络!$F$8:$BN$8,0))</f>
        <v>-0.21563933380856995</v>
      </c>
      <c r="I1140">
        <f t="shared" si="48"/>
        <v>97.055249735613458</v>
      </c>
      <c r="J1140">
        <f t="shared" si="49"/>
        <v>51.442480347950934</v>
      </c>
      <c r="K1140">
        <f t="shared" si="50"/>
        <v>1.8866751579461776</v>
      </c>
    </row>
    <row r="1141" spans="1:11">
      <c r="A1141" s="862">
        <v>41544</v>
      </c>
      <c r="B1141">
        <v>130.18</v>
      </c>
      <c r="C1141">
        <v>97.945785999999998</v>
      </c>
      <c r="D1141">
        <v>2.210429</v>
      </c>
      <c r="E1141">
        <f>LN(D1141/参数实验室!$E$53)/参数实验室!$E$55</f>
        <v>0.24279618741622785</v>
      </c>
      <c r="F1141">
        <f t="shared" si="47"/>
        <v>0.75238735596865869</v>
      </c>
      <c r="G1141">
        <f>LN(F1141/参数实验室!$E$58)/参数实验室!$E$59</f>
        <v>-0.33985309230853811</v>
      </c>
      <c r="H1141">
        <f>INDEX(神经网络!$F$10:$BN$70,MATCH(ROUND(G1141*2,1)/2,神经网络!$D$10:$D$70,0),MATCH(ROUND(E1141*2,1)/2,神经网络!$F$8:$BN$8,0))</f>
        <v>-0.21563933380856995</v>
      </c>
      <c r="I1141">
        <f t="shared" si="48"/>
        <v>96.850700782476082</v>
      </c>
      <c r="J1141">
        <f t="shared" si="49"/>
        <v>51.94525358126166</v>
      </c>
      <c r="K1141">
        <f t="shared" si="50"/>
        <v>1.8644764267242555</v>
      </c>
    </row>
    <row r="1142" spans="1:11">
      <c r="A1142" s="862">
        <v>41545</v>
      </c>
      <c r="B1142">
        <v>134.69</v>
      </c>
      <c r="C1142">
        <v>98.684935999999993</v>
      </c>
      <c r="D1142">
        <v>2.211287</v>
      </c>
      <c r="E1142">
        <f>LN(D1142/参数实验室!$E$53)/参数实验室!$E$55</f>
        <v>0.24325403151839661</v>
      </c>
      <c r="F1142">
        <f t="shared" si="47"/>
        <v>0.7326819808449031</v>
      </c>
      <c r="G1142">
        <f>LN(F1142/参数实验室!$E$58)/参数实验室!$E$59</f>
        <v>-0.35378247943796848</v>
      </c>
      <c r="H1142">
        <f>INDEX(神经网络!$F$10:$BN$70,MATCH(ROUND(G1142*2,1)/2,神经网络!$D$10:$D$70,0),MATCH(ROUND(E1142*2,1)/2,神经网络!$F$8:$BN$8,0))</f>
        <v>-0.21563933380856995</v>
      </c>
      <c r="I1142">
        <f t="shared" si="48"/>
        <v>96.127159985992179</v>
      </c>
      <c r="J1142">
        <f t="shared" si="49"/>
        <v>53.744862535413525</v>
      </c>
      <c r="K1142">
        <f t="shared" si="50"/>
        <v>1.7885832329118367</v>
      </c>
    </row>
    <row r="1143" spans="1:11">
      <c r="A1143" s="862">
        <v>41546</v>
      </c>
      <c r="B1143">
        <v>138.5</v>
      </c>
      <c r="C1143">
        <v>100.637294</v>
      </c>
      <c r="D1143">
        <v>2.213641</v>
      </c>
      <c r="E1143">
        <f>LN(D1143/参数实验室!$E$53)/参数实验室!$E$55</f>
        <v>0.24450925619020858</v>
      </c>
      <c r="F1143">
        <f t="shared" si="47"/>
        <v>0.72662306137184118</v>
      </c>
      <c r="G1143">
        <f>LN(F1143/参数实验室!$E$58)/参数实验室!$E$59</f>
        <v>-0.35814080968883233</v>
      </c>
      <c r="H1143">
        <f>INDEX(神经网络!$F$10:$BN$70,MATCH(ROUND(G1143*2,1)/2,神经网络!$D$10:$D$70,0),MATCH(ROUND(E1143*2,1)/2,神经网络!$F$8:$BN$8,0))</f>
        <v>-0.21563933380856995</v>
      </c>
      <c r="I1143">
        <f t="shared" si="48"/>
        <v>95.540800823615598</v>
      </c>
      <c r="J1143">
        <f t="shared" si="49"/>
        <v>55.265153026614996</v>
      </c>
      <c r="K1143">
        <f t="shared" si="50"/>
        <v>1.7287711259499157</v>
      </c>
    </row>
    <row r="1144" spans="1:11">
      <c r="A1144" s="862">
        <v>41547</v>
      </c>
      <c r="B1144">
        <v>134.47999999999999</v>
      </c>
      <c r="C1144">
        <v>104.008957</v>
      </c>
      <c r="D1144">
        <v>2.1917499999999999</v>
      </c>
      <c r="E1144">
        <f>LN(D1144/参数实验室!$E$53)/参数实验室!$E$55</f>
        <v>0.23278444409752172</v>
      </c>
      <c r="F1144">
        <f t="shared" si="47"/>
        <v>0.77341580160618684</v>
      </c>
      <c r="G1144">
        <f>LN(F1144/参数实验室!$E$58)/参数实验室!$E$59</f>
        <v>-0.32538521875675142</v>
      </c>
      <c r="H1144">
        <f>INDEX(神经网络!$F$10:$BN$70,MATCH(ROUND(G1144*2,1)/2,神经网络!$D$10:$D$70,0),MATCH(ROUND(E1144*2,1)/2,神经网络!$F$8:$BN$8,0))</f>
        <v>-0.21563933380856995</v>
      </c>
      <c r="I1144">
        <f t="shared" si="48"/>
        <v>96.138789745329618</v>
      </c>
      <c r="J1144">
        <f t="shared" si="49"/>
        <v>53.661066996528405</v>
      </c>
      <c r="K1144">
        <f t="shared" si="50"/>
        <v>1.7915929579176892</v>
      </c>
    </row>
    <row r="1145" spans="1:11">
      <c r="A1145" s="862">
        <v>41548</v>
      </c>
      <c r="B1145">
        <v>133.99</v>
      </c>
      <c r="C1145">
        <v>106.05526</v>
      </c>
      <c r="D1145">
        <v>2.2127349999999999</v>
      </c>
      <c r="E1145">
        <f>LN(D1145/参数实验室!$E$53)/参数实验室!$E$55</f>
        <v>0.24402630740593667</v>
      </c>
      <c r="F1145">
        <f t="shared" si="47"/>
        <v>0.79151623255466819</v>
      </c>
      <c r="G1145">
        <f>LN(F1145/参数实验室!$E$58)/参数实验室!$E$59</f>
        <v>-0.3132434671309135</v>
      </c>
      <c r="H1145">
        <f>INDEX(神经网络!$F$10:$BN$70,MATCH(ROUND(G1145*2,1)/2,神经网络!$D$10:$D$70,0),MATCH(ROUND(E1145*2,1)/2,神经网络!$F$8:$BN$8,0))</f>
        <v>-0.10389207169501263</v>
      </c>
      <c r="I1145">
        <f t="shared" si="48"/>
        <v>96.214327663541866</v>
      </c>
      <c r="J1145">
        <f t="shared" si="49"/>
        <v>53.465544072463132</v>
      </c>
      <c r="K1145">
        <f t="shared" si="50"/>
        <v>1.7995576278647849</v>
      </c>
    </row>
    <row r="1146" spans="1:11">
      <c r="A1146" s="862">
        <v>41549</v>
      </c>
      <c r="B1146">
        <v>131.61000000000001</v>
      </c>
      <c r="C1146">
        <v>107.57517</v>
      </c>
      <c r="D1146">
        <v>1.8168059999999999</v>
      </c>
      <c r="E1146">
        <f>LN(D1146/参数实验室!$E$53)/参数实验室!$E$55</f>
        <v>1.1438789872769795E-2</v>
      </c>
      <c r="F1146">
        <f t="shared" si="47"/>
        <v>0.81737839069979479</v>
      </c>
      <c r="G1146">
        <f>LN(F1146/参数实验室!$E$58)/参数实验室!$E$59</f>
        <v>-0.29636849301754575</v>
      </c>
      <c r="H1146">
        <f>INDEX(神经网络!$F$10:$BN$70,MATCH(ROUND(G1146*2,1)/2,神经网络!$D$10:$D$70,0),MATCH(ROUND(E1146*2,1)/2,神经网络!$F$8:$BN$8,0))</f>
        <v>-0.37518542974089059</v>
      </c>
      <c r="I1146">
        <f t="shared" si="48"/>
        <v>96.391880136636473</v>
      </c>
      <c r="J1146">
        <f t="shared" si="49"/>
        <v>52.515861298431766</v>
      </c>
      <c r="K1146">
        <f t="shared" si="50"/>
        <v>1.8354812765779571</v>
      </c>
    </row>
    <row r="1147" spans="1:11">
      <c r="A1147" s="862">
        <v>41550</v>
      </c>
      <c r="B1147">
        <v>121.59</v>
      </c>
      <c r="C1147">
        <v>107.434488</v>
      </c>
      <c r="D1147">
        <v>2.0445540000000002</v>
      </c>
      <c r="E1147">
        <f>LN(D1147/参数实验室!$E$53)/参数实验室!$E$55</f>
        <v>0.1507672450834594</v>
      </c>
      <c r="F1147">
        <f t="shared" si="47"/>
        <v>0.88357996545768569</v>
      </c>
      <c r="G1147">
        <f>LN(F1147/参数实验室!$E$58)/参数实验室!$E$59</f>
        <v>-0.25549303682515234</v>
      </c>
      <c r="H1147">
        <f>INDEX(神经网络!$F$10:$BN$70,MATCH(ROUND(G1147*2,1)/2,神经网络!$D$10:$D$70,0),MATCH(ROUND(E1147*2,1)/2,神经网络!$F$8:$BN$8,0))</f>
        <v>-0.10392510458227178</v>
      </c>
      <c r="I1147">
        <f t="shared" si="48"/>
        <v>99.145254396232374</v>
      </c>
      <c r="J1147">
        <f t="shared" si="49"/>
        <v>48.5176170144846</v>
      </c>
      <c r="K1147">
        <f t="shared" si="50"/>
        <v>2.0434897774685274</v>
      </c>
    </row>
    <row r="1148" spans="1:11">
      <c r="A1148" s="862">
        <v>41551</v>
      </c>
      <c r="B1148">
        <v>125.93</v>
      </c>
      <c r="C1148">
        <v>106.59073100000001</v>
      </c>
      <c r="D1148">
        <v>2.1165470000000002</v>
      </c>
      <c r="E1148">
        <f>LN(D1148/参数实验室!$E$53)/参数实验室!$E$55</f>
        <v>0.19159415676552927</v>
      </c>
      <c r="F1148">
        <f t="shared" si="47"/>
        <v>0.84642842055109979</v>
      </c>
      <c r="G1148">
        <f>LN(F1148/参数实验室!$E$58)/参数实验室!$E$59</f>
        <v>-0.27803875045904886</v>
      </c>
      <c r="H1148">
        <f>INDEX(神经网络!$F$10:$BN$70,MATCH(ROUND(G1148*2,1)/2,神经网络!$D$10:$D$70,0),MATCH(ROUND(E1148*2,1)/2,神经网络!$F$8:$BN$8,0))</f>
        <v>-0.16131692461569699</v>
      </c>
      <c r="I1148">
        <f t="shared" si="48"/>
        <v>98.77747764448695</v>
      </c>
      <c r="J1148">
        <f t="shared" si="49"/>
        <v>50.249391484777085</v>
      </c>
      <c r="K1148">
        <f t="shared" si="50"/>
        <v>1.9657447528376799</v>
      </c>
    </row>
    <row r="1149" spans="1:11">
      <c r="A1149" s="862">
        <v>41552</v>
      </c>
      <c r="B1149">
        <v>129.07</v>
      </c>
      <c r="C1149">
        <v>104.494169</v>
      </c>
      <c r="D1149">
        <v>2.1046269999999998</v>
      </c>
      <c r="E1149">
        <f>LN(D1149/参数实验室!$E$53)/参数实验室!$E$55</f>
        <v>0.18493122552994598</v>
      </c>
      <c r="F1149">
        <f t="shared" si="47"/>
        <v>0.80959300379638954</v>
      </c>
      <c r="G1149">
        <f>LN(F1149/参数实验室!$E$58)/参数实验室!$E$59</f>
        <v>-0.30139159667654658</v>
      </c>
      <c r="H1149">
        <f>INDEX(神经网络!$F$10:$BN$70,MATCH(ROUND(G1149*2,1)/2,神经网络!$D$10:$D$70,0),MATCH(ROUND(E1149*2,1)/2,神经网络!$F$8:$BN$8,0))</f>
        <v>-0.16131692461569699</v>
      </c>
      <c r="I1149">
        <f t="shared" si="48"/>
        <v>98.380159580540308</v>
      </c>
      <c r="J1149">
        <f t="shared" si="49"/>
        <v>51.502334304297449</v>
      </c>
      <c r="K1149">
        <f t="shared" si="50"/>
        <v>1.9102077781420344</v>
      </c>
    </row>
    <row r="1150" spans="1:11">
      <c r="A1150" s="862">
        <v>41553</v>
      </c>
      <c r="B1150">
        <v>128.78</v>
      </c>
      <c r="C1150">
        <v>104.628484</v>
      </c>
      <c r="D1150">
        <v>2.1201490000000001</v>
      </c>
      <c r="E1150">
        <f>LN(D1150/参数实验室!$E$53)/参数实验室!$E$55</f>
        <v>0.19360018797884368</v>
      </c>
      <c r="F1150">
        <f t="shared" si="47"/>
        <v>0.81245910855722936</v>
      </c>
      <c r="G1150">
        <f>LN(F1150/参数实验室!$E$58)/参数实验室!$E$59</f>
        <v>-0.2995368002421937</v>
      </c>
      <c r="H1150">
        <f>INDEX(神经网络!$F$10:$BN$70,MATCH(ROUND(G1150*2,1)/2,神经网络!$D$10:$D$70,0),MATCH(ROUND(E1150*2,1)/2,神经网络!$F$8:$BN$8,0))</f>
        <v>-0.16131692461569699</v>
      </c>
      <c r="I1150">
        <f t="shared" si="48"/>
        <v>98.415817840307511</v>
      </c>
      <c r="J1150">
        <f t="shared" si="49"/>
        <v>51.386616655360861</v>
      </c>
      <c r="K1150">
        <f t="shared" si="50"/>
        <v>1.9152033008976155</v>
      </c>
    </row>
    <row r="1151" spans="1:11">
      <c r="A1151" s="862">
        <v>41554</v>
      </c>
      <c r="B1151">
        <v>129.46</v>
      </c>
      <c r="C1151">
        <v>104.130394</v>
      </c>
      <c r="D1151">
        <v>2.1262490000000001</v>
      </c>
      <c r="E1151">
        <f>LN(D1151/参数实验室!$E$53)/参数实验室!$E$55</f>
        <v>0.19698964875872488</v>
      </c>
      <c r="F1151">
        <f t="shared" si="47"/>
        <v>0.80434415263401815</v>
      </c>
      <c r="G1151">
        <f>LN(F1151/参数实验室!$E$58)/参数实验室!$E$59</f>
        <v>-0.30480547243474354</v>
      </c>
      <c r="H1151">
        <f>INDEX(神经网络!$F$10:$BN$70,MATCH(ROUND(G1151*2,1)/2,神经网络!$D$10:$D$70,0),MATCH(ROUND(E1151*2,1)/2,神经网络!$F$8:$BN$8,0))</f>
        <v>-0.16131692461569699</v>
      </c>
      <c r="I1151">
        <f t="shared" si="48"/>
        <v>98.331986708098114</v>
      </c>
      <c r="J1151">
        <f t="shared" si="49"/>
        <v>51.657954590798397</v>
      </c>
      <c r="K1151">
        <f t="shared" si="50"/>
        <v>1.9035207159675958</v>
      </c>
    </row>
    <row r="1152" spans="1:11">
      <c r="A1152" s="862">
        <v>41555</v>
      </c>
      <c r="B1152">
        <v>126.11</v>
      </c>
      <c r="C1152">
        <v>104.02537100000001</v>
      </c>
      <c r="D1152">
        <v>2.137629</v>
      </c>
      <c r="E1152">
        <f>LN(D1152/参数实验室!$E$53)/参数实验室!$E$55</f>
        <v>0.20328702583858238</v>
      </c>
      <c r="F1152">
        <f t="shared" si="47"/>
        <v>0.82487805090793753</v>
      </c>
      <c r="G1152">
        <f>LN(F1152/参数实验室!$E$58)/参数实验室!$E$59</f>
        <v>-0.29157477841199519</v>
      </c>
      <c r="H1152">
        <f>INDEX(神经网络!$F$10:$BN$70,MATCH(ROUND(G1152*2,1)/2,神经网络!$D$10:$D$70,0),MATCH(ROUND(E1152*2,1)/2,神经网络!$F$8:$BN$8,0))</f>
        <v>-0.16131692461569699</v>
      </c>
      <c r="I1152">
        <f t="shared" si="48"/>
        <v>98.742459099970446</v>
      </c>
      <c r="J1152">
        <f t="shared" si="49"/>
        <v>50.321216232392906</v>
      </c>
      <c r="K1152">
        <f t="shared" si="50"/>
        <v>1.962243095317074</v>
      </c>
    </row>
    <row r="1153" spans="1:11">
      <c r="A1153" s="862">
        <v>41556</v>
      </c>
      <c r="B1153">
        <v>127.37</v>
      </c>
      <c r="C1153">
        <v>105.49418799999999</v>
      </c>
      <c r="D1153">
        <v>2.1526700000000001</v>
      </c>
      <c r="E1153">
        <f>LN(D1153/参数实验室!$E$53)/参数实验室!$E$55</f>
        <v>0.21155905594256194</v>
      </c>
      <c r="F1153">
        <f t="shared" si="47"/>
        <v>0.82824988615843598</v>
      </c>
      <c r="G1153">
        <f>LN(F1153/参数实验室!$E$58)/参数实验室!$E$59</f>
        <v>-0.28943371748341534</v>
      </c>
      <c r="H1153">
        <f>INDEX(神经网络!$F$10:$BN$70,MATCH(ROUND(G1153*2,1)/2,神经网络!$D$10:$D$70,0),MATCH(ROUND(E1153*2,1)/2,神经网络!$F$8:$BN$8,0))</f>
        <v>-0.16131692461569699</v>
      </c>
      <c r="I1153">
        <f t="shared" si="48"/>
        <v>98.583309741576514</v>
      </c>
      <c r="J1153">
        <f t="shared" si="49"/>
        <v>50.823989465703633</v>
      </c>
      <c r="K1153">
        <f t="shared" si="50"/>
        <v>1.9397003418651577</v>
      </c>
    </row>
    <row r="1154" spans="1:11">
      <c r="A1154" s="862">
        <v>41557</v>
      </c>
      <c r="B1154">
        <v>131.09</v>
      </c>
      <c r="C1154">
        <v>105.578352</v>
      </c>
      <c r="D1154">
        <v>2.1626349999999999</v>
      </c>
      <c r="E1154">
        <f>LN(D1154/参数实验室!$E$53)/参数实验室!$E$55</f>
        <v>0.2170076914262668</v>
      </c>
      <c r="F1154">
        <f t="shared" si="47"/>
        <v>0.80538829811579826</v>
      </c>
      <c r="G1154">
        <f>LN(F1154/参数实验室!$E$58)/参数实验室!$E$59</f>
        <v>-0.30412458406191967</v>
      </c>
      <c r="H1154">
        <f>INDEX(神经网络!$F$10:$BN$70,MATCH(ROUND(G1154*2,1)/2,神经网络!$D$10:$D$70,0),MATCH(ROUND(E1154*2,1)/2,神经网络!$F$8:$BN$8,0))</f>
        <v>-0.16131692461569699</v>
      </c>
      <c r="I1154">
        <f t="shared" si="48"/>
        <v>98.118838189351294</v>
      </c>
      <c r="J1154">
        <f t="shared" si="49"/>
        <v>52.308367583097194</v>
      </c>
      <c r="K1154">
        <f t="shared" si="50"/>
        <v>1.8757771026495804</v>
      </c>
    </row>
    <row r="1155" spans="1:11">
      <c r="A1155" s="862">
        <v>41558</v>
      </c>
      <c r="B1155">
        <v>130.18</v>
      </c>
      <c r="C1155">
        <v>106.564333</v>
      </c>
      <c r="D1155">
        <v>2.1681699999999999</v>
      </c>
      <c r="E1155">
        <f>LN(D1155/参数实验室!$E$53)/参数实验室!$E$55</f>
        <v>0.22002326832745067</v>
      </c>
      <c r="F1155">
        <f t="shared" si="47"/>
        <v>0.81859220310339531</v>
      </c>
      <c r="G1155">
        <f>LN(F1155/参数实验室!$E$58)/参数实验室!$E$59</f>
        <v>-0.2955896593797197</v>
      </c>
      <c r="H1155">
        <f>INDEX(神经网络!$F$10:$BN$70,MATCH(ROUND(G1155*2,1)/2,神经网络!$D$10:$D$70,0),MATCH(ROUND(E1155*2,1)/2,神经网络!$F$8:$BN$8,0))</f>
        <v>-0.16131692461569699</v>
      </c>
      <c r="I1155">
        <f t="shared" si="48"/>
        <v>98.228714523117787</v>
      </c>
      <c r="J1155">
        <f t="shared" si="49"/>
        <v>51.945253581261674</v>
      </c>
      <c r="K1155">
        <f t="shared" si="50"/>
        <v>1.8910046202672124</v>
      </c>
    </row>
    <row r="1156" spans="1:11">
      <c r="A1156" s="862">
        <v>41559</v>
      </c>
      <c r="B1156">
        <v>133.13999999999999</v>
      </c>
      <c r="C1156">
        <v>106.665334</v>
      </c>
      <c r="D1156">
        <v>2.1740569999999999</v>
      </c>
      <c r="E1156">
        <f>LN(D1156/参数实验室!$E$53)/参数实验室!$E$55</f>
        <v>0.22322218519777462</v>
      </c>
      <c r="F1156">
        <f t="shared" ref="F1156:F1219" si="51">C1156/B1156</f>
        <v>0.80115167492864658</v>
      </c>
      <c r="G1156">
        <f>LN(F1156/参数实验室!$E$58)/参数实验室!$E$59</f>
        <v>-0.30689278653519259</v>
      </c>
      <c r="H1156">
        <f>INDEX(神经网络!$F$10:$BN$70,MATCH(ROUND(G1156*2,1)/2,神经网络!$D$10:$D$70,0),MATCH(ROUND(E1156*2,1)/2,神经网络!$F$8:$BN$8,0))</f>
        <v>-0.16131692461569699</v>
      </c>
      <c r="I1156">
        <f t="shared" si="48"/>
        <v>97.868413215374389</v>
      </c>
      <c r="J1156">
        <f t="shared" si="49"/>
        <v>53.126371653166224</v>
      </c>
      <c r="K1156">
        <f t="shared" si="50"/>
        <v>1.8421813907094036</v>
      </c>
    </row>
    <row r="1157" spans="1:11">
      <c r="A1157" s="862">
        <v>41560</v>
      </c>
      <c r="B1157">
        <v>134.55000000000001</v>
      </c>
      <c r="C1157">
        <v>105.863169</v>
      </c>
      <c r="D1157">
        <v>2.2466240000000002</v>
      </c>
      <c r="E1157">
        <f>LN(D1157/参数实验室!$E$53)/参数实验室!$E$55</f>
        <v>0.26195777575190055</v>
      </c>
      <c r="F1157">
        <f t="shared" si="51"/>
        <v>0.78679426978818279</v>
      </c>
      <c r="G1157">
        <f>LN(F1157/参数实验室!$E$58)/参数实验室!$E$59</f>
        <v>-0.31638397546559499</v>
      </c>
      <c r="H1157">
        <f>INDEX(神经网络!$F$10:$BN$70,MATCH(ROUND(G1157*2,1)/2,神经网络!$D$10:$D$70,0),MATCH(ROUND(E1157*2,1)/2,神经网络!$F$8:$BN$8,0))</f>
        <v>-0.10389207169501263</v>
      </c>
      <c r="I1157">
        <f t="shared" si="48"/>
        <v>97.701214459733251</v>
      </c>
      <c r="J1157">
        <f t="shared" si="49"/>
        <v>53.688998842823473</v>
      </c>
      <c r="K1157">
        <f t="shared" si="50"/>
        <v>1.8197622709590313</v>
      </c>
    </row>
    <row r="1158" spans="1:11">
      <c r="A1158" s="862">
        <v>41561</v>
      </c>
      <c r="B1158">
        <v>140.03</v>
      </c>
      <c r="C1158">
        <v>104.257302</v>
      </c>
      <c r="D1158">
        <v>2.287668</v>
      </c>
      <c r="E1158">
        <f>LN(D1158/参数实验室!$E$53)/参数实验室!$E$55</f>
        <v>0.28331639788022855</v>
      </c>
      <c r="F1158">
        <f t="shared" si="51"/>
        <v>0.74453547097050632</v>
      </c>
      <c r="G1158">
        <f>LN(F1158/参数实验室!$E$58)/参数实验室!$E$59</f>
        <v>-0.34535922971130206</v>
      </c>
      <c r="H1158">
        <f>INDEX(神经网络!$F$10:$BN$70,MATCH(ROUND(G1158*2,1)/2,神经网络!$D$10:$D$70,0),MATCH(ROUND(E1158*2,1)/2,神经网络!$F$8:$BN$8,0))</f>
        <v>-0.16120966340490714</v>
      </c>
      <c r="I1158">
        <f t="shared" si="48"/>
        <v>97.287806127932242</v>
      </c>
      <c r="J1158">
        <f t="shared" si="49"/>
        <v>55.875663381349469</v>
      </c>
      <c r="K1158">
        <f t="shared" si="50"/>
        <v>1.7411481178119772</v>
      </c>
    </row>
    <row r="1159" spans="1:11">
      <c r="A1159" s="862">
        <v>41562</v>
      </c>
      <c r="B1159">
        <v>139.63</v>
      </c>
      <c r="C1159">
        <v>100.189357</v>
      </c>
      <c r="D1159">
        <v>2.3786339999999999</v>
      </c>
      <c r="E1159">
        <f>LN(D1159/参数实验室!$E$53)/参数实验室!$E$55</f>
        <v>0.3293190060004943</v>
      </c>
      <c r="F1159">
        <f t="shared" si="51"/>
        <v>0.71753460574375139</v>
      </c>
      <c r="G1159">
        <f>LN(F1159/参数实验室!$E$58)/参数实验室!$E$59</f>
        <v>-0.36474697986742394</v>
      </c>
      <c r="H1159">
        <f>INDEX(神经网络!$F$10:$BN$70,MATCH(ROUND(G1159*2,1)/2,神经网络!$D$10:$D$70,0),MATCH(ROUND(E1159*2,1)/2,神经网络!$F$8:$BN$8,0))</f>
        <v>-0.10379866301121218</v>
      </c>
      <c r="I1159">
        <f t="shared" si="48"/>
        <v>97.332607197643824</v>
      </c>
      <c r="J1159">
        <f t="shared" si="49"/>
        <v>55.716052831092099</v>
      </c>
      <c r="K1159">
        <f t="shared" si="50"/>
        <v>1.7469401052640217</v>
      </c>
    </row>
    <row r="1160" spans="1:11">
      <c r="A1160" s="862">
        <v>41563</v>
      </c>
      <c r="B1160">
        <v>151.76</v>
      </c>
      <c r="C1160">
        <v>97.453149999999994</v>
      </c>
      <c r="D1160">
        <v>2.3111619999999999</v>
      </c>
      <c r="E1160">
        <f>LN(D1160/参数实验室!$E$53)/参数实验室!$E$55</f>
        <v>0.29537049157136575</v>
      </c>
      <c r="F1160">
        <f t="shared" si="51"/>
        <v>0.64215307063784921</v>
      </c>
      <c r="G1160">
        <f>LN(F1160/参数实验室!$E$58)/参数实验室!$E$59</f>
        <v>-0.42300287852493451</v>
      </c>
      <c r="H1160">
        <f>INDEX(神经网络!$F$10:$BN$70,MATCH(ROUND(G1160*2,1)/2,神经网络!$D$10:$D$70,0),MATCH(ROUND(E1160*2,1)/2,神经网络!$F$8:$BN$8,0))</f>
        <v>-0.27027851547339876</v>
      </c>
      <c r="I1160">
        <f t="shared" si="48"/>
        <v>96.454935327569927</v>
      </c>
      <c r="J1160">
        <f t="shared" si="49"/>
        <v>60.5562427676469</v>
      </c>
      <c r="K1160">
        <f t="shared" si="50"/>
        <v>1.592815718400258</v>
      </c>
    </row>
    <row r="1161" spans="1:11">
      <c r="A1161" s="862">
        <v>41564</v>
      </c>
      <c r="B1161">
        <v>144.13</v>
      </c>
      <c r="C1161">
        <v>98.174477999999993</v>
      </c>
      <c r="D1161">
        <v>2.3899849999999998</v>
      </c>
      <c r="E1161">
        <f>LN(D1161/参数实验室!$E$53)/参数实验室!$E$55</f>
        <v>0.33493547666616941</v>
      </c>
      <c r="F1161">
        <f t="shared" si="51"/>
        <v>0.68115227919239574</v>
      </c>
      <c r="G1161">
        <f>LN(F1161/参数实验室!$E$58)/参数实验室!$E$59</f>
        <v>-0.39205790967247728</v>
      </c>
      <c r="H1161">
        <f>INDEX(神经网络!$F$10:$BN$70,MATCH(ROUND(G1161*2,1)/2,神经网络!$D$10:$D$70,0),MATCH(ROUND(E1161*2,1)/2,神经网络!$F$8:$BN$8,0))</f>
        <v>-0.21538244995605116</v>
      </c>
      <c r="I1161">
        <f t="shared" si="48"/>
        <v>97.765635024809598</v>
      </c>
      <c r="J1161">
        <f t="shared" si="49"/>
        <v>57.511671521487528</v>
      </c>
      <c r="K1161">
        <f t="shared" si="50"/>
        <v>1.6999268572516166</v>
      </c>
    </row>
    <row r="1162" spans="1:11">
      <c r="A1162" s="862">
        <v>41565</v>
      </c>
      <c r="B1162">
        <v>146.52000000000001</v>
      </c>
      <c r="C1162">
        <v>96.940107999999995</v>
      </c>
      <c r="D1162">
        <v>2.5274570000000001</v>
      </c>
      <c r="E1162">
        <f>LN(D1162/参数实验室!$E$53)/参数实验室!$E$55</f>
        <v>0.40091502802873985</v>
      </c>
      <c r="F1162">
        <f t="shared" si="51"/>
        <v>0.66161689871689866</v>
      </c>
      <c r="G1162">
        <f>LN(F1162/参数实验室!$E$58)/参数实验室!$E$59</f>
        <v>-0.40733074597089997</v>
      </c>
      <c r="H1162">
        <f>INDEX(神经网络!$F$10:$BN$70,MATCH(ROUND(G1162*2,1)/2,神经网络!$D$10:$D$70,0),MATCH(ROUND(E1162*2,1)/2,神经网络!$F$8:$BN$8,0))</f>
        <v>-0.16096000510349537</v>
      </c>
      <c r="I1162">
        <f t="shared" si="48"/>
        <v>97.41646250858372</v>
      </c>
      <c r="J1162">
        <f t="shared" si="49"/>
        <v>58.46534455927533</v>
      </c>
      <c r="K1162">
        <f t="shared" si="50"/>
        <v>1.6662257486538481</v>
      </c>
    </row>
    <row r="1163" spans="1:11">
      <c r="A1163" s="862">
        <v>41566</v>
      </c>
      <c r="B1163">
        <v>163.19999999999999</v>
      </c>
      <c r="C1163">
        <v>95.453128000000007</v>
      </c>
      <c r="D1163">
        <v>2.7172580000000002</v>
      </c>
      <c r="E1163">
        <f>LN(D1163/参数实验室!$E$53)/参数实验室!$E$55</f>
        <v>0.48634051766421144</v>
      </c>
      <c r="F1163">
        <f t="shared" si="51"/>
        <v>0.58488436274509814</v>
      </c>
      <c r="G1163">
        <f>LN(F1163/参数实验室!$E$58)/参数实验室!$E$59</f>
        <v>-0.47203083090676218</v>
      </c>
      <c r="H1163">
        <f>INDEX(神经网络!$F$10:$BN$70,MATCH(ROUND(G1163*2,1)/2,神经网络!$D$10:$D$70,0),MATCH(ROUND(E1163*2,1)/2,神经网络!$F$8:$BN$8,0))</f>
        <v>1.6980657597198747</v>
      </c>
      <c r="I1163">
        <f t="shared" si="48"/>
        <v>95.631416277581337</v>
      </c>
      <c r="J1163">
        <f t="shared" si="49"/>
        <v>65.121104505007722</v>
      </c>
      <c r="K1163">
        <f t="shared" si="50"/>
        <v>1.4685164971399927</v>
      </c>
    </row>
    <row r="1164" spans="1:11">
      <c r="A1164" s="862">
        <v>41567</v>
      </c>
      <c r="B1164">
        <v>173.14</v>
      </c>
      <c r="C1164">
        <v>95.633373000000006</v>
      </c>
      <c r="D1164">
        <v>2.715373</v>
      </c>
      <c r="E1164">
        <f>LN(D1164/参数实验室!$E$53)/参数实验室!$E$55</f>
        <v>0.48552182228286395</v>
      </c>
      <c r="F1164">
        <f t="shared" si="51"/>
        <v>0.55234707750952994</v>
      </c>
      <c r="G1164">
        <f>LN(F1164/参数实验室!$E$58)/参数实验室!$E$59</f>
        <v>-0.50207218775255102</v>
      </c>
      <c r="H1164">
        <f>INDEX(神经网络!$F$10:$BN$70,MATCH(ROUND(G1164*2,1)/2,神经网络!$D$10:$D$70,0),MATCH(ROUND(E1164*2,1)/2,神经网络!$F$8:$BN$8,0))</f>
        <v>-0.26856207636320539</v>
      </c>
      <c r="I1164">
        <f t="shared" si="48"/>
        <v>105.52198631025732</v>
      </c>
      <c r="J1164">
        <f t="shared" si="49"/>
        <v>69.087426678903412</v>
      </c>
      <c r="K1164">
        <f t="shared" si="50"/>
        <v>1.5273688916029577</v>
      </c>
    </row>
    <row r="1165" spans="1:11">
      <c r="A1165" s="862">
        <v>41568</v>
      </c>
      <c r="B1165">
        <v>178.19</v>
      </c>
      <c r="C1165">
        <v>94.698359999999994</v>
      </c>
      <c r="D1165">
        <v>2.8713839999999999</v>
      </c>
      <c r="E1165">
        <f>LN(D1165/参数实验室!$E$53)/参数实验室!$E$55</f>
        <v>0.55142851859366526</v>
      </c>
      <c r="F1165">
        <f t="shared" si="51"/>
        <v>0.53144598462315507</v>
      </c>
      <c r="G1165">
        <f>LN(F1165/参数实验室!$E$58)/参数实验室!$E$59</f>
        <v>-0.52231845758039042</v>
      </c>
      <c r="H1165">
        <f>INDEX(神经网络!$F$10:$BN$70,MATCH(ROUND(G1165*2,1)/2,神经网络!$D$10:$D$70,0),MATCH(ROUND(E1165*2,1)/2,神经网络!$F$8:$BN$8,0))</f>
        <v>1.7429025609136999</v>
      </c>
      <c r="I1165">
        <f t="shared" si="48"/>
        <v>104.6954125611841</v>
      </c>
      <c r="J1165">
        <f t="shared" si="49"/>
        <v>71.10250987590274</v>
      </c>
      <c r="K1165">
        <f t="shared" si="50"/>
        <v>1.4724573400279684</v>
      </c>
    </row>
    <row r="1166" spans="1:11">
      <c r="A1166" s="862">
        <v>41569</v>
      </c>
      <c r="B1166">
        <v>192.69</v>
      </c>
      <c r="C1166">
        <v>92.848347000000004</v>
      </c>
      <c r="D1166">
        <v>2.9764200000000001</v>
      </c>
      <c r="E1166">
        <f>LN(D1166/参数实验室!$E$53)/参数实验室!$E$55</f>
        <v>0.5938136225691224</v>
      </c>
      <c r="F1166">
        <f t="shared" si="51"/>
        <v>0.48185347968239145</v>
      </c>
      <c r="G1166">
        <f>LN(F1166/参数实验室!$E$58)/参数实验室!$E$59</f>
        <v>-0.57373393677231732</v>
      </c>
      <c r="H1166">
        <f>INDEX(神经网络!$F$10:$BN$70,MATCH(ROUND(G1166*2,1)/2,神经网络!$D$10:$D$70,0),MATCH(ROUND(E1166*2,1)/2,神经网络!$F$8:$BN$8,0))</f>
        <v>1.786247949911995</v>
      </c>
      <c r="I1166">
        <f t="shared" si="48"/>
        <v>119.54401006215306</v>
      </c>
      <c r="J1166">
        <f t="shared" si="49"/>
        <v>76.888392322732471</v>
      </c>
      <c r="K1166">
        <f t="shared" si="50"/>
        <v>1.5547731777298357</v>
      </c>
    </row>
    <row r="1167" spans="1:11">
      <c r="A1167" s="862">
        <v>41570</v>
      </c>
      <c r="B1167">
        <v>195.01</v>
      </c>
      <c r="C1167">
        <v>92.471969999999999</v>
      </c>
      <c r="D1167">
        <v>3.1264699999999999</v>
      </c>
      <c r="E1167">
        <f>LN(D1167/参数实验室!$E$53)/参数实验室!$E$55</f>
        <v>0.6518378234011285</v>
      </c>
      <c r="F1167">
        <f t="shared" si="51"/>
        <v>0.47419091328649815</v>
      </c>
      <c r="G1167">
        <f>LN(F1167/参数实验室!$E$58)/参数实验室!$E$59</f>
        <v>-0.58214738514810094</v>
      </c>
      <c r="H1167">
        <f>INDEX(神经网络!$F$10:$BN$70,MATCH(ROUND(G1167*2,1)/2,神经网络!$D$10:$D$70,0),MATCH(ROUND(E1167*2,1)/2,神经网络!$F$8:$BN$8,0))</f>
        <v>1.8173759239082927</v>
      </c>
      <c r="I1167">
        <f t="shared" si="48"/>
        <v>122.1149881280768</v>
      </c>
      <c r="J1167">
        <f t="shared" si="49"/>
        <v>77.814133514225233</v>
      </c>
      <c r="K1167">
        <f t="shared" si="50"/>
        <v>1.5693163004347137</v>
      </c>
    </row>
    <row r="1168" spans="1:11">
      <c r="A1168" s="862">
        <v>41571</v>
      </c>
      <c r="B1168">
        <v>190.36</v>
      </c>
      <c r="C1168">
        <v>92.468185000000005</v>
      </c>
      <c r="D1168">
        <v>2.945818</v>
      </c>
      <c r="E1168">
        <f>LN(D1168/参数实验室!$E$53)/参数实验室!$E$55</f>
        <v>0.58162122837473129</v>
      </c>
      <c r="F1168">
        <f t="shared" si="51"/>
        <v>0.48575428136163057</v>
      </c>
      <c r="G1168">
        <f>LN(F1168/参数实验室!$E$58)/参数实验室!$E$59</f>
        <v>-0.56950213395637006</v>
      </c>
      <c r="H1168">
        <f>INDEX(神经网络!$F$10:$BN$70,MATCH(ROUND(G1168*2,1)/2,神经网络!$D$10:$D$70,0),MATCH(ROUND(E1168*2,1)/2,神经网络!$F$8:$BN$8,0))</f>
        <v>1.786247949911995</v>
      </c>
      <c r="I1168">
        <f t="shared" si="48"/>
        <v>116.82311025985848</v>
      </c>
      <c r="J1168">
        <f t="shared" si="49"/>
        <v>75.958660867483303</v>
      </c>
      <c r="K1168">
        <f t="shared" si="50"/>
        <v>1.53798275174528</v>
      </c>
    </row>
    <row r="1169" spans="1:11">
      <c r="A1169" s="862">
        <v>41572</v>
      </c>
      <c r="B1169">
        <v>185.65</v>
      </c>
      <c r="C1169">
        <v>91.269506000000007</v>
      </c>
      <c r="D1169">
        <v>2.7200890000000002</v>
      </c>
      <c r="E1169">
        <f>LN(D1169/参数实验室!$E$53)/参数实验室!$E$55</f>
        <v>0.48756901447910411</v>
      </c>
      <c r="F1169">
        <f t="shared" si="51"/>
        <v>0.49162136277942364</v>
      </c>
      <c r="G1169">
        <f>LN(F1169/参数实验室!$E$58)/参数实验室!$E$59</f>
        <v>-0.56320077293830706</v>
      </c>
      <c r="H1169">
        <f>INDEX(神经网络!$F$10:$BN$70,MATCH(ROUND(G1169*2,1)/2,神经网络!$D$10:$D$70,0),MATCH(ROUND(E1169*2,1)/2,神经网络!$F$8:$BN$8,0))</f>
        <v>-0.37160986291665699</v>
      </c>
      <c r="I1169">
        <f t="shared" si="48"/>
        <v>111.65994864990412</v>
      </c>
      <c r="J1169">
        <f t="shared" si="49"/>
        <v>74.079246638202747</v>
      </c>
      <c r="K1169">
        <f t="shared" si="50"/>
        <v>1.5073040523109338</v>
      </c>
    </row>
    <row r="1170" spans="1:11">
      <c r="A1170" s="862">
        <v>41573</v>
      </c>
      <c r="B1170">
        <v>185.26</v>
      </c>
      <c r="C1170">
        <v>90.468012999999999</v>
      </c>
      <c r="D1170">
        <v>2.630118</v>
      </c>
      <c r="E1170">
        <f>LN(D1170/参数实验室!$E$53)/参数实验室!$E$55</f>
        <v>0.44788696619343177</v>
      </c>
      <c r="F1170">
        <f t="shared" si="51"/>
        <v>0.48832998488610602</v>
      </c>
      <c r="G1170">
        <f>LN(F1170/参数实验室!$E$58)/参数实验室!$E$59</f>
        <v>-0.5667264571362195</v>
      </c>
      <c r="H1170">
        <f>INDEX(神经网络!$F$10:$BN$70,MATCH(ROUND(G1170*2,1)/2,神经网络!$D$10:$D$70,0),MATCH(ROUND(E1170*2,1)/2,神经网络!$F$8:$BN$8,0))</f>
        <v>-0.42656876992200154</v>
      </c>
      <c r="I1170">
        <f t="shared" si="48"/>
        <v>111.74711609349323</v>
      </c>
      <c r="J1170">
        <f t="shared" si="49"/>
        <v>73.923626351701813</v>
      </c>
      <c r="K1170">
        <f t="shared" si="50"/>
        <v>1.5116563081177994</v>
      </c>
    </row>
    <row r="1171" spans="1:11">
      <c r="A1171" s="862">
        <v>41574</v>
      </c>
      <c r="B1171">
        <v>182.28</v>
      </c>
      <c r="C1171">
        <v>90.533891999999994</v>
      </c>
      <c r="D1171">
        <v>2.8304420000000001</v>
      </c>
      <c r="E1171">
        <f>LN(D1171/参数实验室!$E$53)/参数实验室!$E$55</f>
        <v>0.53448577517208828</v>
      </c>
      <c r="F1171">
        <f t="shared" si="51"/>
        <v>0.49667485187623434</v>
      </c>
      <c r="G1171">
        <f>LN(F1171/参数实验室!$E$58)/参数实验室!$E$59</f>
        <v>-0.5578332176216092</v>
      </c>
      <c r="H1171">
        <f>INDEX(神经网络!$F$10:$BN$70,MATCH(ROUND(G1171*2,1)/2,神经网络!$D$10:$D$70,0),MATCH(ROUND(E1171*2,1)/2,神经网络!$F$8:$BN$8,0))</f>
        <v>-0.32083824259101401</v>
      </c>
      <c r="I1171">
        <f t="shared" si="48"/>
        <v>112.51387704008674</v>
      </c>
      <c r="J1171">
        <f t="shared" si="49"/>
        <v>72.734527752284393</v>
      </c>
      <c r="K1171">
        <f t="shared" si="50"/>
        <v>1.5469114946794027</v>
      </c>
    </row>
    <row r="1172" spans="1:11">
      <c r="A1172" s="862">
        <v>41575</v>
      </c>
      <c r="B1172">
        <v>195.8</v>
      </c>
      <c r="C1172">
        <v>90.734029000000007</v>
      </c>
      <c r="D1172">
        <v>2.8433079999999999</v>
      </c>
      <c r="E1172">
        <f>LN(D1172/参数实验室!$E$53)/参数实验室!$E$55</f>
        <v>0.53983628629936875</v>
      </c>
      <c r="F1172">
        <f t="shared" si="51"/>
        <v>0.46340157814096017</v>
      </c>
      <c r="G1172">
        <f>LN(F1172/参数实验室!$E$58)/参数实验室!$E$59</f>
        <v>-0.59422742249146043</v>
      </c>
      <c r="H1172">
        <f>INDEX(神经网络!$F$10:$BN$70,MATCH(ROUND(G1172*2,1)/2,神经网络!$D$10:$D$70,0),MATCH(ROUND(E1172*2,1)/2,神经网络!$F$8:$BN$8,0))</f>
        <v>-0.42257397805132496</v>
      </c>
      <c r="I1172">
        <f t="shared" si="48"/>
        <v>109.83637450620364</v>
      </c>
      <c r="J1172">
        <f t="shared" si="49"/>
        <v>78.129364350983565</v>
      </c>
      <c r="K1172">
        <f t="shared" si="50"/>
        <v>1.4058270589887492</v>
      </c>
    </row>
    <row r="1173" spans="1:11">
      <c r="A1173" s="862">
        <v>41576</v>
      </c>
      <c r="B1173">
        <v>200.01</v>
      </c>
      <c r="C1173">
        <v>91.292107999999999</v>
      </c>
      <c r="D1173">
        <v>2.9202599999999999</v>
      </c>
      <c r="E1173">
        <f>LN(D1173/参数实验室!$E$53)/参数实验室!$E$55</f>
        <v>0.57134099541455419</v>
      </c>
      <c r="F1173">
        <f t="shared" si="51"/>
        <v>0.45643771811409434</v>
      </c>
      <c r="G1173">
        <f>LN(F1173/参数实验室!$E$58)/参数实验室!$E$59</f>
        <v>-0.60217463661477033</v>
      </c>
      <c r="H1173">
        <f>INDEX(神经网络!$F$10:$BN$70,MATCH(ROUND(G1173*2,1)/2,神经网络!$D$10:$D$70,0),MATCH(ROUND(E1173*2,1)/2,神经网络!$F$8:$BN$8,0))</f>
        <v>-0.42257397805132496</v>
      </c>
      <c r="I1173">
        <f t="shared" si="48"/>
        <v>108.83840252704967</v>
      </c>
      <c r="J1173">
        <f t="shared" si="49"/>
        <v>79.809265392442398</v>
      </c>
      <c r="K1173">
        <f t="shared" si="50"/>
        <v>1.3637314162943819</v>
      </c>
    </row>
    <row r="1174" spans="1:11">
      <c r="A1174" s="862">
        <v>41577</v>
      </c>
      <c r="B1174">
        <v>202.32</v>
      </c>
      <c r="C1174">
        <v>89.956691000000006</v>
      </c>
      <c r="D1174">
        <v>2.8151449999999998</v>
      </c>
      <c r="E1174">
        <f>LN(D1174/参数实验室!$E$53)/参数实验室!$E$55</f>
        <v>0.52809255882896822</v>
      </c>
      <c r="F1174">
        <f t="shared" si="51"/>
        <v>0.44462579576907874</v>
      </c>
      <c r="G1174">
        <f>LN(F1174/参数实验室!$E$58)/参数实验室!$E$59</f>
        <v>-0.61593590927712893</v>
      </c>
      <c r="H1174">
        <f>INDEX(神经网络!$F$10:$BN$70,MATCH(ROUND(G1174*2,1)/2,神经网络!$D$10:$D$70,0),MATCH(ROUND(E1174*2,1)/2,神经网络!$F$8:$BN$8,0))</f>
        <v>-0.42257397805132496</v>
      </c>
      <c r="I1174">
        <f t="shared" si="48"/>
        <v>108.30721829013849</v>
      </c>
      <c r="J1174">
        <f t="shared" si="49"/>
        <v>80.731016320178725</v>
      </c>
      <c r="K1174">
        <f t="shared" si="50"/>
        <v>1.3415812562125158</v>
      </c>
    </row>
    <row r="1175" spans="1:11">
      <c r="A1175" s="862">
        <v>41578</v>
      </c>
      <c r="B1175">
        <v>201.27</v>
      </c>
      <c r="C1175">
        <v>89.012479999999996</v>
      </c>
      <c r="D1175">
        <v>2.874123</v>
      </c>
      <c r="E1175">
        <f>LN(D1175/参数实验室!$E$53)/参数实验室!$E$55</f>
        <v>0.55255334339329654</v>
      </c>
      <c r="F1175">
        <f t="shared" si="51"/>
        <v>0.44225408655040488</v>
      </c>
      <c r="G1175">
        <f>LN(F1175/参数实验室!$E$58)/参数实验室!$E$59</f>
        <v>-0.61874306313107408</v>
      </c>
      <c r="H1175">
        <f>INDEX(神经网络!$F$10:$BN$70,MATCH(ROUND(G1175*2,1)/2,神经网络!$D$10:$D$70,0),MATCH(ROUND(E1175*2,1)/2,神经网络!$F$8:$BN$8,0))</f>
        <v>-0.42257397805132496</v>
      </c>
      <c r="I1175">
        <f t="shared" ref="I1175:I1238" si="52">I1174*(1+(B1175-B1174)/B1174*H1174)</f>
        <v>108.54474400528659</v>
      </c>
      <c r="J1175">
        <f t="shared" ref="J1175:J1238" si="53">J1174*B1175/B1174</f>
        <v>80.312038625753132</v>
      </c>
      <c r="K1175">
        <f t="shared" ref="K1175:K1238" si="54">I1175/J1175</f>
        <v>1.3515376506764487</v>
      </c>
    </row>
    <row r="1176" spans="1:11">
      <c r="A1176" s="862">
        <v>41579</v>
      </c>
      <c r="B1176">
        <v>203.73</v>
      </c>
      <c r="C1176">
        <v>88.387670999999997</v>
      </c>
      <c r="D1176">
        <v>2.8528060000000002</v>
      </c>
      <c r="E1176">
        <f>LN(D1176/参数实验室!$E$53)/参数实验室!$E$55</f>
        <v>0.54377065513269174</v>
      </c>
      <c r="F1176">
        <f t="shared" si="51"/>
        <v>0.43384710646443825</v>
      </c>
      <c r="G1176">
        <f>LN(F1176/参数实验室!$E$58)/参数实验室!$E$59</f>
        <v>-0.62881626692358927</v>
      </c>
      <c r="H1176">
        <f>INDEX(神经网络!$F$10:$BN$70,MATCH(ROUND(G1176*2,1)/2,神经网络!$D$10:$D$70,0),MATCH(ROUND(E1176*2,1)/2,神经网络!$F$8:$BN$8,0))</f>
        <v>-0.51720571694218098</v>
      </c>
      <c r="I1176">
        <f t="shared" si="52"/>
        <v>107.98412526773824</v>
      </c>
      <c r="J1176">
        <f t="shared" si="53"/>
        <v>81.29364350983596</v>
      </c>
      <c r="K1176">
        <f t="shared" si="54"/>
        <v>1.3283218786309279</v>
      </c>
    </row>
    <row r="1177" spans="1:11">
      <c r="A1177" s="862">
        <v>41580</v>
      </c>
      <c r="B1177">
        <v>207.12</v>
      </c>
      <c r="C1177">
        <v>88.378192999999996</v>
      </c>
      <c r="D1177">
        <v>2.867318</v>
      </c>
      <c r="E1177">
        <f>LN(D1177/参数实验室!$E$53)/参数实验室!$E$55</f>
        <v>0.54975675466771978</v>
      </c>
      <c r="F1177">
        <f t="shared" si="51"/>
        <v>0.42670042970258787</v>
      </c>
      <c r="G1177">
        <f>LN(F1177/参数实验室!$E$58)/参数实验室!$E$59</f>
        <v>-0.63753408499467124</v>
      </c>
      <c r="H1177">
        <f>INDEX(神经网络!$F$10:$BN$70,MATCH(ROUND(G1177*2,1)/2,神经网络!$D$10:$D$70,0),MATCH(ROUND(E1177*2,1)/2,神经网络!$F$8:$BN$8,0))</f>
        <v>-0.51720571694218098</v>
      </c>
      <c r="I1177">
        <f t="shared" si="52"/>
        <v>107.0547995744965</v>
      </c>
      <c r="J1177">
        <f t="shared" si="53"/>
        <v>82.646342923267198</v>
      </c>
      <c r="K1177">
        <f t="shared" si="54"/>
        <v>1.2953361974393867</v>
      </c>
    </row>
    <row r="1178" spans="1:11">
      <c r="A1178" s="862">
        <v>41581</v>
      </c>
      <c r="B1178">
        <v>205.02</v>
      </c>
      <c r="C1178">
        <v>87.968519000000001</v>
      </c>
      <c r="D1178">
        <v>2.9276040000000001</v>
      </c>
      <c r="E1178">
        <f>LN(D1178/参数实验室!$E$53)/参数实验室!$E$55</f>
        <v>0.57430416705417497</v>
      </c>
      <c r="F1178">
        <f t="shared" si="51"/>
        <v>0.42907286606184758</v>
      </c>
      <c r="G1178">
        <f>LN(F1178/参数实验室!$E$58)/参数实验室!$E$59</f>
        <v>-0.63462400118804518</v>
      </c>
      <c r="H1178">
        <f>INDEX(神经网络!$F$10:$BN$70,MATCH(ROUND(G1178*2,1)/2,神经网络!$D$10:$D$70,0),MATCH(ROUND(E1178*2,1)/2,神经网络!$F$8:$BN$8,0))</f>
        <v>-0.51720571694218098</v>
      </c>
      <c r="I1178">
        <f t="shared" si="52"/>
        <v>107.61619221725751</v>
      </c>
      <c r="J1178">
        <f t="shared" si="53"/>
        <v>81.808387534415999</v>
      </c>
      <c r="K1178">
        <f t="shared" si="54"/>
        <v>1.3154664877361677</v>
      </c>
    </row>
    <row r="1179" spans="1:11">
      <c r="A1179" s="862">
        <v>41582</v>
      </c>
      <c r="B1179">
        <v>216.48</v>
      </c>
      <c r="C1179">
        <v>89.143848000000006</v>
      </c>
      <c r="D1179">
        <v>3.1028570000000002</v>
      </c>
      <c r="E1179">
        <f>LN(D1179/参数实验室!$E$53)/参数实验室!$E$55</f>
        <v>0.64289379244006906</v>
      </c>
      <c r="F1179">
        <f t="shared" si="51"/>
        <v>0.41178791574279383</v>
      </c>
      <c r="G1179">
        <f>LN(F1179/参数实验室!$E$58)/参数实验室!$E$59</f>
        <v>-0.65620511047767227</v>
      </c>
      <c r="H1179">
        <f>INDEX(神经网络!$F$10:$BN$70,MATCH(ROUND(G1179*2,1)/2,神经网络!$D$10:$D$70,0),MATCH(ROUND(E1179*2,1)/2,神经网络!$F$8:$BN$8,0))</f>
        <v>-0.41431067930507093</v>
      </c>
      <c r="I1179">
        <f t="shared" si="52"/>
        <v>104.50498221391832</v>
      </c>
      <c r="J1179">
        <f t="shared" si="53"/>
        <v>86.381229799289699</v>
      </c>
      <c r="K1179">
        <f t="shared" si="54"/>
        <v>1.2098112339537177</v>
      </c>
    </row>
    <row r="1180" spans="1:11">
      <c r="A1180" s="862">
        <v>41583</v>
      </c>
      <c r="B1180">
        <v>230.43</v>
      </c>
      <c r="C1180">
        <v>89.741173000000003</v>
      </c>
      <c r="D1180">
        <v>3.2355079999999998</v>
      </c>
      <c r="E1180">
        <f>LN(D1180/参数实验室!$E$53)/参数实验室!$E$55</f>
        <v>0.69228138735164513</v>
      </c>
      <c r="F1180">
        <f t="shared" si="51"/>
        <v>0.38945090916981295</v>
      </c>
      <c r="G1180">
        <f>LN(F1180/参数实验室!$E$58)/参数实验室!$E$59</f>
        <v>-0.68547654972042849</v>
      </c>
      <c r="H1180">
        <f>INDEX(神经网络!$F$10:$BN$70,MATCH(ROUND(G1180*2,1)/2,神经网络!$D$10:$D$70,0),MATCH(ROUND(E1180*2,1)/2,神经网络!$F$8:$BN$8,0))</f>
        <v>-0.44850717862515771</v>
      </c>
      <c r="I1180">
        <f t="shared" si="52"/>
        <v>101.71488360944313</v>
      </c>
      <c r="J1180">
        <f t="shared" si="53"/>
        <v>91.947647739515546</v>
      </c>
      <c r="K1180">
        <f t="shared" si="54"/>
        <v>1.1062260548263054</v>
      </c>
    </row>
    <row r="1181" spans="1:11">
      <c r="A1181" s="862">
        <v>41584</v>
      </c>
      <c r="B1181">
        <v>256.82</v>
      </c>
      <c r="C1181">
        <v>89.528121999999996</v>
      </c>
      <c r="D1181">
        <v>3.4423849999999998</v>
      </c>
      <c r="E1181">
        <f>LN(D1181/参数实验室!$E$53)/参数实验室!$E$55</f>
        <v>0.76540083824950622</v>
      </c>
      <c r="F1181">
        <f t="shared" si="51"/>
        <v>0.3486026088310879</v>
      </c>
      <c r="G1181">
        <f>LN(F1181/参数实验室!$E$58)/参数实验室!$E$59</f>
        <v>-0.74363310959283047</v>
      </c>
      <c r="H1181">
        <f>INDEX(神经网络!$F$10:$BN$70,MATCH(ROUND(G1181*2,1)/2,神经网络!$D$10:$D$70,0),MATCH(ROUND(E1181*2,1)/2,神经网络!$F$8:$BN$8,0))</f>
        <v>-0.47740522011435438</v>
      </c>
      <c r="I1181">
        <f t="shared" si="52"/>
        <v>96.490268820126104</v>
      </c>
      <c r="J1181">
        <f t="shared" si="53"/>
        <v>102.47795379274565</v>
      </c>
      <c r="K1181">
        <f t="shared" si="54"/>
        <v>0.94157099404298006</v>
      </c>
    </row>
    <row r="1182" spans="1:11">
      <c r="A1182" s="862">
        <v>41585</v>
      </c>
      <c r="B1182">
        <v>294.20999999999998</v>
      </c>
      <c r="C1182">
        <v>90.380415999999997</v>
      </c>
      <c r="D1182">
        <v>3.6503329999999998</v>
      </c>
      <c r="E1182">
        <f>LN(D1182/参数实验室!$E$53)/参数实验室!$E$55</f>
        <v>0.83459790947645862</v>
      </c>
      <c r="F1182">
        <f t="shared" si="51"/>
        <v>0.30719695455626933</v>
      </c>
      <c r="G1182">
        <f>LN(F1182/参数实验室!$E$58)/参数实验室!$E$59</f>
        <v>-0.80999750707580975</v>
      </c>
      <c r="H1182">
        <f>INDEX(神经网络!$F$10:$BN$70,MATCH(ROUND(G1182*2,1)/2,神经网络!$D$10:$D$70,0),MATCH(ROUND(E1182*2,1)/2,神经网络!$F$8:$BN$8,0))</f>
        <v>1.6823314853151423</v>
      </c>
      <c r="I1182">
        <f t="shared" si="52"/>
        <v>89.78374759688235</v>
      </c>
      <c r="J1182">
        <f t="shared" si="53"/>
        <v>117.39754997805349</v>
      </c>
      <c r="K1182">
        <f t="shared" si="54"/>
        <v>0.76478382737686335</v>
      </c>
    </row>
    <row r="1183" spans="1:11">
      <c r="A1183" s="862">
        <v>41586</v>
      </c>
      <c r="B1183">
        <v>319.81</v>
      </c>
      <c r="C1183">
        <v>92.529996999999995</v>
      </c>
      <c r="D1183">
        <v>4.0500439999999998</v>
      </c>
      <c r="E1183">
        <f>LN(D1183/参数实验室!$E$53)/参数实验室!$E$55</f>
        <v>0.95718530097609766</v>
      </c>
      <c r="F1183">
        <f t="shared" si="51"/>
        <v>0.28932802914230321</v>
      </c>
      <c r="G1183">
        <f>LN(F1183/参数实验室!$E$58)/参数实验室!$E$59</f>
        <v>-0.84145095717995466</v>
      </c>
      <c r="H1183">
        <f>INDEX(神经网络!$F$10:$BN$70,MATCH(ROUND(G1183*2,1)/2,神经网络!$D$10:$D$70,0),MATCH(ROUND(E1183*2,1)/2,神经网络!$F$8:$BN$8,0))</f>
        <v>1.5075226462813229</v>
      </c>
      <c r="I1183">
        <f t="shared" si="52"/>
        <v>102.92666677558691</v>
      </c>
      <c r="J1183">
        <f t="shared" si="53"/>
        <v>127.61262519452531</v>
      </c>
      <c r="K1183">
        <f t="shared" si="54"/>
        <v>0.80655551610737142</v>
      </c>
    </row>
    <row r="1184" spans="1:11">
      <c r="A1184" s="862">
        <v>41587</v>
      </c>
      <c r="B1184">
        <v>353.33</v>
      </c>
      <c r="C1184">
        <v>94.707892000000001</v>
      </c>
      <c r="D1184">
        <v>3.931826</v>
      </c>
      <c r="E1184">
        <f>LN(D1184/参数实验室!$E$53)/参数实验室!$E$55</f>
        <v>0.92223653126304816</v>
      </c>
      <c r="F1184">
        <f t="shared" si="51"/>
        <v>0.26804373248804236</v>
      </c>
      <c r="G1184">
        <f>LN(F1184/参数实验室!$E$58)/参数实验室!$E$59</f>
        <v>-0.88155555072637437</v>
      </c>
      <c r="H1184">
        <f>INDEX(神经网络!$F$10:$BN$70,MATCH(ROUND(G1184*2,1)/2,神经网络!$D$10:$D$70,0),MATCH(ROUND(E1184*2,1)/2,神经网络!$F$8:$BN$8,0))</f>
        <v>-0.41743390382725509</v>
      </c>
      <c r="I1184">
        <f t="shared" si="52"/>
        <v>119.18978144204962</v>
      </c>
      <c r="J1184">
        <f t="shared" si="53"/>
        <v>140.98798930609306</v>
      </c>
      <c r="K1184">
        <f t="shared" si="54"/>
        <v>0.84538961104893651</v>
      </c>
    </row>
    <row r="1185" spans="1:11">
      <c r="A1185" s="862">
        <v>41588</v>
      </c>
      <c r="B1185">
        <v>315.76</v>
      </c>
      <c r="C1185">
        <v>95.495716000000002</v>
      </c>
      <c r="D1185">
        <v>3.8341449999999999</v>
      </c>
      <c r="E1185">
        <f>LN(D1185/参数实验室!$E$53)/参数实验室!$E$55</f>
        <v>0.89255690601758075</v>
      </c>
      <c r="F1185">
        <f t="shared" si="51"/>
        <v>0.30243132759057512</v>
      </c>
      <c r="G1185">
        <f>LN(F1185/参数实验室!$E$58)/参数实验室!$E$59</f>
        <v>-0.81820352246662409</v>
      </c>
      <c r="H1185">
        <f>INDEX(神经网络!$F$10:$BN$70,MATCH(ROUND(G1185*2,1)/2,神经网络!$D$10:$D$70,0),MATCH(ROUND(E1185*2,1)/2,神经网络!$F$8:$BN$8,0))</f>
        <v>1.7010590226499849</v>
      </c>
      <c r="I1185">
        <f t="shared" si="52"/>
        <v>124.48016822223006</v>
      </c>
      <c r="J1185">
        <f t="shared" si="53"/>
        <v>125.9965683731694</v>
      </c>
      <c r="K1185">
        <f t="shared" si="54"/>
        <v>0.98796475038551723</v>
      </c>
    </row>
    <row r="1186" spans="1:11">
      <c r="A1186" s="862">
        <v>41589</v>
      </c>
      <c r="B1186">
        <v>332.41</v>
      </c>
      <c r="C1186">
        <v>96.943558999999993</v>
      </c>
      <c r="D1186">
        <v>3.9360179999999998</v>
      </c>
      <c r="E1186">
        <f>LN(D1186/参数实验室!$E$53)/参数实验室!$E$55</f>
        <v>0.92349368025245504</v>
      </c>
      <c r="F1186">
        <f t="shared" si="51"/>
        <v>0.291638515688457</v>
      </c>
      <c r="G1186">
        <f>LN(F1186/参数实验室!$E$58)/参数实验室!$E$59</f>
        <v>-0.83727627755549294</v>
      </c>
      <c r="H1186">
        <f>INDEX(神经网络!$F$10:$BN$70,MATCH(ROUND(G1186*2,1)/2,神经网络!$D$10:$D$70,0),MATCH(ROUND(E1186*2,1)/2,神经网络!$F$8:$BN$8,0))</f>
        <v>1.505190266041146</v>
      </c>
      <c r="I1186">
        <f t="shared" si="52"/>
        <v>135.64562960545979</v>
      </c>
      <c r="J1186">
        <f t="shared" si="53"/>
        <v>132.64035752763252</v>
      </c>
      <c r="K1186">
        <f t="shared" si="54"/>
        <v>1.0226572977775727</v>
      </c>
    </row>
    <row r="1187" spans="1:11">
      <c r="A1187" s="862">
        <v>41590</v>
      </c>
      <c r="B1187">
        <v>361.3</v>
      </c>
      <c r="C1187">
        <v>98.075986999999998</v>
      </c>
      <c r="D1187">
        <v>3.9774669999999999</v>
      </c>
      <c r="E1187">
        <f>LN(D1187/参数实验室!$E$53)/参数实验室!$E$55</f>
        <v>0.93585234129515649</v>
      </c>
      <c r="F1187">
        <f t="shared" si="51"/>
        <v>0.27145305009687237</v>
      </c>
      <c r="G1187">
        <f>LN(F1187/参数实验室!$E$58)/参数实验室!$E$59</f>
        <v>-0.87492189503281526</v>
      </c>
      <c r="H1187">
        <f>INDEX(神经网络!$F$10:$BN$70,MATCH(ROUND(G1187*2,1)/2,神经网络!$D$10:$D$70,0),MATCH(ROUND(E1187*2,1)/2,神经网络!$F$8:$BN$8,0))</f>
        <v>1.5075226462813229</v>
      </c>
      <c r="I1187">
        <f t="shared" si="52"/>
        <v>153.39041160701575</v>
      </c>
      <c r="J1187">
        <f t="shared" si="53"/>
        <v>144.16822951997119</v>
      </c>
      <c r="K1187">
        <f t="shared" si="54"/>
        <v>1.0639681996356003</v>
      </c>
    </row>
    <row r="1188" spans="1:11">
      <c r="A1188" s="862">
        <v>41591</v>
      </c>
      <c r="B1188">
        <v>374.95</v>
      </c>
      <c r="C1188">
        <v>102.43676499999999</v>
      </c>
      <c r="D1188">
        <v>4.2842719999999996</v>
      </c>
      <c r="E1188">
        <f>LN(D1188/参数实验室!$E$53)/参数实验室!$E$55</f>
        <v>1.0235144465415349</v>
      </c>
      <c r="F1188">
        <f t="shared" si="51"/>
        <v>0.27320113348446456</v>
      </c>
      <c r="G1188">
        <f>LN(F1188/参数实验室!$E$58)/参数实验室!$E$59</f>
        <v>-0.87155281493879455</v>
      </c>
      <c r="H1188">
        <f>INDEX(神经网络!$F$10:$BN$70,MATCH(ROUND(G1188*2,1)/2,神经网络!$D$10:$D$70,0),MATCH(ROUND(E1188*2,1)/2,神经网络!$F$8:$BN$8,0))</f>
        <v>1.5397819587831032</v>
      </c>
      <c r="I1188">
        <f t="shared" si="52"/>
        <v>162.12669568493672</v>
      </c>
      <c r="J1188">
        <f t="shared" si="53"/>
        <v>149.61493954750401</v>
      </c>
      <c r="K1188">
        <f t="shared" si="54"/>
        <v>1.0836263823336982</v>
      </c>
    </row>
    <row r="1189" spans="1:11">
      <c r="A1189" s="862">
        <v>41592</v>
      </c>
      <c r="B1189">
        <v>408.52</v>
      </c>
      <c r="C1189">
        <v>106.785265</v>
      </c>
      <c r="D1189">
        <v>4.3759170000000003</v>
      </c>
      <c r="E1189">
        <f>LN(D1189/参数实验室!$E$53)/参数实验室!$E$55</f>
        <v>1.048484460989348</v>
      </c>
      <c r="F1189">
        <f t="shared" si="51"/>
        <v>0.26139543963575834</v>
      </c>
      <c r="G1189">
        <f>LN(F1189/参数实验室!$E$58)/参数实验室!$E$59</f>
        <v>-0.89473767623222933</v>
      </c>
      <c r="H1189">
        <f>INDEX(神经网络!$F$10:$BN$70,MATCH(ROUND(G1189*2,1)/2,神经网络!$D$10:$D$70,0),MATCH(ROUND(E1189*2,1)/2,神经网络!$F$8:$BN$8,0))</f>
        <v>1.2752445688213585</v>
      </c>
      <c r="I1189">
        <f t="shared" si="52"/>
        <v>184.47742719191621</v>
      </c>
      <c r="J1189">
        <f t="shared" si="53"/>
        <v>163.01025497785395</v>
      </c>
      <c r="K1189">
        <f t="shared" si="54"/>
        <v>1.1316921577539936</v>
      </c>
    </row>
    <row r="1190" spans="1:11">
      <c r="A1190" s="862">
        <v>41593</v>
      </c>
      <c r="B1190">
        <v>427.99</v>
      </c>
      <c r="C1190">
        <v>109.42519900000001</v>
      </c>
      <c r="D1190">
        <v>4.1928609999999997</v>
      </c>
      <c r="E1190">
        <f>LN(D1190/参数实验室!$E$53)/参数实验室!$E$55</f>
        <v>0.99807032433888654</v>
      </c>
      <c r="F1190">
        <f t="shared" si="51"/>
        <v>0.25567232645622562</v>
      </c>
      <c r="G1190">
        <f>LN(F1190/参数实验室!$E$58)/参数实验室!$E$59</f>
        <v>-0.90635674035469904</v>
      </c>
      <c r="H1190">
        <f>INDEX(神经网络!$F$10:$BN$70,MATCH(ROUND(G1190*2,1)/2,神经网络!$D$10:$D$70,0),MATCH(ROUND(E1190*2,1)/2,神经网络!$F$8:$BN$8,0))</f>
        <v>1.2350246614034879</v>
      </c>
      <c r="I1190">
        <f t="shared" si="52"/>
        <v>195.68958867304653</v>
      </c>
      <c r="J1190">
        <f t="shared" si="53"/>
        <v>170.77929851163154</v>
      </c>
      <c r="K1190">
        <f t="shared" si="54"/>
        <v>1.1458624691547048</v>
      </c>
    </row>
    <row r="1191" spans="1:11">
      <c r="A1191" s="862">
        <v>41594</v>
      </c>
      <c r="B1191">
        <v>441.28</v>
      </c>
      <c r="C1191">
        <v>108.013037</v>
      </c>
      <c r="D1191">
        <v>4.3870570000000004</v>
      </c>
      <c r="E1191">
        <f>LN(D1191/参数实验室!$E$53)/参数实验室!$E$55</f>
        <v>1.0514840038882958</v>
      </c>
      <c r="F1191">
        <f t="shared" si="51"/>
        <v>0.24477211067802757</v>
      </c>
      <c r="G1191">
        <f>LN(F1191/参数实验室!$E$58)/参数实验室!$E$59</f>
        <v>-0.92922412329558879</v>
      </c>
      <c r="H1191">
        <f>INDEX(神经网络!$F$10:$BN$70,MATCH(ROUND(G1191*2,1)/2,神经网络!$D$10:$D$70,0),MATCH(ROUND(E1191*2,1)/2,神经网络!$F$8:$BN$8,0))</f>
        <v>0.90157398513745557</v>
      </c>
      <c r="I1191">
        <f t="shared" si="52"/>
        <v>203.19431240397935</v>
      </c>
      <c r="J1191">
        <f t="shared" si="53"/>
        <v>176.08235904393271</v>
      </c>
      <c r="K1191">
        <f t="shared" si="54"/>
        <v>1.1539731379523499</v>
      </c>
    </row>
    <row r="1192" spans="1:11">
      <c r="A1192" s="862">
        <v>41595</v>
      </c>
      <c r="B1192">
        <v>468.66</v>
      </c>
      <c r="C1192">
        <v>108.49395</v>
      </c>
      <c r="D1192">
        <v>4.7372540000000001</v>
      </c>
      <c r="E1192">
        <f>LN(D1192/参数实验室!$E$53)/参数实验室!$E$55</f>
        <v>1.1420879061938736</v>
      </c>
      <c r="F1192">
        <f t="shared" si="51"/>
        <v>0.2314982076558699</v>
      </c>
      <c r="G1192">
        <f>LN(F1192/参数实验室!$E$58)/参数实验室!$E$59</f>
        <v>-0.95848761554147266</v>
      </c>
      <c r="H1192">
        <f>INDEX(神经网络!$F$10:$BN$70,MATCH(ROUND(G1192*2,1)/2,神经网络!$D$10:$D$70,0),MATCH(ROUND(E1192*2,1)/2,神经网络!$F$8:$BN$8,0))</f>
        <v>1.2145821509899559</v>
      </c>
      <c r="I1192">
        <f t="shared" si="52"/>
        <v>214.56095274580852</v>
      </c>
      <c r="J1192">
        <f t="shared" si="53"/>
        <v>187.00770120904986</v>
      </c>
      <c r="K1192">
        <f t="shared" si="54"/>
        <v>1.1473375233138543</v>
      </c>
    </row>
    <row r="1193" spans="1:11">
      <c r="A1193" s="862">
        <v>41596</v>
      </c>
      <c r="B1193">
        <v>558.49</v>
      </c>
      <c r="C1193">
        <v>112.554463</v>
      </c>
      <c r="D1193">
        <v>5.8840680000000001</v>
      </c>
      <c r="E1193">
        <f>LN(D1193/参数实验室!$E$53)/参数实验室!$E$55</f>
        <v>1.3978474572449247</v>
      </c>
      <c r="F1193">
        <f t="shared" si="51"/>
        <v>0.20153353327722967</v>
      </c>
      <c r="G1193">
        <f>LN(F1193/参数实验室!$E$58)/参数实验室!$E$59</f>
        <v>-1.0312409648613472</v>
      </c>
      <c r="H1193">
        <f>INDEX(神经网络!$F$10:$BN$70,MATCH(ROUND(G1193*2,1)/2,神经网络!$D$10:$D$70,0),MATCH(ROUND(E1193*2,1)/2,神经网络!$F$8:$BN$8,0))</f>
        <v>2.3690262360744025</v>
      </c>
      <c r="I1193">
        <f t="shared" si="52"/>
        <v>264.51159711871315</v>
      </c>
      <c r="J1193">
        <f t="shared" si="53"/>
        <v>222.85224053309915</v>
      </c>
      <c r="K1193">
        <f t="shared" si="54"/>
        <v>1.1869371224895833</v>
      </c>
    </row>
    <row r="1194" spans="1:11">
      <c r="A1194" s="862">
        <v>41597</v>
      </c>
      <c r="B1194">
        <v>674.71</v>
      </c>
      <c r="C1194">
        <v>115.00324999999999</v>
      </c>
      <c r="D1194">
        <v>4.7321340000000003</v>
      </c>
      <c r="E1194">
        <f>LN(D1194/参数实验室!$E$53)/参数实验室!$E$55</f>
        <v>1.1408121453532027</v>
      </c>
      <c r="F1194">
        <f t="shared" si="51"/>
        <v>0.17044841487453868</v>
      </c>
      <c r="G1194">
        <f>LN(F1194/参数实验室!$E$58)/参数实验室!$E$59</f>
        <v>-1.1191661343303569</v>
      </c>
      <c r="H1194">
        <f>INDEX(神经网络!$F$10:$BN$70,MATCH(ROUND(G1194*2,1)/2,神经网络!$D$10:$D$70,0),MATCH(ROUND(E1194*2,1)/2,神经网络!$F$8:$BN$8,0))</f>
        <v>1.0063938859275632</v>
      </c>
      <c r="I1194">
        <f t="shared" si="52"/>
        <v>394.91233773371187</v>
      </c>
      <c r="J1194">
        <f t="shared" si="53"/>
        <v>269.22708591037861</v>
      </c>
      <c r="K1194">
        <f t="shared" si="54"/>
        <v>1.4668373221005404</v>
      </c>
    </row>
    <row r="1195" spans="1:11">
      <c r="A1195" s="862">
        <v>41598</v>
      </c>
      <c r="B1195">
        <v>482.59</v>
      </c>
      <c r="C1195">
        <v>118.10042900000001</v>
      </c>
      <c r="D1195">
        <v>4.91892</v>
      </c>
      <c r="E1195">
        <f>LN(D1195/参数实验室!$E$53)/参数实验室!$E$55</f>
        <v>1.1864836149341991</v>
      </c>
      <c r="F1195">
        <f t="shared" si="51"/>
        <v>0.24472208085538452</v>
      </c>
      <c r="G1195">
        <f>LN(F1195/参数实验室!$E$58)/参数实验室!$E$59</f>
        <v>-0.92933141100291794</v>
      </c>
      <c r="H1195">
        <f>INDEX(神经网络!$F$10:$BN$70,MATCH(ROUND(G1195*2,1)/2,神经网络!$D$10:$D$70,0),MATCH(ROUND(E1195*2,1)/2,神经网络!$F$8:$BN$8,0))</f>
        <v>1.5150586080156372</v>
      </c>
      <c r="I1195">
        <f t="shared" si="52"/>
        <v>281.74421213813167</v>
      </c>
      <c r="J1195">
        <f t="shared" si="53"/>
        <v>192.56613862176283</v>
      </c>
      <c r="K1195">
        <f t="shared" si="54"/>
        <v>1.4631036076988169</v>
      </c>
    </row>
    <row r="1196" spans="1:11">
      <c r="A1196" s="862">
        <v>41599</v>
      </c>
      <c r="B1196">
        <v>620.39</v>
      </c>
      <c r="C1196">
        <v>124.54708599999999</v>
      </c>
      <c r="D1196">
        <v>5.6882780000000004</v>
      </c>
      <c r="E1196">
        <f>LN(D1196/参数实验室!$E$53)/参数实验室!$E$55</f>
        <v>1.3579236715639049</v>
      </c>
      <c r="F1196">
        <f t="shared" si="51"/>
        <v>0.20075611470204224</v>
      </c>
      <c r="G1196">
        <f>LN(F1196/参数实验室!$E$58)/参数实验室!$E$59</f>
        <v>-1.03326951216469</v>
      </c>
      <c r="H1196">
        <f>INDEX(神经网络!$F$10:$BN$70,MATCH(ROUND(G1196*2,1)/2,神经网络!$D$10:$D$70,0),MATCH(ROUND(E1196*2,1)/2,神经网络!$F$8:$BN$8,0))</f>
        <v>2.2043105330866455</v>
      </c>
      <c r="I1196">
        <f t="shared" si="52"/>
        <v>403.63063612888118</v>
      </c>
      <c r="J1196">
        <f t="shared" si="53"/>
        <v>247.55197318542747</v>
      </c>
      <c r="K1196">
        <f t="shared" si="54"/>
        <v>1.630488462422975</v>
      </c>
    </row>
    <row r="1197" spans="1:11">
      <c r="A1197" s="862">
        <v>41600</v>
      </c>
      <c r="B1197">
        <v>731.15</v>
      </c>
      <c r="C1197">
        <v>128.13690299999999</v>
      </c>
      <c r="D1197">
        <v>5.6843370000000002</v>
      </c>
      <c r="E1197">
        <f>LN(D1197/参数实验室!$E$53)/参数实验室!$E$55</f>
        <v>1.3571060218464734</v>
      </c>
      <c r="F1197">
        <f t="shared" si="51"/>
        <v>0.17525391916843328</v>
      </c>
      <c r="G1197">
        <f>LN(F1197/参数实验室!$E$58)/参数实验室!$E$59</f>
        <v>-1.104573517608775</v>
      </c>
      <c r="H1197">
        <f>INDEX(神经网络!$F$10:$BN$70,MATCH(ROUND(G1197*2,1)/2,神经网络!$D$10:$D$70,0),MATCH(ROUND(E1197*2,1)/2,神经网络!$F$8:$BN$8,0))</f>
        <v>2.1857191681434753</v>
      </c>
      <c r="I1197">
        <f t="shared" si="52"/>
        <v>562.47618750162678</v>
      </c>
      <c r="J1197">
        <f t="shared" si="53"/>
        <v>291.74813455169374</v>
      </c>
      <c r="K1197">
        <f t="shared" si="54"/>
        <v>1.9279512733335533</v>
      </c>
    </row>
    <row r="1198" spans="1:11">
      <c r="A1198" s="862">
        <v>41601</v>
      </c>
      <c r="B1198">
        <v>738.63900000000001</v>
      </c>
      <c r="C1198">
        <v>131.56438499999999</v>
      </c>
      <c r="D1198">
        <v>5.5941280000000004</v>
      </c>
      <c r="E1198">
        <f>LN(D1198/参数实验室!$E$53)/参数实验室!$E$55</f>
        <v>1.3382334837986165</v>
      </c>
      <c r="F1198">
        <f t="shared" si="51"/>
        <v>0.17811730087363378</v>
      </c>
      <c r="G1198">
        <f>LN(F1198/参数实验室!$E$58)/参数实验室!$E$59</f>
        <v>-1.0960675031225988</v>
      </c>
      <c r="H1198">
        <f>INDEX(神经网络!$F$10:$BN$70,MATCH(ROUND(G1198*2,1)/2,神经网络!$D$10:$D$70,0),MATCH(ROUND(E1198*2,1)/2,神经网络!$F$8:$BN$8,0))</f>
        <v>2.1857191681434753</v>
      </c>
      <c r="I1198">
        <f t="shared" si="52"/>
        <v>575.06880026237104</v>
      </c>
      <c r="J1198">
        <f t="shared" si="53"/>
        <v>294.73644307888742</v>
      </c>
      <c r="K1198">
        <f t="shared" si="54"/>
        <v>1.9511289281198645</v>
      </c>
    </row>
    <row r="1199" spans="1:11">
      <c r="A1199" s="862">
        <v>41602</v>
      </c>
      <c r="B1199">
        <v>808.91</v>
      </c>
      <c r="C1199">
        <v>136.81331299999999</v>
      </c>
      <c r="D1199">
        <v>5.2968919999999997</v>
      </c>
      <c r="E1199">
        <f>LN(D1199/参数实验室!$E$53)/参数实验室!$E$55</f>
        <v>1.2738222095856921</v>
      </c>
      <c r="F1199">
        <f t="shared" si="51"/>
        <v>0.1691329233165618</v>
      </c>
      <c r="G1199">
        <f>LN(F1199/参数实验室!$E$58)/参数实验室!$E$59</f>
        <v>-1.123232579914949</v>
      </c>
      <c r="H1199">
        <f>INDEX(神经网络!$F$10:$BN$70,MATCH(ROUND(G1199*2,1)/2,神经网络!$D$10:$D$70,0),MATCH(ROUND(E1199*2,1)/2,神经网络!$F$8:$BN$8,0))</f>
        <v>1.7070698960770254</v>
      </c>
      <c r="I1199">
        <f t="shared" si="52"/>
        <v>694.64866731956613</v>
      </c>
      <c r="J1199">
        <f t="shared" si="53"/>
        <v>322.77642552172688</v>
      </c>
      <c r="K1199">
        <f t="shared" si="54"/>
        <v>2.1521047151964559</v>
      </c>
    </row>
    <row r="1200" spans="1:11">
      <c r="A1200" s="862">
        <v>41603</v>
      </c>
      <c r="B1200">
        <v>776.96</v>
      </c>
      <c r="C1200">
        <v>137.679911</v>
      </c>
      <c r="D1200">
        <v>5.1324630000000004</v>
      </c>
      <c r="E1200">
        <f>LN(D1200/参数实验室!$E$53)/参数实验室!$E$55</f>
        <v>1.2366191953429817</v>
      </c>
      <c r="F1200">
        <f t="shared" si="51"/>
        <v>0.17720334508855023</v>
      </c>
      <c r="G1200">
        <f>LN(F1200/参数实验室!$E$58)/参数实验室!$E$59</f>
        <v>-1.098767568274299</v>
      </c>
      <c r="H1200">
        <f>INDEX(神经网络!$F$10:$BN$70,MATCH(ROUND(G1200*2,1)/2,神经网络!$D$10:$D$70,0),MATCH(ROUND(E1200*2,1)/2,神经网络!$F$8:$BN$8,0))</f>
        <v>1.7070698960770254</v>
      </c>
      <c r="I1200">
        <f t="shared" si="52"/>
        <v>647.81187235451</v>
      </c>
      <c r="J1200">
        <f t="shared" si="53"/>
        <v>310.02753281991932</v>
      </c>
      <c r="K1200">
        <f t="shared" si="54"/>
        <v>2.0895301345083892</v>
      </c>
    </row>
    <row r="1201" spans="1:11">
      <c r="A1201" s="862">
        <v>41604</v>
      </c>
      <c r="B1201">
        <v>791.59</v>
      </c>
      <c r="C1201">
        <v>139.41597400000001</v>
      </c>
      <c r="D1201">
        <v>5.0852110000000001</v>
      </c>
      <c r="E1201">
        <f>LN(D1201/参数实验室!$E$53)/参数实验室!$E$55</f>
        <v>1.2257074951482092</v>
      </c>
      <c r="F1201">
        <f t="shared" si="51"/>
        <v>0.17612144418196288</v>
      </c>
      <c r="G1201">
        <f>LN(F1201/参数实验室!$E$58)/参数实验室!$E$59</f>
        <v>-1.1019818450927767</v>
      </c>
      <c r="H1201">
        <f>INDEX(神经网络!$F$10:$BN$70,MATCH(ROUND(G1201*2,1)/2,神经网络!$D$10:$D$70,0),MATCH(ROUND(E1201*2,1)/2,神经网络!$F$8:$BN$8,0))</f>
        <v>1.7070698960770254</v>
      </c>
      <c r="I1201">
        <f t="shared" si="52"/>
        <v>668.63499572043179</v>
      </c>
      <c r="J1201">
        <f t="shared" si="53"/>
        <v>315.86528869558271</v>
      </c>
      <c r="K1201">
        <f t="shared" si="54"/>
        <v>2.1168359413016518</v>
      </c>
    </row>
    <row r="1202" spans="1:11">
      <c r="A1202" s="862">
        <v>41605</v>
      </c>
      <c r="B1202">
        <v>909</v>
      </c>
      <c r="C1202">
        <v>139.740115</v>
      </c>
      <c r="D1202">
        <v>5.0724039999999997</v>
      </c>
      <c r="E1202">
        <f>LN(D1202/参数实验室!$E$53)/参数实验室!$E$55</f>
        <v>1.2227325629811994</v>
      </c>
      <c r="F1202">
        <f t="shared" si="51"/>
        <v>0.15372949944994499</v>
      </c>
      <c r="G1202">
        <f>LN(F1202/参数实验室!$E$58)/参数实验室!$E$59</f>
        <v>-1.1733510884621987</v>
      </c>
      <c r="H1202">
        <f>INDEX(神经网络!$F$10:$BN$70,MATCH(ROUND(G1202*2,1)/2,神经网络!$D$10:$D$70,0),MATCH(ROUND(E1202*2,1)/2,神经网络!$F$8:$BN$8,0))</f>
        <v>1.4166168689510037</v>
      </c>
      <c r="I1202">
        <f t="shared" si="52"/>
        <v>837.93041056494565</v>
      </c>
      <c r="J1202">
        <f t="shared" si="53"/>
        <v>362.71497545987779</v>
      </c>
      <c r="K1202">
        <f t="shared" si="54"/>
        <v>2.3101621583243244</v>
      </c>
    </row>
    <row r="1203" spans="1:11">
      <c r="A1203" s="862">
        <v>41606</v>
      </c>
      <c r="B1203">
        <v>983.78</v>
      </c>
      <c r="C1203">
        <v>138.23936399999999</v>
      </c>
      <c r="D1203">
        <v>5.0080489999999998</v>
      </c>
      <c r="E1203">
        <f>LN(D1203/参数实验室!$E$53)/参数实验室!$E$55</f>
        <v>1.2076689440126231</v>
      </c>
      <c r="F1203">
        <f t="shared" si="51"/>
        <v>0.14051857529122364</v>
      </c>
      <c r="G1203">
        <f>LN(F1203/参数实验室!$E$58)/参数实验室!$E$59</f>
        <v>-1.2205117815172533</v>
      </c>
      <c r="H1203">
        <f>INDEX(神经网络!$F$10:$BN$70,MATCH(ROUND(G1203*2,1)/2,神经网络!$D$10:$D$70,0),MATCH(ROUND(E1203*2,1)/2,神经网络!$F$8:$BN$8,0))</f>
        <v>-0.58711065445397359</v>
      </c>
      <c r="I1203">
        <f t="shared" si="52"/>
        <v>935.58258966063954</v>
      </c>
      <c r="J1203">
        <f t="shared" si="53"/>
        <v>392.5541678304935</v>
      </c>
      <c r="K1203">
        <f t="shared" si="54"/>
        <v>2.3833209944789782</v>
      </c>
    </row>
    <row r="1204" spans="1:11">
      <c r="A1204" s="862">
        <v>41607</v>
      </c>
      <c r="B1204">
        <v>1031.2</v>
      </c>
      <c r="C1204">
        <v>140.156668</v>
      </c>
      <c r="D1204">
        <v>5.2531619999999997</v>
      </c>
      <c r="E1204">
        <f>LN(D1204/参数实验室!$E$53)/参数实验室!$E$55</f>
        <v>1.2640419933285705</v>
      </c>
      <c r="F1204">
        <f t="shared" si="51"/>
        <v>0.13591608611326608</v>
      </c>
      <c r="G1204">
        <f>LN(F1204/参数实验室!$E$58)/参数实验室!$E$59</f>
        <v>-1.2379904745769093</v>
      </c>
      <c r="H1204">
        <f>INDEX(神经网络!$F$10:$BN$70,MATCH(ROUND(G1204*2,1)/2,神经网络!$D$10:$D$70,0),MATCH(ROUND(E1204*2,1)/2,神经网络!$F$8:$BN$8,0))</f>
        <v>-0.72057595657705198</v>
      </c>
      <c r="I1204">
        <f t="shared" si="52"/>
        <v>909.10577998899475</v>
      </c>
      <c r="J1204">
        <f t="shared" si="53"/>
        <v>411.47599856350502</v>
      </c>
      <c r="K1204">
        <f t="shared" si="54"/>
        <v>2.2093774197346976</v>
      </c>
    </row>
    <row r="1205" spans="1:11">
      <c r="A1205" s="862">
        <v>41608</v>
      </c>
      <c r="B1205">
        <v>1149.1400000000001</v>
      </c>
      <c r="C1205">
        <v>143.181093</v>
      </c>
      <c r="D1205">
        <v>5.0642389999999997</v>
      </c>
      <c r="E1205">
        <f>LN(D1205/参数实验室!$E$53)/参数实验室!$E$55</f>
        <v>1.2208319954421576</v>
      </c>
      <c r="F1205">
        <f t="shared" si="51"/>
        <v>0.12459847625180569</v>
      </c>
      <c r="G1205">
        <f>LN(F1205/参数实验室!$E$58)/参数实验室!$E$59</f>
        <v>-1.2836219696347364</v>
      </c>
      <c r="H1205">
        <f>INDEX(神经网络!$F$10:$BN$70,MATCH(ROUND(G1205*2,1)/2,神经网络!$D$10:$D$70,0),MATCH(ROUND(E1205*2,1)/2,神经网络!$F$8:$BN$8,0))</f>
        <v>-0.80648909393154455</v>
      </c>
      <c r="I1205">
        <f t="shared" si="52"/>
        <v>834.18325504201812</v>
      </c>
      <c r="J1205">
        <f t="shared" si="53"/>
        <v>458.53716930689114</v>
      </c>
      <c r="K1205">
        <f t="shared" si="54"/>
        <v>1.8192271224226828</v>
      </c>
    </row>
    <row r="1206" spans="1:11">
      <c r="A1206" s="862">
        <v>41609</v>
      </c>
      <c r="B1206">
        <v>1122.8699999999999</v>
      </c>
      <c r="C1206">
        <v>144.45287099999999</v>
      </c>
      <c r="D1206">
        <v>4.3124589999999996</v>
      </c>
      <c r="E1206">
        <f>LN(D1206/参数实验室!$E$53)/参数实验室!$E$55</f>
        <v>1.0312508346764937</v>
      </c>
      <c r="F1206">
        <f t="shared" si="51"/>
        <v>0.12864612199096956</v>
      </c>
      <c r="G1206">
        <f>LN(F1206/参数实验室!$E$58)/参数实验室!$E$59</f>
        <v>-1.2668429016817322</v>
      </c>
      <c r="H1206">
        <f>INDEX(神经网络!$F$10:$BN$70,MATCH(ROUND(G1206*2,1)/2,神经网络!$D$10:$D$70,0),MATCH(ROUND(E1206*2,1)/2,神经网络!$F$8:$BN$8,0))</f>
        <v>-0.6868420217688852</v>
      </c>
      <c r="I1206">
        <f t="shared" si="52"/>
        <v>849.56292788793587</v>
      </c>
      <c r="J1206">
        <f t="shared" si="53"/>
        <v>448.05474641873815</v>
      </c>
      <c r="K1206">
        <f t="shared" si="54"/>
        <v>1.8961141125686471</v>
      </c>
    </row>
    <row r="1207" spans="1:11">
      <c r="A1207" s="862">
        <v>41610</v>
      </c>
      <c r="B1207">
        <v>997.84</v>
      </c>
      <c r="C1207">
        <v>148.27122</v>
      </c>
      <c r="D1207">
        <v>4.5521700000000003</v>
      </c>
      <c r="E1207">
        <f>LN(D1207/参数实验室!$E$53)/参数实验室!$E$55</f>
        <v>1.0950704916128486</v>
      </c>
      <c r="F1207">
        <f t="shared" si="51"/>
        <v>0.14859217910687084</v>
      </c>
      <c r="G1207">
        <f>LN(F1207/参数实验室!$E$58)/参数实验室!$E$59</f>
        <v>-1.191190384282232</v>
      </c>
      <c r="H1207">
        <f>INDEX(神经网络!$F$10:$BN$70,MATCH(ROUND(G1207*2,1)/2,神经网络!$D$10:$D$70,0),MATCH(ROUND(E1207*2,1)/2,神经网络!$F$8:$BN$8,0))</f>
        <v>-0.51643555650945094</v>
      </c>
      <c r="I1207">
        <f t="shared" si="52"/>
        <v>914.53656271821512</v>
      </c>
      <c r="J1207">
        <f t="shared" si="53"/>
        <v>398.16447867204016</v>
      </c>
      <c r="K1207">
        <f t="shared" si="54"/>
        <v>2.2968813435301443</v>
      </c>
    </row>
    <row r="1208" spans="1:11">
      <c r="A1208" s="862">
        <v>41611</v>
      </c>
      <c r="B1208">
        <v>1030.6400000000001</v>
      </c>
      <c r="C1208">
        <v>147.78061299999999</v>
      </c>
      <c r="D1208">
        <v>4.5167950000000001</v>
      </c>
      <c r="E1208">
        <f>LN(D1208/参数实验室!$E$53)/参数实验室!$E$55</f>
        <v>1.0858667990922799</v>
      </c>
      <c r="F1208">
        <f t="shared" si="51"/>
        <v>0.14338722832414807</v>
      </c>
      <c r="G1208">
        <f>LN(F1208/参数实验室!$E$58)/参数实验室!$E$59</f>
        <v>-1.2099049156782995</v>
      </c>
      <c r="H1208">
        <f>INDEX(神经网络!$F$10:$BN$70,MATCH(ROUND(G1208*2,1)/2,神经网络!$D$10:$D$70,0),MATCH(ROUND(E1208*2,1)/2,神经网络!$F$8:$BN$8,0))</f>
        <v>-0.51643555650945094</v>
      </c>
      <c r="I1208">
        <f t="shared" si="52"/>
        <v>899.01161511351654</v>
      </c>
      <c r="J1208">
        <f t="shared" si="53"/>
        <v>411.2525437931447</v>
      </c>
      <c r="K1208">
        <f t="shared" si="54"/>
        <v>2.1860329587789957</v>
      </c>
    </row>
    <row r="1209" spans="1:11">
      <c r="A1209" s="862">
        <v>41612</v>
      </c>
      <c r="B1209">
        <v>1077.1199999999999</v>
      </c>
      <c r="C1209">
        <v>150.042179</v>
      </c>
      <c r="D1209">
        <v>4.7181790000000001</v>
      </c>
      <c r="E1209">
        <f>LN(D1209/参数实验室!$E$53)/参数实验室!$E$55</f>
        <v>1.137327928801614</v>
      </c>
      <c r="F1209">
        <f t="shared" si="51"/>
        <v>0.13929940860814025</v>
      </c>
      <c r="G1209">
        <f>LN(F1209/参数实验室!$E$58)/参数实验室!$E$59</f>
        <v>-1.2250853875664853</v>
      </c>
      <c r="H1209">
        <f>INDEX(神经网络!$F$10:$BN$70,MATCH(ROUND(G1209*2,1)/2,神经网络!$D$10:$D$70,0),MATCH(ROUND(E1209*2,1)/2,神经网络!$F$8:$BN$8,0))</f>
        <v>-0.67567151422897198</v>
      </c>
      <c r="I1209">
        <f t="shared" si="52"/>
        <v>878.07335628061026</v>
      </c>
      <c r="J1209">
        <f t="shared" si="53"/>
        <v>429.79928973305124</v>
      </c>
      <c r="K1209">
        <f t="shared" si="54"/>
        <v>2.0429846611100322</v>
      </c>
    </row>
    <row r="1210" spans="1:11">
      <c r="A1210" s="862">
        <v>41613</v>
      </c>
      <c r="B1210">
        <v>1127.1199999999999</v>
      </c>
      <c r="C1210">
        <v>150.56755699999999</v>
      </c>
      <c r="D1210">
        <v>4.1962210000000004</v>
      </c>
      <c r="E1210">
        <f>LN(D1210/参数实验室!$E$53)/参数实验室!$E$55</f>
        <v>0.99901535529977326</v>
      </c>
      <c r="F1210">
        <f t="shared" si="51"/>
        <v>0.13358609287387324</v>
      </c>
      <c r="G1210">
        <f>LN(F1210/参数实验室!$E$58)/参数实验室!$E$59</f>
        <v>-1.2470659992862563</v>
      </c>
      <c r="H1210">
        <f>INDEX(神经网络!$F$10:$BN$70,MATCH(ROUND(G1210*2,1)/2,神经网络!$D$10:$D$70,0),MATCH(ROUND(E1210*2,1)/2,神经网络!$F$8:$BN$8,0))</f>
        <v>-0.70361304401333535</v>
      </c>
      <c r="I1210">
        <f t="shared" si="52"/>
        <v>850.53282438805252</v>
      </c>
      <c r="J1210">
        <f t="shared" si="53"/>
        <v>449.75060851522272</v>
      </c>
      <c r="K1210">
        <f t="shared" si="54"/>
        <v>1.8911210085872836</v>
      </c>
    </row>
    <row r="1211" spans="1:11">
      <c r="A1211" s="862">
        <v>41614</v>
      </c>
      <c r="B1211">
        <v>1002.91</v>
      </c>
      <c r="C1211">
        <v>146.86985200000001</v>
      </c>
      <c r="D1211">
        <v>3.3722569999999998</v>
      </c>
      <c r="E1211">
        <f>LN(D1211/参数实验室!$E$53)/参数实验室!$E$55</f>
        <v>0.74111881252152723</v>
      </c>
      <c r="F1211">
        <f t="shared" si="51"/>
        <v>0.14644370083058303</v>
      </c>
      <c r="G1211">
        <f>LN(F1211/参数实验室!$E$58)/参数实验室!$E$59</f>
        <v>-1.1988345897469952</v>
      </c>
      <c r="H1211">
        <f>INDEX(神经网络!$F$10:$BN$70,MATCH(ROUND(G1211*2,1)/2,神经网络!$D$10:$D$70,0),MATCH(ROUND(E1211*2,1)/2,神经网络!$F$8:$BN$8,0))</f>
        <v>-0.95121874026132025</v>
      </c>
      <c r="I1211">
        <f t="shared" si="52"/>
        <v>916.48230303126036</v>
      </c>
      <c r="J1211">
        <f t="shared" si="53"/>
        <v>400.18754239655232</v>
      </c>
      <c r="K1211">
        <f t="shared" si="54"/>
        <v>2.2901320154616487</v>
      </c>
    </row>
    <row r="1212" spans="1:11">
      <c r="A1212" s="862">
        <v>41615</v>
      </c>
      <c r="B1212">
        <v>765.32</v>
      </c>
      <c r="C1212">
        <v>142.788678</v>
      </c>
      <c r="D1212">
        <v>2.868185</v>
      </c>
      <c r="E1212">
        <f>LN(D1212/参数实验室!$E$53)/参数实验室!$E$55</f>
        <v>0.55011342646104444</v>
      </c>
      <c r="F1212">
        <f t="shared" si="51"/>
        <v>0.18657382271468143</v>
      </c>
      <c r="G1212">
        <f>LN(F1212/参数实验室!$E$58)/参数实验室!$E$59</f>
        <v>-1.0717223235882443</v>
      </c>
      <c r="H1212">
        <f>INDEX(神经网络!$F$10:$BN$70,MATCH(ROUND(G1212*2,1)/2,神经网络!$D$10:$D$70,0),MATCH(ROUND(E1212*2,1)/2,神经网络!$F$8:$BN$8,0))</f>
        <v>-1.0553421426800806</v>
      </c>
      <c r="I1212">
        <f t="shared" si="52"/>
        <v>1123.0063739160266</v>
      </c>
      <c r="J1212">
        <f t="shared" si="53"/>
        <v>305.38286580742982</v>
      </c>
      <c r="K1212">
        <f t="shared" si="54"/>
        <v>3.6773719145859962</v>
      </c>
    </row>
    <row r="1213" spans="1:11">
      <c r="A1213" s="862">
        <v>41616</v>
      </c>
      <c r="B1213">
        <v>694.46</v>
      </c>
      <c r="C1213">
        <v>138.072181</v>
      </c>
      <c r="D1213">
        <v>3.1732239999999998</v>
      </c>
      <c r="E1213">
        <f>LN(D1213/参数实验室!$E$53)/参数实验室!$E$55</f>
        <v>0.66934952981650664</v>
      </c>
      <c r="F1213">
        <f t="shared" si="51"/>
        <v>0.19881948708348932</v>
      </c>
      <c r="G1213">
        <f>LN(F1213/参数实验室!$E$58)/参数实验室!$E$59</f>
        <v>-1.0383571841351353</v>
      </c>
      <c r="H1213">
        <f>INDEX(神经网络!$F$10:$BN$70,MATCH(ROUND(G1213*2,1)/2,神经网络!$D$10:$D$70,0),MATCH(ROUND(E1213*2,1)/2,神经网络!$F$8:$BN$8,0))</f>
        <v>-0.95839750711873073</v>
      </c>
      <c r="I1213">
        <f t="shared" si="52"/>
        <v>1232.7384478483973</v>
      </c>
      <c r="J1213">
        <f t="shared" si="53"/>
        <v>277.10785682933636</v>
      </c>
      <c r="K1213">
        <f t="shared" si="54"/>
        <v>4.4485871384282305</v>
      </c>
    </row>
    <row r="1214" spans="1:11">
      <c r="A1214" s="862">
        <v>41617</v>
      </c>
      <c r="B1214">
        <v>837.82</v>
      </c>
      <c r="C1214">
        <v>136.057534</v>
      </c>
      <c r="D1214">
        <v>3.602284</v>
      </c>
      <c r="E1214">
        <f>LN(D1214/参数实验室!$E$53)/参数实验室!$E$55</f>
        <v>0.81896581612776664</v>
      </c>
      <c r="F1214">
        <f t="shared" si="51"/>
        <v>0.1623947076937767</v>
      </c>
      <c r="G1214">
        <f>LN(F1214/参数实验室!$E$58)/参数实验室!$E$59</f>
        <v>-1.1445705709857024</v>
      </c>
      <c r="H1214">
        <f>INDEX(神经网络!$F$10:$BN$70,MATCH(ROUND(G1214*2,1)/2,神经网络!$D$10:$D$70,0),MATCH(ROUND(E1214*2,1)/2,神经网络!$F$8:$BN$8,0))</f>
        <v>-0.80204444255345764</v>
      </c>
      <c r="I1214">
        <f t="shared" si="52"/>
        <v>988.84655003053683</v>
      </c>
      <c r="J1214">
        <f t="shared" si="53"/>
        <v>334.31227804157845</v>
      </c>
      <c r="K1214">
        <f t="shared" si="54"/>
        <v>2.9578529266805864</v>
      </c>
    </row>
    <row r="1215" spans="1:11">
      <c r="A1215" s="862">
        <v>41618</v>
      </c>
      <c r="B1215">
        <v>921.78</v>
      </c>
      <c r="C1215">
        <v>134.62776299999999</v>
      </c>
      <c r="D1215">
        <v>3.8819439999999998</v>
      </c>
      <c r="E1215">
        <f>LN(D1215/参数实验室!$E$53)/参数实验室!$E$55</f>
        <v>0.9071735717019086</v>
      </c>
      <c r="F1215">
        <f t="shared" si="51"/>
        <v>0.14605194623445941</v>
      </c>
      <c r="G1215">
        <f>LN(F1215/参数实验室!$E$58)/参数实验室!$E$59</f>
        <v>-1.2002405190911232</v>
      </c>
      <c r="H1215">
        <f>INDEX(神经网络!$F$10:$BN$70,MATCH(ROUND(G1215*2,1)/2,神经网络!$D$10:$D$70,0),MATCH(ROUND(E1215*2,1)/2,神经网络!$F$8:$BN$8,0))</f>
        <v>-0.65676434024939012</v>
      </c>
      <c r="I1215">
        <f t="shared" si="52"/>
        <v>909.36816330788383</v>
      </c>
      <c r="J1215">
        <f t="shared" si="53"/>
        <v>367.81453254060079</v>
      </c>
      <c r="K1215">
        <f t="shared" si="54"/>
        <v>2.4723551759268898</v>
      </c>
    </row>
    <row r="1216" spans="1:11">
      <c r="A1216" s="862">
        <v>41619</v>
      </c>
      <c r="B1216">
        <v>957.82</v>
      </c>
      <c r="C1216">
        <v>136.46317199999999</v>
      </c>
      <c r="D1216">
        <v>3.4384600000000001</v>
      </c>
      <c r="E1216">
        <f>LN(D1216/参数实验室!$E$53)/参数实验室!$E$55</f>
        <v>0.76405491867572595</v>
      </c>
      <c r="F1216">
        <f t="shared" si="51"/>
        <v>0.14247266918627716</v>
      </c>
      <c r="G1216">
        <f>LN(F1216/参数实验室!$E$58)/参数实验室!$E$59</f>
        <v>-1.2132632860064496</v>
      </c>
      <c r="H1216">
        <f>INDEX(神经网络!$F$10:$BN$70,MATCH(ROUND(G1216*2,1)/2,神经网络!$D$10:$D$70,0),MATCH(ROUND(E1216*2,1)/2,神经网络!$F$8:$BN$8,0))</f>
        <v>-0.95121874026132025</v>
      </c>
      <c r="I1216">
        <f t="shared" si="52"/>
        <v>886.01709193646536</v>
      </c>
      <c r="J1216">
        <f t="shared" si="53"/>
        <v>382.19544311879008</v>
      </c>
      <c r="K1216">
        <f t="shared" si="54"/>
        <v>2.3182303920381453</v>
      </c>
    </row>
    <row r="1217" spans="1:11">
      <c r="A1217" s="862">
        <v>41620</v>
      </c>
      <c r="B1217">
        <v>852.89</v>
      </c>
      <c r="C1217">
        <v>139.59450799999999</v>
      </c>
      <c r="D1217">
        <v>3.4165549999999998</v>
      </c>
      <c r="E1217">
        <f>LN(D1217/参数实验室!$E$53)/参数实验室!$E$55</f>
        <v>0.75651515901968525</v>
      </c>
      <c r="F1217">
        <f t="shared" si="51"/>
        <v>0.16367234696150734</v>
      </c>
      <c r="G1217">
        <f>LN(F1217/参数实验室!$E$58)/参数实验室!$E$59</f>
        <v>-1.1404574442065616</v>
      </c>
      <c r="H1217">
        <f>INDEX(神经网络!$F$10:$BN$70,MATCH(ROUND(G1217*2,1)/2,神经网络!$D$10:$D$70,0),MATCH(ROUND(E1217*2,1)/2,神经网络!$F$8:$BN$8,0))</f>
        <v>-0.90243937839556709</v>
      </c>
      <c r="I1217">
        <f t="shared" si="52"/>
        <v>978.34612118000427</v>
      </c>
      <c r="J1217">
        <f t="shared" si="53"/>
        <v>340.32560552252494</v>
      </c>
      <c r="K1217">
        <f t="shared" si="54"/>
        <v>2.8747355629556091</v>
      </c>
    </row>
    <row r="1218" spans="1:11">
      <c r="A1218" s="862">
        <v>41621</v>
      </c>
      <c r="B1218">
        <v>906.15</v>
      </c>
      <c r="C1218">
        <v>139.28148999999999</v>
      </c>
      <c r="D1218">
        <v>3.4075519999999999</v>
      </c>
      <c r="E1218">
        <f>LN(D1218/参数实验室!$E$53)/参数实验室!$E$55</f>
        <v>0.75340227564380957</v>
      </c>
      <c r="F1218">
        <f t="shared" si="51"/>
        <v>0.15370688075925618</v>
      </c>
      <c r="G1218">
        <f>LN(F1218/参数实验室!$E$58)/参数实验室!$E$59</f>
        <v>-1.1734283175218863</v>
      </c>
      <c r="H1218">
        <f>INDEX(神经网络!$F$10:$BN$70,MATCH(ROUND(G1218*2,1)/2,神经网络!$D$10:$D$70,0),MATCH(ROUND(E1218*2,1)/2,神经网络!$F$8:$BN$8,0))</f>
        <v>-0.90243937839556709</v>
      </c>
      <c r="I1218">
        <f t="shared" si="52"/>
        <v>923.21222235829464</v>
      </c>
      <c r="J1218">
        <f t="shared" si="53"/>
        <v>361.57775028929399</v>
      </c>
      <c r="K1218">
        <f t="shared" si="54"/>
        <v>2.5532882529957766</v>
      </c>
    </row>
    <row r="1219" spans="1:11">
      <c r="A1219" s="862">
        <v>41622</v>
      </c>
      <c r="B1219">
        <v>892.83</v>
      </c>
      <c r="C1219">
        <v>138.28299999999999</v>
      </c>
      <c r="D1219">
        <v>3.3146270000000002</v>
      </c>
      <c r="E1219">
        <f>LN(D1219/参数实验室!$E$53)/参数实验室!$E$55</f>
        <v>0.72078322337386425</v>
      </c>
      <c r="F1219">
        <f t="shared" si="51"/>
        <v>0.15488166840271941</v>
      </c>
      <c r="G1219">
        <f>LN(F1219/参数实验室!$E$58)/参数实验室!$E$59</f>
        <v>-1.1694320900215707</v>
      </c>
      <c r="H1219">
        <f>INDEX(神经网络!$F$10:$BN$70,MATCH(ROUND(G1219*2,1)/2,神经网络!$D$10:$D$70,0),MATCH(ROUND(E1219*2,1)/2,神经网络!$F$8:$BN$8,0))</f>
        <v>-0.98350354951567776</v>
      </c>
      <c r="I1219">
        <f t="shared" si="52"/>
        <v>935.45905303030452</v>
      </c>
      <c r="J1219">
        <f t="shared" si="53"/>
        <v>356.26271896572354</v>
      </c>
      <c r="K1219">
        <f t="shared" si="54"/>
        <v>2.6257562277244793</v>
      </c>
    </row>
    <row r="1220" spans="1:11">
      <c r="A1220" s="862">
        <v>41623</v>
      </c>
      <c r="B1220">
        <v>850.15</v>
      </c>
      <c r="C1220">
        <v>137.58687599999999</v>
      </c>
      <c r="D1220">
        <v>3.3403689999999999</v>
      </c>
      <c r="E1220">
        <f>LN(D1220/参数实验室!$E$53)/参数实验室!$E$55</f>
        <v>0.72991000856466526</v>
      </c>
      <c r="F1220">
        <f t="shared" ref="F1220:F1283" si="55">C1220/B1220</f>
        <v>0.16183835323178261</v>
      </c>
      <c r="G1220">
        <f>LN(F1220/参数实验室!$E$58)/参数实验室!$E$59</f>
        <v>-1.1463717764181076</v>
      </c>
      <c r="H1220">
        <f>INDEX(神经网络!$F$10:$BN$70,MATCH(ROUND(G1220*2,1)/2,神经网络!$D$10:$D$70,0),MATCH(ROUND(E1220*2,1)/2,神经网络!$F$8:$BN$8,0))</f>
        <v>-0.90243937839556709</v>
      </c>
      <c r="I1220">
        <f t="shared" si="52"/>
        <v>979.4391669655605</v>
      </c>
      <c r="J1220">
        <f t="shared" si="53"/>
        <v>339.23227325326189</v>
      </c>
      <c r="K1220">
        <f t="shared" si="54"/>
        <v>2.8872228387136296</v>
      </c>
    </row>
    <row r="1221" spans="1:11">
      <c r="A1221" s="862">
        <v>41624</v>
      </c>
      <c r="B1221">
        <v>868.93</v>
      </c>
      <c r="C1221">
        <v>137.22828000000001</v>
      </c>
      <c r="D1221">
        <v>2.6275469999999999</v>
      </c>
      <c r="E1221">
        <f>LN(D1221/参数实验室!$E$53)/参数实验室!$E$55</f>
        <v>0.44673316661433493</v>
      </c>
      <c r="F1221">
        <f t="shared" si="55"/>
        <v>0.15792788832241955</v>
      </c>
      <c r="G1221">
        <f>LN(F1221/参数实验室!$E$58)/参数实验室!$E$59</f>
        <v>-1.1592094395293093</v>
      </c>
      <c r="H1221">
        <f>INDEX(神经网络!$F$10:$BN$70,MATCH(ROUND(G1221*2,1)/2,神经网络!$D$10:$D$70,0),MATCH(ROUND(E1221*2,1)/2,神经网络!$F$8:$BN$8,0))</f>
        <v>-1.2004597891950355</v>
      </c>
      <c r="I1221">
        <f t="shared" si="52"/>
        <v>959.91396505627631</v>
      </c>
      <c r="J1221">
        <f t="shared" si="53"/>
        <v>346.72598858784551</v>
      </c>
      <c r="K1221">
        <f t="shared" si="54"/>
        <v>2.7685088417105348</v>
      </c>
    </row>
    <row r="1222" spans="1:11">
      <c r="A1222" s="862">
        <v>41625</v>
      </c>
      <c r="B1222">
        <v>669.11</v>
      </c>
      <c r="C1222">
        <v>136.10241400000001</v>
      </c>
      <c r="D1222">
        <v>2.6456919999999999</v>
      </c>
      <c r="E1222">
        <f>LN(D1222/参数实验室!$E$53)/参数实验室!$E$55</f>
        <v>0.45485216410286405</v>
      </c>
      <c r="F1222">
        <f t="shared" si="55"/>
        <v>0.20340813020280674</v>
      </c>
      <c r="G1222">
        <f>LN(F1222/参数实验室!$E$58)/参数实验室!$E$59</f>
        <v>-1.0263815152528983</v>
      </c>
      <c r="H1222">
        <f>INDEX(神经网络!$F$10:$BN$70,MATCH(ROUND(G1222*2,1)/2,神经网络!$D$10:$D$70,0),MATCH(ROUND(E1222*2,1)/2,神经网络!$F$8:$BN$8,0))</f>
        <v>-1.1228859609333821</v>
      </c>
      <c r="I1222">
        <f t="shared" si="52"/>
        <v>1224.9067750253889</v>
      </c>
      <c r="J1222">
        <f t="shared" si="53"/>
        <v>266.99253820677541</v>
      </c>
      <c r="K1222">
        <f t="shared" si="54"/>
        <v>4.587794038186737</v>
      </c>
    </row>
    <row r="1223" spans="1:11">
      <c r="A1223" s="862">
        <v>41626</v>
      </c>
      <c r="B1223">
        <v>644.04999999999995</v>
      </c>
      <c r="C1223">
        <v>133.03172900000001</v>
      </c>
      <c r="D1223">
        <v>2.0490599999999999</v>
      </c>
      <c r="E1223">
        <f>LN(D1223/参数实验室!$E$53)/参数实验室!$E$55</f>
        <v>0.15336444660970402</v>
      </c>
      <c r="F1223">
        <f t="shared" si="55"/>
        <v>0.2065549708873535</v>
      </c>
      <c r="G1223">
        <f>LN(F1223/参数实验室!$E$58)/参数实验室!$E$59</f>
        <v>-1.0183238901114167</v>
      </c>
      <c r="H1223">
        <f>INDEX(神经网络!$F$10:$BN$70,MATCH(ROUND(G1223*2,1)/2,神经网络!$D$10:$D$70,0),MATCH(ROUND(E1223*2,1)/2,神经网络!$F$8:$BN$8,0))</f>
        <v>-1.2204864257655574</v>
      </c>
      <c r="I1223">
        <f t="shared" si="52"/>
        <v>1276.4204145846131</v>
      </c>
      <c r="J1223">
        <f t="shared" si="53"/>
        <v>256.992937233151</v>
      </c>
      <c r="K1223">
        <f t="shared" si="54"/>
        <v>4.9667528933941467</v>
      </c>
    </row>
    <row r="1224" spans="1:11">
      <c r="A1224" s="862">
        <v>41627</v>
      </c>
      <c r="B1224">
        <v>560.15</v>
      </c>
      <c r="C1224">
        <v>128.503142</v>
      </c>
      <c r="D1224">
        <v>2.6599729999999999</v>
      </c>
      <c r="E1224">
        <f>LN(D1224/参数实验室!$E$53)/参数实验室!$E$55</f>
        <v>0.46120314810404933</v>
      </c>
      <c r="F1224">
        <f t="shared" si="55"/>
        <v>0.22940844773721325</v>
      </c>
      <c r="G1224">
        <f>LN(F1224/参数实验室!$E$58)/参数实验室!$E$59</f>
        <v>-0.96324704544133344</v>
      </c>
      <c r="H1224">
        <f>INDEX(神经网络!$F$10:$BN$70,MATCH(ROUND(G1224*2,1)/2,神经网络!$D$10:$D$70,0),MATCH(ROUND(E1224*2,1)/2,神经网络!$F$8:$BN$8,0))</f>
        <v>-1.0307568435884016</v>
      </c>
      <c r="I1224">
        <f t="shared" si="52"/>
        <v>1479.3610759384992</v>
      </c>
      <c r="J1224">
        <f t="shared" si="53"/>
        <v>223.51462431666724</v>
      </c>
      <c r="K1224">
        <f t="shared" si="54"/>
        <v>6.6186321385512352</v>
      </c>
    </row>
    <row r="1225" spans="1:11">
      <c r="A1225" s="862">
        <v>41628</v>
      </c>
      <c r="B1225">
        <v>711.94</v>
      </c>
      <c r="C1225">
        <v>127.666327</v>
      </c>
      <c r="D1225">
        <v>2.330829</v>
      </c>
      <c r="E1225">
        <f>LN(D1225/参数实验室!$E$53)/参数实验室!$E$55</f>
        <v>0.30536721318424981</v>
      </c>
      <c r="F1225">
        <f t="shared" si="55"/>
        <v>0.17932175042840687</v>
      </c>
      <c r="G1225">
        <f>LN(F1225/参数实验室!$E$58)/参数实验室!$E$59</f>
        <v>-1.0925303260353509</v>
      </c>
      <c r="H1225">
        <f>INDEX(神经网络!$F$10:$BN$70,MATCH(ROUND(G1225*2,1)/2,神经网络!$D$10:$D$70,0),MATCH(ROUND(E1225*2,1)/2,神经网络!$F$8:$BN$8,0))</f>
        <v>-1.2325267890865663</v>
      </c>
      <c r="I1225">
        <f t="shared" si="52"/>
        <v>1066.1525868651324</v>
      </c>
      <c r="J1225">
        <f t="shared" si="53"/>
        <v>284.08283787558349</v>
      </c>
      <c r="K1225">
        <f t="shared" si="54"/>
        <v>3.7529637300091427</v>
      </c>
    </row>
    <row r="1226" spans="1:11">
      <c r="A1226" s="862">
        <v>41629</v>
      </c>
      <c r="B1226">
        <v>638.29999999999995</v>
      </c>
      <c r="C1226">
        <v>127.032437</v>
      </c>
      <c r="D1226">
        <v>2.2807490000000001</v>
      </c>
      <c r="E1226">
        <f>LN(D1226/参数实验室!$E$53)/参数实验室!$E$55</f>
        <v>0.27974285416201849</v>
      </c>
      <c r="F1226">
        <f t="shared" si="55"/>
        <v>0.19901682124392919</v>
      </c>
      <c r="G1226">
        <f>LN(F1226/参数实验室!$E$58)/参数实验室!$E$59</f>
        <v>-1.0378365094844253</v>
      </c>
      <c r="H1226">
        <f>INDEX(神经网络!$F$10:$BN$70,MATCH(ROUND(G1226*2,1)/2,神经网络!$D$10:$D$70,0),MATCH(ROUND(E1226*2,1)/2,神经网络!$F$8:$BN$8,0))</f>
        <v>-1.1964622411188777</v>
      </c>
      <c r="I1226">
        <f t="shared" si="52"/>
        <v>1202.0734482199978</v>
      </c>
      <c r="J1226">
        <f t="shared" si="53"/>
        <v>254.69853557320127</v>
      </c>
      <c r="K1226">
        <f t="shared" si="54"/>
        <v>4.719593088804853</v>
      </c>
    </row>
    <row r="1227" spans="1:11">
      <c r="A1227" s="862">
        <v>41630</v>
      </c>
      <c r="B1227">
        <v>609.69000000000005</v>
      </c>
      <c r="C1227">
        <v>127.387017</v>
      </c>
      <c r="D1227">
        <v>2.38571</v>
      </c>
      <c r="E1227">
        <f>LN(D1227/参数实验室!$E$53)/参数实验室!$E$55</f>
        <v>0.3328233457762787</v>
      </c>
      <c r="F1227">
        <f t="shared" si="55"/>
        <v>0.20893735668946511</v>
      </c>
      <c r="G1227">
        <f>LN(F1227/参数实验室!$E$58)/参数实验室!$E$59</f>
        <v>-1.012304917239611</v>
      </c>
      <c r="H1227">
        <f>INDEX(神经网络!$F$10:$BN$70,MATCH(ROUND(G1227*2,1)/2,神经网络!$D$10:$D$70,0),MATCH(ROUND(E1227*2,1)/2,神经网络!$F$8:$BN$8,0))</f>
        <v>-1.1342980768624051</v>
      </c>
      <c r="I1227">
        <f t="shared" si="52"/>
        <v>1266.5383039645328</v>
      </c>
      <c r="J1227">
        <f t="shared" si="53"/>
        <v>243.28239096604275</v>
      </c>
      <c r="K1227">
        <f t="shared" si="54"/>
        <v>5.206041830381861</v>
      </c>
    </row>
    <row r="1228" spans="1:11">
      <c r="A1228" s="862">
        <v>41631</v>
      </c>
      <c r="B1228">
        <v>645.14</v>
      </c>
      <c r="C1228">
        <v>127.463246</v>
      </c>
      <c r="D1228">
        <v>2.5449410000000001</v>
      </c>
      <c r="E1228">
        <f>LN(D1228/参数实验室!$E$53)/参数实验室!$E$55</f>
        <v>0.40904802051378819</v>
      </c>
      <c r="F1228">
        <f t="shared" si="55"/>
        <v>0.19757455126019158</v>
      </c>
      <c r="G1228">
        <f>LN(F1228/参数实验室!$E$58)/参数实验室!$E$59</f>
        <v>-1.0416539630237511</v>
      </c>
      <c r="H1228">
        <f>INDEX(神经网络!$F$10:$BN$70,MATCH(ROUND(G1228*2,1)/2,神经网络!$D$10:$D$70,0),MATCH(ROUND(E1228*2,1)/2,神经网络!$F$8:$BN$8,0))</f>
        <v>-1.1518392854100428</v>
      </c>
      <c r="I1228">
        <f t="shared" si="52"/>
        <v>1183.0063400661736</v>
      </c>
      <c r="J1228">
        <f t="shared" si="53"/>
        <v>257.4278759826023</v>
      </c>
      <c r="K1228">
        <f t="shared" si="54"/>
        <v>4.5954865437576951</v>
      </c>
    </row>
    <row r="1229" spans="1:11">
      <c r="A1229" s="862">
        <v>41632</v>
      </c>
      <c r="B1229">
        <v>671.42</v>
      </c>
      <c r="C1229">
        <v>127.537766</v>
      </c>
      <c r="D1229">
        <v>2.4685899999999998</v>
      </c>
      <c r="E1229">
        <f>LN(D1229/参数实验室!$E$53)/参数实验室!$E$55</f>
        <v>0.37311234787682018</v>
      </c>
      <c r="F1229">
        <f t="shared" si="55"/>
        <v>0.18995228917815973</v>
      </c>
      <c r="G1229">
        <f>LN(F1229/参数实验室!$E$58)/参数实验室!$E$59</f>
        <v>-1.0623033254587702</v>
      </c>
      <c r="H1229">
        <f>INDEX(神经网络!$F$10:$BN$70,MATCH(ROUND(G1229*2,1)/2,神经网络!$D$10:$D$70,0),MATCH(ROUND(E1229*2,1)/2,神经网络!$F$8:$BN$8,0))</f>
        <v>-1.1765401365469348</v>
      </c>
      <c r="I1229">
        <f t="shared" si="52"/>
        <v>1127.4990084769413</v>
      </c>
      <c r="J1229">
        <f t="shared" si="53"/>
        <v>267.91428913451165</v>
      </c>
      <c r="K1229">
        <f t="shared" si="54"/>
        <v>4.2084317791308932</v>
      </c>
    </row>
    <row r="1230" spans="1:11">
      <c r="A1230" s="862">
        <v>41633</v>
      </c>
      <c r="B1230">
        <v>654.72</v>
      </c>
      <c r="C1230">
        <v>128.452765</v>
      </c>
      <c r="D1230">
        <v>2.5611969999999999</v>
      </c>
      <c r="E1230">
        <f>LN(D1230/参数实验室!$E$53)/参数实验室!$E$55</f>
        <v>0.41655981652364132</v>
      </c>
      <c r="F1230">
        <f t="shared" si="55"/>
        <v>0.19619496120478983</v>
      </c>
      <c r="G1230">
        <f>LN(F1230/参数实验室!$E$58)/参数实验室!$E$59</f>
        <v>-1.0453316798512011</v>
      </c>
      <c r="H1230">
        <f>INDEX(神经网络!$F$10:$BN$70,MATCH(ROUND(G1230*2,1)/2,神经网络!$D$10:$D$70,0),MATCH(ROUND(E1230*2,1)/2,神经网络!$F$8:$BN$8,0))</f>
        <v>-1.1518392854100428</v>
      </c>
      <c r="I1230">
        <f t="shared" si="52"/>
        <v>1160.4937790890958</v>
      </c>
      <c r="J1230">
        <f t="shared" si="53"/>
        <v>261.25054866126635</v>
      </c>
      <c r="K1230">
        <f t="shared" si="54"/>
        <v>4.4420721220906412</v>
      </c>
    </row>
    <row r="1231" spans="1:11">
      <c r="A1231" s="862">
        <v>41634</v>
      </c>
      <c r="B1231">
        <v>693.91</v>
      </c>
      <c r="C1231">
        <v>127.129783</v>
      </c>
      <c r="D1231">
        <v>2.816627</v>
      </c>
      <c r="E1231">
        <f>LN(D1231/参数实验室!$E$53)/参数实验室!$E$55</f>
        <v>0.52871346263967811</v>
      </c>
      <c r="F1231">
        <f t="shared" si="55"/>
        <v>0.18320788430776327</v>
      </c>
      <c r="G1231">
        <f>LN(F1231/参数实验室!$E$58)/参数实验室!$E$59</f>
        <v>-1.0812775565383681</v>
      </c>
      <c r="H1231">
        <f>INDEX(神经网络!$F$10:$BN$70,MATCH(ROUND(G1231*2,1)/2,神经网络!$D$10:$D$70,0),MATCH(ROUND(E1231*2,1)/2,神经网络!$F$8:$BN$8,0))</f>
        <v>-1.0979503729222524</v>
      </c>
      <c r="I1231">
        <f t="shared" si="52"/>
        <v>1080.481920392682</v>
      </c>
      <c r="J1231">
        <f t="shared" si="53"/>
        <v>276.88839232273233</v>
      </c>
      <c r="K1231">
        <f t="shared" si="54"/>
        <v>3.9022290220577629</v>
      </c>
    </row>
    <row r="1232" spans="1:11">
      <c r="A1232" s="862">
        <v>41635</v>
      </c>
      <c r="B1232">
        <v>736.34</v>
      </c>
      <c r="C1232">
        <v>126.520568</v>
      </c>
      <c r="D1232">
        <v>2.698817</v>
      </c>
      <c r="E1232">
        <f>LN(D1232/参数实验室!$E$53)/参数实验室!$E$55</f>
        <v>0.47830668739222226</v>
      </c>
      <c r="F1232">
        <f t="shared" si="55"/>
        <v>0.17182357063313142</v>
      </c>
      <c r="G1232">
        <f>LN(F1232/参数实验室!$E$58)/参数实验室!$E$59</f>
        <v>-1.1149486700100237</v>
      </c>
      <c r="H1232">
        <f>INDEX(神经网络!$F$10:$BN$70,MATCH(ROUND(G1232*2,1)/2,神经网络!$D$10:$D$70,0),MATCH(ROUND(E1232*2,1)/2,神经网络!$F$8:$BN$8,0))</f>
        <v>-1.1346280341117123</v>
      </c>
      <c r="I1232">
        <f t="shared" si="52"/>
        <v>1007.9431648928434</v>
      </c>
      <c r="J1232">
        <f t="shared" si="53"/>
        <v>293.81908144128312</v>
      </c>
      <c r="K1232">
        <f t="shared" si="54"/>
        <v>3.4304891293939703</v>
      </c>
    </row>
    <row r="1233" spans="1:11">
      <c r="A1233" s="862">
        <v>41636</v>
      </c>
      <c r="B1233">
        <v>729.8</v>
      </c>
      <c r="C1233">
        <v>128.82537099999999</v>
      </c>
      <c r="D1233">
        <v>2.671271</v>
      </c>
      <c r="E1233">
        <f>LN(D1233/参数实验室!$E$53)/参数实验室!$E$55</f>
        <v>0.46620343400500602</v>
      </c>
      <c r="F1233">
        <f t="shared" si="55"/>
        <v>0.17652147300630308</v>
      </c>
      <c r="G1233">
        <f>LN(F1233/参数实验室!$E$58)/参数实验室!$E$59</f>
        <v>-1.1007910834150096</v>
      </c>
      <c r="H1233">
        <f>INDEX(神经网络!$F$10:$BN$70,MATCH(ROUND(G1233*2,1)/2,神经网络!$D$10:$D$70,0),MATCH(ROUND(E1233*2,1)/2,神经网络!$F$8:$BN$8,0))</f>
        <v>-1.1647263647941746</v>
      </c>
      <c r="I1233">
        <f t="shared" si="52"/>
        <v>1018.1007134964487</v>
      </c>
      <c r="J1233">
        <f t="shared" si="53"/>
        <v>291.20944894457506</v>
      </c>
      <c r="K1233">
        <f t="shared" si="54"/>
        <v>3.4961115347950833</v>
      </c>
    </row>
    <row r="1234" spans="1:11">
      <c r="A1234" s="862">
        <v>41637</v>
      </c>
      <c r="B1234">
        <v>719.49</v>
      </c>
      <c r="C1234">
        <v>129.32679899999999</v>
      </c>
      <c r="D1234">
        <v>2.7099519999999999</v>
      </c>
      <c r="E1234">
        <f>LN(D1234/参数实验室!$E$53)/参数实验室!$E$55</f>
        <v>0.48316419597882071</v>
      </c>
      <c r="F1234">
        <f t="shared" si="55"/>
        <v>0.17974787557853478</v>
      </c>
      <c r="G1234">
        <f>LN(F1234/参数实验室!$E$58)/参数实验室!$E$59</f>
        <v>-1.091284586509085</v>
      </c>
      <c r="H1234">
        <f>INDEX(神经网络!$F$10:$BN$70,MATCH(ROUND(G1234*2,1)/2,神经网络!$D$10:$D$70,0),MATCH(ROUND(E1234*2,1)/2,神经网络!$F$8:$BN$8,0))</f>
        <v>-1.1346280341117123</v>
      </c>
      <c r="I1234">
        <f t="shared" si="52"/>
        <v>1034.8528211157807</v>
      </c>
      <c r="J1234">
        <f t="shared" si="53"/>
        <v>287.09548701169132</v>
      </c>
      <c r="K1234">
        <f t="shared" si="54"/>
        <v>3.6045596950593604</v>
      </c>
    </row>
    <row r="1235" spans="1:11">
      <c r="A1235" s="862">
        <v>41638</v>
      </c>
      <c r="B1235">
        <v>752.77</v>
      </c>
      <c r="C1235">
        <v>129.69144399999999</v>
      </c>
      <c r="D1235">
        <v>2.739735</v>
      </c>
      <c r="E1235">
        <f>LN(D1235/参数实验室!$E$53)/参数实验室!$E$55</f>
        <v>0.4960592267141351</v>
      </c>
      <c r="F1235">
        <f t="shared" si="55"/>
        <v>0.17228561712076729</v>
      </c>
      <c r="G1235">
        <f>LN(F1235/参数实验室!$E$58)/参数实验室!$E$59</f>
        <v>-1.1135391923122533</v>
      </c>
      <c r="H1235">
        <f>INDEX(神经网络!$F$10:$BN$70,MATCH(ROUND(G1235*2,1)/2,神经网络!$D$10:$D$70,0),MATCH(ROUND(E1235*2,1)/2,神经网络!$F$8:$BN$8,0))</f>
        <v>-1.1346280341117123</v>
      </c>
      <c r="I1235">
        <f t="shared" si="52"/>
        <v>980.54146422027929</v>
      </c>
      <c r="J1235">
        <f t="shared" si="53"/>
        <v>300.37508479310463</v>
      </c>
      <c r="K1235">
        <f t="shared" si="54"/>
        <v>3.264390137070345</v>
      </c>
    </row>
    <row r="1236" spans="1:11">
      <c r="A1236" s="862">
        <v>41639</v>
      </c>
      <c r="B1236">
        <v>747.72</v>
      </c>
      <c r="C1236">
        <v>130.64344399999999</v>
      </c>
      <c r="D1236">
        <v>2.7142409999999999</v>
      </c>
      <c r="E1236">
        <f>LN(D1236/参数实验室!$E$53)/参数实验室!$E$55</f>
        <v>0.48502989755616088</v>
      </c>
      <c r="F1236">
        <f t="shared" si="55"/>
        <v>0.174722414807682</v>
      </c>
      <c r="G1236">
        <f>LN(F1236/参数实验室!$E$58)/参数实验室!$E$59</f>
        <v>-1.1061676964148317</v>
      </c>
      <c r="H1236">
        <f>INDEX(神经网络!$F$10:$BN$70,MATCH(ROUND(G1236*2,1)/2,神经网络!$D$10:$D$70,0),MATCH(ROUND(E1236*2,1)/2,神经网络!$F$8:$BN$8,0))</f>
        <v>-1.1346280341117123</v>
      </c>
      <c r="I1236">
        <f t="shared" si="52"/>
        <v>988.00506752708213</v>
      </c>
      <c r="J1236">
        <f t="shared" si="53"/>
        <v>298.36000159610535</v>
      </c>
      <c r="K1236">
        <f t="shared" si="54"/>
        <v>3.3114528162007462</v>
      </c>
    </row>
    <row r="1237" spans="1:11">
      <c r="A1237" s="862">
        <v>41640</v>
      </c>
      <c r="B1237">
        <v>769.08</v>
      </c>
      <c r="C1237">
        <v>127.54830200000001</v>
      </c>
      <c r="D1237">
        <v>2.798594</v>
      </c>
      <c r="E1237">
        <f>LN(D1237/参数实验室!$E$53)/参数实验室!$E$55</f>
        <v>0.52113600010115535</v>
      </c>
      <c r="F1237">
        <f t="shared" si="55"/>
        <v>0.16584529827846259</v>
      </c>
      <c r="G1237">
        <f>LN(F1237/参数实验室!$E$58)/参数实验室!$E$59</f>
        <v>-1.1335352120745885</v>
      </c>
      <c r="H1237">
        <f>INDEX(神经网络!$F$10:$BN$70,MATCH(ROUND(G1237*2,1)/2,神经网络!$D$10:$D$70,0),MATCH(ROUND(E1237*2,1)/2,神经网络!$F$8:$BN$8,0))</f>
        <v>-1.1708606895937519</v>
      </c>
      <c r="I1237">
        <f t="shared" si="52"/>
        <v>955.98111502379243</v>
      </c>
      <c r="J1237">
        <f t="shared" si="53"/>
        <v>306.88320497984898</v>
      </c>
      <c r="K1237">
        <f t="shared" si="54"/>
        <v>3.1151301195729024</v>
      </c>
    </row>
    <row r="1238" spans="1:11">
      <c r="A1238" s="862">
        <v>41641</v>
      </c>
      <c r="B1238">
        <v>771.15</v>
      </c>
      <c r="C1238">
        <v>132.400262</v>
      </c>
      <c r="D1238">
        <v>2.9068860000000001</v>
      </c>
      <c r="E1238">
        <f>LN(D1238/参数实验室!$E$53)/参数实验室!$E$55</f>
        <v>0.56592563510302385</v>
      </c>
      <c r="F1238">
        <f t="shared" si="55"/>
        <v>0.17169196913700319</v>
      </c>
      <c r="G1238">
        <f>LN(F1238/参数实验室!$E$58)/参数实验室!$E$59</f>
        <v>-1.1153508153146807</v>
      </c>
      <c r="H1238">
        <f>INDEX(神经网络!$F$10:$BN$70,MATCH(ROUND(G1238*2,1)/2,神经网络!$D$10:$D$70,0),MATCH(ROUND(E1238*2,1)/2,神经网络!$F$8:$BN$8,0))</f>
        <v>-1.0979503729222524</v>
      </c>
      <c r="I1238">
        <f t="shared" si="52"/>
        <v>952.96843251393534</v>
      </c>
      <c r="J1238">
        <f t="shared" si="53"/>
        <v>307.70918957743089</v>
      </c>
      <c r="K1238">
        <f t="shared" si="54"/>
        <v>3.0969774865112814</v>
      </c>
    </row>
    <row r="1239" spans="1:11">
      <c r="A1239" s="862">
        <v>41642</v>
      </c>
      <c r="B1239">
        <v>802.1</v>
      </c>
      <c r="C1239">
        <v>133.28190000000001</v>
      </c>
      <c r="D1239">
        <v>2.972766</v>
      </c>
      <c r="E1239">
        <f>LN(D1239/参数实验室!$E$53)/参数实验室!$E$55</f>
        <v>0.59236440955223202</v>
      </c>
      <c r="F1239">
        <f t="shared" si="55"/>
        <v>0.16616618875451938</v>
      </c>
      <c r="G1239">
        <f>LN(F1239/参数实验室!$E$58)/参数实验室!$E$59</f>
        <v>-1.1325206645497894</v>
      </c>
      <c r="H1239">
        <f>INDEX(神经网络!$F$10:$BN$70,MATCH(ROUND(G1239*2,1)/2,神经网络!$D$10:$D$70,0),MATCH(ROUND(E1239*2,1)/2,神经网络!$F$8:$BN$8,0))</f>
        <v>-1.0979482279000883</v>
      </c>
      <c r="I1239">
        <f t="shared" ref="I1239:I1302" si="56">I1238*(1+(B1239-B1238)/B1238*H1238)</f>
        <v>910.97484135861794</v>
      </c>
      <c r="J1239">
        <f t="shared" ref="J1239:J1302" si="57">J1238*B1239/B1238</f>
        <v>320.05905590359504</v>
      </c>
      <c r="K1239">
        <f t="shared" ref="K1239:K1302" si="58">I1239/J1239</f>
        <v>2.8462711007715171</v>
      </c>
    </row>
    <row r="1240" spans="1:11">
      <c r="A1240" s="862">
        <v>41643</v>
      </c>
      <c r="B1240">
        <v>809.9</v>
      </c>
      <c r="C1240">
        <v>135.58395100000001</v>
      </c>
      <c r="D1240">
        <v>3.000826</v>
      </c>
      <c r="E1240">
        <f>LN(D1240/参数实验室!$E$53)/参数实验室!$E$55</f>
        <v>0.60344789818294309</v>
      </c>
      <c r="F1240">
        <f t="shared" si="55"/>
        <v>0.16740826151376714</v>
      </c>
      <c r="G1240">
        <f>LN(F1240/参数实验室!$E$58)/参数实验室!$E$59</f>
        <v>-1.1286120323280402</v>
      </c>
      <c r="H1240">
        <f>INDEX(神经网络!$F$10:$BN$70,MATCH(ROUND(G1240*2,1)/2,神经网络!$D$10:$D$70,0),MATCH(ROUND(E1240*2,1)/2,神经网络!$F$8:$BN$8,0))</f>
        <v>-1.0979482279000883</v>
      </c>
      <c r="I1240">
        <f t="shared" si="56"/>
        <v>901.24839196414871</v>
      </c>
      <c r="J1240">
        <f t="shared" si="57"/>
        <v>323.17146163361377</v>
      </c>
      <c r="K1240">
        <f t="shared" si="58"/>
        <v>2.7887623102868928</v>
      </c>
    </row>
    <row r="1241" spans="1:11">
      <c r="A1241" s="862">
        <v>41644</v>
      </c>
      <c r="B1241">
        <v>864.09</v>
      </c>
      <c r="C1241">
        <v>136.90475699999999</v>
      </c>
      <c r="D1241">
        <v>3.2375189999999998</v>
      </c>
      <c r="E1241">
        <f>LN(D1241/参数实验室!$E$53)/参数实验室!$E$55</f>
        <v>0.69301442426002124</v>
      </c>
      <c r="F1241">
        <f t="shared" si="55"/>
        <v>0.15843807589487205</v>
      </c>
      <c r="G1241">
        <f>LN(F1241/参数实验室!$E$58)/参数实验室!$E$59</f>
        <v>-1.1575166263158367</v>
      </c>
      <c r="H1241">
        <f>INDEX(神经网络!$F$10:$BN$70,MATCH(ROUND(G1241*2,1)/2,神经网络!$D$10:$D$70,0),MATCH(ROUND(E1241*2,1)/2,神经网络!$F$8:$BN$8,0))</f>
        <v>-0.98350354951567776</v>
      </c>
      <c r="I1241">
        <f t="shared" si="56"/>
        <v>835.03983582588</v>
      </c>
      <c r="J1241">
        <f t="shared" si="57"/>
        <v>344.79470092973128</v>
      </c>
      <c r="K1241">
        <f t="shared" si="58"/>
        <v>2.4218464888648623</v>
      </c>
    </row>
    <row r="1242" spans="1:11">
      <c r="A1242" s="862">
        <v>41645</v>
      </c>
      <c r="B1242">
        <v>975.83</v>
      </c>
      <c r="C1242">
        <v>137.76953900000001</v>
      </c>
      <c r="D1242">
        <v>3.2585549999999999</v>
      </c>
      <c r="E1242">
        <f>LN(D1242/参数实验室!$E$53)/参数实验室!$E$55</f>
        <v>0.70065515495008079</v>
      </c>
      <c r="F1242">
        <f t="shared" si="55"/>
        <v>0.1411819056597973</v>
      </c>
      <c r="G1242">
        <f>LN(F1242/参数实验室!$E$58)/参数实验室!$E$59</f>
        <v>-1.2180399911380067</v>
      </c>
      <c r="H1242">
        <f>INDEX(神经网络!$F$10:$BN$70,MATCH(ROUND(G1242*2,1)/2,神经网络!$D$10:$D$70,0),MATCH(ROUND(E1242*2,1)/2,神经网络!$F$8:$BN$8,0))</f>
        <v>-1.0275247105242999</v>
      </c>
      <c r="I1242">
        <f t="shared" si="56"/>
        <v>728.83780692220159</v>
      </c>
      <c r="J1242">
        <f t="shared" si="57"/>
        <v>389.38190814412815</v>
      </c>
      <c r="K1242">
        <f t="shared" si="58"/>
        <v>1.8717813839784905</v>
      </c>
    </row>
    <row r="1243" spans="1:11">
      <c r="A1243" s="862">
        <v>41646</v>
      </c>
      <c r="B1243">
        <v>919.1</v>
      </c>
      <c r="C1243">
        <v>139.33733799999999</v>
      </c>
      <c r="D1243">
        <v>2.8564799999999999</v>
      </c>
      <c r="E1243">
        <f>LN(D1243/参数实验室!$E$53)/参数实验室!$E$55</f>
        <v>0.54528902853933503</v>
      </c>
      <c r="F1243">
        <f t="shared" si="55"/>
        <v>0.1516019345011424</v>
      </c>
      <c r="G1243">
        <f>LN(F1243/参数实验室!$E$58)/参数实验室!$E$59</f>
        <v>-1.1806656261372852</v>
      </c>
      <c r="H1243">
        <f>INDEX(神经网络!$F$10:$BN$70,MATCH(ROUND(G1243*2,1)/2,神经网络!$D$10:$D$70,0),MATCH(ROUND(E1243*2,1)/2,神经网络!$F$8:$BN$8,0))</f>
        <v>-1.1752335014683195</v>
      </c>
      <c r="I1243">
        <f t="shared" si="56"/>
        <v>772.37513630704075</v>
      </c>
      <c r="J1243">
        <f t="shared" si="57"/>
        <v>366.74514185387636</v>
      </c>
      <c r="K1243">
        <f t="shared" si="58"/>
        <v>2.1060269057763854</v>
      </c>
    </row>
    <row r="1244" spans="1:11">
      <c r="A1244" s="862">
        <v>41647</v>
      </c>
      <c r="B1244">
        <v>857.55</v>
      </c>
      <c r="C1244">
        <v>138.18804700000001</v>
      </c>
      <c r="D1244">
        <v>2.891057</v>
      </c>
      <c r="E1244">
        <f>LN(D1244/参数实验室!$E$53)/参数实验室!$E$55</f>
        <v>0.55948391586044033</v>
      </c>
      <c r="F1244">
        <f t="shared" si="55"/>
        <v>0.161142845315142</v>
      </c>
      <c r="G1244">
        <f>LN(F1244/参数实验室!$E$58)/参数实验室!$E$59</f>
        <v>-1.1486322219668557</v>
      </c>
      <c r="H1244">
        <f>INDEX(神经网络!$F$10:$BN$70,MATCH(ROUND(G1244*2,1)/2,神经网络!$D$10:$D$70,0),MATCH(ROUND(E1244*2,1)/2,神经网络!$F$8:$BN$8,0))</f>
        <v>-1.1392520791385845</v>
      </c>
      <c r="I1244">
        <f t="shared" si="56"/>
        <v>833.16312011074001</v>
      </c>
      <c r="J1244">
        <f t="shared" si="57"/>
        <v>342.18506843302322</v>
      </c>
      <c r="K1244">
        <f t="shared" si="58"/>
        <v>2.434831899375578</v>
      </c>
    </row>
    <row r="1245" spans="1:11">
      <c r="A1245" s="862">
        <v>41648</v>
      </c>
      <c r="B1245">
        <v>840.98</v>
      </c>
      <c r="C1245">
        <v>137.21885399999999</v>
      </c>
      <c r="D1245">
        <v>2.9192209999999998</v>
      </c>
      <c r="E1245">
        <f>LN(D1245/参数实验室!$E$53)/参数实验室!$E$55</f>
        <v>0.57092117603902326</v>
      </c>
      <c r="F1245">
        <f t="shared" si="55"/>
        <v>0.16316541891602654</v>
      </c>
      <c r="G1245">
        <f>LN(F1245/参数实验室!$E$58)/参数实验室!$E$59</f>
        <v>-1.1420855513309482</v>
      </c>
      <c r="H1245">
        <f>INDEX(神经网络!$F$10:$BN$70,MATCH(ROUND(G1245*2,1)/2,神经网络!$D$10:$D$70,0),MATCH(ROUND(E1245*2,1)/2,神经网络!$F$8:$BN$8,0))</f>
        <v>-1.1392520791385845</v>
      </c>
      <c r="I1245">
        <f t="shared" si="56"/>
        <v>851.5036941590954</v>
      </c>
      <c r="J1245">
        <f t="shared" si="57"/>
        <v>335.57320138861161</v>
      </c>
      <c r="K1245">
        <f t="shared" si="58"/>
        <v>2.5374603533164999</v>
      </c>
    </row>
    <row r="1246" spans="1:11">
      <c r="A1246" s="862">
        <v>41649</v>
      </c>
      <c r="B1246">
        <v>836.11</v>
      </c>
      <c r="C1246">
        <v>135.709709</v>
      </c>
      <c r="D1246">
        <v>2.9894240000000001</v>
      </c>
      <c r="E1246">
        <f>LN(D1246/参数实验室!$E$53)/参数实验室!$E$55</f>
        <v>0.59895674581603542</v>
      </c>
      <c r="F1246">
        <f t="shared" si="55"/>
        <v>0.16231083111073902</v>
      </c>
      <c r="G1246">
        <f>LN(F1246/参数实验室!$E$58)/参数实验室!$E$59</f>
        <v>-1.1448417272146258</v>
      </c>
      <c r="H1246">
        <f>INDEX(神经网络!$F$10:$BN$70,MATCH(ROUND(G1246*2,1)/2,神经网络!$D$10:$D$70,0),MATCH(ROUND(E1246*2,1)/2,神经网络!$F$8:$BN$8,0))</f>
        <v>-1.0979482279000883</v>
      </c>
      <c r="I1246">
        <f t="shared" si="56"/>
        <v>857.1212792548281</v>
      </c>
      <c r="J1246">
        <f t="shared" si="57"/>
        <v>333.6299429392281</v>
      </c>
      <c r="K1246">
        <f t="shared" si="58"/>
        <v>2.5690777983046797</v>
      </c>
    </row>
    <row r="1247" spans="1:11">
      <c r="A1247" s="862">
        <v>41650</v>
      </c>
      <c r="B1247">
        <v>908.02</v>
      </c>
      <c r="C1247">
        <v>132.39569299999999</v>
      </c>
      <c r="D1247">
        <v>3.0880079999999999</v>
      </c>
      <c r="E1247">
        <f>LN(D1247/参数实验室!$E$53)/参数实验室!$E$55</f>
        <v>0.63723442512592465</v>
      </c>
      <c r="F1247">
        <f t="shared" si="55"/>
        <v>0.14580702297306225</v>
      </c>
      <c r="G1247">
        <f>LN(F1247/参数实验室!$E$58)/参数实验室!$E$59</f>
        <v>-1.2011214171119313</v>
      </c>
      <c r="H1247">
        <f>INDEX(神经网络!$F$10:$BN$70,MATCH(ROUND(G1247*2,1)/2,神经网络!$D$10:$D$70,0),MATCH(ROUND(E1247*2,1)/2,神经网络!$F$8:$BN$8,0))</f>
        <v>-1.0883449761851003</v>
      </c>
      <c r="I1247">
        <f t="shared" si="56"/>
        <v>776.18373739554113</v>
      </c>
      <c r="J1247">
        <f t="shared" si="57"/>
        <v>362.32392961174713</v>
      </c>
      <c r="K1247">
        <f t="shared" si="58"/>
        <v>2.1422370259322117</v>
      </c>
    </row>
    <row r="1248" spans="1:11">
      <c r="A1248" s="862">
        <v>41651</v>
      </c>
      <c r="B1248">
        <v>863.47</v>
      </c>
      <c r="C1248">
        <v>130.18647999999999</v>
      </c>
      <c r="D1248">
        <v>2.9225129999999999</v>
      </c>
      <c r="E1248">
        <f>LN(D1248/参数实验室!$E$53)/参数实验室!$E$55</f>
        <v>0.57225083195634996</v>
      </c>
      <c r="F1248">
        <f t="shared" si="55"/>
        <v>0.15077128331036399</v>
      </c>
      <c r="G1248">
        <f>LN(F1248/参数实验室!$E$58)/参数实验室!$E$59</f>
        <v>-1.1835492924601705</v>
      </c>
      <c r="H1248">
        <f>INDEX(神经网络!$F$10:$BN$70,MATCH(ROUND(G1248*2,1)/2,神经网络!$D$10:$D$70,0),MATCH(ROUND(E1248*2,1)/2,神经网络!$F$8:$BN$8,0))</f>
        <v>-1.1752335014683195</v>
      </c>
      <c r="I1248">
        <f t="shared" si="56"/>
        <v>817.62981253877535</v>
      </c>
      <c r="J1248">
        <f t="shared" si="57"/>
        <v>344.5473045768324</v>
      </c>
      <c r="K1248">
        <f t="shared" si="58"/>
        <v>2.3730553154173575</v>
      </c>
    </row>
    <row r="1249" spans="1:11">
      <c r="A1249" s="862">
        <v>41652</v>
      </c>
      <c r="B1249">
        <v>835.11</v>
      </c>
      <c r="C1249">
        <v>132.43447800000001</v>
      </c>
      <c r="D1249">
        <v>2.8390420000000001</v>
      </c>
      <c r="E1249">
        <f>LN(D1249/参数实验室!$E$53)/参数实验室!$E$55</f>
        <v>0.53806489654536971</v>
      </c>
      <c r="F1249">
        <f t="shared" si="55"/>
        <v>0.15858327405970471</v>
      </c>
      <c r="G1249">
        <f>LN(F1249/参数实验室!$E$58)/参数实验室!$E$59</f>
        <v>-1.1570358520764987</v>
      </c>
      <c r="H1249">
        <f>INDEX(神经网络!$F$10:$BN$70,MATCH(ROUND(G1249*2,1)/2,神经网络!$D$10:$D$70,0),MATCH(ROUND(E1249*2,1)/2,神经网络!$F$8:$BN$8,0))</f>
        <v>-1.1392520791385845</v>
      </c>
      <c r="I1249">
        <f t="shared" si="56"/>
        <v>849.19002038728604</v>
      </c>
      <c r="J1249">
        <f t="shared" si="57"/>
        <v>333.23091656358474</v>
      </c>
      <c r="K1249">
        <f t="shared" si="58"/>
        <v>2.5483530434225172</v>
      </c>
    </row>
    <row r="1250" spans="1:11">
      <c r="A1250" s="862">
        <v>41653</v>
      </c>
      <c r="B1250">
        <v>836.54</v>
      </c>
      <c r="C1250">
        <v>133.68327400000001</v>
      </c>
      <c r="D1250">
        <v>2.8018679999999998</v>
      </c>
      <c r="E1250">
        <f>LN(D1250/参数实验室!$E$53)/参数实验室!$E$55</f>
        <v>0.52251535507607361</v>
      </c>
      <c r="F1250">
        <f t="shared" si="55"/>
        <v>0.15980499916321994</v>
      </c>
      <c r="G1250">
        <f>LN(F1250/参数实验室!$E$58)/参数实验室!$E$59</f>
        <v>-1.1530078739047767</v>
      </c>
      <c r="H1250">
        <f>INDEX(神经网络!$F$10:$BN$70,MATCH(ROUND(G1250*2,1)/2,神经网络!$D$10:$D$70,0),MATCH(ROUND(E1250*2,1)/2,神经网络!$F$8:$BN$8,0))</f>
        <v>-1.1708606895937519</v>
      </c>
      <c r="I1250">
        <f t="shared" si="56"/>
        <v>847.53342264600258</v>
      </c>
      <c r="J1250">
        <f t="shared" si="57"/>
        <v>333.80152428075485</v>
      </c>
      <c r="K1250">
        <f t="shared" si="58"/>
        <v>2.5390340097223656</v>
      </c>
    </row>
    <row r="1251" spans="1:11">
      <c r="A1251" s="862">
        <v>41654</v>
      </c>
      <c r="B1251">
        <v>863.15</v>
      </c>
      <c r="C1251">
        <v>135.116882</v>
      </c>
      <c r="D1251">
        <v>2.8718319999999999</v>
      </c>
      <c r="E1251">
        <f>LN(D1251/参数实验室!$E$53)/参数实验室!$E$55</f>
        <v>0.5516125720767211</v>
      </c>
      <c r="F1251">
        <f t="shared" si="55"/>
        <v>0.15653928285929444</v>
      </c>
      <c r="G1251">
        <f>LN(F1251/参数实验室!$E$58)/参数实验室!$E$59</f>
        <v>-1.1638447082976315</v>
      </c>
      <c r="H1251">
        <f>INDEX(神经网络!$F$10:$BN$70,MATCH(ROUND(G1251*2,1)/2,神经网络!$D$10:$D$70,0),MATCH(ROUND(E1251*2,1)/2,神经网络!$F$8:$BN$8,0))</f>
        <v>-1.1392520791385845</v>
      </c>
      <c r="I1251">
        <f t="shared" si="56"/>
        <v>815.96737399762696</v>
      </c>
      <c r="J1251">
        <f t="shared" si="57"/>
        <v>344.41961613662653</v>
      </c>
      <c r="K1251">
        <f t="shared" si="58"/>
        <v>2.3691083079134025</v>
      </c>
    </row>
    <row r="1252" spans="1:11">
      <c r="A1252" s="862">
        <v>41655</v>
      </c>
      <c r="B1252">
        <v>853.01</v>
      </c>
      <c r="C1252">
        <v>136.64701500000001</v>
      </c>
      <c r="D1252">
        <v>2.7758449999999999</v>
      </c>
      <c r="E1252">
        <f>LN(D1252/参数实验室!$E$53)/参数实验室!$E$55</f>
        <v>0.51150692153819255</v>
      </c>
      <c r="F1252">
        <f t="shared" si="55"/>
        <v>0.16019391918031442</v>
      </c>
      <c r="G1252">
        <f>LN(F1252/参数实验室!$E$58)/参数实验室!$E$59</f>
        <v>-1.1517320799428952</v>
      </c>
      <c r="H1252">
        <f>INDEX(神经网络!$F$10:$BN$70,MATCH(ROUND(G1252*2,1)/2,神经网络!$D$10:$D$70,0),MATCH(ROUND(E1252*2,1)/2,神经网络!$F$8:$BN$8,0))</f>
        <v>-1.1708606895937519</v>
      </c>
      <c r="I1252">
        <f t="shared" si="56"/>
        <v>826.88791877800986</v>
      </c>
      <c r="J1252">
        <f t="shared" si="57"/>
        <v>340.37348868760216</v>
      </c>
      <c r="K1252">
        <f t="shared" si="58"/>
        <v>2.4293546538136375</v>
      </c>
    </row>
    <row r="1253" spans="1:11">
      <c r="A1253" s="862">
        <v>41656</v>
      </c>
      <c r="B1253">
        <v>824.34</v>
      </c>
      <c r="C1253">
        <v>140.437162</v>
      </c>
      <c r="D1253">
        <v>2.6943809999999999</v>
      </c>
      <c r="E1253">
        <f>LN(D1253/参数实验室!$E$53)/参数实验室!$E$55</f>
        <v>0.47636595146135108</v>
      </c>
      <c r="F1253">
        <f t="shared" si="55"/>
        <v>0.17036315355314555</v>
      </c>
      <c r="G1253">
        <f>LN(F1253/参数实验室!$E$58)/参数实验室!$E$59</f>
        <v>-1.1194287413210273</v>
      </c>
      <c r="H1253">
        <f>INDEX(神经网络!$F$10:$BN$70,MATCH(ROUND(G1253*2,1)/2,神经网络!$D$10:$D$70,0),MATCH(ROUND(E1253*2,1)/2,神经网络!$F$8:$BN$8,0))</f>
        <v>-1.1346280341117123</v>
      </c>
      <c r="I1253">
        <f t="shared" si="56"/>
        <v>859.42851023732999</v>
      </c>
      <c r="J1253">
        <f t="shared" si="57"/>
        <v>328.93340249790504</v>
      </c>
      <c r="K1253">
        <f t="shared" si="58"/>
        <v>2.6127736000991986</v>
      </c>
    </row>
    <row r="1254" spans="1:11">
      <c r="A1254" s="862">
        <v>41657</v>
      </c>
      <c r="B1254">
        <v>838.31</v>
      </c>
      <c r="C1254">
        <v>144.79809599999999</v>
      </c>
      <c r="D1254">
        <v>2.7484739999999999</v>
      </c>
      <c r="E1254">
        <f>LN(D1254/参数实验室!$E$53)/参数实验室!$E$55</f>
        <v>0.49981632572862644</v>
      </c>
      <c r="F1254">
        <f t="shared" si="55"/>
        <v>0.17272619436723885</v>
      </c>
      <c r="G1254">
        <f>LN(F1254/参数实验室!$E$58)/参数实验室!$E$59</f>
        <v>-1.1121987229886237</v>
      </c>
      <c r="H1254">
        <f>INDEX(神经网络!$F$10:$BN$70,MATCH(ROUND(G1254*2,1)/2,神经网络!$D$10:$D$70,0),MATCH(ROUND(E1254*2,1)/2,神经网络!$F$8:$BN$8,0))</f>
        <v>-1.1346280341117123</v>
      </c>
      <c r="I1254">
        <f t="shared" si="56"/>
        <v>842.90306007842594</v>
      </c>
      <c r="J1254">
        <f t="shared" si="57"/>
        <v>334.50780096564375</v>
      </c>
      <c r="K1254">
        <f t="shared" si="58"/>
        <v>2.5198308010909374</v>
      </c>
    </row>
    <row r="1255" spans="1:11">
      <c r="A1255" s="862">
        <v>41658</v>
      </c>
      <c r="B1255">
        <v>833.7</v>
      </c>
      <c r="C1255">
        <v>145.70523299999999</v>
      </c>
      <c r="D1255">
        <v>2.8377629999999998</v>
      </c>
      <c r="E1255">
        <f>LN(D1255/参数实验室!$E$53)/参数实验室!$E$55</f>
        <v>0.53753329314360687</v>
      </c>
      <c r="F1255">
        <f t="shared" si="55"/>
        <v>0.17476938107232814</v>
      </c>
      <c r="G1255">
        <f>LN(F1255/参数实验室!$E$58)/参数实验室!$E$59</f>
        <v>-1.1060266319645242</v>
      </c>
      <c r="H1255">
        <f>INDEX(神经网络!$F$10:$BN$70,MATCH(ROUND(G1255*2,1)/2,神经网络!$D$10:$D$70,0),MATCH(ROUND(E1255*2,1)/2,神经网络!$F$8:$BN$8,0))</f>
        <v>-1.0979503729222524</v>
      </c>
      <c r="I1255">
        <f t="shared" si="56"/>
        <v>848.16235371399785</v>
      </c>
      <c r="J1255">
        <f t="shared" si="57"/>
        <v>332.66828937392756</v>
      </c>
      <c r="K1255">
        <f t="shared" si="58"/>
        <v>2.5495737971004564</v>
      </c>
    </row>
    <row r="1256" spans="1:11">
      <c r="A1256" s="862">
        <v>41659</v>
      </c>
      <c r="B1256">
        <v>865.46</v>
      </c>
      <c r="C1256">
        <v>143.104871</v>
      </c>
      <c r="D1256">
        <v>2.798305</v>
      </c>
      <c r="E1256">
        <f>LN(D1256/参数实验室!$E$53)/参数实验室!$E$55</f>
        <v>0.52101416524660071</v>
      </c>
      <c r="F1256">
        <f t="shared" si="55"/>
        <v>0.16535122478219674</v>
      </c>
      <c r="G1256">
        <f>LN(F1256/参数实验室!$E$58)/参数实验室!$E$59</f>
        <v>-1.1351011504006372</v>
      </c>
      <c r="H1256">
        <f>INDEX(神经网络!$F$10:$BN$70,MATCH(ROUND(G1256*2,1)/2,神经网络!$D$10:$D$70,0),MATCH(ROUND(E1256*2,1)/2,神经网络!$F$8:$BN$8,0))</f>
        <v>-1.1708606895937519</v>
      </c>
      <c r="I1256">
        <f t="shared" si="56"/>
        <v>812.68653761651603</v>
      </c>
      <c r="J1256">
        <f t="shared" si="57"/>
        <v>345.34136706436288</v>
      </c>
      <c r="K1256">
        <f t="shared" si="58"/>
        <v>2.3532846485345957</v>
      </c>
    </row>
    <row r="1257" spans="1:11">
      <c r="A1257" s="862">
        <v>41660</v>
      </c>
      <c r="B1257">
        <v>867.22</v>
      </c>
      <c r="C1257">
        <v>143.50624999999999</v>
      </c>
      <c r="D1257">
        <v>2.7760989999999999</v>
      </c>
      <c r="E1257">
        <f>LN(D1257/参数实验室!$E$53)/参数实验室!$E$55</f>
        <v>0.51161486834895931</v>
      </c>
      <c r="F1257">
        <f t="shared" si="55"/>
        <v>0.16547848296856621</v>
      </c>
      <c r="G1257">
        <f>LN(F1257/参数实验室!$E$58)/参数实验室!$E$59</f>
        <v>-1.1346973657624335</v>
      </c>
      <c r="H1257">
        <f>INDEX(神经网络!$F$10:$BN$70,MATCH(ROUND(G1257*2,1)/2,神经网络!$D$10:$D$70,0),MATCH(ROUND(E1257*2,1)/2,神经网络!$F$8:$BN$8,0))</f>
        <v>-1.1708606895937519</v>
      </c>
      <c r="I1257">
        <f t="shared" si="56"/>
        <v>810.75147974330559</v>
      </c>
      <c r="J1257">
        <f t="shared" si="57"/>
        <v>346.04365348549527</v>
      </c>
      <c r="K1257">
        <f t="shared" si="58"/>
        <v>2.3429167724276412</v>
      </c>
    </row>
    <row r="1258" spans="1:11">
      <c r="A1258" s="862">
        <v>41661</v>
      </c>
      <c r="B1258">
        <v>852.44799999999998</v>
      </c>
      <c r="C1258">
        <v>141.994111</v>
      </c>
      <c r="D1258">
        <v>2.7506780000000002</v>
      </c>
      <c r="E1258">
        <f>LN(D1258/参数实验室!$E$53)/参数实验室!$E$55</f>
        <v>0.50076199018341461</v>
      </c>
      <c r="F1258">
        <f t="shared" si="55"/>
        <v>0.1665721674518563</v>
      </c>
      <c r="G1258">
        <f>LN(F1258/参数实验室!$E$58)/参数实验室!$E$59</f>
        <v>-1.1312399004751732</v>
      </c>
      <c r="H1258">
        <f>INDEX(神经网络!$F$10:$BN$70,MATCH(ROUND(G1258*2,1)/2,神经网络!$D$10:$D$70,0),MATCH(ROUND(E1258*2,1)/2,神经网络!$F$8:$BN$8,0))</f>
        <v>-1.1708606895937519</v>
      </c>
      <c r="I1258">
        <f t="shared" si="56"/>
        <v>826.92121797070149</v>
      </c>
      <c r="J1258">
        <f t="shared" si="57"/>
        <v>340.14923586449049</v>
      </c>
      <c r="K1258">
        <f t="shared" si="58"/>
        <v>2.431054169118088</v>
      </c>
    </row>
    <row r="1259" spans="1:11">
      <c r="A1259" s="862">
        <v>41662</v>
      </c>
      <c r="B1259">
        <v>846.28</v>
      </c>
      <c r="C1259">
        <v>141.52148600000001</v>
      </c>
      <c r="D1259">
        <v>2.7203569999999999</v>
      </c>
      <c r="E1259">
        <f>LN(D1259/参数实验室!$E$53)/参数实验室!$E$55</f>
        <v>0.4876852453431324</v>
      </c>
      <c r="F1259">
        <f t="shared" si="55"/>
        <v>0.16722773313796854</v>
      </c>
      <c r="G1259">
        <f>LN(F1259/参数实验室!$E$58)/参数实验室!$E$59</f>
        <v>-1.1291783256057222</v>
      </c>
      <c r="H1259">
        <f>INDEX(神经网络!$F$10:$BN$70,MATCH(ROUND(G1259*2,1)/2,神经网络!$D$10:$D$70,0),MATCH(ROUND(E1259*2,1)/2,神经网络!$F$8:$BN$8,0))</f>
        <v>-1.1708606895937519</v>
      </c>
      <c r="I1259">
        <f t="shared" si="56"/>
        <v>833.92682592457027</v>
      </c>
      <c r="J1259">
        <f t="shared" si="57"/>
        <v>337.68804117952186</v>
      </c>
      <c r="K1259">
        <f t="shared" si="58"/>
        <v>2.4695183845176136</v>
      </c>
    </row>
    <row r="1260" spans="1:11">
      <c r="A1260" s="862">
        <v>41663</v>
      </c>
      <c r="B1260">
        <v>828.5</v>
      </c>
      <c r="C1260">
        <v>139.56608800000001</v>
      </c>
      <c r="D1260">
        <v>2.6146389999999999</v>
      </c>
      <c r="E1260">
        <f>LN(D1260/参数实验室!$E$53)/参数实验室!$E$55</f>
        <v>0.44092326759510991</v>
      </c>
      <c r="F1260">
        <f t="shared" si="55"/>
        <v>0.16845635244417623</v>
      </c>
      <c r="G1260">
        <f>LN(F1260/参数实验室!$E$58)/参数实验室!$E$59</f>
        <v>-1.1253363282193136</v>
      </c>
      <c r="H1260">
        <f>INDEX(神经网络!$F$10:$BN$70,MATCH(ROUND(G1260*2,1)/2,神经网络!$D$10:$D$70,0),MATCH(ROUND(E1260*2,1)/2,神经网络!$F$8:$BN$8,0))</f>
        <v>-1.2004597891950355</v>
      </c>
      <c r="I1260">
        <f t="shared" si="56"/>
        <v>854.44084944166366</v>
      </c>
      <c r="J1260">
        <f t="shared" si="57"/>
        <v>330.59335222058166</v>
      </c>
      <c r="K1260">
        <f t="shared" si="58"/>
        <v>2.5845675471161789</v>
      </c>
    </row>
    <row r="1261" spans="1:11">
      <c r="A1261" s="862">
        <v>41664</v>
      </c>
      <c r="B1261">
        <v>802.45</v>
      </c>
      <c r="C1261">
        <v>140.899822</v>
      </c>
      <c r="D1261">
        <v>2.6863000000000001</v>
      </c>
      <c r="E1261">
        <f>LN(D1261/参数实验室!$E$53)/参数实验室!$E$55</f>
        <v>0.47282231334846925</v>
      </c>
      <c r="F1261">
        <f t="shared" si="55"/>
        <v>0.17558704218331359</v>
      </c>
      <c r="G1261">
        <f>LN(F1261/参数实验室!$E$58)/参数实验室!$E$59</f>
        <v>-1.1035768209113748</v>
      </c>
      <c r="H1261">
        <f>INDEX(神经网络!$F$10:$BN$70,MATCH(ROUND(G1261*2,1)/2,神经网络!$D$10:$D$70,0),MATCH(ROUND(E1261*2,1)/2,神经网络!$F$8:$BN$8,0))</f>
        <v>-1.1647263647941746</v>
      </c>
      <c r="I1261">
        <f t="shared" si="56"/>
        <v>886.69197198373911</v>
      </c>
      <c r="J1261">
        <f t="shared" si="57"/>
        <v>320.19871513507036</v>
      </c>
      <c r="K1261">
        <f t="shared" si="58"/>
        <v>2.76919278582896</v>
      </c>
    </row>
    <row r="1262" spans="1:11">
      <c r="A1262" s="862">
        <v>41665</v>
      </c>
      <c r="B1262">
        <v>850.35</v>
      </c>
      <c r="C1262">
        <v>143.608634</v>
      </c>
      <c r="D1262">
        <v>2.7159710000000001</v>
      </c>
      <c r="E1262">
        <f>LN(D1262/参数实验室!$E$53)/参数实验室!$E$55</f>
        <v>0.48578160786917418</v>
      </c>
      <c r="F1262">
        <f t="shared" si="55"/>
        <v>0.16888179455518315</v>
      </c>
      <c r="G1262">
        <f>LN(F1262/参数实验室!$E$58)/参数实验室!$E$59</f>
        <v>-1.1240124629379422</v>
      </c>
      <c r="H1262">
        <f>INDEX(神经网络!$F$10:$BN$70,MATCH(ROUND(G1262*2,1)/2,神经网络!$D$10:$D$70,0),MATCH(ROUND(E1262*2,1)/2,神经网络!$F$8:$BN$8,0))</f>
        <v>-1.1346280341117123</v>
      </c>
      <c r="I1262">
        <f t="shared" si="56"/>
        <v>825.0446500635245</v>
      </c>
      <c r="J1262">
        <f t="shared" si="57"/>
        <v>339.3120785283906</v>
      </c>
      <c r="K1262">
        <f t="shared" si="58"/>
        <v>2.4315216058378311</v>
      </c>
    </row>
    <row r="1263" spans="1:11">
      <c r="A1263" s="862">
        <v>41666</v>
      </c>
      <c r="B1263">
        <v>890.5</v>
      </c>
      <c r="C1263">
        <v>141.84124399999999</v>
      </c>
      <c r="D1263">
        <v>2.4771299999999998</v>
      </c>
      <c r="E1263">
        <f>LN(D1263/参数实验室!$E$53)/参数实验室!$E$55</f>
        <v>0.37718661925369079</v>
      </c>
      <c r="F1263">
        <f t="shared" si="55"/>
        <v>0.15928269960696237</v>
      </c>
      <c r="G1263">
        <f>LN(F1263/参数实验室!$E$58)/参数实验室!$E$59</f>
        <v>-1.1547260929378742</v>
      </c>
      <c r="H1263">
        <f>INDEX(神经网络!$F$10:$BN$70,MATCH(ROUND(G1263*2,1)/2,神经网络!$D$10:$D$70,0),MATCH(ROUND(E1263*2,1)/2,神经网络!$F$8:$BN$8,0))</f>
        <v>-1.2242913953053016</v>
      </c>
      <c r="I1263">
        <f t="shared" si="56"/>
        <v>780.84500357367699</v>
      </c>
      <c r="J1263">
        <f t="shared" si="57"/>
        <v>355.33298751047431</v>
      </c>
      <c r="K1263">
        <f t="shared" si="58"/>
        <v>2.1975021487433941</v>
      </c>
    </row>
    <row r="1264" spans="1:11">
      <c r="A1264" s="862">
        <v>41667</v>
      </c>
      <c r="B1264">
        <v>803.34</v>
      </c>
      <c r="C1264">
        <v>143.11054799999999</v>
      </c>
      <c r="D1264">
        <v>2.629305</v>
      </c>
      <c r="E1264">
        <f>LN(D1264/参数实验室!$E$53)/参数实验室!$E$55</f>
        <v>0.44752223439871264</v>
      </c>
      <c r="F1264">
        <f t="shared" si="55"/>
        <v>0.17814443199641494</v>
      </c>
      <c r="G1264">
        <f>LN(F1264/参数实验室!$E$58)/参数实验室!$E$59</f>
        <v>-1.0959875625721622</v>
      </c>
      <c r="H1264">
        <f>INDEX(神经网络!$F$10:$BN$70,MATCH(ROUND(G1264*2,1)/2,神经网络!$D$10:$D$70,0),MATCH(ROUND(E1264*2,1)/2,神经网络!$F$8:$BN$8,0))</f>
        <v>-1.1647263647941746</v>
      </c>
      <c r="I1264">
        <f t="shared" si="56"/>
        <v>874.41420664949817</v>
      </c>
      <c r="J1264">
        <f t="shared" si="57"/>
        <v>320.55384860939296</v>
      </c>
      <c r="K1264">
        <f t="shared" si="58"/>
        <v>2.7278231424855082</v>
      </c>
    </row>
    <row r="1265" spans="1:11">
      <c r="A1265" s="862">
        <v>41668</v>
      </c>
      <c r="B1265">
        <v>813.91</v>
      </c>
      <c r="C1265">
        <v>144.96556100000001</v>
      </c>
      <c r="D1265">
        <v>2.633737</v>
      </c>
      <c r="E1265">
        <f>LN(D1265/参数实验室!$E$53)/参数实验室!$E$55</f>
        <v>0.44950917184409878</v>
      </c>
      <c r="F1265">
        <f t="shared" si="55"/>
        <v>0.17811006253762704</v>
      </c>
      <c r="G1265">
        <f>LN(F1265/参数实验室!$E$58)/参数实验室!$E$59</f>
        <v>-1.096088832589726</v>
      </c>
      <c r="H1265">
        <f>INDEX(神经网络!$F$10:$BN$70,MATCH(ROUND(G1265*2,1)/2,神经网络!$D$10:$D$70,0),MATCH(ROUND(E1265*2,1)/2,神经网络!$F$8:$BN$8,0))</f>
        <v>-1.1647263647941746</v>
      </c>
      <c r="I1265">
        <f t="shared" si="56"/>
        <v>861.01383921841477</v>
      </c>
      <c r="J1265">
        <f t="shared" si="57"/>
        <v>324.77155739994396</v>
      </c>
      <c r="K1265">
        <f t="shared" si="58"/>
        <v>2.651136836339731</v>
      </c>
    </row>
    <row r="1266" spans="1:11">
      <c r="A1266" s="862">
        <v>41669</v>
      </c>
      <c r="B1266">
        <v>825.36</v>
      </c>
      <c r="C1266">
        <v>145.79425599999999</v>
      </c>
      <c r="D1266">
        <v>2.6488459999999998</v>
      </c>
      <c r="E1266">
        <f>LN(D1266/参数实验室!$E$53)/参数实验室!$E$55</f>
        <v>0.45625774176483813</v>
      </c>
      <c r="F1266">
        <f t="shared" si="55"/>
        <v>0.17664322962101384</v>
      </c>
      <c r="G1266">
        <f>LN(F1266/参数实验室!$E$58)/参数实验室!$E$59</f>
        <v>-1.1004291873729684</v>
      </c>
      <c r="H1266">
        <f>INDEX(神经网络!$F$10:$BN$70,MATCH(ROUND(G1266*2,1)/2,神经网络!$D$10:$D$70,0),MATCH(ROUND(E1266*2,1)/2,神经网络!$F$8:$BN$8,0))</f>
        <v>-1.1647263647941746</v>
      </c>
      <c r="I1266">
        <f t="shared" si="56"/>
        <v>846.90591427285642</v>
      </c>
      <c r="J1266">
        <f t="shared" si="57"/>
        <v>329.34040940106127</v>
      </c>
      <c r="K1266">
        <f t="shared" si="58"/>
        <v>2.5715214109712203</v>
      </c>
    </row>
    <row r="1267" spans="1:11">
      <c r="A1267" s="862">
        <v>41670</v>
      </c>
      <c r="B1267">
        <v>819.49</v>
      </c>
      <c r="C1267">
        <v>147.72485399999999</v>
      </c>
      <c r="D1267">
        <v>2.6579709999999999</v>
      </c>
      <c r="E1267">
        <f>LN(D1267/参数实验室!$E$53)/参数实验室!$E$55</f>
        <v>0.46031488523177783</v>
      </c>
      <c r="F1267">
        <f t="shared" si="55"/>
        <v>0.18026437662448594</v>
      </c>
      <c r="G1267">
        <f>LN(F1267/参数实验室!$E$58)/参数实验室!$E$59</f>
        <v>-1.0897785941626712</v>
      </c>
      <c r="H1267">
        <f>INDEX(神经网络!$F$10:$BN$70,MATCH(ROUND(G1267*2,1)/2,神经网络!$D$10:$D$70,0),MATCH(ROUND(E1267*2,1)/2,神经网络!$F$8:$BN$8,0))</f>
        <v>-1.1647263647941746</v>
      </c>
      <c r="I1267">
        <f t="shared" si="56"/>
        <v>853.92133555209375</v>
      </c>
      <c r="J1267">
        <f t="shared" si="57"/>
        <v>326.99812457603434</v>
      </c>
      <c r="K1267">
        <f t="shared" si="58"/>
        <v>2.6113952080282896</v>
      </c>
    </row>
    <row r="1268" spans="1:11">
      <c r="A1268" s="862">
        <v>41671</v>
      </c>
      <c r="B1268">
        <v>823.08</v>
      </c>
      <c r="C1268">
        <v>143.371171</v>
      </c>
      <c r="D1268">
        <v>2.67964</v>
      </c>
      <c r="E1268">
        <f>LN(D1268/参数实验室!$E$53)/参数实验室!$E$55</f>
        <v>0.46989378241466706</v>
      </c>
      <c r="F1268">
        <f t="shared" si="55"/>
        <v>0.17418862200515137</v>
      </c>
      <c r="G1268">
        <f>LN(F1268/参数实验室!$E$58)/参数实验室!$E$59</f>
        <v>-1.1077736274378989</v>
      </c>
      <c r="H1268">
        <f>INDEX(神经网络!$F$10:$BN$70,MATCH(ROUND(G1268*2,1)/2,神经网络!$D$10:$D$70,0),MATCH(ROUND(E1268*2,1)/2,神经网络!$F$8:$BN$8,0))</f>
        <v>-1.1647263647941746</v>
      </c>
      <c r="I1268">
        <f t="shared" si="56"/>
        <v>849.56428537724082</v>
      </c>
      <c r="J1268">
        <f t="shared" si="57"/>
        <v>328.4306292645943</v>
      </c>
      <c r="K1268">
        <f t="shared" si="58"/>
        <v>2.5867389021527725</v>
      </c>
    </row>
    <row r="1269" spans="1:11">
      <c r="A1269" s="862">
        <v>41672</v>
      </c>
      <c r="B1269">
        <v>842.05</v>
      </c>
      <c r="C1269">
        <v>141.54351299999999</v>
      </c>
      <c r="D1269">
        <v>2.680247</v>
      </c>
      <c r="E1269">
        <f>LN(D1269/参数实验室!$E$53)/参数实验室!$E$55</f>
        <v>0.47016099335480527</v>
      </c>
      <c r="F1269">
        <f t="shared" si="55"/>
        <v>0.16809395285315598</v>
      </c>
      <c r="G1269">
        <f>LN(F1269/参数实验室!$E$58)/参数实验室!$E$59</f>
        <v>-1.1264666612547025</v>
      </c>
      <c r="H1269">
        <f>INDEX(神经网络!$F$10:$BN$70,MATCH(ROUND(G1269*2,1)/2,神经网络!$D$10:$D$70,0),MATCH(ROUND(E1269*2,1)/2,神经网络!$F$8:$BN$8,0))</f>
        <v>-1.2004597891950355</v>
      </c>
      <c r="I1269">
        <f t="shared" si="56"/>
        <v>826.75847887494649</v>
      </c>
      <c r="J1269">
        <f t="shared" si="57"/>
        <v>336.0001596105501</v>
      </c>
      <c r="K1269">
        <f t="shared" si="58"/>
        <v>2.4605895420800481</v>
      </c>
    </row>
    <row r="1270" spans="1:11">
      <c r="A1270" s="862">
        <v>41673</v>
      </c>
      <c r="B1270">
        <v>829.58</v>
      </c>
      <c r="C1270">
        <v>138.57953800000001</v>
      </c>
      <c r="D1270">
        <v>2.6517680000000001</v>
      </c>
      <c r="E1270">
        <f>LN(D1270/参数实验室!$E$53)/参数实验室!$E$55</f>
        <v>0.45755843611008717</v>
      </c>
      <c r="F1270">
        <f t="shared" si="55"/>
        <v>0.1670478290219147</v>
      </c>
      <c r="G1270">
        <f>LN(F1270/参数实验室!$E$58)/参数实验室!$E$59</f>
        <v>-1.1297432691581872</v>
      </c>
      <c r="H1270">
        <f>INDEX(神经网络!$F$10:$BN$70,MATCH(ROUND(G1270*2,1)/2,神经网络!$D$10:$D$70,0),MATCH(ROUND(E1270*2,1)/2,神经网络!$F$8:$BN$8,0))</f>
        <v>-1.2004597891950355</v>
      </c>
      <c r="I1270">
        <f t="shared" si="56"/>
        <v>841.45636398454792</v>
      </c>
      <c r="J1270">
        <f t="shared" si="57"/>
        <v>331.02430070627656</v>
      </c>
      <c r="K1270">
        <f t="shared" si="58"/>
        <v>2.5419776197373083</v>
      </c>
    </row>
    <row r="1271" spans="1:11">
      <c r="A1271" s="862">
        <v>41674</v>
      </c>
      <c r="B1271">
        <v>819.19</v>
      </c>
      <c r="C1271">
        <v>140.372333</v>
      </c>
      <c r="D1271">
        <v>2.6274579999999998</v>
      </c>
      <c r="E1271">
        <f>LN(D1271/参数实验室!$E$53)/参数实验室!$E$55</f>
        <v>0.44669320545779057</v>
      </c>
      <c r="F1271">
        <f t="shared" si="55"/>
        <v>0.17135503729293569</v>
      </c>
      <c r="G1271">
        <f>LN(F1271/参数实验室!$E$58)/参数实验室!$E$59</f>
        <v>-1.1163818116163595</v>
      </c>
      <c r="H1271">
        <f>INDEX(神经网络!$F$10:$BN$70,MATCH(ROUND(G1271*2,1)/2,神经网络!$D$10:$D$70,0),MATCH(ROUND(E1271*2,1)/2,神经网络!$F$8:$BN$8,0))</f>
        <v>-1.1647263647941746</v>
      </c>
      <c r="I1271">
        <f t="shared" si="56"/>
        <v>854.10770292677671</v>
      </c>
      <c r="J1271">
        <f t="shared" si="57"/>
        <v>326.87841666334134</v>
      </c>
      <c r="K1271">
        <f t="shared" si="58"/>
        <v>2.6129216839863716</v>
      </c>
    </row>
    <row r="1272" spans="1:11">
      <c r="A1272" s="862">
        <v>41675</v>
      </c>
      <c r="B1272">
        <v>831.17</v>
      </c>
      <c r="C1272">
        <v>141.95188400000001</v>
      </c>
      <c r="D1272">
        <v>2.4928349999999999</v>
      </c>
      <c r="E1272">
        <f>LN(D1272/参数实验室!$E$53)/参数实验室!$E$55</f>
        <v>0.38464264213006882</v>
      </c>
      <c r="F1272">
        <f t="shared" si="55"/>
        <v>0.17078562027022151</v>
      </c>
      <c r="G1272">
        <f>LN(F1272/参数实验室!$E$58)/参数实验室!$E$59</f>
        <v>-1.1181288188538525</v>
      </c>
      <c r="H1272">
        <f>INDEX(神经网络!$F$10:$BN$70,MATCH(ROUND(G1272*2,1)/2,神经网络!$D$10:$D$70,0),MATCH(ROUND(E1272*2,1)/2,神经网络!$F$8:$BN$8,0))</f>
        <v>-1.1883973999157047</v>
      </c>
      <c r="I1272">
        <f t="shared" si="56"/>
        <v>839.5595210831608</v>
      </c>
      <c r="J1272">
        <f t="shared" si="57"/>
        <v>331.65875264354958</v>
      </c>
      <c r="K1272">
        <f t="shared" si="58"/>
        <v>2.5313956420305237</v>
      </c>
    </row>
    <row r="1273" spans="1:11">
      <c r="A1273" s="862">
        <v>41676</v>
      </c>
      <c r="B1273">
        <v>821.49</v>
      </c>
      <c r="C1273">
        <v>141.72465500000001</v>
      </c>
      <c r="D1273">
        <v>2.4248509999999999</v>
      </c>
      <c r="E1273">
        <f>LN(D1273/参数实验室!$E$53)/参数实验室!$E$55</f>
        <v>0.35202183042823104</v>
      </c>
      <c r="F1273">
        <f t="shared" si="55"/>
        <v>0.17252146100378582</v>
      </c>
      <c r="G1273">
        <f>LN(F1273/参数实验室!$E$58)/参数实验室!$E$59</f>
        <v>-1.1128212045289674</v>
      </c>
      <c r="H1273">
        <f>INDEX(神经网络!$F$10:$BN$70,MATCH(ROUND(G1273*2,1)/2,神经网络!$D$10:$D$70,0),MATCH(ROUND(E1273*2,1)/2,神经网络!$F$8:$BN$8,0))</f>
        <v>-1.2125083288157346</v>
      </c>
      <c r="I1273">
        <f t="shared" si="56"/>
        <v>851.17932185397717</v>
      </c>
      <c r="J1273">
        <f t="shared" si="57"/>
        <v>327.79617732732117</v>
      </c>
      <c r="K1273">
        <f t="shared" si="58"/>
        <v>2.5966725078798931</v>
      </c>
    </row>
    <row r="1274" spans="1:11">
      <c r="A1274" s="862">
        <v>41677</v>
      </c>
      <c r="B1274">
        <v>783.21</v>
      </c>
      <c r="C1274">
        <v>144.93442200000001</v>
      </c>
      <c r="D1274">
        <v>2.263792</v>
      </c>
      <c r="E1274">
        <f>LN(D1274/参数实验室!$E$53)/参数实验室!$E$55</f>
        <v>0.27093881054168456</v>
      </c>
      <c r="F1274">
        <f t="shared" si="55"/>
        <v>0.18505180219864406</v>
      </c>
      <c r="G1274">
        <f>LN(F1274/参数实验室!$E$58)/参数实验室!$E$59</f>
        <v>-1.076021505530977</v>
      </c>
      <c r="H1274">
        <f>INDEX(神经网络!$F$10:$BN$70,MATCH(ROUND(G1274*2,1)/2,神经网络!$D$10:$D$70,0),MATCH(ROUND(E1274*2,1)/2,神经网络!$F$8:$BN$8,0))</f>
        <v>-1.2486824483456851</v>
      </c>
      <c r="I1274">
        <f t="shared" si="56"/>
        <v>899.27161027282273</v>
      </c>
      <c r="J1274">
        <f t="shared" si="57"/>
        <v>312.52144766769067</v>
      </c>
      <c r="K1274">
        <f t="shared" si="58"/>
        <v>2.8774716646936609</v>
      </c>
    </row>
    <row r="1275" spans="1:11">
      <c r="A1275" s="862">
        <v>41678</v>
      </c>
      <c r="B1275">
        <v>725.92</v>
      </c>
      <c r="C1275">
        <v>147.17557199999999</v>
      </c>
      <c r="D1275">
        <v>2.1581139999999999</v>
      </c>
      <c r="E1275">
        <f>LN(D1275/参数实验室!$E$53)/参数实验室!$E$55</f>
        <v>0.21453882949399344</v>
      </c>
      <c r="F1275">
        <f t="shared" si="55"/>
        <v>0.20274351443685254</v>
      </c>
      <c r="G1275">
        <f>LN(F1275/参数实验室!$E$58)/参数实验室!$E$59</f>
        <v>-1.0280992312233439</v>
      </c>
      <c r="H1275">
        <f>INDEX(神经网络!$F$10:$BN$70,MATCH(ROUND(G1275*2,1)/2,神经网络!$D$10:$D$70,0),MATCH(ROUND(E1275*2,1)/2,神经网络!$F$8:$BN$8,0))</f>
        <v>-1.2362711830011248</v>
      </c>
      <c r="I1275">
        <f t="shared" si="56"/>
        <v>981.40949013967452</v>
      </c>
      <c r="J1275">
        <f t="shared" si="57"/>
        <v>289.66122660707856</v>
      </c>
      <c r="K1275">
        <f t="shared" si="58"/>
        <v>3.3881286136751152</v>
      </c>
    </row>
    <row r="1276" spans="1:11">
      <c r="A1276" s="862">
        <v>41679</v>
      </c>
      <c r="B1276">
        <v>687.32</v>
      </c>
      <c r="C1276">
        <v>151.480062</v>
      </c>
      <c r="D1276">
        <v>2.1879749999999998</v>
      </c>
      <c r="E1276">
        <f>LN(D1276/参数实验室!$E$53)/参数实验室!$E$55</f>
        <v>0.23075072298540955</v>
      </c>
      <c r="F1276">
        <f t="shared" si="55"/>
        <v>0.2203923383576791</v>
      </c>
      <c r="G1276">
        <f>LN(F1276/参数实验室!$E$58)/参数实验室!$E$59</f>
        <v>-0.98429091879063535</v>
      </c>
      <c r="H1276">
        <f>INDEX(神经网络!$F$10:$BN$70,MATCH(ROUND(G1276*2,1)/2,神经网络!$D$10:$D$70,0),MATCH(ROUND(E1276*2,1)/2,神经网络!$F$8:$BN$8,0))</f>
        <v>-1.1818891792324664</v>
      </c>
      <c r="I1276">
        <f t="shared" si="56"/>
        <v>1045.9247635519007</v>
      </c>
      <c r="J1276">
        <f t="shared" si="57"/>
        <v>274.25880850724218</v>
      </c>
      <c r="K1276">
        <f t="shared" si="58"/>
        <v>3.8136414624009483</v>
      </c>
    </row>
    <row r="1277" spans="1:11">
      <c r="A1277" s="862">
        <v>41680</v>
      </c>
      <c r="B1277">
        <v>692.4</v>
      </c>
      <c r="C1277">
        <v>156.42127400000001</v>
      </c>
      <c r="D1277">
        <v>2.1809639999999999</v>
      </c>
      <c r="E1277">
        <f>LN(D1277/参数实验室!$E$53)/参数实验室!$E$55</f>
        <v>0.22696433132670593</v>
      </c>
      <c r="F1277">
        <f t="shared" si="55"/>
        <v>0.22591171865973428</v>
      </c>
      <c r="G1277">
        <f>LN(F1277/参数实验室!$E$58)/参数实验室!$E$59</f>
        <v>-0.97130866278598449</v>
      </c>
      <c r="H1277">
        <f>INDEX(神经网络!$F$10:$BN$70,MATCH(ROUND(G1277*2,1)/2,神经网络!$D$10:$D$70,0),MATCH(ROUND(E1277*2,1)/2,神经网络!$F$8:$BN$8,0))</f>
        <v>-1.139461662946476</v>
      </c>
      <c r="I1277">
        <f t="shared" si="56"/>
        <v>1036.7882199121216</v>
      </c>
      <c r="J1277">
        <f t="shared" si="57"/>
        <v>276.2858624955108</v>
      </c>
      <c r="K1277">
        <f t="shared" si="58"/>
        <v>3.752592371348598</v>
      </c>
    </row>
    <row r="1278" spans="1:11">
      <c r="A1278" s="862">
        <v>41681</v>
      </c>
      <c r="B1278">
        <v>668.35</v>
      </c>
      <c r="C1278">
        <v>160.55026699999999</v>
      </c>
      <c r="D1278">
        <v>2.1393219999999999</v>
      </c>
      <c r="E1278">
        <f>LN(D1278/参数实验室!$E$53)/参数实验室!$E$55</f>
        <v>0.20422101939911932</v>
      </c>
      <c r="F1278">
        <f t="shared" si="55"/>
        <v>0.24021884790902967</v>
      </c>
      <c r="G1278">
        <f>LN(F1278/参数实验室!$E$58)/参数实验室!$E$59</f>
        <v>-0.93907943522675452</v>
      </c>
      <c r="H1278">
        <f>INDEX(神经网络!$F$10:$BN$70,MATCH(ROUND(G1278*2,1)/2,神经网络!$D$10:$D$70,0),MATCH(ROUND(E1278*2,1)/2,神经网络!$F$8:$BN$8,0))</f>
        <v>-1.1631953193563291</v>
      </c>
      <c r="I1278">
        <f t="shared" si="56"/>
        <v>1077.822592127437</v>
      </c>
      <c r="J1278">
        <f t="shared" si="57"/>
        <v>266.68927816128632</v>
      </c>
      <c r="K1278">
        <f t="shared" si="58"/>
        <v>4.0414920298205601</v>
      </c>
    </row>
    <row r="1279" spans="1:11">
      <c r="A1279" s="862">
        <v>41682</v>
      </c>
      <c r="B1279">
        <v>638.17999999999995</v>
      </c>
      <c r="C1279">
        <v>159.89788100000001</v>
      </c>
      <c r="D1279">
        <v>2.084006</v>
      </c>
      <c r="E1279">
        <f>LN(D1279/参数实验室!$E$53)/参数实验室!$E$55</f>
        <v>0.1733150785968525</v>
      </c>
      <c r="F1279">
        <f t="shared" si="55"/>
        <v>0.2505529490112508</v>
      </c>
      <c r="G1279">
        <f>LN(F1279/参数实验室!$E$58)/参数实验室!$E$59</f>
        <v>-0.91697263680578989</v>
      </c>
      <c r="H1279">
        <f>INDEX(神经网络!$F$10:$BN$70,MATCH(ROUND(G1279*2,1)/2,神经网络!$D$10:$D$70,0),MATCH(ROUND(E1279*2,1)/2,神经网络!$F$8:$BN$8,0))</f>
        <v>-1.1417651790551622</v>
      </c>
      <c r="I1279">
        <f t="shared" si="56"/>
        <v>1134.4167088638751</v>
      </c>
      <c r="J1279">
        <f t="shared" si="57"/>
        <v>254.65065240812402</v>
      </c>
      <c r="K1279">
        <f t="shared" si="58"/>
        <v>4.4547960043933674</v>
      </c>
    </row>
    <row r="1280" spans="1:11">
      <c r="A1280" s="862">
        <v>41683</v>
      </c>
      <c r="B1280">
        <v>654.09</v>
      </c>
      <c r="C1280">
        <v>158.60342499999999</v>
      </c>
      <c r="D1280">
        <v>1.955433</v>
      </c>
      <c r="E1280">
        <f>LN(D1280/参数实验室!$E$53)/参数实验室!$E$55</f>
        <v>9.818797830931135E-2</v>
      </c>
      <c r="F1280">
        <f t="shared" si="55"/>
        <v>0.24247951352260388</v>
      </c>
      <c r="G1280">
        <f>LN(F1280/参数实验室!$E$58)/参数实验室!$E$59</f>
        <v>-0.93416320489592086</v>
      </c>
      <c r="H1280">
        <f>INDEX(神经网络!$F$10:$BN$70,MATCH(ROUND(G1280*2,1)/2,神经网络!$D$10:$D$70,0),MATCH(ROUND(E1280*2,1)/2,神经网络!$F$8:$BN$8,0))</f>
        <v>-1.2017156849067867</v>
      </c>
      <c r="I1280">
        <f t="shared" si="56"/>
        <v>1102.1260877651232</v>
      </c>
      <c r="J1280">
        <f t="shared" si="57"/>
        <v>260.99916204461101</v>
      </c>
      <c r="K1280">
        <f t="shared" si="58"/>
        <v>4.2227188743875868</v>
      </c>
    </row>
    <row r="1281" spans="1:11">
      <c r="A1281" s="862">
        <v>41684</v>
      </c>
      <c r="B1281">
        <v>563.37</v>
      </c>
      <c r="C1281">
        <v>158.15951899999999</v>
      </c>
      <c r="D1281">
        <v>2.1299809999999999</v>
      </c>
      <c r="E1281">
        <f>LN(D1281/参数实验室!$E$53)/参数实验室!$E$55</f>
        <v>0.19905854082276137</v>
      </c>
      <c r="F1281">
        <f t="shared" si="55"/>
        <v>0.28073826969842197</v>
      </c>
      <c r="G1281">
        <f>LN(F1281/参数实验室!$E$58)/参数实验室!$E$59</f>
        <v>-0.85726915667464831</v>
      </c>
      <c r="H1281">
        <f>INDEX(神经网络!$F$10:$BN$70,MATCH(ROUND(G1281*2,1)/2,神经网络!$D$10:$D$70,0),MATCH(ROUND(E1281*2,1)/2,神经网络!$F$8:$BN$8,0))</f>
        <v>-1.0712165953591719</v>
      </c>
      <c r="I1281">
        <f t="shared" si="56"/>
        <v>1285.8215990337928</v>
      </c>
      <c r="J1281">
        <f t="shared" si="57"/>
        <v>224.79948924623903</v>
      </c>
      <c r="K1281">
        <f t="shared" si="58"/>
        <v>5.7198599665203869</v>
      </c>
    </row>
    <row r="1282" spans="1:11">
      <c r="A1282" s="862">
        <v>41685</v>
      </c>
      <c r="B1282">
        <v>644.55999999999995</v>
      </c>
      <c r="C1282">
        <v>158.170804</v>
      </c>
      <c r="D1282">
        <v>2.0836830000000002</v>
      </c>
      <c r="E1282">
        <f>LN(D1282/参数实验室!$E$53)/参数实验室!$E$55</f>
        <v>0.17313221452107053</v>
      </c>
      <c r="F1282">
        <f t="shared" si="55"/>
        <v>0.24539345289810105</v>
      </c>
      <c r="G1282">
        <f>LN(F1282/参数实验室!$E$58)/参数实验室!$E$59</f>
        <v>-0.927893494727412</v>
      </c>
      <c r="H1282">
        <f>INDEX(神经网络!$F$10:$BN$70,MATCH(ROUND(G1282*2,1)/2,神经网络!$D$10:$D$70,0),MATCH(ROUND(E1282*2,1)/2,神经网络!$F$8:$BN$8,0))</f>
        <v>-1.1842861121569159</v>
      </c>
      <c r="I1282">
        <f t="shared" si="56"/>
        <v>1087.3187092228104</v>
      </c>
      <c r="J1282">
        <f t="shared" si="57"/>
        <v>257.19644068472911</v>
      </c>
      <c r="K1282">
        <f t="shared" si="58"/>
        <v>4.2275807018482174</v>
      </c>
    </row>
    <row r="1283" spans="1:11">
      <c r="A1283" s="862">
        <v>41686</v>
      </c>
      <c r="B1283">
        <v>658.47</v>
      </c>
      <c r="C1283">
        <v>154.492831</v>
      </c>
      <c r="D1283">
        <v>1.985087</v>
      </c>
      <c r="E1283">
        <f>LN(D1283/参数实验室!$E$53)/参数实验室!$E$55</f>
        <v>0.11594455009565806</v>
      </c>
      <c r="F1283">
        <f t="shared" si="55"/>
        <v>0.23462394793992131</v>
      </c>
      <c r="G1283">
        <f>LN(F1283/参数实验室!$E$58)/参数实验室!$E$59</f>
        <v>-0.951448336255167</v>
      </c>
      <c r="H1283">
        <f>INDEX(神经网络!$F$10:$BN$70,MATCH(ROUND(G1283*2,1)/2,神经网络!$D$10:$D$70,0),MATCH(ROUND(E1283*2,1)/2,神经网络!$F$8:$BN$8,0))</f>
        <v>-1.2017156849067867</v>
      </c>
      <c r="I1283">
        <f t="shared" si="56"/>
        <v>1059.5294303732392</v>
      </c>
      <c r="J1283">
        <f t="shared" si="57"/>
        <v>262.74689756992927</v>
      </c>
      <c r="K1283">
        <f t="shared" si="58"/>
        <v>4.0325097657575526</v>
      </c>
    </row>
    <row r="1284" spans="1:11">
      <c r="A1284" s="862">
        <v>41687</v>
      </c>
      <c r="B1284">
        <v>616.22</v>
      </c>
      <c r="C1284">
        <v>156.35108500000001</v>
      </c>
      <c r="D1284">
        <v>2.011558</v>
      </c>
      <c r="E1284">
        <f>LN(D1284/参数实验室!$E$53)/参数实验室!$E$55</f>
        <v>0.13157251044234661</v>
      </c>
      <c r="F1284">
        <f t="shared" ref="F1284:F1347" si="59">C1284/B1284</f>
        <v>0.25372607997143876</v>
      </c>
      <c r="G1284">
        <f>LN(F1284/参数实验室!$E$58)/参数实验室!$E$59</f>
        <v>-0.91036735481276254</v>
      </c>
      <c r="H1284">
        <f>INDEX(神经网络!$F$10:$BN$70,MATCH(ROUND(G1284*2,1)/2,神经网络!$D$10:$D$70,0),MATCH(ROUND(E1284*2,1)/2,神经网络!$F$8:$BN$8,0))</f>
        <v>-1.1417651790551622</v>
      </c>
      <c r="I1284">
        <f t="shared" si="56"/>
        <v>1141.2263109569708</v>
      </c>
      <c r="J1284">
        <f t="shared" si="57"/>
        <v>245.88803319899435</v>
      </c>
      <c r="K1284">
        <f t="shared" si="58"/>
        <v>4.6412438056039491</v>
      </c>
    </row>
    <row r="1285" spans="1:11">
      <c r="A1285" s="862">
        <v>41688</v>
      </c>
      <c r="B1285">
        <v>641.65</v>
      </c>
      <c r="C1285">
        <v>157.06149500000001</v>
      </c>
      <c r="D1285">
        <v>1.998497</v>
      </c>
      <c r="E1285">
        <f>LN(D1285/参数实验室!$E$53)/参数实验室!$E$55</f>
        <v>0.12388742302704786</v>
      </c>
      <c r="F1285">
        <f t="shared" si="59"/>
        <v>0.24477751889659474</v>
      </c>
      <c r="G1285">
        <f>LN(F1285/参数实验室!$E$58)/参数实验室!$E$59</f>
        <v>-0.92921252681911526</v>
      </c>
      <c r="H1285">
        <f>INDEX(神经网络!$F$10:$BN$70,MATCH(ROUND(G1285*2,1)/2,神经网络!$D$10:$D$70,0),MATCH(ROUND(E1285*2,1)/2,神经网络!$F$8:$BN$8,0))</f>
        <v>-1.2017156849067867</v>
      </c>
      <c r="I1285">
        <f t="shared" si="56"/>
        <v>1087.4539456637099</v>
      </c>
      <c r="J1285">
        <f t="shared" si="57"/>
        <v>256.03527393160675</v>
      </c>
      <c r="K1285">
        <f t="shared" si="58"/>
        <v>4.2472817474134255</v>
      </c>
    </row>
    <row r="1286" spans="1:11">
      <c r="A1286" s="862">
        <v>41689</v>
      </c>
      <c r="B1286">
        <v>625.32000000000005</v>
      </c>
      <c r="C1286">
        <v>156.81484699999999</v>
      </c>
      <c r="D1286">
        <v>1.9894400000000001</v>
      </c>
      <c r="E1286">
        <f>LN(D1286/参数实验室!$E$53)/参数实验室!$E$55</f>
        <v>0.11852874083049117</v>
      </c>
      <c r="F1286">
        <f t="shared" si="59"/>
        <v>0.25077535821659308</v>
      </c>
      <c r="G1286">
        <f>LN(F1286/参数实验室!$E$58)/参数实验室!$E$59</f>
        <v>-0.91650694445761105</v>
      </c>
      <c r="H1286">
        <f>INDEX(神经网络!$F$10:$BN$70,MATCH(ROUND(G1286*2,1)/2,神经网络!$D$10:$D$70,0),MATCH(ROUND(E1286*2,1)/2,神经网络!$F$8:$BN$8,0))</f>
        <v>-1.1647534353347018</v>
      </c>
      <c r="I1286">
        <f t="shared" si="56"/>
        <v>1120.7122872248638</v>
      </c>
      <c r="J1286">
        <f t="shared" si="57"/>
        <v>249.51917321734956</v>
      </c>
      <c r="K1286">
        <f t="shared" si="58"/>
        <v>4.4914876591412911</v>
      </c>
    </row>
    <row r="1287" spans="1:11">
      <c r="A1287" s="862">
        <v>41690</v>
      </c>
      <c r="B1287">
        <v>625.23</v>
      </c>
      <c r="C1287">
        <v>156.00527299999999</v>
      </c>
      <c r="D1287">
        <v>1.8012969999999999</v>
      </c>
      <c r="E1287">
        <f>LN(D1287/参数实验室!$E$53)/参数实验室!$E$55</f>
        <v>1.3247023941752904E-3</v>
      </c>
      <c r="F1287">
        <f t="shared" si="59"/>
        <v>0.24951661468579561</v>
      </c>
      <c r="G1287">
        <f>LN(F1287/参数实验室!$E$58)/参数实验室!$E$59</f>
        <v>-0.91914803430590941</v>
      </c>
      <c r="H1287">
        <f>INDEX(神经网络!$F$10:$BN$70,MATCH(ROUND(G1287*2,1)/2,神经网络!$D$10:$D$70,0),MATCH(ROUND(E1287*2,1)/2,神经网络!$F$8:$BN$8,0))</f>
        <v>-1.2023945662898994</v>
      </c>
      <c r="I1287">
        <f t="shared" si="56"/>
        <v>1120.9001619350779</v>
      </c>
      <c r="J1287">
        <f t="shared" si="57"/>
        <v>249.48326084354161</v>
      </c>
      <c r="K1287">
        <f t="shared" si="58"/>
        <v>4.492887250812502</v>
      </c>
    </row>
    <row r="1288" spans="1:11">
      <c r="A1288" s="862">
        <v>41691</v>
      </c>
      <c r="B1288">
        <v>549.26</v>
      </c>
      <c r="C1288">
        <v>159.812321</v>
      </c>
      <c r="D1288">
        <v>1.8538330000000001</v>
      </c>
      <c r="E1288">
        <f>LN(D1288/参数实验室!$E$53)/参数实验室!$E$55</f>
        <v>3.5240751925253395E-2</v>
      </c>
      <c r="F1288">
        <f t="shared" si="59"/>
        <v>0.29095932891526782</v>
      </c>
      <c r="G1288">
        <f>LN(F1288/参数实验室!$E$58)/参数实验室!$E$59</f>
        <v>-0.83850001735717061</v>
      </c>
      <c r="H1288">
        <f>INDEX(神经网络!$F$10:$BN$70,MATCH(ROUND(G1288*2,1)/2,神经网络!$D$10:$D$70,0),MATCH(ROUND(E1288*2,1)/2,神经网络!$F$8:$BN$8,0))</f>
        <v>-1.1427499352165618</v>
      </c>
      <c r="I1288">
        <f t="shared" si="56"/>
        <v>1284.6633389114829</v>
      </c>
      <c r="J1288">
        <f t="shared" si="57"/>
        <v>219.16922708591025</v>
      </c>
      <c r="K1288">
        <f t="shared" si="58"/>
        <v>5.8615132972473312</v>
      </c>
    </row>
    <row r="1289" spans="1:11">
      <c r="A1289" s="862">
        <v>41692</v>
      </c>
      <c r="B1289">
        <v>567.5</v>
      </c>
      <c r="C1289">
        <v>159.723085</v>
      </c>
      <c r="D1289">
        <v>1.939446</v>
      </c>
      <c r="E1289">
        <f>LN(D1289/参数实验室!$E$53)/参数实验室!$E$55</f>
        <v>8.8503045332621183E-2</v>
      </c>
      <c r="F1289">
        <f t="shared" si="59"/>
        <v>0.28145037004405288</v>
      </c>
      <c r="G1289">
        <f>LN(F1289/参数实验室!$E$58)/参数实验室!$E$59</f>
        <v>-0.85593953555125113</v>
      </c>
      <c r="H1289">
        <f>INDEX(神经网络!$F$10:$BN$70,MATCH(ROUND(G1289*2,1)/2,神经网络!$D$10:$D$70,0),MATCH(ROUND(E1289*2,1)/2,神经网络!$F$8:$BN$8,0))</f>
        <v>-1.1222052353052658</v>
      </c>
      <c r="I1289">
        <f t="shared" si="56"/>
        <v>1235.9119046198043</v>
      </c>
      <c r="J1289">
        <f t="shared" si="57"/>
        <v>226.44746817764641</v>
      </c>
      <c r="K1289">
        <f t="shared" si="58"/>
        <v>5.4578305271677419</v>
      </c>
    </row>
    <row r="1290" spans="1:11">
      <c r="A1290" s="862">
        <v>41693</v>
      </c>
      <c r="B1290">
        <v>613.72</v>
      </c>
      <c r="C1290">
        <v>161.86169100000001</v>
      </c>
      <c r="D1290">
        <v>1.94858</v>
      </c>
      <c r="E1290">
        <f>LN(D1290/参数实验室!$E$53)/参数实验室!$E$55</f>
        <v>9.4046159475716123E-2</v>
      </c>
      <c r="F1290">
        <f t="shared" si="59"/>
        <v>0.26373866095287751</v>
      </c>
      <c r="G1290">
        <f>LN(F1290/参数实验室!$E$58)/参数实验室!$E$59</f>
        <v>-0.89005370182179444</v>
      </c>
      <c r="H1290">
        <f>INDEX(神经网络!$F$10:$BN$70,MATCH(ROUND(G1290*2,1)/2,神经网络!$D$10:$D$70,0),MATCH(ROUND(E1290*2,1)/2,神经网络!$F$8:$BN$8,0))</f>
        <v>-1.1647534353347018</v>
      </c>
      <c r="I1290">
        <f t="shared" si="56"/>
        <v>1122.9521133489611</v>
      </c>
      <c r="J1290">
        <f t="shared" si="57"/>
        <v>244.89046725988575</v>
      </c>
      <c r="K1290">
        <f t="shared" si="58"/>
        <v>4.5855280767513404</v>
      </c>
    </row>
    <row r="1291" spans="1:11">
      <c r="A1291" s="862">
        <v>41694</v>
      </c>
      <c r="B1291">
        <v>578.54</v>
      </c>
      <c r="C1291">
        <v>159.636393</v>
      </c>
      <c r="D1291">
        <v>1.742065</v>
      </c>
      <c r="E1291">
        <f>LN(D1291/参数实验室!$E$53)/参数实验室!$E$55</f>
        <v>-3.8121255509943469E-2</v>
      </c>
      <c r="F1291">
        <f t="shared" si="59"/>
        <v>0.27592974210944793</v>
      </c>
      <c r="G1291">
        <f>LN(F1291/参数实验室!$E$58)/参数实验室!$E$59</f>
        <v>-0.86633681591467759</v>
      </c>
      <c r="H1291">
        <f>INDEX(神经网络!$F$10:$BN$70,MATCH(ROUND(G1291*2,1)/2,神经网络!$D$10:$D$70,0),MATCH(ROUND(E1291*2,1)/2,神经网络!$F$8:$BN$8,0))</f>
        <v>-1.1857143993246324</v>
      </c>
      <c r="I1291">
        <f t="shared" si="56"/>
        <v>1197.9278593415929</v>
      </c>
      <c r="J1291">
        <f t="shared" si="57"/>
        <v>230.85271936474987</v>
      </c>
      <c r="K1291">
        <f t="shared" si="58"/>
        <v>5.1891433752134128</v>
      </c>
    </row>
    <row r="1292" spans="1:11">
      <c r="A1292" s="862">
        <v>41695</v>
      </c>
      <c r="B1292">
        <v>497.98</v>
      </c>
      <c r="C1292">
        <v>158.97485699999999</v>
      </c>
      <c r="D1292">
        <v>1.7282789999999999</v>
      </c>
      <c r="E1292">
        <f>LN(D1292/参数实验室!$E$53)/参数实验室!$E$55</f>
        <v>-4.7494484086757889E-2</v>
      </c>
      <c r="F1292">
        <f t="shared" si="59"/>
        <v>0.31923944134302579</v>
      </c>
      <c r="G1292">
        <f>LN(F1292/参数实验室!$E$58)/参数实验室!$E$59</f>
        <v>-0.78981564443722518</v>
      </c>
      <c r="H1292">
        <f>INDEX(神经网络!$F$10:$BN$70,MATCH(ROUND(G1292*2,1)/2,神经网络!$D$10:$D$70,0),MATCH(ROUND(E1292*2,1)/2,神经网络!$F$8:$BN$8,0))</f>
        <v>-1.1430897918177338</v>
      </c>
      <c r="I1292">
        <f t="shared" si="56"/>
        <v>1395.7144413388514</v>
      </c>
      <c r="J1292">
        <f t="shared" si="57"/>
        <v>198.70715454291519</v>
      </c>
      <c r="K1292">
        <f t="shared" si="58"/>
        <v>7.0239767891065847</v>
      </c>
    </row>
    <row r="1293" spans="1:11">
      <c r="A1293" s="862">
        <v>41696</v>
      </c>
      <c r="B1293">
        <v>563.52</v>
      </c>
      <c r="C1293">
        <v>158.24993499999999</v>
      </c>
      <c r="D1293">
        <v>1.8998919999999999</v>
      </c>
      <c r="E1293">
        <f>LN(D1293/参数实验室!$E$53)/参数实验室!$E$55</f>
        <v>6.4193848879245161E-2</v>
      </c>
      <c r="F1293">
        <f t="shared" si="59"/>
        <v>0.28082399027541172</v>
      </c>
      <c r="G1293">
        <f>LN(F1293/参数实验室!$E$58)/参数实验室!$E$59</f>
        <v>-0.85710892228938218</v>
      </c>
      <c r="H1293">
        <f>INDEX(神经网络!$F$10:$BN$70,MATCH(ROUND(G1293*2,1)/2,神经网络!$D$10:$D$70,0),MATCH(ROUND(E1293*2,1)/2,神经网络!$F$8:$BN$8,0))</f>
        <v>-1.1427499352165618</v>
      </c>
      <c r="I1293">
        <f t="shared" si="56"/>
        <v>1185.7375727809615</v>
      </c>
      <c r="J1293">
        <f t="shared" si="57"/>
        <v>224.85934320258556</v>
      </c>
      <c r="K1293">
        <f t="shared" si="58"/>
        <v>5.2732412889451474</v>
      </c>
    </row>
    <row r="1294" spans="1:11">
      <c r="A1294" s="862">
        <v>41697</v>
      </c>
      <c r="B1294">
        <v>581.48</v>
      </c>
      <c r="C1294">
        <v>155.37655599999999</v>
      </c>
      <c r="D1294">
        <v>1.894485</v>
      </c>
      <c r="E1294">
        <f>LN(D1294/参数实验室!$E$53)/参数实验室!$E$55</f>
        <v>6.0831541914007262E-2</v>
      </c>
      <c r="F1294">
        <f t="shared" si="59"/>
        <v>0.26720877072298271</v>
      </c>
      <c r="G1294">
        <f>LN(F1294/参数实验室!$E$58)/参数实验室!$E$59</f>
        <v>-0.88319303363789348</v>
      </c>
      <c r="H1294">
        <f>INDEX(神经网络!$F$10:$BN$70,MATCH(ROUND(G1294*2,1)/2,神经网络!$D$10:$D$70,0),MATCH(ROUND(E1294*2,1)/2,神经网络!$F$8:$BN$8,0))</f>
        <v>-1.1853265494506047</v>
      </c>
      <c r="I1294">
        <f t="shared" si="56"/>
        <v>1142.552188838514</v>
      </c>
      <c r="J1294">
        <f t="shared" si="57"/>
        <v>232.02585690914159</v>
      </c>
      <c r="K1294">
        <f t="shared" si="58"/>
        <v>4.9242450994844207</v>
      </c>
    </row>
    <row r="1295" spans="1:11">
      <c r="A1295" s="862">
        <v>41698</v>
      </c>
      <c r="B1295">
        <v>571.30999999999995</v>
      </c>
      <c r="C1295">
        <v>153.00293099999999</v>
      </c>
      <c r="D1295">
        <v>1.781207</v>
      </c>
      <c r="E1295">
        <f>LN(D1295/参数实验室!$E$53)/参数实验室!$E$55</f>
        <v>-1.1907099230935721E-2</v>
      </c>
      <c r="F1295">
        <f t="shared" si="59"/>
        <v>0.26781069997024382</v>
      </c>
      <c r="G1295">
        <f>LN(F1295/参数实验室!$E$58)/参数实验室!$E$59</f>
        <v>-0.88201204808624611</v>
      </c>
      <c r="H1295">
        <f>INDEX(神经网络!$F$10:$BN$70,MATCH(ROUND(G1295*2,1)/2,神经网络!$D$10:$D$70,0),MATCH(ROUND(E1295*2,1)/2,神经网络!$F$8:$BN$8,0))</f>
        <v>-1.2023945662898994</v>
      </c>
      <c r="I1295">
        <f t="shared" si="56"/>
        <v>1166.2386526911621</v>
      </c>
      <c r="J1295">
        <f t="shared" si="57"/>
        <v>227.96775866884786</v>
      </c>
      <c r="K1295">
        <f t="shared" si="58"/>
        <v>5.1158052327271069</v>
      </c>
    </row>
    <row r="1296" spans="1:11">
      <c r="A1296" s="862">
        <v>41699</v>
      </c>
      <c r="B1296">
        <v>558.21</v>
      </c>
      <c r="C1296">
        <v>155.975528</v>
      </c>
      <c r="D1296">
        <v>1.835323</v>
      </c>
      <c r="E1296">
        <f>LN(D1296/参数实验室!$E$53)/参数实验室!$E$55</f>
        <v>2.3402046381241215E-2</v>
      </c>
      <c r="F1296">
        <f t="shared" si="59"/>
        <v>0.27942087744755556</v>
      </c>
      <c r="G1296">
        <f>LN(F1296/参数实验室!$E$58)/参数实验室!$E$59</f>
        <v>-0.85973788338387724</v>
      </c>
      <c r="H1296">
        <f>INDEX(神经网络!$F$10:$BN$70,MATCH(ROUND(G1296*2,1)/2,神经网络!$D$10:$D$70,0),MATCH(ROUND(E1296*2,1)/2,神经网络!$F$8:$BN$8,0))</f>
        <v>-1.165390243093932</v>
      </c>
      <c r="I1296">
        <f t="shared" si="56"/>
        <v>1198.3925711396569</v>
      </c>
      <c r="J1296">
        <f t="shared" si="57"/>
        <v>222.74051314791896</v>
      </c>
      <c r="K1296">
        <f t="shared" si="58"/>
        <v>5.380218237819272</v>
      </c>
    </row>
    <row r="1297" spans="1:11">
      <c r="A1297" s="862">
        <v>41700</v>
      </c>
      <c r="B1297">
        <v>561.03</v>
      </c>
      <c r="C1297">
        <v>160.12596199999999</v>
      </c>
      <c r="D1297">
        <v>1.807871</v>
      </c>
      <c r="E1297">
        <f>LN(D1297/参数实验室!$E$53)/参数实验室!$E$55</f>
        <v>5.6224831586488434E-3</v>
      </c>
      <c r="F1297">
        <f t="shared" si="59"/>
        <v>0.28541425948701493</v>
      </c>
      <c r="G1297">
        <f>LN(F1297/参数实验室!$E$58)/参数实验室!$E$59</f>
        <v>-0.84859916819468273</v>
      </c>
      <c r="H1297">
        <f>INDEX(神经网络!$F$10:$BN$70,MATCH(ROUND(G1297*2,1)/2,神经网络!$D$10:$D$70,0),MATCH(ROUND(E1297*2,1)/2,神经网络!$F$8:$BN$8,0))</f>
        <v>-1.165390243093932</v>
      </c>
      <c r="I1297">
        <f t="shared" si="56"/>
        <v>1191.33716559758</v>
      </c>
      <c r="J1297">
        <f t="shared" si="57"/>
        <v>223.8657675272334</v>
      </c>
      <c r="K1297">
        <f t="shared" si="58"/>
        <v>5.3216585043653586</v>
      </c>
    </row>
    <row r="1298" spans="1:11">
      <c r="A1298" s="862">
        <v>41701</v>
      </c>
      <c r="B1298">
        <v>573.53</v>
      </c>
      <c r="C1298">
        <v>164.14343</v>
      </c>
      <c r="D1298">
        <v>2.1808329999999998</v>
      </c>
      <c r="E1298">
        <f>LN(D1298/参数实验室!$E$53)/参数实验室!$E$55</f>
        <v>0.2268934671049154</v>
      </c>
      <c r="F1298">
        <f t="shared" si="59"/>
        <v>0.28619850748871029</v>
      </c>
      <c r="G1298">
        <f>LN(F1298/参数实验室!$E$58)/参数实验室!$E$59</f>
        <v>-0.84715897645468219</v>
      </c>
      <c r="H1298">
        <f>INDEX(神经网络!$F$10:$BN$70,MATCH(ROUND(G1298*2,1)/2,神经网络!$D$10:$D$70,0),MATCH(ROUND(E1298*2,1)/2,神经网络!$F$8:$BN$8,0))</f>
        <v>-1.0459162109780733</v>
      </c>
      <c r="I1298">
        <f t="shared" si="56"/>
        <v>1160.4035990097282</v>
      </c>
      <c r="J1298">
        <f t="shared" si="57"/>
        <v>228.85359722277627</v>
      </c>
      <c r="K1298">
        <f t="shared" si="58"/>
        <v>5.070506267289038</v>
      </c>
    </row>
    <row r="1299" spans="1:11">
      <c r="A1299" s="862">
        <v>41702</v>
      </c>
      <c r="B1299">
        <v>662.1</v>
      </c>
      <c r="C1299">
        <v>167.899745</v>
      </c>
      <c r="D1299">
        <v>2.1729430000000001</v>
      </c>
      <c r="E1299">
        <f>LN(D1299/参数实验室!$E$53)/参数实验室!$E$55</f>
        <v>0.2226175175453452</v>
      </c>
      <c r="F1299">
        <f t="shared" si="59"/>
        <v>0.25358668630116293</v>
      </c>
      <c r="G1299">
        <f>LN(F1299/参数实验室!$E$58)/参数实验室!$E$59</f>
        <v>-0.91065578174829165</v>
      </c>
      <c r="H1299">
        <f>INDEX(神经网络!$F$10:$BN$70,MATCH(ROUND(G1299*2,1)/2,神经网络!$D$10:$D$70,0),MATCH(ROUND(E1299*2,1)/2,神经网络!$F$8:$BN$8,0))</f>
        <v>-1.1207221385847512</v>
      </c>
      <c r="I1299">
        <f t="shared" si="56"/>
        <v>972.97473785930345</v>
      </c>
      <c r="J1299">
        <f t="shared" si="57"/>
        <v>264.19536331351486</v>
      </c>
      <c r="K1299">
        <f t="shared" si="58"/>
        <v>3.6827850635088382</v>
      </c>
    </row>
    <row r="1300" spans="1:11">
      <c r="A1300" s="862">
        <v>41703</v>
      </c>
      <c r="B1300">
        <v>663.72</v>
      </c>
      <c r="C1300">
        <v>170.563131</v>
      </c>
      <c r="D1300">
        <v>2.155494</v>
      </c>
      <c r="E1300">
        <f>LN(D1300/参数实验室!$E$53)/参数实验室!$E$55</f>
        <v>0.21310571184431262</v>
      </c>
      <c r="F1300">
        <f t="shared" si="59"/>
        <v>0.25698055053335744</v>
      </c>
      <c r="G1300">
        <f>LN(F1300/参数实验室!$E$58)/参数实验室!$E$59</f>
        <v>-0.90367801477872844</v>
      </c>
      <c r="H1300">
        <f>INDEX(神经网络!$F$10:$BN$70,MATCH(ROUND(G1300*2,1)/2,神经网络!$D$10:$D$70,0),MATCH(ROUND(E1300*2,1)/2,神经网络!$F$8:$BN$8,0))</f>
        <v>-1.1207221385847512</v>
      </c>
      <c r="I1300">
        <f t="shared" si="56"/>
        <v>970.30670642449866</v>
      </c>
      <c r="J1300">
        <f t="shared" si="57"/>
        <v>264.84178604205721</v>
      </c>
      <c r="K1300">
        <f t="shared" si="58"/>
        <v>3.6637221071693449</v>
      </c>
    </row>
    <row r="1301" spans="1:11">
      <c r="A1301" s="862">
        <v>41704</v>
      </c>
      <c r="B1301">
        <v>662.5</v>
      </c>
      <c r="C1301">
        <v>170.65527800000001</v>
      </c>
      <c r="D1301">
        <v>2.1426609999999999</v>
      </c>
      <c r="E1301">
        <f>LN(D1301/参数实验室!$E$53)/参数实验室!$E$55</f>
        <v>0.20606091314929983</v>
      </c>
      <c r="F1301">
        <f t="shared" si="59"/>
        <v>0.25759287245283019</v>
      </c>
      <c r="G1301">
        <f>LN(F1301/参数实验室!$E$58)/参数实验室!$E$59</f>
        <v>-0.90242890329166559</v>
      </c>
      <c r="H1301">
        <f>INDEX(神经网络!$F$10:$BN$70,MATCH(ROUND(G1301*2,1)/2,神经网络!$D$10:$D$70,0),MATCH(ROUND(E1301*2,1)/2,神经网络!$F$8:$BN$8,0))</f>
        <v>-1.1207221385847512</v>
      </c>
      <c r="I1301">
        <f t="shared" si="56"/>
        <v>972.30556427520492</v>
      </c>
      <c r="J1301">
        <f t="shared" si="57"/>
        <v>264.35497386377222</v>
      </c>
      <c r="K1301">
        <f t="shared" si="58"/>
        <v>3.6780301503850454</v>
      </c>
    </row>
    <row r="1302" spans="1:11">
      <c r="A1302" s="862">
        <v>41705</v>
      </c>
      <c r="B1302">
        <v>655.21</v>
      </c>
      <c r="C1302">
        <v>171.042169</v>
      </c>
      <c r="D1302">
        <v>1.964029</v>
      </c>
      <c r="E1302">
        <f>LN(D1302/参数实验室!$E$53)/参数实验室!$E$55</f>
        <v>0.10336275747272529</v>
      </c>
      <c r="F1302">
        <f t="shared" si="59"/>
        <v>0.26104938721936477</v>
      </c>
      <c r="G1302">
        <f>LN(F1302/参数实验室!$E$58)/参数实验室!$E$59</f>
        <v>-0.89543297275767386</v>
      </c>
      <c r="H1302">
        <f>INDEX(神经网络!$F$10:$BN$70,MATCH(ROUND(G1302*2,1)/2,神经网络!$D$10:$D$70,0),MATCH(ROUND(E1302*2,1)/2,神经网络!$F$8:$BN$8,0))</f>
        <v>-1.1647534353347018</v>
      </c>
      <c r="I1302">
        <f t="shared" si="56"/>
        <v>984.2962043765765</v>
      </c>
      <c r="J1302">
        <f t="shared" si="57"/>
        <v>261.44607158533159</v>
      </c>
      <c r="K1302">
        <f t="shared" si="58"/>
        <v>3.7648154298440808</v>
      </c>
    </row>
    <row r="1303" spans="1:11">
      <c r="A1303" s="862">
        <v>41706</v>
      </c>
      <c r="B1303">
        <v>621.94000000000005</v>
      </c>
      <c r="C1303">
        <v>172.65282400000001</v>
      </c>
      <c r="D1303">
        <v>1.9304190000000001</v>
      </c>
      <c r="E1303">
        <f>LN(D1303/参数实验室!$E$53)/参数实验室!$E$55</f>
        <v>8.299915729052211E-2</v>
      </c>
      <c r="F1303">
        <f t="shared" si="59"/>
        <v>0.27760366594848379</v>
      </c>
      <c r="G1303">
        <f>LN(F1303/参数实验室!$E$58)/参数实验室!$E$59</f>
        <v>-0.86316241538125016</v>
      </c>
      <c r="H1303">
        <f>INDEX(神经网络!$F$10:$BN$70,MATCH(ROUND(G1303*2,1)/2,神经网络!$D$10:$D$70,0),MATCH(ROUND(E1303*2,1)/2,神经网络!$F$8:$BN$8,0))</f>
        <v>-1.1222052353052658</v>
      </c>
      <c r="I1303">
        <f t="shared" ref="I1303:I1366" si="60">I1302*(1+(B1303-B1302)/B1302*H1302)</f>
        <v>1042.5108280291558</v>
      </c>
      <c r="J1303">
        <f t="shared" ref="J1303:J1366" si="61">J1302*B1303/B1302</f>
        <v>248.17046406767471</v>
      </c>
      <c r="K1303">
        <f t="shared" ref="K1303:K1366" si="62">I1303/J1303</f>
        <v>4.2007852624431123</v>
      </c>
    </row>
    <row r="1304" spans="1:11">
      <c r="A1304" s="862">
        <v>41707</v>
      </c>
      <c r="B1304">
        <v>622.39</v>
      </c>
      <c r="C1304">
        <v>170.42199400000001</v>
      </c>
      <c r="D1304">
        <v>1.9522139999999999</v>
      </c>
      <c r="E1304">
        <f>LN(D1304/参数实验室!$E$53)/参数实验室!$E$55</f>
        <v>9.6244288640636222E-2</v>
      </c>
      <c r="F1304">
        <f t="shared" si="59"/>
        <v>0.27381865711210018</v>
      </c>
      <c r="G1304">
        <f>LN(F1304/参数实验室!$E$58)/参数实验室!$E$59</f>
        <v>-0.87036781243645378</v>
      </c>
      <c r="H1304">
        <f>INDEX(神经网络!$F$10:$BN$70,MATCH(ROUND(G1304*2,1)/2,神经网络!$D$10:$D$70,0),MATCH(ROUND(E1304*2,1)/2,神经网络!$F$8:$BN$8,0))</f>
        <v>-1.1222052353052658</v>
      </c>
      <c r="I1304">
        <f t="shared" si="60"/>
        <v>1041.6643476627469</v>
      </c>
      <c r="J1304">
        <f t="shared" si="61"/>
        <v>248.35002593671425</v>
      </c>
      <c r="K1304">
        <f t="shared" si="62"/>
        <v>4.1943395968405852</v>
      </c>
    </row>
    <row r="1305" spans="1:11">
      <c r="A1305" s="862">
        <v>41708</v>
      </c>
      <c r="B1305">
        <v>639.21</v>
      </c>
      <c r="C1305">
        <v>173.94779800000001</v>
      </c>
      <c r="D1305">
        <v>1.9107890000000001</v>
      </c>
      <c r="E1305">
        <f>LN(D1305/参数实验室!$E$53)/参数实验室!$E$55</f>
        <v>7.0941097542395512E-2</v>
      </c>
      <c r="F1305">
        <f t="shared" si="59"/>
        <v>0.27212934403404199</v>
      </c>
      <c r="G1305">
        <f>LN(F1305/参数实验室!$E$58)/参数实验室!$E$59</f>
        <v>-0.87361590795813504</v>
      </c>
      <c r="H1305">
        <f>INDEX(神经网络!$F$10:$BN$70,MATCH(ROUND(G1305*2,1)/2,神经网络!$D$10:$D$70,0),MATCH(ROUND(E1305*2,1)/2,神经网络!$F$8:$BN$8,0))</f>
        <v>-1.1427499352165618</v>
      </c>
      <c r="I1305">
        <f t="shared" si="60"/>
        <v>1010.0733402216928</v>
      </c>
      <c r="J1305">
        <f t="shared" si="61"/>
        <v>255.06164957503677</v>
      </c>
      <c r="K1305">
        <f t="shared" si="62"/>
        <v>3.9601145131171065</v>
      </c>
    </row>
    <row r="1306" spans="1:11">
      <c r="A1306" s="862">
        <v>41709</v>
      </c>
      <c r="B1306">
        <v>630.66999999999996</v>
      </c>
      <c r="C1306">
        <v>171.07692499999999</v>
      </c>
      <c r="D1306">
        <v>1.9251229999999999</v>
      </c>
      <c r="E1306">
        <f>LN(D1306/参数实验室!$E$53)/参数实验室!$E$55</f>
        <v>7.9758120305510466E-2</v>
      </c>
      <c r="F1306">
        <f t="shared" si="59"/>
        <v>0.27126218941760349</v>
      </c>
      <c r="G1306">
        <f>LN(F1306/参数实验室!$E$58)/参数实验室!$E$59</f>
        <v>-0.875291053648663</v>
      </c>
      <c r="H1306">
        <f>INDEX(神经网络!$F$10:$BN$70,MATCH(ROUND(G1306*2,1)/2,神经网络!$D$10:$D$70,0),MATCH(ROUND(E1306*2,1)/2,神经网络!$F$8:$BN$8,0))</f>
        <v>-1.1647534353347018</v>
      </c>
      <c r="I1306">
        <f t="shared" si="60"/>
        <v>1025.4945492525806</v>
      </c>
      <c r="J1306">
        <f t="shared" si="61"/>
        <v>251.65396432704182</v>
      </c>
      <c r="K1306">
        <f t="shared" si="62"/>
        <v>4.0750184563747984</v>
      </c>
    </row>
    <row r="1307" spans="1:11">
      <c r="A1307" s="862">
        <v>41710</v>
      </c>
      <c r="B1307">
        <v>635.66</v>
      </c>
      <c r="C1307">
        <v>168.68137899999999</v>
      </c>
      <c r="D1307">
        <v>1.923702</v>
      </c>
      <c r="E1307">
        <f>LN(D1307/参数实验室!$E$53)/参数实验室!$E$55</f>
        <v>7.888698200441531E-2</v>
      </c>
      <c r="F1307">
        <f t="shared" si="59"/>
        <v>0.26536415536607622</v>
      </c>
      <c r="G1307">
        <f>LN(F1307/参数实验室!$E$58)/参数实验室!$E$59</f>
        <v>-0.88682880876681869</v>
      </c>
      <c r="H1307">
        <f>INDEX(神经网络!$F$10:$BN$70,MATCH(ROUND(G1307*2,1)/2,神经网络!$D$10:$D$70,0),MATCH(ROUND(E1307*2,1)/2,神经网络!$F$8:$BN$8,0))</f>
        <v>-1.1647534353347018</v>
      </c>
      <c r="I1307">
        <f t="shared" si="60"/>
        <v>1016.0438111283584</v>
      </c>
      <c r="J1307">
        <f t="shared" si="61"/>
        <v>253.64510594150255</v>
      </c>
      <c r="K1307">
        <f t="shared" si="62"/>
        <v>4.0057694287335694</v>
      </c>
    </row>
    <row r="1308" spans="1:11">
      <c r="A1308" s="862">
        <v>41711</v>
      </c>
      <c r="B1308">
        <v>639.84</v>
      </c>
      <c r="C1308">
        <v>169.05777699999999</v>
      </c>
      <c r="D1308">
        <v>1.947829</v>
      </c>
      <c r="E1308">
        <f>LN(D1308/参数实验室!$E$53)/参数实验室!$E$55</f>
        <v>9.3591384477919745E-2</v>
      </c>
      <c r="F1308">
        <f t="shared" si="59"/>
        <v>0.26421883127031753</v>
      </c>
      <c r="G1308">
        <f>LN(F1308/参数实验室!$E$58)/参数实验室!$E$59</f>
        <v>-0.88909900601512171</v>
      </c>
      <c r="H1308">
        <f>INDEX(神经网络!$F$10:$BN$70,MATCH(ROUND(G1308*2,1)/2,神经网络!$D$10:$D$70,0),MATCH(ROUND(E1308*2,1)/2,神经网络!$F$8:$BN$8,0))</f>
        <v>-1.1647534353347018</v>
      </c>
      <c r="I1308">
        <f t="shared" si="60"/>
        <v>1008.2616927453352</v>
      </c>
      <c r="J1308">
        <f t="shared" si="61"/>
        <v>255.31303619169211</v>
      </c>
      <c r="K1308">
        <f t="shared" si="62"/>
        <v>3.9491195114233029</v>
      </c>
    </row>
    <row r="1309" spans="1:11">
      <c r="A1309" s="862">
        <v>41712</v>
      </c>
      <c r="B1309">
        <v>633.27</v>
      </c>
      <c r="C1309">
        <v>173.75167200000001</v>
      </c>
      <c r="D1309">
        <v>1.903437</v>
      </c>
      <c r="E1309">
        <f>LN(D1309/参数实验室!$E$53)/参数实验室!$E$55</f>
        <v>6.6393094046314494E-2</v>
      </c>
      <c r="F1309">
        <f t="shared" si="59"/>
        <v>0.27437218248140605</v>
      </c>
      <c r="G1309">
        <f>LN(F1309/参数实验室!$E$58)/参数实验室!$E$59</f>
        <v>-0.86930788911858947</v>
      </c>
      <c r="H1309">
        <f>INDEX(神经网络!$F$10:$BN$70,MATCH(ROUND(G1309*2,1)/2,神经网络!$D$10:$D$70,0),MATCH(ROUND(E1309*2,1)/2,神经网络!$F$8:$BN$8,0))</f>
        <v>-1.1427499352165618</v>
      </c>
      <c r="I1309">
        <f t="shared" si="60"/>
        <v>1020.32041382583</v>
      </c>
      <c r="J1309">
        <f t="shared" si="61"/>
        <v>252.69143290371474</v>
      </c>
      <c r="K1309">
        <f t="shared" si="62"/>
        <v>4.0378116586746797</v>
      </c>
    </row>
    <row r="1310" spans="1:11">
      <c r="A1310" s="862">
        <v>41713</v>
      </c>
      <c r="B1310">
        <v>631.85</v>
      </c>
      <c r="C1310">
        <v>175.28388699999999</v>
      </c>
      <c r="D1310">
        <v>1.9264140000000001</v>
      </c>
      <c r="E1310">
        <f>LN(D1310/参数实验室!$E$53)/参数实验室!$E$55</f>
        <v>8.0549005344396879E-2</v>
      </c>
      <c r="F1310">
        <f t="shared" si="59"/>
        <v>0.27741376434280285</v>
      </c>
      <c r="G1310">
        <f>LN(F1310/参数实验室!$E$58)/参数实验室!$E$59</f>
        <v>-0.86352157754077541</v>
      </c>
      <c r="H1310">
        <f>INDEX(神经网络!$F$10:$BN$70,MATCH(ROUND(G1310*2,1)/2,神经网络!$D$10:$D$70,0),MATCH(ROUND(E1310*2,1)/2,神经网络!$F$8:$BN$8,0))</f>
        <v>-1.1222052353052658</v>
      </c>
      <c r="I1310">
        <f t="shared" si="60"/>
        <v>1022.9349051853691</v>
      </c>
      <c r="J1310">
        <f t="shared" si="61"/>
        <v>252.1248154503011</v>
      </c>
      <c r="K1310">
        <f t="shared" si="62"/>
        <v>4.057255940310287</v>
      </c>
    </row>
    <row r="1311" spans="1:11">
      <c r="A1311" s="862">
        <v>41714</v>
      </c>
      <c r="B1311">
        <v>634.47</v>
      </c>
      <c r="C1311">
        <v>177.578551</v>
      </c>
      <c r="D1311">
        <v>1.919278</v>
      </c>
      <c r="E1311">
        <f>LN(D1311/参数实验室!$E$53)/参数实验室!$E$55</f>
        <v>7.6170740620432512E-2</v>
      </c>
      <c r="F1311">
        <f t="shared" si="59"/>
        <v>0.27988486610872065</v>
      </c>
      <c r="G1311">
        <f>LN(F1311/参数实验室!$E$58)/参数实验室!$E$59</f>
        <v>-0.85886706672080038</v>
      </c>
      <c r="H1311">
        <f>INDEX(神经网络!$F$10:$BN$70,MATCH(ROUND(G1311*2,1)/2,神经网络!$D$10:$D$70,0),MATCH(ROUND(E1311*2,1)/2,神经网络!$F$8:$BN$8,0))</f>
        <v>-1.1222052353052658</v>
      </c>
      <c r="I1311">
        <f t="shared" si="60"/>
        <v>1018.1748982000785</v>
      </c>
      <c r="J1311">
        <f t="shared" si="61"/>
        <v>253.17026455448686</v>
      </c>
      <c r="K1311">
        <f t="shared" si="62"/>
        <v>4.0217001786991009</v>
      </c>
    </row>
    <row r="1312" spans="1:11">
      <c r="A1312" s="862">
        <v>41715</v>
      </c>
      <c r="B1312">
        <v>622.30999999999995</v>
      </c>
      <c r="C1312">
        <v>180.54724200000001</v>
      </c>
      <c r="D1312">
        <v>1.884422</v>
      </c>
      <c r="E1312">
        <f>LN(D1312/参数实验室!$E$53)/参数实验室!$E$55</f>
        <v>5.4548304482497693E-2</v>
      </c>
      <c r="F1312">
        <f t="shared" si="59"/>
        <v>0.29012428211020236</v>
      </c>
      <c r="G1312">
        <f>LN(F1312/参数实验室!$E$58)/参数实验室!$E$59</f>
        <v>-0.84000850248799697</v>
      </c>
      <c r="H1312">
        <f>INDEX(神经网络!$F$10:$BN$70,MATCH(ROUND(G1312*2,1)/2,神经网络!$D$10:$D$70,0),MATCH(ROUND(E1312*2,1)/2,神经网络!$F$8:$BN$8,0))</f>
        <v>-1.1427499352165618</v>
      </c>
      <c r="I1312">
        <f t="shared" si="60"/>
        <v>1040.0735389660613</v>
      </c>
      <c r="J1312">
        <f t="shared" si="61"/>
        <v>248.31810382666274</v>
      </c>
      <c r="K1312">
        <f t="shared" si="62"/>
        <v>4.1884724590683877</v>
      </c>
    </row>
    <row r="1313" spans="1:11">
      <c r="A1313" s="862">
        <v>41716</v>
      </c>
      <c r="B1313">
        <v>616.98699999999997</v>
      </c>
      <c r="C1313">
        <v>186.12787299999999</v>
      </c>
      <c r="D1313">
        <v>1.8574219999999999</v>
      </c>
      <c r="E1313">
        <f>LN(D1313/参数实验室!$E$53)/参数实验室!$E$55</f>
        <v>3.752253300067937E-2</v>
      </c>
      <c r="F1313">
        <f t="shared" si="59"/>
        <v>0.30167227672544156</v>
      </c>
      <c r="G1313">
        <f>LN(F1313/参数实验室!$E$58)/参数实验室!$E$59</f>
        <v>-0.8195224721377723</v>
      </c>
      <c r="H1313">
        <f>INDEX(神经网络!$F$10:$BN$70,MATCH(ROUND(G1313*2,1)/2,神经网络!$D$10:$D$70,0),MATCH(ROUND(E1313*2,1)/2,神经网络!$F$8:$BN$8,0))</f>
        <v>-1.098441560452126</v>
      </c>
      <c r="I1313">
        <f t="shared" si="60"/>
        <v>1050.2398862020773</v>
      </c>
      <c r="J1313">
        <f t="shared" si="61"/>
        <v>246.19408642911279</v>
      </c>
      <c r="K1313">
        <f t="shared" si="62"/>
        <v>4.2659021645691526</v>
      </c>
    </row>
    <row r="1314" spans="1:11">
      <c r="A1314" s="862">
        <v>41717</v>
      </c>
      <c r="B1314">
        <v>616.97299999999996</v>
      </c>
      <c r="C1314">
        <v>185.75930600000001</v>
      </c>
      <c r="D1314">
        <v>1.8453390000000001</v>
      </c>
      <c r="E1314">
        <f>LN(D1314/参数实验室!$E$53)/参数实验室!$E$55</f>
        <v>2.9822868319998773E-2</v>
      </c>
      <c r="F1314">
        <f t="shared" si="59"/>
        <v>0.30108174263703602</v>
      </c>
      <c r="G1314">
        <f>LN(F1314/参数实验室!$E$58)/参数实验室!$E$59</f>
        <v>-0.82055089930072389</v>
      </c>
      <c r="H1314">
        <f>INDEX(神经网络!$F$10:$BN$70,MATCH(ROUND(G1314*2,1)/2,神经网络!$D$10:$D$70,0),MATCH(ROUND(E1314*2,1)/2,神经网络!$F$8:$BN$8,0))</f>
        <v>-1.098441560452126</v>
      </c>
      <c r="I1314">
        <f t="shared" si="60"/>
        <v>1050.2660630582384</v>
      </c>
      <c r="J1314">
        <f t="shared" si="61"/>
        <v>246.18850005985379</v>
      </c>
      <c r="K1314">
        <f t="shared" si="62"/>
        <v>4.2661052925010541</v>
      </c>
    </row>
    <row r="1315" spans="1:11">
      <c r="A1315" s="862">
        <v>41718</v>
      </c>
      <c r="B1315">
        <v>603.70299999999997</v>
      </c>
      <c r="C1315">
        <v>184.408818</v>
      </c>
      <c r="D1315">
        <v>1.774777</v>
      </c>
      <c r="E1315">
        <f>LN(D1315/参数实验室!$E$53)/参数实验室!$E$55</f>
        <v>-1.6173609781281073E-2</v>
      </c>
      <c r="F1315">
        <f t="shared" si="59"/>
        <v>0.30546281532475406</v>
      </c>
      <c r="G1315">
        <f>LN(F1315/参数实验室!$E$58)/参数实验室!$E$59</f>
        <v>-0.81296872360537109</v>
      </c>
      <c r="H1315">
        <f>INDEX(神经网络!$F$10:$BN$70,MATCH(ROUND(G1315*2,1)/2,神经网络!$D$10:$D$70,0),MATCH(ROUND(E1315*2,1)/2,神经网络!$F$8:$BN$8,0))</f>
        <v>-1.122789828796886</v>
      </c>
      <c r="I1315">
        <f t="shared" si="60"/>
        <v>1075.0791646083965</v>
      </c>
      <c r="J1315">
        <f t="shared" si="61"/>
        <v>240.89342005506546</v>
      </c>
      <c r="K1315">
        <f t="shared" si="62"/>
        <v>4.4628830640647879</v>
      </c>
    </row>
    <row r="1316" spans="1:11">
      <c r="A1316" s="862">
        <v>41719</v>
      </c>
      <c r="B1316">
        <v>600.58900000000006</v>
      </c>
      <c r="C1316">
        <v>186.198095</v>
      </c>
      <c r="D1316">
        <v>1.717862</v>
      </c>
      <c r="E1316">
        <f>LN(D1316/参数实验室!$E$53)/参数实验室!$E$55</f>
        <v>-5.4626825435355304E-2</v>
      </c>
      <c r="F1316">
        <f t="shared" si="59"/>
        <v>0.31002581632364223</v>
      </c>
      <c r="G1316">
        <f>LN(F1316/参数实验室!$E$58)/参数实验室!$E$59</f>
        <v>-0.80518644046530696</v>
      </c>
      <c r="H1316">
        <f>INDEX(神经网络!$F$10:$BN$70,MATCH(ROUND(G1316*2,1)/2,神经网络!$D$10:$D$70,0),MATCH(ROUND(E1316*2,1)/2,神经网络!$F$8:$BN$8,0))</f>
        <v>-1.1430897918177338</v>
      </c>
      <c r="I1316">
        <f t="shared" si="60"/>
        <v>1081.3055240599065</v>
      </c>
      <c r="J1316">
        <f t="shared" si="61"/>
        <v>239.65085192131184</v>
      </c>
      <c r="K1316">
        <f t="shared" si="62"/>
        <v>4.5120036728054185</v>
      </c>
    </row>
    <row r="1317" spans="1:11">
      <c r="A1317" s="862">
        <v>41720</v>
      </c>
      <c r="B1317">
        <v>565.67700000000002</v>
      </c>
      <c r="C1317">
        <v>187.19447</v>
      </c>
      <c r="D1317">
        <v>1.7024790000000001</v>
      </c>
      <c r="E1317">
        <f>LN(D1317/参数实验室!$E$53)/参数实验室!$E$55</f>
        <v>-6.5238788697304678E-2</v>
      </c>
      <c r="F1317">
        <f t="shared" si="59"/>
        <v>0.33092112636716708</v>
      </c>
      <c r="G1317">
        <f>LN(F1317/参数实验室!$E$58)/参数实验室!$E$59</f>
        <v>-0.77095310549773066</v>
      </c>
      <c r="H1317">
        <f>INDEX(神经网络!$F$10:$BN$70,MATCH(ROUND(G1317*2,1)/2,神经网络!$D$10:$D$70,0),MATCH(ROUND(E1317*2,1)/2,神经网络!$F$8:$BN$8,0))</f>
        <v>-1.0987254536115252</v>
      </c>
      <c r="I1317">
        <f t="shared" si="60"/>
        <v>1153.1554166564292</v>
      </c>
      <c r="J1317">
        <f t="shared" si="61"/>
        <v>225.72004309484839</v>
      </c>
      <c r="K1317">
        <f t="shared" si="62"/>
        <v>5.1087860911486231</v>
      </c>
    </row>
    <row r="1318" spans="1:11">
      <c r="A1318" s="862">
        <v>41721</v>
      </c>
      <c r="B1318">
        <v>567.01199999999994</v>
      </c>
      <c r="C1318">
        <v>180.59465700000001</v>
      </c>
      <c r="D1318">
        <v>1.685365</v>
      </c>
      <c r="E1318">
        <f>LN(D1318/参数实验室!$E$53)/参数实验室!$E$55</f>
        <v>-7.7158150251401422E-2</v>
      </c>
      <c r="F1318">
        <f t="shared" si="59"/>
        <v>0.31850235444752495</v>
      </c>
      <c r="G1318">
        <f>LN(F1318/参数实验室!$E$58)/参数实验室!$E$59</f>
        <v>-0.79102887277514933</v>
      </c>
      <c r="H1318">
        <f>INDEX(神经网络!$F$10:$BN$70,MATCH(ROUND(G1318*2,1)/2,神经网络!$D$10:$D$70,0),MATCH(ROUND(E1318*2,1)/2,神经网络!$F$8:$BN$8,0))</f>
        <v>-1.1655470694068952</v>
      </c>
      <c r="I1318">
        <f t="shared" si="60"/>
        <v>1150.1652886982231</v>
      </c>
      <c r="J1318">
        <f t="shared" si="61"/>
        <v>226.25274330633235</v>
      </c>
      <c r="K1318">
        <f t="shared" si="62"/>
        <v>5.0835418474505287</v>
      </c>
    </row>
    <row r="1319" spans="1:11">
      <c r="A1319" s="862">
        <v>41722</v>
      </c>
      <c r="B1319">
        <v>556.21400000000006</v>
      </c>
      <c r="C1319">
        <v>179.95344299999999</v>
      </c>
      <c r="D1319">
        <v>1.7626440000000001</v>
      </c>
      <c r="E1319">
        <f>LN(D1319/参数实验室!$E$53)/参数实验室!$E$55</f>
        <v>-2.4266512627893651E-2</v>
      </c>
      <c r="F1319">
        <f t="shared" si="59"/>
        <v>0.32353274638897972</v>
      </c>
      <c r="G1319">
        <f>LN(F1319/参数实验室!$E$58)/参数实验室!$E$59</f>
        <v>-0.78280416489357996</v>
      </c>
      <c r="H1319">
        <f>INDEX(神经网络!$F$10:$BN$70,MATCH(ROUND(G1319*2,1)/2,神经网络!$D$10:$D$70,0),MATCH(ROUND(E1319*2,1)/2,神经网络!$F$8:$BN$8,0))</f>
        <v>-1.122789828796886</v>
      </c>
      <c r="I1319">
        <f t="shared" si="60"/>
        <v>1175.6947203459745</v>
      </c>
      <c r="J1319">
        <f t="shared" si="61"/>
        <v>221.94405650213466</v>
      </c>
      <c r="K1319">
        <f t="shared" si="62"/>
        <v>5.2972570605181613</v>
      </c>
    </row>
    <row r="1320" spans="1:11">
      <c r="A1320" s="862">
        <v>41723</v>
      </c>
      <c r="B1320">
        <v>573.04100000000005</v>
      </c>
      <c r="C1320">
        <v>181.32431099999999</v>
      </c>
      <c r="D1320">
        <v>1.757242</v>
      </c>
      <c r="E1320">
        <f>LN(D1320/参数实验室!$E$53)/参数实验室!$E$55</f>
        <v>-2.7887670828741447E-2</v>
      </c>
      <c r="F1320">
        <f t="shared" si="59"/>
        <v>0.3164246729291621</v>
      </c>
      <c r="G1320">
        <f>LN(F1320/参数实验室!$E$58)/参数实验室!$E$59</f>
        <v>-0.79446386101933175</v>
      </c>
      <c r="H1320">
        <f>INDEX(神经网络!$F$10:$BN$70,MATCH(ROUND(G1320*2,1)/2,神经网络!$D$10:$D$70,0),MATCH(ROUND(E1320*2,1)/2,神经网络!$F$8:$BN$8,0))</f>
        <v>-1.1430897918177338</v>
      </c>
      <c r="I1320">
        <f t="shared" si="60"/>
        <v>1135.7593407844995</v>
      </c>
      <c r="J1320">
        <f t="shared" si="61"/>
        <v>228.65847332508665</v>
      </c>
      <c r="K1320">
        <f t="shared" si="62"/>
        <v>4.9670555578746303</v>
      </c>
    </row>
    <row r="1321" spans="1:11">
      <c r="A1321" s="862">
        <v>41724</v>
      </c>
      <c r="B1321">
        <v>584.44200000000001</v>
      </c>
      <c r="C1321">
        <v>185.02938499999999</v>
      </c>
      <c r="D1321">
        <v>1.7431410000000001</v>
      </c>
      <c r="E1321">
        <f>LN(D1321/参数实验室!$E$53)/参数实验室!$E$55</f>
        <v>-3.7392796686650784E-2</v>
      </c>
      <c r="F1321">
        <f t="shared" si="59"/>
        <v>0.31659152661855239</v>
      </c>
      <c r="G1321">
        <f>LN(F1321/参数实验室!$E$58)/参数实验室!$E$59</f>
        <v>-0.79418717351727319</v>
      </c>
      <c r="H1321">
        <f>INDEX(神经网络!$F$10:$BN$70,MATCH(ROUND(G1321*2,1)/2,神经网络!$D$10:$D$70,0),MATCH(ROUND(E1321*2,1)/2,神经网络!$F$8:$BN$8,0))</f>
        <v>-1.1430897918177338</v>
      </c>
      <c r="I1321">
        <f t="shared" si="60"/>
        <v>1109.9293701003605</v>
      </c>
      <c r="J1321">
        <f t="shared" si="61"/>
        <v>233.20777303379739</v>
      </c>
      <c r="K1321">
        <f t="shared" si="62"/>
        <v>4.7594012654951481</v>
      </c>
    </row>
    <row r="1322" spans="1:11">
      <c r="A1322" s="862">
        <v>41725</v>
      </c>
      <c r="B1322">
        <v>543.197</v>
      </c>
      <c r="C1322">
        <v>183.90572900000001</v>
      </c>
      <c r="D1322">
        <v>1.4579439999999999</v>
      </c>
      <c r="E1322">
        <f>LN(D1322/参数实验室!$E$53)/参数实验室!$E$55</f>
        <v>-0.248169203262711</v>
      </c>
      <c r="F1322">
        <f t="shared" si="59"/>
        <v>0.33856175383884668</v>
      </c>
      <c r="G1322">
        <f>LN(F1322/参数实验室!$E$58)/参数实验室!$E$59</f>
        <v>-0.75897255016748011</v>
      </c>
      <c r="H1322">
        <f>INDEX(神经网络!$F$10:$BN$70,MATCH(ROUND(G1322*2,1)/2,神经网络!$D$10:$D$70,0),MATCH(ROUND(E1322*2,1)/2,神经网络!$F$8:$BN$8,0))</f>
        <v>-1.1854137987362128</v>
      </c>
      <c r="I1322">
        <f t="shared" si="60"/>
        <v>1199.4669969736926</v>
      </c>
      <c r="J1322">
        <f t="shared" si="61"/>
        <v>216.74993017038415</v>
      </c>
      <c r="K1322">
        <f t="shared" si="62"/>
        <v>5.533874894588469</v>
      </c>
    </row>
    <row r="1323" spans="1:11">
      <c r="A1323" s="862">
        <v>41726</v>
      </c>
      <c r="B1323">
        <v>522.28399999999999</v>
      </c>
      <c r="C1323">
        <v>185.223015</v>
      </c>
      <c r="D1323">
        <v>1.5066889999999999</v>
      </c>
      <c r="E1323">
        <f>LN(D1323/参数实验室!$E$53)/参数实验室!$E$55</f>
        <v>-0.20937029967691134</v>
      </c>
      <c r="F1323">
        <f t="shared" si="59"/>
        <v>0.35464041594228429</v>
      </c>
      <c r="G1323">
        <f>LN(F1323/参数实验室!$E$58)/参数实验室!$E$59</f>
        <v>-0.73462044901662704</v>
      </c>
      <c r="H1323">
        <f>INDEX(神经网络!$F$10:$BN$70,MATCH(ROUND(G1323*2,1)/2,神经网络!$D$10:$D$70,0),MATCH(ROUND(E1323*2,1)/2,神经网络!$F$8:$BN$8,0))</f>
        <v>-1.1653569928477376</v>
      </c>
      <c r="I1323">
        <f t="shared" si="60"/>
        <v>1254.2085678673366</v>
      </c>
      <c r="J1323">
        <f t="shared" si="61"/>
        <v>208.40509157655308</v>
      </c>
      <c r="K1323">
        <f t="shared" si="62"/>
        <v>6.0181282442738704</v>
      </c>
    </row>
    <row r="1324" spans="1:11">
      <c r="A1324" s="862">
        <v>41727</v>
      </c>
      <c r="B1324">
        <v>491.286</v>
      </c>
      <c r="C1324">
        <v>186.89087000000001</v>
      </c>
      <c r="D1324">
        <v>1.479919</v>
      </c>
      <c r="E1324">
        <f>LN(D1324/参数实验室!$E$53)/参数实验室!$E$55</f>
        <v>-0.23051993844048987</v>
      </c>
      <c r="F1324">
        <f t="shared" si="59"/>
        <v>0.38041155253762576</v>
      </c>
      <c r="G1324">
        <f>LN(F1324/参数实验室!$E$58)/参数实验室!$E$59</f>
        <v>-0.69780228620692797</v>
      </c>
      <c r="H1324">
        <f>INDEX(神经网络!$F$10:$BN$70,MATCH(ROUND(G1324*2,1)/2,神经网络!$D$10:$D$70,0),MATCH(ROUND(E1324*2,1)/2,神经网络!$F$8:$BN$8,0))</f>
        <v>-1.1425891298317175</v>
      </c>
      <c r="I1324">
        <f t="shared" si="60"/>
        <v>1340.9558151029707</v>
      </c>
      <c r="J1324">
        <f t="shared" si="61"/>
        <v>196.03607198435805</v>
      </c>
      <c r="K1324">
        <f t="shared" si="62"/>
        <v>6.8403523980523708</v>
      </c>
    </row>
    <row r="1325" spans="1:11">
      <c r="A1325" s="862">
        <v>41728</v>
      </c>
      <c r="B1325">
        <v>485.565</v>
      </c>
      <c r="C1325">
        <v>191.76345599999999</v>
      </c>
      <c r="D1325">
        <v>1.389996</v>
      </c>
      <c r="E1325">
        <f>LN(D1325/参数实验室!$E$53)/参数实验室!$E$55</f>
        <v>-0.30447452495931654</v>
      </c>
      <c r="F1325">
        <f t="shared" si="59"/>
        <v>0.39492849772944916</v>
      </c>
      <c r="G1325">
        <f>LN(F1325/参数实验室!$E$58)/参数实验室!$E$59</f>
        <v>-0.67814596145673034</v>
      </c>
      <c r="H1325">
        <f>INDEX(神经网络!$F$10:$BN$70,MATCH(ROUND(G1325*2,1)/2,神经网络!$D$10:$D$70,0),MATCH(ROUND(E1325*2,1)/2,神经网络!$F$8:$BN$8,0))</f>
        <v>-1.1647570204995867</v>
      </c>
      <c r="I1325">
        <f t="shared" si="60"/>
        <v>1358.797756779403</v>
      </c>
      <c r="J1325">
        <f t="shared" si="61"/>
        <v>193.75324208930198</v>
      </c>
      <c r="K1325">
        <f t="shared" si="62"/>
        <v>7.0130323607856084</v>
      </c>
    </row>
    <row r="1326" spans="1:11">
      <c r="A1326" s="862">
        <v>41729</v>
      </c>
      <c r="B1326">
        <v>476.49599999999998</v>
      </c>
      <c r="C1326">
        <v>187.84442100000001</v>
      </c>
      <c r="D1326">
        <v>1.3822369999999999</v>
      </c>
      <c r="E1326">
        <f>LN(D1326/参数实验室!$E$53)/参数实验室!$E$55</f>
        <v>-0.31107839218240635</v>
      </c>
      <c r="F1326">
        <f t="shared" si="59"/>
        <v>0.3942203523219503</v>
      </c>
      <c r="G1326">
        <f>LN(F1326/参数实验室!$E$58)/参数实验室!$E$59</f>
        <v>-0.67908792083474545</v>
      </c>
      <c r="H1326">
        <f>INDEX(神经网络!$F$10:$BN$70,MATCH(ROUND(G1326*2,1)/2,神经网络!$D$10:$D$70,0),MATCH(ROUND(E1326*2,1)/2,神经网络!$F$8:$BN$8,0))</f>
        <v>-1.1647570204995867</v>
      </c>
      <c r="I1326">
        <f t="shared" si="60"/>
        <v>1388.357604001649</v>
      </c>
      <c r="J1326">
        <f t="shared" si="61"/>
        <v>190.13447188859172</v>
      </c>
      <c r="K1326">
        <f t="shared" si="62"/>
        <v>7.301977333258904</v>
      </c>
    </row>
    <row r="1327" spans="1:11">
      <c r="A1327" s="862">
        <v>41730</v>
      </c>
      <c r="B1327">
        <v>458.60500000000002</v>
      </c>
      <c r="C1327">
        <v>184.576279</v>
      </c>
      <c r="D1327">
        <v>1.4546969999999999</v>
      </c>
      <c r="E1327">
        <f>LN(D1327/参数实验室!$E$53)/参数实验室!$E$55</f>
        <v>-0.25079957231269312</v>
      </c>
      <c r="F1327">
        <f t="shared" si="59"/>
        <v>0.40247332453854623</v>
      </c>
      <c r="G1327">
        <f>LN(F1327/参数实验室!$E$58)/参数实验室!$E$59</f>
        <v>-0.66821357624816835</v>
      </c>
      <c r="H1327">
        <f>INDEX(神经网络!$F$10:$BN$70,MATCH(ROUND(G1327*2,1)/2,神经网络!$D$10:$D$70,0),MATCH(ROUND(E1327*2,1)/2,神经网络!$F$8:$BN$8,0))</f>
        <v>-1.0979854505964417</v>
      </c>
      <c r="I1327">
        <f t="shared" si="60"/>
        <v>1449.0748460604063</v>
      </c>
      <c r="J1327">
        <f t="shared" si="61"/>
        <v>182.99549100195512</v>
      </c>
      <c r="K1327">
        <f t="shared" si="62"/>
        <v>7.9186368916867167</v>
      </c>
    </row>
    <row r="1328" spans="1:11">
      <c r="A1328" s="862">
        <v>41731</v>
      </c>
      <c r="B1328">
        <v>481.44799999999998</v>
      </c>
      <c r="C1328">
        <v>179.48297199999999</v>
      </c>
      <c r="D1328">
        <v>1.3356490000000001</v>
      </c>
      <c r="E1328">
        <f>LN(D1328/参数实验室!$E$53)/参数实验室!$E$55</f>
        <v>-0.3515272764584465</v>
      </c>
      <c r="F1328">
        <f t="shared" si="59"/>
        <v>0.37279825027832703</v>
      </c>
      <c r="G1328">
        <f>LN(F1328/参数实验室!$E$58)/参数实验室!$E$59</f>
        <v>-0.70841289841250454</v>
      </c>
      <c r="H1328">
        <f>INDEX(神经网络!$F$10:$BN$70,MATCH(ROUND(G1328*2,1)/2,神经网络!$D$10:$D$70,0),MATCH(ROUND(E1328*2,1)/2,神经网络!$F$8:$BN$8,0))</f>
        <v>-1.1846583288739243</v>
      </c>
      <c r="I1328">
        <f t="shared" si="60"/>
        <v>1369.8243923081875</v>
      </c>
      <c r="J1328">
        <f t="shared" si="61"/>
        <v>192.11045050077797</v>
      </c>
      <c r="K1328">
        <f t="shared" si="62"/>
        <v>7.1304001876911958</v>
      </c>
    </row>
    <row r="1329" spans="1:11">
      <c r="A1329" s="862">
        <v>41732</v>
      </c>
      <c r="B1329">
        <v>427.18400000000003</v>
      </c>
      <c r="C1329">
        <v>173.97235800000001</v>
      </c>
      <c r="D1329">
        <v>1.3677889999999999</v>
      </c>
      <c r="E1329">
        <f>LN(D1329/参数实验室!$E$53)/参数实验室!$E$55</f>
        <v>-0.32347480712396326</v>
      </c>
      <c r="F1329">
        <f t="shared" si="59"/>
        <v>0.40725391868609312</v>
      </c>
      <c r="G1329">
        <f>LN(F1329/参数实验室!$E$58)/参数实验室!$E$59</f>
        <v>-0.66201607371525395</v>
      </c>
      <c r="H1329">
        <f>INDEX(神经网络!$F$10:$BN$70,MATCH(ROUND(G1329*2,1)/2,神经网络!$D$10:$D$70,0),MATCH(ROUND(E1329*2,1)/2,神经网络!$F$8:$BN$8,0))</f>
        <v>-1.1217853768411932</v>
      </c>
      <c r="I1329">
        <f t="shared" si="60"/>
        <v>1552.7272220572254</v>
      </c>
      <c r="J1329">
        <f t="shared" si="61"/>
        <v>170.45768325286292</v>
      </c>
      <c r="K1329">
        <f t="shared" si="62"/>
        <v>9.1091653507566175</v>
      </c>
    </row>
    <row r="1330" spans="1:11">
      <c r="A1330" s="862">
        <v>41733</v>
      </c>
      <c r="B1330">
        <v>436.88299999999998</v>
      </c>
      <c r="C1330">
        <v>170.25898799999999</v>
      </c>
      <c r="D1330">
        <v>1.3696459999999999</v>
      </c>
      <c r="E1330">
        <f>LN(D1330/参数实验室!$E$53)/参数实验室!$E$55</f>
        <v>-0.32187418310175464</v>
      </c>
      <c r="F1330">
        <f t="shared" si="59"/>
        <v>0.38971300783047175</v>
      </c>
      <c r="G1330">
        <f>LN(F1330/参数实验室!$E$58)/参数实验室!$E$59</f>
        <v>-0.68512344418276117</v>
      </c>
      <c r="H1330">
        <f>INDEX(神经网络!$F$10:$BN$70,MATCH(ROUND(G1330*2,1)/2,神经网络!$D$10:$D$70,0),MATCH(ROUND(E1330*2,1)/2,神经网络!$F$8:$BN$8,0))</f>
        <v>-1.1647570204995867</v>
      </c>
      <c r="I1330">
        <f t="shared" si="60"/>
        <v>1513.1799143748208</v>
      </c>
      <c r="J1330">
        <f t="shared" si="61"/>
        <v>174.32784007022852</v>
      </c>
      <c r="K1330">
        <f t="shared" si="62"/>
        <v>8.6800818146156775</v>
      </c>
    </row>
    <row r="1331" spans="1:11">
      <c r="A1331" s="862">
        <v>41734</v>
      </c>
      <c r="B1331">
        <v>452.01600000000002</v>
      </c>
      <c r="C1331">
        <v>170.64620099999999</v>
      </c>
      <c r="D1331">
        <v>1.4108400000000001</v>
      </c>
      <c r="E1331">
        <f>LN(D1331/参数实验室!$E$53)/参数实验室!$E$55</f>
        <v>-0.28691460312631406</v>
      </c>
      <c r="F1331">
        <f t="shared" si="59"/>
        <v>0.37752247929276839</v>
      </c>
      <c r="G1331">
        <f>LN(F1331/参数实验室!$E$58)/参数实验室!$E$59</f>
        <v>-0.70180355558833196</v>
      </c>
      <c r="H1331">
        <f>INDEX(神经网络!$F$10:$BN$70,MATCH(ROUND(G1331*2,1)/2,神经网络!$D$10:$D$70,0),MATCH(ROUND(E1331*2,1)/2,神经网络!$F$8:$BN$8,0))</f>
        <v>-1.1647570204995867</v>
      </c>
      <c r="I1331">
        <f t="shared" si="60"/>
        <v>1452.1298971168769</v>
      </c>
      <c r="J1331">
        <f t="shared" si="61"/>
        <v>180.36630621284056</v>
      </c>
      <c r="K1331">
        <f t="shared" si="62"/>
        <v>8.0510042457891036</v>
      </c>
    </row>
    <row r="1332" spans="1:11">
      <c r="A1332" s="862">
        <v>41735</v>
      </c>
      <c r="B1332">
        <v>464.40199999999999</v>
      </c>
      <c r="C1332">
        <v>172.31662499999999</v>
      </c>
      <c r="D1332">
        <v>1.4014139999999999</v>
      </c>
      <c r="E1332">
        <f>LN(D1332/参数实验室!$E$53)/参数实验室!$E$55</f>
        <v>-0.29482313181616365</v>
      </c>
      <c r="F1332">
        <f t="shared" si="59"/>
        <v>0.37105056610436649</v>
      </c>
      <c r="G1332">
        <f>LN(F1332/参数实验室!$E$58)/参数实验室!$E$59</f>
        <v>-0.71087920815824224</v>
      </c>
      <c r="H1332">
        <f>INDEX(神经网络!$F$10:$BN$70,MATCH(ROUND(G1332*2,1)/2,神经网络!$D$10:$D$70,0),MATCH(ROUND(E1332*2,1)/2,神经网络!$F$8:$BN$8,0))</f>
        <v>-1.1647570204995867</v>
      </c>
      <c r="I1332">
        <f t="shared" si="60"/>
        <v>1405.7832766296033</v>
      </c>
      <c r="J1332">
        <f t="shared" si="61"/>
        <v>185.30864690156008</v>
      </c>
      <c r="K1332">
        <f t="shared" si="62"/>
        <v>7.5861720439650364</v>
      </c>
    </row>
    <row r="1333" spans="1:11">
      <c r="A1333" s="862">
        <v>41736</v>
      </c>
      <c r="B1333">
        <v>455.56099999999998</v>
      </c>
      <c r="C1333">
        <v>174.21224900000001</v>
      </c>
      <c r="D1333">
        <v>1.371675</v>
      </c>
      <c r="E1333">
        <f>LN(D1333/参数实验室!$E$53)/参数实验室!$E$55</f>
        <v>-0.32012778436250761</v>
      </c>
      <c r="F1333">
        <f t="shared" si="59"/>
        <v>0.38241256165475102</v>
      </c>
      <c r="G1333">
        <f>LN(F1333/参数实验室!$E$58)/参数实验室!$E$59</f>
        <v>-0.6950487284346466</v>
      </c>
      <c r="H1333">
        <f>INDEX(神经网络!$F$10:$BN$70,MATCH(ROUND(G1333*2,1)/2,神经网络!$D$10:$D$70,0),MATCH(ROUND(E1333*2,1)/2,神经网络!$F$8:$BN$8,0))</f>
        <v>-1.1647570204995867</v>
      </c>
      <c r="I1333">
        <f t="shared" si="60"/>
        <v>1436.9550147190541</v>
      </c>
      <c r="J1333">
        <f t="shared" si="61"/>
        <v>181.78085471449651</v>
      </c>
      <c r="K1333">
        <f t="shared" si="62"/>
        <v>7.904875444534154</v>
      </c>
    </row>
    <row r="1334" spans="1:11">
      <c r="A1334" s="862">
        <v>41737</v>
      </c>
      <c r="B1334">
        <v>453.18900000000002</v>
      </c>
      <c r="C1334">
        <v>179.05272400000001</v>
      </c>
      <c r="D1334">
        <v>1.38534</v>
      </c>
      <c r="E1334">
        <f>LN(D1334/参数实验室!$E$53)/参数实验室!$E$55</f>
        <v>-0.30843291865085637</v>
      </c>
      <c r="F1334">
        <f t="shared" si="59"/>
        <v>0.39509503540465457</v>
      </c>
      <c r="G1334">
        <f>LN(F1334/参数实验室!$E$58)/参数实验室!$E$59</f>
        <v>-0.67792468203963507</v>
      </c>
      <c r="H1334">
        <f>INDEX(神经网络!$F$10:$BN$70,MATCH(ROUND(G1334*2,1)/2,神经网络!$D$10:$D$70,0),MATCH(ROUND(E1334*2,1)/2,神经网络!$F$8:$BN$8,0))</f>
        <v>-1.1647570204995867</v>
      </c>
      <c r="I1334">
        <f t="shared" si="60"/>
        <v>1445.669598634981</v>
      </c>
      <c r="J1334">
        <f t="shared" si="61"/>
        <v>180.83436415147031</v>
      </c>
      <c r="K1334">
        <f t="shared" si="62"/>
        <v>7.9944406884084298</v>
      </c>
    </row>
    <row r="1335" spans="1:11">
      <c r="A1335" s="862">
        <v>41738</v>
      </c>
      <c r="B1335">
        <v>454.67200000000003</v>
      </c>
      <c r="C1335">
        <v>177.97063700000001</v>
      </c>
      <c r="D1335">
        <v>1.354692</v>
      </c>
      <c r="E1335">
        <f>LN(D1335/参数实验室!$E$53)/参数实验室!$E$55</f>
        <v>-0.33482573844896835</v>
      </c>
      <c r="F1335">
        <f t="shared" si="59"/>
        <v>0.39142642828236618</v>
      </c>
      <c r="G1335">
        <f>LN(F1335/参数实验室!$E$58)/参数实验室!$E$59</f>
        <v>-0.68282091776457676</v>
      </c>
      <c r="H1335">
        <f>INDEX(神经网络!$F$10:$BN$70,MATCH(ROUND(G1335*2,1)/2,神经网络!$D$10:$D$70,0),MATCH(ROUND(E1335*2,1)/2,神经网络!$F$8:$BN$8,0))</f>
        <v>-1.1846583288739243</v>
      </c>
      <c r="I1335">
        <f t="shared" si="60"/>
        <v>1440.1594136864148</v>
      </c>
      <c r="J1335">
        <f t="shared" si="61"/>
        <v>181.42612026654953</v>
      </c>
      <c r="K1335">
        <f t="shared" si="62"/>
        <v>7.9379937771394014</v>
      </c>
    </row>
    <row r="1336" spans="1:11">
      <c r="A1336" s="862">
        <v>41739</v>
      </c>
      <c r="B1336">
        <v>427.74799999999999</v>
      </c>
      <c r="C1336">
        <v>179.52445700000001</v>
      </c>
      <c r="D1336">
        <v>1.12866</v>
      </c>
      <c r="E1336">
        <f>LN(D1336/参数实验室!$E$53)/参数实验室!$E$55</f>
        <v>-0.5501814748213586</v>
      </c>
      <c r="F1336">
        <f t="shared" si="59"/>
        <v>0.41969677707435221</v>
      </c>
      <c r="G1336">
        <f>LN(F1336/参数实验室!$E$58)/参数实验室!$E$59</f>
        <v>-0.64622026512038644</v>
      </c>
      <c r="H1336">
        <f>INDEX(神经网络!$F$10:$BN$70,MATCH(ROUND(G1336*2,1)/2,神经网络!$D$10:$D$70,0),MATCH(ROUND(E1336*2,1)/2,神经网络!$F$8:$BN$8,0))</f>
        <v>-1.2184111393672579</v>
      </c>
      <c r="I1336">
        <f t="shared" si="60"/>
        <v>1541.1881804385694</v>
      </c>
      <c r="J1336">
        <f t="shared" si="61"/>
        <v>170.6827341287258</v>
      </c>
      <c r="K1336">
        <f t="shared" si="62"/>
        <v>9.0295494052505241</v>
      </c>
    </row>
    <row r="1337" spans="1:11">
      <c r="A1337" s="862">
        <v>41740</v>
      </c>
      <c r="B1337">
        <v>381.88499999999999</v>
      </c>
      <c r="C1337">
        <v>181.11171100000001</v>
      </c>
      <c r="D1337">
        <v>1.300824</v>
      </c>
      <c r="E1337">
        <f>LN(D1337/参数实验室!$E$53)/参数实验室!$E$55</f>
        <v>-0.38269565664996558</v>
      </c>
      <c r="F1337">
        <f t="shared" si="59"/>
        <v>0.47425720046610897</v>
      </c>
      <c r="G1337">
        <f>LN(F1337/参数实验室!$E$58)/参数实验室!$E$59</f>
        <v>-0.58207402089385152</v>
      </c>
      <c r="H1337">
        <f>INDEX(神经网络!$F$10:$BN$70,MATCH(ROUND(G1337*2,1)/2,神经网络!$D$10:$D$70,0),MATCH(ROUND(E1337*2,1)/2,神经网络!$F$8:$BN$8,0))</f>
        <v>-1.120095067112215</v>
      </c>
      <c r="I1337">
        <f t="shared" si="60"/>
        <v>1742.5253701898225</v>
      </c>
      <c r="J1337">
        <f t="shared" si="61"/>
        <v>152.38218746259119</v>
      </c>
      <c r="K1337">
        <f t="shared" si="62"/>
        <v>11.435230056778131</v>
      </c>
    </row>
    <row r="1338" spans="1:11">
      <c r="A1338" s="862">
        <v>41741</v>
      </c>
      <c r="B1338">
        <v>438.11500000000001</v>
      </c>
      <c r="C1338">
        <v>181.40750800000001</v>
      </c>
      <c r="D1338">
        <v>1.3082750000000001</v>
      </c>
      <c r="E1338">
        <f>LN(D1338/参数实验室!$E$53)/参数实验室!$E$55</f>
        <v>-0.37595741841726127</v>
      </c>
      <c r="F1338">
        <f t="shared" si="59"/>
        <v>0.41406367734498933</v>
      </c>
      <c r="G1338">
        <f>LN(F1338/参数实验室!$E$58)/参数实验室!$E$59</f>
        <v>-0.65331247041643359</v>
      </c>
      <c r="H1338">
        <f>INDEX(神经网络!$F$10:$BN$70,MATCH(ROUND(G1338*2,1)/2,神经网络!$D$10:$D$70,0),MATCH(ROUND(E1338*2,1)/2,神经网络!$F$8:$BN$8,0))</f>
        <v>-1.1635056184465316</v>
      </c>
      <c r="I1338">
        <f t="shared" si="60"/>
        <v>1455.1368091344841</v>
      </c>
      <c r="J1338">
        <f t="shared" si="61"/>
        <v>174.81944056502124</v>
      </c>
      <c r="K1338">
        <f t="shared" si="62"/>
        <v>8.3236555638860406</v>
      </c>
    </row>
    <row r="1339" spans="1:11">
      <c r="A1339" s="862">
        <v>41742</v>
      </c>
      <c r="B1339">
        <v>424.92700000000002</v>
      </c>
      <c r="C1339">
        <v>175.921108</v>
      </c>
      <c r="D1339">
        <v>1.284017</v>
      </c>
      <c r="E1339">
        <f>LN(D1339/参数实验室!$E$53)/参数实验室!$E$55</f>
        <v>-0.39803771614872674</v>
      </c>
      <c r="F1339">
        <f t="shared" si="59"/>
        <v>0.41400312994937954</v>
      </c>
      <c r="G1339">
        <f>LN(F1339/参数实验室!$E$58)/参数实验室!$E$59</f>
        <v>-0.65338922399515587</v>
      </c>
      <c r="H1339">
        <f>INDEX(神经网络!$F$10:$BN$70,MATCH(ROUND(G1339*2,1)/2,神经网络!$D$10:$D$70,0),MATCH(ROUND(E1339*2,1)/2,神经网络!$F$8:$BN$8,0))</f>
        <v>-1.1635056184465316</v>
      </c>
      <c r="I1339">
        <f t="shared" si="60"/>
        <v>1506.1007645841792</v>
      </c>
      <c r="J1339">
        <f t="shared" si="61"/>
        <v>169.55708072303568</v>
      </c>
      <c r="K1339">
        <f t="shared" si="62"/>
        <v>8.8825589480649949</v>
      </c>
    </row>
    <row r="1340" spans="1:11">
      <c r="A1340" s="862">
        <v>41743</v>
      </c>
      <c r="B1340">
        <v>409.46</v>
      </c>
      <c r="C1340">
        <v>173.27203299999999</v>
      </c>
      <c r="D1340">
        <v>1.4213290000000001</v>
      </c>
      <c r="E1340">
        <f>LN(D1340/参数实验室!$E$53)/参数实验室!$E$55</f>
        <v>-0.27817607915214421</v>
      </c>
      <c r="F1340">
        <f t="shared" si="59"/>
        <v>0.42317206320519707</v>
      </c>
      <c r="G1340">
        <f>LN(F1340/参数实验室!$E$58)/参数实验室!$E$59</f>
        <v>-0.6418921224107037</v>
      </c>
      <c r="H1340">
        <f>INDEX(神经网络!$F$10:$BN$70,MATCH(ROUND(G1340*2,1)/2,神经网络!$D$10:$D$70,0),MATCH(ROUND(E1340*2,1)/2,神经网络!$F$8:$BN$8,0))</f>
        <v>-1.1217853768411932</v>
      </c>
      <c r="I1340">
        <f t="shared" si="60"/>
        <v>1569.8851348471278</v>
      </c>
      <c r="J1340">
        <f t="shared" si="61"/>
        <v>163.38533977095875</v>
      </c>
      <c r="K1340">
        <f t="shared" si="62"/>
        <v>9.6084822362145008</v>
      </c>
    </row>
    <row r="1341" spans="1:11">
      <c r="A1341" s="862">
        <v>41744</v>
      </c>
      <c r="B1341">
        <v>455.37299999999999</v>
      </c>
      <c r="C1341">
        <v>172.36424600000001</v>
      </c>
      <c r="D1341">
        <v>1.6054740000000001</v>
      </c>
      <c r="E1341">
        <f>LN(D1341/参数实验室!$E$53)/参数实验室!$E$55</f>
        <v>-0.13445064562706879</v>
      </c>
      <c r="F1341">
        <f t="shared" si="59"/>
        <v>0.37851222184890193</v>
      </c>
      <c r="G1341">
        <f>LN(F1341/参数实验室!$E$58)/参数实验室!$E$59</f>
        <v>-0.7004293576099343</v>
      </c>
      <c r="H1341">
        <f>INDEX(神经网络!$F$10:$BN$70,MATCH(ROUND(G1341*2,1)/2,神经网络!$D$10:$D$70,0),MATCH(ROUND(E1341*2,1)/2,神经网络!$F$8:$BN$8,0))</f>
        <v>-1.0985891288702361</v>
      </c>
      <c r="I1341">
        <f t="shared" si="60"/>
        <v>1372.414810090361</v>
      </c>
      <c r="J1341">
        <f t="shared" si="61"/>
        <v>181.70583775587554</v>
      </c>
      <c r="K1341">
        <f t="shared" si="62"/>
        <v>7.5529483644560749</v>
      </c>
    </row>
    <row r="1342" spans="1:11">
      <c r="A1342" s="862">
        <v>41745</v>
      </c>
      <c r="B1342">
        <v>515.64099999999996</v>
      </c>
      <c r="C1342">
        <v>172.74220399999999</v>
      </c>
      <c r="D1342">
        <v>1.6284810000000001</v>
      </c>
      <c r="E1342">
        <f>LN(D1342/参数实验室!$E$53)/参数实验室!$E$55</f>
        <v>-0.1176643633133664</v>
      </c>
      <c r="F1342">
        <f t="shared" si="59"/>
        <v>0.33500478821505658</v>
      </c>
      <c r="G1342">
        <f>LN(F1342/参数实验室!$E$58)/参数实验室!$E$59</f>
        <v>-0.76451589303357304</v>
      </c>
      <c r="H1342">
        <f>INDEX(神经网络!$F$10:$BN$70,MATCH(ROUND(G1342*2,1)/2,神经网络!$D$10:$D$70,0),MATCH(ROUND(E1342*2,1)/2,神经网络!$F$8:$BN$8,0))</f>
        <v>-1.1228878363810018</v>
      </c>
      <c r="I1342">
        <f t="shared" si="60"/>
        <v>1172.8701106956994</v>
      </c>
      <c r="J1342">
        <f t="shared" si="61"/>
        <v>205.75435936315372</v>
      </c>
      <c r="K1342">
        <f t="shared" si="62"/>
        <v>5.7003414864498652</v>
      </c>
    </row>
    <row r="1343" spans="1:11">
      <c r="A1343" s="862">
        <v>41746</v>
      </c>
      <c r="B1343">
        <v>519.52</v>
      </c>
      <c r="C1343">
        <v>170.62931</v>
      </c>
      <c r="D1343">
        <v>1.5301039999999999</v>
      </c>
      <c r="E1343">
        <f>LN(D1343/参数实验室!$E$53)/参数实验室!$E$55</f>
        <v>-0.19117711387276418</v>
      </c>
      <c r="F1343">
        <f t="shared" si="59"/>
        <v>0.328436460578996</v>
      </c>
      <c r="G1343">
        <f>LN(F1343/参数实验室!$E$58)/参数实验室!$E$59</f>
        <v>-0.77490875288317507</v>
      </c>
      <c r="H1343">
        <f>INDEX(神经网络!$F$10:$BN$70,MATCH(ROUND(G1343*2,1)/2,神经网络!$D$10:$D$70,0),MATCH(ROUND(E1343*2,1)/2,神经网络!$F$8:$BN$8,0))</f>
        <v>-1.1653569928477376</v>
      </c>
      <c r="I1343">
        <f t="shared" si="60"/>
        <v>1162.9627349584623</v>
      </c>
      <c r="J1343">
        <f t="shared" si="61"/>
        <v>207.3021826742746</v>
      </c>
      <c r="K1343">
        <f t="shared" si="62"/>
        <v>5.6099878928229998</v>
      </c>
    </row>
    <row r="1344" spans="1:11">
      <c r="A1344" s="862">
        <v>41747</v>
      </c>
      <c r="B1344">
        <v>493.83600000000001</v>
      </c>
      <c r="C1344">
        <v>170.80498</v>
      </c>
      <c r="D1344">
        <v>1.4800059999999999</v>
      </c>
      <c r="E1344">
        <f>LN(D1344/参数实验室!$E$53)/参数实验室!$E$55</f>
        <v>-0.23045058632362542</v>
      </c>
      <c r="F1344">
        <f t="shared" si="59"/>
        <v>0.34587389335730889</v>
      </c>
      <c r="G1344">
        <f>LN(F1344/参数实验室!$E$58)/参数实验室!$E$59</f>
        <v>-0.74775761118373507</v>
      </c>
      <c r="H1344">
        <f>INDEX(神经网络!$F$10:$BN$70,MATCH(ROUND(G1344*2,1)/2,神经网络!$D$10:$D$70,0),MATCH(ROUND(E1344*2,1)/2,神经网络!$F$8:$BN$8,0))</f>
        <v>-1.1854137987362128</v>
      </c>
      <c r="I1344">
        <f t="shared" si="60"/>
        <v>1229.9643351874493</v>
      </c>
      <c r="J1344">
        <f t="shared" si="61"/>
        <v>197.05358924224879</v>
      </c>
      <c r="K1344">
        <f t="shared" si="62"/>
        <v>6.2417758535490897</v>
      </c>
    </row>
    <row r="1345" spans="1:11">
      <c r="A1345" s="862">
        <v>41748</v>
      </c>
      <c r="B1345">
        <v>471.86399999999998</v>
      </c>
      <c r="C1345">
        <v>172.780495</v>
      </c>
      <c r="D1345">
        <v>1.5448139999999999</v>
      </c>
      <c r="E1345">
        <f>LN(D1345/参数实验室!$E$53)/参数实验室!$E$55</f>
        <v>-0.17988946158006217</v>
      </c>
      <c r="F1345">
        <f t="shared" si="59"/>
        <v>0.3661658761846634</v>
      </c>
      <c r="G1345">
        <f>LN(F1345/参数实验室!$E$58)/参数实验室!$E$59</f>
        <v>-0.7178345244679597</v>
      </c>
      <c r="H1345">
        <f>INDEX(神经网络!$F$10:$BN$70,MATCH(ROUND(G1345*2,1)/2,神经网络!$D$10:$D$70,0),MATCH(ROUND(E1345*2,1)/2,神经网络!$F$8:$BN$8,0))</f>
        <v>-1.1225953927640786</v>
      </c>
      <c r="I1345">
        <f t="shared" si="60"/>
        <v>1294.835148210406</v>
      </c>
      <c r="J1345">
        <f t="shared" si="61"/>
        <v>188.28618171661134</v>
      </c>
      <c r="K1345">
        <f t="shared" si="62"/>
        <v>6.8769526069589979</v>
      </c>
    </row>
    <row r="1346" spans="1:11">
      <c r="A1346" s="862">
        <v>41749</v>
      </c>
      <c r="B1346">
        <v>504.63799999999998</v>
      </c>
      <c r="C1346">
        <v>173.78767500000001</v>
      </c>
      <c r="D1346">
        <v>1.537037</v>
      </c>
      <c r="E1346">
        <f>LN(D1346/参数实验室!$E$53)/参数实验室!$E$55</f>
        <v>-0.18584364979597021</v>
      </c>
      <c r="F1346">
        <f t="shared" si="59"/>
        <v>0.34438087302184933</v>
      </c>
      <c r="G1346">
        <f>LN(F1346/参数实验室!$E$58)/参数实验室!$E$59</f>
        <v>-0.75002813221367814</v>
      </c>
      <c r="H1346">
        <f>INDEX(神经网络!$F$10:$BN$70,MATCH(ROUND(G1346*2,1)/2,神经网络!$D$10:$D$70,0),MATCH(ROUND(E1346*2,1)/2,神经网络!$F$8:$BN$8,0))</f>
        <v>-1.1653569928477376</v>
      </c>
      <c r="I1346">
        <f t="shared" si="60"/>
        <v>1193.8749162393513</v>
      </c>
      <c r="J1346">
        <f t="shared" si="61"/>
        <v>201.3638721519491</v>
      </c>
      <c r="K1346">
        <f t="shared" si="62"/>
        <v>5.9289429800915512</v>
      </c>
    </row>
    <row r="1347" spans="1:11">
      <c r="A1347" s="862">
        <v>41750</v>
      </c>
      <c r="B1347">
        <v>507.80700000000002</v>
      </c>
      <c r="C1347">
        <v>173.87713299999999</v>
      </c>
      <c r="D1347">
        <v>1.526222</v>
      </c>
      <c r="E1347">
        <f>LN(D1347/参数实验室!$E$53)/参数实验室!$E$55</f>
        <v>-0.19417404846413175</v>
      </c>
      <c r="F1347">
        <f t="shared" si="59"/>
        <v>0.34240790891027495</v>
      </c>
      <c r="G1347">
        <f>LN(F1347/参数实验室!$E$58)/参数实验室!$E$59</f>
        <v>-0.75304367663330574</v>
      </c>
      <c r="H1347">
        <f>INDEX(神经网络!$F$10:$BN$70,MATCH(ROUND(G1347*2,1)/2,神经网络!$D$10:$D$70,0),MATCH(ROUND(E1347*2,1)/2,神经网络!$F$8:$BN$8,0))</f>
        <v>-1.1653569928477376</v>
      </c>
      <c r="I1347">
        <f t="shared" si="60"/>
        <v>1185.1379611583402</v>
      </c>
      <c r="J1347">
        <f t="shared" si="61"/>
        <v>202.62838673636315</v>
      </c>
      <c r="K1347">
        <f t="shared" si="62"/>
        <v>5.8488249363614884</v>
      </c>
    </row>
    <row r="1348" spans="1:11">
      <c r="A1348" s="862">
        <v>41751</v>
      </c>
      <c r="B1348">
        <v>498.68700000000001</v>
      </c>
      <c r="C1348">
        <v>180.29189500000001</v>
      </c>
      <c r="D1348">
        <v>1.500769</v>
      </c>
      <c r="E1348">
        <f>LN(D1348/参数实验室!$E$53)/参数实验室!$E$55</f>
        <v>-0.21401485213612864</v>
      </c>
      <c r="F1348">
        <f t="shared" ref="F1348:F1411" si="63">C1348/B1348</f>
        <v>0.36153317612049241</v>
      </c>
      <c r="G1348">
        <f>LN(F1348/参数实验室!$E$58)/参数实验室!$E$59</f>
        <v>-0.72451729861947878</v>
      </c>
      <c r="H1348">
        <f>INDEX(神经网络!$F$10:$BN$70,MATCH(ROUND(G1348*2,1)/2,神经网络!$D$10:$D$70,0),MATCH(ROUND(E1348*2,1)/2,神经网络!$F$8:$BN$8,0))</f>
        <v>-1.1225953927640786</v>
      </c>
      <c r="I1348">
        <f t="shared" si="60"/>
        <v>1209.9420941300987</v>
      </c>
      <c r="J1348">
        <f t="shared" si="61"/>
        <v>198.98926619049507</v>
      </c>
      <c r="K1348">
        <f t="shared" si="62"/>
        <v>6.080438997005019</v>
      </c>
    </row>
    <row r="1349" spans="1:11">
      <c r="A1349" s="862">
        <v>41752</v>
      </c>
      <c r="B1349">
        <v>490.97500000000002</v>
      </c>
      <c r="C1349">
        <v>182.95777000000001</v>
      </c>
      <c r="D1349">
        <v>1.5016099999999999</v>
      </c>
      <c r="E1349">
        <f>LN(D1349/参数实验室!$E$53)/参数实验室!$E$55</f>
        <v>-0.21335392791295105</v>
      </c>
      <c r="F1349">
        <f t="shared" si="63"/>
        <v>0.37264172310199095</v>
      </c>
      <c r="G1349">
        <f>LN(F1349/参数实验室!$E$58)/参数实验室!$E$59</f>
        <v>-0.70863331568416499</v>
      </c>
      <c r="H1349">
        <f>INDEX(神经网络!$F$10:$BN$70,MATCH(ROUND(G1349*2,1)/2,神经网络!$D$10:$D$70,0),MATCH(ROUND(E1349*2,1)/2,神经网络!$F$8:$BN$8,0))</f>
        <v>-1.1225953927640786</v>
      </c>
      <c r="I1349">
        <f t="shared" si="60"/>
        <v>1230.9472938685801</v>
      </c>
      <c r="J1349">
        <f t="shared" si="61"/>
        <v>195.91197478153296</v>
      </c>
      <c r="K1349">
        <f t="shared" si="62"/>
        <v>6.2831651574195231</v>
      </c>
    </row>
    <row r="1350" spans="1:11">
      <c r="A1350" s="862">
        <v>41753</v>
      </c>
      <c r="B1350">
        <v>488.40499999999997</v>
      </c>
      <c r="C1350">
        <v>183.78882200000001</v>
      </c>
      <c r="D1350">
        <v>1.5394760000000001</v>
      </c>
      <c r="E1350">
        <f>LN(D1350/参数实验室!$E$53)/参数实验室!$E$55</f>
        <v>-0.18397307829838905</v>
      </c>
      <c r="F1350">
        <f t="shared" si="63"/>
        <v>0.37630413693553511</v>
      </c>
      <c r="G1350">
        <f>LN(F1350/参数实验室!$E$58)/参数实验室!$E$59</f>
        <v>-0.7035001061082119</v>
      </c>
      <c r="H1350">
        <f>INDEX(神经网络!$F$10:$BN$70,MATCH(ROUND(G1350*2,1)/2,神经网络!$D$10:$D$70,0),MATCH(ROUND(E1350*2,1)/2,神经网络!$F$8:$BN$8,0))</f>
        <v>-1.1225953927640786</v>
      </c>
      <c r="I1350">
        <f t="shared" si="60"/>
        <v>1238.1805935382968</v>
      </c>
      <c r="J1350">
        <f t="shared" si="61"/>
        <v>194.88647699612935</v>
      </c>
      <c r="K1350">
        <f t="shared" si="62"/>
        <v>6.3533427902382797</v>
      </c>
    </row>
    <row r="1351" spans="1:11">
      <c r="A1351" s="862">
        <v>41754</v>
      </c>
      <c r="B1351">
        <v>456.30700000000002</v>
      </c>
      <c r="C1351">
        <v>181.511674</v>
      </c>
      <c r="D1351">
        <v>1.428078</v>
      </c>
      <c r="E1351">
        <f>LN(D1351/参数实验室!$E$53)/参数实验室!$E$55</f>
        <v>-0.27258742892907079</v>
      </c>
      <c r="F1351">
        <f t="shared" si="63"/>
        <v>0.39778411025910188</v>
      </c>
      <c r="G1351">
        <f>LN(F1351/参数实验室!$E$58)/参数实验室!$E$59</f>
        <v>-0.67436455001020523</v>
      </c>
      <c r="H1351">
        <f>INDEX(神经网络!$F$10:$BN$70,MATCH(ROUND(G1351*2,1)/2,神经网络!$D$10:$D$70,0),MATCH(ROUND(E1351*2,1)/2,神经网络!$F$8:$BN$8,0))</f>
        <v>-1.0979854505964417</v>
      </c>
      <c r="I1351">
        <f t="shared" si="60"/>
        <v>1329.5298716624429</v>
      </c>
      <c r="J1351">
        <f t="shared" si="61"/>
        <v>182.07852839072655</v>
      </c>
      <c r="K1351">
        <f t="shared" si="62"/>
        <v>7.3019585747605227</v>
      </c>
    </row>
    <row r="1352" spans="1:11">
      <c r="A1352" s="862">
        <v>41755</v>
      </c>
      <c r="B1352">
        <v>451.65699999999998</v>
      </c>
      <c r="C1352">
        <v>182.78049999999999</v>
      </c>
      <c r="D1352">
        <v>1.4063300000000001</v>
      </c>
      <c r="E1352">
        <f>LN(D1352/参数实验室!$E$53)/参数实验室!$E$55</f>
        <v>-0.29069193404758309</v>
      </c>
      <c r="F1352">
        <f t="shared" si="63"/>
        <v>0.40468873503565761</v>
      </c>
      <c r="G1352">
        <f>LN(F1352/参数实验室!$E$58)/参数实验室!$E$59</f>
        <v>-0.6653324446029153</v>
      </c>
      <c r="H1352">
        <f>INDEX(神经网络!$F$10:$BN$70,MATCH(ROUND(G1352*2,1)/2,神经网络!$D$10:$D$70,0),MATCH(ROUND(E1352*2,1)/2,神经网络!$F$8:$BN$8,0))</f>
        <v>-1.1217853768411932</v>
      </c>
      <c r="I1352">
        <f t="shared" si="60"/>
        <v>1344.4060202132368</v>
      </c>
      <c r="J1352">
        <f t="shared" si="61"/>
        <v>180.22305574398459</v>
      </c>
      <c r="K1352">
        <f t="shared" si="62"/>
        <v>7.4596783117640033</v>
      </c>
    </row>
    <row r="1353" spans="1:11">
      <c r="A1353" s="862">
        <v>41756</v>
      </c>
      <c r="B1353">
        <v>455.84500000000003</v>
      </c>
      <c r="C1353">
        <v>182.663062</v>
      </c>
      <c r="D1353">
        <v>1.343953</v>
      </c>
      <c r="E1353">
        <f>LN(D1353/参数实验室!$E$53)/参数实验室!$E$55</f>
        <v>-0.34421521869820376</v>
      </c>
      <c r="F1353">
        <f t="shared" si="63"/>
        <v>0.40071309765380775</v>
      </c>
      <c r="G1353">
        <f>LN(F1353/参数实验室!$E$58)/参数实验室!$E$59</f>
        <v>-0.67051407249847728</v>
      </c>
      <c r="H1353">
        <f>INDEX(神经网络!$F$10:$BN$70,MATCH(ROUND(G1353*2,1)/2,神经网络!$D$10:$D$70,0),MATCH(ROUND(E1353*2,1)/2,神经网络!$F$8:$BN$8,0))</f>
        <v>-1.1415630312234015</v>
      </c>
      <c r="I1353">
        <f t="shared" si="60"/>
        <v>1330.4218033436116</v>
      </c>
      <c r="J1353">
        <f t="shared" si="61"/>
        <v>181.89417820517929</v>
      </c>
      <c r="K1353">
        <f t="shared" si="62"/>
        <v>7.3142627019259319</v>
      </c>
    </row>
    <row r="1354" spans="1:11">
      <c r="A1354" s="862">
        <v>41757</v>
      </c>
      <c r="B1354">
        <v>425.69600000000003</v>
      </c>
      <c r="C1354">
        <v>185.35470100000001</v>
      </c>
      <c r="D1354">
        <v>1.3542190000000001</v>
      </c>
      <c r="E1354">
        <f>LN(D1354/参数实验室!$E$53)/参数实验室!$E$55</f>
        <v>-0.33523772931176893</v>
      </c>
      <c r="F1354">
        <f t="shared" si="63"/>
        <v>0.43541565107494551</v>
      </c>
      <c r="G1354">
        <f>LN(F1354/参数实验室!$E$58)/参数实验室!$E$59</f>
        <v>-0.62692211497249495</v>
      </c>
      <c r="H1354">
        <f>INDEX(神经网络!$F$10:$BN$70,MATCH(ROUND(G1354*2,1)/2,神经网络!$D$10:$D$70,0),MATCH(ROUND(E1354*2,1)/2,神经网络!$F$8:$BN$8,0))</f>
        <v>-1.1415630312234015</v>
      </c>
      <c r="I1354">
        <f t="shared" si="60"/>
        <v>1430.870652602827</v>
      </c>
      <c r="J1354">
        <f t="shared" si="61"/>
        <v>169.86393200590553</v>
      </c>
      <c r="K1354">
        <f t="shared" si="62"/>
        <v>8.4236284637110668</v>
      </c>
    </row>
    <row r="1355" spans="1:11">
      <c r="A1355" s="862">
        <v>41758</v>
      </c>
      <c r="B1355">
        <v>447.43799999999999</v>
      </c>
      <c r="C1355">
        <v>182.17689899999999</v>
      </c>
      <c r="D1355">
        <v>1.3736440000000001</v>
      </c>
      <c r="E1355">
        <f>LN(D1355/参数实验室!$E$53)/参数实验室!$E$55</f>
        <v>-0.31843549684641814</v>
      </c>
      <c r="F1355">
        <f t="shared" si="63"/>
        <v>0.40715562603086908</v>
      </c>
      <c r="G1355">
        <f>LN(F1355/参数实验室!$E$58)/参数实验室!$E$59</f>
        <v>-0.66214276500487534</v>
      </c>
      <c r="H1355">
        <f>INDEX(神经网络!$F$10:$BN$70,MATCH(ROUND(G1355*2,1)/2,神经网络!$D$10:$D$70,0),MATCH(ROUND(E1355*2,1)/2,神经网络!$F$8:$BN$8,0))</f>
        <v>-1.1217853768411932</v>
      </c>
      <c r="I1355">
        <f t="shared" si="60"/>
        <v>1347.4448882633894</v>
      </c>
      <c r="J1355">
        <f t="shared" si="61"/>
        <v>178.53956346514497</v>
      </c>
      <c r="K1355">
        <f t="shared" si="62"/>
        <v>7.5470381024340396</v>
      </c>
    </row>
    <row r="1356" spans="1:11">
      <c r="A1356" s="862">
        <v>41759</v>
      </c>
      <c r="B1356">
        <v>446.29399999999998</v>
      </c>
      <c r="C1356">
        <v>187.05312900000001</v>
      </c>
      <c r="D1356">
        <v>1.377427</v>
      </c>
      <c r="E1356">
        <f>LN(D1356/参数实验室!$E$53)/参数实验室!$E$55</f>
        <v>-0.31519093548468935</v>
      </c>
      <c r="F1356">
        <f t="shared" si="63"/>
        <v>0.41912535010553587</v>
      </c>
      <c r="G1356">
        <f>LN(F1356/参数实验室!$E$58)/参数实验室!$E$59</f>
        <v>-0.6469353530790487</v>
      </c>
      <c r="H1356">
        <f>INDEX(神经网络!$F$10:$BN$70,MATCH(ROUND(G1356*2,1)/2,神经网络!$D$10:$D$70,0),MATCH(ROUND(E1356*2,1)/2,神经网络!$F$8:$BN$8,0))</f>
        <v>-1.1217853768411932</v>
      </c>
      <c r="I1356">
        <f t="shared" si="60"/>
        <v>1351.3095718702482</v>
      </c>
      <c r="J1356">
        <f t="shared" si="61"/>
        <v>178.08307729140887</v>
      </c>
      <c r="K1356">
        <f t="shared" si="62"/>
        <v>7.5880852488808515</v>
      </c>
    </row>
    <row r="1357" spans="1:11">
      <c r="A1357" s="862">
        <v>41760</v>
      </c>
      <c r="B1357">
        <v>450.762</v>
      </c>
      <c r="C1357">
        <v>186.706681</v>
      </c>
      <c r="D1357">
        <v>1.4120029999999999</v>
      </c>
      <c r="E1357">
        <f>LN(D1357/参数实验室!$E$53)/参数实验室!$E$55</f>
        <v>-0.28594249585689069</v>
      </c>
      <c r="F1357">
        <f t="shared" si="63"/>
        <v>0.41420235290463703</v>
      </c>
      <c r="G1357">
        <f>LN(F1357/参数实验室!$E$58)/参数实验室!$E$59</f>
        <v>-0.65313671908490589</v>
      </c>
      <c r="H1357">
        <f>INDEX(神经网络!$F$10:$BN$70,MATCH(ROUND(G1357*2,1)/2,神经网络!$D$10:$D$70,0),MATCH(ROUND(E1357*2,1)/2,神经网络!$F$8:$BN$8,0))</f>
        <v>-1.1217853768411932</v>
      </c>
      <c r="I1357">
        <f t="shared" si="60"/>
        <v>1336.1335919338403</v>
      </c>
      <c r="J1357">
        <f t="shared" si="61"/>
        <v>179.86592713778373</v>
      </c>
      <c r="K1357">
        <f t="shared" si="62"/>
        <v>7.4284975103167499</v>
      </c>
    </row>
    <row r="1358" spans="1:11">
      <c r="A1358" s="862">
        <v>41761</v>
      </c>
      <c r="B1358">
        <v>445.52499999999998</v>
      </c>
      <c r="C1358">
        <v>190.96613300000001</v>
      </c>
      <c r="D1358">
        <v>1.387572</v>
      </c>
      <c r="E1358">
        <f>LN(D1358/参数实验室!$E$53)/参数实验室!$E$55</f>
        <v>-0.30653368073112258</v>
      </c>
      <c r="F1358">
        <f t="shared" si="63"/>
        <v>0.42863168845743793</v>
      </c>
      <c r="G1358">
        <f>LN(F1358/参数实验室!$E$58)/参数实验室!$E$59</f>
        <v>-0.63516393972187402</v>
      </c>
      <c r="H1358">
        <f>INDEX(神经网络!$F$10:$BN$70,MATCH(ROUND(G1358*2,1)/2,神经网络!$D$10:$D$70,0),MATCH(ROUND(E1358*2,1)/2,神经网络!$F$8:$BN$8,0))</f>
        <v>-1.1217853768411932</v>
      </c>
      <c r="I1358">
        <f t="shared" si="60"/>
        <v>1353.5474473371323</v>
      </c>
      <c r="J1358">
        <f t="shared" si="61"/>
        <v>177.77622600853906</v>
      </c>
      <c r="K1358">
        <f t="shared" si="62"/>
        <v>7.6137708496079668</v>
      </c>
    </row>
    <row r="1359" spans="1:11">
      <c r="A1359" s="862">
        <v>41762</v>
      </c>
      <c r="B1359">
        <v>440.95699999999999</v>
      </c>
      <c r="C1359">
        <v>198.43164400000001</v>
      </c>
      <c r="D1359">
        <v>1.347377</v>
      </c>
      <c r="E1359">
        <f>LN(D1359/参数实验室!$E$53)/参数实验室!$E$55</f>
        <v>-0.34121337404387675</v>
      </c>
      <c r="F1359">
        <f t="shared" si="63"/>
        <v>0.45000225418805012</v>
      </c>
      <c r="G1359">
        <f>LN(F1359/参数实验室!$E$58)/参数实验室!$E$59</f>
        <v>-0.60962738829674834</v>
      </c>
      <c r="H1359">
        <f>INDEX(神经网络!$F$10:$BN$70,MATCH(ROUND(G1359*2,1)/2,神经网络!$D$10:$D$70,0),MATCH(ROUND(E1359*2,1)/2,神经网络!$F$8:$BN$8,0))</f>
        <v>-1.0966225125561302</v>
      </c>
      <c r="I1359">
        <f t="shared" si="60"/>
        <v>1369.1156069278154</v>
      </c>
      <c r="J1359">
        <f t="shared" si="61"/>
        <v>175.95347352459987</v>
      </c>
      <c r="K1359">
        <f t="shared" si="62"/>
        <v>7.7811229270014994</v>
      </c>
    </row>
    <row r="1360" spans="1:11">
      <c r="A1360" s="862">
        <v>41763</v>
      </c>
      <c r="B1360">
        <v>433.529</v>
      </c>
      <c r="C1360">
        <v>204.03002699999999</v>
      </c>
      <c r="D1360">
        <v>1.3407929999999999</v>
      </c>
      <c r="E1360">
        <f>LN(D1360/参数实验室!$E$53)/参数实验室!$E$55</f>
        <v>-0.34699240653833763</v>
      </c>
      <c r="F1360">
        <f t="shared" si="63"/>
        <v>0.47062601809798188</v>
      </c>
      <c r="G1360">
        <f>LN(F1360/参数实验室!$E$58)/参数实验室!$E$59</f>
        <v>-0.58610806466122567</v>
      </c>
      <c r="H1360">
        <f>INDEX(神经网络!$F$10:$BN$70,MATCH(ROUND(G1360*2,1)/2,神经网络!$D$10:$D$70,0),MATCH(ROUND(E1360*2,1)/2,神经网络!$F$8:$BN$8,0))</f>
        <v>-1.0966225125561302</v>
      </c>
      <c r="I1360">
        <f t="shared" si="60"/>
        <v>1394.4070105354106</v>
      </c>
      <c r="J1360">
        <f t="shared" si="61"/>
        <v>172.98950560632048</v>
      </c>
      <c r="K1360">
        <f t="shared" si="62"/>
        <v>8.0606450989502303</v>
      </c>
    </row>
    <row r="1361" spans="1:11">
      <c r="A1361" s="862">
        <v>41764</v>
      </c>
      <c r="B1361">
        <v>429.98099999999999</v>
      </c>
      <c r="C1361">
        <v>210.06213500000001</v>
      </c>
      <c r="D1361">
        <v>1.3283670000000001</v>
      </c>
      <c r="E1361">
        <f>LN(D1361/参数实验室!$E$53)/参数实验室!$E$55</f>
        <v>-0.35797692579949819</v>
      </c>
      <c r="F1361">
        <f t="shared" si="63"/>
        <v>0.4885381795939821</v>
      </c>
      <c r="G1361">
        <f>LN(F1361/参数实验室!$E$58)/参数实验室!$E$59</f>
        <v>-0.56650273844048427</v>
      </c>
      <c r="H1361">
        <f>INDEX(神经网络!$F$10:$BN$70,MATCH(ROUND(G1361*2,1)/2,神经网络!$D$10:$D$70,0),MATCH(ROUND(E1361*2,1)/2,神经网络!$F$8:$BN$8,0))</f>
        <v>-1.046251173373042</v>
      </c>
      <c r="I1361">
        <f t="shared" si="60"/>
        <v>1406.9214721924147</v>
      </c>
      <c r="J1361">
        <f t="shared" si="61"/>
        <v>171.57376002553758</v>
      </c>
      <c r="K1361">
        <f t="shared" si="62"/>
        <v>8.2000969844281784</v>
      </c>
    </row>
    <row r="1362" spans="1:11">
      <c r="A1362" s="862">
        <v>41765</v>
      </c>
      <c r="B1362">
        <v>427.34100000000001</v>
      </c>
      <c r="C1362">
        <v>204.823025</v>
      </c>
      <c r="D1362">
        <v>1.3226039999999999</v>
      </c>
      <c r="E1362">
        <f>LN(D1362/参数实验室!$E$53)/参数实验室!$E$55</f>
        <v>-0.36310631322429143</v>
      </c>
      <c r="F1362">
        <f t="shared" si="63"/>
        <v>0.47929645177972624</v>
      </c>
      <c r="G1362">
        <f>LN(F1362/参数实验室!$E$58)/参数实验室!$E$59</f>
        <v>-0.57652656996156504</v>
      </c>
      <c r="H1362">
        <f>INDEX(神经网络!$F$10:$BN$70,MATCH(ROUND(G1362*2,1)/2,神经网络!$D$10:$D$70,0),MATCH(ROUND(E1362*2,1)/2,神经网络!$F$8:$BN$8,0))</f>
        <v>-1.0966225125561302</v>
      </c>
      <c r="I1362">
        <f t="shared" si="60"/>
        <v>1415.9592253874862</v>
      </c>
      <c r="J1362">
        <f t="shared" si="61"/>
        <v>170.52033039383895</v>
      </c>
      <c r="K1362">
        <f t="shared" si="62"/>
        <v>8.3037560513584729</v>
      </c>
    </row>
    <row r="1363" spans="1:11">
      <c r="A1363" s="862">
        <v>41766</v>
      </c>
      <c r="B1363">
        <v>430.92599999999999</v>
      </c>
      <c r="C1363">
        <v>204.02820500000001</v>
      </c>
      <c r="D1363">
        <v>1.360026</v>
      </c>
      <c r="E1363">
        <f>LN(D1363/参数实验室!$E$53)/参数实验室!$E$55</f>
        <v>-0.33018966803473077</v>
      </c>
      <c r="F1363">
        <f t="shared" si="63"/>
        <v>0.47346459716981576</v>
      </c>
      <c r="G1363">
        <f>LN(F1363/参数实验室!$E$58)/参数实验室!$E$59</f>
        <v>-0.58295191806292845</v>
      </c>
      <c r="H1363">
        <f>INDEX(神经网络!$F$10:$BN$70,MATCH(ROUND(G1363*2,1)/2,神经网络!$D$10:$D$70,0),MATCH(ROUND(E1363*2,1)/2,神经网络!$F$8:$BN$8,0))</f>
        <v>-1.0966225125561302</v>
      </c>
      <c r="I1363">
        <f t="shared" si="60"/>
        <v>1402.932882591298</v>
      </c>
      <c r="J1363">
        <f t="shared" si="61"/>
        <v>171.95083995052062</v>
      </c>
      <c r="K1363">
        <f t="shared" si="62"/>
        <v>8.1589184617824273</v>
      </c>
    </row>
    <row r="1364" spans="1:11">
      <c r="A1364" s="862">
        <v>41767</v>
      </c>
      <c r="B1364">
        <v>440.21100000000001</v>
      </c>
      <c r="C1364">
        <v>200.17266799999999</v>
      </c>
      <c r="D1364">
        <v>1.354714</v>
      </c>
      <c r="E1364">
        <f>LN(D1364/参数实验室!$E$53)/参数实验室!$E$55</f>
        <v>-0.33480657958435533</v>
      </c>
      <c r="F1364">
        <f t="shared" si="63"/>
        <v>0.45471982299397329</v>
      </c>
      <c r="G1364">
        <f>LN(F1364/参数实验室!$E$58)/参数实验室!$E$59</f>
        <v>-0.60415375707874175</v>
      </c>
      <c r="H1364">
        <f>INDEX(神经网络!$F$10:$BN$70,MATCH(ROUND(G1364*2,1)/2,神经网络!$D$10:$D$70,0),MATCH(ROUND(E1364*2,1)/2,神经网络!$F$8:$BN$8,0))</f>
        <v>-1.0966225125561302</v>
      </c>
      <c r="I1364">
        <f t="shared" si="60"/>
        <v>1369.7836665728851</v>
      </c>
      <c r="J1364">
        <f t="shared" si="61"/>
        <v>175.65579984836987</v>
      </c>
      <c r="K1364">
        <f t="shared" si="62"/>
        <v>7.798112375198051</v>
      </c>
    </row>
    <row r="1365" spans="1:11">
      <c r="A1365" s="862">
        <v>41768</v>
      </c>
      <c r="B1365">
        <v>441.51400000000001</v>
      </c>
      <c r="C1365">
        <v>199.29680099999999</v>
      </c>
      <c r="D1365">
        <v>1.3922460000000001</v>
      </c>
      <c r="E1365">
        <f>LN(D1365/参数实验室!$E$53)/参数实验室!$E$55</f>
        <v>-0.30256639088787091</v>
      </c>
      <c r="F1365">
        <f t="shared" si="63"/>
        <v>0.45139406904424317</v>
      </c>
      <c r="G1365">
        <f>LN(F1365/参数实验室!$E$58)/参数实验室!$E$59</f>
        <v>-0.60800656909390838</v>
      </c>
      <c r="H1365">
        <f>INDEX(神经网络!$F$10:$BN$70,MATCH(ROUND(G1365*2,1)/2,神经网络!$D$10:$D$70,0),MATCH(ROUND(E1365*2,1)/2,神经网络!$F$8:$BN$8,0))</f>
        <v>-1.0716853125150561</v>
      </c>
      <c r="I1365">
        <f t="shared" si="60"/>
        <v>1365.3374289851317</v>
      </c>
      <c r="J1365">
        <f t="shared" si="61"/>
        <v>176.17573121583325</v>
      </c>
      <c r="K1365">
        <f t="shared" si="62"/>
        <v>7.7498610027759955</v>
      </c>
    </row>
    <row r="1366" spans="1:11">
      <c r="A1366" s="862">
        <v>41769</v>
      </c>
      <c r="B1366">
        <v>450.36900000000003</v>
      </c>
      <c r="C1366">
        <v>196.64459500000001</v>
      </c>
      <c r="D1366">
        <v>1.404598</v>
      </c>
      <c r="E1366">
        <f>LN(D1366/参数实验室!$E$53)/参数实验室!$E$55</f>
        <v>-0.29214578336506936</v>
      </c>
      <c r="F1366">
        <f t="shared" si="63"/>
        <v>0.43662995232797996</v>
      </c>
      <c r="G1366">
        <f>LN(F1366/参数实验室!$E$58)/参数实验室!$E$59</f>
        <v>-0.6254604223004312</v>
      </c>
      <c r="H1366">
        <f>INDEX(神经网络!$F$10:$BN$70,MATCH(ROUND(G1366*2,1)/2,神经网络!$D$10:$D$70,0),MATCH(ROUND(E1366*2,1)/2,神经网络!$F$8:$BN$8,0))</f>
        <v>-1.1217853768411932</v>
      </c>
      <c r="I1366">
        <f t="shared" si="60"/>
        <v>1335.9912635783955</v>
      </c>
      <c r="J1366">
        <f t="shared" si="61"/>
        <v>179.70910977215581</v>
      </c>
      <c r="K1366">
        <f t="shared" si="62"/>
        <v>7.4341877563815881</v>
      </c>
    </row>
    <row r="1367" spans="1:11">
      <c r="A1367" s="862">
        <v>41770</v>
      </c>
      <c r="B1367">
        <v>451.27199999999999</v>
      </c>
      <c r="C1367">
        <v>198.871602</v>
      </c>
      <c r="D1367">
        <v>1.3505929999999999</v>
      </c>
      <c r="E1367">
        <f>LN(D1367/参数实验室!$E$53)/参数实验室!$E$55</f>
        <v>-0.33840082369706165</v>
      </c>
      <c r="F1367">
        <f t="shared" si="63"/>
        <v>0.44069120619050151</v>
      </c>
      <c r="G1367">
        <f>LN(F1367/参数实验室!$E$58)/参数实验室!$E$59</f>
        <v>-0.62060112826645675</v>
      </c>
      <c r="H1367">
        <f>INDEX(神经网络!$F$10:$BN$70,MATCH(ROUND(G1367*2,1)/2,神经网络!$D$10:$D$70,0),MATCH(ROUND(E1367*2,1)/2,神经网络!$F$8:$BN$8,0))</f>
        <v>-1.0966225125561302</v>
      </c>
      <c r="I1367">
        <f t="shared" ref="I1367:I1430" si="64">I1366*(1+(B1367-B1366)/B1366*H1366)</f>
        <v>1332.9863453820899</v>
      </c>
      <c r="J1367">
        <f t="shared" ref="J1367:J1430" si="65">J1366*B1367/B1366</f>
        <v>180.06943058936182</v>
      </c>
      <c r="K1367">
        <f t="shared" ref="K1367:K1430" si="66">I1367/J1367</f>
        <v>7.4026243156279543</v>
      </c>
    </row>
    <row r="1368" spans="1:11">
      <c r="A1368" s="862">
        <v>41771</v>
      </c>
      <c r="B1368">
        <v>433.40100000000001</v>
      </c>
      <c r="C1368">
        <v>198.717986</v>
      </c>
      <c r="D1368">
        <v>1.3576710000000001</v>
      </c>
      <c r="E1368">
        <f>LN(D1368/参数实验室!$E$53)/参数实验室!$E$55</f>
        <v>-0.3322342812384575</v>
      </c>
      <c r="F1368">
        <f t="shared" si="63"/>
        <v>0.45850836984686233</v>
      </c>
      <c r="G1368">
        <f>LN(F1368/参数实验室!$E$58)/参数实验室!$E$59</f>
        <v>-0.59979899546278226</v>
      </c>
      <c r="H1368">
        <f>INDEX(神经网络!$F$10:$BN$70,MATCH(ROUND(G1368*2,1)/2,神经网络!$D$10:$D$70,0),MATCH(ROUND(E1368*2,1)/2,神经网络!$F$8:$BN$8,0))</f>
        <v>-1.0966225125561302</v>
      </c>
      <c r="I1368">
        <f t="shared" si="64"/>
        <v>1390.8749824994293</v>
      </c>
      <c r="J1368">
        <f t="shared" si="65"/>
        <v>172.93843023023811</v>
      </c>
      <c r="K1368">
        <f t="shared" si="66"/>
        <v>8.042602102075957</v>
      </c>
    </row>
    <row r="1369" spans="1:11">
      <c r="A1369" s="862">
        <v>41772</v>
      </c>
      <c r="B1369">
        <v>441.28199999999998</v>
      </c>
      <c r="C1369">
        <v>201.96803600000001</v>
      </c>
      <c r="D1369">
        <v>1.351148</v>
      </c>
      <c r="E1369">
        <f>LN(D1369/参数实验室!$E$53)/参数实验室!$E$55</f>
        <v>-0.33791612656316555</v>
      </c>
      <c r="F1369">
        <f t="shared" si="63"/>
        <v>0.45768473674430415</v>
      </c>
      <c r="G1369">
        <f>LN(F1369/参数实验室!$E$58)/参数实验室!$E$59</f>
        <v>-0.60074265521580805</v>
      </c>
      <c r="H1369">
        <f>INDEX(神经网络!$F$10:$BN$70,MATCH(ROUND(G1369*2,1)/2,神经网络!$D$10:$D$70,0),MATCH(ROUND(E1369*2,1)/2,神经网络!$F$8:$BN$8,0))</f>
        <v>-1.0966225125561302</v>
      </c>
      <c r="I1369">
        <f t="shared" si="64"/>
        <v>1363.1394395949537</v>
      </c>
      <c r="J1369">
        <f t="shared" si="65"/>
        <v>176.08315709668398</v>
      </c>
      <c r="K1369">
        <f t="shared" si="66"/>
        <v>7.741452743526624</v>
      </c>
    </row>
    <row r="1370" spans="1:11">
      <c r="A1370" s="862">
        <v>41773</v>
      </c>
      <c r="B1370">
        <v>439.85300000000001</v>
      </c>
      <c r="C1370">
        <v>207.55023499999999</v>
      </c>
      <c r="D1370">
        <v>1.3696740000000001</v>
      </c>
      <c r="E1370">
        <f>LN(D1370/参数实验室!$E$53)/参数实验室!$E$55</f>
        <v>-0.32185006537119898</v>
      </c>
      <c r="F1370">
        <f t="shared" si="63"/>
        <v>0.47186272459207956</v>
      </c>
      <c r="G1370">
        <f>LN(F1370/参数实验室!$E$58)/参数实验室!$E$59</f>
        <v>-0.58473066725229061</v>
      </c>
      <c r="H1370">
        <f>INDEX(神经网络!$F$10:$BN$70,MATCH(ROUND(G1370*2,1)/2,神经网络!$D$10:$D$70,0),MATCH(ROUND(E1370*2,1)/2,神经网络!$F$8:$BN$8,0))</f>
        <v>-1.0716853125150561</v>
      </c>
      <c r="I1370">
        <f t="shared" si="64"/>
        <v>1367.9801985396134</v>
      </c>
      <c r="J1370">
        <f t="shared" si="65"/>
        <v>175.51294840588955</v>
      </c>
      <c r="K1370">
        <f t="shared" si="66"/>
        <v>7.7941839104430954</v>
      </c>
    </row>
    <row r="1371" spans="1:11">
      <c r="A1371" s="862">
        <v>41774</v>
      </c>
      <c r="B1371">
        <v>444.36799999999999</v>
      </c>
      <c r="C1371">
        <v>209.18731299999999</v>
      </c>
      <c r="D1371">
        <v>1.376344</v>
      </c>
      <c r="E1371">
        <f>LN(D1371/参数实验室!$E$53)/参数实验室!$E$55</f>
        <v>-0.31611887962317703</v>
      </c>
      <c r="F1371">
        <f t="shared" si="63"/>
        <v>0.4707524236668707</v>
      </c>
      <c r="G1371">
        <f>LN(F1371/参数实验室!$E$58)/参数实验室!$E$59</f>
        <v>-0.58596711290079728</v>
      </c>
      <c r="H1371">
        <f>INDEX(神经网络!$F$10:$BN$70,MATCH(ROUND(G1371*2,1)/2,神经网络!$D$10:$D$70,0),MATCH(ROUND(E1371*2,1)/2,神经网络!$F$8:$BN$8,0))</f>
        <v>-1.0716853125150561</v>
      </c>
      <c r="I1371">
        <f t="shared" si="64"/>
        <v>1352.9315573937367</v>
      </c>
      <c r="J1371">
        <f t="shared" si="65"/>
        <v>177.31455249191961</v>
      </c>
      <c r="K1371">
        <f t="shared" si="66"/>
        <v>7.630121376841819</v>
      </c>
    </row>
    <row r="1372" spans="1:11">
      <c r="A1372" s="862">
        <v>41775</v>
      </c>
      <c r="B1372">
        <v>448.209</v>
      </c>
      <c r="C1372">
        <v>206.616378</v>
      </c>
      <c r="D1372">
        <v>1.3823350000000001</v>
      </c>
      <c r="E1372">
        <f>LN(D1372/参数实验室!$E$53)/参数实验室!$E$55</f>
        <v>-0.31099475115735226</v>
      </c>
      <c r="F1372">
        <f t="shared" si="63"/>
        <v>0.4609822158858925</v>
      </c>
      <c r="G1372">
        <f>LN(F1372/参数实验室!$E$58)/参数实验室!$E$59</f>
        <v>-0.59697479856818658</v>
      </c>
      <c r="H1372">
        <f>INDEX(神经网络!$F$10:$BN$70,MATCH(ROUND(G1372*2,1)/2,神经网络!$D$10:$D$70,0),MATCH(ROUND(E1372*2,1)/2,神经网络!$F$8:$BN$8,0))</f>
        <v>-1.0716853125150561</v>
      </c>
      <c r="I1372">
        <f t="shared" si="64"/>
        <v>1340.3988576227287</v>
      </c>
      <c r="J1372">
        <f t="shared" si="65"/>
        <v>178.84721280076604</v>
      </c>
      <c r="K1372">
        <f t="shared" si="66"/>
        <v>7.4946589137842432</v>
      </c>
    </row>
    <row r="1373" spans="1:11">
      <c r="A1373" s="862">
        <v>41776</v>
      </c>
      <c r="B1373">
        <v>448.52</v>
      </c>
      <c r="C1373">
        <v>206.337626</v>
      </c>
      <c r="D1373">
        <v>1.383796</v>
      </c>
      <c r="E1373">
        <f>LN(D1373/参数实验室!$E$53)/参数实验室!$E$55</f>
        <v>-0.30974851976070356</v>
      </c>
      <c r="F1373">
        <f t="shared" si="63"/>
        <v>0.46004108178007669</v>
      </c>
      <c r="G1373">
        <f>LN(F1373/参数实验室!$E$58)/参数实验室!$E$59</f>
        <v>-0.59804742770513242</v>
      </c>
      <c r="H1373">
        <f>INDEX(神经网络!$F$10:$BN$70,MATCH(ROUND(G1373*2,1)/2,神经网络!$D$10:$D$70,0),MATCH(ROUND(E1373*2,1)/2,神经网络!$F$8:$BN$8,0))</f>
        <v>-1.0716853125150561</v>
      </c>
      <c r="I1373">
        <f t="shared" si="64"/>
        <v>1339.4021193286678</v>
      </c>
      <c r="J1373">
        <f t="shared" si="65"/>
        <v>178.97131000359116</v>
      </c>
      <c r="K1373">
        <f t="shared" si="66"/>
        <v>7.4838929172602695</v>
      </c>
    </row>
    <row r="1374" spans="1:11">
      <c r="A1374" s="862">
        <v>41777</v>
      </c>
      <c r="B1374">
        <v>447.91199999999998</v>
      </c>
      <c r="C1374">
        <v>205.05249499999999</v>
      </c>
      <c r="D1374">
        <v>1.3766849999999999</v>
      </c>
      <c r="E1374">
        <f>LN(D1374/参数实验室!$E$53)/参数实验室!$E$55</f>
        <v>-0.31582662272486478</v>
      </c>
      <c r="F1374">
        <f t="shared" si="63"/>
        <v>0.45779638634374609</v>
      </c>
      <c r="G1374">
        <f>LN(F1374/参数实验室!$E$58)/参数实验室!$E$59</f>
        <v>-0.60061463565868511</v>
      </c>
      <c r="H1374">
        <f>INDEX(神经网络!$F$10:$BN$70,MATCH(ROUND(G1374*2,1)/2,神经网络!$D$10:$D$70,0),MATCH(ROUND(E1374*2,1)/2,神经网络!$F$8:$BN$8,0))</f>
        <v>-1.0716853125150561</v>
      </c>
      <c r="I1374">
        <f t="shared" si="64"/>
        <v>1341.347927515443</v>
      </c>
      <c r="J1374">
        <f t="shared" si="65"/>
        <v>178.72870196719992</v>
      </c>
      <c r="K1374">
        <f t="shared" si="66"/>
        <v>7.5049385619194249</v>
      </c>
    </row>
    <row r="1375" spans="1:11">
      <c r="A1375" s="862">
        <v>41778</v>
      </c>
      <c r="B1375">
        <v>447.12200000000001</v>
      </c>
      <c r="C1375">
        <v>204.14689100000001</v>
      </c>
      <c r="D1375">
        <v>1.3783510000000001</v>
      </c>
      <c r="E1375">
        <f>LN(D1375/参数实验室!$E$53)/参数实验室!$E$55</f>
        <v>-0.31439980351521929</v>
      </c>
      <c r="F1375">
        <f t="shared" si="63"/>
        <v>0.45657983950689074</v>
      </c>
      <c r="G1375">
        <f>LN(F1375/参数实验室!$E$58)/参数实验室!$E$59</f>
        <v>-0.60201123781132448</v>
      </c>
      <c r="H1375">
        <f>INDEX(神经网络!$F$10:$BN$70,MATCH(ROUND(G1375*2,1)/2,神经网络!$D$10:$D$70,0),MATCH(ROUND(E1375*2,1)/2,神经网络!$F$8:$BN$8,0))</f>
        <v>-1.0716853125150561</v>
      </c>
      <c r="I1375">
        <f t="shared" si="64"/>
        <v>1343.883307834755</v>
      </c>
      <c r="J1375">
        <f t="shared" si="65"/>
        <v>178.41347113044162</v>
      </c>
      <c r="K1375">
        <f t="shared" si="66"/>
        <v>7.5324094045130439</v>
      </c>
    </row>
    <row r="1376" spans="1:11">
      <c r="A1376" s="862">
        <v>41779</v>
      </c>
      <c r="B1376">
        <v>445.06</v>
      </c>
      <c r="C1376">
        <v>204.50154599999999</v>
      </c>
      <c r="D1376">
        <v>1.508675</v>
      </c>
      <c r="E1376">
        <f>LN(D1376/参数实验室!$E$53)/参数实验室!$E$55</f>
        <v>-0.20781626488620808</v>
      </c>
      <c r="F1376">
        <f t="shared" si="63"/>
        <v>0.4594920819664764</v>
      </c>
      <c r="G1376">
        <f>LN(F1376/参数实验室!$E$58)/参数实验室!$E$59</f>
        <v>-0.59867414747428671</v>
      </c>
      <c r="H1376">
        <f>INDEX(神经网络!$F$10:$BN$70,MATCH(ROUND(G1376*2,1)/2,神经网络!$D$10:$D$70,0),MATCH(ROUND(E1376*2,1)/2,神经网络!$F$8:$BN$8,0))</f>
        <v>-1.0196304250094372</v>
      </c>
      <c r="I1376">
        <f t="shared" si="64"/>
        <v>1350.525194491308</v>
      </c>
      <c r="J1376">
        <f t="shared" si="65"/>
        <v>177.59067874386486</v>
      </c>
      <c r="K1376">
        <f t="shared" si="66"/>
        <v>7.6047076572027796</v>
      </c>
    </row>
    <row r="1377" spans="1:11">
      <c r="A1377" s="862">
        <v>41780</v>
      </c>
      <c r="B1377">
        <v>483.30200000000002</v>
      </c>
      <c r="C1377">
        <v>204.230358</v>
      </c>
      <c r="D1377">
        <v>1.5185630000000001</v>
      </c>
      <c r="E1377">
        <f>LN(D1377/参数实验室!$E$53)/参数实验室!$E$55</f>
        <v>-0.20010927814600424</v>
      </c>
      <c r="F1377">
        <f t="shared" si="63"/>
        <v>0.42257296266102767</v>
      </c>
      <c r="G1377">
        <f>LN(F1377/参数实验室!$E$58)/参数实验室!$E$59</f>
        <v>-0.64263570442607953</v>
      </c>
      <c r="H1377">
        <f>INDEX(神经网络!$F$10:$BN$70,MATCH(ROUND(G1377*2,1)/2,神经网络!$D$10:$D$70,0),MATCH(ROUND(E1377*2,1)/2,神经网络!$F$8:$BN$8,0))</f>
        <v>-1.0727436130958505</v>
      </c>
      <c r="I1377">
        <f t="shared" si="64"/>
        <v>1232.202647379454</v>
      </c>
      <c r="J1377">
        <f t="shared" si="65"/>
        <v>192.85024540122089</v>
      </c>
      <c r="K1377">
        <f t="shared" si="66"/>
        <v>6.3894274275663081</v>
      </c>
    </row>
    <row r="1378" spans="1:11">
      <c r="A1378" s="862">
        <v>41781</v>
      </c>
      <c r="B1378">
        <v>492.12599999999998</v>
      </c>
      <c r="C1378">
        <v>202.226484</v>
      </c>
      <c r="D1378">
        <v>1.6168629999999999</v>
      </c>
      <c r="E1378">
        <f>LN(D1378/参数实验室!$E$53)/参数实验室!$E$55</f>
        <v>-0.12611119159476389</v>
      </c>
      <c r="F1378">
        <f t="shared" si="63"/>
        <v>0.41092420233842553</v>
      </c>
      <c r="G1378">
        <f>LN(F1378/参数实验室!$E$58)/参数实验室!$E$59</f>
        <v>-0.6573071329930289</v>
      </c>
      <c r="H1378">
        <f>INDEX(神经网络!$F$10:$BN$70,MATCH(ROUND(G1378*2,1)/2,神经网络!$D$10:$D$70,0),MATCH(ROUND(E1378*2,1)/2,神经网络!$F$8:$BN$8,0))</f>
        <v>-1.0487995578807536</v>
      </c>
      <c r="I1378">
        <f t="shared" si="64"/>
        <v>1208.0688877909936</v>
      </c>
      <c r="J1378">
        <f t="shared" si="65"/>
        <v>196.3712541398985</v>
      </c>
      <c r="K1378">
        <f t="shared" si="66"/>
        <v>6.1519640085933505</v>
      </c>
    </row>
    <row r="1379" spans="1:11">
      <c r="A1379" s="862">
        <v>41782</v>
      </c>
      <c r="B1379">
        <v>516.29499999999996</v>
      </c>
      <c r="C1379">
        <v>202.43857199999999</v>
      </c>
      <c r="D1379">
        <v>1.606087</v>
      </c>
      <c r="E1379">
        <f>LN(D1379/参数实验室!$E$53)/参数实验室!$E$55</f>
        <v>-0.13400027974746231</v>
      </c>
      <c r="F1379">
        <f t="shared" si="63"/>
        <v>0.39209864902817188</v>
      </c>
      <c r="G1379">
        <f>LN(F1379/参数实验室!$E$58)/参数实验室!$E$59</f>
        <v>-0.68192032664614954</v>
      </c>
      <c r="H1379">
        <f>INDEX(神经网络!$F$10:$BN$70,MATCH(ROUND(G1379*2,1)/2,神经网络!$D$10:$D$70,0),MATCH(ROUND(E1379*2,1)/2,神经网络!$F$8:$BN$8,0))</f>
        <v>-1.0985891288702361</v>
      </c>
      <c r="I1379">
        <f t="shared" si="64"/>
        <v>1145.8436497275384</v>
      </c>
      <c r="J1379">
        <f t="shared" si="65"/>
        <v>206.01532261282452</v>
      </c>
      <c r="K1379">
        <f t="shared" si="66"/>
        <v>5.5619341085662004</v>
      </c>
    </row>
    <row r="1380" spans="1:11">
      <c r="A1380" s="862">
        <v>41783</v>
      </c>
      <c r="B1380">
        <v>523.19299999999998</v>
      </c>
      <c r="C1380">
        <v>202.26785100000001</v>
      </c>
      <c r="D1380">
        <v>1.6162270000000001</v>
      </c>
      <c r="E1380">
        <f>LN(D1380/参数实验室!$E$53)/参数实验室!$E$55</f>
        <v>-0.1265753438904591</v>
      </c>
      <c r="F1380">
        <f t="shared" si="63"/>
        <v>0.38660274697864844</v>
      </c>
      <c r="G1380">
        <f>LN(F1380/参数实验室!$E$58)/参数实验室!$E$59</f>
        <v>-0.68932905693104385</v>
      </c>
      <c r="H1380">
        <f>INDEX(神经网络!$F$10:$BN$70,MATCH(ROUND(G1380*2,1)/2,神经网络!$D$10:$D$70,0),MATCH(ROUND(E1380*2,1)/2,神经网络!$F$8:$BN$8,0))</f>
        <v>-1.0985891288702361</v>
      </c>
      <c r="I1380">
        <f t="shared" si="64"/>
        <v>1129.0252012080327</v>
      </c>
      <c r="J1380">
        <f t="shared" si="65"/>
        <v>208.7678065520129</v>
      </c>
      <c r="K1380">
        <f t="shared" si="66"/>
        <v>5.4080426472591441</v>
      </c>
    </row>
    <row r="1381" spans="1:11">
      <c r="A1381" s="862">
        <v>41784</v>
      </c>
      <c r="B1381">
        <v>555.32000000000005</v>
      </c>
      <c r="C1381">
        <v>205.077913</v>
      </c>
      <c r="D1381">
        <v>1.751096</v>
      </c>
      <c r="E1381">
        <f>LN(D1381/参数实验室!$E$53)/参数实验室!$E$55</f>
        <v>-3.202112139978007E-2</v>
      </c>
      <c r="F1381">
        <f t="shared" si="63"/>
        <v>0.36929682525390761</v>
      </c>
      <c r="G1381">
        <f>LN(F1381/参数实验室!$E$58)/参数实验室!$E$59</f>
        <v>-0.71336576975964983</v>
      </c>
      <c r="H1381">
        <f>INDEX(神经网络!$F$10:$BN$70,MATCH(ROUND(G1381*2,1)/2,神经网络!$D$10:$D$70,0),MATCH(ROUND(E1381*2,1)/2,神经网络!$F$8:$BN$8,0))</f>
        <v>-1.0490271071331627</v>
      </c>
      <c r="I1381">
        <f t="shared" si="64"/>
        <v>1052.8616506373567</v>
      </c>
      <c r="J1381">
        <f t="shared" si="65"/>
        <v>221.58732692230942</v>
      </c>
      <c r="K1381">
        <f t="shared" si="66"/>
        <v>4.7514524646371123</v>
      </c>
    </row>
    <row r="1382" spans="1:11">
      <c r="A1382" s="862">
        <v>41785</v>
      </c>
      <c r="B1382">
        <v>586.827</v>
      </c>
      <c r="C1382">
        <v>205.91066499999999</v>
      </c>
      <c r="D1382">
        <v>1.7842039999999999</v>
      </c>
      <c r="E1382">
        <f>LN(D1382/参数实验室!$E$53)/参数实验室!$E$55</f>
        <v>-9.923753521322987E-3</v>
      </c>
      <c r="F1382">
        <f t="shared" si="63"/>
        <v>0.35088819192027632</v>
      </c>
      <c r="G1382">
        <f>LN(F1382/参数实验室!$E$58)/参数实验室!$E$59</f>
        <v>-0.74020318087017434</v>
      </c>
      <c r="H1382">
        <f>INDEX(神经网络!$F$10:$BN$70,MATCH(ROUND(G1382*2,1)/2,神经网络!$D$10:$D$70,0),MATCH(ROUND(E1382*2,1)/2,神经网络!$F$8:$BN$8,0))</f>
        <v>-1.0731241179890647</v>
      </c>
      <c r="I1382">
        <f t="shared" si="64"/>
        <v>990.19712508877763</v>
      </c>
      <c r="J1382">
        <f t="shared" si="65"/>
        <v>234.15945093970694</v>
      </c>
      <c r="K1382">
        <f t="shared" si="66"/>
        <v>4.2287301286153971</v>
      </c>
    </row>
    <row r="1383" spans="1:11">
      <c r="A1383" s="862">
        <v>41786</v>
      </c>
      <c r="B1383">
        <v>584.79300000000001</v>
      </c>
      <c r="C1383">
        <v>211.332033</v>
      </c>
      <c r="D1383">
        <v>1.736065</v>
      </c>
      <c r="E1383">
        <f>LN(D1383/参数实验室!$E$53)/参数实验室!$E$55</f>
        <v>-4.2191561384295917E-2</v>
      </c>
      <c r="F1383">
        <f t="shared" si="63"/>
        <v>0.36137921110546806</v>
      </c>
      <c r="G1383">
        <f>LN(F1383/参数实验室!$E$58)/参数实验室!$E$59</f>
        <v>-0.72474086419472261</v>
      </c>
      <c r="H1383">
        <f>INDEX(神经网络!$F$10:$BN$70,MATCH(ROUND(G1383*2,1)/2,神经网络!$D$10:$D$70,0),MATCH(ROUND(E1383*2,1)/2,神经网络!$F$8:$BN$8,0))</f>
        <v>-1.0490271071331627</v>
      </c>
      <c r="I1383">
        <f t="shared" si="64"/>
        <v>993.88021632887614</v>
      </c>
      <c r="J1383">
        <f t="shared" si="65"/>
        <v>233.34783129164819</v>
      </c>
      <c r="K1383">
        <f t="shared" si="66"/>
        <v>4.2592219984538096</v>
      </c>
    </row>
    <row r="1384" spans="1:11">
      <c r="A1384" s="862">
        <v>41787</v>
      </c>
      <c r="B1384">
        <v>575.61699999999996</v>
      </c>
      <c r="C1384">
        <v>209.36079100000001</v>
      </c>
      <c r="D1384">
        <v>1.7498389999999999</v>
      </c>
      <c r="E1384">
        <f>LN(D1384/参数实验室!$E$53)/参数实验室!$E$55</f>
        <v>-3.2868295021339936E-2</v>
      </c>
      <c r="F1384">
        <f t="shared" si="63"/>
        <v>0.363715440996357</v>
      </c>
      <c r="G1384">
        <f>LN(F1384/参数实验室!$E$58)/参数实验室!$E$59</f>
        <v>-0.72135872934297929</v>
      </c>
      <c r="H1384">
        <f>INDEX(神经网络!$F$10:$BN$70,MATCH(ROUND(G1384*2,1)/2,神经网络!$D$10:$D$70,0),MATCH(ROUND(E1384*2,1)/2,神经网络!$F$8:$BN$8,0))</f>
        <v>-1.0490271071331627</v>
      </c>
      <c r="I1384">
        <f t="shared" si="64"/>
        <v>1010.2397905308068</v>
      </c>
      <c r="J1384">
        <f t="shared" si="65"/>
        <v>229.68636526874405</v>
      </c>
      <c r="K1384">
        <f t="shared" si="66"/>
        <v>4.3983446268078552</v>
      </c>
    </row>
    <row r="1385" spans="1:11">
      <c r="A1385" s="862">
        <v>41788</v>
      </c>
      <c r="B1385">
        <v>566.66999999999996</v>
      </c>
      <c r="C1385">
        <v>213.45094599999999</v>
      </c>
      <c r="D1385">
        <v>1.7222040000000001</v>
      </c>
      <c r="E1385">
        <f>LN(D1385/参数实验室!$E$53)/参数实验室!$E$55</f>
        <v>-5.1648689954488784E-2</v>
      </c>
      <c r="F1385">
        <f t="shared" si="63"/>
        <v>0.37667592425926905</v>
      </c>
      <c r="G1385">
        <f>LN(F1385/参数实验室!$E$58)/参数实验室!$E$59</f>
        <v>-0.70298180793288945</v>
      </c>
      <c r="H1385">
        <f>INDEX(神经网络!$F$10:$BN$70,MATCH(ROUND(G1385*2,1)/2,神经网络!$D$10:$D$70,0),MATCH(ROUND(E1385*2,1)/2,神经网络!$F$8:$BN$8,0))</f>
        <v>-1.0490271071331627</v>
      </c>
      <c r="I1385">
        <f t="shared" si="64"/>
        <v>1026.7121194782121</v>
      </c>
      <c r="J1385">
        <f t="shared" si="65"/>
        <v>226.11627628586228</v>
      </c>
      <c r="K1385">
        <f t="shared" si="66"/>
        <v>4.5406378361733459</v>
      </c>
    </row>
    <row r="1386" spans="1:11">
      <c r="A1386" s="862">
        <v>41789</v>
      </c>
      <c r="B1386">
        <v>569.327</v>
      </c>
      <c r="C1386">
        <v>209.769961</v>
      </c>
      <c r="D1386">
        <v>1.862233</v>
      </c>
      <c r="E1386">
        <f>LN(D1386/参数实验室!$E$53)/参数实验室!$E$55</f>
        <v>4.0574319266734368E-2</v>
      </c>
      <c r="F1386">
        <f t="shared" si="63"/>
        <v>0.36845250796115414</v>
      </c>
      <c r="G1386">
        <f>LN(F1386/参数实验室!$E$58)/参数实验室!$E$59</f>
        <v>-0.71456710880061036</v>
      </c>
      <c r="H1386">
        <f>INDEX(神经网络!$F$10:$BN$70,MATCH(ROUND(G1386*2,1)/2,神经网络!$D$10:$D$70,0),MATCH(ROUND(E1386*2,1)/2,神经网络!$F$8:$BN$8,0))</f>
        <v>-0.99145149734293603</v>
      </c>
      <c r="I1386">
        <f t="shared" si="64"/>
        <v>1021.6620572197863</v>
      </c>
      <c r="J1386">
        <f t="shared" si="65"/>
        <v>227.17648936594688</v>
      </c>
      <c r="K1386">
        <f t="shared" si="66"/>
        <v>4.4972173840315124</v>
      </c>
    </row>
    <row r="1387" spans="1:11">
      <c r="A1387" s="862">
        <v>41790</v>
      </c>
      <c r="B1387">
        <v>617.077</v>
      </c>
      <c r="C1387">
        <v>213.744202</v>
      </c>
      <c r="D1387">
        <v>1.8796390000000001</v>
      </c>
      <c r="E1387">
        <f>LN(D1387/参数实验室!$E$53)/参数实验室!$E$55</f>
        <v>5.1550073155740408E-2</v>
      </c>
      <c r="F1387">
        <f t="shared" si="63"/>
        <v>0.34638173518053661</v>
      </c>
      <c r="G1387">
        <f>LN(F1387/参数实验室!$E$58)/参数实验室!$E$59</f>
        <v>-0.74698754050176563</v>
      </c>
      <c r="H1387">
        <f>INDEX(神经网络!$F$10:$BN$70,MATCH(ROUND(G1387*2,1)/2,神经网络!$D$10:$D$70,0),MATCH(ROUND(E1387*2,1)/2,神经网络!$F$8:$BN$8,0))</f>
        <v>-1.0488076398713064</v>
      </c>
      <c r="I1387">
        <f t="shared" si="64"/>
        <v>936.7067855155974</v>
      </c>
      <c r="J1387">
        <f t="shared" si="65"/>
        <v>246.22999880292065</v>
      </c>
      <c r="K1387">
        <f t="shared" si="66"/>
        <v>3.804194412011209</v>
      </c>
    </row>
    <row r="1388" spans="1:11">
      <c r="A1388" s="862">
        <v>41791</v>
      </c>
      <c r="B1388">
        <v>648.41</v>
      </c>
      <c r="C1388">
        <v>212.14376799999999</v>
      </c>
      <c r="D1388">
        <v>1.8830070000000001</v>
      </c>
      <c r="E1388">
        <f>LN(D1388/参数实验室!$E$53)/参数实验室!$E$55</f>
        <v>5.366210282151531E-2</v>
      </c>
      <c r="F1388">
        <f t="shared" si="63"/>
        <v>0.32717534893046069</v>
      </c>
      <c r="G1388">
        <f>LN(F1388/参数实验室!$E$58)/参数实验室!$E$59</f>
        <v>-0.77692793665710103</v>
      </c>
      <c r="H1388">
        <f>INDEX(神经网络!$F$10:$BN$70,MATCH(ROUND(G1388*2,1)/2,神经网络!$D$10:$D$70,0),MATCH(ROUND(E1388*2,1)/2,神经网络!$F$8:$BN$8,0))</f>
        <v>-1.098441560452126</v>
      </c>
      <c r="I1388">
        <f t="shared" si="64"/>
        <v>886.8226870569157</v>
      </c>
      <c r="J1388">
        <f t="shared" si="65"/>
        <v>258.73269223095622</v>
      </c>
      <c r="K1388">
        <f t="shared" si="66"/>
        <v>3.4275633257249867</v>
      </c>
    </row>
    <row r="1389" spans="1:11">
      <c r="A1389" s="862">
        <v>41792</v>
      </c>
      <c r="B1389">
        <v>623.16899999999998</v>
      </c>
      <c r="C1389">
        <v>205.876676</v>
      </c>
      <c r="D1389">
        <v>1.975433</v>
      </c>
      <c r="E1389">
        <f>LN(D1389/参数实验室!$E$53)/参数实验室!$E$55</f>
        <v>0.11019310312672341</v>
      </c>
      <c r="F1389">
        <f t="shared" si="63"/>
        <v>0.33037053511968667</v>
      </c>
      <c r="G1389">
        <f>LN(F1389/参数实验室!$E$58)/参数实验室!$E$59</f>
        <v>-0.77182709235082825</v>
      </c>
      <c r="H1389">
        <f>INDEX(神经网络!$F$10:$BN$70,MATCH(ROUND(G1389*2,1)/2,神经网络!$D$10:$D$70,0),MATCH(ROUND(E1389*2,1)/2,神经网络!$F$8:$BN$8,0))</f>
        <v>-1.019768633389782</v>
      </c>
      <c r="I1389">
        <f t="shared" si="64"/>
        <v>924.74288573270189</v>
      </c>
      <c r="J1389">
        <f t="shared" si="65"/>
        <v>248.66086748334044</v>
      </c>
      <c r="K1389">
        <f t="shared" si="66"/>
        <v>3.7188918992034683</v>
      </c>
    </row>
    <row r="1390" spans="1:11">
      <c r="A1390" s="862">
        <v>41793</v>
      </c>
      <c r="B1390">
        <v>657.14499999999998</v>
      </c>
      <c r="C1390">
        <v>202.75778299999999</v>
      </c>
      <c r="D1390">
        <v>1.996937</v>
      </c>
      <c r="E1390">
        <f>LN(D1390/参数实验室!$E$53)/参数实验室!$E$55</f>
        <v>0.12296616383261785</v>
      </c>
      <c r="F1390">
        <f t="shared" si="63"/>
        <v>0.30854344627137087</v>
      </c>
      <c r="G1390">
        <f>LN(F1390/参数实验室!$E$58)/参数实验室!$E$59</f>
        <v>-0.80770201778777528</v>
      </c>
      <c r="H1390">
        <f>INDEX(神经网络!$F$10:$BN$70,MATCH(ROUND(G1390*2,1)/2,神经网络!$D$10:$D$70,0),MATCH(ROUND(E1390*2,1)/2,神经网络!$F$8:$BN$8,0))</f>
        <v>-1.0726030084242926</v>
      </c>
      <c r="I1390">
        <f t="shared" si="64"/>
        <v>873.32797862248401</v>
      </c>
      <c r="J1390">
        <f t="shared" si="65"/>
        <v>262.21818762220158</v>
      </c>
      <c r="K1390">
        <f t="shared" si="66"/>
        <v>3.3305392983676496</v>
      </c>
    </row>
    <row r="1391" spans="1:11">
      <c r="A1391" s="862">
        <v>41794</v>
      </c>
      <c r="B1391">
        <v>639.05999999999995</v>
      </c>
      <c r="C1391">
        <v>196.26037400000001</v>
      </c>
      <c r="D1391">
        <v>1.9099889999999999</v>
      </c>
      <c r="E1391">
        <f>LN(D1391/参数实验室!$E$53)/参数实验室!$E$55</f>
        <v>7.0447060668769032E-2</v>
      </c>
      <c r="F1391">
        <f t="shared" si="63"/>
        <v>0.3071078991018058</v>
      </c>
      <c r="G1391">
        <f>LN(F1391/参数实验室!$E$58)/参数实验室!$E$59</f>
        <v>-0.81014968271102661</v>
      </c>
      <c r="H1391">
        <f>INDEX(神经网络!$F$10:$BN$70,MATCH(ROUND(G1391*2,1)/2,神经网络!$D$10:$D$70,0),MATCH(ROUND(E1391*2,1)/2,神经网络!$F$8:$BN$8,0))</f>
        <v>-1.098441560452126</v>
      </c>
      <c r="I1391">
        <f t="shared" si="64"/>
        <v>899.10743113033459</v>
      </c>
      <c r="J1391">
        <f t="shared" si="65"/>
        <v>255.00179561869015</v>
      </c>
      <c r="K1391">
        <f t="shared" si="66"/>
        <v>3.5258866665973989</v>
      </c>
    </row>
    <row r="1392" spans="1:11">
      <c r="A1392" s="862">
        <v>41795</v>
      </c>
      <c r="B1392">
        <v>645.99800000000005</v>
      </c>
      <c r="C1392">
        <v>201.472759</v>
      </c>
      <c r="D1392">
        <v>1.958636</v>
      </c>
      <c r="E1392">
        <f>LN(D1392/参数实验室!$E$53)/参数实验室!$E$55</f>
        <v>0.10011883363349754</v>
      </c>
      <c r="F1392">
        <f t="shared" si="63"/>
        <v>0.31187830148080953</v>
      </c>
      <c r="G1392">
        <f>LN(F1392/参数实验室!$E$58)/参数实验室!$E$59</f>
        <v>-0.8020596330610511</v>
      </c>
      <c r="H1392">
        <f>INDEX(神经网络!$F$10:$BN$70,MATCH(ROUND(G1392*2,1)/2,神经网络!$D$10:$D$70,0),MATCH(ROUND(E1392*2,1)/2,神经网络!$F$8:$BN$8,0))</f>
        <v>-1.0726030084242926</v>
      </c>
      <c r="I1392">
        <f t="shared" si="64"/>
        <v>888.38529778521013</v>
      </c>
      <c r="J1392">
        <f t="shared" si="65"/>
        <v>257.77024061290433</v>
      </c>
      <c r="K1392">
        <f t="shared" si="66"/>
        <v>3.4464230458600751</v>
      </c>
    </row>
    <row r="1393" spans="1:11">
      <c r="A1393" s="862">
        <v>41796</v>
      </c>
      <c r="B1393">
        <v>657.27499999999998</v>
      </c>
      <c r="C1393">
        <v>204.104525</v>
      </c>
      <c r="D1393">
        <v>1.9240870000000001</v>
      </c>
      <c r="E1393">
        <f>LN(D1393/参数实验室!$E$53)/参数实验室!$E$55</f>
        <v>7.9123068234946761E-2</v>
      </c>
      <c r="F1393">
        <f t="shared" si="63"/>
        <v>0.31053139857745998</v>
      </c>
      <c r="G1393">
        <f>LN(F1393/参数实验室!$E$58)/参数实验室!$E$59</f>
        <v>-0.8043312189245142</v>
      </c>
      <c r="H1393">
        <f>INDEX(神经网络!$F$10:$BN$70,MATCH(ROUND(G1393*2,1)/2,神经网络!$D$10:$D$70,0),MATCH(ROUND(E1393*2,1)/2,神经网络!$F$8:$BN$8,0))</f>
        <v>-1.0726030084242926</v>
      </c>
      <c r="I1393">
        <f t="shared" si="64"/>
        <v>871.75106478865155</v>
      </c>
      <c r="J1393">
        <f t="shared" si="65"/>
        <v>262.27006105103527</v>
      </c>
      <c r="K1393">
        <f t="shared" si="66"/>
        <v>3.3238680057309975</v>
      </c>
    </row>
    <row r="1394" spans="1:11">
      <c r="A1394" s="862">
        <v>41797</v>
      </c>
      <c r="B1394">
        <v>652.76499999999999</v>
      </c>
      <c r="C1394">
        <v>205.79796899999999</v>
      </c>
      <c r="D1394">
        <v>1.9419519999999999</v>
      </c>
      <c r="E1394">
        <f>LN(D1394/参数实验室!$E$53)/参数实验室!$E$55</f>
        <v>9.0026445942504835E-2</v>
      </c>
      <c r="F1394">
        <f t="shared" si="63"/>
        <v>0.315271145052201</v>
      </c>
      <c r="G1394">
        <f>LN(F1394/参数实验室!$E$58)/参数实验室!$E$59</f>
        <v>-0.79638071538420863</v>
      </c>
      <c r="H1394">
        <f>INDEX(神经网络!$F$10:$BN$70,MATCH(ROUND(G1394*2,1)/2,神经网络!$D$10:$D$70,0),MATCH(ROUND(E1394*2,1)/2,神经网络!$F$8:$BN$8,0))</f>
        <v>-1.0726030084242926</v>
      </c>
      <c r="I1394">
        <f t="shared" si="64"/>
        <v>878.16701411617669</v>
      </c>
      <c r="J1394">
        <f t="shared" si="65"/>
        <v>260.47045209688343</v>
      </c>
      <c r="K1394">
        <f t="shared" si="66"/>
        <v>3.3714650051343926</v>
      </c>
    </row>
    <row r="1395" spans="1:11">
      <c r="A1395" s="862">
        <v>41798</v>
      </c>
      <c r="B1395">
        <v>657.53</v>
      </c>
      <c r="C1395">
        <v>210.289693</v>
      </c>
      <c r="D1395">
        <v>1.942769</v>
      </c>
      <c r="E1395">
        <f>LN(D1395/参数实验室!$E$53)/参数实验室!$E$55</f>
        <v>9.0522676387129422E-2</v>
      </c>
      <c r="F1395">
        <f t="shared" si="63"/>
        <v>0.31981764025976001</v>
      </c>
      <c r="G1395">
        <f>LN(F1395/参数实验室!$E$58)/参数实验室!$E$59</f>
        <v>-0.78886590103965637</v>
      </c>
      <c r="H1395">
        <f>INDEX(神经网络!$F$10:$BN$70,MATCH(ROUND(G1395*2,1)/2,神经网络!$D$10:$D$70,0),MATCH(ROUND(E1395*2,1)/2,神经网络!$F$8:$BN$8,0))</f>
        <v>-1.0726030084242926</v>
      </c>
      <c r="I1395">
        <f t="shared" si="64"/>
        <v>871.29123090229643</v>
      </c>
      <c r="J1395">
        <f t="shared" si="65"/>
        <v>262.37181277682441</v>
      </c>
      <c r="K1395">
        <f t="shared" si="66"/>
        <v>3.3208263558533395</v>
      </c>
    </row>
    <row r="1396" spans="1:11">
      <c r="A1396" s="862">
        <v>41799</v>
      </c>
      <c r="B1396">
        <v>647.33299999999997</v>
      </c>
      <c r="C1396">
        <v>213.48735400000001</v>
      </c>
      <c r="D1396">
        <v>1.910936</v>
      </c>
      <c r="E1396">
        <f>LN(D1396/参数实验室!$E$53)/参数实验室!$E$55</f>
        <v>7.1031854322095467E-2</v>
      </c>
      <c r="F1396">
        <f t="shared" si="63"/>
        <v>0.32979525839096729</v>
      </c>
      <c r="G1396">
        <f>LN(F1396/参数实验室!$E$58)/参数实验室!$E$59</f>
        <v>-0.77274182133664748</v>
      </c>
      <c r="H1396">
        <f>INDEX(神经网络!$F$10:$BN$70,MATCH(ROUND(G1396*2,1)/2,神经网络!$D$10:$D$70,0),MATCH(ROUND(E1396*2,1)/2,神经网络!$F$8:$BN$8,0))</f>
        <v>-1.0488076398713064</v>
      </c>
      <c r="I1396">
        <f t="shared" si="64"/>
        <v>885.7842612204638</v>
      </c>
      <c r="J1396">
        <f t="shared" si="65"/>
        <v>258.30294082438837</v>
      </c>
      <c r="K1396">
        <f t="shared" si="66"/>
        <v>3.4292457468483848</v>
      </c>
    </row>
    <row r="1397" spans="1:11">
      <c r="A1397" s="862">
        <v>41800</v>
      </c>
      <c r="B1397">
        <v>657.99400000000003</v>
      </c>
      <c r="C1397">
        <v>211.75394299999999</v>
      </c>
      <c r="D1397">
        <v>1.914685</v>
      </c>
      <c r="E1397">
        <f>LN(D1397/参数实验室!$E$53)/参数实验室!$E$55</f>
        <v>7.3344104452198078E-2</v>
      </c>
      <c r="F1397">
        <f t="shared" si="63"/>
        <v>0.32181743754502318</v>
      </c>
      <c r="G1397">
        <f>LN(F1397/参数实验室!$E$58)/参数实验室!$E$59</f>
        <v>-0.78559424359624874</v>
      </c>
      <c r="H1397">
        <f>INDEX(神经网络!$F$10:$BN$70,MATCH(ROUND(G1397*2,1)/2,神经网络!$D$10:$D$70,0),MATCH(ROUND(E1397*2,1)/2,神经网络!$F$8:$BN$8,0))</f>
        <v>-1.098441560452126</v>
      </c>
      <c r="I1397">
        <f t="shared" si="64"/>
        <v>870.48417078779221</v>
      </c>
      <c r="J1397">
        <f t="shared" si="65"/>
        <v>262.55696101512302</v>
      </c>
      <c r="K1397">
        <f t="shared" si="66"/>
        <v>3.3154107490513387</v>
      </c>
    </row>
    <row r="1398" spans="1:11">
      <c r="A1398" s="862">
        <v>41801</v>
      </c>
      <c r="B1398">
        <v>650.16600000000005</v>
      </c>
      <c r="C1398">
        <v>214.304643</v>
      </c>
      <c r="D1398">
        <v>1.8557790000000001</v>
      </c>
      <c r="E1398">
        <f>LN(D1398/参数实验室!$E$53)/参数实验室!$E$55</f>
        <v>3.6478509417606608E-2</v>
      </c>
      <c r="F1398">
        <f t="shared" si="63"/>
        <v>0.32961527209974067</v>
      </c>
      <c r="G1398">
        <f>LN(F1398/参数实验室!$E$58)/参数实验室!$E$59</f>
        <v>-0.77302833946345151</v>
      </c>
      <c r="H1398">
        <f>INDEX(神经网络!$F$10:$BN$70,MATCH(ROUND(G1398*2,1)/2,神经网络!$D$10:$D$70,0),MATCH(ROUND(E1398*2,1)/2,神经网络!$F$8:$BN$8,0))</f>
        <v>-1.0488076398713064</v>
      </c>
      <c r="I1398">
        <f t="shared" si="64"/>
        <v>881.85957186566804</v>
      </c>
      <c r="J1398">
        <f t="shared" si="65"/>
        <v>259.4333825465863</v>
      </c>
      <c r="K1398">
        <f t="shared" si="66"/>
        <v>3.3991753999017957</v>
      </c>
    </row>
    <row r="1399" spans="1:11">
      <c r="A1399" s="862">
        <v>41802</v>
      </c>
      <c r="B1399">
        <v>636.62400000000002</v>
      </c>
      <c r="C1399">
        <v>213.22307499999999</v>
      </c>
      <c r="D1399">
        <v>1.715794</v>
      </c>
      <c r="E1399">
        <f>LN(D1399/参数实验室!$E$53)/参数实验室!$E$55</f>
        <v>-5.6047893826321131E-2</v>
      </c>
      <c r="F1399">
        <f t="shared" si="63"/>
        <v>0.33492779882630874</v>
      </c>
      <c r="G1399">
        <f>LN(F1399/参数实验室!$E$58)/参数实验室!$E$59</f>
        <v>-0.76463652664035131</v>
      </c>
      <c r="H1399">
        <f>INDEX(神经网络!$F$10:$BN$70,MATCH(ROUND(G1399*2,1)/2,神经网络!$D$10:$D$70,0),MATCH(ROUND(E1399*2,1)/2,神经网络!$F$8:$BN$8,0))</f>
        <v>-1.0987254536115252</v>
      </c>
      <c r="I1399">
        <f t="shared" si="64"/>
        <v>901.12389836683701</v>
      </c>
      <c r="J1399">
        <f t="shared" si="65"/>
        <v>254.02976736762298</v>
      </c>
      <c r="K1399">
        <f t="shared" si="66"/>
        <v>3.5473161578846075</v>
      </c>
    </row>
    <row r="1400" spans="1:11">
      <c r="A1400" s="862">
        <v>41803</v>
      </c>
      <c r="B1400">
        <v>610.96</v>
      </c>
      <c r="C1400">
        <v>211.74810400000001</v>
      </c>
      <c r="D1400">
        <v>1.7290019999999999</v>
      </c>
      <c r="E1400">
        <f>LN(D1400/参数实验室!$E$53)/参数实验室!$E$55</f>
        <v>-4.7001054939502553E-2</v>
      </c>
      <c r="F1400">
        <f t="shared" si="63"/>
        <v>0.34658259787874818</v>
      </c>
      <c r="G1400">
        <f>LN(F1400/参数实验室!$E$58)/参数实验室!$E$59</f>
        <v>-0.74668327202160389</v>
      </c>
      <c r="H1400">
        <f>INDEX(神经网络!$F$10:$BN$70,MATCH(ROUND(G1400*2,1)/2,神经网络!$D$10:$D$70,0),MATCH(ROUND(E1400*2,1)/2,神经网络!$F$8:$BN$8,0))</f>
        <v>-1.0987254536115252</v>
      </c>
      <c r="I1400">
        <f t="shared" si="64"/>
        <v>941.03695909832652</v>
      </c>
      <c r="J1400">
        <f t="shared" si="65"/>
        <v>243.78915446310998</v>
      </c>
      <c r="K1400">
        <f t="shared" si="66"/>
        <v>3.8600443943896758</v>
      </c>
    </row>
    <row r="1401" spans="1:11">
      <c r="A1401" s="862">
        <v>41804</v>
      </c>
      <c r="B1401">
        <v>584.82100000000003</v>
      </c>
      <c r="C1401">
        <v>211.07999000000001</v>
      </c>
      <c r="D1401">
        <v>1.667238</v>
      </c>
      <c r="E1401">
        <f>LN(D1401/参数实验室!$E$53)/参数实验室!$E$55</f>
        <v>-8.9915757072313404E-2</v>
      </c>
      <c r="F1401">
        <f t="shared" si="63"/>
        <v>0.36093093442266949</v>
      </c>
      <c r="G1401">
        <f>LN(F1401/参数实验室!$E$58)/参数实验室!$E$59</f>
        <v>-0.72539232911197371</v>
      </c>
      <c r="H1401">
        <f>INDEX(神经网络!$F$10:$BN$70,MATCH(ROUND(G1401*2,1)/2,神经网络!$D$10:$D$70,0),MATCH(ROUND(E1401*2,1)/2,神经网络!$F$8:$BN$8,0))</f>
        <v>-1.1228878363810018</v>
      </c>
      <c r="I1401">
        <f t="shared" si="64"/>
        <v>985.27257286783481</v>
      </c>
      <c r="J1401">
        <f t="shared" si="65"/>
        <v>233.35900403016635</v>
      </c>
      <c r="K1401">
        <f t="shared" si="66"/>
        <v>4.2221322333912106</v>
      </c>
    </row>
    <row r="1402" spans="1:11">
      <c r="A1402" s="862">
        <v>41805</v>
      </c>
      <c r="B1402">
        <v>559.43399999999997</v>
      </c>
      <c r="C1402">
        <v>210.17436699999999</v>
      </c>
      <c r="D1402">
        <v>1.70763</v>
      </c>
      <c r="E1402">
        <f>LN(D1402/参数实验室!$E$53)/参数实验室!$E$55</f>
        <v>-6.1674730433199793E-2</v>
      </c>
      <c r="F1402">
        <f t="shared" si="63"/>
        <v>0.37569108599048323</v>
      </c>
      <c r="G1402">
        <f>LN(F1402/参数实验室!$E$58)/参数实验室!$E$59</f>
        <v>-0.70435586244441584</v>
      </c>
      <c r="H1402">
        <f>INDEX(神经网络!$F$10:$BN$70,MATCH(ROUND(G1402*2,1)/2,神经网络!$D$10:$D$70,0),MATCH(ROUND(E1402*2,1)/2,神经网络!$F$8:$BN$8,0))</f>
        <v>-1.0490271071331627</v>
      </c>
      <c r="I1402">
        <f t="shared" si="64"/>
        <v>1033.2991012709294</v>
      </c>
      <c r="J1402">
        <f t="shared" si="65"/>
        <v>223.22892143170657</v>
      </c>
      <c r="K1402">
        <f t="shared" si="66"/>
        <v>4.6288764674565313</v>
      </c>
    </row>
    <row r="1403" spans="1:11">
      <c r="A1403" s="862">
        <v>41806</v>
      </c>
      <c r="B1403">
        <v>599.72</v>
      </c>
      <c r="C1403">
        <v>208.509004</v>
      </c>
      <c r="D1403">
        <v>1.7089529999999999</v>
      </c>
      <c r="E1403">
        <f>LN(D1403/参数实验室!$E$53)/参数实验室!$E$55</f>
        <v>-6.0761061062493509E-2</v>
      </c>
      <c r="F1403">
        <f t="shared" si="63"/>
        <v>0.34767725605282462</v>
      </c>
      <c r="G1403">
        <f>LN(F1403/参数实验室!$E$58)/参数实验室!$E$59</f>
        <v>-0.74502816769340441</v>
      </c>
      <c r="H1403">
        <f>INDEX(神经网络!$F$10:$BN$70,MATCH(ROUND(G1403*2,1)/2,神经网络!$D$10:$D$70,0),MATCH(ROUND(E1403*2,1)/2,神经网络!$F$8:$BN$8,0))</f>
        <v>-1.0987254536115252</v>
      </c>
      <c r="I1403">
        <f t="shared" si="64"/>
        <v>955.24098737769725</v>
      </c>
      <c r="J1403">
        <f t="shared" si="65"/>
        <v>239.30409800087784</v>
      </c>
      <c r="K1403">
        <f t="shared" si="66"/>
        <v>3.9917452118776215</v>
      </c>
    </row>
    <row r="1404" spans="1:11">
      <c r="A1404" s="862">
        <v>41807</v>
      </c>
      <c r="B1404">
        <v>596.46299999999997</v>
      </c>
      <c r="C1404">
        <v>207.234138</v>
      </c>
      <c r="D1404">
        <v>1.7614399999999999</v>
      </c>
      <c r="E1404">
        <f>LN(D1404/参数实验室!$E$53)/参数实验室!$E$55</f>
        <v>-2.5072635842328217E-2</v>
      </c>
      <c r="F1404">
        <f t="shared" si="63"/>
        <v>0.34743837924565313</v>
      </c>
      <c r="G1404">
        <f>LN(F1404/参数实验室!$E$58)/参数实验室!$E$59</f>
        <v>-0.74538890037329575</v>
      </c>
      <c r="H1404">
        <f>INDEX(神经网络!$F$10:$BN$70,MATCH(ROUND(G1404*2,1)/2,神经网络!$D$10:$D$70,0),MATCH(ROUND(E1404*2,1)/2,神经网络!$F$8:$BN$8,0))</f>
        <v>-1.0987254536115252</v>
      </c>
      <c r="I1404">
        <f t="shared" si="64"/>
        <v>960.94094150861838</v>
      </c>
      <c r="J1404">
        <f t="shared" si="65"/>
        <v>238.00446909540716</v>
      </c>
      <c r="K1404">
        <f t="shared" si="66"/>
        <v>4.0374911662831545</v>
      </c>
    </row>
    <row r="1405" spans="1:11">
      <c r="A1405" s="862">
        <v>41808</v>
      </c>
      <c r="B1405">
        <v>612.4</v>
      </c>
      <c r="C1405">
        <v>208.70450299999999</v>
      </c>
      <c r="D1405">
        <v>1.7563960000000001</v>
      </c>
      <c r="E1405">
        <f>LN(D1405/参数实验室!$E$53)/参数实验室!$E$55</f>
        <v>-2.8455783573245966E-2</v>
      </c>
      <c r="F1405">
        <f t="shared" si="63"/>
        <v>0.34079768615284128</v>
      </c>
      <c r="G1405">
        <f>LN(F1405/参数实验室!$E$58)/参数实验室!$E$59</f>
        <v>-0.75551770054488354</v>
      </c>
      <c r="H1405">
        <f>INDEX(神经网络!$F$10:$BN$70,MATCH(ROUND(G1405*2,1)/2,神经网络!$D$10:$D$70,0),MATCH(ROUND(E1405*2,1)/2,神经网络!$F$8:$BN$8,0))</f>
        <v>-1.0987254536115252</v>
      </c>
      <c r="I1405">
        <f t="shared" si="64"/>
        <v>932.73056081020059</v>
      </c>
      <c r="J1405">
        <f t="shared" si="65"/>
        <v>244.36375244403649</v>
      </c>
      <c r="K1405">
        <f t="shared" si="66"/>
        <v>3.8169759282273747</v>
      </c>
    </row>
    <row r="1406" spans="1:11">
      <c r="A1406" s="862">
        <v>41809</v>
      </c>
      <c r="B1406">
        <v>610.08299999999997</v>
      </c>
      <c r="C1406">
        <v>210.199726</v>
      </c>
      <c r="D1406">
        <v>1.721757</v>
      </c>
      <c r="E1406">
        <f>LN(D1406/参数实验室!$E$53)/参数实验室!$E$55</f>
        <v>-5.1954935990966407E-2</v>
      </c>
      <c r="F1406">
        <f t="shared" si="63"/>
        <v>0.34454283433565597</v>
      </c>
      <c r="G1406">
        <f>LN(F1406/参数实验室!$E$58)/参数实验室!$E$59</f>
        <v>-0.74978135292293113</v>
      </c>
      <c r="H1406">
        <f>INDEX(神经网络!$F$10:$BN$70,MATCH(ROUND(G1406*2,1)/2,神经网络!$D$10:$D$70,0),MATCH(ROUND(E1406*2,1)/2,神经网络!$F$8:$BN$8,0))</f>
        <v>-1.0987254536115252</v>
      </c>
      <c r="I1406">
        <f t="shared" si="64"/>
        <v>936.60792186726951</v>
      </c>
      <c r="J1406">
        <f t="shared" si="65"/>
        <v>243.43920833167064</v>
      </c>
      <c r="K1406">
        <f t="shared" si="66"/>
        <v>3.8473996374125567</v>
      </c>
    </row>
    <row r="1407" spans="1:11">
      <c r="A1407" s="862">
        <v>41810</v>
      </c>
      <c r="B1407">
        <v>589.43899999999996</v>
      </c>
      <c r="C1407">
        <v>209.041472</v>
      </c>
      <c r="D1407">
        <v>1.708939</v>
      </c>
      <c r="E1407">
        <f>LN(D1407/参数实验室!$E$53)/参数实验室!$E$55</f>
        <v>-6.0770725818088789E-2</v>
      </c>
      <c r="F1407">
        <f t="shared" si="63"/>
        <v>0.35464479276057403</v>
      </c>
      <c r="G1407">
        <f>LN(F1407/参数实验室!$E$58)/参数实验室!$E$59</f>
        <v>-0.73461397153550356</v>
      </c>
      <c r="H1407">
        <f>INDEX(神经网络!$F$10:$BN$70,MATCH(ROUND(G1407*2,1)/2,神经网络!$D$10:$D$70,0),MATCH(ROUND(E1407*2,1)/2,神经网络!$F$8:$BN$8,0))</f>
        <v>-1.0987254536115252</v>
      </c>
      <c r="I1407">
        <f t="shared" si="64"/>
        <v>971.42977979953241</v>
      </c>
      <c r="J1407">
        <f t="shared" si="65"/>
        <v>235.20170783288768</v>
      </c>
      <c r="K1407">
        <f t="shared" si="66"/>
        <v>4.1301986654354543</v>
      </c>
    </row>
    <row r="1408" spans="1:11">
      <c r="A1408" s="862">
        <v>41811</v>
      </c>
      <c r="B1408">
        <v>591.76499999999999</v>
      </c>
      <c r="C1408">
        <v>207.51469399999999</v>
      </c>
      <c r="D1408">
        <v>1.7118599999999999</v>
      </c>
      <c r="E1408">
        <f>LN(D1408/参数实验室!$E$53)/参数实验室!$E$55</f>
        <v>-5.8755956716957332E-2</v>
      </c>
      <c r="F1408">
        <f t="shared" si="63"/>
        <v>0.35067077978589473</v>
      </c>
      <c r="G1408">
        <f>LN(F1408/参数实验室!$E$58)/参数实验室!$E$59</f>
        <v>-0.74052848393378012</v>
      </c>
      <c r="H1408">
        <f>INDEX(神经网络!$F$10:$BN$70,MATCH(ROUND(G1408*2,1)/2,神经网络!$D$10:$D$70,0),MATCH(ROUND(E1408*2,1)/2,神经网络!$F$8:$BN$8,0))</f>
        <v>-1.0987254536115252</v>
      </c>
      <c r="I1408">
        <f t="shared" si="64"/>
        <v>967.21794390332491</v>
      </c>
      <c r="J1408">
        <f t="shared" si="65"/>
        <v>236.12984318263429</v>
      </c>
      <c r="K1408">
        <f t="shared" si="66"/>
        <v>4.0961274986119882</v>
      </c>
    </row>
    <row r="1409" spans="1:11">
      <c r="A1409" s="862">
        <v>41812</v>
      </c>
      <c r="B1409">
        <v>604.54100000000005</v>
      </c>
      <c r="C1409">
        <v>205.871658</v>
      </c>
      <c r="D1409">
        <v>1.7307269999999999</v>
      </c>
      <c r="E1409">
        <f>LN(D1409/参数实验室!$E$53)/参数实验室!$E$55</f>
        <v>-4.5824619146705325E-2</v>
      </c>
      <c r="F1409">
        <f t="shared" si="63"/>
        <v>0.34054209391918822</v>
      </c>
      <c r="G1409">
        <f>LN(F1409/参数实验室!$E$58)/参数实验室!$E$59</f>
        <v>-0.75591147947113835</v>
      </c>
      <c r="H1409">
        <f>INDEX(神经网络!$F$10:$BN$70,MATCH(ROUND(G1409*2,1)/2,神经网络!$D$10:$D$70,0),MATCH(ROUND(E1409*2,1)/2,神经网络!$F$8:$BN$8,0))</f>
        <v>-1.0987254536115252</v>
      </c>
      <c r="I1409">
        <f t="shared" si="64"/>
        <v>944.27447089998395</v>
      </c>
      <c r="J1409">
        <f t="shared" si="65"/>
        <v>241.22780415785479</v>
      </c>
      <c r="K1409">
        <f t="shared" si="66"/>
        <v>3.9144512142641279</v>
      </c>
    </row>
    <row r="1410" spans="1:11">
      <c r="A1410" s="862">
        <v>41813</v>
      </c>
      <c r="B1410">
        <v>593.67100000000005</v>
      </c>
      <c r="C1410">
        <v>203.38281799999999</v>
      </c>
      <c r="D1410">
        <v>1.7003379999999999</v>
      </c>
      <c r="E1410">
        <f>LN(D1410/参数实验室!$E$53)/参数实验室!$E$55</f>
        <v>-6.6723354002256804E-2</v>
      </c>
      <c r="F1410">
        <f t="shared" si="63"/>
        <v>0.34258506479177858</v>
      </c>
      <c r="G1410">
        <f>LN(F1410/参数实验室!$E$58)/参数实验室!$E$59</f>
        <v>-0.7527721965267774</v>
      </c>
      <c r="H1410">
        <f>INDEX(神经网络!$F$10:$BN$70,MATCH(ROUND(G1410*2,1)/2,神经网络!$D$10:$D$70,0),MATCH(ROUND(E1410*2,1)/2,神经网络!$F$8:$BN$8,0))</f>
        <v>-1.0987254536115252</v>
      </c>
      <c r="I1410">
        <f t="shared" si="64"/>
        <v>962.92929756778403</v>
      </c>
      <c r="J1410">
        <f t="shared" si="65"/>
        <v>236.8903874546107</v>
      </c>
      <c r="K1410">
        <f t="shared" si="66"/>
        <v>4.064872821199998</v>
      </c>
    </row>
    <row r="1411" spans="1:11">
      <c r="A1411" s="862">
        <v>41814</v>
      </c>
      <c r="B1411">
        <v>594.26700000000005</v>
      </c>
      <c r="C1411">
        <v>200.35006100000001</v>
      </c>
      <c r="D1411">
        <v>1.6716629999999999</v>
      </c>
      <c r="E1411">
        <f>LN(D1411/参数实验室!$E$53)/参数实验室!$E$55</f>
        <v>-8.6788733443324564E-2</v>
      </c>
      <c r="F1411">
        <f t="shared" si="63"/>
        <v>0.33713812309954949</v>
      </c>
      <c r="G1411">
        <f>LN(F1411/参数实验室!$E$58)/参数实验室!$E$59</f>
        <v>-0.76118418133832833</v>
      </c>
      <c r="H1411">
        <f>INDEX(神经网络!$F$10:$BN$70,MATCH(ROUND(G1411*2,1)/2,神经网络!$D$10:$D$70,0),MATCH(ROUND(E1411*2,1)/2,神经网络!$F$8:$BN$8,0))</f>
        <v>-1.1228878363810018</v>
      </c>
      <c r="I1411">
        <f t="shared" si="64"/>
        <v>961.86715207332236</v>
      </c>
      <c r="J1411">
        <f t="shared" si="65"/>
        <v>237.12820717449421</v>
      </c>
      <c r="K1411">
        <f t="shared" si="66"/>
        <v>4.0563168909109093</v>
      </c>
    </row>
    <row r="1412" spans="1:11">
      <c r="A1412" s="862">
        <v>41815</v>
      </c>
      <c r="B1412">
        <v>571.57100000000003</v>
      </c>
      <c r="C1412">
        <v>197.14354499999999</v>
      </c>
      <c r="D1412">
        <v>1.620933</v>
      </c>
      <c r="E1412">
        <f>LN(D1412/参数实验室!$E$53)/参数实验室!$E$55</f>
        <v>-0.1231452244788613</v>
      </c>
      <c r="F1412">
        <f t="shared" ref="F1412:F1475" si="67">C1412/B1412</f>
        <v>0.34491523362801818</v>
      </c>
      <c r="G1412">
        <f>LN(F1412/参数实验室!$E$58)/参数实验室!$E$59</f>
        <v>-0.74921437052812945</v>
      </c>
      <c r="H1412">
        <f>INDEX(神经网络!$F$10:$BN$70,MATCH(ROUND(G1412*2,1)/2,神经网络!$D$10:$D$70,0),MATCH(ROUND(E1412*2,1)/2,神经网络!$F$8:$BN$8,0))</f>
        <v>-1.1228878363810018</v>
      </c>
      <c r="I1412">
        <f t="shared" si="64"/>
        <v>1003.1166987048865</v>
      </c>
      <c r="J1412">
        <f t="shared" si="65"/>
        <v>228.07190455289094</v>
      </c>
      <c r="K1412">
        <f t="shared" si="66"/>
        <v>4.3982475643871295</v>
      </c>
    </row>
    <row r="1413" spans="1:11">
      <c r="A1413" s="862">
        <v>41816</v>
      </c>
      <c r="B1413">
        <v>569.83600000000001</v>
      </c>
      <c r="C1413">
        <v>193.300951</v>
      </c>
      <c r="D1413">
        <v>1.6721969999999999</v>
      </c>
      <c r="E1413">
        <f>LN(D1413/参数实验室!$E$53)/参数实验室!$E$55</f>
        <v>-8.641193044461247E-2</v>
      </c>
      <c r="F1413">
        <f t="shared" si="67"/>
        <v>0.33922207617630334</v>
      </c>
      <c r="G1413">
        <f>LN(F1413/参数实验室!$E$58)/参数实验室!$E$59</f>
        <v>-0.75794988499651517</v>
      </c>
      <c r="H1413">
        <f>INDEX(神经网络!$F$10:$BN$70,MATCH(ROUND(G1413*2,1)/2,神经网络!$D$10:$D$70,0),MATCH(ROUND(E1413*2,1)/2,神经网络!$F$8:$BN$8,0))</f>
        <v>-1.1228878363810018</v>
      </c>
      <c r="I1413">
        <f t="shared" si="64"/>
        <v>1006.5358406504006</v>
      </c>
      <c r="J1413">
        <f t="shared" si="65"/>
        <v>227.3795937911496</v>
      </c>
      <c r="K1413">
        <f t="shared" si="66"/>
        <v>4.4266762195683826</v>
      </c>
    </row>
    <row r="1414" spans="1:11">
      <c r="A1414" s="862">
        <v>41817</v>
      </c>
      <c r="B1414">
        <v>573.29899999999998</v>
      </c>
      <c r="C1414">
        <v>190.37226899999999</v>
      </c>
      <c r="D1414">
        <v>1.7278020000000001</v>
      </c>
      <c r="E1414">
        <f>LN(D1414/参数实验室!$E$53)/参数实验室!$E$55</f>
        <v>-4.7820137508045042E-2</v>
      </c>
      <c r="F1414">
        <f t="shared" si="67"/>
        <v>0.33206454049283185</v>
      </c>
      <c r="G1414">
        <f>LN(F1414/参数实验室!$E$58)/参数实验室!$E$59</f>
        <v>-0.76914273115097043</v>
      </c>
      <c r="H1414">
        <f>INDEX(神经网络!$F$10:$BN$70,MATCH(ROUND(G1414*2,1)/2,神经网络!$D$10:$D$70,0),MATCH(ROUND(E1414*2,1)/2,神经网络!$F$8:$BN$8,0))</f>
        <v>-1.0987254536115252</v>
      </c>
      <c r="I1414">
        <f t="shared" si="64"/>
        <v>999.66724058006355</v>
      </c>
      <c r="J1414">
        <f t="shared" si="65"/>
        <v>228.76142213000279</v>
      </c>
      <c r="K1414">
        <f t="shared" si="66"/>
        <v>4.3699118114939974</v>
      </c>
    </row>
    <row r="1415" spans="1:11">
      <c r="A1415" s="862">
        <v>41818</v>
      </c>
      <c r="B1415">
        <v>584.92999999999995</v>
      </c>
      <c r="C1415">
        <v>186.069558</v>
      </c>
      <c r="D1415">
        <v>1.7091810000000001</v>
      </c>
      <c r="E1415">
        <f>LN(D1415/参数实验室!$E$53)/参数实验室!$E$55</f>
        <v>-6.0603674757553627E-2</v>
      </c>
      <c r="F1415">
        <f t="shared" si="67"/>
        <v>0.31810568444087328</v>
      </c>
      <c r="G1415">
        <f>LN(F1415/参数实验室!$E$58)/参数实验室!$E$59</f>
        <v>-0.79168294520586469</v>
      </c>
      <c r="H1415">
        <f>INDEX(神经网络!$F$10:$BN$70,MATCH(ROUND(G1415*2,1)/2,神经网络!$D$10:$D$70,0),MATCH(ROUND(E1415*2,1)/2,神经网络!$F$8:$BN$8,0))</f>
        <v>-1.1430897918177338</v>
      </c>
      <c r="I1415">
        <f t="shared" si="64"/>
        <v>977.38388873997746</v>
      </c>
      <c r="J1415">
        <f t="shared" si="65"/>
        <v>233.40249790511149</v>
      </c>
      <c r="K1415">
        <f t="shared" si="66"/>
        <v>4.1875468236733591</v>
      </c>
    </row>
    <row r="1416" spans="1:11">
      <c r="A1416" s="862">
        <v>41819</v>
      </c>
      <c r="B1416">
        <v>600.89099999999996</v>
      </c>
      <c r="C1416">
        <v>187.343075</v>
      </c>
      <c r="D1416">
        <v>1.724113</v>
      </c>
      <c r="E1416">
        <f>LN(D1416/参数实验室!$E$53)/参数实验室!$E$55</f>
        <v>-5.0341700972867429E-2</v>
      </c>
      <c r="F1416">
        <f t="shared" si="67"/>
        <v>0.31177547175777304</v>
      </c>
      <c r="G1416">
        <f>LN(F1416/参数实验室!$E$58)/参数实验室!$E$59</f>
        <v>-0.80223271177456079</v>
      </c>
      <c r="H1416">
        <f>INDEX(神经网络!$F$10:$BN$70,MATCH(ROUND(G1416*2,1)/2,神经网络!$D$10:$D$70,0),MATCH(ROUND(E1416*2,1)/2,神经网络!$F$8:$BN$8,0))</f>
        <v>-1.1430897918177338</v>
      </c>
      <c r="I1416">
        <f t="shared" si="64"/>
        <v>946.89779900239807</v>
      </c>
      <c r="J1416">
        <f t="shared" si="65"/>
        <v>239.77135788675625</v>
      </c>
      <c r="K1416">
        <f t="shared" si="66"/>
        <v>3.9491697730202491</v>
      </c>
    </row>
    <row r="1417" spans="1:11">
      <c r="A1417" s="862">
        <v>41820</v>
      </c>
      <c r="B1417">
        <v>626.49400000000003</v>
      </c>
      <c r="C1417">
        <v>189.150914</v>
      </c>
      <c r="D1417">
        <v>1.8293839999999999</v>
      </c>
      <c r="E1417">
        <f>LN(D1417/参数实验室!$E$53)/参数实验室!$E$55</f>
        <v>1.957824237738159E-2</v>
      </c>
      <c r="F1417">
        <f t="shared" si="67"/>
        <v>0.30191975342142141</v>
      </c>
      <c r="G1417">
        <f>LN(F1417/参数实验室!$E$58)/参数实验室!$E$59</f>
        <v>-0.81909208490518992</v>
      </c>
      <c r="H1417">
        <f>INDEX(神经网络!$F$10:$BN$70,MATCH(ROUND(G1417*2,1)/2,神经网络!$D$10:$D$70,0),MATCH(ROUND(E1417*2,1)/2,神经网络!$F$8:$BN$8,0))</f>
        <v>-1.122789828796886</v>
      </c>
      <c r="I1417">
        <f t="shared" si="64"/>
        <v>900.7789340323078</v>
      </c>
      <c r="J1417">
        <f t="shared" si="65"/>
        <v>249.98763018235502</v>
      </c>
      <c r="K1417">
        <f t="shared" si="66"/>
        <v>3.603294024489248</v>
      </c>
    </row>
    <row r="1418" spans="1:11">
      <c r="A1418" s="862">
        <v>41821</v>
      </c>
      <c r="B1418">
        <v>654.41999999999996</v>
      </c>
      <c r="C1418">
        <v>194.04488499999999</v>
      </c>
      <c r="D1418">
        <v>1.8376189999999999</v>
      </c>
      <c r="E1418">
        <f>LN(D1418/参数实验室!$E$53)/参数实验室!$E$55</f>
        <v>2.4877002316283682E-2</v>
      </c>
      <c r="F1418">
        <f t="shared" si="67"/>
        <v>0.29651429510100547</v>
      </c>
      <c r="G1418">
        <f>LN(F1418/参数实验室!$E$58)/参数实验室!$E$59</f>
        <v>-0.82857401135370834</v>
      </c>
      <c r="H1418">
        <f>INDEX(神经网络!$F$10:$BN$70,MATCH(ROUND(G1418*2,1)/2,神经网络!$D$10:$D$70,0),MATCH(ROUND(E1418*2,1)/2,神经网络!$F$8:$BN$8,0))</f>
        <v>-1.165390243093932</v>
      </c>
      <c r="I1418">
        <f t="shared" si="64"/>
        <v>855.69638035730384</v>
      </c>
      <c r="J1418">
        <f t="shared" si="65"/>
        <v>261.13084074857341</v>
      </c>
      <c r="K1418">
        <f t="shared" si="66"/>
        <v>3.2768874710635978</v>
      </c>
    </row>
    <row r="1419" spans="1:11">
      <c r="A1419" s="862">
        <v>41822</v>
      </c>
      <c r="B1419">
        <v>645.44399999999996</v>
      </c>
      <c r="C1419">
        <v>200.781136</v>
      </c>
      <c r="D1419">
        <v>1.8556509999999999</v>
      </c>
      <c r="E1419">
        <f>LN(D1419/参数实验室!$E$53)/参数实验室!$E$55</f>
        <v>3.6397134629296751E-2</v>
      </c>
      <c r="F1419">
        <f t="shared" si="67"/>
        <v>0.31107444797689654</v>
      </c>
      <c r="G1419">
        <f>LN(F1419/参数实验室!$E$58)/参数实验室!$E$59</f>
        <v>-0.80341416916708841</v>
      </c>
      <c r="H1419">
        <f>INDEX(神经网络!$F$10:$BN$70,MATCH(ROUND(G1419*2,1)/2,神经网络!$D$10:$D$70,0),MATCH(ROUND(E1419*2,1)/2,神经网络!$F$8:$BN$8,0))</f>
        <v>-1.098441560452126</v>
      </c>
      <c r="I1419">
        <f t="shared" si="64"/>
        <v>869.37421512605715</v>
      </c>
      <c r="J1419">
        <f t="shared" si="65"/>
        <v>257.54918000079795</v>
      </c>
      <c r="K1419">
        <f t="shared" si="66"/>
        <v>3.3755658438647083</v>
      </c>
    </row>
    <row r="1420" spans="1:11">
      <c r="A1420" s="862">
        <v>41823</v>
      </c>
      <c r="B1420">
        <v>643.64499999999998</v>
      </c>
      <c r="C1420">
        <v>205.71144100000001</v>
      </c>
      <c r="D1420">
        <v>1.8385499999999999</v>
      </c>
      <c r="E1420">
        <f>LN(D1420/参数实验室!$E$53)/参数实验室!$E$55</f>
        <v>2.5474553894364014E-2</v>
      </c>
      <c r="F1420">
        <f t="shared" si="67"/>
        <v>0.31960388257502198</v>
      </c>
      <c r="G1420">
        <f>LN(F1420/参数实验室!$E$58)/参数实验室!$E$59</f>
        <v>-0.78921681693862855</v>
      </c>
      <c r="H1420">
        <f>INDEX(神经网络!$F$10:$BN$70,MATCH(ROUND(G1420*2,1)/2,神经网络!$D$10:$D$70,0),MATCH(ROUND(E1420*2,1)/2,神经网络!$F$8:$BN$8,0))</f>
        <v>-1.098441560452126</v>
      </c>
      <c r="I1420">
        <f t="shared" si="64"/>
        <v>872.03589798048642</v>
      </c>
      <c r="J1420">
        <f t="shared" si="65"/>
        <v>256.83133155101541</v>
      </c>
      <c r="K1420">
        <f t="shared" si="66"/>
        <v>3.3953641587037855</v>
      </c>
    </row>
    <row r="1421" spans="1:11">
      <c r="A1421" s="862">
        <v>41824</v>
      </c>
      <c r="B1421">
        <v>645.17999999999995</v>
      </c>
      <c r="C1421">
        <v>207.796255</v>
      </c>
      <c r="D1421">
        <v>1.7927070000000001</v>
      </c>
      <c r="E1421">
        <f>LN(D1421/参数实验室!$E$53)/参数实验室!$E$55</f>
        <v>-4.3147457883524754E-3</v>
      </c>
      <c r="F1421">
        <f t="shared" si="67"/>
        <v>0.32207485507920275</v>
      </c>
      <c r="G1421">
        <f>LN(F1421/参数实验室!$E$58)/参数实验室!$E$59</f>
        <v>-0.78517458756892933</v>
      </c>
      <c r="H1421">
        <f>INDEX(神经网络!$F$10:$BN$70,MATCH(ROUND(G1421*2,1)/2,神经网络!$D$10:$D$70,0),MATCH(ROUND(E1421*2,1)/2,神经网络!$F$8:$BN$8,0))</f>
        <v>-1.122789828796886</v>
      </c>
      <c r="I1421">
        <f t="shared" si="64"/>
        <v>869.75149194088215</v>
      </c>
      <c r="J1421">
        <f t="shared" si="65"/>
        <v>257.44383703762804</v>
      </c>
      <c r="K1421">
        <f t="shared" si="66"/>
        <v>3.378412557663049</v>
      </c>
    </row>
    <row r="1422" spans="1:11">
      <c r="A1422" s="862">
        <v>41825</v>
      </c>
      <c r="B1422">
        <v>631.67499999999995</v>
      </c>
      <c r="C1422">
        <v>207.99403699999999</v>
      </c>
      <c r="D1422">
        <v>1.791212</v>
      </c>
      <c r="E1422">
        <f>LN(D1422/参数实验室!$E$53)/参数实验室!$E$55</f>
        <v>-5.2989930339173543E-3</v>
      </c>
      <c r="F1422">
        <f t="shared" si="67"/>
        <v>0.32927381485732377</v>
      </c>
      <c r="G1422">
        <f>LN(F1422/参数实验室!$E$58)/参数实验室!$E$59</f>
        <v>-0.77357233156717031</v>
      </c>
      <c r="H1422">
        <f>INDEX(神经网络!$F$10:$BN$70,MATCH(ROUND(G1422*2,1)/2,神经网络!$D$10:$D$70,0),MATCH(ROUND(E1422*2,1)/2,神经网络!$F$8:$BN$8,0))</f>
        <v>-1.0731241179890647</v>
      </c>
      <c r="I1422">
        <f t="shared" si="64"/>
        <v>890.19273698649363</v>
      </c>
      <c r="J1422">
        <f t="shared" si="65"/>
        <v>252.05498583456352</v>
      </c>
      <c r="K1422">
        <f t="shared" si="66"/>
        <v>3.5317402432609377</v>
      </c>
    </row>
    <row r="1423" spans="1:11">
      <c r="A1423" s="862">
        <v>41826</v>
      </c>
      <c r="B1423">
        <v>632.78700000000003</v>
      </c>
      <c r="C1423">
        <v>207.80223799999999</v>
      </c>
      <c r="D1423">
        <v>1.8021739999999999</v>
      </c>
      <c r="E1423">
        <f>LN(D1423/参数实验室!$E$53)/参数实验室!$E$55</f>
        <v>1.8989507316208634E-3</v>
      </c>
      <c r="F1423">
        <f t="shared" si="67"/>
        <v>0.32839207821905314</v>
      </c>
      <c r="G1423">
        <f>LN(F1423/参数实验室!$E$58)/参数实验室!$E$59</f>
        <v>-0.77497968238674264</v>
      </c>
      <c r="H1423">
        <f>INDEX(神经网络!$F$10:$BN$70,MATCH(ROUND(G1423*2,1)/2,神经网络!$D$10:$D$70,0),MATCH(ROUND(E1423*2,1)/2,神经网络!$F$8:$BN$8,0))</f>
        <v>-1.0731241179890647</v>
      </c>
      <c r="I1423">
        <f t="shared" si="64"/>
        <v>888.51105024435651</v>
      </c>
      <c r="J1423">
        <f t="shared" si="65"/>
        <v>252.49870316427902</v>
      </c>
      <c r="K1423">
        <f t="shared" si="66"/>
        <v>3.5188737174078848</v>
      </c>
    </row>
    <row r="1424" spans="1:11">
      <c r="A1424" s="862">
        <v>41827</v>
      </c>
      <c r="B1424">
        <v>634.79399999999998</v>
      </c>
      <c r="C1424">
        <v>208.62619900000001</v>
      </c>
      <c r="D1424">
        <v>1.7675689999999999</v>
      </c>
      <c r="E1424">
        <f>LN(D1424/参数实验室!$E$53)/参数实验室!$E$55</f>
        <v>-2.0974763095446738E-2</v>
      </c>
      <c r="F1424">
        <f t="shared" si="67"/>
        <v>0.32865181302910867</v>
      </c>
      <c r="G1424">
        <f>LN(F1424/参数实验室!$E$58)/参数实验室!$E$59</f>
        <v>-0.77456472419565836</v>
      </c>
      <c r="H1424">
        <f>INDEX(神经网络!$F$10:$BN$70,MATCH(ROUND(G1424*2,1)/2,神经网络!$D$10:$D$70,0),MATCH(ROUND(E1424*2,1)/2,神经网络!$F$8:$BN$8,0))</f>
        <v>-1.0731241179890647</v>
      </c>
      <c r="I1424">
        <f t="shared" si="64"/>
        <v>885.48690522763877</v>
      </c>
      <c r="J1424">
        <f t="shared" si="65"/>
        <v>253.29954910019538</v>
      </c>
      <c r="K1424">
        <f t="shared" si="66"/>
        <v>3.4958092439295059</v>
      </c>
    </row>
    <row r="1425" spans="1:11">
      <c r="A1425" s="862">
        <v>41828</v>
      </c>
      <c r="B1425">
        <v>622.01700000000005</v>
      </c>
      <c r="C1425">
        <v>207.06577200000001</v>
      </c>
      <c r="D1425">
        <v>1.772737</v>
      </c>
      <c r="E1425">
        <f>LN(D1425/参数实验室!$E$53)/参数实验室!$E$55</f>
        <v>-1.7530445516383563E-2</v>
      </c>
      <c r="F1425">
        <f t="shared" si="67"/>
        <v>0.3328940720269703</v>
      </c>
      <c r="G1425">
        <f>LN(F1425/参数实验室!$E$58)/参数实验室!$E$59</f>
        <v>-0.76783322647740859</v>
      </c>
      <c r="H1425">
        <f>INDEX(神经网络!$F$10:$BN$70,MATCH(ROUND(G1425*2,1)/2,神经网络!$D$10:$D$70,0),MATCH(ROUND(E1425*2,1)/2,神经网络!$F$8:$BN$8,0))</f>
        <v>-1.0731241179890647</v>
      </c>
      <c r="I1425">
        <f t="shared" si="64"/>
        <v>904.61308265550372</v>
      </c>
      <c r="J1425">
        <f t="shared" si="65"/>
        <v>248.20118909859931</v>
      </c>
      <c r="K1425">
        <f t="shared" si="66"/>
        <v>3.6446766671054953</v>
      </c>
    </row>
    <row r="1426" spans="1:11">
      <c r="A1426" s="862">
        <v>41829</v>
      </c>
      <c r="B1426">
        <v>624.45000000000005</v>
      </c>
      <c r="C1426">
        <v>206.03707</v>
      </c>
      <c r="D1426">
        <v>1.7613669999999999</v>
      </c>
      <c r="E1426">
        <f>LN(D1426/参数实验室!$E$53)/参数实验室!$E$55</f>
        <v>-2.5121529799233829E-2</v>
      </c>
      <c r="F1426">
        <f t="shared" si="67"/>
        <v>0.32994966770758266</v>
      </c>
      <c r="G1426">
        <f>LN(F1426/参数实验室!$E$58)/参数实验室!$E$59</f>
        <v>-0.77249614349241136</v>
      </c>
      <c r="H1426">
        <f>INDEX(神经网络!$F$10:$BN$70,MATCH(ROUND(G1426*2,1)/2,神经网络!$D$10:$D$70,0),MATCH(ROUND(E1426*2,1)/2,神经网络!$F$8:$BN$8,0))</f>
        <v>-1.0987254536115252</v>
      </c>
      <c r="I1426">
        <f t="shared" si="64"/>
        <v>900.8159770630308</v>
      </c>
      <c r="J1426">
        <f t="shared" si="65"/>
        <v>249.17202027053975</v>
      </c>
      <c r="K1426">
        <f t="shared" si="66"/>
        <v>3.6152372809955362</v>
      </c>
    </row>
    <row r="1427" spans="1:11">
      <c r="A1427" s="862">
        <v>41830</v>
      </c>
      <c r="B1427">
        <v>614.26599999999996</v>
      </c>
      <c r="C1427">
        <v>208.476935</v>
      </c>
      <c r="D1427">
        <v>1.744956</v>
      </c>
      <c r="E1427">
        <f>LN(D1427/参数实验室!$E$53)/参数实验室!$E$55</f>
        <v>-3.6165048529956272E-2</v>
      </c>
      <c r="F1427">
        <f t="shared" si="67"/>
        <v>0.33939194909045922</v>
      </c>
      <c r="G1427">
        <f>LN(F1427/参数实验室!$E$58)/参数实验室!$E$59</f>
        <v>-0.75768711858041593</v>
      </c>
      <c r="H1427">
        <f>INDEX(神经网络!$F$10:$BN$70,MATCH(ROUND(G1427*2,1)/2,神经网络!$D$10:$D$70,0),MATCH(ROUND(E1427*2,1)/2,神经网络!$F$8:$BN$8,0))</f>
        <v>-1.0987254536115252</v>
      </c>
      <c r="I1427">
        <f t="shared" si="64"/>
        <v>916.9575549759245</v>
      </c>
      <c r="J1427">
        <f t="shared" si="65"/>
        <v>245.108335660987</v>
      </c>
      <c r="K1427">
        <f t="shared" si="66"/>
        <v>3.7410296655279085</v>
      </c>
    </row>
    <row r="1428" spans="1:11">
      <c r="A1428" s="862">
        <v>41831</v>
      </c>
      <c r="B1428">
        <v>629.17399999999998</v>
      </c>
      <c r="C1428">
        <v>207.426117</v>
      </c>
      <c r="D1428">
        <v>1.7944610000000001</v>
      </c>
      <c r="E1428">
        <f>LN(D1428/参数实验室!$E$53)/参数实验室!$E$55</f>
        <v>-3.161029344160053E-3</v>
      </c>
      <c r="F1428">
        <f t="shared" si="67"/>
        <v>0.32968005194111649</v>
      </c>
      <c r="G1428">
        <f>LN(F1428/参数实验室!$E$58)/参数实验室!$E$59</f>
        <v>-0.77292519915431868</v>
      </c>
      <c r="H1428">
        <f>INDEX(神经网络!$F$10:$BN$70,MATCH(ROUND(G1428*2,1)/2,神经网络!$D$10:$D$70,0),MATCH(ROUND(E1428*2,1)/2,神经网络!$F$8:$BN$8,0))</f>
        <v>-1.0731241179890647</v>
      </c>
      <c r="I1428">
        <f t="shared" si="64"/>
        <v>892.50629037835188</v>
      </c>
      <c r="J1428">
        <f t="shared" si="65"/>
        <v>251.05702086907925</v>
      </c>
      <c r="K1428">
        <f t="shared" si="66"/>
        <v>3.5549943486494824</v>
      </c>
    </row>
    <row r="1429" spans="1:11">
      <c r="A1429" s="862">
        <v>41832</v>
      </c>
      <c r="B1429">
        <v>628.54600000000005</v>
      </c>
      <c r="C1429">
        <v>209.516358</v>
      </c>
      <c r="D1429">
        <v>1.800303</v>
      </c>
      <c r="E1429">
        <f>LN(D1429/参数实验室!$E$53)/参数实验室!$E$55</f>
        <v>6.7350584026465508E-4</v>
      </c>
      <c r="F1429">
        <f t="shared" si="67"/>
        <v>0.33333496355079817</v>
      </c>
      <c r="G1429">
        <f>LN(F1429/参数实验室!$E$58)/参数实验室!$E$59</f>
        <v>-0.76713855926759167</v>
      </c>
      <c r="H1429">
        <f>INDEX(神经网络!$F$10:$BN$70,MATCH(ROUND(G1429*2,1)/2,神经网络!$D$10:$D$70,0),MATCH(ROUND(E1429*2,1)/2,神经网络!$F$8:$BN$8,0))</f>
        <v>-1.0731241179890647</v>
      </c>
      <c r="I1429">
        <f t="shared" si="64"/>
        <v>893.46227326403312</v>
      </c>
      <c r="J1429">
        <f t="shared" si="65"/>
        <v>250.80643230517521</v>
      </c>
      <c r="K1429">
        <f t="shared" si="66"/>
        <v>3.5623578911121778</v>
      </c>
    </row>
    <row r="1430" spans="1:11">
      <c r="A1430" s="862">
        <v>41833</v>
      </c>
      <c r="B1430">
        <v>629.06700000000001</v>
      </c>
      <c r="C1430">
        <v>210.10621599999999</v>
      </c>
      <c r="D1430">
        <v>1.7795730000000001</v>
      </c>
      <c r="E1430">
        <f>LN(D1430/参数实验室!$E$53)/参数实验室!$E$55</f>
        <v>-1.2989849041911056E-2</v>
      </c>
      <c r="F1430">
        <f t="shared" si="67"/>
        <v>0.33399656316417803</v>
      </c>
      <c r="G1430">
        <f>LN(F1430/参数实验室!$E$58)/参数实验室!$E$59</f>
        <v>-0.76609786710230166</v>
      </c>
      <c r="H1430">
        <f>INDEX(神经网络!$F$10:$BN$70,MATCH(ROUND(G1430*2,1)/2,神经网络!$D$10:$D$70,0),MATCH(ROUND(E1430*2,1)/2,神经网络!$F$8:$BN$8,0))</f>
        <v>-1.0731241179890647</v>
      </c>
      <c r="I1430">
        <f t="shared" si="64"/>
        <v>892.66753004528778</v>
      </c>
      <c r="J1430">
        <f t="shared" si="65"/>
        <v>251.01432504688543</v>
      </c>
      <c r="K1430">
        <f t="shared" si="66"/>
        <v>3.556241381357625</v>
      </c>
    </row>
    <row r="1431" spans="1:11">
      <c r="A1431" s="862">
        <v>41834</v>
      </c>
      <c r="B1431">
        <v>619.95100000000002</v>
      </c>
      <c r="C1431">
        <v>215.84402600000001</v>
      </c>
      <c r="D1431">
        <v>1.748985</v>
      </c>
      <c r="E1431">
        <f>LN(D1431/参数实验室!$E$53)/参数实验室!$E$55</f>
        <v>-3.3444208122633372E-2</v>
      </c>
      <c r="F1431">
        <f t="shared" si="67"/>
        <v>0.34816304191782899</v>
      </c>
      <c r="G1431">
        <f>LN(F1431/参数实验室!$E$58)/参数实验室!$E$59</f>
        <v>-0.7442953365610735</v>
      </c>
      <c r="H1431">
        <f>INDEX(神经网络!$F$10:$BN$70,MATCH(ROUND(G1431*2,1)/2,神经网络!$D$10:$D$70,0),MATCH(ROUND(E1431*2,1)/2,神经网络!$F$8:$BN$8,0))</f>
        <v>-1.0987254536115252</v>
      </c>
      <c r="I1431">
        <f t="shared" ref="I1431:I1494" si="68">I1430*(1+(B1431-B1430)/B1430*H1430)</f>
        <v>906.54937235622288</v>
      </c>
      <c r="J1431">
        <f t="shared" ref="J1431:J1494" si="69">J1430*B1431/B1430</f>
        <v>247.37680060651991</v>
      </c>
      <c r="K1431">
        <f t="shared" ref="K1431:K1494" si="70">I1431/J1431</f>
        <v>3.6646499192064081</v>
      </c>
    </row>
    <row r="1432" spans="1:11">
      <c r="A1432" s="862">
        <v>41835</v>
      </c>
      <c r="B1432">
        <v>623.81500000000005</v>
      </c>
      <c r="C1432">
        <v>220.19344000000001</v>
      </c>
      <c r="D1432">
        <v>1.7557130000000001</v>
      </c>
      <c r="E1432">
        <f>LN(D1432/参数实验室!$E$53)/参数实验室!$E$55</f>
        <v>-2.8914636915093023E-2</v>
      </c>
      <c r="F1432">
        <f t="shared" si="67"/>
        <v>0.35297875171324833</v>
      </c>
      <c r="G1432">
        <f>LN(F1432/参数实验室!$E$58)/参数实验室!$E$59</f>
        <v>-0.73708542687979484</v>
      </c>
      <c r="H1432">
        <f>INDEX(神经网络!$F$10:$BN$70,MATCH(ROUND(G1432*2,1)/2,神经网络!$D$10:$D$70,0),MATCH(ROUND(E1432*2,1)/2,神经网络!$F$8:$BN$8,0))</f>
        <v>-1.0987254536115252</v>
      </c>
      <c r="I1432">
        <f t="shared" si="68"/>
        <v>900.34124810917115</v>
      </c>
      <c r="J1432">
        <f t="shared" si="69"/>
        <v>248.91863852200612</v>
      </c>
      <c r="K1432">
        <f t="shared" si="70"/>
        <v>3.6170101743087222</v>
      </c>
    </row>
    <row r="1433" spans="1:11">
      <c r="A1433" s="862">
        <v>41836</v>
      </c>
      <c r="B1433">
        <v>616.68200000000002</v>
      </c>
      <c r="C1433">
        <v>226.449197</v>
      </c>
      <c r="D1433">
        <v>1.739466</v>
      </c>
      <c r="E1433">
        <f>LN(D1433/参数实验室!$E$53)/参数实验室!$E$55</f>
        <v>-3.9882652579597902E-2</v>
      </c>
      <c r="F1433">
        <f t="shared" si="67"/>
        <v>0.36720578353186895</v>
      </c>
      <c r="G1433">
        <f>LN(F1433/参数实验室!$E$58)/参数实验室!$E$59</f>
        <v>-0.71634605696532849</v>
      </c>
      <c r="H1433">
        <f>INDEX(神经网络!$F$10:$BN$70,MATCH(ROUND(G1433*2,1)/2,神经网络!$D$10:$D$70,0),MATCH(ROUND(E1433*2,1)/2,神经网络!$F$8:$BN$8,0))</f>
        <v>-1.0490271071331627</v>
      </c>
      <c r="I1433">
        <f t="shared" si="68"/>
        <v>911.65255390846505</v>
      </c>
      <c r="J1433">
        <f t="shared" si="69"/>
        <v>246.07238338454152</v>
      </c>
      <c r="K1433">
        <f t="shared" si="70"/>
        <v>3.7048145808536752</v>
      </c>
    </row>
    <row r="1434" spans="1:11">
      <c r="A1434" s="862">
        <v>41837</v>
      </c>
      <c r="B1434">
        <v>620.05499999999995</v>
      </c>
      <c r="C1434">
        <v>228.38460599999999</v>
      </c>
      <c r="D1434">
        <v>1.7603690000000001</v>
      </c>
      <c r="E1434">
        <f>LN(D1434/参数实验室!$E$53)/参数实验室!$E$55</f>
        <v>-2.5790173768572306E-2</v>
      </c>
      <c r="F1434">
        <f t="shared" si="67"/>
        <v>0.36832959334252607</v>
      </c>
      <c r="G1434">
        <f>LN(F1434/参数实验室!$E$58)/参数实验室!$E$59</f>
        <v>-0.71474222769946816</v>
      </c>
      <c r="H1434">
        <f>INDEX(神经网络!$F$10:$BN$70,MATCH(ROUND(G1434*2,1)/2,神经网络!$D$10:$D$70,0),MATCH(ROUND(E1434*2,1)/2,神经网络!$F$8:$BN$8,0))</f>
        <v>-1.0490271071331627</v>
      </c>
      <c r="I1434">
        <f t="shared" si="68"/>
        <v>906.42171756488744</v>
      </c>
      <c r="J1434">
        <f t="shared" si="69"/>
        <v>247.41829934958679</v>
      </c>
      <c r="K1434">
        <f t="shared" si="70"/>
        <v>3.663519311011711</v>
      </c>
    </row>
    <row r="1435" spans="1:11">
      <c r="A1435" s="862">
        <v>41838</v>
      </c>
      <c r="B1435">
        <v>620.928</v>
      </c>
      <c r="C1435">
        <v>226.65459000000001</v>
      </c>
      <c r="D1435">
        <v>1.777385</v>
      </c>
      <c r="E1435">
        <f>LN(D1435/参数实验室!$E$53)/参数实验室!$E$55</f>
        <v>-1.4441258039930649E-2</v>
      </c>
      <c r="F1435">
        <f t="shared" si="67"/>
        <v>0.36502555851886209</v>
      </c>
      <c r="G1435">
        <f>LN(F1435/参数实验室!$E$58)/参数实验室!$E$59</f>
        <v>-0.71947158090516983</v>
      </c>
      <c r="H1435">
        <f>INDEX(神经网络!$F$10:$BN$70,MATCH(ROUND(G1435*2,1)/2,神经网络!$D$10:$D$70,0),MATCH(ROUND(E1435*2,1)/2,神经网络!$F$8:$BN$8,0))</f>
        <v>-1.020217586932002</v>
      </c>
      <c r="I1435">
        <f t="shared" si="68"/>
        <v>905.08296275880105</v>
      </c>
      <c r="J1435">
        <f t="shared" si="69"/>
        <v>247.76664937552354</v>
      </c>
      <c r="K1435">
        <f t="shared" si="70"/>
        <v>3.6529652600137745</v>
      </c>
    </row>
    <row r="1436" spans="1:11">
      <c r="A1436" s="862">
        <v>41839</v>
      </c>
      <c r="B1436">
        <v>628.08600000000001</v>
      </c>
      <c r="C1436">
        <v>225.50634600000001</v>
      </c>
      <c r="D1436">
        <v>1.772745</v>
      </c>
      <c r="E1436">
        <f>LN(D1436/参数实验室!$E$53)/参数实验室!$E$55</f>
        <v>-1.7525121542970735E-2</v>
      </c>
      <c r="F1436">
        <f t="shared" si="67"/>
        <v>0.35903737067853764</v>
      </c>
      <c r="G1436">
        <f>LN(F1436/参数实验室!$E$58)/参数实验室!$E$59</f>
        <v>-0.72815313641824919</v>
      </c>
      <c r="H1436">
        <f>INDEX(神经网络!$F$10:$BN$70,MATCH(ROUND(G1436*2,1)/2,神经网络!$D$10:$D$70,0),MATCH(ROUND(E1436*2,1)/2,神经网络!$F$8:$BN$8,0))</f>
        <v>-1.0731241179890647</v>
      </c>
      <c r="I1436">
        <f t="shared" si="68"/>
        <v>894.43830640643944</v>
      </c>
      <c r="J1436">
        <f t="shared" si="69"/>
        <v>250.62288017237921</v>
      </c>
      <c r="K1436">
        <f t="shared" si="70"/>
        <v>3.5688613337746418</v>
      </c>
    </row>
    <row r="1437" spans="1:11">
      <c r="A1437" s="862">
        <v>41840</v>
      </c>
      <c r="B1437">
        <v>625.01599999999996</v>
      </c>
      <c r="C1437">
        <v>230.101089</v>
      </c>
      <c r="D1437">
        <v>1.7608029999999999</v>
      </c>
      <c r="E1437">
        <f>LN(D1437/参数实验室!$E$53)/参数实验室!$E$55</f>
        <v>-2.5499354171871925E-2</v>
      </c>
      <c r="F1437">
        <f t="shared" si="67"/>
        <v>0.36815231770066686</v>
      </c>
      <c r="G1437">
        <f>LN(F1437/参数实验室!$E$58)/参数实验室!$E$59</f>
        <v>-0.7149948987773902</v>
      </c>
      <c r="H1437">
        <f>INDEX(神经网络!$F$10:$BN$70,MATCH(ROUND(G1437*2,1)/2,神经网络!$D$10:$D$70,0),MATCH(ROUND(E1437*2,1)/2,神经网络!$F$8:$BN$8,0))</f>
        <v>-1.0490271071331627</v>
      </c>
      <c r="I1437">
        <f t="shared" si="68"/>
        <v>899.12989161655435</v>
      </c>
      <c r="J1437">
        <f t="shared" si="69"/>
        <v>249.39786919915389</v>
      </c>
      <c r="K1437">
        <f t="shared" si="70"/>
        <v>3.6052027810172036</v>
      </c>
    </row>
    <row r="1438" spans="1:11">
      <c r="A1438" s="862">
        <v>41841</v>
      </c>
      <c r="B1438">
        <v>620.44500000000005</v>
      </c>
      <c r="C1438">
        <v>234.818432</v>
      </c>
      <c r="D1438">
        <v>1.7476229999999999</v>
      </c>
      <c r="E1438">
        <f>LN(D1438/参数实验室!$E$53)/参数实验室!$E$55</f>
        <v>-3.4363283981040132E-2</v>
      </c>
      <c r="F1438">
        <f t="shared" si="67"/>
        <v>0.37846776426597034</v>
      </c>
      <c r="G1438">
        <f>LN(F1438/参数实验室!$E$58)/参数实验室!$E$59</f>
        <v>-0.70049100717161916</v>
      </c>
      <c r="H1438">
        <f>INDEX(神经网络!$F$10:$BN$70,MATCH(ROUND(G1438*2,1)/2,神经网络!$D$10:$D$70,0),MATCH(ROUND(E1438*2,1)/2,神经网络!$F$8:$BN$8,0))</f>
        <v>-1.0490271071331627</v>
      </c>
      <c r="I1438">
        <f t="shared" si="68"/>
        <v>906.02798759617144</v>
      </c>
      <c r="J1438">
        <f t="shared" si="69"/>
        <v>247.57391963608779</v>
      </c>
      <c r="K1438">
        <f t="shared" si="70"/>
        <v>3.6596261388435183</v>
      </c>
    </row>
    <row r="1439" spans="1:11">
      <c r="A1439" s="862">
        <v>41842</v>
      </c>
      <c r="B1439">
        <v>621.99599999999998</v>
      </c>
      <c r="C1439">
        <v>240.70231100000001</v>
      </c>
      <c r="D1439">
        <v>1.7427010000000001</v>
      </c>
      <c r="E1439">
        <f>LN(D1439/参数实验室!$E$53)/参数实验室!$E$55</f>
        <v>-3.7690625119554365E-2</v>
      </c>
      <c r="F1439">
        <f t="shared" si="67"/>
        <v>0.38698369603663046</v>
      </c>
      <c r="G1439">
        <f>LN(F1439/参数实验室!$E$58)/参数实验室!$E$59</f>
        <v>-0.688812133008042</v>
      </c>
      <c r="H1439">
        <f>INDEX(神经网络!$F$10:$BN$70,MATCH(ROUND(G1439*2,1)/2,神经网络!$D$10:$D$70,0),MATCH(ROUND(E1439*2,1)/2,神经网络!$F$8:$BN$8,0))</f>
        <v>-1.0490271071331627</v>
      </c>
      <c r="I1439">
        <f t="shared" si="68"/>
        <v>903.65204013576192</v>
      </c>
      <c r="J1439">
        <f t="shared" si="69"/>
        <v>248.19280954471074</v>
      </c>
      <c r="K1439">
        <f t="shared" si="70"/>
        <v>3.6409275586727801</v>
      </c>
    </row>
    <row r="1440" spans="1:11">
      <c r="A1440" s="862">
        <v>41843</v>
      </c>
      <c r="B1440">
        <v>622.90700000000004</v>
      </c>
      <c r="C1440">
        <v>245.53631300000001</v>
      </c>
      <c r="D1440">
        <v>1.7406630000000001</v>
      </c>
      <c r="E1440">
        <f>LN(D1440/参数实验室!$E$53)/参数实验室!$E$55</f>
        <v>-3.9071093761678777E-2</v>
      </c>
      <c r="F1440">
        <f t="shared" si="67"/>
        <v>0.39417812450333678</v>
      </c>
      <c r="G1440">
        <f>LN(F1440/参数实验室!$E$58)/参数实验室!$E$59</f>
        <v>-0.67914414479255991</v>
      </c>
      <c r="H1440">
        <f>INDEX(神经网络!$F$10:$BN$70,MATCH(ROUND(G1440*2,1)/2,神经网络!$D$10:$D$70,0),MATCH(ROUND(E1440*2,1)/2,神经网络!$F$8:$BN$8,0))</f>
        <v>-1.0490271071331627</v>
      </c>
      <c r="I1440">
        <f t="shared" si="68"/>
        <v>902.26362695093837</v>
      </c>
      <c r="J1440">
        <f t="shared" si="69"/>
        <v>248.55632257292191</v>
      </c>
      <c r="K1440">
        <f t="shared" si="70"/>
        <v>3.6300168010662075</v>
      </c>
    </row>
    <row r="1441" spans="1:11">
      <c r="A1441" s="862">
        <v>41844</v>
      </c>
      <c r="B1441">
        <v>601.15800000000002</v>
      </c>
      <c r="C1441">
        <v>252.907668</v>
      </c>
      <c r="D1441">
        <v>1.6927989999999999</v>
      </c>
      <c r="E1441">
        <f>LN(D1441/参数实验室!$E$53)/参数实验室!$E$55</f>
        <v>-7.1965803300282141E-2</v>
      </c>
      <c r="F1441">
        <f t="shared" si="67"/>
        <v>0.42070082740311199</v>
      </c>
      <c r="G1441">
        <f>LN(F1441/参数实验室!$E$58)/参数实验室!$E$59</f>
        <v>-0.64496614416041687</v>
      </c>
      <c r="H1441">
        <f>INDEX(神经网络!$F$10:$BN$70,MATCH(ROUND(G1441*2,1)/2,神经网络!$D$10:$D$70,0),MATCH(ROUND(E1441*2,1)/2,神经网络!$F$8:$BN$8,0))</f>
        <v>-0.9915995442433766</v>
      </c>
      <c r="I1441">
        <f t="shared" si="68"/>
        <v>935.31094670224081</v>
      </c>
      <c r="J1441">
        <f t="shared" si="69"/>
        <v>239.87789792905295</v>
      </c>
      <c r="K1441">
        <f t="shared" si="70"/>
        <v>3.8991126517995056</v>
      </c>
    </row>
    <row r="1442" spans="1:11">
      <c r="A1442" s="862">
        <v>41845</v>
      </c>
      <c r="B1442">
        <v>601.76</v>
      </c>
      <c r="C1442">
        <v>257.09674000000001</v>
      </c>
      <c r="D1442">
        <v>1.688631</v>
      </c>
      <c r="E1442">
        <f>LN(D1442/参数实验室!$E$53)/参数实验室!$E$55</f>
        <v>-7.4874166928203909E-2</v>
      </c>
      <c r="F1442">
        <f t="shared" si="67"/>
        <v>0.42724132544536031</v>
      </c>
      <c r="G1442">
        <f>LN(F1442/参数实验室!$E$58)/参数实验室!$E$59</f>
        <v>-0.6368691886976231</v>
      </c>
      <c r="H1442">
        <f>INDEX(神经网络!$F$10:$BN$70,MATCH(ROUND(G1442*2,1)/2,神经网络!$D$10:$D$70,0),MATCH(ROUND(E1442*2,1)/2,神经网络!$F$8:$BN$8,0))</f>
        <v>-0.9915995442433766</v>
      </c>
      <c r="I1442">
        <f t="shared" si="68"/>
        <v>934.3821937738885</v>
      </c>
      <c r="J1442">
        <f t="shared" si="69"/>
        <v>240.11811180719027</v>
      </c>
      <c r="K1442">
        <f t="shared" si="70"/>
        <v>3.8913440837156736</v>
      </c>
    </row>
    <row r="1443" spans="1:11">
      <c r="A1443" s="862">
        <v>41846</v>
      </c>
      <c r="B1443">
        <v>597.81500000000005</v>
      </c>
      <c r="C1443">
        <v>263.54007999999999</v>
      </c>
      <c r="D1443">
        <v>1.6691469999999999</v>
      </c>
      <c r="E1443">
        <f>LN(D1443/参数实验室!$E$53)/参数实验室!$E$55</f>
        <v>-8.8565703533218437E-2</v>
      </c>
      <c r="F1443">
        <f t="shared" si="67"/>
        <v>0.44083885482967133</v>
      </c>
      <c r="G1443">
        <f>LN(F1443/参数实验室!$E$58)/参数实验室!$E$59</f>
        <v>-0.62042531126514255</v>
      </c>
      <c r="H1443">
        <f>INDEX(神经网络!$F$10:$BN$70,MATCH(ROUND(G1443*2,1)/2,神经网络!$D$10:$D$70,0),MATCH(ROUND(E1443*2,1)/2,神经网络!$F$8:$BN$8,0))</f>
        <v>-0.96270225159126843</v>
      </c>
      <c r="I1443">
        <f t="shared" si="68"/>
        <v>940.45633050168533</v>
      </c>
      <c r="J1443">
        <f t="shared" si="69"/>
        <v>238.54395275527699</v>
      </c>
      <c r="K1443">
        <f t="shared" si="70"/>
        <v>3.94248657171579</v>
      </c>
    </row>
    <row r="1444" spans="1:11">
      <c r="A1444" s="862">
        <v>41847</v>
      </c>
      <c r="B1444">
        <v>597.57600000000002</v>
      </c>
      <c r="C1444">
        <v>271.47016400000001</v>
      </c>
      <c r="D1444">
        <v>1.659951</v>
      </c>
      <c r="E1444">
        <f>LN(D1444/参数实验室!$E$53)/参数实验室!$E$55</f>
        <v>-9.5083407983871993E-2</v>
      </c>
      <c r="F1444">
        <f t="shared" si="67"/>
        <v>0.45428558710523848</v>
      </c>
      <c r="G1444">
        <f>LN(F1444/参数实验室!$E$58)/参数实验室!$E$59</f>
        <v>-0.60465520729379663</v>
      </c>
      <c r="H1444">
        <f>INDEX(神经网络!$F$10:$BN$70,MATCH(ROUND(G1444*2,1)/2,神经网络!$D$10:$D$70,0),MATCH(ROUND(E1444*2,1)/2,神经网络!$F$8:$BN$8,0))</f>
        <v>-0.96270225159126843</v>
      </c>
      <c r="I1444">
        <f t="shared" si="68"/>
        <v>940.81829144784513</v>
      </c>
      <c r="J1444">
        <f t="shared" si="69"/>
        <v>238.44858545149819</v>
      </c>
      <c r="K1444">
        <f t="shared" si="70"/>
        <v>3.9455813489789522</v>
      </c>
    </row>
    <row r="1445" spans="1:11">
      <c r="A1445" s="862">
        <v>41848</v>
      </c>
      <c r="B1445">
        <v>582.346</v>
      </c>
      <c r="C1445">
        <v>277.50187599999998</v>
      </c>
      <c r="D1445">
        <v>1.648504</v>
      </c>
      <c r="E1445">
        <f>LN(D1445/参数实验室!$E$53)/参数实验室!$E$55</f>
        <v>-0.10324715164817481</v>
      </c>
      <c r="F1445">
        <f t="shared" si="67"/>
        <v>0.47652405271093129</v>
      </c>
      <c r="G1445">
        <f>LN(F1445/参数实验室!$E$58)/参数实验室!$E$59</f>
        <v>-0.5795713025952558</v>
      </c>
      <c r="H1445">
        <f>INDEX(神经网络!$F$10:$BN$70,MATCH(ROUND(G1445*2,1)/2,神经网络!$D$10:$D$70,0),MATCH(ROUND(E1445*2,1)/2,神经网络!$F$8:$BN$8,0))</f>
        <v>-0.96270225159126843</v>
      </c>
      <c r="I1445">
        <f t="shared" si="68"/>
        <v>963.90194227527934</v>
      </c>
      <c r="J1445">
        <f t="shared" si="69"/>
        <v>232.37141375044877</v>
      </c>
      <c r="K1445">
        <f t="shared" si="70"/>
        <v>4.148108955047479</v>
      </c>
    </row>
    <row r="1446" spans="1:11">
      <c r="A1446" s="862">
        <v>41849</v>
      </c>
      <c r="B1446">
        <v>583.66200000000003</v>
      </c>
      <c r="C1446">
        <v>279.23038100000002</v>
      </c>
      <c r="D1446">
        <v>1.6393759999999999</v>
      </c>
      <c r="E1446">
        <f>LN(D1446/参数实验室!$E$53)/参数实验室!$E$55</f>
        <v>-0.10979776497851959</v>
      </c>
      <c r="F1446">
        <f t="shared" si="67"/>
        <v>0.4784111026587306</v>
      </c>
      <c r="G1446">
        <f>LN(F1446/参数实验室!$E$58)/参数实验室!$E$59</f>
        <v>-0.57749696890205904</v>
      </c>
      <c r="H1446">
        <f>INDEX(神经网络!$F$10:$BN$70,MATCH(ROUND(G1446*2,1)/2,神经网络!$D$10:$D$70,0),MATCH(ROUND(E1446*2,1)/2,神经网络!$F$8:$BN$8,0))</f>
        <v>-0.96270225159126843</v>
      </c>
      <c r="I1446">
        <f t="shared" si="68"/>
        <v>961.80493645690615</v>
      </c>
      <c r="J1446">
        <f t="shared" si="69"/>
        <v>232.89653246079556</v>
      </c>
      <c r="K1446">
        <f t="shared" si="70"/>
        <v>4.1297520675573427</v>
      </c>
    </row>
    <row r="1447" spans="1:11">
      <c r="A1447" s="862">
        <v>41850</v>
      </c>
      <c r="B1447">
        <v>574.99400000000003</v>
      </c>
      <c r="C1447">
        <v>272.26548700000001</v>
      </c>
      <c r="D1447">
        <v>1.5807709999999999</v>
      </c>
      <c r="E1447">
        <f>LN(D1447/参数实验室!$E$53)/参数实验室!$E$55</f>
        <v>-0.1527442974565861</v>
      </c>
      <c r="F1447">
        <f t="shared" si="67"/>
        <v>0.47351013575793832</v>
      </c>
      <c r="G1447">
        <f>LN(F1447/参数实验室!$E$58)/参数实验室!$E$59</f>
        <v>-0.58290143918259574</v>
      </c>
      <c r="H1447">
        <f>INDEX(神经网络!$F$10:$BN$70,MATCH(ROUND(G1447*2,1)/2,神经网络!$D$10:$D$70,0),MATCH(ROUND(E1447*2,1)/2,神经网络!$F$8:$BN$8,0))</f>
        <v>-0.9912745560025078</v>
      </c>
      <c r="I1447">
        <f t="shared" si="68"/>
        <v>975.55600582753323</v>
      </c>
      <c r="J1447">
        <f t="shared" si="69"/>
        <v>229.4377718367183</v>
      </c>
      <c r="K1447">
        <f t="shared" si="70"/>
        <v>4.2519415962677565</v>
      </c>
    </row>
    <row r="1448" spans="1:11">
      <c r="A1448" s="862">
        <v>41851</v>
      </c>
      <c r="B1448">
        <v>576.81100000000004</v>
      </c>
      <c r="C1448">
        <v>268.80965500000002</v>
      </c>
      <c r="D1448">
        <v>1.633108</v>
      </c>
      <c r="E1448">
        <f>LN(D1448/参数实验室!$E$53)/参数实验室!$E$55</f>
        <v>-0.11431708570003554</v>
      </c>
      <c r="F1448">
        <f t="shared" si="67"/>
        <v>0.46602726889743784</v>
      </c>
      <c r="G1448">
        <f>LN(F1448/参数实验室!$E$58)/参数实验室!$E$59</f>
        <v>-0.59126192797291921</v>
      </c>
      <c r="H1448">
        <f>INDEX(神经网络!$F$10:$BN$70,MATCH(ROUND(G1448*2,1)/2,神经网络!$D$10:$D$70,0),MATCH(ROUND(E1448*2,1)/2,神经网络!$F$8:$BN$8,0))</f>
        <v>-0.96270225159126843</v>
      </c>
      <c r="I1448">
        <f t="shared" si="68"/>
        <v>972.50011538493879</v>
      </c>
      <c r="J1448">
        <f t="shared" si="69"/>
        <v>230.16280276126241</v>
      </c>
      <c r="K1448">
        <f t="shared" si="70"/>
        <v>4.2252705637829306</v>
      </c>
    </row>
    <row r="1449" spans="1:11">
      <c r="A1449" s="862">
        <v>41852</v>
      </c>
      <c r="B1449">
        <v>585.46600000000001</v>
      </c>
      <c r="C1449">
        <v>265.59157299999998</v>
      </c>
      <c r="D1449">
        <v>1.6717219999999999</v>
      </c>
      <c r="E1449">
        <f>LN(D1449/参数实验室!$E$53)/参数实验室!$E$55</f>
        <v>-8.6747095736987065E-2</v>
      </c>
      <c r="F1449">
        <f t="shared" si="67"/>
        <v>0.45364132673801721</v>
      </c>
      <c r="G1449">
        <f>LN(F1449/参数实验室!$E$58)/参数实验室!$E$59</f>
        <v>-0.60540007499213677</v>
      </c>
      <c r="H1449">
        <f>INDEX(神经网络!$F$10:$BN$70,MATCH(ROUND(G1449*2,1)/2,神经网络!$D$10:$D$70,0),MATCH(ROUND(E1449*2,1)/2,神经网络!$F$8:$BN$8,0))</f>
        <v>-0.96270225159126843</v>
      </c>
      <c r="I1449">
        <f t="shared" si="68"/>
        <v>958.45209310506812</v>
      </c>
      <c r="J1449">
        <f t="shared" si="69"/>
        <v>233.61637604245627</v>
      </c>
      <c r="K1449">
        <f t="shared" si="70"/>
        <v>4.1026751178217227</v>
      </c>
    </row>
    <row r="1450" spans="1:11">
      <c r="A1450" s="862">
        <v>41853</v>
      </c>
      <c r="B1450">
        <v>597.11800000000005</v>
      </c>
      <c r="C1450">
        <v>261.75876699999998</v>
      </c>
      <c r="D1450">
        <v>1.652185</v>
      </c>
      <c r="E1450">
        <f>LN(D1450/参数实验室!$E$53)/参数实验室!$E$55</f>
        <v>-0.10061577771902354</v>
      </c>
      <c r="F1450">
        <f t="shared" si="67"/>
        <v>0.43837025010131991</v>
      </c>
      <c r="G1450">
        <f>LN(F1450/参数实验室!$E$58)/参数实验室!$E$59</f>
        <v>-0.62337264329335684</v>
      </c>
      <c r="H1450">
        <f>INDEX(神经网络!$F$10:$BN$70,MATCH(ROUND(G1450*2,1)/2,神经网络!$D$10:$D$70,0),MATCH(ROUND(E1450*2,1)/2,神经网络!$F$8:$BN$8,0))</f>
        <v>-0.96270225159126843</v>
      </c>
      <c r="I1450">
        <f t="shared" si="68"/>
        <v>940.08835060072897</v>
      </c>
      <c r="J1450">
        <f t="shared" si="69"/>
        <v>238.26583137145354</v>
      </c>
      <c r="K1450">
        <f t="shared" si="70"/>
        <v>3.9455441226700385</v>
      </c>
    </row>
    <row r="1451" spans="1:11">
      <c r="A1451" s="862">
        <v>41854</v>
      </c>
      <c r="B1451">
        <v>589.08100000000002</v>
      </c>
      <c r="C1451">
        <v>264.05091199999998</v>
      </c>
      <c r="D1451">
        <v>1.6436230000000001</v>
      </c>
      <c r="E1451">
        <f>LN(D1451/参数实验室!$E$53)/参数实验室!$E$55</f>
        <v>-0.10674542483335928</v>
      </c>
      <c r="F1451">
        <f t="shared" si="67"/>
        <v>0.44824211271455022</v>
      </c>
      <c r="G1451">
        <f>LN(F1451/参数实验室!$E$58)/参数实验室!$E$59</f>
        <v>-0.61168433089549423</v>
      </c>
      <c r="H1451">
        <f>INDEX(神经网络!$F$10:$BN$70,MATCH(ROUND(G1451*2,1)/2,神经网络!$D$10:$D$70,0),MATCH(ROUND(E1451*2,1)/2,神经网络!$F$8:$BN$8,0))</f>
        <v>-0.96270225159126843</v>
      </c>
      <c r="I1451">
        <f t="shared" si="68"/>
        <v>952.26967373267553</v>
      </c>
      <c r="J1451">
        <f t="shared" si="69"/>
        <v>235.05885639040727</v>
      </c>
      <c r="K1451">
        <f t="shared" si="70"/>
        <v>4.0511967443211709</v>
      </c>
    </row>
    <row r="1452" spans="1:11">
      <c r="A1452" s="862">
        <v>41855</v>
      </c>
      <c r="B1452">
        <v>586.59299999999996</v>
      </c>
      <c r="C1452">
        <v>268.412036</v>
      </c>
      <c r="D1452">
        <v>1.644172</v>
      </c>
      <c r="E1452">
        <f>LN(D1452/参数实验室!$E$53)/参数实验室!$E$55</f>
        <v>-0.10635143157224633</v>
      </c>
      <c r="F1452">
        <f t="shared" si="67"/>
        <v>0.45757797314321857</v>
      </c>
      <c r="G1452">
        <f>LN(F1452/参数实验室!$E$58)/参数实验室!$E$59</f>
        <v>-0.60086510160706286</v>
      </c>
      <c r="H1452">
        <f>INDEX(神经网络!$F$10:$BN$70,MATCH(ROUND(G1452*2,1)/2,神经网络!$D$10:$D$70,0),MATCH(ROUND(E1452*2,1)/2,神经网络!$F$8:$BN$8,0))</f>
        <v>-0.96270225159126843</v>
      </c>
      <c r="I1452">
        <f t="shared" si="68"/>
        <v>956.14160199322566</v>
      </c>
      <c r="J1452">
        <f t="shared" si="69"/>
        <v>234.06607876780637</v>
      </c>
      <c r="K1452">
        <f t="shared" si="70"/>
        <v>4.0849216897494935</v>
      </c>
    </row>
    <row r="1453" spans="1:11">
      <c r="A1453" s="862">
        <v>41856</v>
      </c>
      <c r="B1453">
        <v>589.73</v>
      </c>
      <c r="C1453">
        <v>269.86495100000002</v>
      </c>
      <c r="D1453">
        <v>1.618598</v>
      </c>
      <c r="E1453">
        <f>LN(D1453/参数实验室!$E$53)/参数实验室!$E$55</f>
        <v>-0.12484591775929477</v>
      </c>
      <c r="F1453">
        <f t="shared" si="67"/>
        <v>0.45760763569769219</v>
      </c>
      <c r="G1453">
        <f>LN(F1453/参数实验室!$E$58)/参数实验室!$E$59</f>
        <v>-0.60083107897493515</v>
      </c>
      <c r="H1453">
        <f>INDEX(神经网络!$F$10:$BN$70,MATCH(ROUND(G1453*2,1)/2,神经网络!$D$10:$D$70,0),MATCH(ROUND(E1453*2,1)/2,神经网络!$F$8:$BN$8,0))</f>
        <v>-0.96270225159126843</v>
      </c>
      <c r="I1453">
        <f t="shared" si="68"/>
        <v>951.21903262323872</v>
      </c>
      <c r="J1453">
        <f t="shared" si="69"/>
        <v>235.31782450819983</v>
      </c>
      <c r="K1453">
        <f t="shared" si="70"/>
        <v>4.0422736127670289</v>
      </c>
    </row>
    <row r="1454" spans="1:11">
      <c r="A1454" s="862">
        <v>41857</v>
      </c>
      <c r="B1454">
        <v>586.44899999999996</v>
      </c>
      <c r="C1454">
        <v>267.68774100000002</v>
      </c>
      <c r="D1454">
        <v>1.619167</v>
      </c>
      <c r="E1454">
        <f>LN(D1454/参数实验室!$E$53)/参数实验室!$E$55</f>
        <v>-0.12443126159818932</v>
      </c>
      <c r="F1454">
        <f t="shared" si="67"/>
        <v>0.45645527744100517</v>
      </c>
      <c r="G1454">
        <f>LN(F1454/参数实验室!$E$58)/参数实验室!$E$59</f>
        <v>-0.60215444567504572</v>
      </c>
      <c r="H1454">
        <f>INDEX(神经网络!$F$10:$BN$70,MATCH(ROUND(G1454*2,1)/2,神经网络!$D$10:$D$70,0),MATCH(ROUND(E1454*2,1)/2,神经网络!$F$8:$BN$8,0))</f>
        <v>-0.96270225159126843</v>
      </c>
      <c r="I1454">
        <f t="shared" si="68"/>
        <v>956.3138137117752</v>
      </c>
      <c r="J1454">
        <f t="shared" si="69"/>
        <v>234.00861896971369</v>
      </c>
      <c r="K1454">
        <f t="shared" si="70"/>
        <v>4.0866606449036178</v>
      </c>
    </row>
    <row r="1455" spans="1:11">
      <c r="A1455" s="862">
        <v>41858</v>
      </c>
      <c r="B1455">
        <v>586.66200000000003</v>
      </c>
      <c r="C1455">
        <v>266.21844599999997</v>
      </c>
      <c r="D1455">
        <v>1.62893</v>
      </c>
      <c r="E1455">
        <f>LN(D1455/参数实验室!$E$53)/参数实验室!$E$55</f>
        <v>-0.11733913004688683</v>
      </c>
      <c r="F1455">
        <f t="shared" si="67"/>
        <v>0.4537850516992748</v>
      </c>
      <c r="G1455">
        <f>LN(F1455/参数实验室!$E$58)/参数实验室!$E$59</f>
        <v>-0.60523381439087787</v>
      </c>
      <c r="H1455">
        <f>INDEX(神经网络!$F$10:$BN$70,MATCH(ROUND(G1455*2,1)/2,神经网络!$D$10:$D$70,0),MATCH(ROUND(E1455*2,1)/2,神经网络!$F$8:$BN$8,0))</f>
        <v>-0.96270225159126843</v>
      </c>
      <c r="I1455">
        <f t="shared" si="68"/>
        <v>955.97943257489942</v>
      </c>
      <c r="J1455">
        <f t="shared" si="69"/>
        <v>234.09361158772577</v>
      </c>
      <c r="K1455">
        <f t="shared" si="70"/>
        <v>4.0837484888674522</v>
      </c>
    </row>
    <row r="1456" spans="1:11">
      <c r="A1456" s="862">
        <v>41859</v>
      </c>
      <c r="B1456">
        <v>589.68299999999999</v>
      </c>
      <c r="C1456">
        <v>267.86691000000002</v>
      </c>
      <c r="D1456">
        <v>1.6366130000000001</v>
      </c>
      <c r="E1456">
        <f>LN(D1456/参数实验室!$E$53)/参数实验室!$E$55</f>
        <v>-0.11178779546152978</v>
      </c>
      <c r="F1456">
        <f t="shared" si="67"/>
        <v>0.45425577810450701</v>
      </c>
      <c r="G1456">
        <f>LN(F1456/参数实验室!$E$58)/参数实验室!$E$59</f>
        <v>-0.60468964793713742</v>
      </c>
      <c r="H1456">
        <f>INDEX(神经网络!$F$10:$BN$70,MATCH(ROUND(G1456*2,1)/2,神经网络!$D$10:$D$70,0),MATCH(ROUND(E1456*2,1)/2,神经网络!$F$8:$BN$8,0))</f>
        <v>-0.96270225159126843</v>
      </c>
      <c r="I1456">
        <f t="shared" si="68"/>
        <v>951.24025149407112</v>
      </c>
      <c r="J1456">
        <f t="shared" si="69"/>
        <v>235.29907026854454</v>
      </c>
      <c r="K1456">
        <f t="shared" si="70"/>
        <v>4.0426859758027511</v>
      </c>
    </row>
    <row r="1457" spans="1:11">
      <c r="A1457" s="862">
        <v>41860</v>
      </c>
      <c r="B1457">
        <v>593.09</v>
      </c>
      <c r="C1457">
        <v>262.49862899999999</v>
      </c>
      <c r="D1457">
        <v>1.6356269999999999</v>
      </c>
      <c r="E1457">
        <f>LN(D1457/参数实验室!$E$53)/参数实验室!$E$55</f>
        <v>-0.11249876821032716</v>
      </c>
      <c r="F1457">
        <f t="shared" si="67"/>
        <v>0.44259493331534838</v>
      </c>
      <c r="G1457">
        <f>LN(F1457/参数实验室!$E$58)/参数实验室!$E$59</f>
        <v>-0.61833871208929458</v>
      </c>
      <c r="H1457">
        <f>INDEX(神经网络!$F$10:$BN$70,MATCH(ROUND(G1457*2,1)/2,神经网络!$D$10:$D$70,0),MATCH(ROUND(E1457*2,1)/2,神经网络!$F$8:$BN$8,0))</f>
        <v>-0.96270225159126843</v>
      </c>
      <c r="I1457">
        <f t="shared" si="68"/>
        <v>945.94927621338093</v>
      </c>
      <c r="J1457">
        <f t="shared" si="69"/>
        <v>236.65855313036175</v>
      </c>
      <c r="K1457">
        <f t="shared" si="70"/>
        <v>3.9971058037032416</v>
      </c>
    </row>
    <row r="1458" spans="1:11">
      <c r="A1458" s="862">
        <v>41861</v>
      </c>
      <c r="B1458">
        <v>589.51099999999997</v>
      </c>
      <c r="C1458">
        <v>259.25708300000002</v>
      </c>
      <c r="D1458">
        <v>1.636018</v>
      </c>
      <c r="E1458">
        <f>LN(D1458/参数实验室!$E$53)/参数实验室!$E$55</f>
        <v>-0.11221677947341395</v>
      </c>
      <c r="F1458">
        <f t="shared" si="67"/>
        <v>0.4397832830939542</v>
      </c>
      <c r="G1458">
        <f>LN(F1458/参数实验室!$E$58)/参数实验室!$E$59</f>
        <v>-0.6216835611653766</v>
      </c>
      <c r="H1458">
        <f>INDEX(神经网络!$F$10:$BN$70,MATCH(ROUND(G1458*2,1)/2,神经网络!$D$10:$D$70,0),MATCH(ROUND(E1458*2,1)/2,神经网络!$F$8:$BN$8,0))</f>
        <v>-0.96270225159126843</v>
      </c>
      <c r="I1458">
        <f t="shared" si="68"/>
        <v>951.44469676625863</v>
      </c>
      <c r="J1458">
        <f t="shared" si="69"/>
        <v>235.23043773193388</v>
      </c>
      <c r="K1458">
        <f t="shared" si="70"/>
        <v>4.0447346267769779</v>
      </c>
    </row>
    <row r="1459" spans="1:11">
      <c r="A1459" s="862">
        <v>41862</v>
      </c>
      <c r="B1459">
        <v>590.39200000000005</v>
      </c>
      <c r="C1459">
        <v>255.424958</v>
      </c>
      <c r="D1459">
        <v>1.5918159999999999</v>
      </c>
      <c r="E1459">
        <f>LN(D1459/参数实验室!$E$53)/参数实验室!$E$55</f>
        <v>-0.1445299113905899</v>
      </c>
      <c r="F1459">
        <f t="shared" si="67"/>
        <v>0.43263621119527362</v>
      </c>
      <c r="G1459">
        <f>LN(F1459/参数实验室!$E$58)/参数实验室!$E$59</f>
        <v>-0.63028321655446296</v>
      </c>
      <c r="H1459">
        <f>INDEX(神经网络!$F$10:$BN$70,MATCH(ROUND(G1459*2,1)/2,神经网络!$D$10:$D$70,0),MATCH(ROUND(E1459*2,1)/2,神经网络!$F$8:$BN$8,0))</f>
        <v>-1.0487995578807536</v>
      </c>
      <c r="I1459">
        <f t="shared" si="68"/>
        <v>950.07583519188188</v>
      </c>
      <c r="J1459">
        <f t="shared" si="69"/>
        <v>235.58197996887577</v>
      </c>
      <c r="K1459">
        <f t="shared" si="70"/>
        <v>4.0328884039322634</v>
      </c>
    </row>
    <row r="1460" spans="1:11">
      <c r="A1460" s="862">
        <v>41863</v>
      </c>
      <c r="B1460">
        <v>580.49900000000002</v>
      </c>
      <c r="C1460">
        <v>253.42604</v>
      </c>
      <c r="D1460">
        <v>1.5774760000000001</v>
      </c>
      <c r="E1460">
        <f>LN(D1460/参数实验室!$E$53)/参数实验室!$E$55</f>
        <v>-0.15520597214466123</v>
      </c>
      <c r="F1460">
        <f t="shared" si="67"/>
        <v>0.43656585110396401</v>
      </c>
      <c r="G1460">
        <f>LN(F1460/参数实验室!$E$58)/参数实验室!$E$59</f>
        <v>-0.62553748127510655</v>
      </c>
      <c r="H1460">
        <f>INDEX(神经网络!$F$10:$BN$70,MATCH(ROUND(G1460*2,1)/2,神经网络!$D$10:$D$70,0),MATCH(ROUND(E1460*2,1)/2,神经网络!$F$8:$BN$8,0))</f>
        <v>-1.0487995578807536</v>
      </c>
      <c r="I1460">
        <f t="shared" si="68"/>
        <v>966.77283002518379</v>
      </c>
      <c r="J1460">
        <f t="shared" si="69"/>
        <v>231.63441203463529</v>
      </c>
      <c r="K1460">
        <f t="shared" si="70"/>
        <v>4.1737012282986106</v>
      </c>
    </row>
    <row r="1461" spans="1:11">
      <c r="A1461" s="862">
        <v>41864</v>
      </c>
      <c r="B1461">
        <v>569.529</v>
      </c>
      <c r="C1461">
        <v>252.04412099999999</v>
      </c>
      <c r="D1461">
        <v>1.5224770000000001</v>
      </c>
      <c r="E1461">
        <f>LN(D1461/参数实验室!$E$53)/参数实验室!$E$55</f>
        <v>-0.19707245077996885</v>
      </c>
      <c r="F1461">
        <f t="shared" si="67"/>
        <v>0.4425483531128353</v>
      </c>
      <c r="G1461">
        <f>LN(F1461/参数实验室!$E$58)/参数实验室!$E$59</f>
        <v>-0.61839395242837636</v>
      </c>
      <c r="H1461">
        <f>INDEX(神经网络!$F$10:$BN$70,MATCH(ROUND(G1461*2,1)/2,神经网络!$D$10:$D$70,0),MATCH(ROUND(E1461*2,1)/2,神经网络!$F$8:$BN$8,0))</f>
        <v>-1.0196304250094372</v>
      </c>
      <c r="I1461">
        <f t="shared" si="68"/>
        <v>985.93400266495723</v>
      </c>
      <c r="J1461">
        <f t="shared" si="69"/>
        <v>227.25709269382688</v>
      </c>
      <c r="K1461">
        <f t="shared" si="70"/>
        <v>4.338408060131532</v>
      </c>
    </row>
    <row r="1462" spans="1:11">
      <c r="A1462" s="862">
        <v>41865</v>
      </c>
      <c r="B1462">
        <v>539.67999999999995</v>
      </c>
      <c r="C1462">
        <v>248.98572999999999</v>
      </c>
      <c r="D1462">
        <v>1.4053</v>
      </c>
      <c r="E1462">
        <f>LN(D1462/参数实验室!$E$53)/参数实验室!$E$55</f>
        <v>-0.29155630517440262</v>
      </c>
      <c r="F1462">
        <f t="shared" si="67"/>
        <v>0.46135808256744743</v>
      </c>
      <c r="G1462">
        <f>LN(F1462/参数实验室!$E$58)/参数实验室!$E$59</f>
        <v>-0.5965470276928927</v>
      </c>
      <c r="H1462">
        <f>INDEX(神经网络!$F$10:$BN$70,MATCH(ROUND(G1462*2,1)/2,神经网络!$D$10:$D$70,0),MATCH(ROUND(E1462*2,1)/2,神经网络!$F$8:$BN$8,0))</f>
        <v>-1.0716853125150561</v>
      </c>
      <c r="I1462">
        <f t="shared" si="68"/>
        <v>1038.6211365085796</v>
      </c>
      <c r="J1462">
        <f t="shared" si="69"/>
        <v>215.34655440724615</v>
      </c>
      <c r="K1462">
        <f t="shared" si="70"/>
        <v>4.8230218466575625</v>
      </c>
    </row>
    <row r="1463" spans="1:11">
      <c r="A1463" s="862">
        <v>41866</v>
      </c>
      <c r="B1463">
        <v>516.59900000000005</v>
      </c>
      <c r="C1463">
        <v>245.956051</v>
      </c>
      <c r="D1463">
        <v>1.392728</v>
      </c>
      <c r="E1463">
        <f>LN(D1463/参数实验室!$E$53)/参数实验室!$E$55</f>
        <v>-0.30215802724119267</v>
      </c>
      <c r="F1463">
        <f t="shared" si="67"/>
        <v>0.47610632424762722</v>
      </c>
      <c r="G1463">
        <f>LN(F1463/参数实验室!$E$58)/参数实验室!$E$59</f>
        <v>-0.58003159966793116</v>
      </c>
      <c r="H1463">
        <f>INDEX(神经网络!$F$10:$BN$70,MATCH(ROUND(G1463*2,1)/2,神经网络!$D$10:$D$70,0),MATCH(ROUND(E1463*2,1)/2,神经网络!$F$8:$BN$8,0))</f>
        <v>-1.0716853125150561</v>
      </c>
      <c r="I1463">
        <f t="shared" si="68"/>
        <v>1086.2250582278743</v>
      </c>
      <c r="J1463">
        <f t="shared" si="69"/>
        <v>206.13662663102019</v>
      </c>
      <c r="K1463">
        <f t="shared" si="70"/>
        <v>5.269442291651508</v>
      </c>
    </row>
    <row r="1464" spans="1:11">
      <c r="A1464" s="862">
        <v>41867</v>
      </c>
      <c r="B1464">
        <v>493.48399999999998</v>
      </c>
      <c r="C1464">
        <v>248.380797</v>
      </c>
      <c r="D1464">
        <v>1.4519709999999999</v>
      </c>
      <c r="E1464">
        <f>LN(D1464/参数实验室!$E$53)/参数实验室!$E$55</f>
        <v>-0.25301242103566329</v>
      </c>
      <c r="F1464">
        <f t="shared" si="67"/>
        <v>0.50332087159867389</v>
      </c>
      <c r="G1464">
        <f>LN(F1464/参数实验室!$E$58)/参数实验室!$E$59</f>
        <v>-0.55085670442473311</v>
      </c>
      <c r="H1464">
        <f>INDEX(神经网络!$F$10:$BN$70,MATCH(ROUND(G1464*2,1)/2,神经网络!$D$10:$D$70,0),MATCH(ROUND(E1464*2,1)/2,神经网络!$F$8:$BN$8,0))</f>
        <v>-0.99029146429042614</v>
      </c>
      <c r="I1464">
        <f t="shared" si="68"/>
        <v>1138.3118289309771</v>
      </c>
      <c r="J1464">
        <f t="shared" si="69"/>
        <v>196.91313195802229</v>
      </c>
      <c r="K1464">
        <f t="shared" si="70"/>
        <v>5.7807816960305169</v>
      </c>
    </row>
    <row r="1465" spans="1:11">
      <c r="A1465" s="862">
        <v>41868</v>
      </c>
      <c r="B1465">
        <v>506.34699999999998</v>
      </c>
      <c r="C1465">
        <v>248.95608200000001</v>
      </c>
      <c r="D1465">
        <v>1.385219</v>
      </c>
      <c r="E1465">
        <f>LN(D1465/参数实验室!$E$53)/参数实验室!$E$55</f>
        <v>-0.30853596655029558</v>
      </c>
      <c r="F1465">
        <f t="shared" si="67"/>
        <v>0.49167089367568095</v>
      </c>
      <c r="G1465">
        <f>LN(F1465/参数实验室!$E$58)/参数实验室!$E$59</f>
        <v>-0.56314789651014552</v>
      </c>
      <c r="H1465">
        <f>INDEX(神经网络!$F$10:$BN$70,MATCH(ROUND(G1465*2,1)/2,神经网络!$D$10:$D$70,0),MATCH(ROUND(E1465*2,1)/2,神经网络!$F$8:$BN$8,0))</f>
        <v>-1.0182879402041995</v>
      </c>
      <c r="I1465">
        <f t="shared" si="68"/>
        <v>1108.9290087063212</v>
      </c>
      <c r="J1465">
        <f t="shared" si="69"/>
        <v>202.04580822792371</v>
      </c>
      <c r="K1465">
        <f t="shared" si="70"/>
        <v>5.488502921354157</v>
      </c>
    </row>
    <row r="1466" spans="1:11">
      <c r="A1466" s="862">
        <v>41869</v>
      </c>
      <c r="B1466">
        <v>492.12700000000001</v>
      </c>
      <c r="C1466">
        <v>245.980006</v>
      </c>
      <c r="D1466">
        <v>1.308492</v>
      </c>
      <c r="E1466">
        <f>LN(D1466/参数实验室!$E$53)/参数实验室!$E$55</f>
        <v>-0.37576175219667024</v>
      </c>
      <c r="F1466">
        <f t="shared" si="67"/>
        <v>0.49983034054217712</v>
      </c>
      <c r="G1466">
        <f>LN(F1466/参数实验室!$E$58)/参数实验室!$E$59</f>
        <v>-0.55450924794765855</v>
      </c>
      <c r="H1466">
        <f>INDEX(神经网络!$F$10:$BN$70,MATCH(ROUND(G1466*2,1)/2,神经网络!$D$10:$D$70,0),MATCH(ROUND(E1466*2,1)/2,神经网络!$F$8:$BN$8,0))</f>
        <v>-1.0694583551073733</v>
      </c>
      <c r="I1466">
        <f t="shared" si="68"/>
        <v>1140.6411596491712</v>
      </c>
      <c r="J1466">
        <f t="shared" si="69"/>
        <v>196.37165316627417</v>
      </c>
      <c r="K1466">
        <f t="shared" si="70"/>
        <v>5.8085835774033727</v>
      </c>
    </row>
    <row r="1467" spans="1:11">
      <c r="A1467" s="862">
        <v>41870</v>
      </c>
      <c r="B1467">
        <v>460.03100000000001</v>
      </c>
      <c r="C1467">
        <v>241.51880199999999</v>
      </c>
      <c r="D1467">
        <v>1.3585400000000001</v>
      </c>
      <c r="E1467">
        <f>LN(D1467/参数实验室!$E$53)/参数实验室!$E$55</f>
        <v>-0.33147940203062681</v>
      </c>
      <c r="F1467">
        <f t="shared" si="67"/>
        <v>0.5250054931080731</v>
      </c>
      <c r="G1467">
        <f>LN(F1467/参数实验室!$E$58)/参数实验室!$E$59</f>
        <v>-0.52871791834177595</v>
      </c>
      <c r="H1467">
        <f>INDEX(神经网络!$F$10:$BN$70,MATCH(ROUND(G1467*2,1)/2,神经网络!$D$10:$D$70,0),MATCH(ROUND(E1467*2,1)/2,神经网络!$F$8:$BN$8,0))</f>
        <v>-1.046251173373042</v>
      </c>
      <c r="I1467">
        <f t="shared" si="68"/>
        <v>1220.1996686045436</v>
      </c>
      <c r="J1467">
        <f t="shared" si="69"/>
        <v>183.56450261362264</v>
      </c>
      <c r="K1467">
        <f t="shared" si="70"/>
        <v>6.6472528796751718</v>
      </c>
    </row>
    <row r="1468" spans="1:11">
      <c r="A1468" s="862">
        <v>41871</v>
      </c>
      <c r="B1468">
        <v>477.45</v>
      </c>
      <c r="C1468">
        <v>239.66604799999999</v>
      </c>
      <c r="D1468">
        <v>1.43685</v>
      </c>
      <c r="E1468">
        <f>LN(D1468/参数实验室!$E$53)/参数实验室!$E$55</f>
        <v>-0.26536293477341755</v>
      </c>
      <c r="F1468">
        <f t="shared" si="67"/>
        <v>0.5019709875379621</v>
      </c>
      <c r="G1468">
        <f>LN(F1468/参数实验室!$E$58)/参数实验室!$E$59</f>
        <v>-0.55226623047696088</v>
      </c>
      <c r="H1468">
        <f>INDEX(神经网络!$F$10:$BN$70,MATCH(ROUND(G1468*2,1)/2,神经网络!$D$10:$D$70,0),MATCH(ROUND(E1468*2,1)/2,神经网络!$F$8:$BN$8,0))</f>
        <v>-0.99029146429042614</v>
      </c>
      <c r="I1468">
        <f t="shared" si="68"/>
        <v>1171.8600764882872</v>
      </c>
      <c r="J1468">
        <f t="shared" si="69"/>
        <v>190.51514305095554</v>
      </c>
      <c r="K1468">
        <f t="shared" si="70"/>
        <v>6.1510075142680876</v>
      </c>
    </row>
    <row r="1469" spans="1:11">
      <c r="A1469" s="862">
        <v>41872</v>
      </c>
      <c r="B1469">
        <v>504.065</v>
      </c>
      <c r="C1469">
        <v>236.501701</v>
      </c>
      <c r="D1469">
        <v>1.448839</v>
      </c>
      <c r="E1469">
        <f>LN(D1469/参数实验室!$E$53)/参数实验室!$E$55</f>
        <v>-0.25555997747398967</v>
      </c>
      <c r="F1469">
        <f t="shared" si="67"/>
        <v>0.46918889627329807</v>
      </c>
      <c r="G1469">
        <f>LN(F1469/参数实验室!$E$58)/参数实验室!$E$59</f>
        <v>-0.58771323133067566</v>
      </c>
      <c r="H1469">
        <f>INDEX(神经网络!$F$10:$BN$70,MATCH(ROUND(G1469*2,1)/2,神经网络!$D$10:$D$70,0),MATCH(ROUND(E1469*2,1)/2,神经网络!$F$8:$BN$8,0))</f>
        <v>-1.0480134933376115</v>
      </c>
      <c r="I1469">
        <f t="shared" si="68"/>
        <v>1107.1700442913329</v>
      </c>
      <c r="J1469">
        <f t="shared" si="69"/>
        <v>201.13523003870543</v>
      </c>
      <c r="K1469">
        <f t="shared" si="70"/>
        <v>5.504605255271664</v>
      </c>
    </row>
    <row r="1470" spans="1:11">
      <c r="A1470" s="862">
        <v>41873</v>
      </c>
      <c r="B1470">
        <v>525.04</v>
      </c>
      <c r="C1470">
        <v>235.12181899999999</v>
      </c>
      <c r="D1470">
        <v>1.4399820000000001</v>
      </c>
      <c r="E1470">
        <f>LN(D1470/参数实验室!$E$53)/参数实验室!$E$55</f>
        <v>-0.26279414478501001</v>
      </c>
      <c r="F1470">
        <f t="shared" si="67"/>
        <v>0.44781696442175833</v>
      </c>
      <c r="G1470">
        <f>LN(F1470/参数实验室!$E$58)/参数实验室!$E$59</f>
        <v>-0.61218238023804072</v>
      </c>
      <c r="H1470">
        <f>INDEX(神经网络!$F$10:$BN$70,MATCH(ROUND(G1470*2,1)/2,神经网络!$D$10:$D$70,0),MATCH(ROUND(E1470*2,1)/2,神经网络!$F$8:$BN$8,0))</f>
        <v>-1.0480134933376115</v>
      </c>
      <c r="I1470">
        <f t="shared" si="68"/>
        <v>1058.8867795657104</v>
      </c>
      <c r="J1470">
        <f t="shared" si="69"/>
        <v>209.50480826782638</v>
      </c>
      <c r="K1470">
        <f t="shared" si="70"/>
        <v>5.0542361691864022</v>
      </c>
    </row>
    <row r="1471" spans="1:11">
      <c r="A1471" s="862">
        <v>41874</v>
      </c>
      <c r="B1471">
        <v>517.64300000000003</v>
      </c>
      <c r="C1471">
        <v>232.60919899999999</v>
      </c>
      <c r="D1471">
        <v>1.3879429999999999</v>
      </c>
      <c r="E1471">
        <f>LN(D1471/参数实验室!$E$53)/参数实验室!$E$55</f>
        <v>-0.3062182881238979</v>
      </c>
      <c r="F1471">
        <f t="shared" si="67"/>
        <v>0.44936220329454851</v>
      </c>
      <c r="G1471">
        <f>LN(F1471/参数实验室!$E$58)/参数实验室!$E$59</f>
        <v>-0.61037443439836214</v>
      </c>
      <c r="H1471">
        <f>INDEX(神经网络!$F$10:$BN$70,MATCH(ROUND(G1471*2,1)/2,神经网络!$D$10:$D$70,0),MATCH(ROUND(E1471*2,1)/2,神经网络!$F$8:$BN$8,0))</f>
        <v>-1.0716853125150561</v>
      </c>
      <c r="I1471">
        <f t="shared" si="68"/>
        <v>1074.5211222835483</v>
      </c>
      <c r="J1471">
        <f t="shared" si="69"/>
        <v>206.55321016719193</v>
      </c>
      <c r="K1471">
        <f t="shared" si="70"/>
        <v>5.2021516461244559</v>
      </c>
    </row>
    <row r="1472" spans="1:11">
      <c r="A1472" s="862">
        <v>41875</v>
      </c>
      <c r="B1472">
        <v>501.23500000000001</v>
      </c>
      <c r="C1472">
        <v>235.27669599999999</v>
      </c>
      <c r="D1472">
        <v>1.419367</v>
      </c>
      <c r="E1472">
        <f>LN(D1472/参数实验室!$E$53)/参数实验室!$E$55</f>
        <v>-0.27980573345709803</v>
      </c>
      <c r="F1472">
        <f t="shared" si="67"/>
        <v>0.46939398884754652</v>
      </c>
      <c r="G1472">
        <f>LN(F1472/参数实验室!$E$58)/参数实验室!$E$59</f>
        <v>-0.58748385645026813</v>
      </c>
      <c r="H1472">
        <f>INDEX(神经网络!$F$10:$BN$70,MATCH(ROUND(G1472*2,1)/2,神经网络!$D$10:$D$70,0),MATCH(ROUND(E1472*2,1)/2,神经网络!$F$8:$BN$8,0))</f>
        <v>-1.0716853125150561</v>
      </c>
      <c r="I1472">
        <f t="shared" si="68"/>
        <v>1111.0223554997781</v>
      </c>
      <c r="J1472">
        <f t="shared" si="69"/>
        <v>200.00598539563453</v>
      </c>
      <c r="K1472">
        <f t="shared" si="70"/>
        <v>5.5549455347651211</v>
      </c>
    </row>
    <row r="1473" spans="1:11">
      <c r="A1473" s="862">
        <v>41876</v>
      </c>
      <c r="B1473">
        <v>511.39499999999998</v>
      </c>
      <c r="C1473">
        <v>235.03848199999999</v>
      </c>
      <c r="D1473">
        <v>1.4004920000000001</v>
      </c>
      <c r="E1473">
        <f>LN(D1473/参数实验室!$E$53)/参数实验室!$E$55</f>
        <v>-0.29559955510102948</v>
      </c>
      <c r="F1473">
        <f t="shared" si="67"/>
        <v>0.45960262028373372</v>
      </c>
      <c r="G1473">
        <f>LN(F1473/参数实验室!$E$58)/参数实验室!$E$59</f>
        <v>-0.59854790045563755</v>
      </c>
      <c r="H1473">
        <f>INDEX(神经网络!$F$10:$BN$70,MATCH(ROUND(G1473*2,1)/2,神经网络!$D$10:$D$70,0),MATCH(ROUND(E1473*2,1)/2,神经网络!$F$8:$BN$8,0))</f>
        <v>-1.0716853125150561</v>
      </c>
      <c r="I1473">
        <f t="shared" si="68"/>
        <v>1086.8876282419205</v>
      </c>
      <c r="J1473">
        <f t="shared" si="69"/>
        <v>204.06009337217176</v>
      </c>
      <c r="K1473">
        <f t="shared" si="70"/>
        <v>5.3263115304941948</v>
      </c>
    </row>
    <row r="1474" spans="1:11">
      <c r="A1474" s="862">
        <v>41877</v>
      </c>
      <c r="B1474">
        <v>502.38600000000002</v>
      </c>
      <c r="C1474">
        <v>232.40186399999999</v>
      </c>
      <c r="D1474">
        <v>1.42869</v>
      </c>
      <c r="E1474">
        <f>LN(D1474/参数实验室!$E$53)/参数实验室!$E$55</f>
        <v>-0.27208195631361431</v>
      </c>
      <c r="F1474">
        <f t="shared" si="67"/>
        <v>0.46259621884367791</v>
      </c>
      <c r="G1474">
        <f>LN(F1474/参数实验室!$E$58)/参数实验室!$E$59</f>
        <v>-0.59514037539753906</v>
      </c>
      <c r="H1474">
        <f>INDEX(神经网络!$F$10:$BN$70,MATCH(ROUND(G1474*2,1)/2,神经网络!$D$10:$D$70,0),MATCH(ROUND(E1474*2,1)/2,神经网络!$F$8:$BN$8,0))</f>
        <v>-1.0480134933376115</v>
      </c>
      <c r="I1474">
        <f t="shared" si="68"/>
        <v>1107.4073767366037</v>
      </c>
      <c r="J1474">
        <f t="shared" si="69"/>
        <v>200.46526475400015</v>
      </c>
      <c r="K1474">
        <f t="shared" si="70"/>
        <v>5.5241858388561864</v>
      </c>
    </row>
    <row r="1475" spans="1:11">
      <c r="A1475" s="862">
        <v>41878</v>
      </c>
      <c r="B1475">
        <v>511.83600000000001</v>
      </c>
      <c r="C1475">
        <v>229.94175000000001</v>
      </c>
      <c r="D1475">
        <v>1.424126</v>
      </c>
      <c r="E1475">
        <f>LN(D1475/参数实验室!$E$53)/参数实验室!$E$55</f>
        <v>-0.27585675174322583</v>
      </c>
      <c r="F1475">
        <f t="shared" si="67"/>
        <v>0.44924888050078543</v>
      </c>
      <c r="G1475">
        <f>LN(F1475/参数实验室!$E$58)/参数实验室!$E$59</f>
        <v>-0.61050681185924094</v>
      </c>
      <c r="H1475">
        <f>INDEX(神经网络!$F$10:$BN$70,MATCH(ROUND(G1475*2,1)/2,神经网络!$D$10:$D$70,0),MATCH(ROUND(E1475*2,1)/2,神经网络!$F$8:$BN$8,0))</f>
        <v>-1.0716853125150561</v>
      </c>
      <c r="I1475">
        <f t="shared" si="68"/>
        <v>1085.5766312460391</v>
      </c>
      <c r="J1475">
        <f t="shared" si="69"/>
        <v>204.23606400383053</v>
      </c>
      <c r="K1475">
        <f t="shared" si="70"/>
        <v>5.3153033306873692</v>
      </c>
    </row>
    <row r="1476" spans="1:11">
      <c r="A1476" s="862">
        <v>41879</v>
      </c>
      <c r="B1476">
        <v>512.21799999999996</v>
      </c>
      <c r="C1476">
        <v>226.82954899999999</v>
      </c>
      <c r="D1476">
        <v>1.419627</v>
      </c>
      <c r="E1476">
        <f>LN(D1476/参数实验室!$E$53)/参数实验室!$E$55</f>
        <v>-0.27958964575540501</v>
      </c>
      <c r="F1476">
        <f t="shared" ref="F1476:F1539" si="71">C1476/B1476</f>
        <v>0.44283791081141233</v>
      </c>
      <c r="G1476">
        <f>LN(F1476/参数实验室!$E$58)/参数实验室!$E$59</f>
        <v>-0.61805065472789422</v>
      </c>
      <c r="H1476">
        <f>INDEX(神经网络!$F$10:$BN$70,MATCH(ROUND(G1476*2,1)/2,神经网络!$D$10:$D$70,0),MATCH(ROUND(E1476*2,1)/2,神经网络!$F$8:$BN$8,0))</f>
        <v>-1.0716853125150561</v>
      </c>
      <c r="I1476">
        <f t="shared" si="68"/>
        <v>1084.7083502439943</v>
      </c>
      <c r="J1476">
        <f t="shared" si="69"/>
        <v>204.38849207932628</v>
      </c>
      <c r="K1476">
        <f t="shared" si="70"/>
        <v>5.3070911146161919</v>
      </c>
    </row>
    <row r="1477" spans="1:11">
      <c r="A1477" s="862">
        <v>41880</v>
      </c>
      <c r="B1477">
        <v>508.08300000000003</v>
      </c>
      <c r="C1477">
        <v>227.34422499999999</v>
      </c>
      <c r="D1477">
        <v>1.4275500000000001</v>
      </c>
      <c r="E1477">
        <f>LN(D1477/参数实验室!$E$53)/参数实验室!$E$55</f>
        <v>-0.27302369704236545</v>
      </c>
      <c r="F1477">
        <f t="shared" si="71"/>
        <v>0.44745489418067519</v>
      </c>
      <c r="G1477">
        <f>LN(F1477/参数实验室!$E$58)/参数实验室!$E$59</f>
        <v>-0.61260690835974296</v>
      </c>
      <c r="H1477">
        <f>INDEX(神经网络!$F$10:$BN$70,MATCH(ROUND(G1477*2,1)/2,神经网络!$D$10:$D$70,0),MATCH(ROUND(E1477*2,1)/2,神经网络!$F$8:$BN$8,0))</f>
        <v>-1.0480134933376115</v>
      </c>
      <c r="I1477">
        <f t="shared" si="68"/>
        <v>1094.0926298676384</v>
      </c>
      <c r="J1477">
        <f t="shared" si="69"/>
        <v>202.73851801604073</v>
      </c>
      <c r="K1477">
        <f t="shared" si="70"/>
        <v>5.3965701267534838</v>
      </c>
    </row>
    <row r="1478" spans="1:11">
      <c r="A1478" s="862">
        <v>41881</v>
      </c>
      <c r="B1478">
        <v>510.36099999999999</v>
      </c>
      <c r="C1478">
        <v>223.74962400000001</v>
      </c>
      <c r="D1478">
        <v>1.406342</v>
      </c>
      <c r="E1478">
        <f>LN(D1478/参数实验室!$E$53)/参数实验室!$E$55</f>
        <v>-0.29068186743553048</v>
      </c>
      <c r="F1478">
        <f t="shared" si="71"/>
        <v>0.43841442429966243</v>
      </c>
      <c r="G1478">
        <f>LN(F1478/参数实验室!$E$58)/参数实验室!$E$59</f>
        <v>-0.62331975686115404</v>
      </c>
      <c r="H1478">
        <f>INDEX(神经网络!$F$10:$BN$70,MATCH(ROUND(G1478*2,1)/2,神经网络!$D$10:$D$70,0),MATCH(ROUND(E1478*2,1)/2,神经网络!$F$8:$BN$8,0))</f>
        <v>-1.0716853125150561</v>
      </c>
      <c r="I1478">
        <f t="shared" si="68"/>
        <v>1088.9517196120614</v>
      </c>
      <c r="J1478">
        <f t="shared" si="69"/>
        <v>203.64750009975643</v>
      </c>
      <c r="K1478">
        <f t="shared" si="70"/>
        <v>5.347238336236094</v>
      </c>
    </row>
    <row r="1479" spans="1:11">
      <c r="A1479" s="862">
        <v>41882</v>
      </c>
      <c r="B1479">
        <v>504.55599999999998</v>
      </c>
      <c r="C1479">
        <v>219.84253000000001</v>
      </c>
      <c r="D1479">
        <v>1.342662</v>
      </c>
      <c r="E1479">
        <f>LN(D1479/参数实验室!$E$53)/参数实验室!$E$55</f>
        <v>-0.34534903322332006</v>
      </c>
      <c r="F1479">
        <f t="shared" si="71"/>
        <v>0.43571482650092364</v>
      </c>
      <c r="G1479">
        <f>LN(F1479/参数实验室!$E$58)/参数实验室!$E$59</f>
        <v>-0.62656160999159782</v>
      </c>
      <c r="H1479">
        <f>INDEX(神经网络!$F$10:$BN$70,MATCH(ROUND(G1479*2,1)/2,神经网络!$D$10:$D$70,0),MATCH(ROUND(E1479*2,1)/2,神经网络!$F$8:$BN$8,0))</f>
        <v>-1.1415630312234015</v>
      </c>
      <c r="I1479">
        <f t="shared" si="68"/>
        <v>1102.2256839994423</v>
      </c>
      <c r="J1479">
        <f t="shared" si="69"/>
        <v>201.33115198914632</v>
      </c>
      <c r="K1479">
        <f t="shared" si="70"/>
        <v>5.4746901962735643</v>
      </c>
    </row>
    <row r="1480" spans="1:11">
      <c r="A1480" s="862">
        <v>41883</v>
      </c>
      <c r="B1480">
        <v>475.19200000000001</v>
      </c>
      <c r="C1480">
        <v>223.651443</v>
      </c>
      <c r="D1480">
        <v>1.331367</v>
      </c>
      <c r="E1480">
        <f>LN(D1480/参数实验室!$E$53)/参数实验室!$E$55</f>
        <v>-0.35531556099171141</v>
      </c>
      <c r="F1480">
        <f t="shared" si="71"/>
        <v>0.47065489949325745</v>
      </c>
      <c r="G1480">
        <f>LN(F1480/参数实验室!$E$58)/参数实验室!$E$59</f>
        <v>-0.58607585638673154</v>
      </c>
      <c r="H1480">
        <f>INDEX(神经网络!$F$10:$BN$70,MATCH(ROUND(G1480*2,1)/2,神经网络!$D$10:$D$70,0),MATCH(ROUND(E1480*2,1)/2,神经网络!$F$8:$BN$8,0))</f>
        <v>-1.0966225125561302</v>
      </c>
      <c r="I1480">
        <f t="shared" si="68"/>
        <v>1175.4535305981635</v>
      </c>
      <c r="J1480">
        <f t="shared" si="69"/>
        <v>189.61414149475266</v>
      </c>
      <c r="K1480">
        <f t="shared" si="70"/>
        <v>6.1991870507753912</v>
      </c>
    </row>
    <row r="1481" spans="1:11">
      <c r="A1481" s="862">
        <v>41884</v>
      </c>
      <c r="B1481">
        <v>481.846</v>
      </c>
      <c r="C1481">
        <v>224.80706699999999</v>
      </c>
      <c r="D1481">
        <v>1.33209</v>
      </c>
      <c r="E1481">
        <f>LN(D1481/参数实验室!$E$53)/参数实验室!$E$55</f>
        <v>-0.35467506886712119</v>
      </c>
      <c r="F1481">
        <f t="shared" si="71"/>
        <v>0.46655376821640104</v>
      </c>
      <c r="G1481">
        <f>LN(F1481/参数实验室!$E$58)/参数实验室!$E$59</f>
        <v>-0.59066930317228739</v>
      </c>
      <c r="H1481">
        <f>INDEX(神经网络!$F$10:$BN$70,MATCH(ROUND(G1481*2,1)/2,神经网络!$D$10:$D$70,0),MATCH(ROUND(E1481*2,1)/2,神经网络!$F$8:$BN$8,0))</f>
        <v>-1.0966225125561302</v>
      </c>
      <c r="I1481">
        <f t="shared" si="68"/>
        <v>1157.4035683458569</v>
      </c>
      <c r="J1481">
        <f t="shared" si="69"/>
        <v>192.26926299828403</v>
      </c>
      <c r="K1481">
        <f t="shared" si="70"/>
        <v>6.0197014868475698</v>
      </c>
    </row>
    <row r="1482" spans="1:11">
      <c r="A1482" s="862">
        <v>41885</v>
      </c>
      <c r="B1482">
        <v>482.65100000000001</v>
      </c>
      <c r="C1482">
        <v>219.52443500000001</v>
      </c>
      <c r="D1482">
        <v>1.3309930000000001</v>
      </c>
      <c r="E1482">
        <f>LN(D1482/参数实验室!$E$53)/参数实验室!$E$55</f>
        <v>-0.35564701708040547</v>
      </c>
      <c r="F1482">
        <f t="shared" si="71"/>
        <v>0.454830581517494</v>
      </c>
      <c r="G1482">
        <f>LN(F1482/参数实验室!$E$58)/参数实验室!$E$59</f>
        <v>-0.60402593115755132</v>
      </c>
      <c r="H1482">
        <f>INDEX(神经网络!$F$10:$BN$70,MATCH(ROUND(G1482*2,1)/2,神经网络!$D$10:$D$70,0),MATCH(ROUND(E1482*2,1)/2,神经网络!$F$8:$BN$8,0))</f>
        <v>-1.0966225125561302</v>
      </c>
      <c r="I1482">
        <f t="shared" si="68"/>
        <v>1155.2831107279158</v>
      </c>
      <c r="J1482">
        <f t="shared" si="69"/>
        <v>192.59047923067698</v>
      </c>
      <c r="K1482">
        <f t="shared" si="70"/>
        <v>5.9986512071770957</v>
      </c>
    </row>
    <row r="1483" spans="1:11">
      <c r="A1483" s="862">
        <v>41886</v>
      </c>
      <c r="B1483">
        <v>477.17099999999999</v>
      </c>
      <c r="C1483">
        <v>216.71885599999999</v>
      </c>
      <c r="D1483">
        <v>1.3742890000000001</v>
      </c>
      <c r="E1483">
        <f>LN(D1483/参数实验室!$E$53)/参数实验室!$E$55</f>
        <v>-0.31788166903741644</v>
      </c>
      <c r="F1483">
        <f t="shared" si="71"/>
        <v>0.45417440707838486</v>
      </c>
      <c r="G1483">
        <f>LN(F1483/参数实验室!$E$58)/参数实验室!$E$59</f>
        <v>-0.60478367368146146</v>
      </c>
      <c r="H1483">
        <f>INDEX(神经网络!$F$10:$BN$70,MATCH(ROUND(G1483*2,1)/2,神经网络!$D$10:$D$70,0),MATCH(ROUND(E1483*2,1)/2,神经网络!$F$8:$BN$8,0))</f>
        <v>-1.0716853125150561</v>
      </c>
      <c r="I1483">
        <f t="shared" si="68"/>
        <v>1169.6675497582887</v>
      </c>
      <c r="J1483">
        <f t="shared" si="69"/>
        <v>190.403814692151</v>
      </c>
      <c r="K1483">
        <f t="shared" si="70"/>
        <v>6.1430888433061721</v>
      </c>
    </row>
    <row r="1484" spans="1:11">
      <c r="A1484" s="862">
        <v>41887</v>
      </c>
      <c r="B1484">
        <v>488.17599999999999</v>
      </c>
      <c r="C1484">
        <v>219.40335200000001</v>
      </c>
      <c r="D1484">
        <v>1.343655</v>
      </c>
      <c r="E1484">
        <f>LN(D1484/参数实验室!$E$53)/参数实验室!$E$55</f>
        <v>-0.34447683904473064</v>
      </c>
      <c r="F1484">
        <f t="shared" si="71"/>
        <v>0.44943494149650948</v>
      </c>
      <c r="G1484">
        <f>LN(F1484/参数实验室!$E$58)/参数实验室!$E$59</f>
        <v>-0.61028948321735244</v>
      </c>
      <c r="H1484">
        <f>INDEX(神经网络!$F$10:$BN$70,MATCH(ROUND(G1484*2,1)/2,神经网络!$D$10:$D$70,0),MATCH(ROUND(E1484*2,1)/2,神经网络!$F$8:$BN$8,0))</f>
        <v>-1.0966225125561302</v>
      </c>
      <c r="I1484">
        <f t="shared" si="68"/>
        <v>1140.7577072756487</v>
      </c>
      <c r="J1484">
        <f t="shared" si="69"/>
        <v>194.79509995610695</v>
      </c>
      <c r="K1484">
        <f t="shared" si="70"/>
        <v>5.8561930332574841</v>
      </c>
    </row>
    <row r="1485" spans="1:11">
      <c r="A1485" s="862">
        <v>41888</v>
      </c>
      <c r="B1485">
        <v>484.69499999999999</v>
      </c>
      <c r="C1485">
        <v>217.1498</v>
      </c>
      <c r="D1485">
        <v>1.3486590000000001</v>
      </c>
      <c r="E1485">
        <f>LN(D1485/参数实验室!$E$53)/参数实验室!$E$55</f>
        <v>-0.34009139809639938</v>
      </c>
      <c r="F1485">
        <f t="shared" si="71"/>
        <v>0.44801328670607288</v>
      </c>
      <c r="G1485">
        <f>LN(F1485/参数实验室!$E$58)/参数实验室!$E$59</f>
        <v>-0.61195233543616145</v>
      </c>
      <c r="H1485">
        <f>INDEX(神经网络!$F$10:$BN$70,MATCH(ROUND(G1485*2,1)/2,神经网络!$D$10:$D$70,0),MATCH(ROUND(E1485*2,1)/2,神经网络!$F$8:$BN$8,0))</f>
        <v>-1.0966225125561302</v>
      </c>
      <c r="I1485">
        <f t="shared" si="68"/>
        <v>1149.6779807221437</v>
      </c>
      <c r="J1485">
        <f t="shared" si="69"/>
        <v>193.40608914249216</v>
      </c>
      <c r="K1485">
        <f t="shared" si="70"/>
        <v>5.9443732398472582</v>
      </c>
    </row>
    <row r="1486" spans="1:11">
      <c r="A1486" s="862">
        <v>41889</v>
      </c>
      <c r="B1486">
        <v>487.596</v>
      </c>
      <c r="C1486">
        <v>217.747874</v>
      </c>
      <c r="D1486">
        <v>1.34317</v>
      </c>
      <c r="E1486">
        <f>LN(D1486/参数实验室!$E$53)/参数实验室!$E$55</f>
        <v>-0.34490275463621223</v>
      </c>
      <c r="F1486">
        <f t="shared" si="71"/>
        <v>0.44657436484302576</v>
      </c>
      <c r="G1486">
        <f>LN(F1486/参数实验室!$E$58)/参数实验室!$E$59</f>
        <v>-0.61364076609467799</v>
      </c>
      <c r="H1486">
        <f>INDEX(神经网络!$F$10:$BN$70,MATCH(ROUND(G1486*2,1)/2,神经网络!$D$10:$D$70,0),MATCH(ROUND(E1486*2,1)/2,神经网络!$F$8:$BN$8,0))</f>
        <v>-1.0966225125561302</v>
      </c>
      <c r="I1486">
        <f t="shared" si="68"/>
        <v>1142.1320544082334</v>
      </c>
      <c r="J1486">
        <f t="shared" si="69"/>
        <v>194.56366465823373</v>
      </c>
      <c r="K1486">
        <f t="shared" si="70"/>
        <v>5.870222769572508</v>
      </c>
    </row>
    <row r="1487" spans="1:11">
      <c r="A1487" s="862">
        <v>41890</v>
      </c>
      <c r="B1487">
        <v>485.55099999999999</v>
      </c>
      <c r="C1487">
        <v>222.98866100000001</v>
      </c>
      <c r="D1487">
        <v>1.31734</v>
      </c>
      <c r="E1487">
        <f>LN(D1487/参数实验室!$E$53)/参数实验室!$E$55</f>
        <v>-0.36781113219531941</v>
      </c>
      <c r="F1487">
        <f t="shared" si="71"/>
        <v>0.45924869066277285</v>
      </c>
      <c r="G1487">
        <f>LN(F1487/参数实验室!$E$58)/参数实验室!$E$59</f>
        <v>-0.59895223443111689</v>
      </c>
      <c r="H1487">
        <f>INDEX(神经网络!$F$10:$BN$70,MATCH(ROUND(G1487*2,1)/2,神经网络!$D$10:$D$70,0),MATCH(ROUND(E1487*2,1)/2,神经网络!$F$8:$BN$8,0))</f>
        <v>-1.0966225125561302</v>
      </c>
      <c r="I1487">
        <f t="shared" si="68"/>
        <v>1147.3850453964594</v>
      </c>
      <c r="J1487">
        <f t="shared" si="69"/>
        <v>193.7476557200429</v>
      </c>
      <c r="K1487">
        <f t="shared" si="70"/>
        <v>5.9220589850871894</v>
      </c>
    </row>
    <row r="1488" spans="1:11">
      <c r="A1488" s="862">
        <v>41891</v>
      </c>
      <c r="B1488">
        <v>479.012</v>
      </c>
      <c r="C1488">
        <v>227.42664600000001</v>
      </c>
      <c r="D1488">
        <v>1.331124</v>
      </c>
      <c r="E1488">
        <f>LN(D1488/参数实验室!$E$53)/参数实验室!$E$55</f>
        <v>-0.3555309082278757</v>
      </c>
      <c r="F1488">
        <f t="shared" si="71"/>
        <v>0.47478277370921818</v>
      </c>
      <c r="G1488">
        <f>LN(F1488/参数实验室!$E$58)/参数实验室!$E$59</f>
        <v>-0.58149269813129656</v>
      </c>
      <c r="H1488">
        <f>INDEX(神经网络!$F$10:$BN$70,MATCH(ROUND(G1488*2,1)/2,神经网络!$D$10:$D$70,0),MATCH(ROUND(E1488*2,1)/2,神经网络!$F$8:$BN$8,0))</f>
        <v>-1.0966225125561302</v>
      </c>
      <c r="I1488">
        <f t="shared" si="68"/>
        <v>1164.3300943127847</v>
      </c>
      <c r="J1488">
        <f t="shared" si="69"/>
        <v>191.13842224971052</v>
      </c>
      <c r="K1488">
        <f t="shared" si="70"/>
        <v>6.0915543856046872</v>
      </c>
    </row>
    <row r="1489" spans="1:11">
      <c r="A1489" s="862">
        <v>41892</v>
      </c>
      <c r="B1489">
        <v>472.04300000000001</v>
      </c>
      <c r="C1489">
        <v>231.145388</v>
      </c>
      <c r="D1489">
        <v>1.343736</v>
      </c>
      <c r="E1489">
        <f>LN(D1489/参数实验室!$E$53)/参数实验室!$E$55</f>
        <v>-0.34440572173222156</v>
      </c>
      <c r="F1489">
        <f t="shared" si="71"/>
        <v>0.48967019530000444</v>
      </c>
      <c r="G1489">
        <f>LN(F1489/参数实验室!$E$58)/参数实验室!$E$59</f>
        <v>-0.56528798031612093</v>
      </c>
      <c r="H1489">
        <f>INDEX(神经网络!$F$10:$BN$70,MATCH(ROUND(G1489*2,1)/2,神经网络!$D$10:$D$70,0),MATCH(ROUND(E1489*2,1)/2,神经网络!$F$8:$BN$8,0))</f>
        <v>-1.046251173373042</v>
      </c>
      <c r="I1489">
        <f t="shared" si="68"/>
        <v>1182.9063145450386</v>
      </c>
      <c r="J1489">
        <f t="shared" si="69"/>
        <v>188.35760743785144</v>
      </c>
      <c r="K1489">
        <f t="shared" si="70"/>
        <v>6.2801090470175902</v>
      </c>
    </row>
    <row r="1490" spans="1:11">
      <c r="A1490" s="862">
        <v>41893</v>
      </c>
      <c r="B1490">
        <v>484.654</v>
      </c>
      <c r="C1490">
        <v>231.953259</v>
      </c>
      <c r="D1490">
        <v>1.3425609999999999</v>
      </c>
      <c r="E1490">
        <f>LN(D1490/参数实验室!$E$53)/参数实验室!$E$55</f>
        <v>-0.34543778196239883</v>
      </c>
      <c r="F1490">
        <f t="shared" si="71"/>
        <v>0.47859557333685476</v>
      </c>
      <c r="G1490">
        <f>LN(F1490/参数实验室!$E$58)/参数实验室!$E$59</f>
        <v>-0.57729462928443431</v>
      </c>
      <c r="H1490">
        <f>INDEX(神经网络!$F$10:$BN$70,MATCH(ROUND(G1490*2,1)/2,神经网络!$D$10:$D$70,0),MATCH(ROUND(E1490*2,1)/2,神经网络!$F$8:$BN$8,0))</f>
        <v>-1.0966225125561302</v>
      </c>
      <c r="I1490">
        <f t="shared" si="68"/>
        <v>1149.8423998273904</v>
      </c>
      <c r="J1490">
        <f t="shared" si="69"/>
        <v>193.38972906109072</v>
      </c>
      <c r="K1490">
        <f t="shared" si="70"/>
        <v>5.9457263082682212</v>
      </c>
    </row>
    <row r="1491" spans="1:11">
      <c r="A1491" s="862">
        <v>41894</v>
      </c>
      <c r="B1491">
        <v>474.61</v>
      </c>
      <c r="C1491">
        <v>230.89703299999999</v>
      </c>
      <c r="D1491">
        <v>1.33422</v>
      </c>
      <c r="E1491">
        <f>LN(D1491/参数实验室!$E$53)/参数实验室!$E$55</f>
        <v>-0.35279016055247664</v>
      </c>
      <c r="F1491">
        <f t="shared" si="71"/>
        <v>0.48649845768104333</v>
      </c>
      <c r="G1491">
        <f>LN(F1491/参数实验室!$E$58)/参数实验室!$E$59</f>
        <v>-0.56869867203623237</v>
      </c>
      <c r="H1491">
        <f>INDEX(神经网络!$F$10:$BN$70,MATCH(ROUND(G1491*2,1)/2,神经网络!$D$10:$D$70,0),MATCH(ROUND(E1491*2,1)/2,神经网络!$F$8:$BN$8,0))</f>
        <v>-1.046251173373042</v>
      </c>
      <c r="I1491">
        <f t="shared" si="68"/>
        <v>1175.9742631982297</v>
      </c>
      <c r="J1491">
        <f t="shared" si="69"/>
        <v>189.38190814412812</v>
      </c>
      <c r="K1491">
        <f t="shared" si="70"/>
        <v>6.2095385706181636</v>
      </c>
    </row>
    <row r="1492" spans="1:11">
      <c r="A1492" s="862">
        <v>41895</v>
      </c>
      <c r="B1492">
        <v>476.11900000000003</v>
      </c>
      <c r="C1492">
        <v>231.01156399999999</v>
      </c>
      <c r="D1492">
        <v>1.345297</v>
      </c>
      <c r="E1492">
        <f>LN(D1492/参数实验室!$E$53)/参数实验室!$E$55</f>
        <v>-0.34303601372141973</v>
      </c>
      <c r="F1492">
        <f t="shared" si="71"/>
        <v>0.4851971124865842</v>
      </c>
      <c r="G1492">
        <f>LN(F1492/参数实验室!$E$58)/参数实验室!$E$59</f>
        <v>-0.57010449648594341</v>
      </c>
      <c r="H1492">
        <f>INDEX(神经网络!$F$10:$BN$70,MATCH(ROUND(G1492*2,1)/2,神经网络!$D$10:$D$70,0),MATCH(ROUND(E1492*2,1)/2,神经网络!$F$8:$BN$8,0))</f>
        <v>-1.046251173373042</v>
      </c>
      <c r="I1492">
        <f t="shared" si="68"/>
        <v>1172.0623777361322</v>
      </c>
      <c r="J1492">
        <f t="shared" si="69"/>
        <v>189.98403894497406</v>
      </c>
      <c r="K1492">
        <f t="shared" si="70"/>
        <v>6.1692676092416479</v>
      </c>
    </row>
    <row r="1493" spans="1:11">
      <c r="A1493" s="862">
        <v>41896</v>
      </c>
      <c r="B1493">
        <v>480.77</v>
      </c>
      <c r="C1493">
        <v>232.22686300000001</v>
      </c>
      <c r="D1493">
        <v>1.338708</v>
      </c>
      <c r="E1493">
        <f>LN(D1493/参数实验室!$E$53)/参数实验室!$E$55</f>
        <v>-0.34882840959274036</v>
      </c>
      <c r="F1493">
        <f t="shared" si="71"/>
        <v>0.48303110219023654</v>
      </c>
      <c r="G1493">
        <f>LN(F1493/参数实验室!$E$58)/参数实验室!$E$59</f>
        <v>-0.57245278822259416</v>
      </c>
      <c r="H1493">
        <f>INDEX(神经网络!$F$10:$BN$70,MATCH(ROUND(G1493*2,1)/2,神经网络!$D$10:$D$70,0),MATCH(ROUND(E1493*2,1)/2,神经网络!$F$8:$BN$8,0))</f>
        <v>-1.046251173373042</v>
      </c>
      <c r="I1493">
        <f t="shared" si="68"/>
        <v>1160.0834619856337</v>
      </c>
      <c r="J1493">
        <f t="shared" si="69"/>
        <v>191.83991061809164</v>
      </c>
      <c r="K1493">
        <f t="shared" si="70"/>
        <v>6.0471434658614305</v>
      </c>
    </row>
    <row r="1494" spans="1:11">
      <c r="A1494" s="862">
        <v>41897</v>
      </c>
      <c r="B1494">
        <v>477.70600000000002</v>
      </c>
      <c r="C1494">
        <v>232.451247</v>
      </c>
      <c r="D1494">
        <v>1.3307819999999999</v>
      </c>
      <c r="E1494">
        <f>LN(D1494/参数实验室!$E$53)/参数实验室!$E$55</f>
        <v>-0.35583405613141456</v>
      </c>
      <c r="F1494">
        <f t="shared" si="71"/>
        <v>0.48659896882182763</v>
      </c>
      <c r="G1494">
        <f>LN(F1494/参数实验室!$E$58)/参数实验室!$E$59</f>
        <v>-0.5685902477873005</v>
      </c>
      <c r="H1494">
        <f>INDEX(神经网络!$F$10:$BN$70,MATCH(ROUND(G1494*2,1)/2,神经网络!$D$10:$D$70,0),MATCH(ROUND(E1494*2,1)/2,神经网络!$F$8:$BN$8,0))</f>
        <v>-1.046251173373042</v>
      </c>
      <c r="I1494">
        <f t="shared" si="68"/>
        <v>1167.8187518865664</v>
      </c>
      <c r="J1494">
        <f t="shared" si="69"/>
        <v>190.61729380312019</v>
      </c>
      <c r="K1494">
        <f t="shared" si="70"/>
        <v>6.1265099749698075</v>
      </c>
    </row>
    <row r="1495" spans="1:11">
      <c r="A1495" s="862">
        <v>41898</v>
      </c>
      <c r="B1495">
        <v>476.80700000000002</v>
      </c>
      <c r="C1495">
        <v>232.551906</v>
      </c>
      <c r="D1495">
        <v>1.307412</v>
      </c>
      <c r="E1495">
        <f>LN(D1495/参数实验室!$E$53)/参数实验室!$E$55</f>
        <v>-0.37673589618351622</v>
      </c>
      <c r="F1495">
        <f t="shared" si="71"/>
        <v>0.48772754175169408</v>
      </c>
      <c r="G1495">
        <f>LN(F1495/参数实验室!$E$58)/参数实验室!$E$59</f>
        <v>-0.56737435901975863</v>
      </c>
      <c r="H1495">
        <f>INDEX(神经网络!$F$10:$BN$70,MATCH(ROUND(G1495*2,1)/2,神经网络!$D$10:$D$70,0),MATCH(ROUND(E1495*2,1)/2,神经网络!$F$8:$BN$8,0))</f>
        <v>-1.0694583551073733</v>
      </c>
      <c r="I1495">
        <f t="shared" ref="I1495:I1558" si="72">I1494*(1+(B1495-B1494)/B1494*H1494)</f>
        <v>1170.1181300266026</v>
      </c>
      <c r="J1495">
        <f t="shared" ref="J1495:J1558" si="73">J1494*B1495/B1494</f>
        <v>190.25856909141675</v>
      </c>
      <c r="K1495">
        <f t="shared" ref="K1495:K1558" si="74">I1495/J1495</f>
        <v>6.1501468008222862</v>
      </c>
    </row>
    <row r="1496" spans="1:11">
      <c r="A1496" s="862">
        <v>41899</v>
      </c>
      <c r="B1496">
        <v>469.81299999999999</v>
      </c>
      <c r="C1496">
        <v>234.53410400000001</v>
      </c>
      <c r="D1496">
        <v>1.285606</v>
      </c>
      <c r="E1496">
        <f>LN(D1496/参数实验室!$E$53)/参数实验室!$E$55</f>
        <v>-0.39657864752767236</v>
      </c>
      <c r="F1496">
        <f t="shared" si="71"/>
        <v>0.49920735271267508</v>
      </c>
      <c r="G1496">
        <f>LN(F1496/参数实验室!$E$58)/参数实验室!$E$59</f>
        <v>-0.55516383330654029</v>
      </c>
      <c r="H1496">
        <f>INDEX(神经网络!$F$10:$BN$70,MATCH(ROUND(G1496*2,1)/2,神经网络!$D$10:$D$70,0),MATCH(ROUND(E1496*2,1)/2,神经网络!$F$8:$BN$8,0))</f>
        <v>-1.0694583551073733</v>
      </c>
      <c r="I1496">
        <f t="shared" si="72"/>
        <v>1188.4740684223755</v>
      </c>
      <c r="J1496">
        <f t="shared" si="73"/>
        <v>187.4677786201666</v>
      </c>
      <c r="K1496">
        <f t="shared" si="74"/>
        <v>6.3396178114980177</v>
      </c>
    </row>
    <row r="1497" spans="1:11">
      <c r="A1497" s="862">
        <v>41900</v>
      </c>
      <c r="B1497">
        <v>453.85700000000003</v>
      </c>
      <c r="C1497">
        <v>235.801568</v>
      </c>
      <c r="D1497">
        <v>1.205033</v>
      </c>
      <c r="E1497">
        <f>LN(D1497/参数实验室!$E$53)/参数实验室!$E$55</f>
        <v>-0.47293611173699851</v>
      </c>
      <c r="F1497">
        <f t="shared" si="71"/>
        <v>0.51955036057612858</v>
      </c>
      <c r="G1497">
        <f>LN(F1497/参数实验室!$E$58)/参数实验室!$E$59</f>
        <v>-0.53420000794954048</v>
      </c>
      <c r="H1497">
        <f>INDEX(神经网络!$F$10:$BN$70,MATCH(ROUND(G1497*2,1)/2,神经网络!$D$10:$D$70,0),MATCH(ROUND(E1497*2,1)/2,神经网络!$F$8:$BN$8,0))</f>
        <v>-1.0938940305489071</v>
      </c>
      <c r="I1497">
        <f t="shared" si="72"/>
        <v>1231.6411398356033</v>
      </c>
      <c r="J1497">
        <f t="shared" si="73"/>
        <v>181.10091377040004</v>
      </c>
      <c r="K1497">
        <f t="shared" si="74"/>
        <v>6.8008554688855929</v>
      </c>
    </row>
    <row r="1498" spans="1:11">
      <c r="A1498" s="862">
        <v>41901</v>
      </c>
      <c r="B1498">
        <v>425.23099999999999</v>
      </c>
      <c r="C1498">
        <v>235.75806299999999</v>
      </c>
      <c r="D1498">
        <v>1.1151230000000001</v>
      </c>
      <c r="E1498">
        <f>LN(D1498/参数实验室!$E$53)/参数实验室!$E$55</f>
        <v>-0.56441682060387044</v>
      </c>
      <c r="F1498">
        <f t="shared" si="71"/>
        <v>0.55442350863413059</v>
      </c>
      <c r="G1498">
        <f>LN(F1498/参数实验室!$E$58)/参数实验室!$E$59</f>
        <v>-0.50010281024427095</v>
      </c>
      <c r="H1498">
        <f>INDEX(神经网络!$F$10:$BN$70,MATCH(ROUND(G1498*2,1)/2,神经网络!$D$10:$D$70,0),MATCH(ROUND(E1498*2,1)/2,神经网络!$F$8:$BN$8,0))</f>
        <v>-1.0887861587786023</v>
      </c>
      <c r="I1498">
        <f t="shared" si="72"/>
        <v>1316.6180759180984</v>
      </c>
      <c r="J1498">
        <f t="shared" si="73"/>
        <v>169.67838474123118</v>
      </c>
      <c r="K1498">
        <f t="shared" si="74"/>
        <v>7.7594920409338703</v>
      </c>
    </row>
    <row r="1499" spans="1:11">
      <c r="A1499" s="862">
        <v>41902</v>
      </c>
      <c r="B1499">
        <v>398.95499999999998</v>
      </c>
      <c r="C1499">
        <v>234.42450400000001</v>
      </c>
      <c r="D1499">
        <v>1.1662079999999999</v>
      </c>
      <c r="E1499">
        <f>LN(D1499/参数实验室!$E$53)/参数实验室!$E$55</f>
        <v>-0.51157243209509062</v>
      </c>
      <c r="F1499">
        <f t="shared" si="71"/>
        <v>0.58759635547868816</v>
      </c>
      <c r="G1499">
        <f>LN(F1499/参数实验室!$E$58)/参数实验室!$E$59</f>
        <v>-0.46960281163551365</v>
      </c>
      <c r="H1499">
        <f>INDEX(神经网络!$F$10:$BN$70,MATCH(ROUND(G1499*2,1)/2,神经网络!$D$10:$D$70,0),MATCH(ROUND(E1499*2,1)/2,神经网络!$F$8:$BN$8,0))</f>
        <v>-1.0096748678502057</v>
      </c>
      <c r="I1499">
        <f t="shared" si="72"/>
        <v>1405.1982929348001</v>
      </c>
      <c r="J1499">
        <f t="shared" si="73"/>
        <v>159.19356769482442</v>
      </c>
      <c r="K1499">
        <f t="shared" si="74"/>
        <v>8.826979087676321</v>
      </c>
    </row>
    <row r="1500" spans="1:11">
      <c r="A1500" s="862">
        <v>41903</v>
      </c>
      <c r="B1500">
        <v>412.86799999999999</v>
      </c>
      <c r="C1500">
        <v>233.65568999999999</v>
      </c>
      <c r="D1500">
        <v>1.1367130000000001</v>
      </c>
      <c r="E1500">
        <f>LN(D1500/参数实验室!$E$53)/参数实验室!$E$55</f>
        <v>-0.54179381160407147</v>
      </c>
      <c r="F1500">
        <f t="shared" si="71"/>
        <v>0.56593315539106925</v>
      </c>
      <c r="G1500">
        <f>LN(F1500/参数实验室!$E$58)/参数实验室!$E$59</f>
        <v>-0.48931857097870574</v>
      </c>
      <c r="H1500">
        <f>INDEX(神经网络!$F$10:$BN$70,MATCH(ROUND(G1500*2,1)/2,神经网络!$D$10:$D$70,0),MATCH(ROUND(E1500*2,1)/2,神经网络!$F$8:$BN$8,0))</f>
        <v>-1.0887861587786023</v>
      </c>
      <c r="I1500">
        <f t="shared" si="72"/>
        <v>1355.7198490395008</v>
      </c>
      <c r="J1500">
        <f t="shared" si="73"/>
        <v>164.74522165915147</v>
      </c>
      <c r="K1500">
        <f t="shared" si="74"/>
        <v>8.2291907187718518</v>
      </c>
    </row>
    <row r="1501" spans="1:11">
      <c r="A1501" s="862">
        <v>41904</v>
      </c>
      <c r="B1501">
        <v>402.31700000000001</v>
      </c>
      <c r="C1501">
        <v>233.03875099999999</v>
      </c>
      <c r="D1501">
        <v>1.1388480000000001</v>
      </c>
      <c r="E1501">
        <f>LN(D1501/参数实验室!$E$53)/参数实验室!$E$55</f>
        <v>-0.53958005076447813</v>
      </c>
      <c r="F1501">
        <f t="shared" si="71"/>
        <v>0.57924162041375327</v>
      </c>
      <c r="G1501">
        <f>LN(F1501/参数实验室!$E$58)/参数实验室!$E$59</f>
        <v>-0.47711900755517495</v>
      </c>
      <c r="H1501">
        <f>INDEX(神经网络!$F$10:$BN$70,MATCH(ROUND(G1501*2,1)/2,神经网络!$D$10:$D$70,0),MATCH(ROUND(E1501*2,1)/2,神经网络!$F$8:$BN$8,0))</f>
        <v>-1.0887861587786023</v>
      </c>
      <c r="I1501">
        <f t="shared" si="72"/>
        <v>1393.4418694211035</v>
      </c>
      <c r="J1501">
        <f t="shared" si="73"/>
        <v>160.53509436973766</v>
      </c>
      <c r="K1501">
        <f t="shared" si="74"/>
        <v>8.6799828716067964</v>
      </c>
    </row>
    <row r="1502" spans="1:11">
      <c r="A1502" s="862">
        <v>41905</v>
      </c>
      <c r="B1502">
        <v>402.17500000000001</v>
      </c>
      <c r="C1502">
        <v>232.68278000000001</v>
      </c>
      <c r="D1502">
        <v>1.2456199999999999</v>
      </c>
      <c r="E1502">
        <f>LN(D1502/参数实验室!$E$53)/参数实验室!$E$55</f>
        <v>-0.43385508023492042</v>
      </c>
      <c r="F1502">
        <f t="shared" si="71"/>
        <v>0.57856102442966373</v>
      </c>
      <c r="G1502">
        <f>LN(F1502/参数实验室!$E$58)/参数实验室!$E$59</f>
        <v>-0.47773606193260337</v>
      </c>
      <c r="H1502">
        <f>INDEX(神经网络!$F$10:$BN$70,MATCH(ROUND(G1502*2,1)/2,神经网络!$D$10:$D$70,0),MATCH(ROUND(E1502*2,1)/2,神经网络!$F$8:$BN$8,0))</f>
        <v>-1.0426522782214145</v>
      </c>
      <c r="I1502">
        <f t="shared" si="72"/>
        <v>1393.9773594732499</v>
      </c>
      <c r="J1502">
        <f t="shared" si="73"/>
        <v>160.47843262439631</v>
      </c>
      <c r="K1502">
        <f t="shared" si="74"/>
        <v>8.6863844360686642</v>
      </c>
    </row>
    <row r="1503" spans="1:11">
      <c r="A1503" s="862">
        <v>41906</v>
      </c>
      <c r="B1503">
        <v>434.90300000000002</v>
      </c>
      <c r="C1503">
        <v>230.22325499999999</v>
      </c>
      <c r="D1503">
        <v>1.204315</v>
      </c>
      <c r="E1503">
        <f>LN(D1503/参数实验室!$E$53)/参数实验室!$E$55</f>
        <v>-0.47363925869148343</v>
      </c>
      <c r="F1503">
        <f t="shared" si="71"/>
        <v>0.52936690480405968</v>
      </c>
      <c r="G1503">
        <f>LN(F1503/参数实验室!$E$58)/参数实验室!$E$59</f>
        <v>-0.52437577580682471</v>
      </c>
      <c r="H1503">
        <f>INDEX(神经网络!$F$10:$BN$70,MATCH(ROUND(G1503*2,1)/2,神经网络!$D$10:$D$70,0),MATCH(ROUND(E1503*2,1)/2,神经网络!$F$8:$BN$8,0))</f>
        <v>-1.0426522782214145</v>
      </c>
      <c r="I1503">
        <f t="shared" si="72"/>
        <v>1275.7005467919441</v>
      </c>
      <c r="J1503">
        <f t="shared" si="73"/>
        <v>173.53776784645447</v>
      </c>
      <c r="K1503">
        <f t="shared" si="74"/>
        <v>7.3511406918675988</v>
      </c>
    </row>
    <row r="1504" spans="1:11">
      <c r="A1504" s="862">
        <v>41907</v>
      </c>
      <c r="B1504">
        <v>428.88900000000001</v>
      </c>
      <c r="C1504">
        <v>230.60480799999999</v>
      </c>
      <c r="D1504">
        <v>1.164855</v>
      </c>
      <c r="E1504">
        <f>LN(D1504/参数实验室!$E$53)/参数实验室!$E$55</f>
        <v>-0.51294194147200822</v>
      </c>
      <c r="F1504">
        <f t="shared" si="71"/>
        <v>0.5376794648498795</v>
      </c>
      <c r="G1504">
        <f>LN(F1504/参数实验室!$E$58)/参数实验室!$E$59</f>
        <v>-0.51619811992624354</v>
      </c>
      <c r="H1504">
        <f>INDEX(神经网络!$F$10:$BN$70,MATCH(ROUND(G1504*2,1)/2,神经网络!$D$10:$D$70,0),MATCH(ROUND(E1504*2,1)/2,神经网络!$F$8:$BN$8,0))</f>
        <v>-1.0650992920386742</v>
      </c>
      <c r="I1504">
        <f t="shared" si="72"/>
        <v>1294.0938300247242</v>
      </c>
      <c r="J1504">
        <f t="shared" si="73"/>
        <v>171.13802322333487</v>
      </c>
      <c r="K1504">
        <f t="shared" si="74"/>
        <v>7.5616967267170878</v>
      </c>
    </row>
    <row r="1505" spans="1:11">
      <c r="A1505" s="862">
        <v>41908</v>
      </c>
      <c r="B1505">
        <v>410.60500000000002</v>
      </c>
      <c r="C1505">
        <v>235.777108</v>
      </c>
      <c r="D1505">
        <v>1.1545339999999999</v>
      </c>
      <c r="E1505">
        <f>LN(D1505/参数实验室!$E$53)/参数实验室!$E$55</f>
        <v>-0.52344152873477545</v>
      </c>
      <c r="F1505">
        <f t="shared" si="71"/>
        <v>0.57421879421828759</v>
      </c>
      <c r="G1505">
        <f>LN(F1505/参数实验室!$E$58)/参数实验室!$E$59</f>
        <v>-0.48169006567950279</v>
      </c>
      <c r="H1505">
        <f>INDEX(神经网络!$F$10:$BN$70,MATCH(ROUND(G1505*2,1)/2,神经网络!$D$10:$D$70,0),MATCH(ROUND(E1505*2,1)/2,神经网络!$F$8:$BN$8,0))</f>
        <v>-1.0650992920386742</v>
      </c>
      <c r="I1505">
        <f t="shared" si="72"/>
        <v>1352.8538814863828</v>
      </c>
      <c r="J1505">
        <f t="shared" si="73"/>
        <v>163.84222497107041</v>
      </c>
      <c r="K1505">
        <f t="shared" si="74"/>
        <v>8.2570526720157513</v>
      </c>
    </row>
    <row r="1506" spans="1:11">
      <c r="A1506" s="862">
        <v>41909</v>
      </c>
      <c r="B1506">
        <v>404.68599999999998</v>
      </c>
      <c r="C1506">
        <v>241.698363</v>
      </c>
      <c r="D1506">
        <v>1.14181</v>
      </c>
      <c r="E1506">
        <f>LN(D1506/参数实验室!$E$53)/参数实验室!$E$55</f>
        <v>-0.53651564472605762</v>
      </c>
      <c r="F1506">
        <f t="shared" si="71"/>
        <v>0.59724913389640366</v>
      </c>
      <c r="G1506">
        <f>LN(F1506/参数实验室!$E$58)/参数实验室!$E$59</f>
        <v>-0.46105079043903857</v>
      </c>
      <c r="H1506">
        <f>INDEX(神经网络!$F$10:$BN$70,MATCH(ROUND(G1506*2,1)/2,神经网络!$D$10:$D$70,0),MATCH(ROUND(E1506*2,1)/2,神经网络!$F$8:$BN$8,0))</f>
        <v>-1.035727543079942</v>
      </c>
      <c r="I1506">
        <f t="shared" si="72"/>
        <v>1373.6252492188603</v>
      </c>
      <c r="J1506">
        <f t="shared" si="73"/>
        <v>161.48038785363693</v>
      </c>
      <c r="K1506">
        <f t="shared" si="74"/>
        <v>8.50645250161209</v>
      </c>
    </row>
    <row r="1507" spans="1:11">
      <c r="A1507" s="862">
        <v>41910</v>
      </c>
      <c r="B1507">
        <v>398.39299999999997</v>
      </c>
      <c r="C1507">
        <v>247.96448100000001</v>
      </c>
      <c r="D1507">
        <v>1.0710390000000001</v>
      </c>
      <c r="E1507">
        <f>LN(D1507/参数实验室!$E$53)/参数实验室!$E$55</f>
        <v>-0.61200276626010164</v>
      </c>
      <c r="F1507">
        <f t="shared" si="71"/>
        <v>0.62241174167216795</v>
      </c>
      <c r="G1507">
        <f>LN(F1507/参数实验室!$E$58)/参数实验室!$E$59</f>
        <v>-0.43939137527751537</v>
      </c>
      <c r="H1507">
        <f>INDEX(神经网络!$F$10:$BN$70,MATCH(ROUND(G1507*2,1)/2,神经网络!$D$10:$D$70,0),MATCH(ROUND(E1507*2,1)/2,神经网络!$F$8:$BN$8,0))</f>
        <v>-1.0571060104129057</v>
      </c>
      <c r="I1507">
        <f t="shared" si="72"/>
        <v>1395.7487241296074</v>
      </c>
      <c r="J1507">
        <f t="shared" si="73"/>
        <v>158.96931487171284</v>
      </c>
      <c r="K1507">
        <f t="shared" si="74"/>
        <v>8.7799882968355689</v>
      </c>
    </row>
    <row r="1508" spans="1:11">
      <c r="A1508" s="862">
        <v>41911</v>
      </c>
      <c r="B1508">
        <v>381.14</v>
      </c>
      <c r="C1508">
        <v>255.256956</v>
      </c>
      <c r="D1508">
        <v>1.0668789999999999</v>
      </c>
      <c r="E1508">
        <f>LN(D1508/参数实验室!$E$53)/参数实验室!$E$55</f>
        <v>-0.61659394299268988</v>
      </c>
      <c r="F1508">
        <f t="shared" si="71"/>
        <v>0.66971967256126363</v>
      </c>
      <c r="G1508">
        <f>LN(F1508/参数实验室!$E$58)/参数实验室!$E$59</f>
        <v>-0.40094193909006759</v>
      </c>
      <c r="H1508">
        <f>INDEX(神经网络!$F$10:$BN$70,MATCH(ROUND(G1508*2,1)/2,神经网络!$D$10:$D$70,0),MATCH(ROUND(E1508*2,1)/2,神经网络!$F$8:$BN$8,0))</f>
        <v>-0.99880513524863823</v>
      </c>
      <c r="I1508">
        <f t="shared" si="72"/>
        <v>1459.6454646962893</v>
      </c>
      <c r="J1508">
        <f t="shared" si="73"/>
        <v>152.08491281273675</v>
      </c>
      <c r="K1508">
        <f t="shared" si="74"/>
        <v>9.597569132275213</v>
      </c>
    </row>
    <row r="1509" spans="1:11">
      <c r="A1509" s="862">
        <v>41912</v>
      </c>
      <c r="B1509">
        <v>381.27</v>
      </c>
      <c r="C1509">
        <v>261.19863900000001</v>
      </c>
      <c r="D1509">
        <v>1.1140300000000001</v>
      </c>
      <c r="E1509">
        <f>LN(D1509/参数实验室!$E$53)/参数实验室!$E$55</f>
        <v>-0.56557373571826342</v>
      </c>
      <c r="F1509">
        <f t="shared" si="71"/>
        <v>0.68507524588874036</v>
      </c>
      <c r="G1509">
        <f>LN(F1509/参数实验室!$E$58)/参数实验室!$E$59</f>
        <v>-0.38904378420309588</v>
      </c>
      <c r="H1509">
        <f>INDEX(神经网络!$F$10:$BN$70,MATCH(ROUND(G1509*2,1)/2,神经网络!$D$10:$D$70,0),MATCH(ROUND(E1509*2,1)/2,神经网络!$F$8:$BN$8,0))</f>
        <v>-0.97434156546779616</v>
      </c>
      <c r="I1509">
        <f t="shared" si="72"/>
        <v>1459.1482007508846</v>
      </c>
      <c r="J1509">
        <f t="shared" si="73"/>
        <v>152.13678624157038</v>
      </c>
      <c r="K1509">
        <f t="shared" si="74"/>
        <v>9.5910281582652619</v>
      </c>
    </row>
    <row r="1510" spans="1:11">
      <c r="A1510" s="862">
        <v>41913</v>
      </c>
      <c r="B1510">
        <v>384.02499999999998</v>
      </c>
      <c r="C1510">
        <v>258.32472100000001</v>
      </c>
      <c r="D1510">
        <v>1.0970899999999999</v>
      </c>
      <c r="E1510">
        <f>LN(D1510/参数实验室!$E$53)/参数实验室!$E$55</f>
        <v>-0.58365091920405132</v>
      </c>
      <c r="F1510">
        <f t="shared" si="71"/>
        <v>0.67267683353948315</v>
      </c>
      <c r="G1510">
        <f>LN(F1510/参数实验室!$E$58)/参数实验室!$E$59</f>
        <v>-0.39862953675732471</v>
      </c>
      <c r="H1510">
        <f>INDEX(神经网络!$F$10:$BN$70,MATCH(ROUND(G1510*2,1)/2,神经网络!$D$10:$D$70,0),MATCH(ROUND(E1510*2,1)/2,神经网络!$F$8:$BN$8,0))</f>
        <v>-0.99880513524863823</v>
      </c>
      <c r="I1510">
        <f t="shared" si="72"/>
        <v>1448.8751460005085</v>
      </c>
      <c r="J1510">
        <f t="shared" si="73"/>
        <v>153.23610390646803</v>
      </c>
      <c r="K1510">
        <f t="shared" si="74"/>
        <v>9.4551813121330088</v>
      </c>
    </row>
    <row r="1511" spans="1:11">
      <c r="A1511" s="862">
        <v>41914</v>
      </c>
      <c r="B1511">
        <v>384.46100000000001</v>
      </c>
      <c r="C1511">
        <v>260.01453900000001</v>
      </c>
      <c r="D1511">
        <v>1.068432</v>
      </c>
      <c r="E1511">
        <f>LN(D1511/参数实验室!$E$53)/参数实验室!$E$55</f>
        <v>-0.61487788653914888</v>
      </c>
      <c r="F1511">
        <f t="shared" si="71"/>
        <v>0.67630927194175738</v>
      </c>
      <c r="G1511">
        <f>LN(F1511/参数实验室!$E$58)/参数实验室!$E$59</f>
        <v>-0.39580296266321208</v>
      </c>
      <c r="H1511">
        <f>INDEX(神经网络!$F$10:$BN$70,MATCH(ROUND(G1511*2,1)/2,神经网络!$D$10:$D$70,0),MATCH(ROUND(E1511*2,1)/2,神经网络!$F$8:$BN$8,0))</f>
        <v>-0.99880513524863823</v>
      </c>
      <c r="I1511">
        <f t="shared" si="72"/>
        <v>1447.232141622758</v>
      </c>
      <c r="J1511">
        <f t="shared" si="73"/>
        <v>153.41007940624857</v>
      </c>
      <c r="K1511">
        <f t="shared" si="74"/>
        <v>9.4337487290539173</v>
      </c>
    </row>
    <row r="1512" spans="1:11">
      <c r="A1512" s="862">
        <v>41915</v>
      </c>
      <c r="B1512">
        <v>376.26499999999999</v>
      </c>
      <c r="C1512">
        <v>264.06429100000003</v>
      </c>
      <c r="D1512">
        <v>1.029412</v>
      </c>
      <c r="E1512">
        <f>LN(D1512/参数实验室!$E$53)/参数实验室!$E$55</f>
        <v>-0.65876988360592204</v>
      </c>
      <c r="F1512">
        <f t="shared" si="71"/>
        <v>0.70180402375985018</v>
      </c>
      <c r="G1512">
        <f>LN(F1512/参数实验室!$E$58)/参数实验室!$E$59</f>
        <v>-0.37638140939190201</v>
      </c>
      <c r="H1512">
        <f>INDEX(神经网络!$F$10:$BN$70,MATCH(ROUND(G1512*2,1)/2,神经网络!$D$10:$D$70,0),MATCH(ROUND(E1512*2,1)/2,神经网络!$F$8:$BN$8,0))</f>
        <v>-1.0233325599669771</v>
      </c>
      <c r="I1512">
        <f t="shared" si="72"/>
        <v>1478.047599437745</v>
      </c>
      <c r="J1512">
        <f t="shared" si="73"/>
        <v>150.13965923147501</v>
      </c>
      <c r="K1512">
        <f t="shared" si="74"/>
        <v>9.8444848416699333</v>
      </c>
    </row>
    <row r="1513" spans="1:11">
      <c r="A1513" s="862">
        <v>41916</v>
      </c>
      <c r="B1513">
        <v>358.61399999999998</v>
      </c>
      <c r="C1513">
        <v>264.98388</v>
      </c>
      <c r="D1513">
        <v>0.94845500000000005</v>
      </c>
      <c r="E1513">
        <f>LN(D1513/参数实验室!$E$53)/参数实验室!$E$55</f>
        <v>-0.75540193756093876</v>
      </c>
      <c r="F1513">
        <f t="shared" si="71"/>
        <v>0.73891114122705759</v>
      </c>
      <c r="G1513">
        <f>LN(F1513/参数实验室!$E$58)/参数实验室!$E$59</f>
        <v>-0.34933910512544014</v>
      </c>
      <c r="H1513">
        <f>INDEX(神经网络!$F$10:$BN$70,MATCH(ROUND(G1513*2,1)/2,神经网络!$D$10:$D$70,0),MATCH(ROUND(E1513*2,1)/2,神经网络!$F$8:$BN$8,0))</f>
        <v>-1.0032442907224854</v>
      </c>
      <c r="I1513">
        <f t="shared" si="72"/>
        <v>1549.0022238614511</v>
      </c>
      <c r="J1513">
        <f t="shared" si="73"/>
        <v>143.09644467499282</v>
      </c>
      <c r="K1513">
        <f t="shared" si="74"/>
        <v>10.824882668326355</v>
      </c>
    </row>
    <row r="1514" spans="1:11">
      <c r="A1514" s="862">
        <v>41917</v>
      </c>
      <c r="B1514">
        <v>328.07799999999997</v>
      </c>
      <c r="C1514">
        <v>261.251373</v>
      </c>
      <c r="D1514">
        <v>0.93172900000000003</v>
      </c>
      <c r="E1514">
        <f>LN(D1514/参数实验室!$E$53)/参数实验室!$E$55</f>
        <v>-0.77639251434818646</v>
      </c>
      <c r="F1514">
        <f t="shared" si="71"/>
        <v>0.79630872231603467</v>
      </c>
      <c r="G1514">
        <f>LN(F1514/参数实验室!$E$58)/参数实验室!$E$59</f>
        <v>-0.31007515155773002</v>
      </c>
      <c r="H1514">
        <f>INDEX(神经网络!$F$10:$BN$70,MATCH(ROUND(G1514*2,1)/2,神经网络!$D$10:$D$70,0),MATCH(ROUND(E1514*2,1)/2,神经网络!$F$8:$BN$8,0))</f>
        <v>-0.9467025045914701</v>
      </c>
      <c r="I1514">
        <f t="shared" si="72"/>
        <v>1681.3277547548694</v>
      </c>
      <c r="J1514">
        <f t="shared" si="73"/>
        <v>130.91177526834505</v>
      </c>
      <c r="K1514">
        <f t="shared" si="74"/>
        <v>12.843212547598998</v>
      </c>
    </row>
    <row r="1515" spans="1:11">
      <c r="A1515" s="862">
        <v>41918</v>
      </c>
      <c r="B1515">
        <v>321.39999999999998</v>
      </c>
      <c r="C1515">
        <v>264.505653</v>
      </c>
      <c r="D1515">
        <v>0.95087200000000005</v>
      </c>
      <c r="E1515">
        <f>LN(D1515/参数实验室!$E$53)/参数实验室!$E$55</f>
        <v>-0.75239933176435803</v>
      </c>
      <c r="F1515">
        <f t="shared" si="71"/>
        <v>0.82297962974486627</v>
      </c>
      <c r="G1515">
        <f>LN(F1515/参数实验室!$E$58)/参数实验室!$E$59</f>
        <v>-0.29278409942972961</v>
      </c>
      <c r="H1515">
        <f>INDEX(神经网络!$F$10:$BN$70,MATCH(ROUND(G1515*2,1)/2,神经网络!$D$10:$D$70,0),MATCH(ROUND(E1515*2,1)/2,神经网络!$F$8:$BN$8,0))</f>
        <v>-0.92929782516238868</v>
      </c>
      <c r="I1515">
        <f t="shared" si="72"/>
        <v>1713.7270239469433</v>
      </c>
      <c r="J1515">
        <f t="shared" si="73"/>
        <v>128.24707713179825</v>
      </c>
      <c r="K1515">
        <f t="shared" si="74"/>
        <v>13.362698490085377</v>
      </c>
    </row>
    <row r="1516" spans="1:11">
      <c r="A1516" s="862">
        <v>41919</v>
      </c>
      <c r="B1516">
        <v>326.92099999999999</v>
      </c>
      <c r="C1516">
        <v>268.280574</v>
      </c>
      <c r="D1516">
        <v>0.97154700000000005</v>
      </c>
      <c r="E1516">
        <f>LN(D1516/参数实验室!$E$53)/参数实验室!$E$55</f>
        <v>-0.72702261755216913</v>
      </c>
      <c r="F1516">
        <f t="shared" si="71"/>
        <v>0.82062814563763109</v>
      </c>
      <c r="G1516">
        <f>LN(F1516/参数实验室!$E$58)/参数实验室!$E$59</f>
        <v>-0.29428590150377504</v>
      </c>
      <c r="H1516">
        <f>INDEX(神经网络!$F$10:$BN$70,MATCH(ROUND(G1516*2,1)/2,神经网络!$D$10:$D$70,0),MATCH(ROUND(E1516*2,1)/2,神经网络!$F$8:$BN$8,0))</f>
        <v>-0.92929782516238868</v>
      </c>
      <c r="I1516">
        <f t="shared" si="72"/>
        <v>1686.3700258192541</v>
      </c>
      <c r="J1516">
        <f t="shared" si="73"/>
        <v>130.45010175172564</v>
      </c>
      <c r="K1516">
        <f t="shared" si="74"/>
        <v>12.927318592888305</v>
      </c>
    </row>
    <row r="1517" spans="1:11">
      <c r="A1517" s="862">
        <v>41920</v>
      </c>
      <c r="B1517">
        <v>333.21300000000002</v>
      </c>
      <c r="C1517">
        <v>268.51510000000002</v>
      </c>
      <c r="D1517">
        <v>1.0319499999999999</v>
      </c>
      <c r="E1517">
        <f>LN(D1517/参数实验室!$E$53)/参数实验室!$E$55</f>
        <v>-0.65586479925276764</v>
      </c>
      <c r="F1517">
        <f t="shared" si="71"/>
        <v>0.80583620687068036</v>
      </c>
      <c r="G1517">
        <f>LN(F1517/参数实验室!$E$58)/参数实验室!$E$59</f>
        <v>-0.30383277280127929</v>
      </c>
      <c r="H1517">
        <f>INDEX(神经网络!$F$10:$BN$70,MATCH(ROUND(G1517*2,1)/2,神经网络!$D$10:$D$70,0),MATCH(ROUND(E1517*2,1)/2,神经网络!$F$8:$BN$8,0))</f>
        <v>-0.8846759785042615</v>
      </c>
      <c r="I1517">
        <f t="shared" si="72"/>
        <v>1656.2084734450664</v>
      </c>
      <c r="J1517">
        <f t="shared" si="73"/>
        <v>132.96077570727411</v>
      </c>
      <c r="K1517">
        <f t="shared" si="74"/>
        <v>12.4563689150804</v>
      </c>
    </row>
    <row r="1518" spans="1:11">
      <c r="A1518" s="862">
        <v>41921</v>
      </c>
      <c r="B1518">
        <v>357.08100000000002</v>
      </c>
      <c r="C1518">
        <v>268.41391800000002</v>
      </c>
      <c r="D1518">
        <v>1.0546279999999999</v>
      </c>
      <c r="E1518">
        <f>LN(D1518/参数实验室!$E$53)/参数实验室!$E$55</f>
        <v>-0.63021946263568074</v>
      </c>
      <c r="F1518">
        <f t="shared" si="71"/>
        <v>0.75168916296302524</v>
      </c>
      <c r="G1518">
        <f>LN(F1518/参数实验室!$E$58)/参数实验室!$E$59</f>
        <v>-0.34034036731558281</v>
      </c>
      <c r="H1518">
        <f>INDEX(神经网络!$F$10:$BN$70,MATCH(ROUND(G1518*2,1)/2,神经网络!$D$10:$D$70,0),MATCH(ROUND(E1518*2,1)/2,神经网络!$F$8:$BN$8,0))</f>
        <v>-0.95744718541965412</v>
      </c>
      <c r="I1518">
        <f t="shared" si="72"/>
        <v>1551.2558425212878</v>
      </c>
      <c r="J1518">
        <f t="shared" si="73"/>
        <v>142.48473724113148</v>
      </c>
      <c r="K1518">
        <f t="shared" si="74"/>
        <v>10.887172005630665</v>
      </c>
    </row>
    <row r="1519" spans="1:11">
      <c r="A1519" s="862">
        <v>41922</v>
      </c>
      <c r="B1519">
        <v>371.21100000000001</v>
      </c>
      <c r="C1519">
        <v>269.009027</v>
      </c>
      <c r="D1519">
        <v>1.047437</v>
      </c>
      <c r="E1519">
        <f>LN(D1519/参数实验室!$E$53)/参数实验室!$E$55</f>
        <v>-0.6382911813231148</v>
      </c>
      <c r="F1519">
        <f t="shared" si="71"/>
        <v>0.72467956768522479</v>
      </c>
      <c r="G1519">
        <f>LN(F1519/参数实验室!$E$58)/参数实验室!$E$59</f>
        <v>-0.35954651392783876</v>
      </c>
      <c r="H1519">
        <f>INDEX(神经网络!$F$10:$BN$70,MATCH(ROUND(G1519*2,1)/2,神经网络!$D$10:$D$70,0),MATCH(ROUND(E1519*2,1)/2,神经网络!$F$8:$BN$8,0))</f>
        <v>-0.95744718541965412</v>
      </c>
      <c r="I1519">
        <f t="shared" si="72"/>
        <v>1492.4834085797827</v>
      </c>
      <c r="J1519">
        <f t="shared" si="73"/>
        <v>148.12297992897314</v>
      </c>
      <c r="K1519">
        <f t="shared" si="74"/>
        <v>10.075974769718025</v>
      </c>
    </row>
    <row r="1520" spans="1:11">
      <c r="A1520" s="862">
        <v>41923</v>
      </c>
      <c r="B1520">
        <v>362.101</v>
      </c>
      <c r="C1520">
        <v>273.75635199999999</v>
      </c>
      <c r="D1520">
        <v>1.056945</v>
      </c>
      <c r="E1520">
        <f>LN(D1520/参数实验室!$E$53)/参数实验室!$E$55</f>
        <v>-0.62763040759154232</v>
      </c>
      <c r="F1520">
        <f t="shared" si="71"/>
        <v>0.75602208223672396</v>
      </c>
      <c r="G1520">
        <f>LN(F1520/参数实验室!$E$58)/参数实验室!$E$59</f>
        <v>-0.33732366704606348</v>
      </c>
      <c r="H1520">
        <f>INDEX(神经网络!$F$10:$BN$70,MATCH(ROUND(G1520*2,1)/2,神经网络!$D$10:$D$70,0),MATCH(ROUND(E1520*2,1)/2,神经网络!$F$8:$BN$8,0))</f>
        <v>-0.95744718541965412</v>
      </c>
      <c r="I1520">
        <f t="shared" si="72"/>
        <v>1527.5522871791334</v>
      </c>
      <c r="J1520">
        <f t="shared" si="73"/>
        <v>144.48784964686149</v>
      </c>
      <c r="K1520">
        <f t="shared" si="74"/>
        <v>10.572185072395907</v>
      </c>
    </row>
    <row r="1521" spans="1:11">
      <c r="A1521" s="862">
        <v>41924</v>
      </c>
      <c r="B1521">
        <v>361.012</v>
      </c>
      <c r="C1521">
        <v>275.058582</v>
      </c>
      <c r="D1521">
        <v>1.1039350000000001</v>
      </c>
      <c r="E1521">
        <f>LN(D1521/参数实验室!$E$53)/参数实验室!$E$55</f>
        <v>-0.57631303163884218</v>
      </c>
      <c r="F1521">
        <f t="shared" si="71"/>
        <v>0.76190980355223648</v>
      </c>
      <c r="G1521">
        <f>LN(F1521/参数实验室!$E$58)/参数实验室!$E$59</f>
        <v>-0.33325206164229149</v>
      </c>
      <c r="H1521">
        <f>INDEX(神经网络!$F$10:$BN$70,MATCH(ROUND(G1521*2,1)/2,神经网络!$D$10:$D$70,0),MATCH(ROUND(E1521*2,1)/2,神经网络!$F$8:$BN$8,0))</f>
        <v>-0.93501472797587604</v>
      </c>
      <c r="I1521">
        <f t="shared" si="72"/>
        <v>1531.9508324599192</v>
      </c>
      <c r="J1521">
        <f t="shared" si="73"/>
        <v>144.0533099237858</v>
      </c>
      <c r="K1521">
        <f t="shared" si="74"/>
        <v>10.634610431863228</v>
      </c>
    </row>
    <row r="1522" spans="1:11">
      <c r="A1522" s="862">
        <v>41925</v>
      </c>
      <c r="B1522">
        <v>372.68299999999999</v>
      </c>
      <c r="C1522">
        <v>279.963121</v>
      </c>
      <c r="D1522">
        <v>1.143356</v>
      </c>
      <c r="E1522">
        <f>LN(D1522/参数实验室!$E$53)/参数实验室!$E$55</f>
        <v>-0.53491935037068128</v>
      </c>
      <c r="F1522">
        <f t="shared" si="71"/>
        <v>0.7512097976027885</v>
      </c>
      <c r="G1522">
        <f>LN(F1522/参数实验室!$E$58)/参数实验室!$E$59</f>
        <v>-0.3406751827124489</v>
      </c>
      <c r="H1522">
        <f>INDEX(神经网络!$F$10:$BN$70,MATCH(ROUND(G1522*2,1)/2,神经网络!$D$10:$D$70,0),MATCH(ROUND(E1522*2,1)/2,神经网络!$F$8:$BN$8,0))</f>
        <v>-0.90706320640180993</v>
      </c>
      <c r="I1522">
        <f t="shared" si="72"/>
        <v>1485.6435057998137</v>
      </c>
      <c r="J1522">
        <f t="shared" si="73"/>
        <v>148.71034675392028</v>
      </c>
      <c r="K1522">
        <f t="shared" si="74"/>
        <v>9.9901825140532754</v>
      </c>
    </row>
    <row r="1523" spans="1:11">
      <c r="A1523" s="862">
        <v>41926</v>
      </c>
      <c r="B1523">
        <v>404.96300000000002</v>
      </c>
      <c r="C1523">
        <v>284.94208500000002</v>
      </c>
      <c r="D1523">
        <v>1.1688449999999999</v>
      </c>
      <c r="E1523">
        <f>LN(D1523/参数实验室!$E$53)/参数实验室!$E$55</f>
        <v>-0.5089078153802753</v>
      </c>
      <c r="F1523">
        <f t="shared" si="71"/>
        <v>0.70362498549250174</v>
      </c>
      <c r="G1523">
        <f>LN(F1523/参数实验室!$E$58)/参数实验室!$E$59</f>
        <v>-0.37502134117614633</v>
      </c>
      <c r="H1523">
        <f>INDEX(神经网络!$F$10:$BN$70,MATCH(ROUND(G1523*2,1)/2,神经网络!$D$10:$D$70,0),MATCH(ROUND(E1523*2,1)/2,神经网络!$F$8:$BN$8,0))</f>
        <v>-0.94942414588938961</v>
      </c>
      <c r="I1523">
        <f t="shared" si="72"/>
        <v>1368.9232843262041</v>
      </c>
      <c r="J1523">
        <f t="shared" si="73"/>
        <v>161.5909181596902</v>
      </c>
      <c r="K1523">
        <f t="shared" si="74"/>
        <v>8.4715360239081186</v>
      </c>
    </row>
    <row r="1524" spans="1:11">
      <c r="A1524" s="862">
        <v>41927</v>
      </c>
      <c r="B1524">
        <v>398.12</v>
      </c>
      <c r="C1524">
        <v>286.50249700000001</v>
      </c>
      <c r="D1524">
        <v>1.1530879999999999</v>
      </c>
      <c r="E1524">
        <f>LN(D1524/参数实验室!$E$53)/参数实验室!$E$55</f>
        <v>-0.52492004073896148</v>
      </c>
      <c r="F1524">
        <f t="shared" si="71"/>
        <v>0.71963854365517932</v>
      </c>
      <c r="G1524">
        <f>LN(F1524/参数实验室!$E$58)/参数实验室!$E$59</f>
        <v>-0.36321026717762078</v>
      </c>
      <c r="H1524">
        <f>INDEX(神经网络!$F$10:$BN$70,MATCH(ROUND(G1524*2,1)/2,神经网络!$D$10:$D$70,0),MATCH(ROUND(E1524*2,1)/2,神经网络!$F$8:$BN$8,0))</f>
        <v>-0.88082055726528463</v>
      </c>
      <c r="I1524">
        <f t="shared" si="72"/>
        <v>1390.8852181209584</v>
      </c>
      <c r="J1524">
        <f t="shared" si="73"/>
        <v>158.8603806711622</v>
      </c>
      <c r="K1524">
        <f t="shared" si="74"/>
        <v>8.7553939644653305</v>
      </c>
    </row>
    <row r="1525" spans="1:11">
      <c r="A1525" s="862">
        <v>41928</v>
      </c>
      <c r="B1525">
        <v>393.28800000000001</v>
      </c>
      <c r="C1525">
        <v>291.08980000000003</v>
      </c>
      <c r="D1525">
        <v>1.117292</v>
      </c>
      <c r="E1525">
        <f>LN(D1525/参数实验室!$E$53)/参数实验室!$E$55</f>
        <v>-0.56212433861341005</v>
      </c>
      <c r="F1525">
        <f t="shared" si="71"/>
        <v>0.74014411830516069</v>
      </c>
      <c r="G1525">
        <f>LN(F1525/参数实验室!$E$58)/参数实验室!$E$59</f>
        <v>-0.34846404227676986</v>
      </c>
      <c r="H1525">
        <f>INDEX(神经网络!$F$10:$BN$70,MATCH(ROUND(G1525*2,1)/2,神经网络!$D$10:$D$70,0),MATCH(ROUND(E1525*2,1)/2,神经网络!$F$8:$BN$8,0))</f>
        <v>-0.90706320640180993</v>
      </c>
      <c r="I1525">
        <f t="shared" si="72"/>
        <v>1405.7545571528499</v>
      </c>
      <c r="J1525">
        <f t="shared" si="73"/>
        <v>156.93228522405315</v>
      </c>
      <c r="K1525">
        <f t="shared" si="74"/>
        <v>8.9577141831959288</v>
      </c>
    </row>
    <row r="1526" spans="1:11">
      <c r="A1526" s="862">
        <v>41929</v>
      </c>
      <c r="B1526">
        <v>383.64499999999998</v>
      </c>
      <c r="C1526">
        <v>299.87790899999999</v>
      </c>
      <c r="D1526">
        <v>1.1181350000000001</v>
      </c>
      <c r="E1526">
        <f>LN(D1526/参数实验室!$E$53)/参数实验室!$E$55</f>
        <v>-0.56123454705965925</v>
      </c>
      <c r="F1526">
        <f t="shared" si="71"/>
        <v>0.78165467815297995</v>
      </c>
      <c r="G1526">
        <f>LN(F1526/参数实验室!$E$58)/参数实验室!$E$59</f>
        <v>-0.31982373690424676</v>
      </c>
      <c r="H1526">
        <f>INDEX(神经网络!$F$10:$BN$70,MATCH(ROUND(G1526*2,1)/2,神经网络!$D$10:$D$70,0),MATCH(ROUND(E1526*2,1)/2,神经网络!$F$8:$BN$8,0))</f>
        <v>-0.83681099260044001</v>
      </c>
      <c r="I1526">
        <f t="shared" si="72"/>
        <v>1437.0188436807614</v>
      </c>
      <c r="J1526">
        <f t="shared" si="73"/>
        <v>153.08447388372355</v>
      </c>
      <c r="K1526">
        <f t="shared" si="74"/>
        <v>9.3870972491453291</v>
      </c>
    </row>
    <row r="1527" spans="1:11">
      <c r="A1527" s="862">
        <v>41930</v>
      </c>
      <c r="B1527">
        <v>381.08499999999998</v>
      </c>
      <c r="C1527">
        <v>303.165369</v>
      </c>
      <c r="D1527">
        <v>1.144496</v>
      </c>
      <c r="E1527">
        <f>LN(D1527/参数实验室!$E$53)/参数实验室!$E$55</f>
        <v>-0.53374364598994606</v>
      </c>
      <c r="F1527">
        <f t="shared" si="71"/>
        <v>0.79553214899563096</v>
      </c>
      <c r="G1527">
        <f>LN(F1527/参数实验室!$E$58)/参数实验室!$E$59</f>
        <v>-0.31058724756763051</v>
      </c>
      <c r="H1527">
        <f>INDEX(神经网络!$F$10:$BN$70,MATCH(ROUND(G1527*2,1)/2,神经网络!$D$10:$D$70,0),MATCH(ROUND(E1527*2,1)/2,神经网络!$F$8:$BN$8,0))</f>
        <v>-0.83681099260044001</v>
      </c>
      <c r="I1527">
        <f t="shared" si="72"/>
        <v>1445.0430162942794</v>
      </c>
      <c r="J1527">
        <f t="shared" si="73"/>
        <v>152.06296636207637</v>
      </c>
      <c r="K1527">
        <f t="shared" si="74"/>
        <v>9.5029253398456976</v>
      </c>
    </row>
    <row r="1528" spans="1:11">
      <c r="A1528" s="862">
        <v>41931</v>
      </c>
      <c r="B1528">
        <v>392.84899999999999</v>
      </c>
      <c r="C1528">
        <v>311.169489</v>
      </c>
      <c r="D1528">
        <v>1.1368879999999999</v>
      </c>
      <c r="E1528">
        <f>LN(D1528/参数实验室!$E$53)/参数实验室!$E$55</f>
        <v>-0.54161219942312788</v>
      </c>
      <c r="F1528">
        <f t="shared" si="71"/>
        <v>0.7920842079272189</v>
      </c>
      <c r="G1528">
        <f>LN(F1528/参数实验室!$E$58)/参数实验室!$E$59</f>
        <v>-0.31286697799158764</v>
      </c>
      <c r="H1528">
        <f>INDEX(神经网络!$F$10:$BN$70,MATCH(ROUND(G1528*2,1)/2,神经网络!$D$10:$D$70,0),MATCH(ROUND(E1528*2,1)/2,神经网络!$F$8:$BN$8,0))</f>
        <v>-0.83681099260044001</v>
      </c>
      <c r="I1528">
        <f t="shared" si="72"/>
        <v>1407.7144497279905</v>
      </c>
      <c r="J1528">
        <f t="shared" si="73"/>
        <v>156.75711264514567</v>
      </c>
      <c r="K1528">
        <f t="shared" si="74"/>
        <v>8.9802269637018828</v>
      </c>
    </row>
    <row r="1529" spans="1:11">
      <c r="A1529" s="862">
        <v>41932</v>
      </c>
      <c r="B1529">
        <v>383.05500000000001</v>
      </c>
      <c r="C1529">
        <v>319.67620099999999</v>
      </c>
      <c r="D1529">
        <v>1.1154010000000001</v>
      </c>
      <c r="E1529">
        <f>LN(D1529/参数实验室!$E$53)/参数实验室!$E$55</f>
        <v>-0.56412274494853343</v>
      </c>
      <c r="F1529">
        <f t="shared" si="71"/>
        <v>0.83454386706869765</v>
      </c>
      <c r="G1529">
        <f>LN(F1529/参数实验室!$E$58)/参数实验室!$E$59</f>
        <v>-0.28546035987574309</v>
      </c>
      <c r="H1529">
        <f>INDEX(神经网络!$F$10:$BN$70,MATCH(ROUND(G1529*2,1)/2,神经网络!$D$10:$D$70,0),MATCH(ROUND(E1529*2,1)/2,神经网络!$F$8:$BN$8,0))</f>
        <v>-0.83681099260044001</v>
      </c>
      <c r="I1529">
        <f t="shared" si="72"/>
        <v>1437.0825864140907</v>
      </c>
      <c r="J1529">
        <f t="shared" si="73"/>
        <v>152.84904832209392</v>
      </c>
      <c r="K1529">
        <f t="shared" si="74"/>
        <v>9.4019727449383428</v>
      </c>
    </row>
    <row r="1530" spans="1:11">
      <c r="A1530" s="862">
        <v>41933</v>
      </c>
      <c r="B1530">
        <v>384.58</v>
      </c>
      <c r="C1530">
        <v>322.35336799999999</v>
      </c>
      <c r="D1530">
        <v>1.1273599999999999</v>
      </c>
      <c r="E1530">
        <f>LN(D1530/参数实验室!$E$53)/参数实验室!$E$55</f>
        <v>-0.55154110761443287</v>
      </c>
      <c r="F1530">
        <f t="shared" si="71"/>
        <v>0.83819587082011549</v>
      </c>
      <c r="G1530">
        <f>LN(F1530/参数实验室!$E$58)/参数实验室!$E$59</f>
        <v>-0.28316858436955733</v>
      </c>
      <c r="H1530">
        <f>INDEX(神经网络!$F$10:$BN$70,MATCH(ROUND(G1530*2,1)/2,神经网络!$D$10:$D$70,0),MATCH(ROUND(E1530*2,1)/2,神经网络!$F$8:$BN$8,0))</f>
        <v>-0.83681099260044001</v>
      </c>
      <c r="I1530">
        <f t="shared" si="72"/>
        <v>1432.2949869283286</v>
      </c>
      <c r="J1530">
        <f t="shared" si="73"/>
        <v>153.45756354495015</v>
      </c>
      <c r="K1530">
        <f t="shared" si="74"/>
        <v>9.3334922948179528</v>
      </c>
    </row>
    <row r="1531" spans="1:11">
      <c r="A1531" s="862">
        <v>41934</v>
      </c>
      <c r="B1531">
        <v>386.88299999999998</v>
      </c>
      <c r="C1531">
        <v>324.63113499999997</v>
      </c>
      <c r="D1531">
        <v>1.114978</v>
      </c>
      <c r="E1531">
        <f>LN(D1531/参数实验室!$E$53)/参数实验室!$E$55</f>
        <v>-0.56457023448119437</v>
      </c>
      <c r="F1531">
        <f t="shared" si="71"/>
        <v>0.8390938216463375</v>
      </c>
      <c r="G1531">
        <f>LN(F1531/参数实验室!$E$58)/参数实验室!$E$59</f>
        <v>-0.28260661446206492</v>
      </c>
      <c r="H1531">
        <f>INDEX(神经网络!$F$10:$BN$70,MATCH(ROUND(G1531*2,1)/2,神经网络!$D$10:$D$70,0),MATCH(ROUND(E1531*2,1)/2,神经网络!$F$8:$BN$8,0))</f>
        <v>-0.83681099260044001</v>
      </c>
      <c r="I1531">
        <f t="shared" si="72"/>
        <v>1425.1175879036841</v>
      </c>
      <c r="J1531">
        <f t="shared" si="73"/>
        <v>154.37652128805698</v>
      </c>
      <c r="K1531">
        <f t="shared" si="74"/>
        <v>9.2314399625866912</v>
      </c>
    </row>
    <row r="1532" spans="1:11">
      <c r="A1532" s="862">
        <v>41935</v>
      </c>
      <c r="B1532">
        <v>372.73399999999998</v>
      </c>
      <c r="C1532">
        <v>324.70774899999998</v>
      </c>
      <c r="D1532">
        <v>1.047693</v>
      </c>
      <c r="E1532">
        <f>LN(D1532/参数实验室!$E$53)/参数实验室!$E$55</f>
        <v>-0.63800287765512287</v>
      </c>
      <c r="F1532">
        <f t="shared" si="71"/>
        <v>0.87115140824287562</v>
      </c>
      <c r="G1532">
        <f>LN(F1532/参数实验室!$E$58)/参数实验室!$E$59</f>
        <v>-0.26292812083651657</v>
      </c>
      <c r="H1532">
        <f>INDEX(神经网络!$F$10:$BN$70,MATCH(ROUND(G1532*2,1)/2,神经网络!$D$10:$D$70,0),MATCH(ROUND(E1532*2,1)/2,神经网络!$F$8:$BN$8,0))</f>
        <v>-0.80815634949793247</v>
      </c>
      <c r="I1532">
        <f t="shared" si="72"/>
        <v>1468.7314128629532</v>
      </c>
      <c r="J1532">
        <f t="shared" si="73"/>
        <v>148.7306970990781</v>
      </c>
      <c r="K1532">
        <f t="shared" si="74"/>
        <v>9.8751060911423441</v>
      </c>
    </row>
    <row r="1533" spans="1:11">
      <c r="A1533" s="862">
        <v>41936</v>
      </c>
      <c r="B1533">
        <v>359.32400000000001</v>
      </c>
      <c r="C1533">
        <v>324.36130900000001</v>
      </c>
      <c r="D1533">
        <v>1.049558</v>
      </c>
      <c r="E1533">
        <f>LN(D1533/参数实验室!$E$53)/参数实验室!$E$55</f>
        <v>-0.6359046639649365</v>
      </c>
      <c r="F1533">
        <f t="shared" si="71"/>
        <v>0.90269870367690441</v>
      </c>
      <c r="G1533">
        <f>LN(F1533/参数实验室!$E$58)/参数实验室!$E$59</f>
        <v>-0.24425746599607037</v>
      </c>
      <c r="H1533">
        <f>INDEX(神经网络!$F$10:$BN$70,MATCH(ROUND(G1533*2,1)/2,神经网络!$D$10:$D$70,0),MATCH(ROUND(E1533*2,1)/2,神经网络!$F$8:$BN$8,0))</f>
        <v>-0.80815634949793247</v>
      </c>
      <c r="I1533">
        <f t="shared" si="72"/>
        <v>1511.4353130012139</v>
      </c>
      <c r="J1533">
        <f t="shared" si="73"/>
        <v>143.37975340169973</v>
      </c>
      <c r="K1533">
        <f t="shared" si="74"/>
        <v>10.541483557770551</v>
      </c>
    </row>
    <row r="1534" spans="1:11">
      <c r="A1534" s="862">
        <v>41937</v>
      </c>
      <c r="B1534">
        <v>353.77800000000002</v>
      </c>
      <c r="C1534">
        <v>328.42297600000001</v>
      </c>
      <c r="D1534">
        <v>1.0161340000000001</v>
      </c>
      <c r="E1534">
        <f>LN(D1534/参数实验室!$E$53)/参数实验室!$E$55</f>
        <v>-0.67408607164820511</v>
      </c>
      <c r="F1534">
        <f t="shared" si="71"/>
        <v>0.9283306932596147</v>
      </c>
      <c r="G1534">
        <f>LN(F1534/参数实验室!$E$58)/参数实验室!$E$59</f>
        <v>-0.22956198130609121</v>
      </c>
      <c r="H1534">
        <f>INDEX(神经网络!$F$10:$BN$70,MATCH(ROUND(G1534*2,1)/2,神经网络!$D$10:$D$70,0),MATCH(ROUND(E1534*2,1)/2,神经网络!$F$8:$BN$8,0))</f>
        <v>-0.80815634949793247</v>
      </c>
      <c r="I1534">
        <f t="shared" si="72"/>
        <v>1530.2882316648374</v>
      </c>
      <c r="J1534">
        <f t="shared" si="73"/>
        <v>141.16675312238127</v>
      </c>
      <c r="K1534">
        <f t="shared" si="74"/>
        <v>10.840287800188968</v>
      </c>
    </row>
    <row r="1535" spans="1:11">
      <c r="A1535" s="862">
        <v>41938</v>
      </c>
      <c r="B1535">
        <v>353.11900000000003</v>
      </c>
      <c r="C1535">
        <v>330.68539099999998</v>
      </c>
      <c r="D1535">
        <v>1.0378579999999999</v>
      </c>
      <c r="E1535">
        <f>LN(D1535/参数实验室!$E$53)/参数实验室!$E$55</f>
        <v>-0.64912987398951894</v>
      </c>
      <c r="F1535">
        <f t="shared" si="71"/>
        <v>0.93647011630640087</v>
      </c>
      <c r="G1535">
        <f>LN(F1535/参数实验室!$E$58)/参数实验室!$E$59</f>
        <v>-0.22498021986345354</v>
      </c>
      <c r="H1535">
        <f>INDEX(神经网络!$F$10:$BN$70,MATCH(ROUND(G1535*2,1)/2,神经网络!$D$10:$D$70,0),MATCH(ROUND(E1535*2,1)/2,神经网络!$F$8:$BN$8,0))</f>
        <v>-0.72379192558962557</v>
      </c>
      <c r="I1535">
        <f t="shared" si="72"/>
        <v>1532.5919173306986</v>
      </c>
      <c r="J1535">
        <f t="shared" si="73"/>
        <v>140.90379474083224</v>
      </c>
      <c r="K1535">
        <f t="shared" si="74"/>
        <v>10.876867582946449</v>
      </c>
    </row>
    <row r="1536" spans="1:11">
      <c r="A1536" s="862">
        <v>41939</v>
      </c>
      <c r="B1536">
        <v>352.45</v>
      </c>
      <c r="C1536">
        <v>325.44170600000001</v>
      </c>
      <c r="D1536">
        <v>1.029882</v>
      </c>
      <c r="E1536">
        <f>LN(D1536/参数实验室!$E$53)/参数实验室!$E$55</f>
        <v>-0.65823136503179447</v>
      </c>
      <c r="F1536">
        <f t="shared" si="71"/>
        <v>0.9233698567172649</v>
      </c>
      <c r="G1536">
        <f>LN(F1536/参数实验室!$E$58)/参数实验室!$E$59</f>
        <v>-0.23237423012860955</v>
      </c>
      <c r="H1536">
        <f>INDEX(神经网络!$F$10:$BN$70,MATCH(ROUND(G1536*2,1)/2,神经网络!$D$10:$D$70,0),MATCH(ROUND(E1536*2,1)/2,神经网络!$F$8:$BN$8,0))</f>
        <v>-0.80815634949793247</v>
      </c>
      <c r="I1536">
        <f t="shared" si="72"/>
        <v>1534.6934942812079</v>
      </c>
      <c r="J1536">
        <f t="shared" si="73"/>
        <v>140.63684609552678</v>
      </c>
      <c r="K1536">
        <f t="shared" si="74"/>
        <v>10.912456705967198</v>
      </c>
    </row>
    <row r="1537" spans="1:11">
      <c r="A1537" s="862">
        <v>41940</v>
      </c>
      <c r="B1537">
        <v>357.40499999999997</v>
      </c>
      <c r="C1537">
        <v>323.95804099999998</v>
      </c>
      <c r="D1537">
        <v>1.0438879999999999</v>
      </c>
      <c r="E1537">
        <f>LN(D1537/参数实验室!$E$53)/参数实验室!$E$55</f>
        <v>-0.64229529190574841</v>
      </c>
      <c r="F1537">
        <f t="shared" si="71"/>
        <v>0.90641720457184427</v>
      </c>
      <c r="G1537">
        <f>LN(F1537/参数实验室!$E$58)/参数实验室!$E$59</f>
        <v>-0.24209986739393316</v>
      </c>
      <c r="H1537">
        <f>INDEX(神经网络!$F$10:$BN$70,MATCH(ROUND(G1537*2,1)/2,神经网络!$D$10:$D$70,0),MATCH(ROUND(E1537*2,1)/2,神经网络!$F$8:$BN$8,0))</f>
        <v>-0.80815634949793247</v>
      </c>
      <c r="I1537">
        <f t="shared" si="72"/>
        <v>1517.2568388505213</v>
      </c>
      <c r="J1537">
        <f t="shared" si="73"/>
        <v>142.61402178683997</v>
      </c>
      <c r="K1537">
        <f t="shared" si="74"/>
        <v>10.638903663472238</v>
      </c>
    </row>
    <row r="1538" spans="1:11">
      <c r="A1538" s="862">
        <v>41941</v>
      </c>
      <c r="B1538">
        <v>357.23700000000002</v>
      </c>
      <c r="C1538">
        <v>320.35513300000002</v>
      </c>
      <c r="D1538">
        <v>0.98355400000000004</v>
      </c>
      <c r="E1538">
        <f>LN(D1538/参数实验室!$E$53)/参数实验室!$E$55</f>
        <v>-0.71253183135486187</v>
      </c>
      <c r="F1538">
        <f t="shared" si="71"/>
        <v>0.89675798699462828</v>
      </c>
      <c r="G1538">
        <f>LN(F1538/参数实验室!$E$58)/参数实验室!$E$59</f>
        <v>-0.24772297924090156</v>
      </c>
      <c r="H1538">
        <f>INDEX(神经网络!$F$10:$BN$70,MATCH(ROUND(G1538*2,1)/2,神经网络!$D$10:$D$70,0),MATCH(ROUND(E1538*2,1)/2,神经网络!$F$8:$BN$8,0))</f>
        <v>-0.82803789091685398</v>
      </c>
      <c r="I1538">
        <f t="shared" si="72"/>
        <v>1517.8332112171272</v>
      </c>
      <c r="J1538">
        <f t="shared" si="73"/>
        <v>142.54698535573189</v>
      </c>
      <c r="K1538">
        <f t="shared" si="74"/>
        <v>10.647950270076295</v>
      </c>
    </row>
    <row r="1539" spans="1:11">
      <c r="A1539" s="862">
        <v>41942</v>
      </c>
      <c r="B1539">
        <v>339.98899999999998</v>
      </c>
      <c r="C1539">
        <v>317.04841199999998</v>
      </c>
      <c r="D1539">
        <v>1.016729</v>
      </c>
      <c r="E1539">
        <f>LN(D1539/参数实验室!$E$53)/参数实验室!$E$55</f>
        <v>-0.67339546613252765</v>
      </c>
      <c r="F1539">
        <f t="shared" si="71"/>
        <v>0.93252549935439089</v>
      </c>
      <c r="G1539">
        <f>LN(F1539/参数实验室!$E$58)/参数实验室!$E$59</f>
        <v>-0.22719568919084135</v>
      </c>
      <c r="H1539">
        <f>INDEX(神经网络!$F$10:$BN$70,MATCH(ROUND(G1539*2,1)/2,神经网络!$D$10:$D$70,0),MATCH(ROUND(E1539*2,1)/2,神经网络!$F$8:$BN$8,0))</f>
        <v>-0.80815634949793247</v>
      </c>
      <c r="I1539">
        <f t="shared" si="72"/>
        <v>1578.5147481032263</v>
      </c>
      <c r="J1539">
        <f t="shared" si="73"/>
        <v>135.664578428634</v>
      </c>
      <c r="K1539">
        <f t="shared" si="74"/>
        <v>11.635422940805435</v>
      </c>
    </row>
    <row r="1540" spans="1:11">
      <c r="A1540" s="862">
        <v>41943</v>
      </c>
      <c r="B1540">
        <v>345.47399999999999</v>
      </c>
      <c r="C1540">
        <v>310.49876999999998</v>
      </c>
      <c r="D1540">
        <v>0.996757</v>
      </c>
      <c r="E1540">
        <f>LN(D1540/参数实验室!$E$53)/参数实验室!$E$55</f>
        <v>-0.69680045090153797</v>
      </c>
      <c r="F1540">
        <f t="shared" ref="F1540:F1603" si="75">C1540/B1540</f>
        <v>0.89876161447750047</v>
      </c>
      <c r="G1540">
        <f>LN(F1540/参数实验室!$E$58)/参数实验室!$E$59</f>
        <v>-0.24655160531565259</v>
      </c>
      <c r="H1540">
        <f>INDEX(神经网络!$F$10:$BN$70,MATCH(ROUND(G1540*2,1)/2,神经网络!$D$10:$D$70,0),MATCH(ROUND(E1540*2,1)/2,神经网络!$F$8:$BN$8,0))</f>
        <v>-0.82803789091685398</v>
      </c>
      <c r="I1540">
        <f t="shared" si="72"/>
        <v>1557.9342539114737</v>
      </c>
      <c r="J1540">
        <f t="shared" si="73"/>
        <v>137.85323809903821</v>
      </c>
      <c r="K1540">
        <f t="shared" si="74"/>
        <v>11.301397597872917</v>
      </c>
    </row>
    <row r="1541" spans="1:11">
      <c r="A1541" s="862">
        <v>41944</v>
      </c>
      <c r="B1541">
        <v>329.19900000000001</v>
      </c>
      <c r="C1541">
        <v>306.49964799999998</v>
      </c>
      <c r="D1541">
        <v>0.95963399999999999</v>
      </c>
      <c r="E1541">
        <f>LN(D1541/参数实验室!$E$53)/参数实验室!$E$55</f>
        <v>-0.74157804107099823</v>
      </c>
      <c r="F1541">
        <f t="shared" si="75"/>
        <v>0.93104671642380432</v>
      </c>
      <c r="G1541">
        <f>LN(F1541/参数实验室!$E$58)/参数实验室!$E$59</f>
        <v>-0.22802865434914701</v>
      </c>
      <c r="H1541">
        <f>INDEX(神经网络!$F$10:$BN$70,MATCH(ROUND(G1541*2,1)/2,神经网络!$D$10:$D$70,0),MATCH(ROUND(E1541*2,1)/2,神经网络!$F$8:$BN$8,0))</f>
        <v>-0.84350144561533669</v>
      </c>
      <c r="I1541">
        <f t="shared" si="72"/>
        <v>1618.7064548991877</v>
      </c>
      <c r="J1541">
        <f t="shared" si="73"/>
        <v>131.3590838354414</v>
      </c>
      <c r="K1541">
        <f t="shared" si="74"/>
        <v>12.322759931296444</v>
      </c>
    </row>
    <row r="1542" spans="1:11">
      <c r="A1542" s="862">
        <v>41945</v>
      </c>
      <c r="B1542">
        <v>324.96800000000002</v>
      </c>
      <c r="C1542">
        <v>304.96698800000001</v>
      </c>
      <c r="D1542">
        <v>0.95980600000000005</v>
      </c>
      <c r="E1542">
        <f>LN(D1542/参数实验室!$E$53)/参数实验室!$E$55</f>
        <v>-0.74136660694593415</v>
      </c>
      <c r="F1542">
        <f t="shared" si="75"/>
        <v>0.93845236454050862</v>
      </c>
      <c r="G1542">
        <f>LN(F1542/参数实验室!$E$58)/参数实验室!$E$59</f>
        <v>-0.22387042316697381</v>
      </c>
      <c r="H1542">
        <f>INDEX(神经网络!$F$10:$BN$70,MATCH(ROUND(G1542*2,1)/2,神经网络!$D$10:$D$70,0),MATCH(ROUND(E1542*2,1)/2,神经网络!$F$8:$BN$8,0))</f>
        <v>-0.7466722336431727</v>
      </c>
      <c r="I1542">
        <f t="shared" si="72"/>
        <v>1636.2548921792556</v>
      </c>
      <c r="J1542">
        <f t="shared" si="73"/>
        <v>129.67080324009405</v>
      </c>
      <c r="K1542">
        <f t="shared" si="74"/>
        <v>12.618529779210373</v>
      </c>
    </row>
    <row r="1543" spans="1:11">
      <c r="A1543" s="862">
        <v>41946</v>
      </c>
      <c r="B1543">
        <v>330.59500000000003</v>
      </c>
      <c r="C1543">
        <v>302.27471000000003</v>
      </c>
      <c r="D1543">
        <v>0.96404699999999999</v>
      </c>
      <c r="E1543">
        <f>LN(D1543/参数实验室!$E$53)/参数实验室!$E$55</f>
        <v>-0.73616523073652695</v>
      </c>
      <c r="F1543">
        <f t="shared" si="75"/>
        <v>0.91433539527216079</v>
      </c>
      <c r="G1543">
        <f>LN(F1543/参数实验室!$E$58)/参数实验室!$E$59</f>
        <v>-0.2375348094029433</v>
      </c>
      <c r="H1543">
        <f>INDEX(神经网络!$F$10:$BN$70,MATCH(ROUND(G1543*2,1)/2,神经网络!$D$10:$D$70,0),MATCH(ROUND(E1543*2,1)/2,神经网络!$F$8:$BN$8,0))</f>
        <v>-0.84350144561533669</v>
      </c>
      <c r="I1543">
        <f t="shared" si="72"/>
        <v>1615.0996852744952</v>
      </c>
      <c r="J1543">
        <f t="shared" si="73"/>
        <v>131.91612465583964</v>
      </c>
      <c r="K1543">
        <f t="shared" si="74"/>
        <v>12.243383358085923</v>
      </c>
    </row>
    <row r="1544" spans="1:11">
      <c r="A1544" s="862">
        <v>41947</v>
      </c>
      <c r="B1544">
        <v>326.202</v>
      </c>
      <c r="C1544">
        <v>303.96725099999998</v>
      </c>
      <c r="D1544">
        <v>0.97805200000000003</v>
      </c>
      <c r="E1544">
        <f>LN(D1544/参数实验室!$E$53)/参数实验室!$E$55</f>
        <v>-0.7191498977456855</v>
      </c>
      <c r="F1544">
        <f t="shared" si="75"/>
        <v>0.93183748413559686</v>
      </c>
      <c r="G1544">
        <f>LN(F1544/参数实验室!$E$58)/参数实验室!$E$59</f>
        <v>-0.22758306824618221</v>
      </c>
      <c r="H1544">
        <f>INDEX(神经网络!$F$10:$BN$70,MATCH(ROUND(G1544*2,1)/2,神经网络!$D$10:$D$70,0),MATCH(ROUND(E1544*2,1)/2,神经网络!$F$8:$BN$8,0))</f>
        <v>-0.82803789091685398</v>
      </c>
      <c r="I1544">
        <f t="shared" si="72"/>
        <v>1633.2026658781615</v>
      </c>
      <c r="J1544">
        <f t="shared" si="73"/>
        <v>130.16320178763803</v>
      </c>
      <c r="K1544">
        <f t="shared" si="74"/>
        <v>12.54734551277204</v>
      </c>
    </row>
    <row r="1545" spans="1:11">
      <c r="A1545" s="862">
        <v>41948</v>
      </c>
      <c r="B1545">
        <v>336.67</v>
      </c>
      <c r="C1545">
        <v>308.87709999999998</v>
      </c>
      <c r="D1545">
        <v>1.0055940000000001</v>
      </c>
      <c r="E1545">
        <f>LN(D1545/参数实验室!$E$53)/参数实验室!$E$55</f>
        <v>-0.68638714463846273</v>
      </c>
      <c r="F1545">
        <f t="shared" si="75"/>
        <v>0.91744764903317777</v>
      </c>
      <c r="G1545">
        <f>LN(F1545/参数实验室!$E$58)/参数实验室!$E$59</f>
        <v>-0.23575132249226843</v>
      </c>
      <c r="H1545">
        <f>INDEX(神经网络!$F$10:$BN$70,MATCH(ROUND(G1545*2,1)/2,神经网络!$D$10:$D$70,0),MATCH(ROUND(E1545*2,1)/2,神经网络!$F$8:$BN$8,0))</f>
        <v>-0.82803789091685398</v>
      </c>
      <c r="I1545">
        <f t="shared" si="72"/>
        <v>1589.8048987391692</v>
      </c>
      <c r="J1545">
        <f t="shared" si="73"/>
        <v>134.34020988787344</v>
      </c>
      <c r="K1545">
        <f t="shared" si="74"/>
        <v>11.834170127217265</v>
      </c>
    </row>
    <row r="1546" spans="1:11">
      <c r="A1546" s="862">
        <v>41949</v>
      </c>
      <c r="B1546">
        <v>340.38400000000001</v>
      </c>
      <c r="C1546">
        <v>305.10433999999998</v>
      </c>
      <c r="D1546">
        <v>1.0363450000000001</v>
      </c>
      <c r="E1546">
        <f>LN(D1546/参数实验室!$E$53)/参数实验室!$E$55</f>
        <v>-0.65085098515820439</v>
      </c>
      <c r="F1546">
        <f t="shared" si="75"/>
        <v>0.8963533538591707</v>
      </c>
      <c r="G1546">
        <f>LN(F1546/参数实验室!$E$58)/参数实验室!$E$59</f>
        <v>-0.24795985615520783</v>
      </c>
      <c r="H1546">
        <f>INDEX(神经网络!$F$10:$BN$70,MATCH(ROUND(G1546*2,1)/2,神经网络!$D$10:$D$70,0),MATCH(ROUND(E1546*2,1)/2,神经网络!$F$8:$BN$8,0))</f>
        <v>-0.80815634949793247</v>
      </c>
      <c r="I1546">
        <f t="shared" si="72"/>
        <v>1575.2827285593992</v>
      </c>
      <c r="J1546">
        <f t="shared" si="73"/>
        <v>135.82219384701312</v>
      </c>
      <c r="K1546">
        <f t="shared" si="74"/>
        <v>11.598124606452462</v>
      </c>
    </row>
    <row r="1547" spans="1:11">
      <c r="A1547" s="862">
        <v>41950</v>
      </c>
      <c r="B1547">
        <v>347.63499999999999</v>
      </c>
      <c r="C1547">
        <v>304.17472199999997</v>
      </c>
      <c r="D1547">
        <v>1.0147619999999999</v>
      </c>
      <c r="E1547">
        <f>LN(D1547/参数实验室!$E$53)/参数实验室!$E$55</f>
        <v>-0.67568006926991409</v>
      </c>
      <c r="F1547">
        <f t="shared" si="75"/>
        <v>0.87498301954636326</v>
      </c>
      <c r="G1547">
        <f>LN(F1547/参数实验室!$E$58)/参数实验室!$E$59</f>
        <v>-0.26062470148923794</v>
      </c>
      <c r="H1547">
        <f>INDEX(神经网络!$F$10:$BN$70,MATCH(ROUND(G1547*2,1)/2,神经网络!$D$10:$D$70,0),MATCH(ROUND(E1547*2,1)/2,神经网络!$F$8:$BN$8,0))</f>
        <v>-0.82803789091685398</v>
      </c>
      <c r="I1547">
        <f t="shared" si="72"/>
        <v>1548.1631667264337</v>
      </c>
      <c r="J1547">
        <f t="shared" si="73"/>
        <v>138.71553409680362</v>
      </c>
      <c r="K1547">
        <f t="shared" si="74"/>
        <v>11.16070508473865</v>
      </c>
    </row>
    <row r="1548" spans="1:11">
      <c r="A1548" s="862">
        <v>41951</v>
      </c>
      <c r="B1548">
        <v>343.49200000000002</v>
      </c>
      <c r="C1548">
        <v>303.454409</v>
      </c>
      <c r="D1548">
        <v>1.02535</v>
      </c>
      <c r="E1548">
        <f>LN(D1548/参数实验室!$E$53)/参数实验室!$E$55</f>
        <v>-0.66343433031035381</v>
      </c>
      <c r="F1548">
        <f t="shared" si="75"/>
        <v>0.88343952406460702</v>
      </c>
      <c r="G1548">
        <f>LN(F1548/参数实验室!$E$58)/参数实验室!$E$59</f>
        <v>-0.25557646684226948</v>
      </c>
      <c r="H1548">
        <f>INDEX(神经网络!$F$10:$BN$70,MATCH(ROUND(G1548*2,1)/2,神经网络!$D$10:$D$70,0),MATCH(ROUND(E1548*2,1)/2,神经网络!$F$8:$BN$8,0))</f>
        <v>-0.80815634949793247</v>
      </c>
      <c r="I1548">
        <f t="shared" si="72"/>
        <v>1563.440880862373</v>
      </c>
      <c r="J1548">
        <f t="shared" si="73"/>
        <v>137.0623678225129</v>
      </c>
      <c r="K1548">
        <f t="shared" si="74"/>
        <v>11.406784412822418</v>
      </c>
    </row>
    <row r="1549" spans="1:11">
      <c r="A1549" s="862">
        <v>41952</v>
      </c>
      <c r="B1549">
        <v>349.13499999999999</v>
      </c>
      <c r="C1549">
        <v>304.72913199999999</v>
      </c>
      <c r="D1549">
        <v>1.07918</v>
      </c>
      <c r="E1549">
        <f>LN(D1549/参数实验室!$E$53)/参数实验室!$E$55</f>
        <v>-0.60306933478018399</v>
      </c>
      <c r="F1549">
        <f t="shared" si="75"/>
        <v>0.87281175476534867</v>
      </c>
      <c r="G1549">
        <f>LN(F1549/参数实验室!$E$58)/参数实验室!$E$59</f>
        <v>-0.2619287421030505</v>
      </c>
      <c r="H1549">
        <f>INDEX(神经网络!$F$10:$BN$70,MATCH(ROUND(G1549*2,1)/2,神经网络!$D$10:$D$70,0),MATCH(ROUND(E1549*2,1)/2,神经网络!$F$8:$BN$8,0))</f>
        <v>-0.78150208108297725</v>
      </c>
      <c r="I1549">
        <f t="shared" si="72"/>
        <v>1542.6836088425005</v>
      </c>
      <c r="J1549">
        <f t="shared" si="73"/>
        <v>139.31407366026878</v>
      </c>
      <c r="K1549">
        <f t="shared" si="74"/>
        <v>11.073422579002951</v>
      </c>
    </row>
    <row r="1550" spans="1:11">
      <c r="A1550" s="862">
        <v>41953</v>
      </c>
      <c r="B1550">
        <v>359.94400000000002</v>
      </c>
      <c r="C1550">
        <v>304.39663999999999</v>
      </c>
      <c r="D1550">
        <v>1.0847230000000001</v>
      </c>
      <c r="E1550">
        <f>LN(D1550/参数实验室!$E$53)/参数实验室!$E$55</f>
        <v>-0.59702526854019533</v>
      </c>
      <c r="F1550">
        <f t="shared" si="75"/>
        <v>0.84567777209788186</v>
      </c>
      <c r="G1550">
        <f>LN(F1550/参数实验室!$E$58)/参数实验室!$E$59</f>
        <v>-0.27850441969796619</v>
      </c>
      <c r="H1550">
        <f>INDEX(神经网络!$F$10:$BN$70,MATCH(ROUND(G1550*2,1)/2,神经网络!$D$10:$D$70,0),MATCH(ROUND(E1550*2,1)/2,神经网络!$F$8:$BN$8,0))</f>
        <v>-0.86241553760676459</v>
      </c>
      <c r="I1550">
        <f t="shared" si="72"/>
        <v>1505.3586675954257</v>
      </c>
      <c r="J1550">
        <f t="shared" si="73"/>
        <v>143.62714975459861</v>
      </c>
      <c r="K1550">
        <f t="shared" si="74"/>
        <v>10.481017482888729</v>
      </c>
    </row>
    <row r="1551" spans="1:11">
      <c r="A1551" s="862">
        <v>41954</v>
      </c>
      <c r="B1551">
        <v>367.83300000000003</v>
      </c>
      <c r="C1551">
        <v>308.47326299999997</v>
      </c>
      <c r="D1551">
        <v>1.0919399999999999</v>
      </c>
      <c r="E1551">
        <f>LN(D1551/参数实验室!$E$53)/参数实验室!$E$55</f>
        <v>-0.58920199928613726</v>
      </c>
      <c r="F1551">
        <f t="shared" si="75"/>
        <v>0.83862313332408989</v>
      </c>
      <c r="G1551">
        <f>LN(F1551/参数实验室!$E$58)/参数实验室!$E$59</f>
        <v>-0.28290111309571425</v>
      </c>
      <c r="H1551">
        <f>INDEX(神经网络!$F$10:$BN$70,MATCH(ROUND(G1551*2,1)/2,神经网络!$D$10:$D$70,0),MATCH(ROUND(E1551*2,1)/2,神经网络!$F$8:$BN$8,0))</f>
        <v>-0.86241553760676459</v>
      </c>
      <c r="I1551">
        <f t="shared" si="72"/>
        <v>1476.9046512077896</v>
      </c>
      <c r="J1551">
        <f t="shared" si="73"/>
        <v>146.77506883204964</v>
      </c>
      <c r="K1551">
        <f t="shared" si="74"/>
        <v>10.062367287306591</v>
      </c>
    </row>
    <row r="1552" spans="1:11">
      <c r="A1552" s="862">
        <v>41955</v>
      </c>
      <c r="B1552">
        <v>378.62900000000002</v>
      </c>
      <c r="C1552">
        <v>310.38353899999998</v>
      </c>
      <c r="D1552">
        <v>1.25193</v>
      </c>
      <c r="E1552">
        <f>LN(D1552/参数实验室!$E$53)/参数实验室!$E$55</f>
        <v>-0.42789383116395624</v>
      </c>
      <c r="F1552">
        <f t="shared" si="75"/>
        <v>0.8197563815766884</v>
      </c>
      <c r="G1552">
        <f>LN(F1552/参数实验室!$E$58)/参数实验室!$E$59</f>
        <v>-0.29484375721075468</v>
      </c>
      <c r="H1552">
        <f>INDEX(神经网络!$F$10:$BN$70,MATCH(ROUND(G1552*2,1)/2,神经网络!$D$10:$D$70,0),MATCH(ROUND(E1552*2,1)/2,神经网络!$F$8:$BN$8,0))</f>
        <v>-0.77540536707295737</v>
      </c>
      <c r="I1552">
        <f t="shared" si="72"/>
        <v>1439.5210429383028</v>
      </c>
      <c r="J1552">
        <f t="shared" si="73"/>
        <v>151.0829575834961</v>
      </c>
      <c r="K1552">
        <f t="shared" si="74"/>
        <v>9.5280173618705515</v>
      </c>
    </row>
    <row r="1553" spans="1:11">
      <c r="A1553" s="862">
        <v>41956</v>
      </c>
      <c r="B1553">
        <v>438.286</v>
      </c>
      <c r="C1553">
        <v>307.99572899999998</v>
      </c>
      <c r="D1553">
        <v>1.2459739999999999</v>
      </c>
      <c r="E1553">
        <f>LN(D1553/参数实验室!$E$53)/参数实验室!$E$55</f>
        <v>-0.43351984692549983</v>
      </c>
      <c r="F1553">
        <f t="shared" si="75"/>
        <v>0.70272773713967585</v>
      </c>
      <c r="G1553">
        <f>LN(F1553/参数实验室!$E$58)/参数实验室!$E$59</f>
        <v>-0.37569105152966642</v>
      </c>
      <c r="H1553">
        <f>INDEX(神经网络!$F$10:$BN$70,MATCH(ROUND(G1553*2,1)/2,神经网络!$D$10:$D$70,0),MATCH(ROUND(E1553*2,1)/2,神经网络!$F$8:$BN$8,0))</f>
        <v>-0.91873748838275304</v>
      </c>
      <c r="I1553">
        <f t="shared" si="72"/>
        <v>1263.6499931006515</v>
      </c>
      <c r="J1553">
        <f t="shared" si="73"/>
        <v>174.88767407525614</v>
      </c>
      <c r="K1553">
        <f t="shared" si="74"/>
        <v>7.2254948771111716</v>
      </c>
    </row>
    <row r="1554" spans="1:11">
      <c r="A1554" s="862">
        <v>41957</v>
      </c>
      <c r="B1554">
        <v>384.976</v>
      </c>
      <c r="C1554">
        <v>307.67081400000001</v>
      </c>
      <c r="D1554">
        <v>1.1770510000000001</v>
      </c>
      <c r="E1554">
        <f>LN(D1554/参数实验室!$E$53)/参数实验室!$E$55</f>
        <v>-0.5006541719053107</v>
      </c>
      <c r="F1554">
        <f t="shared" si="75"/>
        <v>0.79919479136361748</v>
      </c>
      <c r="G1554">
        <f>LN(F1554/参数实验室!$E$58)/参数实验室!$E$59</f>
        <v>-0.30817635704255208</v>
      </c>
      <c r="H1554">
        <f>INDEX(神经网络!$F$10:$BN$70,MATCH(ROUND(G1554*2,1)/2,神经网络!$D$10:$D$70,0),MATCH(ROUND(E1554*2,1)/2,神经网络!$F$8:$BN$8,0))</f>
        <v>-0.80391344428749345</v>
      </c>
      <c r="I1554">
        <f t="shared" si="72"/>
        <v>1404.8612508589251</v>
      </c>
      <c r="J1554">
        <f t="shared" si="73"/>
        <v>153.61557798970492</v>
      </c>
      <c r="K1554">
        <f t="shared" si="74"/>
        <v>9.1453045924357799</v>
      </c>
    </row>
    <row r="1555" spans="1:11">
      <c r="A1555" s="862">
        <v>41958</v>
      </c>
      <c r="B1555">
        <v>395.15899999999999</v>
      </c>
      <c r="C1555">
        <v>309.55999600000001</v>
      </c>
      <c r="D1555">
        <v>1.1173649999999999</v>
      </c>
      <c r="E1555">
        <f>LN(D1555/参数实验室!$E$53)/参数实验室!$E$55</f>
        <v>-0.56204726012947226</v>
      </c>
      <c r="F1555">
        <f t="shared" si="75"/>
        <v>0.78338085681965997</v>
      </c>
      <c r="G1555">
        <f>LN(F1555/参数实验室!$E$58)/参数实验室!$E$59</f>
        <v>-0.31866594565998169</v>
      </c>
      <c r="H1555">
        <f>INDEX(神经网络!$F$10:$BN$70,MATCH(ROUND(G1555*2,1)/2,神经网络!$D$10:$D$70,0),MATCH(ROUND(E1555*2,1)/2,神经网络!$F$8:$BN$8,0))</f>
        <v>-0.83681099260044001</v>
      </c>
      <c r="I1555">
        <f t="shared" si="72"/>
        <v>1374.9878398872609</v>
      </c>
      <c r="J1555">
        <f t="shared" si="73"/>
        <v>157.67886357288197</v>
      </c>
      <c r="K1555">
        <f t="shared" si="74"/>
        <v>8.7201785244457763</v>
      </c>
    </row>
    <row r="1556" spans="1:11">
      <c r="A1556" s="862">
        <v>41959</v>
      </c>
      <c r="B1556">
        <v>386.85399999999998</v>
      </c>
      <c r="C1556">
        <v>308.20642199999998</v>
      </c>
      <c r="D1556">
        <v>1.153278</v>
      </c>
      <c r="E1556">
        <f>LN(D1556/参数实验室!$E$53)/参数实验室!$E$55</f>
        <v>-0.52472566298897561</v>
      </c>
      <c r="F1556">
        <f t="shared" si="75"/>
        <v>0.79669958692426601</v>
      </c>
      <c r="G1556">
        <f>LN(F1556/参数实验室!$E$58)/参数实验室!$E$59</f>
        <v>-0.3098175924817923</v>
      </c>
      <c r="H1556">
        <f>INDEX(神经网络!$F$10:$BN$70,MATCH(ROUND(G1556*2,1)/2,神经网络!$D$10:$D$70,0),MATCH(ROUND(E1556*2,1)/2,神经网络!$F$8:$BN$8,0))</f>
        <v>-0.80391344428749345</v>
      </c>
      <c r="I1556">
        <f t="shared" si="72"/>
        <v>1399.1699387874637</v>
      </c>
      <c r="J1556">
        <f t="shared" si="73"/>
        <v>154.36494952316326</v>
      </c>
      <c r="K1556">
        <f t="shared" si="74"/>
        <v>9.064039104145925</v>
      </c>
    </row>
    <row r="1557" spans="1:11">
      <c r="A1557" s="862">
        <v>41960</v>
      </c>
      <c r="B1557">
        <v>409.74700000000001</v>
      </c>
      <c r="C1557">
        <v>312.57822499999997</v>
      </c>
      <c r="D1557">
        <v>1.1462429999999999</v>
      </c>
      <c r="E1557">
        <f>LN(D1557/参数实验室!$E$53)/参数实验室!$E$55</f>
        <v>-0.53194420107999019</v>
      </c>
      <c r="F1557">
        <f t="shared" si="75"/>
        <v>0.76285665300783156</v>
      </c>
      <c r="G1557">
        <f>LN(F1557/参数实验室!$E$58)/参数实验室!$E$59</f>
        <v>-0.33260021384396282</v>
      </c>
      <c r="H1557">
        <f>INDEX(神经网络!$F$10:$BN$70,MATCH(ROUND(G1557*2,1)/2,神经网络!$D$10:$D$70,0),MATCH(ROUND(E1557*2,1)/2,神经网络!$F$8:$BN$8,0))</f>
        <v>-0.90706320640180993</v>
      </c>
      <c r="I1557">
        <f t="shared" si="72"/>
        <v>1332.6065576838701</v>
      </c>
      <c r="J1557">
        <f t="shared" si="73"/>
        <v>163.49986034076829</v>
      </c>
      <c r="K1557">
        <f t="shared" si="74"/>
        <v>8.1505057857935537</v>
      </c>
    </row>
    <row r="1558" spans="1:11">
      <c r="A1558" s="862">
        <v>41961</v>
      </c>
      <c r="B1558">
        <v>383.82299999999998</v>
      </c>
      <c r="C1558">
        <v>308.553876</v>
      </c>
      <c r="D1558">
        <v>1.106708</v>
      </c>
      <c r="E1558">
        <f>LN(D1558/参数实验室!$E$53)/参数实验室!$E$55</f>
        <v>-0.57335329778638544</v>
      </c>
      <c r="F1558">
        <f t="shared" si="75"/>
        <v>0.80389626468450304</v>
      </c>
      <c r="G1558">
        <f>LN(F1558/参数实验室!$E$58)/参数实验室!$E$59</f>
        <v>-0.30509781157097782</v>
      </c>
      <c r="H1558">
        <f>INDEX(神经网络!$F$10:$BN$70,MATCH(ROUND(G1558*2,1)/2,神经网络!$D$10:$D$70,0),MATCH(ROUND(E1558*2,1)/2,神经网络!$F$8:$BN$8,0))</f>
        <v>-0.83681099260044001</v>
      </c>
      <c r="I1558">
        <f t="shared" si="72"/>
        <v>1409.0826567585348</v>
      </c>
      <c r="J1558">
        <f t="shared" si="73"/>
        <v>153.155500578588</v>
      </c>
      <c r="K1558">
        <f t="shared" si="74"/>
        <v>9.2003398600463484</v>
      </c>
    </row>
    <row r="1559" spans="1:11">
      <c r="A1559" s="862">
        <v>41962</v>
      </c>
      <c r="B1559">
        <v>383.49200000000002</v>
      </c>
      <c r="C1559">
        <v>308.00144999999998</v>
      </c>
      <c r="D1559">
        <v>1.1187720000000001</v>
      </c>
      <c r="E1559">
        <f>LN(D1559/参数实验室!$E$53)/参数实验室!$E$55</f>
        <v>-0.56056263460489542</v>
      </c>
      <c r="F1559">
        <f t="shared" si="75"/>
        <v>0.80314960937907431</v>
      </c>
      <c r="G1559">
        <f>LN(F1559/参数实验室!$E$58)/参数实验室!$E$59</f>
        <v>-0.30558552021746455</v>
      </c>
      <c r="H1559">
        <f>INDEX(神经网络!$F$10:$BN$70,MATCH(ROUND(G1559*2,1)/2,神经网络!$D$10:$D$70,0),MATCH(ROUND(E1559*2,1)/2,神经网络!$F$8:$BN$8,0))</f>
        <v>-0.83681099260044001</v>
      </c>
      <c r="I1559">
        <f t="shared" ref="I1559:I1622" si="76">I1558*(1+(B1559-B1558)/B1558*H1558)</f>
        <v>1410.099516010205</v>
      </c>
      <c r="J1559">
        <f t="shared" ref="J1559:J1622" si="77">J1558*B1559/B1558</f>
        <v>153.02342284825005</v>
      </c>
      <c r="K1559">
        <f t="shared" ref="K1559:K1622" si="78">I1559/J1559</f>
        <v>9.2149259882166508</v>
      </c>
    </row>
    <row r="1560" spans="1:11">
      <c r="A1560" s="862">
        <v>41963</v>
      </c>
      <c r="B1560">
        <v>364.92899999999997</v>
      </c>
      <c r="C1560">
        <v>311.323015</v>
      </c>
      <c r="D1560">
        <v>1.056915</v>
      </c>
      <c r="E1560">
        <f>LN(D1560/参数实验室!$E$53)/参数实验室!$E$55</f>
        <v>-0.62766389381799192</v>
      </c>
      <c r="F1560">
        <f t="shared" si="75"/>
        <v>0.85310571371417454</v>
      </c>
      <c r="G1560">
        <f>LN(F1560/参数实验室!$E$58)/参数实验室!$E$59</f>
        <v>-0.27391453515132447</v>
      </c>
      <c r="H1560">
        <f>INDEX(神经网络!$F$10:$BN$70,MATCH(ROUND(G1560*2,1)/2,神经网络!$D$10:$D$70,0),MATCH(ROUND(E1560*2,1)/2,神经网络!$F$8:$BN$8,0))</f>
        <v>-0.80815634949793247</v>
      </c>
      <c r="I1560">
        <f t="shared" si="76"/>
        <v>1467.2169904726127</v>
      </c>
      <c r="J1560">
        <f t="shared" si="77"/>
        <v>145.61629623718105</v>
      </c>
      <c r="K1560">
        <f t="shared" si="78"/>
        <v>10.075912026239132</v>
      </c>
    </row>
    <row r="1561" spans="1:11">
      <c r="A1561" s="862">
        <v>41964</v>
      </c>
      <c r="B1561">
        <v>353.10300000000001</v>
      </c>
      <c r="C1561">
        <v>318.24488100000002</v>
      </c>
      <c r="D1561">
        <v>1.041714</v>
      </c>
      <c r="E1561">
        <f>LN(D1561/参数实验室!$E$53)/参数实验室!$E$55</f>
        <v>-0.64475480669460239</v>
      </c>
      <c r="F1561">
        <f t="shared" si="75"/>
        <v>0.90128059234840829</v>
      </c>
      <c r="G1561">
        <f>LN(F1561/参数实验室!$E$58)/参数实验室!$E$59</f>
        <v>-0.24508264355687301</v>
      </c>
      <c r="H1561">
        <f>INDEX(神经网络!$F$10:$BN$70,MATCH(ROUND(G1561*2,1)/2,神经网络!$D$10:$D$70,0),MATCH(ROUND(E1561*2,1)/2,神经网络!$F$8:$BN$8,0))</f>
        <v>-0.80815634949793247</v>
      </c>
      <c r="I1561">
        <f t="shared" si="76"/>
        <v>1505.6424645697996</v>
      </c>
      <c r="J1561">
        <f t="shared" si="77"/>
        <v>140.89741031882187</v>
      </c>
      <c r="K1561">
        <f t="shared" si="78"/>
        <v>10.686090405514483</v>
      </c>
    </row>
    <row r="1562" spans="1:11">
      <c r="A1562" s="862">
        <v>41965</v>
      </c>
      <c r="B1562">
        <v>358.654</v>
      </c>
      <c r="C1562">
        <v>317.90303599999999</v>
      </c>
      <c r="D1562">
        <v>1.0470470000000001</v>
      </c>
      <c r="E1562">
        <f>LN(D1562/参数实验室!$E$53)/参数实验室!$E$55</f>
        <v>-0.6387305294112039</v>
      </c>
      <c r="F1562">
        <f t="shared" si="75"/>
        <v>0.88637805796115476</v>
      </c>
      <c r="G1562">
        <f>LN(F1562/参数实验室!$E$58)/参数实验室!$E$59</f>
        <v>-0.25383357217417402</v>
      </c>
      <c r="H1562">
        <f>INDEX(神经网络!$F$10:$BN$70,MATCH(ROUND(G1562*2,1)/2,神经网络!$D$10:$D$70,0),MATCH(ROUND(E1562*2,1)/2,神经网络!$F$8:$BN$8,0))</f>
        <v>-0.80815634949793247</v>
      </c>
      <c r="I1562">
        <f t="shared" si="76"/>
        <v>1486.5136937341072</v>
      </c>
      <c r="J1562">
        <f t="shared" si="77"/>
        <v>143.11240573001854</v>
      </c>
      <c r="K1562">
        <f t="shared" si="78"/>
        <v>10.387035883796226</v>
      </c>
    </row>
    <row r="1563" spans="1:11">
      <c r="A1563" s="862">
        <v>41966</v>
      </c>
      <c r="B1563">
        <v>357.05900000000003</v>
      </c>
      <c r="C1563">
        <v>321.799396</v>
      </c>
      <c r="D1563">
        <v>1.0925210000000001</v>
      </c>
      <c r="E1563">
        <f>LN(D1563/参数实验室!$E$53)/参数实验室!$E$55</f>
        <v>-0.58857444251042879</v>
      </c>
      <c r="F1563">
        <f t="shared" si="75"/>
        <v>0.90124992228175171</v>
      </c>
      <c r="G1563">
        <f>LN(F1563/参数实验室!$E$58)/参数实验室!$E$59</f>
        <v>-0.24510050434575525</v>
      </c>
      <c r="H1563">
        <f>INDEX(神经网络!$F$10:$BN$70,MATCH(ROUND(G1563*2,1)/2,神经网络!$D$10:$D$70,0),MATCH(ROUND(E1563*2,1)/2,神经网络!$F$8:$BN$8,0))</f>
        <v>-0.78150208108297725</v>
      </c>
      <c r="I1563">
        <f t="shared" si="76"/>
        <v>1491.8562525538327</v>
      </c>
      <c r="J1563">
        <f t="shared" si="77"/>
        <v>142.47595866086726</v>
      </c>
      <c r="K1563">
        <f t="shared" si="78"/>
        <v>10.470933247797047</v>
      </c>
    </row>
    <row r="1564" spans="1:11">
      <c r="A1564" s="862">
        <v>41967</v>
      </c>
      <c r="B1564">
        <v>374.572</v>
      </c>
      <c r="C1564">
        <v>323.809529</v>
      </c>
      <c r="D1564">
        <v>1.1197569999999999</v>
      </c>
      <c r="E1564">
        <f>LN(D1564/参数实验室!$E$53)/参数实验室!$E$55</f>
        <v>-0.55952440189018759</v>
      </c>
      <c r="F1564">
        <f t="shared" si="75"/>
        <v>0.86447873573038025</v>
      </c>
      <c r="G1564">
        <f>LN(F1564/参数实验室!$E$58)/参数实验室!$E$59</f>
        <v>-0.26696376911464276</v>
      </c>
      <c r="H1564">
        <f>INDEX(神经网络!$F$10:$BN$70,MATCH(ROUND(G1564*2,1)/2,神经网络!$D$10:$D$70,0),MATCH(ROUND(E1564*2,1)/2,神经网络!$F$8:$BN$8,0))</f>
        <v>-0.75856362871285832</v>
      </c>
      <c r="I1564">
        <f t="shared" si="76"/>
        <v>1434.6718377658303</v>
      </c>
      <c r="J1564">
        <f t="shared" si="77"/>
        <v>149.46410757751065</v>
      </c>
      <c r="K1564">
        <f t="shared" si="78"/>
        <v>9.5987716450374112</v>
      </c>
    </row>
    <row r="1565" spans="1:11">
      <c r="A1565" s="862">
        <v>41968</v>
      </c>
      <c r="B1565">
        <v>393.17599999999999</v>
      </c>
      <c r="C1565">
        <v>322.55232000000001</v>
      </c>
      <c r="D1565">
        <v>1.119402</v>
      </c>
      <c r="E1565">
        <f>LN(D1565/参数实验室!$E$53)/参数实验室!$E$55</f>
        <v>-0.55989848198465086</v>
      </c>
      <c r="F1565">
        <f t="shared" si="75"/>
        <v>0.8203764217551428</v>
      </c>
      <c r="G1565">
        <f>LN(F1565/参数实验室!$E$58)/参数实验室!$E$59</f>
        <v>-0.29444692274786627</v>
      </c>
      <c r="H1565">
        <f>INDEX(神经网络!$F$10:$BN$70,MATCH(ROUND(G1565*2,1)/2,神经网络!$D$10:$D$70,0),MATCH(ROUND(E1565*2,1)/2,神经网络!$F$8:$BN$8,0))</f>
        <v>-0.83681099260044001</v>
      </c>
      <c r="I1565">
        <f t="shared" si="76"/>
        <v>1380.6193596321684</v>
      </c>
      <c r="J1565">
        <f t="shared" si="77"/>
        <v>156.88759426998101</v>
      </c>
      <c r="K1565">
        <f t="shared" si="78"/>
        <v>8.8000543704961203</v>
      </c>
    </row>
    <row r="1566" spans="1:11">
      <c r="A1566" s="862">
        <v>41969</v>
      </c>
      <c r="B1566">
        <v>369.096</v>
      </c>
      <c r="C1566">
        <v>327.60767199999998</v>
      </c>
      <c r="D1566">
        <v>1.0926260000000001</v>
      </c>
      <c r="E1566">
        <f>LN(D1566/参数实验室!$E$53)/参数实验室!$E$55</f>
        <v>-0.58846106424277655</v>
      </c>
      <c r="F1566">
        <f t="shared" si="75"/>
        <v>0.88759475041723557</v>
      </c>
      <c r="G1566">
        <f>LN(F1566/参数实验室!$E$58)/参数实验室!$E$59</f>
        <v>-0.25311362195636311</v>
      </c>
      <c r="H1566">
        <f>INDEX(神经网络!$F$10:$BN$70,MATCH(ROUND(G1566*2,1)/2,神经网络!$D$10:$D$70,0),MATCH(ROUND(E1566*2,1)/2,神经网络!$F$8:$BN$8,0))</f>
        <v>-0.78150208108297725</v>
      </c>
      <c r="I1566">
        <f t="shared" si="76"/>
        <v>1451.3765888583453</v>
      </c>
      <c r="J1566">
        <f t="shared" si="77"/>
        <v>147.27903914448723</v>
      </c>
      <c r="K1566">
        <f t="shared" si="78"/>
        <v>9.8546038682020516</v>
      </c>
    </row>
    <row r="1567" spans="1:11">
      <c r="A1567" s="862">
        <v>41970</v>
      </c>
      <c r="B1567">
        <v>372.33499999999998</v>
      </c>
      <c r="C1567">
        <v>327.22450600000002</v>
      </c>
      <c r="D1567">
        <v>1.09877</v>
      </c>
      <c r="E1567">
        <f>LN(D1567/参数实验室!$E$53)/参数实验室!$E$55</f>
        <v>-0.58184571683542463</v>
      </c>
      <c r="F1567">
        <f t="shared" si="75"/>
        <v>0.87884433641747361</v>
      </c>
      <c r="G1567">
        <f>LN(F1567/参数实验室!$E$58)/参数实验室!$E$59</f>
        <v>-0.25831360622769267</v>
      </c>
      <c r="H1567">
        <f>INDEX(神经网络!$F$10:$BN$70,MATCH(ROUND(G1567*2,1)/2,神经网络!$D$10:$D$70,0),MATCH(ROUND(E1567*2,1)/2,神经网络!$F$8:$BN$8,0))</f>
        <v>-0.78150208108297725</v>
      </c>
      <c r="I1567">
        <f t="shared" si="76"/>
        <v>1441.4229504066423</v>
      </c>
      <c r="J1567">
        <f t="shared" si="77"/>
        <v>148.57148557519628</v>
      </c>
      <c r="K1567">
        <f t="shared" si="78"/>
        <v>9.7018815207114351</v>
      </c>
    </row>
    <row r="1568" spans="1:11">
      <c r="A1568" s="862">
        <v>41971</v>
      </c>
      <c r="B1568">
        <v>363.23</v>
      </c>
      <c r="C1568">
        <v>329.05686700000001</v>
      </c>
      <c r="D1568">
        <v>1.1342989999999999</v>
      </c>
      <c r="E1568">
        <f>LN(D1568/参数实验室!$E$53)/参数实验室!$E$55</f>
        <v>-0.54430187884771641</v>
      </c>
      <c r="F1568">
        <f t="shared" si="75"/>
        <v>0.90591874845139442</v>
      </c>
      <c r="G1568">
        <f>LN(F1568/参数实验室!$E$58)/参数实验室!$E$59</f>
        <v>-0.2423885740393838</v>
      </c>
      <c r="H1568">
        <f>INDEX(神经网络!$F$10:$BN$70,MATCH(ROUND(G1568*2,1)/2,神经网络!$D$10:$D$70,0),MATCH(ROUND(E1568*2,1)/2,神经网络!$F$8:$BN$8,0))</f>
        <v>-0.75856362871285832</v>
      </c>
      <c r="I1568">
        <f t="shared" si="76"/>
        <v>1468.9695286168444</v>
      </c>
      <c r="J1568">
        <f t="shared" si="77"/>
        <v>144.93835042496286</v>
      </c>
      <c r="K1568">
        <f t="shared" si="78"/>
        <v>10.135133484752579</v>
      </c>
    </row>
    <row r="1569" spans="1:11">
      <c r="A1569" s="862">
        <v>41972</v>
      </c>
      <c r="B1569">
        <v>378.91199999999998</v>
      </c>
      <c r="C1569">
        <v>332.25938600000001</v>
      </c>
      <c r="D1569">
        <v>1.129062</v>
      </c>
      <c r="E1569">
        <f>LN(D1569/参数实验室!$E$53)/参数实验室!$E$55</f>
        <v>-0.54976135152089112</v>
      </c>
      <c r="F1569">
        <f t="shared" si="75"/>
        <v>0.87687744383920285</v>
      </c>
      <c r="G1569">
        <f>LN(F1569/参数实验室!$E$58)/参数实验室!$E$59</f>
        <v>-0.25948956925951966</v>
      </c>
      <c r="H1569">
        <f>INDEX(神经网络!$F$10:$BN$70,MATCH(ROUND(G1569*2,1)/2,神经网络!$D$10:$D$70,0),MATCH(ROUND(E1569*2,1)/2,神经网络!$F$8:$BN$8,0))</f>
        <v>-0.75856362871285832</v>
      </c>
      <c r="I1569">
        <f t="shared" si="76"/>
        <v>1420.8607267081345</v>
      </c>
      <c r="J1569">
        <f t="shared" si="77"/>
        <v>151.19588204780311</v>
      </c>
      <c r="K1569">
        <f t="shared" si="78"/>
        <v>9.3974829701969362</v>
      </c>
    </row>
    <row r="1570" spans="1:11">
      <c r="A1570" s="862">
        <v>41973</v>
      </c>
      <c r="B1570">
        <v>381.01499999999999</v>
      </c>
      <c r="C1570">
        <v>338.93186600000001</v>
      </c>
      <c r="D1570">
        <v>1.1367780000000001</v>
      </c>
      <c r="E1570">
        <f>LN(D1570/参数实验室!$E$53)/参数实验室!$E$55</f>
        <v>-0.54172635238749289</v>
      </c>
      <c r="F1570">
        <f t="shared" si="75"/>
        <v>0.88954992848050607</v>
      </c>
      <c r="G1570">
        <f>LN(F1570/参数实验室!$E$58)/参数实验室!$E$59</f>
        <v>-0.25195875422086994</v>
      </c>
      <c r="H1570">
        <f>INDEX(神经网络!$F$10:$BN$70,MATCH(ROUND(G1570*2,1)/2,神经网络!$D$10:$D$70,0),MATCH(ROUND(E1570*2,1)/2,神经网络!$F$8:$BN$8,0))</f>
        <v>-0.75856362871285832</v>
      </c>
      <c r="I1570">
        <f t="shared" si="76"/>
        <v>1414.8787538379811</v>
      </c>
      <c r="J1570">
        <f t="shared" si="77"/>
        <v>152.03503451578123</v>
      </c>
      <c r="K1570">
        <f t="shared" si="78"/>
        <v>9.3062678503297001</v>
      </c>
    </row>
    <row r="1571" spans="1:11">
      <c r="A1571" s="862">
        <v>41974</v>
      </c>
      <c r="B1571">
        <v>379.96800000000002</v>
      </c>
      <c r="C1571">
        <v>345.95390300000003</v>
      </c>
      <c r="D1571">
        <v>1.138258</v>
      </c>
      <c r="E1571">
        <f>LN(D1571/参数实验室!$E$53)/参数实验室!$E$55</f>
        <v>-0.54019140081100192</v>
      </c>
      <c r="F1571">
        <f t="shared" si="75"/>
        <v>0.91048168003621355</v>
      </c>
      <c r="G1571">
        <f>LN(F1571/参数实验室!$E$58)/参数实验室!$E$59</f>
        <v>-0.23975162450922233</v>
      </c>
      <c r="H1571">
        <f>INDEX(神经网络!$F$10:$BN$70,MATCH(ROUND(G1571*2,1)/2,神经网络!$D$10:$D$70,0),MATCH(ROUND(E1571*2,1)/2,神经网络!$F$8:$BN$8,0))</f>
        <v>-0.75856362871285832</v>
      </c>
      <c r="I1571">
        <f t="shared" si="76"/>
        <v>1417.8280327721436</v>
      </c>
      <c r="J1571">
        <f t="shared" si="77"/>
        <v>151.61725390048258</v>
      </c>
      <c r="K1571">
        <f t="shared" si="78"/>
        <v>9.3513633593625638</v>
      </c>
    </row>
    <row r="1572" spans="1:11">
      <c r="A1572" s="862">
        <v>41975</v>
      </c>
      <c r="B1572">
        <v>380.97500000000002</v>
      </c>
      <c r="C1572">
        <v>347.44829399999998</v>
      </c>
      <c r="D1572">
        <v>1.1510640000000001</v>
      </c>
      <c r="E1572">
        <f>LN(D1572/参数实验室!$E$53)/参数实验室!$E$55</f>
        <v>-0.52699266544423806</v>
      </c>
      <c r="F1572">
        <f t="shared" si="75"/>
        <v>0.91199762189120004</v>
      </c>
      <c r="G1572">
        <f>LN(F1572/参数实验室!$E$58)/参数实验室!$E$59</f>
        <v>-0.23887847506458784</v>
      </c>
      <c r="H1572">
        <f>INDEX(神经网络!$F$10:$BN$70,MATCH(ROUND(G1572*2,1)/2,神经网络!$D$10:$D$70,0),MATCH(ROUND(E1572*2,1)/2,神经网络!$F$8:$BN$8,0))</f>
        <v>-0.75856362871285832</v>
      </c>
      <c r="I1572">
        <f t="shared" si="76"/>
        <v>1414.9776838825726</v>
      </c>
      <c r="J1572">
        <f t="shared" si="77"/>
        <v>152.01907346075552</v>
      </c>
      <c r="K1572">
        <f t="shared" si="78"/>
        <v>9.3078957243339335</v>
      </c>
    </row>
    <row r="1573" spans="1:11">
      <c r="A1573" s="862">
        <v>41976</v>
      </c>
      <c r="B1573">
        <v>376.298</v>
      </c>
      <c r="C1573">
        <v>360.59203100000002</v>
      </c>
      <c r="D1573">
        <v>1.1301190000000001</v>
      </c>
      <c r="E1573">
        <f>LN(D1573/参数实验室!$E$53)/参数实验室!$E$55</f>
        <v>-0.54865741228816167</v>
      </c>
      <c r="F1573">
        <f t="shared" si="75"/>
        <v>0.95826188552689628</v>
      </c>
      <c r="G1573">
        <f>LN(F1573/参数实验室!$E$58)/参数实验室!$E$59</f>
        <v>-0.21290674190234435</v>
      </c>
      <c r="H1573">
        <f>INDEX(神经网络!$F$10:$BN$70,MATCH(ROUND(G1573*2,1)/2,神经网络!$D$10:$D$70,0),MATCH(ROUND(E1573*2,1)/2,神经网络!$F$8:$BN$8,0))</f>
        <v>-0.67310586025231189</v>
      </c>
      <c r="I1573">
        <f t="shared" si="76"/>
        <v>1428.1545610695016</v>
      </c>
      <c r="J1573">
        <f t="shared" si="77"/>
        <v>150.1528271018712</v>
      </c>
      <c r="K1573">
        <f t="shared" si="78"/>
        <v>9.5113398038158152</v>
      </c>
    </row>
    <row r="1574" spans="1:11">
      <c r="A1574" s="862">
        <v>41977</v>
      </c>
      <c r="B1574">
        <v>375.68299999999999</v>
      </c>
      <c r="C1574">
        <v>364.93027599999999</v>
      </c>
      <c r="D1574">
        <v>1.1122970000000001</v>
      </c>
      <c r="E1574">
        <f>LN(D1574/参数实验室!$E$53)/参数实验室!$E$55</f>
        <v>-0.56741040462156911</v>
      </c>
      <c r="F1574">
        <f t="shared" si="75"/>
        <v>0.97137819917323909</v>
      </c>
      <c r="G1574">
        <f>LN(F1574/参数实验室!$E$58)/参数实验室!$E$59</f>
        <v>-0.20577146695845916</v>
      </c>
      <c r="H1574">
        <f>INDEX(神经网络!$F$10:$BN$70,MATCH(ROUND(G1574*2,1)/2,神经网络!$D$10:$D$70,0),MATCH(ROUND(E1574*2,1)/2,神经网络!$F$8:$BN$8,0))</f>
        <v>-0.67310586025231189</v>
      </c>
      <c r="I1574">
        <f t="shared" si="76"/>
        <v>1429.7256536894656</v>
      </c>
      <c r="J1574">
        <f t="shared" si="77"/>
        <v>149.9074258808505</v>
      </c>
      <c r="K1574">
        <f t="shared" si="78"/>
        <v>9.5373904614027651</v>
      </c>
    </row>
    <row r="1575" spans="1:11">
      <c r="A1575" s="862">
        <v>41978</v>
      </c>
      <c r="B1575">
        <v>372.94299999999998</v>
      </c>
      <c r="C1575">
        <v>360.74293599999999</v>
      </c>
      <c r="D1575">
        <v>1.1410960000000001</v>
      </c>
      <c r="E1575">
        <f>LN(D1575/参数实验室!$E$53)/参数实验室!$E$55</f>
        <v>-0.53725360226233954</v>
      </c>
      <c r="F1575">
        <f t="shared" si="75"/>
        <v>0.96728705459011166</v>
      </c>
      <c r="G1575">
        <f>LN(F1575/参数实验室!$E$58)/参数实验室!$E$59</f>
        <v>-0.20798665801178429</v>
      </c>
      <c r="H1575">
        <f>INDEX(神经网络!$F$10:$BN$70,MATCH(ROUND(G1575*2,1)/2,神经网络!$D$10:$D$70,0),MATCH(ROUND(E1575*2,1)/2,神经网络!$F$8:$BN$8,0))</f>
        <v>-0.67310586025231189</v>
      </c>
      <c r="I1575">
        <f t="shared" si="76"/>
        <v>1436.7444897879341</v>
      </c>
      <c r="J1575">
        <f t="shared" si="77"/>
        <v>148.81409361158751</v>
      </c>
      <c r="K1575">
        <f t="shared" si="78"/>
        <v>9.6546264867755838</v>
      </c>
    </row>
    <row r="1576" spans="1:11">
      <c r="A1576" s="862">
        <v>41979</v>
      </c>
      <c r="B1576">
        <v>374.45400000000001</v>
      </c>
      <c r="C1576">
        <v>365.31480399999998</v>
      </c>
      <c r="D1576">
        <v>1.1312930000000001</v>
      </c>
      <c r="E1576">
        <f>LN(D1576/参数实验室!$E$53)/参数实验室!$E$55</f>
        <v>-0.54743248694695856</v>
      </c>
      <c r="F1576">
        <f t="shared" si="75"/>
        <v>0.97559327447430122</v>
      </c>
      <c r="G1576">
        <f>LN(F1576/参数实验室!$E$58)/参数实验室!$E$59</f>
        <v>-0.20349890898836986</v>
      </c>
      <c r="H1576">
        <f>INDEX(神经网络!$F$10:$BN$70,MATCH(ROUND(G1576*2,1)/2,神经网络!$D$10:$D$70,0),MATCH(ROUND(E1576*2,1)/2,神经网络!$F$8:$BN$8,0))</f>
        <v>-0.67310586025231189</v>
      </c>
      <c r="I1576">
        <f t="shared" si="76"/>
        <v>1432.8263049818495</v>
      </c>
      <c r="J1576">
        <f t="shared" si="77"/>
        <v>149.41702246518474</v>
      </c>
      <c r="K1576">
        <f t="shared" si="78"/>
        <v>9.589444906223509</v>
      </c>
    </row>
    <row r="1577" spans="1:11">
      <c r="A1577" s="862">
        <v>41980</v>
      </c>
      <c r="B1577">
        <v>374.86200000000002</v>
      </c>
      <c r="C1577">
        <v>371.74790300000001</v>
      </c>
      <c r="D1577">
        <v>1.135977</v>
      </c>
      <c r="E1577">
        <f>LN(D1577/参数实验室!$E$53)/参数实验室!$E$55</f>
        <v>-0.5425579267433277</v>
      </c>
      <c r="F1577">
        <f t="shared" si="75"/>
        <v>0.99169268424113399</v>
      </c>
      <c r="G1577">
        <f>LN(F1577/参数实验室!$E$58)/参数实验室!$E$59</f>
        <v>-0.19490836432646622</v>
      </c>
      <c r="H1577">
        <f>INDEX(神经网络!$F$10:$BN$70,MATCH(ROUND(G1577*2,1)/2,神经网络!$D$10:$D$70,0),MATCH(ROUND(E1577*2,1)/2,神经网络!$F$8:$BN$8,0))</f>
        <v>-0.67310586025231189</v>
      </c>
      <c r="I1577">
        <f t="shared" si="76"/>
        <v>1431.7754601162487</v>
      </c>
      <c r="J1577">
        <f t="shared" si="77"/>
        <v>149.57982522644727</v>
      </c>
      <c r="K1577">
        <f t="shared" si="78"/>
        <v>9.5719824377966702</v>
      </c>
    </row>
    <row r="1578" spans="1:11">
      <c r="A1578" s="862">
        <v>41981</v>
      </c>
      <c r="B1578">
        <v>366.65899999999999</v>
      </c>
      <c r="C1578">
        <v>369.52391299999999</v>
      </c>
      <c r="D1578">
        <v>1.1041810000000001</v>
      </c>
      <c r="E1578">
        <f>LN(D1578/参数实验室!$E$53)/参数实验室!$E$55</f>
        <v>-0.57605016564881473</v>
      </c>
      <c r="F1578">
        <f t="shared" si="75"/>
        <v>1.007813562465397</v>
      </c>
      <c r="G1578">
        <f>LN(F1578/参数实验室!$E$58)/参数实验室!$E$59</f>
        <v>-0.18644498346237542</v>
      </c>
      <c r="H1578">
        <f>INDEX(神经网络!$F$10:$BN$70,MATCH(ROUND(G1578*2,1)/2,神经网络!$D$10:$D$70,0),MATCH(ROUND(E1578*2,1)/2,神经网络!$F$8:$BN$8,0))</f>
        <v>-0.70148085779250036</v>
      </c>
      <c r="I1578">
        <f t="shared" si="76"/>
        <v>1452.8646345913085</v>
      </c>
      <c r="J1578">
        <f t="shared" si="77"/>
        <v>146.30661186704421</v>
      </c>
      <c r="K1578">
        <f t="shared" si="78"/>
        <v>9.9302732532115208</v>
      </c>
    </row>
    <row r="1579" spans="1:11">
      <c r="A1579" s="862">
        <v>41982</v>
      </c>
      <c r="B1579">
        <v>350.73399999999998</v>
      </c>
      <c r="C1579">
        <v>371.90470499999998</v>
      </c>
      <c r="D1579">
        <v>1.0676129999999999</v>
      </c>
      <c r="E1579">
        <f>LN(D1579/参数实验室!$E$53)/参数实验室!$E$55</f>
        <v>-0.61578256593884462</v>
      </c>
      <c r="F1579">
        <f t="shared" si="75"/>
        <v>1.0603611426323083</v>
      </c>
      <c r="G1579">
        <f>LN(F1579/参数实验室!$E$58)/参数实验室!$E$59</f>
        <v>-0.15976856500781467</v>
      </c>
      <c r="H1579">
        <f>INDEX(神经网络!$F$10:$BN$70,MATCH(ROUND(G1579*2,1)/2,神经网络!$D$10:$D$70,0),MATCH(ROUND(E1579*2,1)/2,神经网络!$F$8:$BN$8,0))</f>
        <v>-0.61547944056377735</v>
      </c>
      <c r="I1579">
        <f t="shared" si="76"/>
        <v>1497.1293899288628</v>
      </c>
      <c r="J1579">
        <f t="shared" si="77"/>
        <v>139.95211683492261</v>
      </c>
      <c r="K1579">
        <f t="shared" si="78"/>
        <v>10.697440123001272</v>
      </c>
    </row>
    <row r="1580" spans="1:11">
      <c r="A1580" s="862">
        <v>41983</v>
      </c>
      <c r="B1580">
        <v>350.03699999999998</v>
      </c>
      <c r="C1580">
        <v>373.26228600000002</v>
      </c>
      <c r="D1580">
        <v>1.060413</v>
      </c>
      <c r="E1580">
        <f>LN(D1580/参数实验室!$E$53)/参数实验室!$E$55</f>
        <v>-0.623765791490975</v>
      </c>
      <c r="F1580">
        <f t="shared" si="75"/>
        <v>1.0663509457571629</v>
      </c>
      <c r="G1580">
        <f>LN(F1580/参数实验室!$E$58)/参数实验室!$E$59</f>
        <v>-0.15681209457897011</v>
      </c>
      <c r="H1580">
        <f>INDEX(神经网络!$F$10:$BN$70,MATCH(ROUND(G1580*2,1)/2,神经网络!$D$10:$D$70,0),MATCH(ROUND(E1580*2,1)/2,神经网络!$F$8:$BN$8,0))</f>
        <v>-0.61547944056377735</v>
      </c>
      <c r="I1580">
        <f t="shared" si="76"/>
        <v>1498.9605562671059</v>
      </c>
      <c r="J1580">
        <f t="shared" si="77"/>
        <v>139.67399545109913</v>
      </c>
      <c r="K1580">
        <f t="shared" si="78"/>
        <v>10.731851347317566</v>
      </c>
    </row>
    <row r="1581" spans="1:11">
      <c r="A1581" s="862">
        <v>41984</v>
      </c>
      <c r="B1581">
        <v>351.87200000000001</v>
      </c>
      <c r="C1581">
        <v>368.67801700000001</v>
      </c>
      <c r="D1581">
        <v>1.0632809999999999</v>
      </c>
      <c r="E1581">
        <f>LN(D1581/参数实验室!$E$53)/参数实验室!$E$55</f>
        <v>-0.62057933020167133</v>
      </c>
      <c r="F1581">
        <f t="shared" si="75"/>
        <v>1.047761734380684</v>
      </c>
      <c r="G1581">
        <f>LN(F1581/参数实验室!$E$58)/参数实验室!$E$59</f>
        <v>-0.16604232558558524</v>
      </c>
      <c r="H1581">
        <f>INDEX(神经网络!$F$10:$BN$70,MATCH(ROUND(G1581*2,1)/2,神经网络!$D$10:$D$70,0),MATCH(ROUND(E1581*2,1)/2,神经网络!$F$8:$BN$8,0))</f>
        <v>-0.61547944056377735</v>
      </c>
      <c r="I1581">
        <f t="shared" si="76"/>
        <v>1494.1241155267321</v>
      </c>
      <c r="J1581">
        <f t="shared" si="77"/>
        <v>140.40620885040482</v>
      </c>
      <c r="K1581">
        <f t="shared" si="78"/>
        <v>10.641439062845434</v>
      </c>
    </row>
    <row r="1582" spans="1:11">
      <c r="A1582" s="862">
        <v>41985</v>
      </c>
      <c r="B1582">
        <v>356.59699999999998</v>
      </c>
      <c r="C1582">
        <v>370.53110099999998</v>
      </c>
      <c r="D1582">
        <v>1.077677</v>
      </c>
      <c r="E1582">
        <f>LN(D1582/参数实验室!$E$53)/参数实验室!$E$55</f>
        <v>-0.60471355079701317</v>
      </c>
      <c r="F1582">
        <f t="shared" si="75"/>
        <v>1.0390752053438475</v>
      </c>
      <c r="G1582">
        <f>LN(F1582/参数实验室!$E$58)/参数实验室!$E$59</f>
        <v>-0.17041179607992726</v>
      </c>
      <c r="H1582">
        <f>INDEX(神经网络!$F$10:$BN$70,MATCH(ROUND(G1582*2,1)/2,神经网络!$D$10:$D$70,0),MATCH(ROUND(E1582*2,1)/2,神经网络!$F$8:$BN$8,0))</f>
        <v>-0.61547944056377735</v>
      </c>
      <c r="I1582">
        <f t="shared" si="76"/>
        <v>1481.7755267267482</v>
      </c>
      <c r="J1582">
        <f t="shared" si="77"/>
        <v>142.29160847532</v>
      </c>
      <c r="K1582">
        <f t="shared" si="78"/>
        <v>10.413653641309123</v>
      </c>
    </row>
    <row r="1583" spans="1:11">
      <c r="A1583" s="862">
        <v>41986</v>
      </c>
      <c r="B1583">
        <v>347.5</v>
      </c>
      <c r="C1583">
        <v>370.59509300000002</v>
      </c>
      <c r="D1583">
        <v>1.0659149999999999</v>
      </c>
      <c r="E1583">
        <f>LN(D1583/参数实验室!$E$53)/参数实验室!$E$55</f>
        <v>-0.61766041467690869</v>
      </c>
      <c r="F1583">
        <f t="shared" si="75"/>
        <v>1.0664606992805756</v>
      </c>
      <c r="G1583">
        <f>LN(F1583/参数实验室!$E$58)/参数实验室!$E$59</f>
        <v>-0.15675807707518305</v>
      </c>
      <c r="H1583">
        <f>INDEX(神经网络!$F$10:$BN$70,MATCH(ROUND(G1583*2,1)/2,神经网络!$D$10:$D$70,0),MATCH(ROUND(E1583*2,1)/2,神经网络!$F$8:$BN$8,0))</f>
        <v>-0.61547944056377735</v>
      </c>
      <c r="I1583">
        <f t="shared" si="76"/>
        <v>1505.0412456761064</v>
      </c>
      <c r="J1583">
        <f t="shared" si="77"/>
        <v>138.66166553609173</v>
      </c>
      <c r="K1583">
        <f t="shared" si="78"/>
        <v>10.854054290039988</v>
      </c>
    </row>
    <row r="1584" spans="1:11">
      <c r="A1584" s="862">
        <v>41987</v>
      </c>
      <c r="B1584">
        <v>346.56700000000001</v>
      </c>
      <c r="C1584">
        <v>374.28266600000001</v>
      </c>
      <c r="D1584">
        <v>1.0868910000000001</v>
      </c>
      <c r="E1584">
        <f>LN(D1584/参数实验室!$E$53)/参数实验室!$E$55</f>
        <v>-0.59466968796034525</v>
      </c>
      <c r="F1584">
        <f t="shared" si="75"/>
        <v>1.0799720284966543</v>
      </c>
      <c r="G1584">
        <f>LN(F1584/参数实验室!$E$58)/参数实验室!$E$59</f>
        <v>-0.1501503047077217</v>
      </c>
      <c r="H1584">
        <f>INDEX(神经网络!$F$10:$BN$70,MATCH(ROUND(G1584*2,1)/2,神经网络!$D$10:$D$70,0),MATCH(ROUND(E1584*2,1)/2,神经网络!$F$8:$BN$8,0))</f>
        <v>-0.61547944056377735</v>
      </c>
      <c r="I1584">
        <f t="shared" si="76"/>
        <v>1507.5283201327161</v>
      </c>
      <c r="J1584">
        <f t="shared" si="77"/>
        <v>138.28937392761642</v>
      </c>
      <c r="K1584">
        <f t="shared" si="78"/>
        <v>10.901259274785554</v>
      </c>
    </row>
    <row r="1585" spans="1:11">
      <c r="A1585" s="862">
        <v>41988</v>
      </c>
      <c r="B1585">
        <v>351.142</v>
      </c>
      <c r="C1585">
        <v>374.335262</v>
      </c>
      <c r="D1585">
        <v>1.06029</v>
      </c>
      <c r="E1585">
        <f>LN(D1585/参数实验室!$E$53)/参数实验室!$E$55</f>
        <v>-0.62390264200627232</v>
      </c>
      <c r="F1585">
        <f t="shared" si="75"/>
        <v>1.0660509480495071</v>
      </c>
      <c r="G1585">
        <f>LN(F1585/参数实验室!$E$58)/参数实验室!$E$59</f>
        <v>-0.1569597731298798</v>
      </c>
      <c r="H1585">
        <f>INDEX(神经网络!$F$10:$BN$70,MATCH(ROUND(G1585*2,1)/2,神经网络!$D$10:$D$70,0),MATCH(ROUND(E1585*2,1)/2,神经网络!$F$8:$BN$8,0))</f>
        <v>-0.61547944056377735</v>
      </c>
      <c r="I1585">
        <f t="shared" si="76"/>
        <v>1495.2798197171392</v>
      </c>
      <c r="J1585">
        <f t="shared" si="77"/>
        <v>140.1149195961851</v>
      </c>
      <c r="K1585">
        <f t="shared" si="78"/>
        <v>10.671810140037728</v>
      </c>
    </row>
    <row r="1586" spans="1:11">
      <c r="A1586" s="862">
        <v>41989</v>
      </c>
      <c r="B1586">
        <v>345.42</v>
      </c>
      <c r="C1586">
        <v>376.49021099999999</v>
      </c>
      <c r="D1586">
        <v>1.0046949999999999</v>
      </c>
      <c r="E1586">
        <f>LN(D1586/参数实验室!$E$53)/参数实验室!$E$55</f>
        <v>-0.68744231455386617</v>
      </c>
      <c r="F1586">
        <f t="shared" si="75"/>
        <v>1.0899490793816222</v>
      </c>
      <c r="G1586">
        <f>LN(F1586/参数实验室!$E$58)/参数实验室!$E$59</f>
        <v>-0.14532383209793151</v>
      </c>
      <c r="H1586">
        <f>INDEX(神经网络!$F$10:$BN$70,MATCH(ROUND(G1586*2,1)/2,神经网络!$D$10:$D$70,0),MATCH(ROUND(E1586*2,1)/2,神经网络!$F$8:$BN$8,0))</f>
        <v>-0.64139157805938862</v>
      </c>
      <c r="I1586">
        <f t="shared" si="76"/>
        <v>1510.2767059716728</v>
      </c>
      <c r="J1586">
        <f t="shared" si="77"/>
        <v>137.83169067475342</v>
      </c>
      <c r="K1586">
        <f t="shared" si="78"/>
        <v>10.957398103281843</v>
      </c>
    </row>
    <row r="1587" spans="1:11">
      <c r="A1587" s="862">
        <v>41990</v>
      </c>
      <c r="B1587">
        <v>333.95400000000001</v>
      </c>
      <c r="C1587">
        <v>381.02310599999998</v>
      </c>
      <c r="D1587">
        <v>0.98028899999999997</v>
      </c>
      <c r="E1587">
        <f>LN(D1587/参数实验室!$E$53)/参数实验室!$E$55</f>
        <v>-0.71645464788405977</v>
      </c>
      <c r="F1587">
        <f t="shared" si="75"/>
        <v>1.1409448786359797</v>
      </c>
      <c r="G1587">
        <f>LN(F1587/参数实验室!$E$58)/参数实验室!$E$59</f>
        <v>-0.12132447105124883</v>
      </c>
      <c r="H1587">
        <f>INDEX(神经网络!$F$10:$BN$70,MATCH(ROUND(G1587*2,1)/2,神经网络!$D$10:$D$70,0),MATCH(ROUND(E1587*2,1)/2,神经网络!$F$8:$BN$8,0))</f>
        <v>-0.54280702314793627</v>
      </c>
      <c r="I1587">
        <f t="shared" si="76"/>
        <v>1542.4313891379277</v>
      </c>
      <c r="J1587">
        <f t="shared" si="77"/>
        <v>133.25645425162585</v>
      </c>
      <c r="K1587">
        <f t="shared" si="78"/>
        <v>11.574909431594069</v>
      </c>
    </row>
    <row r="1588" spans="1:11">
      <c r="A1588" s="862">
        <v>41991</v>
      </c>
      <c r="B1588">
        <v>321.41699999999997</v>
      </c>
      <c r="C1588">
        <v>388.084069</v>
      </c>
      <c r="D1588">
        <v>0.96077299999999999</v>
      </c>
      <c r="E1588">
        <f>LN(D1588/参数实验室!$E$53)/参数实验室!$E$55</f>
        <v>-0.74017860948962255</v>
      </c>
      <c r="F1588">
        <f t="shared" si="75"/>
        <v>1.2074161260916505</v>
      </c>
      <c r="G1588">
        <f>LN(F1588/参数实验室!$E$58)/参数实验室!$E$59</f>
        <v>-9.1604147246523965E-2</v>
      </c>
      <c r="H1588">
        <f>INDEX(神经网络!$F$10:$BN$70,MATCH(ROUND(G1588*2,1)/2,神经网络!$D$10:$D$70,0),MATCH(ROUND(E1588*2,1)/2,神经网络!$F$8:$BN$8,0))</f>
        <v>-0.53413520300303163</v>
      </c>
      <c r="I1588">
        <f t="shared" si="76"/>
        <v>1573.8623956843576</v>
      </c>
      <c r="J1588">
        <f t="shared" si="77"/>
        <v>128.25386058018418</v>
      </c>
      <c r="K1588">
        <f t="shared" si="78"/>
        <v>12.271462149869402</v>
      </c>
    </row>
    <row r="1589" spans="1:11">
      <c r="A1589" s="862">
        <v>41992</v>
      </c>
      <c r="B1589">
        <v>311.41800000000001</v>
      </c>
      <c r="C1589">
        <v>389.49880000000002</v>
      </c>
      <c r="D1589">
        <v>0.97619199999999995</v>
      </c>
      <c r="E1589">
        <f>LN(D1589/参数实验室!$E$53)/参数实验室!$E$55</f>
        <v>-0.72139561700734189</v>
      </c>
      <c r="F1589">
        <f t="shared" si="75"/>
        <v>1.2507266760431317</v>
      </c>
      <c r="G1589">
        <f>LN(F1589/参数实验室!$E$58)/参数实验室!$E$59</f>
        <v>-7.3107199125884384E-2</v>
      </c>
      <c r="H1589">
        <f>INDEX(神经网络!$F$10:$BN$70,MATCH(ROUND(G1589*2,1)/2,神经网络!$D$10:$D$70,0),MATCH(ROUND(E1589*2,1)/2,神经网络!$F$8:$BN$8,0))</f>
        <v>-0.44627698985993219</v>
      </c>
      <c r="I1589">
        <f t="shared" si="76"/>
        <v>1600.014442548297</v>
      </c>
      <c r="J1589">
        <f t="shared" si="77"/>
        <v>124.26399585012555</v>
      </c>
      <c r="K1589">
        <f t="shared" si="78"/>
        <v>12.875929440399371</v>
      </c>
    </row>
    <row r="1590" spans="1:11">
      <c r="A1590" s="862">
        <v>41993</v>
      </c>
      <c r="B1590">
        <v>316.63200000000001</v>
      </c>
      <c r="C1590">
        <v>390.91267800000003</v>
      </c>
      <c r="D1590">
        <v>1.0130619999999999</v>
      </c>
      <c r="E1590">
        <f>LN(D1590/参数实验室!$E$53)/参数实验室!$E$55</f>
        <v>-0.67765813145341691</v>
      </c>
      <c r="F1590">
        <f t="shared" si="75"/>
        <v>1.2345962442204199</v>
      </c>
      <c r="G1590">
        <f>LN(F1590/参数实验室!$E$58)/参数实验室!$E$59</f>
        <v>-7.9920190039484723E-2</v>
      </c>
      <c r="H1590">
        <f>INDEX(神经网络!$F$10:$BN$70,MATCH(ROUND(G1590*2,1)/2,神经网络!$D$10:$D$70,0),MATCH(ROUND(E1590*2,1)/2,神经网络!$F$8:$BN$8,0))</f>
        <v>-0.54280702314793627</v>
      </c>
      <c r="I1590">
        <f t="shared" si="76"/>
        <v>1588.0592737192535</v>
      </c>
      <c r="J1590">
        <f t="shared" si="77"/>
        <v>126.34451937273039</v>
      </c>
      <c r="K1590">
        <f t="shared" si="78"/>
        <v>12.569277097285889</v>
      </c>
    </row>
    <row r="1591" spans="1:11">
      <c r="A1591" s="862">
        <v>41994</v>
      </c>
      <c r="B1591">
        <v>328.89100000000002</v>
      </c>
      <c r="C1591">
        <v>389.83907799999997</v>
      </c>
      <c r="D1591">
        <v>0.98778600000000005</v>
      </c>
      <c r="E1591">
        <f>LN(D1591/参数实验室!$E$53)/参数实验室!$E$55</f>
        <v>-0.70746652207456717</v>
      </c>
      <c r="F1591">
        <f t="shared" si="75"/>
        <v>1.185313912512048</v>
      </c>
      <c r="G1591">
        <f>LN(F1591/参数实验室!$E$58)/参数实验室!$E$59</f>
        <v>-0.10130082504112065</v>
      </c>
      <c r="H1591">
        <f>INDEX(神经网络!$F$10:$BN$70,MATCH(ROUND(G1591*2,1)/2,神经网络!$D$10:$D$70,0),MATCH(ROUND(E1591*2,1)/2,神经网络!$F$8:$BN$8,0))</f>
        <v>-0.54280702314793627</v>
      </c>
      <c r="I1591">
        <f t="shared" si="76"/>
        <v>1554.6849551327546</v>
      </c>
      <c r="J1591">
        <f t="shared" si="77"/>
        <v>131.23618371174319</v>
      </c>
      <c r="K1591">
        <f t="shared" si="78"/>
        <v>11.846465747187368</v>
      </c>
    </row>
    <row r="1592" spans="1:11">
      <c r="A1592" s="862">
        <v>41995</v>
      </c>
      <c r="B1592">
        <v>322.02199999999999</v>
      </c>
      <c r="C1592">
        <v>387.47528699999998</v>
      </c>
      <c r="D1592">
        <v>1.0214970000000001</v>
      </c>
      <c r="E1592">
        <f>LN(D1592/参数实验室!$E$53)/参数实验室!$E$55</f>
        <v>-0.66787588809954934</v>
      </c>
      <c r="F1592">
        <f t="shared" si="75"/>
        <v>1.2032571905025122</v>
      </c>
      <c r="G1592">
        <f>LN(F1592/参数实验室!$E$58)/参数实验室!$E$59</f>
        <v>-9.3415123714797529E-2</v>
      </c>
      <c r="H1592">
        <f>INDEX(神经网络!$F$10:$BN$70,MATCH(ROUND(G1592*2,1)/2,神经网络!$D$10:$D$70,0),MATCH(ROUND(E1592*2,1)/2,神经网络!$F$8:$BN$8,0))</f>
        <v>-0.5405482417148928</v>
      </c>
      <c r="I1592">
        <f t="shared" si="76"/>
        <v>1572.3099654993239</v>
      </c>
      <c r="J1592">
        <f t="shared" si="77"/>
        <v>128.49527153744847</v>
      </c>
      <c r="K1592">
        <f t="shared" si="78"/>
        <v>12.236325482538026</v>
      </c>
    </row>
    <row r="1593" spans="1:11">
      <c r="A1593" s="862">
        <v>41996</v>
      </c>
      <c r="B1593">
        <v>333.14</v>
      </c>
      <c r="C1593">
        <v>385.64210500000002</v>
      </c>
      <c r="D1593">
        <v>1.039544</v>
      </c>
      <c r="E1593">
        <f>LN(D1593/参数实验室!$E$53)/参数实验室!$E$55</f>
        <v>-0.64721492020969607</v>
      </c>
      <c r="F1593">
        <f t="shared" si="75"/>
        <v>1.1575977216785736</v>
      </c>
      <c r="G1593">
        <f>LN(F1593/参数实验室!$E$58)/参数实验室!$E$59</f>
        <v>-0.1137192476997862</v>
      </c>
      <c r="H1593">
        <f>INDEX(神经网络!$F$10:$BN$70,MATCH(ROUND(G1593*2,1)/2,神经网络!$D$10:$D$70,0),MATCH(ROUND(E1593*2,1)/2,神经网络!$F$8:$BN$8,0))</f>
        <v>-0.5405482417148928</v>
      </c>
      <c r="I1593">
        <f t="shared" si="76"/>
        <v>1542.9663412506845</v>
      </c>
      <c r="J1593">
        <f t="shared" si="77"/>
        <v>132.93164678185212</v>
      </c>
      <c r="K1593">
        <f t="shared" si="78"/>
        <v>11.607216028721695</v>
      </c>
    </row>
    <row r="1594" spans="1:11">
      <c r="A1594" s="862">
        <v>41997</v>
      </c>
      <c r="B1594">
        <v>334.25</v>
      </c>
      <c r="C1594">
        <v>384.36784</v>
      </c>
      <c r="D1594">
        <v>0.99961199999999995</v>
      </c>
      <c r="E1594">
        <f>LN(D1594/参数实验室!$E$53)/参数实验室!$E$55</f>
        <v>-0.6934261270087837</v>
      </c>
      <c r="F1594">
        <f t="shared" si="75"/>
        <v>1.149941181750187</v>
      </c>
      <c r="G1594">
        <f>LN(F1594/参数实验室!$E$58)/参数实验室!$E$59</f>
        <v>-0.11720224915991677</v>
      </c>
      <c r="H1594">
        <f>INDEX(神经网络!$F$10:$BN$70,MATCH(ROUND(G1594*2,1)/2,神经网络!$D$10:$D$70,0),MATCH(ROUND(E1594*2,1)/2,神经网络!$F$8:$BN$8,0))</f>
        <v>-0.54280702314793627</v>
      </c>
      <c r="I1594">
        <f t="shared" si="76"/>
        <v>1540.1873504525365</v>
      </c>
      <c r="J1594">
        <f t="shared" si="77"/>
        <v>133.37456605881633</v>
      </c>
      <c r="K1594">
        <f t="shared" si="78"/>
        <v>11.547834013370551</v>
      </c>
    </row>
    <row r="1595" spans="1:11">
      <c r="A1595" s="862">
        <v>41998</v>
      </c>
      <c r="B1595">
        <v>318.07499999999999</v>
      </c>
      <c r="C1595">
        <v>377.78669600000001</v>
      </c>
      <c r="D1595">
        <v>0.98749500000000001</v>
      </c>
      <c r="E1595">
        <f>LN(D1595/参数实验室!$E$53)/参数实验室!$E$55</f>
        <v>-0.70781412648779185</v>
      </c>
      <c r="F1595">
        <f t="shared" si="75"/>
        <v>1.1877283533757763</v>
      </c>
      <c r="G1595">
        <f>LN(F1595/参数实验室!$E$58)/参数实验室!$E$59</f>
        <v>-0.10023280404157739</v>
      </c>
      <c r="H1595">
        <f>INDEX(神经网络!$F$10:$BN$70,MATCH(ROUND(G1595*2,1)/2,神经网络!$D$10:$D$70,0),MATCH(ROUND(E1595*2,1)/2,神经网络!$F$8:$BN$8,0))</f>
        <v>-0.54280702314793627</v>
      </c>
      <c r="I1595">
        <f t="shared" si="76"/>
        <v>1580.6441835475734</v>
      </c>
      <c r="J1595">
        <f t="shared" si="77"/>
        <v>126.92031443278384</v>
      </c>
      <c r="K1595">
        <f t="shared" si="78"/>
        <v>12.453831292583759</v>
      </c>
    </row>
    <row r="1596" spans="1:11">
      <c r="A1596" s="862">
        <v>41999</v>
      </c>
      <c r="B1596">
        <v>317.81099999999998</v>
      </c>
      <c r="C1596">
        <v>374.19488999999999</v>
      </c>
      <c r="D1596">
        <v>1.019299</v>
      </c>
      <c r="E1596">
        <f>LN(D1596/参数实验室!$E$53)/参数实验室!$E$55</f>
        <v>-0.67041715007077229</v>
      </c>
      <c r="F1596">
        <f t="shared" si="75"/>
        <v>1.1774132739269567</v>
      </c>
      <c r="G1596">
        <f>LN(F1596/参数实验室!$E$58)/参数实验室!$E$59</f>
        <v>-0.10481091929448179</v>
      </c>
      <c r="H1596">
        <f>INDEX(神经网络!$F$10:$BN$70,MATCH(ROUND(G1596*2,1)/2,神经网络!$D$10:$D$70,0),MATCH(ROUND(E1596*2,1)/2,神经网络!$F$8:$BN$8,0))</f>
        <v>-0.5405482417148928</v>
      </c>
      <c r="I1596">
        <f t="shared" si="76"/>
        <v>1581.3563048324179</v>
      </c>
      <c r="J1596">
        <f t="shared" si="77"/>
        <v>126.81497146961398</v>
      </c>
      <c r="K1596">
        <f t="shared" si="78"/>
        <v>12.469791906323342</v>
      </c>
    </row>
    <row r="1597" spans="1:11">
      <c r="A1597" s="862">
        <v>42000</v>
      </c>
      <c r="B1597">
        <v>324.88499999999999</v>
      </c>
      <c r="C1597">
        <v>371.68041199999999</v>
      </c>
      <c r="D1597">
        <v>0.978765</v>
      </c>
      <c r="E1597">
        <f>LN(D1597/参数实验室!$E$53)/参数实验室!$E$55</f>
        <v>-0.71829017085228897</v>
      </c>
      <c r="F1597">
        <f t="shared" si="75"/>
        <v>1.1440368499622944</v>
      </c>
      <c r="G1597">
        <f>LN(F1597/参数实验室!$E$58)/参数实验室!$E$59</f>
        <v>-0.11990403549860768</v>
      </c>
      <c r="H1597">
        <f>INDEX(神经网络!$F$10:$BN$70,MATCH(ROUND(G1597*2,1)/2,神经网络!$D$10:$D$70,0),MATCH(ROUND(E1597*2,1)/2,神经网络!$F$8:$BN$8,0))</f>
        <v>-0.54280702314793627</v>
      </c>
      <c r="I1597">
        <f t="shared" si="76"/>
        <v>1562.3297426803808</v>
      </c>
      <c r="J1597">
        <f t="shared" si="77"/>
        <v>129.6376840509156</v>
      </c>
      <c r="K1597">
        <f t="shared" si="78"/>
        <v>12.051509205199709</v>
      </c>
    </row>
    <row r="1598" spans="1:11">
      <c r="A1598" s="862">
        <v>42001</v>
      </c>
      <c r="B1598">
        <v>316.56099999999998</v>
      </c>
      <c r="C1598">
        <v>366.683041</v>
      </c>
      <c r="D1598">
        <v>0.98275999999999997</v>
      </c>
      <c r="E1598">
        <f>LN(D1598/参数实验室!$E$53)/参数实验室!$E$55</f>
        <v>-0.71348460301455274</v>
      </c>
      <c r="F1598">
        <f t="shared" si="75"/>
        <v>1.1583329626833376</v>
      </c>
      <c r="G1598">
        <f>LN(F1598/参数实验室!$E$58)/参数实验室!$E$59</f>
        <v>-0.11338599573368892</v>
      </c>
      <c r="H1598">
        <f>INDEX(神经网络!$F$10:$BN$70,MATCH(ROUND(G1598*2,1)/2,神经网络!$D$10:$D$70,0),MATCH(ROUND(E1598*2,1)/2,神经网络!$F$8:$BN$8,0))</f>
        <v>-0.54280702314793627</v>
      </c>
      <c r="I1598">
        <f t="shared" si="76"/>
        <v>1584.0577835773188</v>
      </c>
      <c r="J1598">
        <f t="shared" si="77"/>
        <v>126.31618850005968</v>
      </c>
      <c r="K1598">
        <f t="shared" si="78"/>
        <v>12.540417838657081</v>
      </c>
    </row>
    <row r="1599" spans="1:11">
      <c r="A1599" s="862">
        <v>42002</v>
      </c>
      <c r="B1599">
        <v>319.85399999999998</v>
      </c>
      <c r="C1599">
        <v>365.27076399999999</v>
      </c>
      <c r="D1599">
        <v>0.97130499999999997</v>
      </c>
      <c r="E1599">
        <f>LN(D1599/参数实验室!$E$53)/参数实验室!$E$55</f>
        <v>-0.72731651568390299</v>
      </c>
      <c r="F1599">
        <f t="shared" si="75"/>
        <v>1.1419921714282142</v>
      </c>
      <c r="G1599">
        <f>LN(F1599/参数实验室!$E$58)/参数实验室!$E$59</f>
        <v>-0.12084291953861399</v>
      </c>
      <c r="H1599">
        <f>INDEX(神经网络!$F$10:$BN$70,MATCH(ROUND(G1599*2,1)/2,神经网络!$D$10:$D$70,0),MATCH(ROUND(E1599*2,1)/2,神经网络!$F$8:$BN$8,0))</f>
        <v>-0.53413520300303163</v>
      </c>
      <c r="I1599">
        <f t="shared" si="76"/>
        <v>1575.113392091434</v>
      </c>
      <c r="J1599">
        <f t="shared" si="77"/>
        <v>127.63018235505351</v>
      </c>
      <c r="K1599">
        <f t="shared" si="78"/>
        <v>12.341229660783819</v>
      </c>
    </row>
    <row r="1600" spans="1:11">
      <c r="A1600" s="862">
        <v>42003</v>
      </c>
      <c r="B1600">
        <v>314.02199999999999</v>
      </c>
      <c r="C1600">
        <v>366.86950000000002</v>
      </c>
      <c r="D1600">
        <v>0.96770199999999995</v>
      </c>
      <c r="E1600">
        <f>LN(D1600/参数实验室!$E$53)/参数实验室!$E$55</f>
        <v>-0.73170087925787608</v>
      </c>
      <c r="F1600">
        <f t="shared" si="75"/>
        <v>1.1682923489437047</v>
      </c>
      <c r="G1600">
        <f>LN(F1600/参数实验室!$E$58)/参数实验室!$E$59</f>
        <v>-0.10889257253667614</v>
      </c>
      <c r="H1600">
        <f>INDEX(神经网络!$F$10:$BN$70,MATCH(ROUND(G1600*2,1)/2,神经网络!$D$10:$D$70,0),MATCH(ROUND(E1600*2,1)/2,神经网络!$F$8:$BN$8,0))</f>
        <v>-0.53413520300303163</v>
      </c>
      <c r="I1600">
        <f t="shared" si="76"/>
        <v>1590.4535120170995</v>
      </c>
      <c r="J1600">
        <f t="shared" si="77"/>
        <v>125.30306053230102</v>
      </c>
      <c r="K1600">
        <f t="shared" si="78"/>
        <v>12.692854470279338</v>
      </c>
    </row>
    <row r="1601" spans="1:11">
      <c r="A1601" s="862">
        <v>42004</v>
      </c>
      <c r="B1601">
        <v>310.60000000000002</v>
      </c>
      <c r="C1601">
        <v>361.67930699999999</v>
      </c>
      <c r="D1601">
        <v>1.000936</v>
      </c>
      <c r="E1601">
        <f>LN(D1601/参数实验室!$E$53)/参数实验室!$E$55</f>
        <v>-0.69186456135470042</v>
      </c>
      <c r="F1601">
        <f t="shared" si="75"/>
        <v>1.1644536606567932</v>
      </c>
      <c r="G1601">
        <f>LN(F1601/参数实验室!$E$58)/参数实验室!$E$59</f>
        <v>-0.11061993837744957</v>
      </c>
      <c r="H1601">
        <f>INDEX(神经网络!$F$10:$BN$70,MATCH(ROUND(G1601*2,1)/2,神经网络!$D$10:$D$70,0),MATCH(ROUND(E1601*2,1)/2,神经网络!$F$8:$BN$8,0))</f>
        <v>-0.54280702314793627</v>
      </c>
      <c r="I1601">
        <f t="shared" si="76"/>
        <v>1599.7109777072003</v>
      </c>
      <c r="J1601">
        <f t="shared" si="77"/>
        <v>123.93759227484921</v>
      </c>
      <c r="K1601">
        <f t="shared" si="78"/>
        <v>12.907391117939536</v>
      </c>
    </row>
    <row r="1602" spans="1:11">
      <c r="A1602" s="862">
        <v>42005</v>
      </c>
      <c r="B1602">
        <v>317.84800000000001</v>
      </c>
      <c r="C1602">
        <v>358.32837899999998</v>
      </c>
      <c r="D1602">
        <v>0.98274700000000004</v>
      </c>
      <c r="E1602">
        <f>LN(D1602/参数实验室!$E$53)/参数实验室!$E$55</f>
        <v>-0.71350020895456878</v>
      </c>
      <c r="F1602">
        <f t="shared" si="75"/>
        <v>1.1273576646699051</v>
      </c>
      <c r="G1602">
        <f>LN(F1602/参数实验室!$E$58)/参数实验室!$E$59</f>
        <v>-0.12761233551523146</v>
      </c>
      <c r="H1602">
        <f>INDEX(神经网络!$F$10:$BN$70,MATCH(ROUND(G1602*2,1)/2,神经网络!$D$10:$D$70,0),MATCH(ROUND(E1602*2,1)/2,神经网络!$F$8:$BN$8,0))</f>
        <v>-0.64139157805938862</v>
      </c>
      <c r="I1602">
        <f t="shared" si="76"/>
        <v>1579.4479790089922</v>
      </c>
      <c r="J1602">
        <f t="shared" si="77"/>
        <v>126.8297354455128</v>
      </c>
      <c r="K1602">
        <f t="shared" si="78"/>
        <v>12.453293965022402</v>
      </c>
    </row>
    <row r="1603" spans="1:11">
      <c r="A1603" s="862">
        <v>42006</v>
      </c>
      <c r="B1603">
        <v>313.63900000000001</v>
      </c>
      <c r="C1603">
        <v>346.91277300000002</v>
      </c>
      <c r="D1603">
        <v>0.98668699999999998</v>
      </c>
      <c r="E1603">
        <f>LN(D1603/参数实验室!$E$53)/参数实验室!$E$55</f>
        <v>-0.7087798334736285</v>
      </c>
      <c r="F1603">
        <f t="shared" si="75"/>
        <v>1.1060893989586755</v>
      </c>
      <c r="G1603">
        <f>LN(F1603/参数实验室!$E$58)/参数实验室!$E$59</f>
        <v>-0.13760860796898389</v>
      </c>
      <c r="H1603">
        <f>INDEX(神经网络!$F$10:$BN$70,MATCH(ROUND(G1603*2,1)/2,神经网络!$D$10:$D$70,0),MATCH(ROUND(E1603*2,1)/2,神经网络!$F$8:$BN$8,0))</f>
        <v>-0.64139157805938862</v>
      </c>
      <c r="I1603">
        <f t="shared" si="76"/>
        <v>1592.8628970040918</v>
      </c>
      <c r="J1603">
        <f t="shared" si="77"/>
        <v>125.15023343042959</v>
      </c>
      <c r="K1603">
        <f t="shared" si="78"/>
        <v>12.727606280411427</v>
      </c>
    </row>
    <row r="1604" spans="1:11">
      <c r="A1604" s="862">
        <v>42007</v>
      </c>
      <c r="B1604">
        <v>314.87</v>
      </c>
      <c r="C1604">
        <v>343.51151199999998</v>
      </c>
      <c r="D1604">
        <v>0.89443600000000001</v>
      </c>
      <c r="E1604">
        <f>LN(D1604/参数实验室!$E$53)/参数实验室!$E$55</f>
        <v>-0.82458383914085664</v>
      </c>
      <c r="F1604">
        <f t="shared" ref="F1604:F1667" si="79">C1604/B1604</f>
        <v>1.0909629751961125</v>
      </c>
      <c r="G1604">
        <f>LN(F1604/参数实验室!$E$58)/参数实验室!$E$59</f>
        <v>-0.14483582768278874</v>
      </c>
      <c r="H1604">
        <f>INDEX(神经网络!$F$10:$BN$70,MATCH(ROUND(G1604*2,1)/2,神经网络!$D$10:$D$70,0),MATCH(ROUND(E1604*2,1)/2,神经网络!$F$8:$BN$8,0))</f>
        <v>-0.63968619462526854</v>
      </c>
      <c r="I1604">
        <f t="shared" si="76"/>
        <v>1588.8530330176889</v>
      </c>
      <c r="J1604">
        <f t="shared" si="77"/>
        <v>125.64143489884665</v>
      </c>
      <c r="K1604">
        <f t="shared" si="78"/>
        <v>12.645931927607061</v>
      </c>
    </row>
    <row r="1605" spans="1:11">
      <c r="A1605" s="862">
        <v>42008</v>
      </c>
      <c r="B1605">
        <v>281.24599999999998</v>
      </c>
      <c r="C1605">
        <v>340.176806</v>
      </c>
      <c r="D1605">
        <v>0.82630300000000001</v>
      </c>
      <c r="E1605">
        <f>LN(D1605/参数实验室!$E$53)/参数实验室!$E$55</f>
        <v>-0.91805783309218669</v>
      </c>
      <c r="F1605">
        <f t="shared" si="79"/>
        <v>1.2095347347162271</v>
      </c>
      <c r="G1605">
        <f>LN(F1605/参数实验室!$E$58)/参数实验室!$E$59</f>
        <v>-9.0684012207666809E-2</v>
      </c>
      <c r="H1605">
        <f>INDEX(神经网络!$F$10:$BN$70,MATCH(ROUND(G1605*2,1)/2,神经网络!$D$10:$D$70,0),MATCH(ROUND(E1605*2,1)/2,神经网络!$F$8:$BN$8,0))</f>
        <v>-0.50815038091165499</v>
      </c>
      <c r="I1605">
        <f t="shared" si="76"/>
        <v>1697.3877800356486</v>
      </c>
      <c r="J1605">
        <f t="shared" si="77"/>
        <v>112.22457204421197</v>
      </c>
      <c r="K1605">
        <f t="shared" si="78"/>
        <v>15.124920943043971</v>
      </c>
    </row>
    <row r="1606" spans="1:11">
      <c r="A1606" s="862">
        <v>42009</v>
      </c>
      <c r="B1606">
        <v>266.72300000000001</v>
      </c>
      <c r="C1606">
        <v>336.17967700000003</v>
      </c>
      <c r="D1606">
        <v>0.86470899999999995</v>
      </c>
      <c r="E1606">
        <f>LN(D1606/参数实验室!$E$53)/参数实验室!$E$55</f>
        <v>-0.86445987382093592</v>
      </c>
      <c r="F1606">
        <f t="shared" si="79"/>
        <v>1.2604075276597819</v>
      </c>
      <c r="G1606">
        <f>LN(F1606/参数实验室!$E$58)/参数实验室!$E$59</f>
        <v>-6.906037496473208E-2</v>
      </c>
      <c r="H1606">
        <f>INDEX(神经网络!$F$10:$BN$70,MATCH(ROUND(G1606*2,1)/2,神经网络!$D$10:$D$70,0),MATCH(ROUND(E1606*2,1)/2,神经网络!$F$8:$BN$8,0))</f>
        <v>-0.37899125578538617</v>
      </c>
      <c r="I1606">
        <f t="shared" si="76"/>
        <v>1741.9270720820746</v>
      </c>
      <c r="J1606">
        <f t="shared" si="77"/>
        <v>106.42951199074245</v>
      </c>
      <c r="K1606">
        <f t="shared" si="78"/>
        <v>16.366955363222868</v>
      </c>
    </row>
    <row r="1607" spans="1:11">
      <c r="A1607" s="862">
        <v>42010</v>
      </c>
      <c r="B1607">
        <v>274.16800000000001</v>
      </c>
      <c r="C1607">
        <v>329.38956000000002</v>
      </c>
      <c r="D1607">
        <v>0.90423399999999998</v>
      </c>
      <c r="E1607">
        <f>LN(D1607/参数实验室!$E$53)/参数实验室!$E$55</f>
        <v>-0.81173063469369355</v>
      </c>
      <c r="F1607">
        <f t="shared" si="79"/>
        <v>1.2014150447900558</v>
      </c>
      <c r="G1607">
        <f>LN(F1607/参数实验室!$E$58)/参数实验室!$E$59</f>
        <v>-9.421927307043565E-2</v>
      </c>
      <c r="H1607">
        <f>INDEX(神经网络!$F$10:$BN$70,MATCH(ROUND(G1607*2,1)/2,神经网络!$D$10:$D$70,0),MATCH(ROUND(E1607*2,1)/2,神经网络!$F$8:$BN$8,0))</f>
        <v>-0.52028106649679551</v>
      </c>
      <c r="I1607">
        <f t="shared" si="76"/>
        <v>1723.4997004945376</v>
      </c>
      <c r="J1607">
        <f t="shared" si="77"/>
        <v>109.40026335740778</v>
      </c>
      <c r="K1607">
        <f t="shared" si="78"/>
        <v>15.754072683206525</v>
      </c>
    </row>
    <row r="1608" spans="1:11">
      <c r="A1608" s="862">
        <v>42011</v>
      </c>
      <c r="B1608">
        <v>283.238</v>
      </c>
      <c r="C1608">
        <v>334.751846</v>
      </c>
      <c r="D1608">
        <v>0.935778</v>
      </c>
      <c r="E1608">
        <f>LN(D1608/参数实验室!$E$53)/参数实验室!$E$55</f>
        <v>-0.77127678694281376</v>
      </c>
      <c r="F1608">
        <f t="shared" si="79"/>
        <v>1.1818747696283691</v>
      </c>
      <c r="G1608">
        <f>LN(F1608/参数实验室!$E$58)/参数实验室!$E$59</f>
        <v>-0.10282588244854217</v>
      </c>
      <c r="H1608">
        <f>INDEX(神经网络!$F$10:$BN$70,MATCH(ROUND(G1608*2,1)/2,神经网络!$D$10:$D$70,0),MATCH(ROUND(E1608*2,1)/2,神经网络!$F$8:$BN$8,0))</f>
        <v>-0.53413520300303163</v>
      </c>
      <c r="I1608">
        <f t="shared" si="76"/>
        <v>1693.8350143937473</v>
      </c>
      <c r="J1608">
        <f t="shared" si="77"/>
        <v>113.01943258449369</v>
      </c>
      <c r="K1608">
        <f t="shared" si="78"/>
        <v>14.987113062414561</v>
      </c>
    </row>
    <row r="1609" spans="1:11">
      <c r="A1609" s="862">
        <v>42012</v>
      </c>
      <c r="B1609">
        <v>293.75400000000002</v>
      </c>
      <c r="C1609">
        <v>333.92623500000002</v>
      </c>
      <c r="D1609">
        <v>0.89651800000000004</v>
      </c>
      <c r="E1609">
        <f>LN(D1609/参数实验室!$E$53)/参数实验室!$E$55</f>
        <v>-0.82184089056659926</v>
      </c>
      <c r="F1609">
        <f t="shared" si="79"/>
        <v>1.1367546824894299</v>
      </c>
      <c r="G1609">
        <f>LN(F1609/参数实验室!$E$58)/参数实验室!$E$59</f>
        <v>-0.12325558076156032</v>
      </c>
      <c r="H1609">
        <f>INDEX(神经网络!$F$10:$BN$70,MATCH(ROUND(G1609*2,1)/2,神经网络!$D$10:$D$70,0),MATCH(ROUND(E1609*2,1)/2,神经网络!$F$8:$BN$8,0))</f>
        <v>-0.52028106649679551</v>
      </c>
      <c r="I1609">
        <f t="shared" si="76"/>
        <v>1660.2441355644582</v>
      </c>
      <c r="J1609">
        <f t="shared" si="77"/>
        <v>117.21559395076</v>
      </c>
      <c r="K1609">
        <f t="shared" si="78"/>
        <v>14.164021011247828</v>
      </c>
    </row>
    <row r="1610" spans="1:11">
      <c r="A1610" s="862">
        <v>42013</v>
      </c>
      <c r="B1610">
        <v>282.50700000000001</v>
      </c>
      <c r="C1610">
        <v>334.87207000000001</v>
      </c>
      <c r="D1610">
        <v>0.92410300000000001</v>
      </c>
      <c r="E1610">
        <f>LN(D1610/参数实验室!$E$53)/参数实验室!$E$55</f>
        <v>-0.78608827223769273</v>
      </c>
      <c r="F1610">
        <f t="shared" si="79"/>
        <v>1.1853584866923652</v>
      </c>
      <c r="G1610">
        <f>LN(F1610/参数实验室!$E$58)/参数实验室!$E$59</f>
        <v>-0.10128108807639517</v>
      </c>
      <c r="H1610">
        <f>INDEX(神经网络!$F$10:$BN$70,MATCH(ROUND(G1610*2,1)/2,神经网络!$D$10:$D$70,0),MATCH(ROUND(E1610*2,1)/2,神经网络!$F$8:$BN$8,0))</f>
        <v>-0.52028106649679551</v>
      </c>
      <c r="I1610">
        <f t="shared" si="76"/>
        <v>1693.3163201170685</v>
      </c>
      <c r="J1610">
        <f t="shared" si="77"/>
        <v>112.72774430389833</v>
      </c>
      <c r="K1610">
        <f t="shared" si="78"/>
        <v>15.021291613465829</v>
      </c>
    </row>
    <row r="1611" spans="1:11">
      <c r="A1611" s="862">
        <v>42014</v>
      </c>
      <c r="B1611">
        <v>277.86099999999999</v>
      </c>
      <c r="C1611">
        <v>335.38655</v>
      </c>
      <c r="D1611">
        <v>0.87375400000000003</v>
      </c>
      <c r="E1611">
        <f>LN(D1611/参数实验室!$E$53)/参数实验室!$E$55</f>
        <v>-0.85218355343948937</v>
      </c>
      <c r="F1611">
        <f t="shared" si="79"/>
        <v>1.2070299538258338</v>
      </c>
      <c r="G1611">
        <f>LN(F1611/参数实验室!$E$58)/参数实验室!$E$59</f>
        <v>-9.177204006339329E-2</v>
      </c>
      <c r="H1611">
        <f>INDEX(神经网络!$F$10:$BN$70,MATCH(ROUND(G1611*2,1)/2,神经网络!$D$10:$D$70,0),MATCH(ROUND(E1611*2,1)/2,神经网络!$F$8:$BN$8,0))</f>
        <v>-0.50960322534535196</v>
      </c>
      <c r="I1611">
        <f t="shared" si="76"/>
        <v>1707.8049096235923</v>
      </c>
      <c r="J1611">
        <f t="shared" si="77"/>
        <v>110.87386776265896</v>
      </c>
      <c r="K1611">
        <f t="shared" si="78"/>
        <v>15.403132803839656</v>
      </c>
    </row>
    <row r="1612" spans="1:11">
      <c r="A1612" s="862">
        <v>42015</v>
      </c>
      <c r="B1612">
        <v>274.70499999999998</v>
      </c>
      <c r="C1612">
        <v>332.57482900000002</v>
      </c>
      <c r="D1612">
        <v>0.85069700000000004</v>
      </c>
      <c r="E1612">
        <f>LN(D1612/参数实验室!$E$53)/参数实验室!$E$55</f>
        <v>-0.88373352696294294</v>
      </c>
      <c r="F1612">
        <f t="shared" si="79"/>
        <v>1.2106617243952604</v>
      </c>
      <c r="G1612">
        <f>LN(F1612/参数实验室!$E$58)/参数实验室!$E$59</f>
        <v>-9.0195204672990081E-2</v>
      </c>
      <c r="H1612">
        <f>INDEX(神经网络!$F$10:$BN$70,MATCH(ROUND(G1612*2,1)/2,神经网络!$D$10:$D$70,0),MATCH(ROUND(E1612*2,1)/2,神经网络!$F$8:$BN$8,0))</f>
        <v>-0.50815038091165499</v>
      </c>
      <c r="I1612">
        <f t="shared" si="76"/>
        <v>1717.6899813734469</v>
      </c>
      <c r="J1612">
        <f t="shared" si="77"/>
        <v>109.61454052112829</v>
      </c>
      <c r="K1612">
        <f t="shared" si="78"/>
        <v>15.670274885131327</v>
      </c>
    </row>
    <row r="1613" spans="1:11">
      <c r="A1613" s="862">
        <v>42016</v>
      </c>
      <c r="B1613">
        <v>267.988</v>
      </c>
      <c r="C1613">
        <v>333.74129599999998</v>
      </c>
      <c r="D1613">
        <v>0.851468</v>
      </c>
      <c r="E1613">
        <f>LN(D1613/参数实验室!$E$53)/参数实验室!$E$55</f>
        <v>-0.88266478237789003</v>
      </c>
      <c r="F1613">
        <f t="shared" si="79"/>
        <v>1.2453591056315954</v>
      </c>
      <c r="G1613">
        <f>LN(F1613/参数实验室!$E$58)/参数实验室!$E$59</f>
        <v>-7.5364489636596657E-2</v>
      </c>
      <c r="H1613">
        <f>INDEX(神经网络!$F$10:$BN$70,MATCH(ROUND(G1613*2,1)/2,神经网络!$D$10:$D$70,0),MATCH(ROUND(E1613*2,1)/2,神经网络!$F$8:$BN$8,0))</f>
        <v>-0.50815038091165499</v>
      </c>
      <c r="I1613">
        <f t="shared" si="76"/>
        <v>1739.0325075184967</v>
      </c>
      <c r="J1613">
        <f t="shared" si="77"/>
        <v>106.93428035593138</v>
      </c>
      <c r="K1613">
        <f t="shared" si="78"/>
        <v>16.262628800887018</v>
      </c>
    </row>
    <row r="1614" spans="1:11">
      <c r="A1614" s="862">
        <v>42017</v>
      </c>
      <c r="B1614">
        <v>244.566</v>
      </c>
      <c r="C1614">
        <v>337.12596400000001</v>
      </c>
      <c r="D1614">
        <v>0.71350599999999997</v>
      </c>
      <c r="E1614">
        <f>LN(D1614/参数实验室!$E$53)/参数实验室!$E$55</f>
        <v>-1.0912110286296961</v>
      </c>
      <c r="F1614">
        <f t="shared" si="79"/>
        <v>1.3784661972637244</v>
      </c>
      <c r="G1614">
        <f>LN(F1614/参数实验室!$E$58)/参数实验室!$E$59</f>
        <v>-2.2066872013937706E-2</v>
      </c>
      <c r="H1614">
        <f>INDEX(神经网络!$F$10:$BN$70,MATCH(ROUND(G1614*2,1)/2,神经网络!$D$10:$D$70,0),MATCH(ROUND(E1614*2,1)/2,神经网络!$F$8:$BN$8,0))</f>
        <v>-0.32132985413942078</v>
      </c>
      <c r="I1614">
        <f t="shared" si="76"/>
        <v>1816.266517656022</v>
      </c>
      <c r="J1614">
        <f t="shared" si="77"/>
        <v>97.588284585610978</v>
      </c>
      <c r="K1614">
        <f t="shared" si="78"/>
        <v>18.611522124488943</v>
      </c>
    </row>
    <row r="1615" spans="1:11">
      <c r="A1615" s="862">
        <v>42018</v>
      </c>
      <c r="B1615">
        <v>207.809</v>
      </c>
      <c r="C1615">
        <v>336.51388300000002</v>
      </c>
      <c r="D1615">
        <v>0.56357999999999997</v>
      </c>
      <c r="E1615">
        <f>LN(D1615/参数实验室!$E$53)/参数实验室!$E$55</f>
        <v>-1.3694930558534084</v>
      </c>
      <c r="F1615">
        <f t="shared" si="79"/>
        <v>1.6193421988460559</v>
      </c>
      <c r="G1615">
        <f>LN(F1615/参数实验室!$E$58)/参数实验室!$E$59</f>
        <v>6.2460129951878648E-2</v>
      </c>
      <c r="H1615">
        <f>INDEX(神经网络!$F$10:$BN$70,MATCH(ROUND(G1615*2,1)/2,神经网络!$D$10:$D$70,0),MATCH(ROUND(E1615*2,1)/2,神经网络!$F$8:$BN$8,0))</f>
        <v>-0.45009194571750011</v>
      </c>
      <c r="I1615">
        <f t="shared" si="76"/>
        <v>1903.9816719418423</v>
      </c>
      <c r="J1615">
        <f t="shared" si="77"/>
        <v>82.921272096085445</v>
      </c>
      <c r="K1615">
        <f t="shared" si="78"/>
        <v>22.961317691021357</v>
      </c>
    </row>
    <row r="1616" spans="1:11">
      <c r="A1616" s="862">
        <v>42019</v>
      </c>
      <c r="B1616">
        <v>204.946</v>
      </c>
      <c r="C1616">
        <v>335.02072600000002</v>
      </c>
      <c r="D1616">
        <v>0.68179900000000004</v>
      </c>
      <c r="E1616">
        <f>LN(D1616/参数实验室!$E$53)/参数实验室!$E$55</f>
        <v>-1.144837836798279</v>
      </c>
      <c r="F1616">
        <f t="shared" si="79"/>
        <v>1.6346780420208251</v>
      </c>
      <c r="G1616">
        <f>LN(F1616/参数实验室!$E$58)/参数实验室!$E$59</f>
        <v>6.7407326522858232E-2</v>
      </c>
      <c r="H1616">
        <f>INDEX(神经网络!$F$10:$BN$70,MATCH(ROUND(G1616*2,1)/2,神经网络!$D$10:$D$70,0),MATCH(ROUND(E1616*2,1)/2,神经网络!$F$8:$BN$8,0))</f>
        <v>-0.30350300596206037</v>
      </c>
      <c r="I1616">
        <f t="shared" si="76"/>
        <v>1915.788167292397</v>
      </c>
      <c r="J1616">
        <f t="shared" si="77"/>
        <v>81.77885958261831</v>
      </c>
      <c r="K1616">
        <f t="shared" si="78"/>
        <v>23.426447581565302</v>
      </c>
    </row>
    <row r="1617" spans="1:11">
      <c r="A1617" s="862">
        <v>42020</v>
      </c>
      <c r="B1617">
        <v>218.09100000000001</v>
      </c>
      <c r="C1617">
        <v>332.84888100000001</v>
      </c>
      <c r="D1617">
        <v>0.66753499999999999</v>
      </c>
      <c r="E1617">
        <f>LN(D1617/参数实验室!$E$53)/参数实验室!$E$55</f>
        <v>-1.1697814417938981</v>
      </c>
      <c r="F1617">
        <f t="shared" si="79"/>
        <v>1.5261926489401212</v>
      </c>
      <c r="G1617">
        <f>LN(F1617/参数实验室!$E$58)/参数实验室!$E$59</f>
        <v>3.1365757114259554E-2</v>
      </c>
      <c r="H1617">
        <f>INDEX(神经网络!$F$10:$BN$70,MATCH(ROUND(G1617*2,1)/2,神经网络!$D$10:$D$70,0),MATCH(ROUND(E1617*2,1)/2,神经网络!$F$8:$BN$8,0))</f>
        <v>-0.30350300596206037</v>
      </c>
      <c r="I1617">
        <f t="shared" si="76"/>
        <v>1878.494797521465</v>
      </c>
      <c r="J1617">
        <f t="shared" si="77"/>
        <v>87.024061290451201</v>
      </c>
      <c r="K1617">
        <f t="shared" si="78"/>
        <v>21.585924279628909</v>
      </c>
    </row>
    <row r="1618" spans="1:11">
      <c r="A1618" s="862">
        <v>42021</v>
      </c>
      <c r="B1618">
        <v>197.244</v>
      </c>
      <c r="C1618">
        <v>331.13406199999997</v>
      </c>
      <c r="D1618">
        <v>0.64325100000000002</v>
      </c>
      <c r="E1618">
        <f>LN(D1618/参数实验室!$E$53)/参数实验室!$E$55</f>
        <v>-1.2134993425576144</v>
      </c>
      <c r="F1618">
        <f t="shared" si="79"/>
        <v>1.6788042323213885</v>
      </c>
      <c r="G1618">
        <f>LN(F1618/参数实验室!$E$58)/参数实验室!$E$59</f>
        <v>8.1387288822201462E-2</v>
      </c>
      <c r="H1618">
        <f>INDEX(神经网络!$F$10:$BN$70,MATCH(ROUND(G1618*2,1)/2,神经网络!$D$10:$D$70,0),MATCH(ROUND(E1618*2,1)/2,神经网络!$F$8:$BN$8,0))</f>
        <v>-0.27289319292395742</v>
      </c>
      <c r="I1618">
        <f t="shared" si="76"/>
        <v>1932.9925780958858</v>
      </c>
      <c r="J1618">
        <f t="shared" si="77"/>
        <v>78.70555843741262</v>
      </c>
      <c r="K1618">
        <f t="shared" si="78"/>
        <v>24.559797509511597</v>
      </c>
    </row>
    <row r="1619" spans="1:11">
      <c r="A1619" s="862">
        <v>42022</v>
      </c>
      <c r="B1619">
        <v>210.52</v>
      </c>
      <c r="C1619">
        <v>327.938422</v>
      </c>
      <c r="D1619">
        <v>0.68000499999999997</v>
      </c>
      <c r="E1619">
        <f>LN(D1619/参数实验室!$E$53)/参数实验室!$E$55</f>
        <v>-1.14794618211676</v>
      </c>
      <c r="F1619">
        <f t="shared" si="79"/>
        <v>1.5577542371271138</v>
      </c>
      <c r="G1619">
        <f>LN(F1619/参数实验室!$E$58)/参数实验室!$E$59</f>
        <v>4.2109006690304811E-2</v>
      </c>
      <c r="H1619">
        <f>INDEX(神经网络!$F$10:$BN$70,MATCH(ROUND(G1619*2,1)/2,神经网络!$D$10:$D$70,0),MATCH(ROUND(E1619*2,1)/2,神经网络!$F$8:$BN$8,0))</f>
        <v>-0.30350300596206037</v>
      </c>
      <c r="I1619">
        <f t="shared" si="76"/>
        <v>1897.4878384966214</v>
      </c>
      <c r="J1619">
        <f t="shared" si="77"/>
        <v>84.003032600454802</v>
      </c>
      <c r="K1619">
        <f t="shared" si="78"/>
        <v>22.588325442031103</v>
      </c>
    </row>
    <row r="1620" spans="1:11">
      <c r="A1620" s="862">
        <v>42023</v>
      </c>
      <c r="B1620">
        <v>208.27699999999999</v>
      </c>
      <c r="C1620">
        <v>326.05579</v>
      </c>
      <c r="D1620">
        <v>0.69895099999999999</v>
      </c>
      <c r="E1620">
        <f>LN(D1620/参数实验室!$E$53)/参数实验室!$E$55</f>
        <v>-1.1155259866047549</v>
      </c>
      <c r="F1620">
        <f t="shared" si="79"/>
        <v>1.5654911007936547</v>
      </c>
      <c r="G1620">
        <f>LN(F1620/参数实验室!$E$58)/参数实验室!$E$59</f>
        <v>4.4709335542499368E-2</v>
      </c>
      <c r="H1620">
        <f>INDEX(神经网络!$F$10:$BN$70,MATCH(ROUND(G1620*2,1)/2,神经网络!$D$10:$D$70,0),MATCH(ROUND(E1620*2,1)/2,神经网络!$F$8:$BN$8,0))</f>
        <v>-0.23856195507115655</v>
      </c>
      <c r="I1620">
        <f t="shared" si="76"/>
        <v>1903.6237333682302</v>
      </c>
      <c r="J1620">
        <f t="shared" si="77"/>
        <v>83.108016439886583</v>
      </c>
      <c r="K1620">
        <f t="shared" si="78"/>
        <v>22.90541652796097</v>
      </c>
    </row>
    <row r="1621" spans="1:11">
      <c r="A1621" s="862">
        <v>42024</v>
      </c>
      <c r="B1621">
        <v>209.398</v>
      </c>
      <c r="C1621">
        <v>329.314774</v>
      </c>
      <c r="D1621">
        <v>0.68366099999999996</v>
      </c>
      <c r="E1621">
        <f>LN(D1621/参数实验室!$E$53)/参数实验室!$E$55</f>
        <v>-1.1416203102476921</v>
      </c>
      <c r="F1621">
        <f t="shared" si="79"/>
        <v>1.5726739223870334</v>
      </c>
      <c r="G1621">
        <f>LN(F1621/参数实验室!$E$58)/参数实验室!$E$59</f>
        <v>4.7111974989184374E-2</v>
      </c>
      <c r="H1621">
        <f>INDEX(神经网络!$F$10:$BN$70,MATCH(ROUND(G1621*2,1)/2,神经网络!$D$10:$D$70,0),MATCH(ROUND(E1621*2,1)/2,神经网络!$F$8:$BN$8,0))</f>
        <v>-0.30350300596206037</v>
      </c>
      <c r="I1621">
        <f t="shared" si="76"/>
        <v>1901.1794779022018</v>
      </c>
      <c r="J1621">
        <f t="shared" si="77"/>
        <v>83.555325006982869</v>
      </c>
      <c r="K1621">
        <f t="shared" si="78"/>
        <v>22.753540576178917</v>
      </c>
    </row>
    <row r="1622" spans="1:11">
      <c r="A1622" s="862">
        <v>42025</v>
      </c>
      <c r="B1622">
        <v>213.69300000000001</v>
      </c>
      <c r="C1622">
        <v>332.89741099999998</v>
      </c>
      <c r="D1622">
        <v>0.73912699999999998</v>
      </c>
      <c r="E1622">
        <f>LN(D1622/参数实验室!$E$53)/参数实验室!$E$55</f>
        <v>-1.0495906155030652</v>
      </c>
      <c r="F1622">
        <f t="shared" si="79"/>
        <v>1.557830209693345</v>
      </c>
      <c r="G1622">
        <f>LN(F1622/参数实验室!$E$58)/参数实验室!$E$59</f>
        <v>4.2134603498376159E-2</v>
      </c>
      <c r="H1622">
        <f>INDEX(神经网络!$F$10:$BN$70,MATCH(ROUND(G1622*2,1)/2,神经网络!$D$10:$D$70,0),MATCH(ROUND(E1622*2,1)/2,神经网络!$F$8:$BN$8,0))</f>
        <v>-0.16689332659911763</v>
      </c>
      <c r="I1622">
        <f t="shared" si="76"/>
        <v>1889.3442465095441</v>
      </c>
      <c r="J1622">
        <f t="shared" si="77"/>
        <v>85.269143290371403</v>
      </c>
      <c r="K1622">
        <f t="shared" si="78"/>
        <v>22.157420300045267</v>
      </c>
    </row>
    <row r="1623" spans="1:11">
      <c r="A1623" s="862">
        <v>42026</v>
      </c>
      <c r="B1623">
        <v>230.92500000000001</v>
      </c>
      <c r="C1623">
        <v>336.50235800000002</v>
      </c>
      <c r="D1623">
        <v>0.75789200000000001</v>
      </c>
      <c r="E1623">
        <f>LN(D1623/参数实验室!$E$53)/参数实验室!$E$55</f>
        <v>-1.0200128623730924</v>
      </c>
      <c r="F1623">
        <f t="shared" si="79"/>
        <v>1.4571932792032045</v>
      </c>
      <c r="G1623">
        <f>LN(F1623/参数实验室!$E$58)/参数实验室!$E$59</f>
        <v>7.0839121457084361E-3</v>
      </c>
      <c r="H1623">
        <f>INDEX(神经网络!$F$10:$BN$70,MATCH(ROUND(G1623*2,1)/2,神经网络!$D$10:$D$70,0),MATCH(ROUND(E1623*2,1)/2,神经网络!$F$8:$BN$8,0))</f>
        <v>-0.23234747780879739</v>
      </c>
      <c r="I1623">
        <f t="shared" ref="I1623:I1686" si="80">I1622*(1+(B1623-B1622)/B1622*H1622)</f>
        <v>1863.9172269805579</v>
      </c>
      <c r="J1623">
        <f t="shared" ref="J1623:J1686" si="81">J1622*B1623/B1622</f>
        <v>92.145165795458979</v>
      </c>
      <c r="K1623">
        <f t="shared" ref="K1623:K1686" si="82">I1623/J1623</f>
        <v>20.228052235730132</v>
      </c>
    </row>
    <row r="1624" spans="1:11">
      <c r="A1624" s="862">
        <v>42027</v>
      </c>
      <c r="B1624">
        <v>226.64599999999999</v>
      </c>
      <c r="C1624">
        <v>343.33864599999998</v>
      </c>
      <c r="D1624">
        <v>0.75661400000000001</v>
      </c>
      <c r="E1624">
        <f>LN(D1624/参数实验室!$E$53)/参数实验室!$E$55</f>
        <v>-1.0220039076428538</v>
      </c>
      <c r="F1624">
        <f t="shared" si="79"/>
        <v>1.5148674408549014</v>
      </c>
      <c r="G1624">
        <f>LN(F1624/参数实验室!$E$58)/参数实验室!$E$59</f>
        <v>2.7456522468251823E-2</v>
      </c>
      <c r="H1624">
        <f>INDEX(神经网络!$F$10:$BN$70,MATCH(ROUND(G1624*2,1)/2,神经网络!$D$10:$D$70,0),MATCH(ROUND(E1624*2,1)/2,神经网络!$F$8:$BN$8,0))</f>
        <v>-0.11161496849861774</v>
      </c>
      <c r="I1624">
        <f t="shared" si="80"/>
        <v>1871.9420584206184</v>
      </c>
      <c r="J1624">
        <f t="shared" si="81"/>
        <v>90.43773193408073</v>
      </c>
      <c r="K1624">
        <f t="shared" si="82"/>
        <v>20.698684259187974</v>
      </c>
    </row>
    <row r="1625" spans="1:11">
      <c r="A1625" s="862">
        <v>42028</v>
      </c>
      <c r="B1625">
        <v>232.92599999999999</v>
      </c>
      <c r="C1625">
        <v>351.07238599999999</v>
      </c>
      <c r="D1625">
        <v>0.80814699999999995</v>
      </c>
      <c r="E1625">
        <f>LN(D1625/参数实验室!$E$53)/参数实验室!$E$55</f>
        <v>-0.94426907355305933</v>
      </c>
      <c r="F1625">
        <f t="shared" si="79"/>
        <v>1.5072271279290419</v>
      </c>
      <c r="G1625">
        <f>LN(F1625/参数实验室!$E$58)/参数实验室!$E$59</f>
        <v>2.4802695738621049E-2</v>
      </c>
      <c r="H1625">
        <f>INDEX(神经网络!$F$10:$BN$70,MATCH(ROUND(G1625*2,1)/2,神经网络!$D$10:$D$70,0),MATCH(ROUND(E1625*2,1)/2,神经网络!$F$8:$BN$8,0))</f>
        <v>-0.22524347016639781</v>
      </c>
      <c r="I1625">
        <f t="shared" si="80"/>
        <v>1866.152753449968</v>
      </c>
      <c r="J1625">
        <f t="shared" si="81"/>
        <v>92.943617573121472</v>
      </c>
      <c r="K1625">
        <f t="shared" si="82"/>
        <v>20.078331381730553</v>
      </c>
    </row>
    <row r="1626" spans="1:11">
      <c r="A1626" s="862">
        <v>42029</v>
      </c>
      <c r="B1626">
        <v>246.34800000000001</v>
      </c>
      <c r="C1626">
        <v>357.81560999999999</v>
      </c>
      <c r="D1626">
        <v>0.82582900000000004</v>
      </c>
      <c r="E1626">
        <f>LN(D1626/参数实验室!$E$53)/参数实验室!$E$55</f>
        <v>-0.91873478027677746</v>
      </c>
      <c r="F1626">
        <f t="shared" si="79"/>
        <v>1.4524802718106093</v>
      </c>
      <c r="G1626">
        <f>LN(F1626/参数实验室!$E$58)/参数实验室!$E$59</f>
        <v>5.3836230204556378E-3</v>
      </c>
      <c r="H1626">
        <f>INDEX(神经网络!$F$10:$BN$70,MATCH(ROUND(G1626*2,1)/2,神经网络!$D$10:$D$70,0),MATCH(ROUND(E1626*2,1)/2,神经网络!$F$8:$BN$8,0))</f>
        <v>-0.23148237854986092</v>
      </c>
      <c r="I1626">
        <f t="shared" si="80"/>
        <v>1841.9313856021386</v>
      </c>
      <c r="J1626">
        <f t="shared" si="81"/>
        <v>98.299349587007598</v>
      </c>
      <c r="K1626">
        <f t="shared" si="82"/>
        <v>18.73798141433064</v>
      </c>
    </row>
    <row r="1627" spans="1:11">
      <c r="A1627" s="862">
        <v>42030</v>
      </c>
      <c r="B1627">
        <v>299.41300000000001</v>
      </c>
      <c r="C1627">
        <v>364.23522600000001</v>
      </c>
      <c r="D1627">
        <v>0.89147200000000004</v>
      </c>
      <c r="E1627">
        <f>LN(D1627/参数实验室!$E$53)/参数实验室!$E$55</f>
        <v>-0.82849982117995402</v>
      </c>
      <c r="F1627">
        <f t="shared" si="79"/>
        <v>1.2164977005006463</v>
      </c>
      <c r="G1627">
        <f>LN(F1627/参数实验室!$E$58)/参数实验室!$E$59</f>
        <v>-8.7671232390259687E-2</v>
      </c>
      <c r="H1627">
        <f>INDEX(神经网络!$F$10:$BN$70,MATCH(ROUND(G1627*2,1)/2,神经网络!$D$10:$D$70,0),MATCH(ROUND(E1627*2,1)/2,神经网络!$F$8:$BN$8,0))</f>
        <v>-0.50960322534535196</v>
      </c>
      <c r="I1627">
        <f t="shared" si="80"/>
        <v>1750.0874443449623</v>
      </c>
      <c r="J1627">
        <f t="shared" si="81"/>
        <v>119.47368421052619</v>
      </c>
      <c r="K1627">
        <f t="shared" si="82"/>
        <v>14.648309005530537</v>
      </c>
    </row>
    <row r="1628" spans="1:11">
      <c r="A1628" s="862">
        <v>42031</v>
      </c>
      <c r="B1628">
        <v>258.22300000000001</v>
      </c>
      <c r="C1628">
        <v>369.58244400000001</v>
      </c>
      <c r="D1628">
        <v>0.86202299999999998</v>
      </c>
      <c r="E1628">
        <f>LN(D1628/参数实验室!$E$53)/参数实验室!$E$55</f>
        <v>-0.86813018255347707</v>
      </c>
      <c r="F1628">
        <f t="shared" si="79"/>
        <v>1.4312530022499932</v>
      </c>
      <c r="G1628">
        <f>LN(F1628/参数实验室!$E$58)/参数实验室!$E$59</f>
        <v>-2.3434574191583358E-3</v>
      </c>
      <c r="H1628">
        <f>INDEX(神经网络!$F$10:$BN$70,MATCH(ROUND(G1628*2,1)/2,神经网络!$D$10:$D$70,0),MATCH(ROUND(E1628*2,1)/2,神经网络!$F$8:$BN$8,0))</f>
        <v>-0.2640374413889503</v>
      </c>
      <c r="I1628">
        <f t="shared" si="80"/>
        <v>1872.7785432499886</v>
      </c>
      <c r="J1628">
        <f t="shared" si="81"/>
        <v>103.03778779777332</v>
      </c>
      <c r="K1628">
        <f t="shared" si="82"/>
        <v>18.175647820832388</v>
      </c>
    </row>
    <row r="1629" spans="1:11">
      <c r="A1629" s="862">
        <v>42032</v>
      </c>
      <c r="B1629">
        <v>262.19099999999997</v>
      </c>
      <c r="C1629">
        <v>369.93856899999997</v>
      </c>
      <c r="D1629">
        <v>0.76846800000000004</v>
      </c>
      <c r="E1629">
        <f>LN(D1629/参数实验室!$E$53)/参数实验室!$E$55</f>
        <v>-1.003663809741417</v>
      </c>
      <c r="F1629">
        <f t="shared" si="79"/>
        <v>1.4109506771780878</v>
      </c>
      <c r="G1629">
        <f>LN(F1629/参数实验室!$E$58)/参数实验室!$E$59</f>
        <v>-9.8418212531956126E-3</v>
      </c>
      <c r="H1629">
        <f>INDEX(神经网络!$F$10:$BN$70,MATCH(ROUND(G1629*2,1)/2,神经网络!$D$10:$D$70,0),MATCH(ROUND(E1629*2,1)/2,神经网络!$F$8:$BN$8,0))</f>
        <v>-0.23234747780879739</v>
      </c>
      <c r="I1629">
        <f t="shared" si="80"/>
        <v>1865.1800290106053</v>
      </c>
      <c r="J1629">
        <f t="shared" si="81"/>
        <v>104.62112445632643</v>
      </c>
      <c r="K1629">
        <f t="shared" si="82"/>
        <v>17.827948597409844</v>
      </c>
    </row>
    <row r="1630" spans="1:11">
      <c r="A1630" s="862">
        <v>42033</v>
      </c>
      <c r="B1630">
        <v>230.43299999999999</v>
      </c>
      <c r="C1630">
        <v>368.01645100000002</v>
      </c>
      <c r="D1630">
        <v>0.763571</v>
      </c>
      <c r="E1630">
        <f>LN(D1630/参数实验室!$E$53)/参数实验室!$E$55</f>
        <v>-1.0112057473958995</v>
      </c>
      <c r="F1630">
        <f t="shared" si="79"/>
        <v>1.597064877860376</v>
      </c>
      <c r="G1630">
        <f>LN(F1630/参数实验室!$E$58)/参数实验室!$E$59</f>
        <v>5.5189577014050799E-2</v>
      </c>
      <c r="H1630">
        <f>INDEX(神经网络!$F$10:$BN$70,MATCH(ROUND(G1630*2,1)/2,神经网络!$D$10:$D$70,0),MATCH(ROUND(E1630*2,1)/2,神经网络!$F$8:$BN$8,0))</f>
        <v>-0.11161496849861774</v>
      </c>
      <c r="I1630">
        <f t="shared" si="80"/>
        <v>1917.6721454560659</v>
      </c>
      <c r="J1630">
        <f t="shared" si="81"/>
        <v>91.948844818642399</v>
      </c>
      <c r="K1630">
        <f t="shared" si="82"/>
        <v>20.855859029424835</v>
      </c>
    </row>
    <row r="1631" spans="1:11">
      <c r="A1631" s="862">
        <v>42034</v>
      </c>
      <c r="B1631">
        <v>232.815</v>
      </c>
      <c r="C1631">
        <v>371.86994099999998</v>
      </c>
      <c r="D1631">
        <v>0.74804499999999996</v>
      </c>
      <c r="E1631">
        <f>LN(D1631/参数实验室!$E$53)/参数实验室!$E$55</f>
        <v>-1.0354413906083222</v>
      </c>
      <c r="F1631">
        <f t="shared" si="79"/>
        <v>1.597276554345725</v>
      </c>
      <c r="G1631">
        <f>LN(F1631/参数实验室!$E$58)/参数实验室!$E$59</f>
        <v>5.5259137054316475E-2</v>
      </c>
      <c r="H1631">
        <f>INDEX(神经网络!$F$10:$BN$70,MATCH(ROUND(G1631*2,1)/2,神经网络!$D$10:$D$70,0),MATCH(ROUND(E1631*2,1)/2,神经网络!$F$8:$BN$8,0))</f>
        <v>-0.16689332659911763</v>
      </c>
      <c r="I1631">
        <f t="shared" si="80"/>
        <v>1915.4595914288047</v>
      </c>
      <c r="J1631">
        <f t="shared" si="81"/>
        <v>92.899325645425051</v>
      </c>
      <c r="K1631">
        <f t="shared" si="82"/>
        <v>20.61865980319023</v>
      </c>
    </row>
    <row r="1632" spans="1:11">
      <c r="A1632" s="862">
        <v>42035</v>
      </c>
      <c r="B1632">
        <v>232.02500000000001</v>
      </c>
      <c r="C1632">
        <v>371.97659800000002</v>
      </c>
      <c r="D1632">
        <v>0.71163600000000005</v>
      </c>
      <c r="E1632">
        <f>LN(D1632/参数实验室!$E$53)/参数实验室!$E$55</f>
        <v>-1.0943070567200335</v>
      </c>
      <c r="F1632">
        <f t="shared" si="79"/>
        <v>1.6031746492834824</v>
      </c>
      <c r="G1632">
        <f>LN(F1632/参数实验室!$E$58)/参数实验室!$E$59</f>
        <v>5.7193640836527469E-2</v>
      </c>
      <c r="H1632">
        <f>INDEX(神经网络!$F$10:$BN$70,MATCH(ROUND(G1632*2,1)/2,神经网络!$D$10:$D$70,0),MATCH(ROUND(E1632*2,1)/2,神经网络!$F$8:$BN$8,0))</f>
        <v>-0.23856195507115655</v>
      </c>
      <c r="I1632">
        <f t="shared" si="80"/>
        <v>1916.5443375332741</v>
      </c>
      <c r="J1632">
        <f t="shared" si="81"/>
        <v>92.584094808666748</v>
      </c>
      <c r="K1632">
        <f t="shared" si="82"/>
        <v>20.700578663041238</v>
      </c>
    </row>
    <row r="1633" spans="1:11">
      <c r="A1633" s="862">
        <v>42036</v>
      </c>
      <c r="B1633">
        <v>212.72499999999999</v>
      </c>
      <c r="C1633">
        <v>374.88497899999999</v>
      </c>
      <c r="D1633">
        <v>0.74387300000000001</v>
      </c>
      <c r="E1633">
        <f>LN(D1633/参数实验室!$E$53)/参数实验室!$E$55</f>
        <v>-1.0420395325484375</v>
      </c>
      <c r="F1633">
        <f t="shared" si="79"/>
        <v>1.7622986437889294</v>
      </c>
      <c r="G1633">
        <f>LN(F1633/参数实验室!$E$58)/参数实验室!$E$59</f>
        <v>0.10686225075532962</v>
      </c>
      <c r="H1633">
        <f>INDEX(神经网络!$F$10:$BN$70,MATCH(ROUND(G1633*2,1)/2,神经网络!$D$10:$D$70,0),MATCH(ROUND(E1633*2,1)/2,神经网络!$F$8:$BN$8,0))</f>
        <v>-0.11640394150406495</v>
      </c>
      <c r="I1633">
        <f t="shared" si="80"/>
        <v>1954.575761250331</v>
      </c>
      <c r="J1633">
        <f t="shared" si="81"/>
        <v>84.882885758748557</v>
      </c>
      <c r="K1633">
        <f t="shared" si="82"/>
        <v>23.026735528355669</v>
      </c>
    </row>
    <row r="1634" spans="1:11">
      <c r="A1634" s="862">
        <v>42037</v>
      </c>
      <c r="B1634">
        <v>224.714</v>
      </c>
      <c r="C1634">
        <v>376.01100500000001</v>
      </c>
      <c r="D1634">
        <v>0.78676000000000001</v>
      </c>
      <c r="E1634">
        <f>LN(D1634/参数实验室!$E$53)/参数实验室!$E$55</f>
        <v>-0.97591091239358652</v>
      </c>
      <c r="F1634">
        <f t="shared" si="79"/>
        <v>1.6732869558638981</v>
      </c>
      <c r="G1634">
        <f>LN(F1634/参数实验室!$E$58)/参数实验室!$E$59</f>
        <v>7.9659550936876503E-2</v>
      </c>
      <c r="H1634">
        <f>INDEX(神经网络!$F$10:$BN$70,MATCH(ROUND(G1634*2,1)/2,神经网络!$D$10:$D$70,0),MATCH(ROUND(E1634*2,1)/2,神经网络!$F$8:$BN$8,0))</f>
        <v>-4.9404046806322661E-2</v>
      </c>
      <c r="I1634">
        <f t="shared" si="80"/>
        <v>1941.7529094586478</v>
      </c>
      <c r="J1634">
        <f t="shared" si="81"/>
        <v>89.666812976337638</v>
      </c>
      <c r="K1634">
        <f t="shared" si="82"/>
        <v>21.655201573530455</v>
      </c>
    </row>
    <row r="1635" spans="1:11">
      <c r="A1635" s="862">
        <v>42038</v>
      </c>
      <c r="B1635">
        <v>239.54499999999999</v>
      </c>
      <c r="C1635">
        <v>388.20649600000002</v>
      </c>
      <c r="D1635">
        <v>0.74694300000000002</v>
      </c>
      <c r="E1635">
        <f>LN(D1635/参数实验室!$E$53)/参数实验室!$E$55</f>
        <v>-1.0371806531446495</v>
      </c>
      <c r="F1635">
        <f t="shared" si="79"/>
        <v>1.6205994531298922</v>
      </c>
      <c r="G1635">
        <f>LN(F1635/参数实验室!$E$58)/参数实验室!$E$59</f>
        <v>6.2867467551166789E-2</v>
      </c>
      <c r="H1635">
        <f>INDEX(神经网络!$F$10:$BN$70,MATCH(ROUND(G1635*2,1)/2,神经网络!$D$10:$D$70,0),MATCH(ROUND(E1635*2,1)/2,神经网络!$F$8:$BN$8,0))</f>
        <v>-0.16689332659911763</v>
      </c>
      <c r="I1635">
        <f t="shared" si="80"/>
        <v>1935.4215525870088</v>
      </c>
      <c r="J1635">
        <f t="shared" si="81"/>
        <v>95.584773153505338</v>
      </c>
      <c r="K1635">
        <f t="shared" si="82"/>
        <v>20.248220388395954</v>
      </c>
    </row>
    <row r="1636" spans="1:11">
      <c r="A1636" s="862">
        <v>42039</v>
      </c>
      <c r="B1636">
        <v>223.529</v>
      </c>
      <c r="C1636">
        <v>387.75775499999997</v>
      </c>
      <c r="D1636">
        <v>0.74438800000000005</v>
      </c>
      <c r="E1636">
        <f>LN(D1636/参数实验室!$E$53)/参数实验室!$E$55</f>
        <v>-1.0412230454606255</v>
      </c>
      <c r="F1636">
        <f t="shared" si="79"/>
        <v>1.7347089415691028</v>
      </c>
      <c r="G1636">
        <f>LN(F1636/参数实验室!$E$58)/参数实验室!$E$59</f>
        <v>9.8580388700190924E-2</v>
      </c>
      <c r="H1636">
        <f>INDEX(神经网络!$F$10:$BN$70,MATCH(ROUND(G1636*2,1)/2,神经网络!$D$10:$D$70,0),MATCH(ROUND(E1636*2,1)/2,神经网络!$F$8:$BN$8,0))</f>
        <v>-0.11640394150406495</v>
      </c>
      <c r="I1636">
        <f t="shared" si="80"/>
        <v>1957.0179591226763</v>
      </c>
      <c r="J1636">
        <f t="shared" si="81"/>
        <v>89.193966721200169</v>
      </c>
      <c r="K1636">
        <f t="shared" si="82"/>
        <v>21.94114726660677</v>
      </c>
    </row>
    <row r="1637" spans="1:11">
      <c r="A1637" s="862">
        <v>42040</v>
      </c>
      <c r="B1637">
        <v>225.92400000000001</v>
      </c>
      <c r="C1637">
        <v>387.84916299999998</v>
      </c>
      <c r="D1637">
        <v>0.71333899999999995</v>
      </c>
      <c r="E1637">
        <f>LN(D1637/参数实验室!$E$53)/参数实验室!$E$55</f>
        <v>-1.0914871886788156</v>
      </c>
      <c r="F1637">
        <f t="shared" si="79"/>
        <v>1.7167240443689027</v>
      </c>
      <c r="G1637">
        <f>LN(F1637/参数实验室!$E$58)/参数实验室!$E$59</f>
        <v>9.3110468533087326E-2</v>
      </c>
      <c r="H1637">
        <f>INDEX(神经网络!$F$10:$BN$70,MATCH(ROUND(G1637*2,1)/2,神经网络!$D$10:$D$70,0),MATCH(ROUND(E1637*2,1)/2,神经网络!$F$8:$BN$8,0))</f>
        <v>-0.17800102070267346</v>
      </c>
      <c r="I1637">
        <f t="shared" si="80"/>
        <v>1954.5771481913587</v>
      </c>
      <c r="J1637">
        <f t="shared" si="81"/>
        <v>90.149634890866182</v>
      </c>
      <c r="K1637">
        <f t="shared" si="82"/>
        <v>21.681476032127485</v>
      </c>
    </row>
    <row r="1638" spans="1:11">
      <c r="A1638" s="862">
        <v>42041</v>
      </c>
      <c r="B1638">
        <v>218.892</v>
      </c>
      <c r="C1638">
        <v>378.42611199999999</v>
      </c>
      <c r="D1638">
        <v>0.73237399999999997</v>
      </c>
      <c r="E1638">
        <f>LN(D1638/参数实验室!$E$53)/参数实验室!$E$55</f>
        <v>-1.0604189188294082</v>
      </c>
      <c r="F1638">
        <f t="shared" si="79"/>
        <v>1.7288256857262942</v>
      </c>
      <c r="G1638">
        <f>LN(F1638/参数实验室!$E$58)/参数实验室!$E$59</f>
        <v>9.6797323757758458E-2</v>
      </c>
      <c r="H1638">
        <f>INDEX(神经网络!$F$10:$BN$70,MATCH(ROUND(G1638*2,1)/2,神经网络!$D$10:$D$70,0),MATCH(ROUND(E1638*2,1)/2,神经网络!$F$8:$BN$8,0))</f>
        <v>-0.11640394150406495</v>
      </c>
      <c r="I1638">
        <f t="shared" si="80"/>
        <v>1965.4062341991255</v>
      </c>
      <c r="J1638">
        <f t="shared" si="81"/>
        <v>87.343681417341571</v>
      </c>
      <c r="K1638">
        <f t="shared" si="82"/>
        <v>22.501985287385718</v>
      </c>
    </row>
    <row r="1639" spans="1:11">
      <c r="A1639" s="862">
        <v>42042</v>
      </c>
      <c r="B1639">
        <v>228.917</v>
      </c>
      <c r="C1639">
        <v>375.66034000000002</v>
      </c>
      <c r="D1639">
        <v>0.75214599999999998</v>
      </c>
      <c r="E1639">
        <f>LN(D1639/参数实验室!$E$53)/参数实验室!$E$55</f>
        <v>-1.0289913051122443</v>
      </c>
      <c r="F1639">
        <f t="shared" si="79"/>
        <v>1.6410329508074979</v>
      </c>
      <c r="G1639">
        <f>LN(F1639/参数实验室!$E$58)/参数实验室!$E$59</f>
        <v>6.9443772205533286E-2</v>
      </c>
      <c r="H1639">
        <f>INDEX(神经网络!$F$10:$BN$70,MATCH(ROUND(G1639*2,1)/2,神经网络!$D$10:$D$70,0),MATCH(ROUND(E1639*2,1)/2,神经网络!$F$8:$BN$8,0))</f>
        <v>-0.16689332659911763</v>
      </c>
      <c r="I1639">
        <f t="shared" si="80"/>
        <v>1954.9283279760459</v>
      </c>
      <c r="J1639">
        <f t="shared" si="81"/>
        <v>91.343920833166948</v>
      </c>
      <c r="K1639">
        <f t="shared" si="82"/>
        <v>21.401843824358938</v>
      </c>
    </row>
    <row r="1640" spans="1:11">
      <c r="A1640" s="862">
        <v>42043</v>
      </c>
      <c r="B1640">
        <v>227.45699999999999</v>
      </c>
      <c r="C1640">
        <v>378.02728400000001</v>
      </c>
      <c r="D1640">
        <v>0.73731100000000005</v>
      </c>
      <c r="E1640">
        <f>LN(D1640/参数实验室!$E$53)/参数实验室!$E$55</f>
        <v>-1.0524927799982362</v>
      </c>
      <c r="F1640">
        <f t="shared" si="79"/>
        <v>1.6619725222789363</v>
      </c>
      <c r="G1640">
        <f>LN(F1640/参数实验室!$E$58)/参数实验室!$E$59</f>
        <v>7.6098539248601549E-2</v>
      </c>
      <c r="H1640">
        <f>INDEX(神经网络!$F$10:$BN$70,MATCH(ROUND(G1640*2,1)/2,神经网络!$D$10:$D$70,0),MATCH(ROUND(E1640*2,1)/2,神经网络!$F$8:$BN$8,0))</f>
        <v>-0.11640394150406495</v>
      </c>
      <c r="I1640">
        <f t="shared" si="80"/>
        <v>1957.009196405221</v>
      </c>
      <c r="J1640">
        <f t="shared" si="81"/>
        <v>90.761342324727536</v>
      </c>
      <c r="K1640">
        <f t="shared" si="82"/>
        <v>21.56214470036592</v>
      </c>
    </row>
    <row r="1641" spans="1:11">
      <c r="A1641" s="862">
        <v>42044</v>
      </c>
      <c r="B1641">
        <v>222.52699999999999</v>
      </c>
      <c r="C1641">
        <v>374.756101</v>
      </c>
      <c r="D1641">
        <v>0.72729200000000005</v>
      </c>
      <c r="E1641">
        <f>LN(D1641/参数实验室!$E$53)/参数实验室!$E$55</f>
        <v>-1.0686338532201769</v>
      </c>
      <c r="F1641">
        <f t="shared" si="79"/>
        <v>1.6840927213326924</v>
      </c>
      <c r="G1641">
        <f>LN(F1641/参数实验室!$E$58)/参数实验室!$E$59</f>
        <v>8.3038060264671962E-2</v>
      </c>
      <c r="H1641">
        <f>INDEX(神经网络!$F$10:$BN$70,MATCH(ROUND(G1641*2,1)/2,神经网络!$D$10:$D$70,0),MATCH(ROUND(E1641*2,1)/2,神经网络!$F$8:$BN$8,0))</f>
        <v>-0.11640394150406495</v>
      </c>
      <c r="I1641">
        <f t="shared" si="80"/>
        <v>1961.9467084150729</v>
      </c>
      <c r="J1641">
        <f t="shared" si="81"/>
        <v>88.794142292805418</v>
      </c>
      <c r="K1641">
        <f t="shared" si="82"/>
        <v>22.09545199440527</v>
      </c>
    </row>
    <row r="1642" spans="1:11">
      <c r="A1642" s="862">
        <v>42045</v>
      </c>
      <c r="B1642">
        <v>216.42500000000001</v>
      </c>
      <c r="C1642">
        <v>377.920547</v>
      </c>
      <c r="D1642">
        <v>0.72810399999999997</v>
      </c>
      <c r="E1642">
        <f>LN(D1642/参数实验室!$E$53)/参数实验室!$E$55</f>
        <v>-1.0673174283660438</v>
      </c>
      <c r="F1642">
        <f t="shared" si="79"/>
        <v>1.7461963590158252</v>
      </c>
      <c r="G1642">
        <f>LN(F1642/参数实验室!$E$58)/参数实验室!$E$59</f>
        <v>0.10204456761842012</v>
      </c>
      <c r="H1642">
        <f>INDEX(神经网络!$F$10:$BN$70,MATCH(ROUND(G1642*2,1)/2,神经网络!$D$10:$D$70,0),MATCH(ROUND(E1642*2,1)/2,神经网络!$F$8:$BN$8,0))</f>
        <v>-0.11640394150406495</v>
      </c>
      <c r="I1642">
        <f t="shared" si="80"/>
        <v>1968.2091600228798</v>
      </c>
      <c r="J1642">
        <f t="shared" si="81"/>
        <v>86.359283348629219</v>
      </c>
      <c r="K1642">
        <f t="shared" si="82"/>
        <v>22.790939013207097</v>
      </c>
    </row>
    <row r="1643" spans="1:11">
      <c r="A1643" s="862">
        <v>42046</v>
      </c>
      <c r="B1643">
        <v>220.58500000000001</v>
      </c>
      <c r="C1643">
        <v>374.13207</v>
      </c>
      <c r="D1643">
        <v>0.72438999999999998</v>
      </c>
      <c r="E1643">
        <f>LN(D1643/参数实验室!$E$53)/参数实验室!$E$55</f>
        <v>-1.0733506554876002</v>
      </c>
      <c r="F1643">
        <f t="shared" si="79"/>
        <v>1.6960902599904797</v>
      </c>
      <c r="G1643">
        <f>LN(F1643/参数实验室!$E$58)/参数实验室!$E$59</f>
        <v>8.6763884073453992E-2</v>
      </c>
      <c r="H1643">
        <f>INDEX(神经网络!$F$10:$BN$70,MATCH(ROUND(G1643*2,1)/2,神经网络!$D$10:$D$70,0),MATCH(ROUND(E1643*2,1)/2,神经网络!$F$8:$BN$8,0))</f>
        <v>-0.11640394150406495</v>
      </c>
      <c r="I1643">
        <f t="shared" si="80"/>
        <v>1963.805387887714</v>
      </c>
      <c r="J1643">
        <f t="shared" si="81"/>
        <v>88.019233071305877</v>
      </c>
      <c r="K1643">
        <f t="shared" si="82"/>
        <v>22.311094057100018</v>
      </c>
    </row>
    <row r="1644" spans="1:11">
      <c r="A1644" s="862">
        <v>42047</v>
      </c>
      <c r="B1644">
        <v>219.13900000000001</v>
      </c>
      <c r="C1644">
        <v>376.45521600000001</v>
      </c>
      <c r="D1644">
        <v>0.73482599999999998</v>
      </c>
      <c r="E1644">
        <f>LN(D1644/参数实验室!$E$53)/参数实验室!$E$55</f>
        <v>-1.0564756832141879</v>
      </c>
      <c r="F1644">
        <f t="shared" si="79"/>
        <v>1.7178832430557773</v>
      </c>
      <c r="G1644">
        <f>LN(F1644/参数实验室!$E$58)/参数实验室!$E$59</f>
        <v>9.3464750749205641E-2</v>
      </c>
      <c r="H1644">
        <f>INDEX(神经网络!$F$10:$BN$70,MATCH(ROUND(G1644*2,1)/2,神经网络!$D$10:$D$70,0),MATCH(ROUND(E1644*2,1)/2,神经网络!$F$8:$BN$8,0))</f>
        <v>-0.11640394150406495</v>
      </c>
      <c r="I1644">
        <f t="shared" si="80"/>
        <v>1965.303893761281</v>
      </c>
      <c r="J1644">
        <f t="shared" si="81"/>
        <v>87.442240932125472</v>
      </c>
      <c r="K1644">
        <f t="shared" si="82"/>
        <v>22.475452056252671</v>
      </c>
    </row>
    <row r="1645" spans="1:11">
      <c r="A1645" s="862">
        <v>42048</v>
      </c>
      <c r="B1645">
        <v>234.84700000000001</v>
      </c>
      <c r="C1645">
        <v>376.51770800000003</v>
      </c>
      <c r="D1645">
        <v>0.78098800000000002</v>
      </c>
      <c r="E1645">
        <f>LN(D1645/参数实验室!$E$53)/参数实验室!$E$55</f>
        <v>-0.98459798007570587</v>
      </c>
      <c r="F1645">
        <f t="shared" si="79"/>
        <v>1.6032468287864015</v>
      </c>
      <c r="G1645">
        <f>LN(F1645/参数实验室!$E$58)/参数实验室!$E$59</f>
        <v>5.7217270733096147E-2</v>
      </c>
      <c r="H1645">
        <f>INDEX(神经网络!$F$10:$BN$70,MATCH(ROUND(G1645*2,1)/2,神经网络!$D$10:$D$70,0),MATCH(ROUND(E1645*2,1)/2,神经网络!$F$8:$BN$8,0))</f>
        <v>-0.11161496849861774</v>
      </c>
      <c r="I1645">
        <f t="shared" si="80"/>
        <v>1948.9056016777022</v>
      </c>
      <c r="J1645">
        <f t="shared" si="81"/>
        <v>93.710147240732454</v>
      </c>
      <c r="K1645">
        <f t="shared" si="82"/>
        <v>20.797167212544753</v>
      </c>
    </row>
    <row r="1646" spans="1:11">
      <c r="A1646" s="862">
        <v>42049</v>
      </c>
      <c r="B1646">
        <v>247.851</v>
      </c>
      <c r="C1646">
        <v>374.54830600000003</v>
      </c>
      <c r="D1646">
        <v>0.85038000000000002</v>
      </c>
      <c r="E1646">
        <f>LN(D1646/参数实验室!$E$53)/参数实验室!$E$55</f>
        <v>-0.88417322696790246</v>
      </c>
      <c r="F1646">
        <f t="shared" si="79"/>
        <v>1.5111833561292876</v>
      </c>
      <c r="G1646">
        <f>LN(F1646/参数实验室!$E$58)/参数实验室!$E$59</f>
        <v>2.61785480730089E-2</v>
      </c>
      <c r="H1646">
        <f>INDEX(神经网络!$F$10:$BN$70,MATCH(ROUND(G1646*2,1)/2,神经网络!$D$10:$D$70,0),MATCH(ROUND(E1646*2,1)/2,神经网络!$F$8:$BN$8,0))</f>
        <v>-0.12774707237168831</v>
      </c>
      <c r="I1646">
        <f t="shared" si="80"/>
        <v>1936.8606464790246</v>
      </c>
      <c r="J1646">
        <f t="shared" si="81"/>
        <v>98.899086229599604</v>
      </c>
      <c r="K1646">
        <f t="shared" si="82"/>
        <v>19.58421174875668</v>
      </c>
    </row>
    <row r="1647" spans="1:11">
      <c r="A1647" s="862">
        <v>42050</v>
      </c>
      <c r="B1647">
        <v>262.74200000000002</v>
      </c>
      <c r="C1647">
        <v>374.59775300000001</v>
      </c>
      <c r="D1647">
        <v>0.77437100000000003</v>
      </c>
      <c r="E1647">
        <f>LN(D1647/参数实验室!$E$53)/参数实验室!$E$55</f>
        <v>-0.99463614401437805</v>
      </c>
      <c r="F1647">
        <f t="shared" si="79"/>
        <v>1.4257246766790235</v>
      </c>
      <c r="G1647">
        <f>LN(F1647/参数实验室!$E$58)/参数实验室!$E$59</f>
        <v>-4.3746722027172358E-3</v>
      </c>
      <c r="H1647">
        <f>INDEX(神经网络!$F$10:$BN$70,MATCH(ROUND(G1647*2,1)/2,神经网络!$D$10:$D$70,0),MATCH(ROUND(E1647*2,1)/2,神经网络!$F$8:$BN$8,0))</f>
        <v>-0.23234747780879739</v>
      </c>
      <c r="I1647">
        <f t="shared" si="80"/>
        <v>1921.9950438569576</v>
      </c>
      <c r="J1647">
        <f t="shared" si="81"/>
        <v>104.84098798930592</v>
      </c>
      <c r="K1647">
        <f t="shared" si="82"/>
        <v>18.332477409055002</v>
      </c>
    </row>
    <row r="1648" spans="1:11">
      <c r="A1648" s="862">
        <v>42051</v>
      </c>
      <c r="B1648">
        <v>237.53299999999999</v>
      </c>
      <c r="C1648">
        <v>370.09853099999998</v>
      </c>
      <c r="D1648">
        <v>0.77684600000000004</v>
      </c>
      <c r="E1648">
        <f>LN(D1648/参数实验室!$E$53)/参数实验室!$E$55</f>
        <v>-0.99087149760250304</v>
      </c>
      <c r="F1648">
        <f t="shared" si="79"/>
        <v>1.5580931112729599</v>
      </c>
      <c r="G1648">
        <f>LN(F1648/参数实验室!$E$58)/参数实验室!$E$59</f>
        <v>4.2223171119018452E-2</v>
      </c>
      <c r="H1648">
        <f>INDEX(神经网络!$F$10:$BN$70,MATCH(ROUND(G1648*2,1)/2,神经网络!$D$10:$D$70,0),MATCH(ROUND(E1648*2,1)/2,神经网络!$F$8:$BN$8,0))</f>
        <v>-0.11161496849861774</v>
      </c>
      <c r="I1648">
        <f t="shared" si="80"/>
        <v>1964.8416416467926</v>
      </c>
      <c r="J1648">
        <f t="shared" si="81"/>
        <v>94.781932085710693</v>
      </c>
      <c r="K1648">
        <f t="shared" si="82"/>
        <v>20.730128605840182</v>
      </c>
    </row>
    <row r="1649" spans="1:11">
      <c r="A1649" s="862">
        <v>42052</v>
      </c>
      <c r="B1649">
        <v>237.71</v>
      </c>
      <c r="C1649">
        <v>371.43406800000002</v>
      </c>
      <c r="D1649">
        <v>0.80607399999999996</v>
      </c>
      <c r="E1649">
        <f>LN(D1649/参数实验室!$E$53)/参数实验室!$E$55</f>
        <v>-0.94729917887221571</v>
      </c>
      <c r="F1649">
        <f t="shared" si="79"/>
        <v>1.5625512935930337</v>
      </c>
      <c r="G1649">
        <f>LN(F1649/参数实验室!$E$58)/参数实验室!$E$59</f>
        <v>4.3722795109300217E-2</v>
      </c>
      <c r="H1649">
        <f>INDEX(神经网络!$F$10:$BN$70,MATCH(ROUND(G1649*2,1)/2,神经网络!$D$10:$D$70,0),MATCH(ROUND(E1649*2,1)/2,神经网络!$F$8:$BN$8,0))</f>
        <v>-0.10196501319919181</v>
      </c>
      <c r="I1649">
        <f t="shared" si="80"/>
        <v>1964.6782238664637</v>
      </c>
      <c r="J1649">
        <f t="shared" si="81"/>
        <v>94.852559754199589</v>
      </c>
      <c r="K1649">
        <f t="shared" si="82"/>
        <v>20.712969992140646</v>
      </c>
    </row>
    <row r="1650" spans="1:11">
      <c r="A1650" s="862">
        <v>42053</v>
      </c>
      <c r="B1650">
        <v>241.63300000000001</v>
      </c>
      <c r="C1650">
        <v>366.01324099999999</v>
      </c>
      <c r="D1650">
        <v>0.78023399999999998</v>
      </c>
      <c r="E1650">
        <f>LN(D1650/参数实验室!$E$53)/参数实验室!$E$55</f>
        <v>-0.98573751566400147</v>
      </c>
      <c r="F1650">
        <f t="shared" si="79"/>
        <v>1.5147485691110072</v>
      </c>
      <c r="G1650">
        <f>LN(F1650/参数实验室!$E$58)/参数实验室!$E$59</f>
        <v>2.7415335522303672E-2</v>
      </c>
      <c r="H1650">
        <f>INDEX(神经网络!$F$10:$BN$70,MATCH(ROUND(G1650*2,1)/2,神经网络!$D$10:$D$70,0),MATCH(ROUND(E1650*2,1)/2,神经网络!$F$8:$BN$8,0))</f>
        <v>-0.11161496849861774</v>
      </c>
      <c r="I1650">
        <f t="shared" si="80"/>
        <v>1961.3721430362268</v>
      </c>
      <c r="J1650">
        <f t="shared" si="81"/>
        <v>96.417940225848767</v>
      </c>
      <c r="K1650">
        <f t="shared" si="82"/>
        <v>20.342398296851407</v>
      </c>
    </row>
    <row r="1651" spans="1:11">
      <c r="A1651" s="862">
        <v>42054</v>
      </c>
      <c r="B1651">
        <v>236.82900000000001</v>
      </c>
      <c r="C1651">
        <v>354.66842200000002</v>
      </c>
      <c r="D1651">
        <v>0.80139099999999996</v>
      </c>
      <c r="E1651">
        <f>LN(D1651/参数实验室!$E$53)/参数实验室!$E$55</f>
        <v>-0.9541731077871406</v>
      </c>
      <c r="F1651">
        <f t="shared" si="79"/>
        <v>1.4975717585261941</v>
      </c>
      <c r="G1651">
        <f>LN(F1651/参数实验室!$E$58)/参数实验室!$E$59</f>
        <v>2.1429639968827432E-2</v>
      </c>
      <c r="H1651">
        <f>INDEX(神经网络!$F$10:$BN$70,MATCH(ROUND(G1651*2,1)/2,神经网络!$D$10:$D$70,0),MATCH(ROUND(E1651*2,1)/2,神经网络!$F$8:$BN$8,0))</f>
        <v>-0.22524347016639781</v>
      </c>
      <c r="I1651">
        <f t="shared" si="80"/>
        <v>1965.7245469949712</v>
      </c>
      <c r="J1651">
        <f t="shared" si="81"/>
        <v>94.501017517257722</v>
      </c>
      <c r="K1651">
        <f t="shared" si="82"/>
        <v>20.801093984368915</v>
      </c>
    </row>
    <row r="1652" spans="1:11">
      <c r="A1652" s="862">
        <v>42055</v>
      </c>
      <c r="B1652">
        <v>246.17500000000001</v>
      </c>
      <c r="C1652">
        <v>352.855458</v>
      </c>
      <c r="D1652">
        <v>0.81237000000000004</v>
      </c>
      <c r="E1652">
        <f>LN(D1652/参数实验室!$E$53)/参数实验室!$E$55</f>
        <v>-0.93812028371971312</v>
      </c>
      <c r="F1652">
        <f t="shared" si="79"/>
        <v>1.4333521194272367</v>
      </c>
      <c r="G1652">
        <f>LN(F1652/参数实验室!$E$58)/参数实验室!$E$59</f>
        <v>-1.5742551816581845E-3</v>
      </c>
      <c r="H1652">
        <f>INDEX(神经网络!$F$10:$BN$70,MATCH(ROUND(G1652*2,1)/2,神经网络!$D$10:$D$70,0),MATCH(ROUND(E1652*2,1)/2,神经网络!$F$8:$BN$8,0))</f>
        <v>-0.22524347016639781</v>
      </c>
      <c r="I1652">
        <f t="shared" si="80"/>
        <v>1948.2516158287751</v>
      </c>
      <c r="J1652">
        <f t="shared" si="81"/>
        <v>98.230318024021201</v>
      </c>
      <c r="K1652">
        <f t="shared" si="82"/>
        <v>19.833506141681742</v>
      </c>
    </row>
    <row r="1653" spans="1:11">
      <c r="A1653" s="862">
        <v>42056</v>
      </c>
      <c r="B1653">
        <v>243.83</v>
      </c>
      <c r="C1653">
        <v>351.493832</v>
      </c>
      <c r="D1653">
        <v>0.812697</v>
      </c>
      <c r="E1653">
        <f>LN(D1653/参数实验室!$E$53)/参数实验室!$E$55</f>
        <v>-0.93764549798351182</v>
      </c>
      <c r="F1653">
        <f t="shared" si="79"/>
        <v>1.4415528523971619</v>
      </c>
      <c r="G1653">
        <f>LN(F1653/参数实验室!$E$58)/参数实验室!$E$59</f>
        <v>1.4200695504426638E-3</v>
      </c>
      <c r="H1653">
        <f>INDEX(神经网络!$F$10:$BN$70,MATCH(ROUND(G1653*2,1)/2,神经网络!$D$10:$D$70,0),MATCH(ROUND(E1653*2,1)/2,神经网络!$F$8:$BN$8,0))</f>
        <v>-0.22524347016639781</v>
      </c>
      <c r="I1653">
        <f t="shared" si="80"/>
        <v>1952.4318071105338</v>
      </c>
      <c r="J1653">
        <f t="shared" si="81"/>
        <v>97.294601173137366</v>
      </c>
      <c r="K1653">
        <f t="shared" si="82"/>
        <v>20.067216305621614</v>
      </c>
    </row>
    <row r="1654" spans="1:11">
      <c r="A1654" s="862">
        <v>42057</v>
      </c>
      <c r="B1654">
        <v>245.21100000000001</v>
      </c>
      <c r="C1654">
        <v>345.51436799999999</v>
      </c>
      <c r="D1654">
        <v>0.78366899999999995</v>
      </c>
      <c r="E1654">
        <f>LN(D1654/参数实验室!$E$53)/参数实验室!$E$55</f>
        <v>-0.98055502172440878</v>
      </c>
      <c r="F1654">
        <f t="shared" si="79"/>
        <v>1.4090492188360226</v>
      </c>
      <c r="G1654">
        <f>LN(F1654/参数实验室!$E$58)/参数实验室!$E$59</f>
        <v>-1.0549614364279964E-2</v>
      </c>
      <c r="H1654">
        <f>INDEX(神经网络!$F$10:$BN$70,MATCH(ROUND(G1654*2,1)/2,神经网络!$D$10:$D$70,0),MATCH(ROUND(E1654*2,1)/2,神经网络!$F$8:$BN$8,0))</f>
        <v>-0.23234747780879739</v>
      </c>
      <c r="I1654">
        <f t="shared" si="80"/>
        <v>1949.9410313901501</v>
      </c>
      <c r="J1654">
        <f t="shared" si="81"/>
        <v>97.845656597900941</v>
      </c>
      <c r="K1654">
        <f t="shared" si="82"/>
        <v>19.928743893083361</v>
      </c>
    </row>
    <row r="1655" spans="1:11">
      <c r="A1655" s="862">
        <v>42058</v>
      </c>
      <c r="B1655">
        <v>234.566</v>
      </c>
      <c r="C1655">
        <v>342.141166</v>
      </c>
      <c r="D1655">
        <v>0.79211399999999998</v>
      </c>
      <c r="E1655">
        <f>LN(D1655/参数实验室!$E$53)/参数实验室!$E$55</f>
        <v>-0.967909738038639</v>
      </c>
      <c r="F1655">
        <f t="shared" si="79"/>
        <v>1.458613635394729</v>
      </c>
      <c r="G1655">
        <f>LN(F1655/参数实验室!$E$58)/参数实验室!$E$59</f>
        <v>7.5952489869581287E-3</v>
      </c>
      <c r="H1655">
        <f>INDEX(神经网络!$F$10:$BN$70,MATCH(ROUND(G1655*2,1)/2,神经网络!$D$10:$D$70,0),MATCH(ROUND(E1655*2,1)/2,神经网络!$F$8:$BN$8,0))</f>
        <v>-0.22524347016639781</v>
      </c>
      <c r="I1655">
        <f t="shared" si="80"/>
        <v>1969.6092559319889</v>
      </c>
      <c r="J1655">
        <f t="shared" si="81"/>
        <v>93.598020829176633</v>
      </c>
      <c r="K1655">
        <f t="shared" si="82"/>
        <v>21.043278890764931</v>
      </c>
    </row>
    <row r="1656" spans="1:11">
      <c r="A1656" s="862">
        <v>42059</v>
      </c>
      <c r="B1656">
        <v>236.6</v>
      </c>
      <c r="C1656">
        <v>341.49098199999997</v>
      </c>
      <c r="D1656">
        <v>0.79522400000000004</v>
      </c>
      <c r="E1656">
        <f>LN(D1656/参数实验室!$E$53)/参数实验室!$E$55</f>
        <v>-0.96328685711030215</v>
      </c>
      <c r="F1656">
        <f t="shared" si="79"/>
        <v>1.4433262130177513</v>
      </c>
      <c r="G1656">
        <f>LN(F1656/参数实验室!$E$58)/参数实验室!$E$59</f>
        <v>2.0653344559635211E-3</v>
      </c>
      <c r="H1656">
        <f>INDEX(神经网络!$F$10:$BN$70,MATCH(ROUND(G1656*2,1)/2,神经网络!$D$10:$D$70,0),MATCH(ROUND(E1656*2,1)/2,神经网络!$F$8:$BN$8,0))</f>
        <v>-0.22524347016639781</v>
      </c>
      <c r="I1656">
        <f t="shared" si="80"/>
        <v>1965.7622914846222</v>
      </c>
      <c r="J1656">
        <f t="shared" si="81"/>
        <v>94.409640477235371</v>
      </c>
      <c r="K1656">
        <f t="shared" si="82"/>
        <v>20.821626706211415</v>
      </c>
    </row>
    <row r="1657" spans="1:11">
      <c r="A1657" s="862">
        <v>42060</v>
      </c>
      <c r="B1657">
        <v>235.821</v>
      </c>
      <c r="C1657">
        <v>334.655576</v>
      </c>
      <c r="D1657">
        <v>0.79086400000000001</v>
      </c>
      <c r="E1657">
        <f>LN(D1657/参数实验室!$E$53)/参数实验室!$E$55</f>
        <v>-0.96977292484411504</v>
      </c>
      <c r="F1657">
        <f t="shared" si="79"/>
        <v>1.4191084593823282</v>
      </c>
      <c r="G1657">
        <f>LN(F1657/参数实验室!$E$58)/参数实验室!$E$59</f>
        <v>-6.8159785942410577E-3</v>
      </c>
      <c r="H1657">
        <f>INDEX(神经网络!$F$10:$BN$70,MATCH(ROUND(G1657*2,1)/2,神经网络!$D$10:$D$70,0),MATCH(ROUND(E1657*2,1)/2,神经网络!$F$8:$BN$8,0))</f>
        <v>-0.22524347016639781</v>
      </c>
      <c r="I1657">
        <f t="shared" si="80"/>
        <v>1967.2201182746639</v>
      </c>
      <c r="J1657">
        <f t="shared" si="81"/>
        <v>94.098798930609135</v>
      </c>
      <c r="K1657">
        <f t="shared" si="82"/>
        <v>20.905900400762206</v>
      </c>
    </row>
    <row r="1658" spans="1:11">
      <c r="A1658" s="862">
        <v>42061</v>
      </c>
      <c r="B1658">
        <v>236.16</v>
      </c>
      <c r="C1658">
        <v>334.72753</v>
      </c>
      <c r="D1658">
        <v>0.78722000000000003</v>
      </c>
      <c r="E1658">
        <f>LN(D1658/参数实验室!$E$53)/参数实验室!$E$55</f>
        <v>-0.97522134008939243</v>
      </c>
      <c r="F1658">
        <f t="shared" si="79"/>
        <v>1.417376058604336</v>
      </c>
      <c r="G1658">
        <f>LN(F1658/参数实验室!$E$58)/参数实验室!$E$59</f>
        <v>-7.4570944965908197E-3</v>
      </c>
      <c r="H1658">
        <f>INDEX(神经网络!$F$10:$BN$70,MATCH(ROUND(G1658*2,1)/2,神经网络!$D$10:$D$70,0),MATCH(ROUND(E1658*2,1)/2,神经网络!$F$8:$BN$8,0))</f>
        <v>-0.23234747780879739</v>
      </c>
      <c r="I1658">
        <f t="shared" si="80"/>
        <v>1966.5831432734501</v>
      </c>
      <c r="J1658">
        <f t="shared" si="81"/>
        <v>94.234068871952246</v>
      </c>
      <c r="K1658">
        <f t="shared" si="82"/>
        <v>20.869131162591476</v>
      </c>
    </row>
    <row r="1659" spans="1:11">
      <c r="A1659" s="862">
        <v>42062</v>
      </c>
      <c r="B1659">
        <v>251.80199999999999</v>
      </c>
      <c r="C1659">
        <v>337.684484</v>
      </c>
      <c r="D1659">
        <v>0.84700500000000001</v>
      </c>
      <c r="E1659">
        <f>LN(D1659/参数实验室!$E$53)/参数实验室!$E$55</f>
        <v>-0.88886476418032523</v>
      </c>
      <c r="F1659">
        <f t="shared" si="79"/>
        <v>1.3410714926807572</v>
      </c>
      <c r="G1659">
        <f>LN(F1659/参数实验室!$E$58)/参数实验室!$E$59</f>
        <v>-3.6501677656262402E-2</v>
      </c>
      <c r="H1659">
        <f>INDEX(神经网络!$F$10:$BN$70,MATCH(ROUND(G1659*2,1)/2,神经网络!$D$10:$D$70,0),MATCH(ROUND(E1659*2,1)/2,神经网络!$F$8:$BN$8,0))</f>
        <v>-0.36557242732719258</v>
      </c>
      <c r="I1659">
        <f t="shared" si="80"/>
        <v>1936.3184542272361</v>
      </c>
      <c r="J1659">
        <f t="shared" si="81"/>
        <v>100.47563943976677</v>
      </c>
      <c r="K1659">
        <f t="shared" si="82"/>
        <v>19.271521584971072</v>
      </c>
    </row>
    <row r="1660" spans="1:11">
      <c r="A1660" s="862">
        <v>42063</v>
      </c>
      <c r="B1660">
        <v>252.86</v>
      </c>
      <c r="C1660">
        <v>342.91925700000002</v>
      </c>
      <c r="D1660">
        <v>0.84675699999999998</v>
      </c>
      <c r="E1660">
        <f>LN(D1660/参数实验室!$E$53)/参数实验室!$E$55</f>
        <v>-0.88921024224229128</v>
      </c>
      <c r="F1660">
        <f t="shared" si="79"/>
        <v>1.3561625286719925</v>
      </c>
      <c r="G1660">
        <f>LN(F1660/参数实验室!$E$58)/参数实验室!$E$59</f>
        <v>-3.0628495098085278E-2</v>
      </c>
      <c r="H1660">
        <f>INDEX(神经网络!$F$10:$BN$70,MATCH(ROUND(G1660*2,1)/2,神经网络!$D$10:$D$70,0),MATCH(ROUND(E1660*2,1)/2,神经网络!$F$8:$BN$8,0))</f>
        <v>-0.36557242732719258</v>
      </c>
      <c r="I1660">
        <f t="shared" si="80"/>
        <v>1933.3442094382394</v>
      </c>
      <c r="J1660">
        <f t="shared" si="81"/>
        <v>100.89780934519752</v>
      </c>
      <c r="K1660">
        <f t="shared" si="82"/>
        <v>19.161409172163179</v>
      </c>
    </row>
    <row r="1661" spans="1:11">
      <c r="A1661" s="862">
        <v>42064</v>
      </c>
      <c r="B1661">
        <v>246.09800000000001</v>
      </c>
      <c r="C1661">
        <v>342.74379699999997</v>
      </c>
      <c r="D1661">
        <v>0.86514899999999995</v>
      </c>
      <c r="E1661">
        <f>LN(D1661/参数实验室!$E$53)/参数实验室!$E$55</f>
        <v>-0.86385971885036339</v>
      </c>
      <c r="F1661">
        <f t="shared" si="79"/>
        <v>1.3927126469942865</v>
      </c>
      <c r="G1661">
        <f>LN(F1661/参数实验室!$E$58)/参数实验室!$E$59</f>
        <v>-1.6670343651802536E-2</v>
      </c>
      <c r="H1661">
        <f>INDEX(神经网络!$F$10:$BN$70,MATCH(ROUND(G1661*2,1)/2,神经网络!$D$10:$D$70,0),MATCH(ROUND(E1661*2,1)/2,神经网络!$F$8:$BN$8,0))</f>
        <v>-0.2640374413889503</v>
      </c>
      <c r="I1661">
        <f t="shared" si="80"/>
        <v>1952.2448989212473</v>
      </c>
      <c r="J1661">
        <f t="shared" si="81"/>
        <v>98.199592993096644</v>
      </c>
      <c r="K1661">
        <f t="shared" si="82"/>
        <v>19.880376684030541</v>
      </c>
    </row>
    <row r="1662" spans="1:11">
      <c r="A1662" s="862">
        <v>42065</v>
      </c>
      <c r="B1662">
        <v>258.834</v>
      </c>
      <c r="C1662">
        <v>344.88488599999999</v>
      </c>
      <c r="D1662">
        <v>0.91679699999999997</v>
      </c>
      <c r="E1662">
        <f>LN(D1662/参数实验室!$E$53)/参数实验室!$E$55</f>
        <v>-0.79545252065315175</v>
      </c>
      <c r="F1662">
        <f t="shared" si="79"/>
        <v>1.3324558829211</v>
      </c>
      <c r="G1662">
        <f>LN(F1662/参数实验室!$E$58)/参数实验室!$E$59</f>
        <v>-3.9884439554000707E-2</v>
      </c>
      <c r="H1662">
        <f>INDEX(神经网络!$F$10:$BN$70,MATCH(ROUND(G1662*2,1)/2,神经网络!$D$10:$D$70,0),MATCH(ROUND(E1662*2,1)/2,神经网络!$F$8:$BN$8,0))</f>
        <v>-0.40523701685064289</v>
      </c>
      <c r="I1662">
        <f t="shared" si="80"/>
        <v>1925.5686489415916</v>
      </c>
      <c r="J1662">
        <f t="shared" si="81"/>
        <v>103.28159291329135</v>
      </c>
      <c r="K1662">
        <f t="shared" si="82"/>
        <v>18.643870554535081</v>
      </c>
    </row>
    <row r="1663" spans="1:11">
      <c r="A1663" s="862">
        <v>42066</v>
      </c>
      <c r="B1663">
        <v>270.29500000000002</v>
      </c>
      <c r="C1663">
        <v>344.51496200000003</v>
      </c>
      <c r="D1663">
        <v>0.93914500000000001</v>
      </c>
      <c r="E1663">
        <f>LN(D1663/参数实验室!$E$53)/参数实验室!$E$55</f>
        <v>-0.76703956392884765</v>
      </c>
      <c r="F1663">
        <f t="shared" si="79"/>
        <v>1.2745887345307905</v>
      </c>
      <c r="G1663">
        <f>LN(F1663/参数实验室!$E$58)/参数实验室!$E$59</f>
        <v>-6.3188065393721904E-2</v>
      </c>
      <c r="H1663">
        <f>INDEX(神经网络!$F$10:$BN$70,MATCH(ROUND(G1663*2,1)/2,神经网络!$D$10:$D$70,0),MATCH(ROUND(E1663*2,1)/2,神经网络!$F$8:$BN$8,0))</f>
        <v>-0.43113731745738793</v>
      </c>
      <c r="I1663">
        <f t="shared" si="80"/>
        <v>1891.0169581404102</v>
      </c>
      <c r="J1663">
        <f t="shared" si="81"/>
        <v>107.85483420454069</v>
      </c>
      <c r="K1663">
        <f t="shared" si="82"/>
        <v>17.532982847613503</v>
      </c>
    </row>
    <row r="1664" spans="1:11">
      <c r="A1664" s="862">
        <v>42067</v>
      </c>
      <c r="B1664">
        <v>278.93400000000003</v>
      </c>
      <c r="C1664">
        <v>349.180319</v>
      </c>
      <c r="D1664">
        <v>0.90841300000000003</v>
      </c>
      <c r="E1664">
        <f>LN(D1664/参数实验室!$E$53)/参数实验室!$E$55</f>
        <v>-0.80629085790147681</v>
      </c>
      <c r="F1664">
        <f t="shared" si="79"/>
        <v>1.2518384958448951</v>
      </c>
      <c r="G1664">
        <f>LN(F1664/参数实验室!$E$58)/参数实验室!$E$59</f>
        <v>-7.2640843113995712E-2</v>
      </c>
      <c r="H1664">
        <f>INDEX(神经网络!$F$10:$BN$70,MATCH(ROUND(G1664*2,1)/2,神经网络!$D$10:$D$70,0),MATCH(ROUND(E1664*2,1)/2,神经网络!$F$8:$BN$8,0))</f>
        <v>-0.40523701685064289</v>
      </c>
      <c r="I1664">
        <f t="shared" si="80"/>
        <v>1864.959232887936</v>
      </c>
      <c r="J1664">
        <f t="shared" si="81"/>
        <v>111.30202306372429</v>
      </c>
      <c r="K1664">
        <f t="shared" si="82"/>
        <v>16.755843079511518</v>
      </c>
    </row>
    <row r="1665" spans="1:11">
      <c r="A1665" s="862">
        <v>42068</v>
      </c>
      <c r="B1665">
        <v>282.029</v>
      </c>
      <c r="C1665">
        <v>348.286272</v>
      </c>
      <c r="D1665">
        <v>0.91835100000000003</v>
      </c>
      <c r="E1665">
        <f>LN(D1665/参数实验室!$E$53)/参数实验室!$E$55</f>
        <v>-0.79345449435844262</v>
      </c>
      <c r="F1665">
        <f t="shared" si="79"/>
        <v>1.2349307057075691</v>
      </c>
      <c r="G1665">
        <f>LN(F1665/参数实验室!$E$58)/参数实验室!$E$59</f>
        <v>-7.977802235440333E-2</v>
      </c>
      <c r="H1665">
        <f>INDEX(神经网络!$F$10:$BN$70,MATCH(ROUND(G1665*2,1)/2,神经网络!$D$10:$D$70,0),MATCH(ROUND(E1665*2,1)/2,神经网络!$F$8:$BN$8,0))</f>
        <v>-0.52028106649679551</v>
      </c>
      <c r="I1665">
        <f t="shared" si="80"/>
        <v>1856.5735651411621</v>
      </c>
      <c r="J1665">
        <f t="shared" si="81"/>
        <v>112.53700969634069</v>
      </c>
      <c r="K1665">
        <f t="shared" si="82"/>
        <v>16.497448885044715</v>
      </c>
    </row>
    <row r="1666" spans="1:11">
      <c r="A1666" s="862">
        <v>42069</v>
      </c>
      <c r="B1666">
        <v>267.15499999999997</v>
      </c>
      <c r="C1666">
        <v>351.15125899999998</v>
      </c>
      <c r="D1666">
        <v>0.90849999999999997</v>
      </c>
      <c r="E1666">
        <f>LN(D1666/参数实验室!$E$53)/参数实验室!$E$55</f>
        <v>-0.80617787667199159</v>
      </c>
      <c r="F1666">
        <f t="shared" si="79"/>
        <v>1.3144102075574104</v>
      </c>
      <c r="G1666">
        <f>LN(F1666/参数实验室!$E$58)/参数实验室!$E$59</f>
        <v>-4.7041199362237003E-2</v>
      </c>
      <c r="H1666">
        <f>INDEX(神经网络!$F$10:$BN$70,MATCH(ROUND(G1666*2,1)/2,神经网络!$D$10:$D$70,0),MATCH(ROUND(E1666*2,1)/2,神经网络!$F$8:$BN$8,0))</f>
        <v>-0.40523701685064289</v>
      </c>
      <c r="I1666">
        <f t="shared" si="80"/>
        <v>1907.5165272767363</v>
      </c>
      <c r="J1666">
        <f t="shared" si="81"/>
        <v>106.60189138502031</v>
      </c>
      <c r="K1666">
        <f t="shared" si="82"/>
        <v>17.893833800633487</v>
      </c>
    </row>
    <row r="1667" spans="1:11">
      <c r="A1667" s="862">
        <v>42070</v>
      </c>
      <c r="B1667">
        <v>271.08100000000002</v>
      </c>
      <c r="C1667">
        <v>355.93131699999998</v>
      </c>
      <c r="D1667">
        <v>0.91980300000000004</v>
      </c>
      <c r="E1667">
        <f>LN(D1667/参数实验室!$E$53)/参数实验室!$E$55</f>
        <v>-0.79159066568408798</v>
      </c>
      <c r="F1667">
        <f t="shared" si="79"/>
        <v>1.3130072450669725</v>
      </c>
      <c r="G1667">
        <f>LN(F1667/参数实验室!$E$58)/参数实验室!$E$59</f>
        <v>-4.7601712199393076E-2</v>
      </c>
      <c r="H1667">
        <f>INDEX(神经网络!$F$10:$BN$70,MATCH(ROUND(G1667*2,1)/2,神经网络!$D$10:$D$70,0),MATCH(ROUND(E1667*2,1)/2,神经网络!$F$8:$BN$8,0))</f>
        <v>-0.40523701685064289</v>
      </c>
      <c r="I1667">
        <f t="shared" si="80"/>
        <v>1896.1568914784102</v>
      </c>
      <c r="J1667">
        <f t="shared" si="81"/>
        <v>108.16846893579644</v>
      </c>
      <c r="K1667">
        <f t="shared" si="82"/>
        <v>17.529663774790759</v>
      </c>
    </row>
    <row r="1668" spans="1:11">
      <c r="A1668" s="862">
        <v>42071</v>
      </c>
      <c r="B1668">
        <v>276.149</v>
      </c>
      <c r="C1668">
        <v>361.31556499999999</v>
      </c>
      <c r="D1668">
        <v>0.917493</v>
      </c>
      <c r="E1668">
        <f>LN(D1668/参数实验室!$E$53)/参数实验室!$E$55</f>
        <v>-0.79455723332431016</v>
      </c>
      <c r="F1668">
        <f t="shared" ref="F1668:F1731" si="83">C1668/B1668</f>
        <v>1.3084080152381503</v>
      </c>
      <c r="G1668">
        <f>LN(F1668/参数实验室!$E$58)/参数实验室!$E$59</f>
        <v>-4.9443409609287454E-2</v>
      </c>
      <c r="H1668">
        <f>INDEX(神经网络!$F$10:$BN$70,MATCH(ROUND(G1668*2,1)/2,神经网络!$D$10:$D$70,0),MATCH(ROUND(E1668*2,1)/2,神经网络!$F$8:$BN$8,0))</f>
        <v>-0.40523701685064289</v>
      </c>
      <c r="I1668">
        <f t="shared" si="80"/>
        <v>1881.7913862148694</v>
      </c>
      <c r="J1668">
        <f t="shared" si="81"/>
        <v>110.19073460755733</v>
      </c>
      <c r="K1668">
        <f t="shared" si="82"/>
        <v>17.077582728864105</v>
      </c>
    </row>
    <row r="1669" spans="1:11">
      <c r="A1669" s="862">
        <v>42072</v>
      </c>
      <c r="B1669">
        <v>274.75900000000001</v>
      </c>
      <c r="C1669">
        <v>365.29513100000003</v>
      </c>
      <c r="D1669">
        <v>0.96777199999999997</v>
      </c>
      <c r="E1669">
        <f>LN(D1669/参数实验室!$E$53)/参数实验室!$E$55</f>
        <v>-0.73161554333797829</v>
      </c>
      <c r="F1669">
        <f t="shared" si="83"/>
        <v>1.3295110660615304</v>
      </c>
      <c r="G1669">
        <f>LN(F1669/参数实验室!$E$58)/参数实验室!$E$59</f>
        <v>-4.104568587674242E-2</v>
      </c>
      <c r="H1669">
        <f>INDEX(神经网络!$F$10:$BN$70,MATCH(ROUND(G1669*2,1)/2,神经网络!$D$10:$D$70,0),MATCH(ROUND(E1669*2,1)/2,神经网络!$F$8:$BN$8,0))</f>
        <v>-0.43113731745738793</v>
      </c>
      <c r="I1669">
        <f t="shared" si="80"/>
        <v>1885.6298010687422</v>
      </c>
      <c r="J1669">
        <f t="shared" si="81"/>
        <v>109.63608794541297</v>
      </c>
      <c r="K1669">
        <f t="shared" si="82"/>
        <v>17.198988366016707</v>
      </c>
    </row>
    <row r="1670" spans="1:11">
      <c r="A1670" s="862">
        <v>42073</v>
      </c>
      <c r="B1670">
        <v>286.625</v>
      </c>
      <c r="C1670">
        <v>360.72087099999999</v>
      </c>
      <c r="D1670">
        <v>0.97310399999999997</v>
      </c>
      <c r="E1670">
        <f>LN(D1670/参数实验室!$E$53)/参数实验室!$E$55</f>
        <v>-0.7251334598643614</v>
      </c>
      <c r="F1670">
        <f t="shared" si="83"/>
        <v>1.258511542956825</v>
      </c>
      <c r="G1670">
        <f>LN(F1670/参数实验室!$E$58)/参数实验室!$E$59</f>
        <v>-6.9850488022753551E-2</v>
      </c>
      <c r="H1670">
        <f>INDEX(神经网络!$F$10:$BN$70,MATCH(ROUND(G1670*2,1)/2,神经网络!$D$10:$D$70,0),MATCH(ROUND(E1670*2,1)/2,神经网络!$F$8:$BN$8,0))</f>
        <v>-0.43113731745738793</v>
      </c>
      <c r="I1670">
        <f t="shared" si="80"/>
        <v>1850.5203155571862</v>
      </c>
      <c r="J1670">
        <f t="shared" si="81"/>
        <v>114.3709349187979</v>
      </c>
      <c r="K1670">
        <f t="shared" si="82"/>
        <v>16.179987659198861</v>
      </c>
    </row>
    <row r="1671" spans="1:11">
      <c r="A1671" s="862">
        <v>42074</v>
      </c>
      <c r="B1671">
        <v>295.15800000000002</v>
      </c>
      <c r="C1671">
        <v>362.74859700000002</v>
      </c>
      <c r="D1671">
        <v>0.98702500000000004</v>
      </c>
      <c r="E1671">
        <f>LN(D1671/参数实验室!$E$53)/参数实验室!$E$55</f>
        <v>-0.70837576580786898</v>
      </c>
      <c r="F1671">
        <f t="shared" si="83"/>
        <v>1.2289980180106925</v>
      </c>
      <c r="G1671">
        <f>LN(F1671/参数实验室!$E$58)/参数实验室!$E$59</f>
        <v>-8.2305531459341649E-2</v>
      </c>
      <c r="H1671">
        <f>INDEX(神经网络!$F$10:$BN$70,MATCH(ROUND(G1671*2,1)/2,神经网络!$D$10:$D$70,0),MATCH(ROUND(E1671*2,1)/2,神经网络!$F$8:$BN$8,0))</f>
        <v>-0.54280702314793627</v>
      </c>
      <c r="I1671">
        <f t="shared" si="80"/>
        <v>1826.7684815008081</v>
      </c>
      <c r="J1671">
        <f t="shared" si="81"/>
        <v>117.7758269821633</v>
      </c>
      <c r="K1671">
        <f t="shared" si="82"/>
        <v>15.510555334733207</v>
      </c>
    </row>
    <row r="1672" spans="1:11">
      <c r="A1672" s="862">
        <v>42075</v>
      </c>
      <c r="B1672">
        <v>296.14499999999998</v>
      </c>
      <c r="C1672">
        <v>366.22236199999998</v>
      </c>
      <c r="D1672">
        <v>0.98143899999999995</v>
      </c>
      <c r="E1672">
        <f>LN(D1672/参数实验室!$E$53)/参数实验室!$E$55</f>
        <v>-0.71507146286964329</v>
      </c>
      <c r="F1672">
        <f t="shared" si="83"/>
        <v>1.2366319269276875</v>
      </c>
      <c r="G1672">
        <f>LN(F1672/参数实验室!$E$58)/参数实验室!$E$59</f>
        <v>-7.9055489196815057E-2</v>
      </c>
      <c r="H1672">
        <f>INDEX(神经网络!$F$10:$BN$70,MATCH(ROUND(G1672*2,1)/2,神经网络!$D$10:$D$70,0),MATCH(ROUND(E1672*2,1)/2,神经网络!$F$8:$BN$8,0))</f>
        <v>-0.54280702314793627</v>
      </c>
      <c r="I1672">
        <f t="shared" si="80"/>
        <v>1823.4526568051353</v>
      </c>
      <c r="J1672">
        <f t="shared" si="81"/>
        <v>118.16966601492335</v>
      </c>
      <c r="K1672">
        <f t="shared" si="82"/>
        <v>15.430801476369208</v>
      </c>
    </row>
    <row r="1673" spans="1:11">
      <c r="A1673" s="862">
        <v>42076</v>
      </c>
      <c r="B1673">
        <v>296.53199999999998</v>
      </c>
      <c r="C1673">
        <v>369.52051799999998</v>
      </c>
      <c r="D1673">
        <v>0.95005899999999999</v>
      </c>
      <c r="E1673">
        <f>LN(D1673/参数实验室!$E$53)/参数实验室!$E$55</f>
        <v>-0.75340845776191345</v>
      </c>
      <c r="F1673">
        <f t="shared" si="83"/>
        <v>1.2461404435271741</v>
      </c>
      <c r="G1673">
        <f>LN(F1673/参数实验室!$E$58)/参数实验室!$E$59</f>
        <v>-7.5035299637674663E-2</v>
      </c>
      <c r="H1673">
        <f>INDEX(神经网络!$F$10:$BN$70,MATCH(ROUND(G1673*2,1)/2,神经网络!$D$10:$D$70,0),MATCH(ROUND(E1673*2,1)/2,神经网络!$F$8:$BN$8,0))</f>
        <v>-0.53413520300303163</v>
      </c>
      <c r="I1673">
        <f t="shared" si="80"/>
        <v>1822.1592161406425</v>
      </c>
      <c r="J1673">
        <f t="shared" si="81"/>
        <v>118.32408922229736</v>
      </c>
      <c r="K1673">
        <f t="shared" si="82"/>
        <v>15.399731602559161</v>
      </c>
    </row>
    <row r="1674" spans="1:11">
      <c r="A1674" s="862">
        <v>42077</v>
      </c>
      <c r="B1674">
        <v>287.69099999999997</v>
      </c>
      <c r="C1674">
        <v>366.81091500000002</v>
      </c>
      <c r="D1674">
        <v>0.94250500000000004</v>
      </c>
      <c r="E1674">
        <f>LN(D1674/参数实验室!$E$53)/参数实验室!$E$55</f>
        <v>-0.76282626696827027</v>
      </c>
      <c r="F1674">
        <f t="shared" si="83"/>
        <v>1.2750169974034644</v>
      </c>
      <c r="G1674">
        <f>LN(F1674/参数实验室!$E$58)/参数实验室!$E$59</f>
        <v>-6.301174362010549E-2</v>
      </c>
      <c r="H1674">
        <f>INDEX(神经网络!$F$10:$BN$70,MATCH(ROUND(G1674*2,1)/2,神经网络!$D$10:$D$70,0),MATCH(ROUND(E1674*2,1)/2,神经网络!$F$8:$BN$8,0))</f>
        <v>-0.43113731745738793</v>
      </c>
      <c r="I1674">
        <f t="shared" si="80"/>
        <v>1851.177207532756</v>
      </c>
      <c r="J1674">
        <f t="shared" si="81"/>
        <v>114.79629703523379</v>
      </c>
      <c r="K1674">
        <f t="shared" si="82"/>
        <v>16.125757148460846</v>
      </c>
    </row>
    <row r="1675" spans="1:11">
      <c r="A1675" s="862">
        <v>42078</v>
      </c>
      <c r="B1675">
        <v>282.98500000000001</v>
      </c>
      <c r="C1675">
        <v>367.86015900000001</v>
      </c>
      <c r="D1675">
        <v>0.95476799999999995</v>
      </c>
      <c r="E1675">
        <f>LN(D1675/参数实验室!$E$53)/参数实验室!$E$55</f>
        <v>-0.74757541429574992</v>
      </c>
      <c r="F1675">
        <f t="shared" si="83"/>
        <v>1.2999281198650106</v>
      </c>
      <c r="G1675">
        <f>LN(F1675/参数实验室!$E$58)/参数实验室!$E$59</f>
        <v>-5.2856100935582365E-2</v>
      </c>
      <c r="H1675">
        <f>INDEX(神经网络!$F$10:$BN$70,MATCH(ROUND(G1675*2,1)/2,神经网络!$D$10:$D$70,0),MATCH(ROUND(E1675*2,1)/2,神经网络!$F$8:$BN$8,0))</f>
        <v>-0.43113731745738793</v>
      </c>
      <c r="I1675">
        <f t="shared" si="80"/>
        <v>1864.2325796987388</v>
      </c>
      <c r="J1675">
        <f t="shared" si="81"/>
        <v>112.91847891145584</v>
      </c>
      <c r="K1675">
        <f t="shared" si="82"/>
        <v>16.509543855621388</v>
      </c>
    </row>
    <row r="1676" spans="1:11">
      <c r="A1676" s="862">
        <v>42079</v>
      </c>
      <c r="B1676">
        <v>284.19900000000001</v>
      </c>
      <c r="C1676">
        <v>373.43374799999998</v>
      </c>
      <c r="D1676">
        <v>0.968835</v>
      </c>
      <c r="E1676">
        <f>LN(D1676/参数实验室!$E$53)/参数实验室!$E$55</f>
        <v>-0.73032041446124774</v>
      </c>
      <c r="F1676">
        <f t="shared" si="83"/>
        <v>1.3139868472443603</v>
      </c>
      <c r="G1676">
        <f>LN(F1676/参数实验室!$E$58)/参数实验室!$E$59</f>
        <v>-4.7210277602147771E-2</v>
      </c>
      <c r="H1676">
        <f>INDEX(神经网络!$F$10:$BN$70,MATCH(ROUND(G1676*2,1)/2,神经网络!$D$10:$D$70,0),MATCH(ROUND(E1676*2,1)/2,神经网络!$F$8:$BN$8,0))</f>
        <v>-0.43113731745738793</v>
      </c>
      <c r="I1676">
        <f t="shared" si="80"/>
        <v>1860.7845501441584</v>
      </c>
      <c r="J1676">
        <f t="shared" si="81"/>
        <v>113.40289693148695</v>
      </c>
      <c r="K1676">
        <f t="shared" si="82"/>
        <v>16.40861565704413</v>
      </c>
    </row>
    <row r="1677" spans="1:11">
      <c r="A1677" s="862">
        <v>42080</v>
      </c>
      <c r="B1677">
        <v>291.01799999999997</v>
      </c>
      <c r="C1677">
        <v>376.77387800000002</v>
      </c>
      <c r="D1677">
        <v>0.94842599999999999</v>
      </c>
      <c r="E1677">
        <f>LN(D1677/参数实验室!$E$53)/参数实验室!$E$55</f>
        <v>-0.75543801029726543</v>
      </c>
      <c r="F1677">
        <f t="shared" si="83"/>
        <v>1.2946755114803898</v>
      </c>
      <c r="G1677">
        <f>LN(F1677/参数实验室!$E$58)/参数实验室!$E$59</f>
        <v>-5.498117043002821E-2</v>
      </c>
      <c r="H1677">
        <f>INDEX(神经网络!$F$10:$BN$70,MATCH(ROUND(G1677*2,1)/2,神经网络!$D$10:$D$70,0),MATCH(ROUND(E1677*2,1)/2,神经网络!$F$8:$BN$8,0))</f>
        <v>-0.43113731745738793</v>
      </c>
      <c r="I1677">
        <f t="shared" si="80"/>
        <v>1841.53547571789</v>
      </c>
      <c r="J1677">
        <f t="shared" si="81"/>
        <v>116.12385778699948</v>
      </c>
      <c r="K1677">
        <f t="shared" si="82"/>
        <v>15.858373212985498</v>
      </c>
    </row>
    <row r="1678" spans="1:11">
      <c r="A1678" s="862">
        <v>42081</v>
      </c>
      <c r="B1678">
        <v>287.96300000000002</v>
      </c>
      <c r="C1678">
        <v>378.13721700000002</v>
      </c>
      <c r="D1678">
        <v>0.85686600000000002</v>
      </c>
      <c r="E1678">
        <f>LN(D1678/参数实验室!$E$53)/参数实验室!$E$55</f>
        <v>-0.87520918036378714</v>
      </c>
      <c r="F1678">
        <f t="shared" si="83"/>
        <v>1.3131451505922636</v>
      </c>
      <c r="G1678">
        <f>LN(F1678/参数实验室!$E$58)/参数实验室!$E$59</f>
        <v>-4.7546589524335506E-2</v>
      </c>
      <c r="H1678">
        <f>INDEX(神经网络!$F$10:$BN$70,MATCH(ROUND(G1678*2,1)/2,神经网络!$D$10:$D$70,0),MATCH(ROUND(E1678*2,1)/2,神经网络!$F$8:$BN$8,0))</f>
        <v>-0.36557242732719258</v>
      </c>
      <c r="I1678">
        <f t="shared" si="80"/>
        <v>1849.8701199721495</v>
      </c>
      <c r="J1678">
        <f t="shared" si="81"/>
        <v>114.90483220940884</v>
      </c>
      <c r="K1678">
        <f t="shared" si="82"/>
        <v>16.0991499173929</v>
      </c>
    </row>
    <row r="1679" spans="1:11">
      <c r="A1679" s="862">
        <v>42082</v>
      </c>
      <c r="B1679">
        <v>266.851</v>
      </c>
      <c r="C1679">
        <v>381.550479</v>
      </c>
      <c r="D1679">
        <v>0.87346900000000005</v>
      </c>
      <c r="E1679">
        <f>LN(D1679/参数实验室!$E$53)/参数实验室!$E$55</f>
        <v>-0.85256842666690702</v>
      </c>
      <c r="F1679">
        <f t="shared" si="83"/>
        <v>1.4298259290765258</v>
      </c>
      <c r="G1679">
        <f>LN(F1679/参数实验室!$E$58)/参数实验室!$E$59</f>
        <v>-2.8670397494335786E-3</v>
      </c>
      <c r="H1679">
        <f>INDEX(神经网络!$F$10:$BN$70,MATCH(ROUND(G1679*2,1)/2,神经网络!$D$10:$D$70,0),MATCH(ROUND(E1679*2,1)/2,神经网络!$F$8:$BN$8,0))</f>
        <v>-0.2640374413889503</v>
      </c>
      <c r="I1679">
        <f t="shared" si="80"/>
        <v>1899.4502153284395</v>
      </c>
      <c r="J1679">
        <f t="shared" si="81"/>
        <v>106.48058736682475</v>
      </c>
      <c r="K1679">
        <f t="shared" si="82"/>
        <v>17.838464853549777</v>
      </c>
    </row>
    <row r="1680" spans="1:11">
      <c r="A1680" s="862">
        <v>42083</v>
      </c>
      <c r="B1680">
        <v>259.81599999999997</v>
      </c>
      <c r="C1680">
        <v>390.05961100000002</v>
      </c>
      <c r="D1680">
        <v>0.87674799999999997</v>
      </c>
      <c r="E1680">
        <f>LN(D1680/参数实验室!$E$53)/参数实验室!$E$55</f>
        <v>-0.84814792862243482</v>
      </c>
      <c r="F1680">
        <f t="shared" si="83"/>
        <v>1.5012917256827911</v>
      </c>
      <c r="G1680">
        <f>LN(F1680/参数实验室!$E$58)/参数实验室!$E$59</f>
        <v>2.2731760464798061E-2</v>
      </c>
      <c r="H1680">
        <f>INDEX(神经网络!$F$10:$BN$70,MATCH(ROUND(G1680*2,1)/2,神经网络!$D$10:$D$70,0),MATCH(ROUND(E1680*2,1)/2,神经网络!$F$8:$BN$8,0))</f>
        <v>-0.2640374413889503</v>
      </c>
      <c r="I1680">
        <f t="shared" si="80"/>
        <v>1912.6719579242276</v>
      </c>
      <c r="J1680">
        <f t="shared" si="81"/>
        <v>103.67343681417321</v>
      </c>
      <c r="K1680">
        <f t="shared" si="82"/>
        <v>18.449006965521431</v>
      </c>
    </row>
    <row r="1681" spans="1:11">
      <c r="A1681" s="862">
        <v>42084</v>
      </c>
      <c r="B1681">
        <v>260.65800000000002</v>
      </c>
      <c r="C1681">
        <v>394.46057400000001</v>
      </c>
      <c r="D1681">
        <v>0.87101300000000004</v>
      </c>
      <c r="E1681">
        <f>LN(D1681/参数实验室!$E$53)/参数实验室!$E$55</f>
        <v>-0.85589030202194194</v>
      </c>
      <c r="F1681">
        <f t="shared" si="83"/>
        <v>1.5133261745275417</v>
      </c>
      <c r="G1681">
        <f>LN(F1681/参数实验室!$E$58)/参数实验室!$E$59</f>
        <v>2.6922250201694087E-2</v>
      </c>
      <c r="H1681">
        <f>INDEX(神经网络!$F$10:$BN$70,MATCH(ROUND(G1681*2,1)/2,神经网络!$D$10:$D$70,0),MATCH(ROUND(E1681*2,1)/2,神经网络!$F$8:$BN$8,0))</f>
        <v>-0.18122163345940698</v>
      </c>
      <c r="I1681">
        <f t="shared" si="80"/>
        <v>1911.0353215261273</v>
      </c>
      <c r="J1681">
        <f t="shared" si="81"/>
        <v>104.009417022465</v>
      </c>
      <c r="K1681">
        <f t="shared" si="82"/>
        <v>18.373675925069001</v>
      </c>
    </row>
    <row r="1682" spans="1:11">
      <c r="A1682" s="862">
        <v>42085</v>
      </c>
      <c r="B1682">
        <v>260.47500000000002</v>
      </c>
      <c r="C1682">
        <v>399.181308</v>
      </c>
      <c r="D1682">
        <v>0.89689600000000003</v>
      </c>
      <c r="E1682">
        <f>LN(D1682/参数实验室!$E$53)/参数实验室!$E$55</f>
        <v>-0.8213435745728298</v>
      </c>
      <c r="F1682">
        <f t="shared" si="83"/>
        <v>1.5325129398214798</v>
      </c>
      <c r="G1682">
        <f>LN(F1682/参数实验室!$E$58)/参数实验室!$E$59</f>
        <v>3.353480205663089E-2</v>
      </c>
      <c r="H1682">
        <f>INDEX(神经网络!$F$10:$BN$70,MATCH(ROUND(G1682*2,1)/2,神经网络!$D$10:$D$70,0),MATCH(ROUND(E1682*2,1)/2,神经网络!$F$8:$BN$8,0))</f>
        <v>-0.22670508087951763</v>
      </c>
      <c r="I1682">
        <f t="shared" si="80"/>
        <v>1911.2784628549548</v>
      </c>
      <c r="J1682">
        <f t="shared" si="81"/>
        <v>103.93639519572226</v>
      </c>
      <c r="K1682">
        <f t="shared" si="82"/>
        <v>18.38892391116541</v>
      </c>
    </row>
    <row r="1683" spans="1:11">
      <c r="A1683" s="862">
        <v>42086</v>
      </c>
      <c r="B1683">
        <v>262.73599999999999</v>
      </c>
      <c r="C1683">
        <v>398.68610799999999</v>
      </c>
      <c r="D1683">
        <v>0.89015599999999995</v>
      </c>
      <c r="E1683">
        <f>LN(D1683/参数实验室!$E$53)/参数实验室!$E$55</f>
        <v>-0.83024267159701948</v>
      </c>
      <c r="F1683">
        <f t="shared" si="83"/>
        <v>1.5174399701601609</v>
      </c>
      <c r="G1683">
        <f>LN(F1683/参数实验室!$E$58)/参数实验室!$E$59</f>
        <v>2.8347067223600305E-2</v>
      </c>
      <c r="H1683">
        <f>INDEX(神经网络!$F$10:$BN$70,MATCH(ROUND(G1683*2,1)/2,神经网络!$D$10:$D$70,0),MATCH(ROUND(E1683*2,1)/2,神经网络!$F$8:$BN$8,0))</f>
        <v>-0.18122163345940698</v>
      </c>
      <c r="I1683">
        <f t="shared" si="80"/>
        <v>1907.5173208123044</v>
      </c>
      <c r="J1683">
        <f t="shared" si="81"/>
        <v>104.83859383105204</v>
      </c>
      <c r="K1683">
        <f t="shared" si="82"/>
        <v>18.194800703701528</v>
      </c>
    </row>
    <row r="1684" spans="1:11">
      <c r="A1684" s="862">
        <v>42087</v>
      </c>
      <c r="B1684">
        <v>263.101</v>
      </c>
      <c r="C1684">
        <v>393.06186200000002</v>
      </c>
      <c r="D1684">
        <v>0.824546</v>
      </c>
      <c r="E1684">
        <f>LN(D1684/参数实验室!$E$53)/参数实验室!$E$55</f>
        <v>-0.92056905880975992</v>
      </c>
      <c r="F1684">
        <f t="shared" si="83"/>
        <v>1.4939580693345902</v>
      </c>
      <c r="G1684">
        <f>LN(F1684/参数实验室!$E$58)/参数实验室!$E$59</f>
        <v>2.0161619648571445E-2</v>
      </c>
      <c r="H1684">
        <f>INDEX(神经网络!$F$10:$BN$70,MATCH(ROUND(G1684*2,1)/2,神经网络!$D$10:$D$70,0),MATCH(ROUND(E1684*2,1)/2,神经网络!$F$8:$BN$8,0))</f>
        <v>-0.23148237854986092</v>
      </c>
      <c r="I1684">
        <f t="shared" si="80"/>
        <v>1907.0370880207329</v>
      </c>
      <c r="J1684">
        <f t="shared" si="81"/>
        <v>104.9842384581619</v>
      </c>
      <c r="K1684">
        <f t="shared" si="82"/>
        <v>18.164984725594987</v>
      </c>
    </row>
    <row r="1685" spans="1:11">
      <c r="A1685" s="862">
        <v>42088</v>
      </c>
      <c r="B1685">
        <v>246.76499999999999</v>
      </c>
      <c r="C1685">
        <v>388.05411099999998</v>
      </c>
      <c r="D1685">
        <v>0.82488499999999998</v>
      </c>
      <c r="E1685">
        <f>LN(D1685/参数实验室!$E$53)/参数实验室!$E$55</f>
        <v>-0.9200841202396256</v>
      </c>
      <c r="F1685">
        <f t="shared" si="83"/>
        <v>1.5725654408040037</v>
      </c>
      <c r="G1685">
        <f>LN(F1685/参数实验室!$E$58)/参数实验室!$E$59</f>
        <v>4.7075769797209469E-2</v>
      </c>
      <c r="H1685">
        <f>INDEX(神经网络!$F$10:$BN$70,MATCH(ROUND(G1685*2,1)/2,神经网络!$D$10:$D$70,0),MATCH(ROUND(E1685*2,1)/2,神经网络!$F$8:$BN$8,0))</f>
        <v>-0.12774707237168831</v>
      </c>
      <c r="I1685">
        <f t="shared" si="80"/>
        <v>1934.446536785812</v>
      </c>
      <c r="J1685">
        <f t="shared" si="81"/>
        <v>98.465743585650841</v>
      </c>
      <c r="K1685">
        <f t="shared" si="82"/>
        <v>19.64588359710223</v>
      </c>
    </row>
    <row r="1686" spans="1:11">
      <c r="A1686" s="862">
        <v>42089</v>
      </c>
      <c r="B1686">
        <v>245.08699999999999</v>
      </c>
      <c r="C1686">
        <v>383.36499400000002</v>
      </c>
      <c r="D1686">
        <v>0.83480900000000002</v>
      </c>
      <c r="E1686">
        <f>LN(D1686/参数实验室!$E$53)/参数实验室!$E$55</f>
        <v>-0.90597548246871329</v>
      </c>
      <c r="F1686">
        <f t="shared" si="83"/>
        <v>1.5641996270712035</v>
      </c>
      <c r="G1686">
        <f>LN(F1686/参数实验室!$E$58)/参数实验室!$E$59</f>
        <v>4.4276171180793321E-2</v>
      </c>
      <c r="H1686">
        <f>INDEX(神经网络!$F$10:$BN$70,MATCH(ROUND(G1686*2,1)/2,神经网络!$D$10:$D$70,0),MATCH(ROUND(E1686*2,1)/2,神经网络!$F$8:$BN$8,0))</f>
        <v>-0.12774707237168831</v>
      </c>
      <c r="I1686">
        <f t="shared" si="80"/>
        <v>1936.1269499787265</v>
      </c>
      <c r="J1686">
        <f t="shared" si="81"/>
        <v>97.796177327321175</v>
      </c>
      <c r="K1686">
        <f t="shared" si="82"/>
        <v>19.79757289999753</v>
      </c>
    </row>
    <row r="1687" spans="1:11">
      <c r="A1687" s="862">
        <v>42090</v>
      </c>
      <c r="B1687">
        <v>253.24600000000001</v>
      </c>
      <c r="C1687">
        <v>380.61401699999999</v>
      </c>
      <c r="D1687">
        <v>0.82811599999999996</v>
      </c>
      <c r="E1687">
        <f>LN(D1687/参数实验室!$E$53)/参数实验室!$E$55</f>
        <v>-0.9154721598286224</v>
      </c>
      <c r="F1687">
        <f t="shared" si="83"/>
        <v>1.5029418707501796</v>
      </c>
      <c r="G1687">
        <f>LN(F1687/参数实验室!$E$58)/参数实验室!$E$59</f>
        <v>2.3308337065511157E-2</v>
      </c>
      <c r="H1687">
        <f>INDEX(神经网络!$F$10:$BN$70,MATCH(ROUND(G1687*2,1)/2,神经网络!$D$10:$D$70,0),MATCH(ROUND(E1687*2,1)/2,神经网络!$F$8:$BN$8,0))</f>
        <v>-0.23148237854986092</v>
      </c>
      <c r="I1687">
        <f t="shared" ref="I1687:I1750" si="84">I1686*(1+(B1687-B1686)/B1686*H1686)</f>
        <v>1927.893128559459</v>
      </c>
      <c r="J1687">
        <f t="shared" ref="J1687:J1750" si="85">J1686*B1687/B1686</f>
        <v>101.05183352619592</v>
      </c>
      <c r="K1687">
        <f t="shared" ref="K1687:K1750" si="86">I1687/J1687</f>
        <v>19.078259753294692</v>
      </c>
    </row>
    <row r="1688" spans="1:11">
      <c r="A1688" s="862">
        <v>42091</v>
      </c>
      <c r="B1688">
        <v>248.411</v>
      </c>
      <c r="C1688">
        <v>381.459067</v>
      </c>
      <c r="D1688">
        <v>0.84785500000000003</v>
      </c>
      <c r="E1688">
        <f>LN(D1688/参数实验室!$E$53)/参数实验室!$E$55</f>
        <v>-0.88768143300081781</v>
      </c>
      <c r="F1688">
        <f t="shared" si="83"/>
        <v>1.535596519477801</v>
      </c>
      <c r="G1688">
        <f>LN(F1688/参数实验室!$E$58)/参数实验室!$E$59</f>
        <v>3.4589803396175532E-2</v>
      </c>
      <c r="H1688">
        <f>INDEX(神经网络!$F$10:$BN$70,MATCH(ROUND(G1688*2,1)/2,神经网络!$D$10:$D$70,0),MATCH(ROUND(E1688*2,1)/2,神经网络!$F$8:$BN$8,0))</f>
        <v>-0.12774707237168831</v>
      </c>
      <c r="I1688">
        <f t="shared" si="84"/>
        <v>1936.4134263828846</v>
      </c>
      <c r="J1688">
        <f t="shared" si="85"/>
        <v>99.122540999959938</v>
      </c>
      <c r="K1688">
        <f t="shared" si="86"/>
        <v>19.535550711756546</v>
      </c>
    </row>
    <row r="1689" spans="1:11">
      <c r="A1689" s="862">
        <v>42092</v>
      </c>
      <c r="B1689">
        <v>251.68700000000001</v>
      </c>
      <c r="C1689">
        <v>381.535866</v>
      </c>
      <c r="D1689">
        <v>0.813836</v>
      </c>
      <c r="E1689">
        <f>LN(D1689/参数实验室!$E$53)/参数实验室!$E$55</f>
        <v>-0.93599322389558814</v>
      </c>
      <c r="F1689">
        <f t="shared" si="83"/>
        <v>1.5159140758163909</v>
      </c>
      <c r="G1689">
        <f>LN(F1689/参数实验室!$E$58)/参数实验室!$E$59</f>
        <v>2.7819023433751106E-2</v>
      </c>
      <c r="H1689">
        <f>INDEX(神经网络!$F$10:$BN$70,MATCH(ROUND(G1689*2,1)/2,神经网络!$D$10:$D$70,0),MATCH(ROUND(E1689*2,1)/2,神经网络!$F$8:$BN$8,0))</f>
        <v>-0.10196501319919181</v>
      </c>
      <c r="I1689">
        <f t="shared" si="84"/>
        <v>1933.1511397905256</v>
      </c>
      <c r="J1689">
        <f t="shared" si="85"/>
        <v>100.42975140656782</v>
      </c>
      <c r="K1689">
        <f t="shared" si="86"/>
        <v>19.248789454477361</v>
      </c>
    </row>
    <row r="1690" spans="1:11">
      <c r="A1690" s="862">
        <v>42093</v>
      </c>
      <c r="B1690">
        <v>244.8</v>
      </c>
      <c r="C1690">
        <v>381.84859799999998</v>
      </c>
      <c r="D1690">
        <v>0.83226699999999998</v>
      </c>
      <c r="E1690">
        <f>LN(D1690/参数实验室!$E$53)/参数实验室!$E$55</f>
        <v>-0.90957332092412424</v>
      </c>
      <c r="F1690">
        <f t="shared" si="83"/>
        <v>1.5598390441176468</v>
      </c>
      <c r="G1690">
        <f>LN(F1690/参数实验室!$E$58)/参数实验室!$E$59</f>
        <v>4.2810970957239215E-2</v>
      </c>
      <c r="H1690">
        <f>INDEX(神经网络!$F$10:$BN$70,MATCH(ROUND(G1690*2,1)/2,神经网络!$D$10:$D$70,0),MATCH(ROUND(E1690*2,1)/2,神经网络!$F$8:$BN$8,0))</f>
        <v>-0.12774707237168831</v>
      </c>
      <c r="I1690">
        <f t="shared" si="84"/>
        <v>1938.5448335970616</v>
      </c>
      <c r="J1690">
        <f t="shared" si="85"/>
        <v>97.681656757511519</v>
      </c>
      <c r="K1690">
        <f t="shared" si="86"/>
        <v>19.845535978258184</v>
      </c>
    </row>
    <row r="1691" spans="1:11">
      <c r="A1691" s="862">
        <v>42094</v>
      </c>
      <c r="B1691">
        <v>247.83799999999999</v>
      </c>
      <c r="C1691">
        <v>379.58575400000001</v>
      </c>
      <c r="D1691">
        <v>0.82051799999999997</v>
      </c>
      <c r="E1691">
        <f>LN(D1691/参数实验室!$E$53)/参数实验室!$E$55</f>
        <v>-0.92634640919060141</v>
      </c>
      <c r="F1691">
        <f t="shared" si="83"/>
        <v>1.5315881906729396</v>
      </c>
      <c r="G1691">
        <f>LN(F1691/参数实验室!$E$58)/参数实验室!$E$59</f>
        <v>3.3217998972455011E-2</v>
      </c>
      <c r="H1691">
        <f>INDEX(神经网络!$F$10:$BN$70,MATCH(ROUND(G1691*2,1)/2,神经网络!$D$10:$D$70,0),MATCH(ROUND(E1691*2,1)/2,神经网络!$F$8:$BN$8,0))</f>
        <v>-0.10196501319919181</v>
      </c>
      <c r="I1691">
        <f t="shared" si="84"/>
        <v>1935.4715462943996</v>
      </c>
      <c r="J1691">
        <f t="shared" si="85"/>
        <v>98.893898886716258</v>
      </c>
      <c r="K1691">
        <f t="shared" si="86"/>
        <v>19.571192642647222</v>
      </c>
    </row>
    <row r="1692" spans="1:11">
      <c r="A1692" s="862">
        <v>42095</v>
      </c>
      <c r="B1692">
        <v>245.58</v>
      </c>
      <c r="C1692">
        <v>386.67213400000003</v>
      </c>
      <c r="D1692">
        <v>0.83080900000000002</v>
      </c>
      <c r="E1692">
        <f>LN(D1692/参数实验室!$E$53)/参数实验室!$E$55</f>
        <v>-0.91164187421980836</v>
      </c>
      <c r="F1692">
        <f t="shared" si="83"/>
        <v>1.5745261584819612</v>
      </c>
      <c r="G1692">
        <f>LN(F1692/参数实验室!$E$58)/参数实验室!$E$59</f>
        <v>4.7729764573848206E-2</v>
      </c>
      <c r="H1692">
        <f>INDEX(神经网络!$F$10:$BN$70,MATCH(ROUND(G1692*2,1)/2,神经网络!$D$10:$D$70,0),MATCH(ROUND(E1692*2,1)/2,神经网络!$F$8:$BN$8,0))</f>
        <v>-0.12774707237168831</v>
      </c>
      <c r="I1692">
        <f t="shared" si="84"/>
        <v>1937.2695642013564</v>
      </c>
      <c r="J1692">
        <f t="shared" si="85"/>
        <v>97.992897330513401</v>
      </c>
      <c r="K1692">
        <f t="shared" si="86"/>
        <v>19.76948959542726</v>
      </c>
    </row>
    <row r="1693" spans="1:11">
      <c r="A1693" s="862">
        <v>42096</v>
      </c>
      <c r="B1693">
        <v>247.91800000000001</v>
      </c>
      <c r="C1693">
        <v>384.93170300000003</v>
      </c>
      <c r="D1693">
        <v>0.85233599999999998</v>
      </c>
      <c r="E1693">
        <f>LN(D1693/参数实验室!$E$53)/参数实验室!$E$55</f>
        <v>-0.88146273577586431</v>
      </c>
      <c r="F1693">
        <f t="shared" si="83"/>
        <v>1.5526573423470664</v>
      </c>
      <c r="G1693">
        <f>LN(F1693/参数实验室!$E$58)/参数实验室!$E$59</f>
        <v>4.0388894635336257E-2</v>
      </c>
      <c r="H1693">
        <f>INDEX(神经网络!$F$10:$BN$70,MATCH(ROUND(G1693*2,1)/2,神经网络!$D$10:$D$70,0),MATCH(ROUND(E1693*2,1)/2,神经网络!$F$8:$BN$8,0))</f>
        <v>-0.12774707237168831</v>
      </c>
      <c r="I1693">
        <f t="shared" si="84"/>
        <v>1934.9134706897194</v>
      </c>
      <c r="J1693">
        <f t="shared" si="85"/>
        <v>98.925820996767726</v>
      </c>
      <c r="K1693">
        <f t="shared" si="86"/>
        <v>19.55923591225935</v>
      </c>
    </row>
    <row r="1694" spans="1:11">
      <c r="A1694" s="862">
        <v>42097</v>
      </c>
      <c r="B1694">
        <v>253.18299999999999</v>
      </c>
      <c r="C1694">
        <v>383.68148600000001</v>
      </c>
      <c r="D1694">
        <v>0.85676300000000005</v>
      </c>
      <c r="E1694">
        <f>LN(D1694/参数实验室!$E$53)/参数实验室!$E$55</f>
        <v>-0.8753510017081686</v>
      </c>
      <c r="F1694">
        <f t="shared" si="83"/>
        <v>1.5154314705173728</v>
      </c>
      <c r="G1694">
        <f>LN(F1694/参数实验室!$E$58)/参数实验室!$E$59</f>
        <v>2.7651904680266414E-2</v>
      </c>
      <c r="H1694">
        <f>INDEX(神经网络!$F$10:$BN$70,MATCH(ROUND(G1694*2,1)/2,神经网络!$D$10:$D$70,0),MATCH(ROUND(E1694*2,1)/2,神经网络!$F$8:$BN$8,0))</f>
        <v>-0.12774707237168831</v>
      </c>
      <c r="I1694">
        <f t="shared" si="84"/>
        <v>1929.6641534492339</v>
      </c>
      <c r="J1694">
        <f t="shared" si="85"/>
        <v>101.02669486453037</v>
      </c>
      <c r="K1694">
        <f t="shared" si="86"/>
        <v>19.10053729894635</v>
      </c>
    </row>
    <row r="1695" spans="1:11">
      <c r="A1695" s="862">
        <v>42098</v>
      </c>
      <c r="B1695">
        <v>255.06899999999999</v>
      </c>
      <c r="C1695">
        <v>378.57224500000001</v>
      </c>
      <c r="D1695">
        <v>0.85381700000000005</v>
      </c>
      <c r="E1695">
        <f>LN(D1695/参数实验室!$E$53)/参数实验室!$E$55</f>
        <v>-0.87941460176542585</v>
      </c>
      <c r="F1695">
        <f t="shared" si="83"/>
        <v>1.4841954333925331</v>
      </c>
      <c r="G1695">
        <f>LN(F1695/参数实验室!$E$58)/参数实验室!$E$59</f>
        <v>1.6720576536131352E-2</v>
      </c>
      <c r="H1695">
        <f>INDEX(神经网络!$F$10:$BN$70,MATCH(ROUND(G1695*2,1)/2,神经网络!$D$10:$D$70,0),MATCH(ROUND(E1695*2,1)/2,神经网络!$F$8:$BN$8,0))</f>
        <v>-0.23148237854986092</v>
      </c>
      <c r="I1695">
        <f t="shared" si="84"/>
        <v>1927.8278695255369</v>
      </c>
      <c r="J1695">
        <f t="shared" si="85"/>
        <v>101.77925860899389</v>
      </c>
      <c r="K1695">
        <f t="shared" si="86"/>
        <v>18.941264613959188</v>
      </c>
    </row>
    <row r="1696" spans="1:11">
      <c r="A1696" s="862">
        <v>42099</v>
      </c>
      <c r="B1696">
        <v>253.20400000000001</v>
      </c>
      <c r="C1696">
        <v>378.89510999999999</v>
      </c>
      <c r="D1696">
        <v>0.87790900000000005</v>
      </c>
      <c r="E1696">
        <f>LN(D1696/参数实验室!$E$53)/参数实验室!$E$55</f>
        <v>-0.84658671897731586</v>
      </c>
      <c r="F1696">
        <f t="shared" si="83"/>
        <v>1.4964025449834915</v>
      </c>
      <c r="G1696">
        <f>LN(F1696/参数实验室!$E$58)/参数实验室!$E$59</f>
        <v>2.1019705597921084E-2</v>
      </c>
      <c r="H1696">
        <f>INDEX(神经网络!$F$10:$BN$70,MATCH(ROUND(G1696*2,1)/2,神经网络!$D$10:$D$70,0),MATCH(ROUND(E1696*2,1)/2,神经网络!$F$8:$BN$8,0))</f>
        <v>-0.2640374413889503</v>
      </c>
      <c r="I1696">
        <f t="shared" si="84"/>
        <v>1931.0907964470921</v>
      </c>
      <c r="J1696">
        <f t="shared" si="85"/>
        <v>101.0350744184189</v>
      </c>
      <c r="K1696">
        <f t="shared" si="86"/>
        <v>19.113073430814936</v>
      </c>
    </row>
    <row r="1697" spans="1:11">
      <c r="A1697" s="862">
        <v>42100</v>
      </c>
      <c r="B1697">
        <v>261.58</v>
      </c>
      <c r="C1697">
        <v>382.79604699999999</v>
      </c>
      <c r="D1697">
        <v>0.86213099999999998</v>
      </c>
      <c r="E1697">
        <f>LN(D1697/参数实验室!$E$53)/参数实验室!$E$55</f>
        <v>-0.86798238444435716</v>
      </c>
      <c r="F1697">
        <f t="shared" si="83"/>
        <v>1.4633995221347198</v>
      </c>
      <c r="G1697">
        <f>LN(F1697/参数实验室!$E$58)/参数实验室!$E$59</f>
        <v>9.3145391584643425E-3</v>
      </c>
      <c r="H1697">
        <f>INDEX(神经网络!$F$10:$BN$70,MATCH(ROUND(G1697*2,1)/2,神经网络!$D$10:$D$70,0),MATCH(ROUND(E1697*2,1)/2,神经网络!$F$8:$BN$8,0))</f>
        <v>-0.2640374413889503</v>
      </c>
      <c r="I1697">
        <f t="shared" si="84"/>
        <v>1914.2239334966214</v>
      </c>
      <c r="J1697">
        <f t="shared" si="85"/>
        <v>104.37731934080826</v>
      </c>
      <c r="K1697">
        <f t="shared" si="86"/>
        <v>18.33946249612314</v>
      </c>
    </row>
    <row r="1698" spans="1:11">
      <c r="A1698" s="862">
        <v>42101</v>
      </c>
      <c r="B1698">
        <v>252.68799999999999</v>
      </c>
      <c r="C1698">
        <v>384.17654199999998</v>
      </c>
      <c r="D1698">
        <v>0.85722500000000001</v>
      </c>
      <c r="E1698">
        <f>LN(D1698/参数实验室!$E$53)/参数实验室!$E$55</f>
        <v>-0.87471500424270743</v>
      </c>
      <c r="F1698">
        <f t="shared" si="83"/>
        <v>1.5203592651807762</v>
      </c>
      <c r="G1698">
        <f>LN(F1698/参数实验室!$E$58)/参数实验室!$E$59</f>
        <v>2.9355826623074437E-2</v>
      </c>
      <c r="H1698">
        <f>INDEX(神经网络!$F$10:$BN$70,MATCH(ROUND(G1698*2,1)/2,神经网络!$D$10:$D$70,0),MATCH(ROUND(E1698*2,1)/2,神经网络!$F$8:$BN$8,0))</f>
        <v>-0.18122163345940698</v>
      </c>
      <c r="I1698">
        <f t="shared" si="84"/>
        <v>1931.4051209480001</v>
      </c>
      <c r="J1698">
        <f t="shared" si="85"/>
        <v>100.82917680858688</v>
      </c>
      <c r="K1698">
        <f t="shared" si="86"/>
        <v>19.15522056293845</v>
      </c>
    </row>
    <row r="1699" spans="1:11">
      <c r="A1699" s="862">
        <v>42102</v>
      </c>
      <c r="B1699">
        <v>253.04300000000001</v>
      </c>
      <c r="C1699">
        <v>389.474468</v>
      </c>
      <c r="D1699">
        <v>0.82735700000000001</v>
      </c>
      <c r="E1699">
        <f>LN(D1699/参数实验室!$E$53)/参数实验室!$E$55</f>
        <v>-0.91655394464168294</v>
      </c>
      <c r="F1699">
        <f t="shared" si="83"/>
        <v>1.5391631777998205</v>
      </c>
      <c r="G1699">
        <f>LN(F1699/参数实验室!$E$58)/参数实验室!$E$59</f>
        <v>3.5807443839345268E-2</v>
      </c>
      <c r="H1699">
        <f>INDEX(神经网络!$F$10:$BN$70,MATCH(ROUND(G1699*2,1)/2,神经网络!$D$10:$D$70,0),MATCH(ROUND(E1699*2,1)/2,神经网络!$F$8:$BN$8,0))</f>
        <v>-0.12774707237168831</v>
      </c>
      <c r="I1699">
        <f t="shared" si="84"/>
        <v>1930.9133904393652</v>
      </c>
      <c r="J1699">
        <f t="shared" si="85"/>
        <v>100.9708311719403</v>
      </c>
      <c r="K1699">
        <f t="shared" si="86"/>
        <v>19.123477226321619</v>
      </c>
    </row>
    <row r="1700" spans="1:11">
      <c r="A1700" s="862">
        <v>42103</v>
      </c>
      <c r="B1700">
        <v>244.84800000000001</v>
      </c>
      <c r="C1700">
        <v>394.88582000000002</v>
      </c>
      <c r="D1700">
        <v>0.82153100000000001</v>
      </c>
      <c r="E1700">
        <f>LN(D1700/参数实验室!$E$53)/参数实验室!$E$55</f>
        <v>-0.92489080075534369</v>
      </c>
      <c r="F1700">
        <f t="shared" si="83"/>
        <v>1.6127794386721559</v>
      </c>
      <c r="G1700">
        <f>LN(F1700/参数实验室!$E$58)/参数实验室!$E$59</f>
        <v>6.0328715153139E-2</v>
      </c>
      <c r="H1700">
        <f>INDEX(神经网络!$F$10:$BN$70,MATCH(ROUND(G1700*2,1)/2,神经网络!$D$10:$D$70,0),MATCH(ROUND(E1700*2,1)/2,神经网络!$F$8:$BN$8,0))</f>
        <v>-0.12774707237168831</v>
      </c>
      <c r="I1700">
        <f t="shared" si="84"/>
        <v>1938.9019482138087</v>
      </c>
      <c r="J1700">
        <f t="shared" si="85"/>
        <v>97.700810023542402</v>
      </c>
      <c r="K1700">
        <f t="shared" si="86"/>
        <v>19.845300645374412</v>
      </c>
    </row>
    <row r="1701" spans="1:11">
      <c r="A1701" s="862">
        <v>42104</v>
      </c>
      <c r="B1701">
        <v>242.767</v>
      </c>
      <c r="C1701">
        <v>395.77514600000001</v>
      </c>
      <c r="D1701">
        <v>0.796732</v>
      </c>
      <c r="E1701">
        <f>LN(D1701/参数实验室!$E$53)/参数实验室!$E$55</f>
        <v>-0.96105178475398934</v>
      </c>
      <c r="F1701">
        <f t="shared" si="83"/>
        <v>1.6302674828127381</v>
      </c>
      <c r="G1701">
        <f>LN(F1701/参数实验室!$E$58)/参数实验室!$E$59</f>
        <v>6.5989292915160272E-2</v>
      </c>
      <c r="H1701">
        <f>INDEX(神经网络!$F$10:$BN$70,MATCH(ROUND(G1701*2,1)/2,神经网络!$D$10:$D$70,0),MATCH(ROUND(E1701*2,1)/2,神经网络!$F$8:$BN$8,0))</f>
        <v>-0.10196501319919181</v>
      </c>
      <c r="I1701">
        <f t="shared" si="84"/>
        <v>1941.0070947040706</v>
      </c>
      <c r="J1701">
        <f t="shared" si="85"/>
        <v>96.870436135828427</v>
      </c>
      <c r="K1701">
        <f t="shared" si="86"/>
        <v>20.037146235023208</v>
      </c>
    </row>
    <row r="1702" spans="1:11">
      <c r="A1702" s="862">
        <v>42105</v>
      </c>
      <c r="B1702">
        <v>236.26599999999999</v>
      </c>
      <c r="C1702">
        <v>393.65225299999997</v>
      </c>
      <c r="D1702">
        <v>0.80216900000000002</v>
      </c>
      <c r="E1702">
        <f>LN(D1702/参数实验室!$E$53)/参数实验室!$E$55</f>
        <v>-0.95302834476507958</v>
      </c>
      <c r="F1702">
        <f t="shared" si="83"/>
        <v>1.6661400836345475</v>
      </c>
      <c r="G1702">
        <f>LN(F1702/参数实验室!$E$58)/参数实验室!$E$59</f>
        <v>7.7413015547700498E-2</v>
      </c>
      <c r="H1702">
        <f>INDEX(神经网络!$F$10:$BN$70,MATCH(ROUND(G1702*2,1)/2,神经网络!$D$10:$D$70,0),MATCH(ROUND(E1702*2,1)/2,神经网络!$F$8:$BN$8,0))</f>
        <v>-1.9336419178296357E-2</v>
      </c>
      <c r="I1702">
        <f t="shared" si="84"/>
        <v>1946.3070086380771</v>
      </c>
      <c r="J1702">
        <f t="shared" si="85"/>
        <v>94.276365667770477</v>
      </c>
      <c r="K1702">
        <f t="shared" si="86"/>
        <v>20.644697054793721</v>
      </c>
    </row>
    <row r="1703" spans="1:11">
      <c r="A1703" s="862">
        <v>42106</v>
      </c>
      <c r="B1703">
        <v>237.31800000000001</v>
      </c>
      <c r="C1703">
        <v>398.84923800000001</v>
      </c>
      <c r="D1703">
        <v>0.80176199999999997</v>
      </c>
      <c r="E1703">
        <f>LN(D1703/参数实验室!$E$53)/参数实验室!$E$55</f>
        <v>-0.95362707323981144</v>
      </c>
      <c r="F1703">
        <f t="shared" si="83"/>
        <v>1.6806531236568654</v>
      </c>
      <c r="G1703">
        <f>LN(F1703/参数实验室!$E$58)/参数实验室!$E$59</f>
        <v>8.1965000093869381E-2</v>
      </c>
      <c r="H1703">
        <f>INDEX(神经网络!$F$10:$BN$70,MATCH(ROUND(G1703*2,1)/2,神经网络!$D$10:$D$70,0),MATCH(ROUND(E1703*2,1)/2,神经网络!$F$8:$BN$8,0))</f>
        <v>-1.9336419178296357E-2</v>
      </c>
      <c r="I1703">
        <f t="shared" si="84"/>
        <v>1946.1394364618288</v>
      </c>
      <c r="J1703">
        <f t="shared" si="85"/>
        <v>94.696141414947377</v>
      </c>
      <c r="K1703">
        <f t="shared" si="86"/>
        <v>20.551412205214088</v>
      </c>
    </row>
    <row r="1704" spans="1:11">
      <c r="A1704" s="862">
        <v>42107</v>
      </c>
      <c r="B1704">
        <v>235.82300000000001</v>
      </c>
      <c r="C1704">
        <v>392.407149</v>
      </c>
      <c r="D1704">
        <v>0.76356999999999997</v>
      </c>
      <c r="E1704">
        <f>LN(D1704/参数实验室!$E$53)/参数实验室!$E$55</f>
        <v>-1.0112072924441224</v>
      </c>
      <c r="F1704">
        <f t="shared" si="83"/>
        <v>1.6639901493917049</v>
      </c>
      <c r="G1704">
        <f>LN(F1704/参数实验室!$E$58)/参数实验室!$E$59</f>
        <v>7.6735323230867097E-2</v>
      </c>
      <c r="H1704">
        <f>INDEX(神经网络!$F$10:$BN$70,MATCH(ROUND(G1704*2,1)/2,神经网络!$D$10:$D$70,0),MATCH(ROUND(E1704*2,1)/2,神经网络!$F$8:$BN$8,0))</f>
        <v>-4.9404046806322661E-2</v>
      </c>
      <c r="I1704">
        <f t="shared" si="84"/>
        <v>1946.3764976836692</v>
      </c>
      <c r="J1704">
        <f t="shared" si="85"/>
        <v>94.099596983360456</v>
      </c>
      <c r="K1704">
        <f t="shared" si="86"/>
        <v>20.684217149493691</v>
      </c>
    </row>
    <row r="1705" spans="1:11">
      <c r="A1705" s="862">
        <v>42108</v>
      </c>
      <c r="B1705">
        <v>224.20500000000001</v>
      </c>
      <c r="C1705">
        <v>391.13292799999999</v>
      </c>
      <c r="D1705">
        <v>0.744892</v>
      </c>
      <c r="E1705">
        <f>LN(D1705/参数实验室!$E$53)/参数实验室!$E$55</f>
        <v>-1.0404245446311495</v>
      </c>
      <c r="F1705">
        <f t="shared" si="83"/>
        <v>1.7445325840190895</v>
      </c>
      <c r="G1705">
        <f>LN(F1705/参数实验室!$E$58)/参数实验室!$E$59</f>
        <v>0.10154424856518478</v>
      </c>
      <c r="H1705">
        <f>INDEX(神经网络!$F$10:$BN$70,MATCH(ROUND(G1705*2,1)/2,神经网络!$D$10:$D$70,0),MATCH(ROUND(E1705*2,1)/2,神经网络!$F$8:$BN$8,0))</f>
        <v>-0.11640394150406495</v>
      </c>
      <c r="I1705">
        <f t="shared" si="84"/>
        <v>1951.1138380476477</v>
      </c>
      <c r="J1705">
        <f t="shared" si="85"/>
        <v>89.463708551135099</v>
      </c>
      <c r="K1705">
        <f t="shared" si="86"/>
        <v>21.80899796851639</v>
      </c>
    </row>
    <row r="1706" spans="1:11">
      <c r="A1706" s="862">
        <v>42109</v>
      </c>
      <c r="B1706">
        <v>222.072</v>
      </c>
      <c r="C1706">
        <v>395.996013</v>
      </c>
      <c r="D1706">
        <v>0.75926800000000005</v>
      </c>
      <c r="E1706">
        <f>LN(D1706/参数实验室!$E$53)/参数实验室!$E$55</f>
        <v>-1.0178728891220032</v>
      </c>
      <c r="F1706">
        <f t="shared" si="83"/>
        <v>1.7831874932454339</v>
      </c>
      <c r="G1706">
        <f>LN(F1706/参数实验室!$E$58)/参数实验室!$E$59</f>
        <v>0.11304686044040535</v>
      </c>
      <c r="H1706">
        <f>INDEX(神经网络!$F$10:$BN$70,MATCH(ROUND(G1706*2,1)/2,神经网络!$D$10:$D$70,0),MATCH(ROUND(E1706*2,1)/2,神经网络!$F$8:$BN$8,0))</f>
        <v>-4.9404046806322661E-2</v>
      </c>
      <c r="I1706">
        <f t="shared" si="84"/>
        <v>1953.2745449386907</v>
      </c>
      <c r="J1706">
        <f t="shared" si="85"/>
        <v>88.612585291887655</v>
      </c>
      <c r="K1706">
        <f t="shared" si="86"/>
        <v>22.042856988142855</v>
      </c>
    </row>
    <row r="1707" spans="1:11">
      <c r="A1707" s="862">
        <v>42110</v>
      </c>
      <c r="B1707">
        <v>225.96600000000001</v>
      </c>
      <c r="C1707">
        <v>393.59987899999999</v>
      </c>
      <c r="D1707">
        <v>0.77719899999999997</v>
      </c>
      <c r="E1707">
        <f>LN(D1707/参数实验室!$E$53)/参数实验室!$E$55</f>
        <v>-0.99033553770136173</v>
      </c>
      <c r="F1707">
        <f t="shared" si="83"/>
        <v>1.7418544338528803</v>
      </c>
      <c r="G1707">
        <f>LN(F1707/参数实验室!$E$58)/参数实验室!$E$59</f>
        <v>0.10073789045749694</v>
      </c>
      <c r="H1707">
        <f>INDEX(神经网络!$F$10:$BN$70,MATCH(ROUND(G1707*2,1)/2,神经网络!$D$10:$D$70,0),MATCH(ROUND(E1707*2,1)/2,神经网络!$F$8:$BN$8,0))</f>
        <v>-4.9404046806322661E-2</v>
      </c>
      <c r="I1707">
        <f t="shared" si="84"/>
        <v>1951.5824374083927</v>
      </c>
      <c r="J1707">
        <f t="shared" si="85"/>
        <v>90.166393998643173</v>
      </c>
      <c r="K1707">
        <f t="shared" si="86"/>
        <v>21.644232965973554</v>
      </c>
    </row>
    <row r="1708" spans="1:11">
      <c r="A1708" s="862">
        <v>42111</v>
      </c>
      <c r="B1708">
        <v>228.548</v>
      </c>
      <c r="C1708">
        <v>401.26476100000002</v>
      </c>
      <c r="D1708">
        <v>0.75827900000000004</v>
      </c>
      <c r="E1708">
        <f>LN(D1708/参数实验室!$E$53)/参数实验室!$E$55</f>
        <v>-1.0194106024494654</v>
      </c>
      <c r="F1708">
        <f t="shared" si="83"/>
        <v>1.7557132899872239</v>
      </c>
      <c r="G1708">
        <f>LN(F1708/参数实验室!$E$58)/参数实验室!$E$59</f>
        <v>0.1048973036943012</v>
      </c>
      <c r="H1708">
        <f>INDEX(神经网络!$F$10:$BN$70,MATCH(ROUND(G1708*2,1)/2,神经网络!$D$10:$D$70,0),MATCH(ROUND(E1708*2,1)/2,神经网络!$F$8:$BN$8,0))</f>
        <v>-4.9404046806322661E-2</v>
      </c>
      <c r="I1708">
        <f t="shared" si="84"/>
        <v>1950.4807393964918</v>
      </c>
      <c r="J1708">
        <f t="shared" si="85"/>
        <v>91.196680100554502</v>
      </c>
      <c r="K1708">
        <f t="shared" si="86"/>
        <v>21.387628773831125</v>
      </c>
    </row>
    <row r="1709" spans="1:11">
      <c r="A1709" s="862">
        <v>42112</v>
      </c>
      <c r="B1709">
        <v>223.35599999999999</v>
      </c>
      <c r="C1709">
        <v>399.11877600000003</v>
      </c>
      <c r="D1709">
        <v>0.76055600000000001</v>
      </c>
      <c r="E1709">
        <f>LN(D1709/参数实验室!$E$53)/参数实验室!$E$55</f>
        <v>-1.0158732858231876</v>
      </c>
      <c r="F1709">
        <f t="shared" si="83"/>
        <v>1.7869176382098535</v>
      </c>
      <c r="G1709">
        <f>LN(F1709/参数实验室!$E$58)/参数实验室!$E$59</f>
        <v>0.11414362499281078</v>
      </c>
      <c r="H1709">
        <f>INDEX(神经网络!$F$10:$BN$70,MATCH(ROUND(G1709*2,1)/2,神经网络!$D$10:$D$70,0),MATCH(ROUND(E1709*2,1)/2,神经网络!$F$8:$BN$8,0))</f>
        <v>-4.9404046806322661E-2</v>
      </c>
      <c r="I1709">
        <f t="shared" si="84"/>
        <v>1952.6698184693112</v>
      </c>
      <c r="J1709">
        <f t="shared" si="85"/>
        <v>89.124935158213816</v>
      </c>
      <c r="K1709">
        <f t="shared" si="86"/>
        <v>21.909354716533016</v>
      </c>
    </row>
    <row r="1710" spans="1:11">
      <c r="A1710" s="862">
        <v>42113</v>
      </c>
      <c r="B1710">
        <v>223.678</v>
      </c>
      <c r="C1710">
        <v>396.98697499999997</v>
      </c>
      <c r="D1710">
        <v>0.76035299999999995</v>
      </c>
      <c r="E1710">
        <f>LN(D1710/参数实验室!$E$53)/参数实验室!$E$55</f>
        <v>-1.016188215789344</v>
      </c>
      <c r="F1710">
        <f t="shared" si="83"/>
        <v>1.7748145772047317</v>
      </c>
      <c r="G1710">
        <f>LN(F1710/参数实验室!$E$58)/参数实验室!$E$59</f>
        <v>0.11057661626320046</v>
      </c>
      <c r="H1710">
        <f>INDEX(神经网络!$F$10:$BN$70,MATCH(ROUND(G1710*2,1)/2,神经网络!$D$10:$D$70,0),MATCH(ROUND(E1710*2,1)/2,神经网络!$F$8:$BN$8,0))</f>
        <v>-4.9404046806322661E-2</v>
      </c>
      <c r="I1710">
        <f t="shared" si="84"/>
        <v>1952.5307433034902</v>
      </c>
      <c r="J1710">
        <f t="shared" si="85"/>
        <v>89.253421651170996</v>
      </c>
      <c r="K1710">
        <f t="shared" si="86"/>
        <v>21.876256474900906</v>
      </c>
    </row>
    <row r="1711" spans="1:11">
      <c r="A1711" s="862">
        <v>42114</v>
      </c>
      <c r="B1711">
        <v>223.602</v>
      </c>
      <c r="C1711">
        <v>396.52030200000002</v>
      </c>
      <c r="D1711">
        <v>0.76631899999999997</v>
      </c>
      <c r="E1711">
        <f>LN(D1711/参数实验室!$E$53)/参数实验室!$E$55</f>
        <v>-1.0069675794217017</v>
      </c>
      <c r="F1711">
        <f t="shared" si="83"/>
        <v>1.7733307483832883</v>
      </c>
      <c r="G1711">
        <f>LN(F1711/参数实验室!$E$58)/参数实验室!$E$59</f>
        <v>0.11013762995902608</v>
      </c>
      <c r="H1711">
        <f>INDEX(神经网络!$F$10:$BN$70,MATCH(ROUND(G1711*2,1)/2,神经网络!$D$10:$D$70,0),MATCH(ROUND(E1711*2,1)/2,神经网络!$F$8:$BN$8,0))</f>
        <v>-4.9404046806322661E-2</v>
      </c>
      <c r="I1711">
        <f t="shared" si="84"/>
        <v>1952.5635189092168</v>
      </c>
      <c r="J1711">
        <f t="shared" si="85"/>
        <v>89.223095646622099</v>
      </c>
      <c r="K1711">
        <f t="shared" si="86"/>
        <v>21.884059331930825</v>
      </c>
    </row>
    <row r="1712" spans="1:11">
      <c r="A1712" s="862">
        <v>42115</v>
      </c>
      <c r="B1712">
        <v>225.39</v>
      </c>
      <c r="C1712">
        <v>393.88716199999999</v>
      </c>
      <c r="D1712">
        <v>0.80085200000000001</v>
      </c>
      <c r="E1712">
        <f>LN(D1712/参数实验室!$E$53)/参数实验室!$E$55</f>
        <v>-0.95496685383251345</v>
      </c>
      <c r="F1712">
        <f t="shared" si="83"/>
        <v>1.7475804694085808</v>
      </c>
      <c r="G1712">
        <f>LN(F1712/参数实验室!$E$58)/参数实验室!$E$59</f>
        <v>0.10246042473201925</v>
      </c>
      <c r="H1712">
        <f>INDEX(神经网络!$F$10:$BN$70,MATCH(ROUND(G1712*2,1)/2,神经网络!$D$10:$D$70,0),MATCH(ROUND(E1712*2,1)/2,神经网络!$F$8:$BN$8,0))</f>
        <v>-1.9336419178296357E-2</v>
      </c>
      <c r="I1712">
        <f t="shared" si="84"/>
        <v>1951.7921546253949</v>
      </c>
      <c r="J1712">
        <f t="shared" si="85"/>
        <v>89.93655480627254</v>
      </c>
      <c r="K1712">
        <f t="shared" si="86"/>
        <v>21.701878160995211</v>
      </c>
    </row>
    <row r="1713" spans="1:11">
      <c r="A1713" s="862">
        <v>42116</v>
      </c>
      <c r="B1713">
        <v>234.59899999999999</v>
      </c>
      <c r="C1713">
        <v>392.347328</v>
      </c>
      <c r="D1713">
        <v>0.79730599999999996</v>
      </c>
      <c r="E1713">
        <f>LN(D1713/参数实验室!$E$53)/参数实验室!$E$55</f>
        <v>-0.96020214579769214</v>
      </c>
      <c r="F1713">
        <f t="shared" si="83"/>
        <v>1.6724168815723852</v>
      </c>
      <c r="G1713">
        <f>LN(F1713/参数实验室!$E$58)/参数实验室!$E$59</f>
        <v>7.9386566810267983E-2</v>
      </c>
      <c r="H1713">
        <f>INDEX(神经网络!$F$10:$BN$70,MATCH(ROUND(G1713*2,1)/2,神经网络!$D$10:$D$70,0),MATCH(ROUND(E1713*2,1)/2,神经网络!$F$8:$BN$8,0))</f>
        <v>-1.9336419178296357E-2</v>
      </c>
      <c r="I1713">
        <f t="shared" si="84"/>
        <v>1950.2501437041112</v>
      </c>
      <c r="J1713">
        <f t="shared" si="85"/>
        <v>93.611188699572892</v>
      </c>
      <c r="K1713">
        <f t="shared" si="86"/>
        <v>20.833515424775388</v>
      </c>
    </row>
    <row r="1714" spans="1:11">
      <c r="A1714" s="862">
        <v>42117</v>
      </c>
      <c r="B1714">
        <v>233.85300000000001</v>
      </c>
      <c r="C1714">
        <v>404.41001599999998</v>
      </c>
      <c r="D1714">
        <v>0.80445</v>
      </c>
      <c r="E1714">
        <f>LN(D1714/参数实验室!$E$53)/参数实验室!$E$55</f>
        <v>-0.94967842924983603</v>
      </c>
      <c r="F1714">
        <f t="shared" si="83"/>
        <v>1.7293343083047896</v>
      </c>
      <c r="G1714">
        <f>LN(F1714/参数实验室!$E$58)/参数实验室!$E$59</f>
        <v>9.6951713733416933E-2</v>
      </c>
      <c r="H1714">
        <f>INDEX(神经网络!$F$10:$BN$70,MATCH(ROUND(G1714*2,1)/2,神经网络!$D$10:$D$70,0),MATCH(ROUND(E1714*2,1)/2,神经网络!$F$8:$BN$8,0))</f>
        <v>-1.9336419178296357E-2</v>
      </c>
      <c r="I1714">
        <f t="shared" si="84"/>
        <v>1950.3700602310093</v>
      </c>
      <c r="J1714">
        <f t="shared" si="85"/>
        <v>93.313515023342902</v>
      </c>
      <c r="K1714">
        <f t="shared" si="86"/>
        <v>20.901260227343418</v>
      </c>
    </row>
    <row r="1715" spans="1:11">
      <c r="A1715" s="862">
        <v>42118</v>
      </c>
      <c r="B1715">
        <v>231.78899999999999</v>
      </c>
      <c r="C1715">
        <v>415.50150400000001</v>
      </c>
      <c r="D1715">
        <v>0.78956800000000005</v>
      </c>
      <c r="E1715">
        <f>LN(D1715/参数实验室!$E$53)/参数实验室!$E$55</f>
        <v>-0.97170778891533494</v>
      </c>
      <c r="F1715">
        <f t="shared" si="83"/>
        <v>1.7925850838478099</v>
      </c>
      <c r="G1715">
        <f>LN(F1715/参数实验室!$E$58)/参数实验室!$E$59</f>
        <v>0.11580563475987485</v>
      </c>
      <c r="H1715">
        <f>INDEX(神经网络!$F$10:$BN$70,MATCH(ROUND(G1715*2,1)/2,神经网络!$D$10:$D$70,0),MATCH(ROUND(E1715*2,1)/2,神经网络!$F$8:$BN$8,0))</f>
        <v>-1.9336419178296357E-2</v>
      </c>
      <c r="I1715">
        <f t="shared" si="84"/>
        <v>1950.7029188607862</v>
      </c>
      <c r="J1715">
        <f t="shared" si="85"/>
        <v>92.489924584014858</v>
      </c>
      <c r="K1715">
        <f t="shared" si="86"/>
        <v>21.090977505218213</v>
      </c>
    </row>
    <row r="1716" spans="1:11">
      <c r="A1716" s="862">
        <v>42119</v>
      </c>
      <c r="B1716">
        <v>229.881</v>
      </c>
      <c r="C1716">
        <v>411.57553000000001</v>
      </c>
      <c r="D1716">
        <v>0.77276800000000001</v>
      </c>
      <c r="E1716">
        <f>LN(D1716/参数实验室!$E$53)/参数实验室!$E$55</f>
        <v>-0.9970808437172648</v>
      </c>
      <c r="F1716">
        <f t="shared" si="83"/>
        <v>1.7903851557979999</v>
      </c>
      <c r="G1716">
        <f>LN(F1716/参数实验室!$E$58)/参数实验室!$E$59</f>
        <v>0.11516111850698971</v>
      </c>
      <c r="H1716">
        <f>INDEX(神经网络!$F$10:$BN$70,MATCH(ROUND(G1716*2,1)/2,神经网络!$D$10:$D$70,0),MATCH(ROUND(E1716*2,1)/2,神经网络!$F$8:$BN$8,0))</f>
        <v>-4.9404046806322661E-2</v>
      </c>
      <c r="I1716">
        <f t="shared" si="84"/>
        <v>1951.0134125192615</v>
      </c>
      <c r="J1716">
        <f t="shared" si="85"/>
        <v>91.728582259287208</v>
      </c>
      <c r="K1716">
        <f t="shared" si="86"/>
        <v>21.269416407247785</v>
      </c>
    </row>
    <row r="1717" spans="1:11">
      <c r="A1717" s="862">
        <v>42120</v>
      </c>
      <c r="B1717">
        <v>218.727</v>
      </c>
      <c r="C1717">
        <v>419.730592</v>
      </c>
      <c r="D1717">
        <v>0.752946</v>
      </c>
      <c r="E1717">
        <f>LN(D1717/参数实验室!$E$53)/参数实验室!$E$55</f>
        <v>-1.0277371589416981</v>
      </c>
      <c r="F1717">
        <f t="shared" si="83"/>
        <v>1.9189701865796174</v>
      </c>
      <c r="G1717">
        <f>LN(F1717/参数实验室!$E$58)/参数实验室!$E$59</f>
        <v>0.15156389979910551</v>
      </c>
      <c r="H1717">
        <f>INDEX(神经网络!$F$10:$BN$70,MATCH(ROUND(G1717*2,1)/2,神经网络!$D$10:$D$70,0),MATCH(ROUND(E1717*2,1)/2,神经网络!$F$8:$BN$8,0))</f>
        <v>-8.1629281988694555E-2</v>
      </c>
      <c r="I1717">
        <f t="shared" si="84"/>
        <v>1955.6902291461035</v>
      </c>
      <c r="J1717">
        <f t="shared" si="85"/>
        <v>87.277842065360389</v>
      </c>
      <c r="K1717">
        <f t="shared" si="86"/>
        <v>22.407637297924158</v>
      </c>
    </row>
    <row r="1718" spans="1:11">
      <c r="A1718" s="862">
        <v>42121</v>
      </c>
      <c r="B1718">
        <v>220.45400000000001</v>
      </c>
      <c r="C1718">
        <v>423.30329399999999</v>
      </c>
      <c r="D1718">
        <v>0.77666000000000002</v>
      </c>
      <c r="E1718">
        <f>LN(D1718/参数实验室!$E$53)/参数实验室!$E$55</f>
        <v>-0.99115399938161086</v>
      </c>
      <c r="F1718">
        <f t="shared" si="83"/>
        <v>1.9201434040661542</v>
      </c>
      <c r="G1718">
        <f>LN(F1718/参数实验室!$E$58)/参数实验室!$E$59</f>
        <v>0.15188468632748117</v>
      </c>
      <c r="H1718">
        <f>INDEX(神经网络!$F$10:$BN$70,MATCH(ROUND(G1718*2,1)/2,神经网络!$D$10:$D$70,0),MATCH(ROUND(E1718*2,1)/2,神经网络!$F$8:$BN$8,0))</f>
        <v>-4.4335129639254164E-2</v>
      </c>
      <c r="I1718">
        <f t="shared" si="84"/>
        <v>1954.4297490748545</v>
      </c>
      <c r="J1718">
        <f t="shared" si="85"/>
        <v>87.9669606160966</v>
      </c>
      <c r="K1718">
        <f t="shared" si="86"/>
        <v>22.217770574162863</v>
      </c>
    </row>
    <row r="1719" spans="1:11">
      <c r="A1719" s="862">
        <v>42122</v>
      </c>
      <c r="B1719">
        <v>224.947</v>
      </c>
      <c r="C1719">
        <v>423.67419899999999</v>
      </c>
      <c r="D1719">
        <v>0.77087899999999998</v>
      </c>
      <c r="E1719">
        <f>LN(D1719/参数实验室!$E$53)/参数实验室!$E$55</f>
        <v>-0.99996823311430605</v>
      </c>
      <c r="F1719">
        <f t="shared" si="83"/>
        <v>1.8834400947778809</v>
      </c>
      <c r="G1719">
        <f>LN(F1719/参数实验室!$E$58)/参数实验室!$E$59</f>
        <v>0.14175503977750667</v>
      </c>
      <c r="H1719">
        <f>INDEX(神经网络!$F$10:$BN$70,MATCH(ROUND(G1719*2,1)/2,神经网络!$D$10:$D$70,0),MATCH(ROUND(E1719*2,1)/2,神经网络!$F$8:$BN$8,0))</f>
        <v>-4.4335129639254164E-2</v>
      </c>
      <c r="I1719">
        <f t="shared" si="84"/>
        <v>1952.6637662210248</v>
      </c>
      <c r="J1719">
        <f t="shared" si="85"/>
        <v>89.759786121862533</v>
      </c>
      <c r="K1719">
        <f t="shared" si="86"/>
        <v>21.754327306105512</v>
      </c>
    </row>
    <row r="1720" spans="1:11">
      <c r="A1720" s="862">
        <v>42123</v>
      </c>
      <c r="B1720">
        <v>224.66499999999999</v>
      </c>
      <c r="C1720">
        <v>428.46614899999997</v>
      </c>
      <c r="D1720">
        <v>0.77154199999999995</v>
      </c>
      <c r="E1720">
        <f>LN(D1720/参数实验室!$E$53)/参数实验室!$E$55</f>
        <v>-0.9989540139757872</v>
      </c>
      <c r="F1720">
        <f t="shared" si="83"/>
        <v>1.9071335054414349</v>
      </c>
      <c r="G1720">
        <f>LN(F1720/参数实验室!$E$58)/参数实验室!$E$59</f>
        <v>0.14831644480479539</v>
      </c>
      <c r="H1720">
        <f>INDEX(神经网络!$F$10:$BN$70,MATCH(ROUND(G1720*2,1)/2,神经网络!$D$10:$D$70,0),MATCH(ROUND(E1720*2,1)/2,神经网络!$F$8:$BN$8,0))</f>
        <v>-4.4335129639254164E-2</v>
      </c>
      <c r="I1720">
        <f t="shared" si="84"/>
        <v>1952.7722948590742</v>
      </c>
      <c r="J1720">
        <f t="shared" si="85"/>
        <v>89.64726068393108</v>
      </c>
      <c r="K1720">
        <f t="shared" si="86"/>
        <v>21.782844003945133</v>
      </c>
    </row>
    <row r="1721" spans="1:11">
      <c r="A1721" s="862">
        <v>42124</v>
      </c>
      <c r="B1721">
        <v>234.167</v>
      </c>
      <c r="C1721">
        <v>433.65129300000001</v>
      </c>
      <c r="D1721">
        <v>0.80792299999999995</v>
      </c>
      <c r="E1721">
        <f>LN(D1721/参数实验室!$E$53)/参数实验室!$E$55</f>
        <v>-0.94459611969381074</v>
      </c>
      <c r="F1721">
        <f t="shared" si="83"/>
        <v>1.8518890065636917</v>
      </c>
      <c r="G1721">
        <f>LN(F1721/参数实验室!$E$58)/参数实验室!$E$59</f>
        <v>0.13288829224079529</v>
      </c>
      <c r="H1721">
        <f>INDEX(神经网络!$F$10:$BN$70,MATCH(ROUND(G1721*2,1)/2,神经网络!$D$10:$D$70,0),MATCH(ROUND(E1721*2,1)/2,神经网络!$F$8:$BN$8,0))</f>
        <v>-3.5957733245887628E-2</v>
      </c>
      <c r="I1721">
        <f t="shared" si="84"/>
        <v>1949.110624928793</v>
      </c>
      <c r="J1721">
        <f t="shared" si="85"/>
        <v>93.438809305294953</v>
      </c>
      <c r="K1721">
        <f t="shared" si="86"/>
        <v>20.859754521918351</v>
      </c>
    </row>
    <row r="1722" spans="1:11">
      <c r="A1722" s="862">
        <v>42125</v>
      </c>
      <c r="B1722">
        <v>235.142</v>
      </c>
      <c r="C1722">
        <v>429.157915</v>
      </c>
      <c r="D1722">
        <v>0.79595300000000002</v>
      </c>
      <c r="E1722">
        <f>LN(D1722/参数实验室!$E$53)/参数实验室!$E$55</f>
        <v>-0.96220584578971269</v>
      </c>
      <c r="F1722">
        <f t="shared" si="83"/>
        <v>1.8251010665895502</v>
      </c>
      <c r="G1722">
        <f>LN(F1722/参数实验室!$E$58)/参数实验室!$E$59</f>
        <v>0.12524072884130469</v>
      </c>
      <c r="H1722">
        <f>INDEX(神经网络!$F$10:$BN$70,MATCH(ROUND(G1722*2,1)/2,神经网络!$D$10:$D$70,0),MATCH(ROUND(E1722*2,1)/2,神经网络!$F$8:$BN$8,0))</f>
        <v>-3.5957733245887628E-2</v>
      </c>
      <c r="I1722">
        <f t="shared" si="84"/>
        <v>1948.8188098569854</v>
      </c>
      <c r="J1722">
        <f t="shared" si="85"/>
        <v>93.827860021547295</v>
      </c>
      <c r="K1722">
        <f t="shared" si="86"/>
        <v>20.770150884923144</v>
      </c>
    </row>
    <row r="1723" spans="1:11">
      <c r="A1723" s="862">
        <v>42126</v>
      </c>
      <c r="B1723">
        <v>234.81399999999999</v>
      </c>
      <c r="C1723">
        <v>435.30384099999998</v>
      </c>
      <c r="D1723">
        <v>0.80559499999999995</v>
      </c>
      <c r="E1723">
        <f>LN(D1723/参数实验室!$E$53)/参数实验室!$E$55</f>
        <v>-0.94800044175001708</v>
      </c>
      <c r="F1723">
        <f t="shared" si="83"/>
        <v>1.8538240522285723</v>
      </c>
      <c r="G1723">
        <f>LN(F1723/参数实验室!$E$58)/参数实验室!$E$59</f>
        <v>0.13343642784490531</v>
      </c>
      <c r="H1723">
        <f>INDEX(神经网络!$F$10:$BN$70,MATCH(ROUND(G1723*2,1)/2,神经网络!$D$10:$D$70,0),MATCH(ROUND(E1723*2,1)/2,神经网络!$F$8:$BN$8,0))</f>
        <v>-3.5957733245887628E-2</v>
      </c>
      <c r="I1723">
        <f t="shared" si="84"/>
        <v>1948.9165577500301</v>
      </c>
      <c r="J1723">
        <f t="shared" si="85"/>
        <v>93.696979370336251</v>
      </c>
      <c r="K1723">
        <f t="shared" si="86"/>
        <v>20.800206910053731</v>
      </c>
    </row>
    <row r="1724" spans="1:11">
      <c r="A1724" s="862">
        <v>42127</v>
      </c>
      <c r="B1724">
        <v>241.893</v>
      </c>
      <c r="C1724">
        <v>437.19572899999997</v>
      </c>
      <c r="D1724">
        <v>0.82237300000000002</v>
      </c>
      <c r="E1724">
        <f>LN(D1724/参数实验室!$E$53)/参数实验室!$E$55</f>
        <v>-0.92368227237620293</v>
      </c>
      <c r="F1724">
        <f t="shared" si="83"/>
        <v>1.8073930580876667</v>
      </c>
      <c r="G1724">
        <f>LN(F1724/参数实验室!$E$58)/参数实验室!$E$59</f>
        <v>0.12012347707834996</v>
      </c>
      <c r="H1724">
        <f>INDEX(神经网络!$F$10:$BN$70,MATCH(ROUND(G1724*2,1)/2,神经网络!$D$10:$D$70,0),MATCH(ROUND(E1724*2,1)/2,神经网络!$F$8:$BN$8,0))</f>
        <v>-7.8584219924753118E-2</v>
      </c>
      <c r="I1724">
        <f t="shared" si="84"/>
        <v>1946.8038789360369</v>
      </c>
      <c r="J1724">
        <f t="shared" si="85"/>
        <v>96.521687083516085</v>
      </c>
      <c r="K1724">
        <f t="shared" si="86"/>
        <v>20.169600612674234</v>
      </c>
    </row>
    <row r="1725" spans="1:11">
      <c r="A1725" s="862">
        <v>42128</v>
      </c>
      <c r="B1725">
        <v>241.94499999999999</v>
      </c>
      <c r="C1725">
        <v>445.33572199999998</v>
      </c>
      <c r="D1725">
        <v>0.81741799999999998</v>
      </c>
      <c r="E1725">
        <f>LN(D1725/参数实验室!$E$53)/参数实验室!$E$55</f>
        <v>-0.93081207747446792</v>
      </c>
      <c r="F1725">
        <f t="shared" si="83"/>
        <v>1.8406485854223067</v>
      </c>
      <c r="G1725">
        <f>LN(F1725/参数实验室!$E$58)/参数实验室!$E$59</f>
        <v>0.1296928752366707</v>
      </c>
      <c r="H1725">
        <f>INDEX(神经网络!$F$10:$BN$70,MATCH(ROUND(G1725*2,1)/2,神经网络!$D$10:$D$70,0),MATCH(ROUND(E1725*2,1)/2,神经网络!$F$8:$BN$8,0))</f>
        <v>-3.5957733245887628E-2</v>
      </c>
      <c r="I1725">
        <f t="shared" si="84"/>
        <v>1946.7709909263097</v>
      </c>
      <c r="J1725">
        <f t="shared" si="85"/>
        <v>96.54243645504954</v>
      </c>
      <c r="K1725">
        <f t="shared" si="86"/>
        <v>20.164925005106252</v>
      </c>
    </row>
    <row r="1726" spans="1:11">
      <c r="A1726" s="862">
        <v>42129</v>
      </c>
      <c r="B1726">
        <v>234.923</v>
      </c>
      <c r="C1726">
        <v>443.83238399999999</v>
      </c>
      <c r="D1726">
        <v>0.80767999999999995</v>
      </c>
      <c r="E1726">
        <f>LN(D1726/参数实验室!$E$53)/参数实验室!$E$55</f>
        <v>-0.94495100890910322</v>
      </c>
      <c r="F1726">
        <f t="shared" si="83"/>
        <v>1.8892674791314601</v>
      </c>
      <c r="G1726">
        <f>LN(F1726/参数实验室!$E$58)/参数实验室!$E$59</f>
        <v>0.14337643693646215</v>
      </c>
      <c r="H1726">
        <f>INDEX(神经网络!$F$10:$BN$70,MATCH(ROUND(G1726*2,1)/2,神经网络!$D$10:$D$70,0),MATCH(ROUND(E1726*2,1)/2,神经网络!$F$8:$BN$8,0))</f>
        <v>-3.5957733245887628E-2</v>
      </c>
      <c r="I1726">
        <f t="shared" si="84"/>
        <v>1948.8026524041727</v>
      </c>
      <c r="J1726">
        <f t="shared" si="85"/>
        <v>93.740473245281379</v>
      </c>
      <c r="K1726">
        <f t="shared" si="86"/>
        <v>20.789340878458493</v>
      </c>
    </row>
    <row r="1727" spans="1:11">
      <c r="A1727" s="862">
        <v>42130</v>
      </c>
      <c r="B1727">
        <v>234.619</v>
      </c>
      <c r="C1727">
        <v>433.38590699999997</v>
      </c>
      <c r="D1727">
        <v>0.78562799999999999</v>
      </c>
      <c r="E1727">
        <f>LN(D1727/参数实验室!$E$53)/参数实验室!$E$55</f>
        <v>-0.97760957824819628</v>
      </c>
      <c r="F1727">
        <f t="shared" si="83"/>
        <v>1.8471901551025278</v>
      </c>
      <c r="G1727">
        <f>LN(F1727/参数实验室!$E$58)/参数实验室!$E$59</f>
        <v>0.13155487254040918</v>
      </c>
      <c r="H1727">
        <f>INDEX(神经网络!$F$10:$BN$70,MATCH(ROUND(G1727*2,1)/2,神经网络!$D$10:$D$70,0),MATCH(ROUND(E1727*2,1)/2,神经网络!$F$8:$BN$8,0))</f>
        <v>-4.4335129639254164E-2</v>
      </c>
      <c r="I1727">
        <f t="shared" si="84"/>
        <v>1948.8933317156104</v>
      </c>
      <c r="J1727">
        <f t="shared" si="85"/>
        <v>93.619169227085777</v>
      </c>
      <c r="K1727">
        <f t="shared" si="86"/>
        <v>20.817246593892644</v>
      </c>
    </row>
    <row r="1728" spans="1:11">
      <c r="A1728" s="862">
        <v>42131</v>
      </c>
      <c r="B1728">
        <v>234.96600000000001</v>
      </c>
      <c r="C1728">
        <v>437.11074600000001</v>
      </c>
      <c r="D1728">
        <v>0.81201999999999996</v>
      </c>
      <c r="E1728">
        <f>LN(D1728/参数实验室!$E$53)/参数实验室!$E$55</f>
        <v>-0.93862867596760957</v>
      </c>
      <c r="F1728">
        <f t="shared" si="83"/>
        <v>1.8603148795996016</v>
      </c>
      <c r="G1728">
        <f>LN(F1728/参数实验室!$E$58)/参数实验室!$E$59</f>
        <v>0.1352708990477019</v>
      </c>
      <c r="H1728">
        <f>INDEX(神经网络!$F$10:$BN$70,MATCH(ROUND(G1728*2,1)/2,神经网络!$D$10:$D$70,0),MATCH(ROUND(E1728*2,1)/2,神经网络!$F$8:$BN$8,0))</f>
        <v>-3.5957733245887628E-2</v>
      </c>
      <c r="I1728">
        <f t="shared" si="84"/>
        <v>1948.7655401038289</v>
      </c>
      <c r="J1728">
        <f t="shared" si="85"/>
        <v>93.757631379434045</v>
      </c>
      <c r="K1728">
        <f t="shared" si="86"/>
        <v>20.785140488641815</v>
      </c>
    </row>
    <row r="1729" spans="1:11">
      <c r="A1729" s="862">
        <v>42132</v>
      </c>
      <c r="B1729">
        <v>232.01499999999999</v>
      </c>
      <c r="C1729">
        <v>429.85660300000001</v>
      </c>
      <c r="D1729">
        <v>0.83681700000000003</v>
      </c>
      <c r="E1729">
        <f>LN(D1729/参数实验室!$E$53)/参数实验室!$E$55</f>
        <v>-0.90314118143090383</v>
      </c>
      <c r="F1729">
        <f t="shared" si="83"/>
        <v>1.85271039803461</v>
      </c>
      <c r="G1729">
        <f>LN(F1729/参数实验室!$E$58)/参数实验室!$E$59</f>
        <v>0.13312103570071901</v>
      </c>
      <c r="H1729">
        <f>INDEX(神经网络!$F$10:$BN$70,MATCH(ROUND(G1729*2,1)/2,神经网络!$D$10:$D$70,0),MATCH(ROUND(E1729*2,1)/2,神经网络!$F$8:$BN$8,0))</f>
        <v>-5.4596378672302194E-2</v>
      </c>
      <c r="I1729">
        <f t="shared" si="84"/>
        <v>1949.6456078071071</v>
      </c>
      <c r="J1729">
        <f t="shared" si="85"/>
        <v>92.580104544910284</v>
      </c>
      <c r="K1729">
        <f t="shared" si="86"/>
        <v>21.05901281264314</v>
      </c>
    </row>
    <row r="1730" spans="1:11">
      <c r="A1730" s="862">
        <v>42133</v>
      </c>
      <c r="B1730">
        <v>245.90600000000001</v>
      </c>
      <c r="C1730">
        <v>431.382679</v>
      </c>
      <c r="D1730">
        <v>0.83113700000000001</v>
      </c>
      <c r="E1730">
        <f>LN(D1730/参数实验室!$E$53)/参数实验室!$E$55</f>
        <v>-0.91117620437367974</v>
      </c>
      <c r="F1730">
        <f t="shared" si="83"/>
        <v>1.754258452416777</v>
      </c>
      <c r="G1730">
        <f>LN(F1730/参数实验室!$E$58)/参数实验室!$E$59</f>
        <v>0.10446221333993809</v>
      </c>
      <c r="H1730">
        <f>INDEX(神经网络!$F$10:$BN$70,MATCH(ROUND(G1730*2,1)/2,神经网络!$D$10:$D$70,0),MATCH(ROUND(E1730*2,1)/2,神经网络!$F$8:$BN$8,0))</f>
        <v>-7.8584219924753118E-2</v>
      </c>
      <c r="I1730">
        <f t="shared" si="84"/>
        <v>1943.2727099038173</v>
      </c>
      <c r="J1730">
        <f t="shared" si="85"/>
        <v>98.122979928973166</v>
      </c>
      <c r="K1730">
        <f t="shared" si="86"/>
        <v>19.804460803274274</v>
      </c>
    </row>
    <row r="1731" spans="1:11">
      <c r="A1731" s="862">
        <v>42134</v>
      </c>
      <c r="B1731">
        <v>241.203</v>
      </c>
      <c r="C1731">
        <v>438.74876499999999</v>
      </c>
      <c r="D1731">
        <v>0.82457400000000003</v>
      </c>
      <c r="E1731">
        <f>LN(D1731/参数实验室!$E$53)/参数实验室!$E$55</f>
        <v>-0.92052899733353699</v>
      </c>
      <c r="F1731">
        <f t="shared" si="83"/>
        <v>1.8190021061097912</v>
      </c>
      <c r="G1731">
        <f>LN(F1731/参数实验室!$E$58)/参数实验室!$E$59</f>
        <v>0.12348388118713934</v>
      </c>
      <c r="H1731">
        <f>INDEX(神经网络!$F$10:$BN$70,MATCH(ROUND(G1731*2,1)/2,神经网络!$D$10:$D$70,0),MATCH(ROUND(E1731*2,1)/2,神经网络!$F$8:$BN$8,0))</f>
        <v>-7.8584219924753118E-2</v>
      </c>
      <c r="I1731">
        <f t="shared" si="84"/>
        <v>1946.1933292085582</v>
      </c>
      <c r="J1731">
        <f t="shared" si="85"/>
        <v>96.24635888432212</v>
      </c>
      <c r="K1731">
        <f t="shared" si="86"/>
        <v>20.220955387493415</v>
      </c>
    </row>
    <row r="1732" spans="1:11">
      <c r="A1732" s="862">
        <v>42135</v>
      </c>
      <c r="B1732">
        <v>240.50700000000001</v>
      </c>
      <c r="C1732">
        <v>433.61030299999999</v>
      </c>
      <c r="D1732">
        <v>0.83050299999999999</v>
      </c>
      <c r="E1732">
        <f>LN(D1732/参数实验室!$E$53)/参数实验室!$E$55</f>
        <v>-0.91207647590418572</v>
      </c>
      <c r="F1732">
        <f t="shared" ref="F1732:F1795" si="87">C1732/B1732</f>
        <v>1.8029009675394063</v>
      </c>
      <c r="G1732">
        <f>LN(F1732/参数实验室!$E$58)/参数实验室!$E$59</f>
        <v>0.1188173822915586</v>
      </c>
      <c r="H1732">
        <f>INDEX(神经网络!$F$10:$BN$70,MATCH(ROUND(G1732*2,1)/2,神经网络!$D$10:$D$70,0),MATCH(ROUND(E1732*2,1)/2,神经网络!$F$8:$BN$8,0))</f>
        <v>-7.8584219924753118E-2</v>
      </c>
      <c r="I1732">
        <f t="shared" si="84"/>
        <v>1946.6346433666768</v>
      </c>
      <c r="J1732">
        <f t="shared" si="85"/>
        <v>95.968636526874292</v>
      </c>
      <c r="K1732">
        <f t="shared" si="86"/>
        <v>20.28407106546269</v>
      </c>
    </row>
    <row r="1733" spans="1:11">
      <c r="A1733" s="862">
        <v>42136</v>
      </c>
      <c r="B1733">
        <v>243.66300000000001</v>
      </c>
      <c r="C1733">
        <v>427.33737300000001</v>
      </c>
      <c r="D1733">
        <v>0.83069400000000004</v>
      </c>
      <c r="E1733">
        <f>LN(D1733/参数实验室!$E$53)/参数实验室!$E$55</f>
        <v>-0.91180518614073003</v>
      </c>
      <c r="F1733">
        <f t="shared" si="87"/>
        <v>1.7538049396092144</v>
      </c>
      <c r="G1733">
        <f>LN(F1733/参数实验室!$E$58)/参数实验室!$E$59</f>
        <v>0.10432650995869046</v>
      </c>
      <c r="H1733">
        <f>INDEX(神经网络!$F$10:$BN$70,MATCH(ROUND(G1733*2,1)/2,神经网络!$D$10:$D$70,0),MATCH(ROUND(E1733*2,1)/2,神经网络!$F$8:$BN$8,0))</f>
        <v>-7.8584219924753118E-2</v>
      </c>
      <c r="I1733">
        <f t="shared" si="84"/>
        <v>1944.6272657930049</v>
      </c>
      <c r="J1733">
        <f t="shared" si="85"/>
        <v>97.227963768404962</v>
      </c>
      <c r="K1733">
        <f t="shared" si="86"/>
        <v>20.000699288787612</v>
      </c>
    </row>
    <row r="1734" spans="1:11">
      <c r="A1734" s="862">
        <v>42137</v>
      </c>
      <c r="B1734">
        <v>242.089</v>
      </c>
      <c r="C1734">
        <v>425.942136</v>
      </c>
      <c r="D1734">
        <v>0.81161899999999998</v>
      </c>
      <c r="E1734">
        <f>LN(D1734/参数实验室!$E$53)/参数实验室!$E$55</f>
        <v>-0.93921141764904459</v>
      </c>
      <c r="F1734">
        <f t="shared" si="87"/>
        <v>1.7594444026783538</v>
      </c>
      <c r="G1734">
        <f>LN(F1734/参数实验室!$E$58)/参数实验室!$E$59</f>
        <v>0.10601150139908785</v>
      </c>
      <c r="H1734">
        <f>INDEX(神经网络!$F$10:$BN$70,MATCH(ROUND(G1734*2,1)/2,神经网络!$D$10:$D$70,0),MATCH(ROUND(E1734*2,1)/2,神经网络!$F$8:$BN$8,0))</f>
        <v>-1.9336419178296357E-2</v>
      </c>
      <c r="I1734">
        <f t="shared" si="84"/>
        <v>1945.614424222179</v>
      </c>
      <c r="J1734">
        <f t="shared" si="85"/>
        <v>96.599896253142205</v>
      </c>
      <c r="K1734">
        <f t="shared" si="86"/>
        <v>20.140957699619598</v>
      </c>
    </row>
    <row r="1735" spans="1:11">
      <c r="A1735" s="862">
        <v>42138</v>
      </c>
      <c r="B1735">
        <v>242.87299999999999</v>
      </c>
      <c r="C1735">
        <v>424.83072099999998</v>
      </c>
      <c r="D1735">
        <v>0.81336299999999995</v>
      </c>
      <c r="E1735">
        <f>LN(D1735/参数实验室!$E$53)/参数实验室!$E$55</f>
        <v>-0.93667909366334978</v>
      </c>
      <c r="F1735">
        <f t="shared" si="87"/>
        <v>1.7491887570870372</v>
      </c>
      <c r="G1735">
        <f>LN(F1735/参数实验室!$E$58)/参数实验室!$E$59</f>
        <v>0.10294322259217069</v>
      </c>
      <c r="H1735">
        <f>INDEX(神经网络!$F$10:$BN$70,MATCH(ROUND(G1735*2,1)/2,神经网络!$D$10:$D$70,0),MATCH(ROUND(E1735*2,1)/2,神经网络!$F$8:$BN$8,0))</f>
        <v>-1.9336419178296357E-2</v>
      </c>
      <c r="I1735">
        <f t="shared" si="84"/>
        <v>1945.4925887261597</v>
      </c>
      <c r="J1735">
        <f t="shared" si="85"/>
        <v>96.912732931646644</v>
      </c>
      <c r="K1735">
        <f t="shared" si="86"/>
        <v>20.074685027181431</v>
      </c>
    </row>
    <row r="1736" spans="1:11">
      <c r="A1736" s="862">
        <v>42139</v>
      </c>
      <c r="B1736">
        <v>236.41800000000001</v>
      </c>
      <c r="C1736">
        <v>417.856044</v>
      </c>
      <c r="D1736">
        <v>0.81536200000000003</v>
      </c>
      <c r="E1736">
        <f>LN(D1736/参数实验室!$E$53)/参数实验室!$E$55</f>
        <v>-0.93378317456237447</v>
      </c>
      <c r="F1736">
        <f t="shared" si="87"/>
        <v>1.7674459812704615</v>
      </c>
      <c r="G1736">
        <f>LN(F1736/参数实验室!$E$58)/参数实验室!$E$59</f>
        <v>0.10839301464354614</v>
      </c>
      <c r="H1736">
        <f>INDEX(神经网络!$F$10:$BN$70,MATCH(ROUND(G1736*2,1)/2,神经网络!$D$10:$D$70,0),MATCH(ROUND(E1736*2,1)/2,神经网络!$F$8:$BN$8,0))</f>
        <v>-1.9336419178296357E-2</v>
      </c>
      <c r="I1736">
        <f t="shared" si="84"/>
        <v>1946.4924106191495</v>
      </c>
      <c r="J1736">
        <f t="shared" si="85"/>
        <v>94.337017676868314</v>
      </c>
      <c r="K1736">
        <f t="shared" si="86"/>
        <v>20.633389294608097</v>
      </c>
    </row>
    <row r="1737" spans="1:11">
      <c r="A1737" s="862">
        <v>42140</v>
      </c>
      <c r="B1737">
        <v>237.49799999999999</v>
      </c>
      <c r="C1737">
        <v>419.91554400000001</v>
      </c>
      <c r="D1737">
        <v>0.80981999999999998</v>
      </c>
      <c r="E1737">
        <f>LN(D1737/参数实验室!$E$53)/参数实验室!$E$55</f>
        <v>-0.94182931071414844</v>
      </c>
      <c r="F1737">
        <f t="shared" si="87"/>
        <v>1.7680803375186318</v>
      </c>
      <c r="G1737">
        <f>LN(F1737/参数实验室!$E$58)/参数实验室!$E$59</f>
        <v>0.10858135686767816</v>
      </c>
      <c r="H1737">
        <f>INDEX(神经网络!$F$10:$BN$70,MATCH(ROUND(G1737*2,1)/2,神经网络!$D$10:$D$70,0),MATCH(ROUND(E1737*2,1)/2,神经网络!$F$8:$BN$8,0))</f>
        <v>-1.9336419178296357E-2</v>
      </c>
      <c r="I1737">
        <f t="shared" si="84"/>
        <v>1946.3204725745275</v>
      </c>
      <c r="J1737">
        <f t="shared" si="85"/>
        <v>94.767966162563212</v>
      </c>
      <c r="K1737">
        <f t="shared" si="86"/>
        <v>20.537746576051294</v>
      </c>
    </row>
    <row r="1738" spans="1:11">
      <c r="A1738" s="862">
        <v>42141</v>
      </c>
      <c r="B1738">
        <v>237.38399999999999</v>
      </c>
      <c r="C1738">
        <v>407.45554499999997</v>
      </c>
      <c r="D1738">
        <v>0.81389800000000001</v>
      </c>
      <c r="E1738">
        <f>LN(D1738/参数实验室!$E$53)/参数实验室!$E$55</f>
        <v>-0.93590335085593701</v>
      </c>
      <c r="F1738">
        <f t="shared" si="87"/>
        <v>1.7164406404812456</v>
      </c>
      <c r="G1738">
        <f>LN(F1738/参数实验室!$E$58)/参数实验室!$E$59</f>
        <v>9.3023816309699373E-2</v>
      </c>
      <c r="H1738">
        <f>INDEX(神经网络!$F$10:$BN$70,MATCH(ROUND(G1738*2,1)/2,神经网络!$D$10:$D$70,0),MATCH(ROUND(E1738*2,1)/2,神经网络!$F$8:$BN$8,0))</f>
        <v>-1.9336419178296357E-2</v>
      </c>
      <c r="I1738">
        <f t="shared" si="84"/>
        <v>1946.3385374635393</v>
      </c>
      <c r="J1738">
        <f t="shared" si="85"/>
        <v>94.722477155739853</v>
      </c>
      <c r="K1738">
        <f t="shared" si="86"/>
        <v>20.547800225530715</v>
      </c>
    </row>
    <row r="1739" spans="1:11">
      <c r="A1739" s="862">
        <v>42142</v>
      </c>
      <c r="B1739">
        <v>237.37799999999999</v>
      </c>
      <c r="C1739">
        <v>408.35087499999997</v>
      </c>
      <c r="D1739">
        <v>0.80026600000000003</v>
      </c>
      <c r="E1739">
        <f>LN(D1739/参数实验室!$E$53)/参数实验室!$E$55</f>
        <v>-0.95583041970565485</v>
      </c>
      <c r="F1739">
        <f t="shared" si="87"/>
        <v>1.7202557734920676</v>
      </c>
      <c r="G1739">
        <f>LN(F1739/参数实验室!$E$58)/参数实验室!$E$59</f>
        <v>9.4189114937786658E-2</v>
      </c>
      <c r="H1739">
        <f>INDEX(神经网络!$F$10:$BN$70,MATCH(ROUND(G1739*2,1)/2,神经网络!$D$10:$D$70,0),MATCH(ROUND(E1739*2,1)/2,神经网络!$F$8:$BN$8,0))</f>
        <v>-1.9336419178296357E-2</v>
      </c>
      <c r="I1739">
        <f t="shared" si="84"/>
        <v>1946.3394887125994</v>
      </c>
      <c r="J1739">
        <f t="shared" si="85"/>
        <v>94.720082997485989</v>
      </c>
      <c r="K1739">
        <f t="shared" si="86"/>
        <v>20.548329637382793</v>
      </c>
    </row>
    <row r="1740" spans="1:11">
      <c r="A1740" s="862">
        <v>42143</v>
      </c>
      <c r="B1740">
        <v>236.75800000000001</v>
      </c>
      <c r="C1740">
        <v>412.89808900000003</v>
      </c>
      <c r="D1740">
        <v>0.79745600000000005</v>
      </c>
      <c r="E1740">
        <f>LN(D1740/参数实验室!$E$53)/参数实验室!$E$55</f>
        <v>-0.95998021551954682</v>
      </c>
      <c r="F1740">
        <f t="shared" si="87"/>
        <v>1.7439667888730266</v>
      </c>
      <c r="G1740">
        <f>LN(F1740/参数实验室!$E$58)/参数实验室!$E$59</f>
        <v>0.10137399778349993</v>
      </c>
      <c r="H1740">
        <f>INDEX(神经网络!$F$10:$BN$70,MATCH(ROUND(G1740*2,1)/2,神经网络!$D$10:$D$70,0),MATCH(ROUND(E1740*2,1)/2,神经网络!$F$8:$BN$8,0))</f>
        <v>-1.9336419178296357E-2</v>
      </c>
      <c r="I1740">
        <f t="shared" si="84"/>
        <v>1946.4377869814136</v>
      </c>
      <c r="J1740">
        <f t="shared" si="85"/>
        <v>94.472686644587085</v>
      </c>
      <c r="K1740">
        <f t="shared" si="86"/>
        <v>20.60318020068647</v>
      </c>
    </row>
    <row r="1741" spans="1:11">
      <c r="A1741" s="862">
        <v>42144</v>
      </c>
      <c r="B1741">
        <v>233.33199999999999</v>
      </c>
      <c r="C1741">
        <v>415.81624499999998</v>
      </c>
      <c r="D1741">
        <v>0.80520000000000003</v>
      </c>
      <c r="E1741">
        <f>LN(D1741/参数实验室!$E$53)/参数实验室!$E$55</f>
        <v>-0.94857904118782221</v>
      </c>
      <c r="F1741">
        <f t="shared" si="87"/>
        <v>1.7820798047417414</v>
      </c>
      <c r="G1741">
        <f>LN(F1741/参数实验室!$E$58)/参数实验室!$E$59</f>
        <v>0.11272072791807106</v>
      </c>
      <c r="H1741">
        <f>INDEX(神经网络!$F$10:$BN$70,MATCH(ROUND(G1741*2,1)/2,神经网络!$D$10:$D$70,0),MATCH(ROUND(E1741*2,1)/2,神经网络!$F$8:$BN$8,0))</f>
        <v>-1.9336419178296357E-2</v>
      </c>
      <c r="I1741">
        <f t="shared" si="84"/>
        <v>1946.982414116306</v>
      </c>
      <c r="J1741">
        <f t="shared" si="85"/>
        <v>93.105622281632691</v>
      </c>
      <c r="K1741">
        <f t="shared" si="86"/>
        <v>20.91154504318688</v>
      </c>
    </row>
    <row r="1742" spans="1:11">
      <c r="A1742" s="862">
        <v>42145</v>
      </c>
      <c r="B1742">
        <v>234.654</v>
      </c>
      <c r="C1742">
        <v>415.60791499999999</v>
      </c>
      <c r="D1742">
        <v>0.81004500000000002</v>
      </c>
      <c r="E1742">
        <f>LN(D1742/参数实验室!$E$53)/参数实验室!$E$55</f>
        <v>-0.94150157416622493</v>
      </c>
      <c r="F1742">
        <f t="shared" si="87"/>
        <v>1.7711520579235811</v>
      </c>
      <c r="G1742">
        <f>LN(F1742/参数实验室!$E$58)/参数实验室!$E$59</f>
        <v>0.1094924048568601</v>
      </c>
      <c r="H1742">
        <f>INDEX(神经网络!$F$10:$BN$70,MATCH(ROUND(G1742*2,1)/2,神经网络!$D$10:$D$70,0),MATCH(ROUND(E1742*2,1)/2,神经网络!$F$8:$BN$8,0))</f>
        <v>-1.9336419178296357E-2</v>
      </c>
      <c r="I1742">
        <f t="shared" si="84"/>
        <v>1946.769111966503</v>
      </c>
      <c r="J1742">
        <f t="shared" si="85"/>
        <v>93.633135150233301</v>
      </c>
      <c r="K1742">
        <f t="shared" si="86"/>
        <v>20.7914549570826</v>
      </c>
    </row>
    <row r="1743" spans="1:11">
      <c r="A1743" s="862">
        <v>42146</v>
      </c>
      <c r="B1743">
        <v>236.18600000000001</v>
      </c>
      <c r="C1743">
        <v>419.98547000000002</v>
      </c>
      <c r="D1743">
        <v>0.82662500000000005</v>
      </c>
      <c r="E1743">
        <f>LN(D1743/参数实验室!$E$53)/参数实验室!$E$55</f>
        <v>-0.91759818748225752</v>
      </c>
      <c r="F1743">
        <f t="shared" si="87"/>
        <v>1.7781979880263861</v>
      </c>
      <c r="G1743">
        <f>LN(F1743/参数实验室!$E$58)/参数实验室!$E$59</f>
        <v>0.11157621722341025</v>
      </c>
      <c r="H1743">
        <f>INDEX(神经网络!$F$10:$BN$70,MATCH(ROUND(G1743*2,1)/2,神经网络!$D$10:$D$70,0),MATCH(ROUND(E1743*2,1)/2,神经网络!$F$8:$BN$8,0))</f>
        <v>-7.8584219924753118E-2</v>
      </c>
      <c r="I1743">
        <f t="shared" si="84"/>
        <v>1946.5233462485376</v>
      </c>
      <c r="J1743">
        <f t="shared" si="85"/>
        <v>94.244443557719038</v>
      </c>
      <c r="K1743">
        <f t="shared" si="86"/>
        <v>20.653985240587787</v>
      </c>
    </row>
    <row r="1744" spans="1:11">
      <c r="A1744" s="862">
        <v>42147</v>
      </c>
      <c r="B1744">
        <v>236.846</v>
      </c>
      <c r="C1744">
        <v>425.54281600000002</v>
      </c>
      <c r="D1744">
        <v>0.82219799999999998</v>
      </c>
      <c r="E1744">
        <f>LN(D1744/参数实验室!$E$53)/参数实验室!$E$55</f>
        <v>-0.92393334918404468</v>
      </c>
      <c r="F1744">
        <f t="shared" si="87"/>
        <v>1.7967067883772578</v>
      </c>
      <c r="G1744">
        <f>LN(F1744/参数实验室!$E$58)/参数实验室!$E$59</f>
        <v>0.11701105037642003</v>
      </c>
      <c r="H1744">
        <f>INDEX(神经网络!$F$10:$BN$70,MATCH(ROUND(G1744*2,1)/2,神经网络!$D$10:$D$70,0),MATCH(ROUND(E1744*2,1)/2,神经网络!$F$8:$BN$8,0))</f>
        <v>-7.8584219924753118E-2</v>
      </c>
      <c r="I1744">
        <f t="shared" si="84"/>
        <v>1946.0958968130844</v>
      </c>
      <c r="J1744">
        <f t="shared" si="85"/>
        <v>94.50780096564371</v>
      </c>
      <c r="K1744">
        <f t="shared" si="86"/>
        <v>20.591907513756944</v>
      </c>
    </row>
    <row r="1745" spans="1:11">
      <c r="A1745" s="862">
        <v>42148</v>
      </c>
      <c r="B1745">
        <v>240.20099999999999</v>
      </c>
      <c r="C1745">
        <v>419.43730499999998</v>
      </c>
      <c r="D1745">
        <v>0.82826900000000003</v>
      </c>
      <c r="E1745">
        <f>LN(D1745/参数实验室!$E$53)/参数实验室!$E$55</f>
        <v>-0.91525421261605866</v>
      </c>
      <c r="F1745">
        <f t="shared" si="87"/>
        <v>1.7461930008617783</v>
      </c>
      <c r="G1745">
        <f>LN(F1745/参数实验室!$E$58)/参数实验室!$E$59</f>
        <v>0.10204355825746568</v>
      </c>
      <c r="H1745">
        <f>INDEX(神经网络!$F$10:$BN$70,MATCH(ROUND(G1745*2,1)/2,神经网络!$D$10:$D$70,0),MATCH(ROUND(E1745*2,1)/2,神经网络!$F$8:$BN$8,0))</f>
        <v>-7.8584219924753118E-2</v>
      </c>
      <c r="I1745">
        <f t="shared" si="84"/>
        <v>1943.9295596329266</v>
      </c>
      <c r="J1745">
        <f t="shared" si="85"/>
        <v>95.846534455927411</v>
      </c>
      <c r="K1745">
        <f t="shared" si="86"/>
        <v>20.281688541663371</v>
      </c>
    </row>
    <row r="1746" spans="1:11">
      <c r="A1746" s="862">
        <v>42149</v>
      </c>
      <c r="B1746">
        <v>241.613</v>
      </c>
      <c r="C1746">
        <v>426.23746299999999</v>
      </c>
      <c r="D1746">
        <v>0.81597799999999998</v>
      </c>
      <c r="E1746">
        <f>LN(D1746/参数实验室!$E$53)/参数实验室!$E$55</f>
        <v>-0.93289221616887341</v>
      </c>
      <c r="F1746">
        <f t="shared" si="87"/>
        <v>1.7641329853939978</v>
      </c>
      <c r="G1746">
        <f>LN(F1746/参数实验室!$E$58)/参数实验室!$E$59</f>
        <v>0.10740827676455617</v>
      </c>
      <c r="H1746">
        <f>INDEX(神经网络!$F$10:$BN$70,MATCH(ROUND(G1746*2,1)/2,神经网络!$D$10:$D$70,0),MATCH(ROUND(E1746*2,1)/2,神经网络!$F$8:$BN$8,0))</f>
        <v>-1.9336419178296357E-2</v>
      </c>
      <c r="I1746">
        <f t="shared" si="84"/>
        <v>1943.0315608339965</v>
      </c>
      <c r="J1746">
        <f t="shared" si="85"/>
        <v>96.409959698335939</v>
      </c>
      <c r="K1746">
        <f t="shared" si="86"/>
        <v>20.153846831942342</v>
      </c>
    </row>
    <row r="1747" spans="1:11">
      <c r="A1747" s="862">
        <v>42150</v>
      </c>
      <c r="B1747">
        <v>237.31299999999999</v>
      </c>
      <c r="C1747">
        <v>426.58628199999998</v>
      </c>
      <c r="D1747">
        <v>0.81552800000000003</v>
      </c>
      <c r="E1747">
        <f>LN(D1747/参数实验室!$E$53)/参数实验室!$E$55</f>
        <v>-0.93354301239426274</v>
      </c>
      <c r="F1747">
        <f t="shared" si="87"/>
        <v>1.7975681146839828</v>
      </c>
      <c r="G1747">
        <f>LN(F1747/参数实验室!$E$58)/参数实验室!$E$59</f>
        <v>0.11726260075325166</v>
      </c>
      <c r="H1747">
        <f>INDEX(神经网络!$F$10:$BN$70,MATCH(ROUND(G1747*2,1)/2,神经网络!$D$10:$D$70,0),MATCH(ROUND(E1747*2,1)/2,神经网络!$F$8:$BN$8,0))</f>
        <v>-1.9336419178296357E-2</v>
      </c>
      <c r="I1747">
        <f t="shared" si="84"/>
        <v>1943.7002188646857</v>
      </c>
      <c r="J1747">
        <f t="shared" si="85"/>
        <v>94.694146283069188</v>
      </c>
      <c r="K1747">
        <f t="shared" si="86"/>
        <v>20.526086301621888</v>
      </c>
    </row>
    <row r="1748" spans="1:11">
      <c r="A1748" s="862">
        <v>42151</v>
      </c>
      <c r="B1748">
        <v>237.48400000000001</v>
      </c>
      <c r="C1748">
        <v>426.62358399999999</v>
      </c>
      <c r="D1748">
        <v>0.81731799999999999</v>
      </c>
      <c r="E1748">
        <f>LN(D1748/参数实验室!$E$53)/参数实验室!$E$55</f>
        <v>-0.93095641310363919</v>
      </c>
      <c r="F1748">
        <f t="shared" si="87"/>
        <v>1.796430850078321</v>
      </c>
      <c r="G1748">
        <f>LN(F1748/参数实验室!$E$58)/参数实验室!$E$59</f>
        <v>0.11693043708146979</v>
      </c>
      <c r="H1748">
        <f>INDEX(神经网络!$F$10:$BN$70,MATCH(ROUND(G1748*2,1)/2,神经网络!$D$10:$D$70,0),MATCH(ROUND(E1748*2,1)/2,神经网络!$F$8:$BN$8,0))</f>
        <v>-1.9336419178296357E-2</v>
      </c>
      <c r="I1748">
        <f t="shared" si="84"/>
        <v>1943.673136915638</v>
      </c>
      <c r="J1748">
        <f t="shared" si="85"/>
        <v>94.76237979330422</v>
      </c>
      <c r="K1748">
        <f t="shared" si="86"/>
        <v>20.511020735814988</v>
      </c>
    </row>
    <row r="1749" spans="1:11">
      <c r="A1749" s="862">
        <v>42152</v>
      </c>
      <c r="B1749">
        <v>236.773</v>
      </c>
      <c r="C1749">
        <v>433.24694</v>
      </c>
      <c r="D1749">
        <v>0.81693400000000005</v>
      </c>
      <c r="E1749">
        <f>LN(D1749/参数实验室!$E$53)/参数实验室!$E$55</f>
        <v>-0.93151082607547264</v>
      </c>
      <c r="F1749">
        <f t="shared" si="87"/>
        <v>1.8297987523915311</v>
      </c>
      <c r="G1749">
        <f>LN(F1749/参数实验室!$E$58)/参数实验室!$E$59</f>
        <v>0.12658993175583519</v>
      </c>
      <c r="H1749">
        <f>INDEX(神经网络!$F$10:$BN$70,MATCH(ROUND(G1749*2,1)/2,神经网络!$D$10:$D$70,0),MATCH(ROUND(E1749*2,1)/2,神经网络!$F$8:$BN$8,0))</f>
        <v>-3.5957733245887628E-2</v>
      </c>
      <c r="I1749">
        <f t="shared" si="84"/>
        <v>1943.7856581609785</v>
      </c>
      <c r="J1749">
        <f t="shared" si="85"/>
        <v>94.478672040221738</v>
      </c>
      <c r="K1749">
        <f t="shared" si="86"/>
        <v>20.57380376105905</v>
      </c>
    </row>
    <row r="1750" spans="1:11">
      <c r="A1750" s="862">
        <v>42153</v>
      </c>
      <c r="B1750">
        <v>237.40600000000001</v>
      </c>
      <c r="C1750">
        <v>425.53674799999999</v>
      </c>
      <c r="D1750">
        <v>0.81601000000000001</v>
      </c>
      <c r="E1750">
        <f>LN(D1750/参数实验室!$E$53)/参数实验室!$E$55</f>
        <v>-0.93284595099558543</v>
      </c>
      <c r="F1750">
        <f t="shared" si="87"/>
        <v>1.7924431059029677</v>
      </c>
      <c r="G1750">
        <f>LN(F1750/参数实验室!$E$58)/参数实验室!$E$59</f>
        <v>0.11576406314901236</v>
      </c>
      <c r="H1750">
        <f>INDEX(神经网络!$F$10:$BN$70,MATCH(ROUND(G1750*2,1)/2,神经网络!$D$10:$D$70,0),MATCH(ROUND(E1750*2,1)/2,神经网络!$F$8:$BN$8,0))</f>
        <v>-1.9336419178296357E-2</v>
      </c>
      <c r="I1750">
        <f t="shared" si="84"/>
        <v>1943.5987999386557</v>
      </c>
      <c r="J1750">
        <f t="shared" si="85"/>
        <v>94.73125573600403</v>
      </c>
      <c r="K1750">
        <f t="shared" si="86"/>
        <v>20.516974939665683</v>
      </c>
    </row>
    <row r="1751" spans="1:11">
      <c r="A1751" s="862">
        <v>42154</v>
      </c>
      <c r="B1751">
        <v>237.09399999999999</v>
      </c>
      <c r="C1751">
        <v>425.27367099999998</v>
      </c>
      <c r="D1751">
        <v>0.80519399999999997</v>
      </c>
      <c r="E1751">
        <f>LN(D1751/参数实验室!$E$53)/参数实验室!$E$55</f>
        <v>-0.94858783222835497</v>
      </c>
      <c r="F1751">
        <f t="shared" si="87"/>
        <v>1.7936922528617341</v>
      </c>
      <c r="G1751">
        <f>LN(F1751/参数实验室!$E$58)/参数实验室!$E$59</f>
        <v>0.11612970459454508</v>
      </c>
      <c r="H1751">
        <f>INDEX(神经网络!$F$10:$BN$70,MATCH(ROUND(G1751*2,1)/2,神经网络!$D$10:$D$70,0),MATCH(ROUND(E1751*2,1)/2,神经网络!$F$8:$BN$8,0))</f>
        <v>-1.9336419178296357E-2</v>
      </c>
      <c r="I1751">
        <f t="shared" ref="I1751:I1814" si="88">I1750*(1+(B1751-B1750)/B1750*H1750)</f>
        <v>1943.648190683735</v>
      </c>
      <c r="J1751">
        <f t="shared" ref="J1751:J1814" si="89">J1750*B1751/B1750</f>
        <v>94.606759506803272</v>
      </c>
      <c r="K1751">
        <f t="shared" ref="K1751:K1814" si="90">I1751/J1751</f>
        <v>20.544495983333679</v>
      </c>
    </row>
    <row r="1752" spans="1:11">
      <c r="A1752" s="862">
        <v>42155</v>
      </c>
      <c r="B1752">
        <v>232.60300000000001</v>
      </c>
      <c r="C1752">
        <v>425.63089500000001</v>
      </c>
      <c r="D1752">
        <v>0.79414399999999996</v>
      </c>
      <c r="E1752">
        <f>LN(D1752/参数实验室!$E$53)/参数实验室!$E$55</f>
        <v>-0.96489017830413104</v>
      </c>
      <c r="F1752">
        <f t="shared" si="87"/>
        <v>1.8298598685313603</v>
      </c>
      <c r="G1752">
        <f>LN(F1752/参数实验室!$E$58)/参数实验室!$E$59</f>
        <v>0.12660746183522925</v>
      </c>
      <c r="H1752">
        <f>INDEX(神经网络!$F$10:$BN$70,MATCH(ROUND(G1752*2,1)/2,神经网络!$D$10:$D$70,0),MATCH(ROUND(E1752*2,1)/2,神经网络!$F$8:$BN$8,0))</f>
        <v>-3.5957733245887628E-2</v>
      </c>
      <c r="I1752">
        <f t="shared" si="88"/>
        <v>1944.3600861088007</v>
      </c>
      <c r="J1752">
        <f t="shared" si="89"/>
        <v>92.814732053788632</v>
      </c>
      <c r="K1752">
        <f t="shared" si="90"/>
        <v>20.948830461332278</v>
      </c>
    </row>
    <row r="1753" spans="1:11">
      <c r="A1753" s="862">
        <v>42156</v>
      </c>
      <c r="B1753">
        <v>231.89500000000001</v>
      </c>
      <c r="C1753">
        <v>430.42076300000002</v>
      </c>
      <c r="D1753">
        <v>0.77376500000000004</v>
      </c>
      <c r="E1753">
        <f>LN(D1753/参数实验室!$E$53)/参数实验室!$E$55</f>
        <v>-0.99555974569066741</v>
      </c>
      <c r="F1753">
        <f t="shared" si="87"/>
        <v>1.8561019556264688</v>
      </c>
      <c r="G1753">
        <f>LN(F1753/参数实验室!$E$58)/参数实验室!$E$59</f>
        <v>0.13408095118895391</v>
      </c>
      <c r="H1753">
        <f>INDEX(神经网络!$F$10:$BN$70,MATCH(ROUND(G1753*2,1)/2,神经网络!$D$10:$D$70,0),MATCH(ROUND(E1753*2,1)/2,神经网络!$F$8:$BN$8,0))</f>
        <v>-4.4335129639254164E-2</v>
      </c>
      <c r="I1753">
        <f t="shared" si="88"/>
        <v>1944.5728936184532</v>
      </c>
      <c r="J1753">
        <f t="shared" si="89"/>
        <v>92.532221379833089</v>
      </c>
      <c r="K1753">
        <f t="shared" si="90"/>
        <v>21.015089280481302</v>
      </c>
    </row>
    <row r="1754" spans="1:11">
      <c r="A1754" s="862">
        <v>42157</v>
      </c>
      <c r="B1754">
        <v>222.59700000000001</v>
      </c>
      <c r="C1754">
        <v>428.09459199999998</v>
      </c>
      <c r="D1754">
        <v>0.781412</v>
      </c>
      <c r="E1754">
        <f>LN(D1754/参数实验室!$E$53)/参数实验室!$E$55</f>
        <v>-0.98395766339915203</v>
      </c>
      <c r="F1754">
        <f t="shared" si="87"/>
        <v>1.9231822171907076</v>
      </c>
      <c r="G1754">
        <f>LN(F1754/参数实验室!$E$58)/参数实验室!$E$59</f>
        <v>0.15271466215785826</v>
      </c>
      <c r="H1754">
        <f>INDEX(神经网络!$F$10:$BN$70,MATCH(ROUND(G1754*2,1)/2,神经网络!$D$10:$D$70,0),MATCH(ROUND(E1754*2,1)/2,神经网络!$F$8:$BN$8,0))</f>
        <v>-4.4335129639254164E-2</v>
      </c>
      <c r="I1754">
        <f t="shared" si="88"/>
        <v>1948.0296626889412</v>
      </c>
      <c r="J1754">
        <f t="shared" si="89"/>
        <v>88.822074139100479</v>
      </c>
      <c r="K1754">
        <f t="shared" si="90"/>
        <v>21.931819106568202</v>
      </c>
    </row>
    <row r="1755" spans="1:11">
      <c r="A1755" s="862">
        <v>42158</v>
      </c>
      <c r="B1755">
        <v>225.69499999999999</v>
      </c>
      <c r="C1755">
        <v>424.29220900000001</v>
      </c>
      <c r="D1755">
        <v>0.781559</v>
      </c>
      <c r="E1755">
        <f>LN(D1755/参数实验室!$E$53)/参数实验室!$E$55</f>
        <v>-0.98373574792231311</v>
      </c>
      <c r="F1755">
        <f t="shared" si="87"/>
        <v>1.8799362369569552</v>
      </c>
      <c r="G1755">
        <f>LN(F1755/参数实验室!$E$58)/参数实验室!$E$59</f>
        <v>0.14077771818489102</v>
      </c>
      <c r="H1755">
        <f>INDEX(神经网络!$F$10:$BN$70,MATCH(ROUND(G1755*2,1)/2,神经网络!$D$10:$D$70,0),MATCH(ROUND(E1755*2,1)/2,神经网络!$F$8:$BN$8,0))</f>
        <v>-4.4335129639254164E-2</v>
      </c>
      <c r="I1755">
        <f t="shared" si="88"/>
        <v>1946.8276594032832</v>
      </c>
      <c r="J1755">
        <f t="shared" si="89"/>
        <v>90.058257850843816</v>
      </c>
      <c r="K1755">
        <f t="shared" si="90"/>
        <v>21.617425274067102</v>
      </c>
    </row>
    <row r="1756" spans="1:11">
      <c r="A1756" s="862">
        <v>42159</v>
      </c>
      <c r="B1756">
        <v>226.09200000000001</v>
      </c>
      <c r="C1756">
        <v>428.48356000000001</v>
      </c>
      <c r="D1756">
        <v>0.77606900000000001</v>
      </c>
      <c r="E1756">
        <f>LN(D1756/参数实验室!$E$53)/参数实验室!$E$55</f>
        <v>-0.99205207522209238</v>
      </c>
      <c r="F1756">
        <f t="shared" si="87"/>
        <v>1.8951734692072253</v>
      </c>
      <c r="G1756">
        <f>LN(F1756/参数实验室!$E$58)/参数实验室!$E$59</f>
        <v>0.14501461035676663</v>
      </c>
      <c r="H1756">
        <f>INDEX(神经网络!$F$10:$BN$70,MATCH(ROUND(G1756*2,1)/2,神经网络!$D$10:$D$70,0),MATCH(ROUND(E1756*2,1)/2,神经网络!$F$8:$BN$8,0))</f>
        <v>-4.4335129639254164E-2</v>
      </c>
      <c r="I1756">
        <f t="shared" si="88"/>
        <v>1946.6758341342431</v>
      </c>
      <c r="J1756">
        <f t="shared" si="89"/>
        <v>90.21667132197426</v>
      </c>
      <c r="K1756">
        <f t="shared" si="90"/>
        <v>21.57778385756167</v>
      </c>
    </row>
    <row r="1757" spans="1:11">
      <c r="A1757" s="862">
        <v>42160</v>
      </c>
      <c r="B1757">
        <v>224.56700000000001</v>
      </c>
      <c r="C1757">
        <v>435.754456</v>
      </c>
      <c r="D1757">
        <v>0.78040200000000004</v>
      </c>
      <c r="E1757">
        <f>LN(D1757/参数实验室!$E$53)/参数实验室!$E$55</f>
        <v>-0.98548351851700111</v>
      </c>
      <c r="F1757">
        <f t="shared" si="87"/>
        <v>1.9404207029527936</v>
      </c>
      <c r="G1757">
        <f>LN(F1757/参数实验室!$E$58)/参数实验室!$E$59</f>
        <v>0.15739824335139013</v>
      </c>
      <c r="H1757">
        <f>INDEX(神经网络!$F$10:$BN$70,MATCH(ROUND(G1757*2,1)/2,神经网络!$D$10:$D$70,0),MATCH(ROUND(E1757*2,1)/2,神经网络!$F$8:$BN$8,0))</f>
        <v>-4.4335129639254164E-2</v>
      </c>
      <c r="I1757">
        <f t="shared" si="88"/>
        <v>1947.2579725617184</v>
      </c>
      <c r="J1757">
        <f t="shared" si="89"/>
        <v>89.608156099118034</v>
      </c>
      <c r="K1757">
        <f t="shared" si="90"/>
        <v>21.730811762355685</v>
      </c>
    </row>
    <row r="1758" spans="1:11">
      <c r="A1758" s="862">
        <v>42161</v>
      </c>
      <c r="B1758">
        <v>225.226</v>
      </c>
      <c r="C1758">
        <v>425.09723100000002</v>
      </c>
      <c r="D1758">
        <v>0.78204300000000004</v>
      </c>
      <c r="E1758">
        <f>LN(D1758/参数实验室!$E$53)/参数实验室!$E$55</f>
        <v>-0.98300538228154299</v>
      </c>
      <c r="F1758">
        <f t="shared" si="87"/>
        <v>1.8874252128972677</v>
      </c>
      <c r="G1758">
        <f>LN(F1758/参数实验室!$E$58)/参数实验室!$E$59</f>
        <v>0.14286439053131961</v>
      </c>
      <c r="H1758">
        <f>INDEX(神经网络!$F$10:$BN$70,MATCH(ROUND(G1758*2,1)/2,神经网络!$D$10:$D$70,0),MATCH(ROUND(E1758*2,1)/2,神经网络!$F$8:$BN$8,0))</f>
        <v>-4.4335129639254164E-2</v>
      </c>
      <c r="I1758">
        <f t="shared" si="88"/>
        <v>1947.0046283707313</v>
      </c>
      <c r="J1758">
        <f t="shared" si="89"/>
        <v>89.871114480667046</v>
      </c>
      <c r="K1758">
        <f t="shared" si="90"/>
        <v>21.664409522701185</v>
      </c>
    </row>
    <row r="1759" spans="1:11">
      <c r="A1759" s="862">
        <v>42162</v>
      </c>
      <c r="B1759">
        <v>225.02600000000001</v>
      </c>
      <c r="C1759">
        <v>425.75120399999997</v>
      </c>
      <c r="D1759">
        <v>0.77660799999999997</v>
      </c>
      <c r="E1759">
        <f>LN(D1759/参数实验室!$E$53)/参数实验室!$E$55</f>
        <v>-0.9912329904748538</v>
      </c>
      <c r="F1759">
        <f t="shared" si="87"/>
        <v>1.892008941189018</v>
      </c>
      <c r="G1759">
        <f>LN(F1759/参数实验室!$E$58)/参数实验室!$E$59</f>
        <v>0.14413748560735012</v>
      </c>
      <c r="H1759">
        <f>INDEX(神经网络!$F$10:$BN$70,MATCH(ROUND(G1759*2,1)/2,神经网络!$D$10:$D$70,0),MATCH(ROUND(E1759*2,1)/2,神经网络!$F$8:$BN$8,0))</f>
        <v>-4.4335129639254164E-2</v>
      </c>
      <c r="I1759">
        <f t="shared" si="88"/>
        <v>1947.0812808909618</v>
      </c>
      <c r="J1759">
        <f t="shared" si="89"/>
        <v>89.791309205538354</v>
      </c>
      <c r="K1759">
        <f t="shared" si="90"/>
        <v>21.684518224742238</v>
      </c>
    </row>
    <row r="1760" spans="1:11">
      <c r="A1760" s="862">
        <v>42163</v>
      </c>
      <c r="B1760">
        <v>223.46899999999999</v>
      </c>
      <c r="C1760">
        <v>417.95947799999999</v>
      </c>
      <c r="D1760">
        <v>0.79532599999999998</v>
      </c>
      <c r="E1760">
        <f>LN(D1760/参数实验室!$E$53)/参数实验室!$E$55</f>
        <v>-0.96313554488365094</v>
      </c>
      <c r="F1760">
        <f t="shared" si="87"/>
        <v>1.8703241970922142</v>
      </c>
      <c r="G1760">
        <f>LN(F1760/参数实验室!$E$58)/参数实验室!$E$59</f>
        <v>0.13808727621641934</v>
      </c>
      <c r="H1760">
        <f>INDEX(神经网络!$F$10:$BN$70,MATCH(ROUND(G1760*2,1)/2,神经网络!$D$10:$D$70,0),MATCH(ROUND(E1760*2,1)/2,神经网络!$F$8:$BN$8,0))</f>
        <v>-3.5957733245887628E-2</v>
      </c>
      <c r="I1760">
        <f t="shared" si="88"/>
        <v>1947.6785746493147</v>
      </c>
      <c r="J1760">
        <f t="shared" si="89"/>
        <v>89.170025138661515</v>
      </c>
      <c r="K1760">
        <f t="shared" si="90"/>
        <v>21.842301509062356</v>
      </c>
    </row>
    <row r="1761" spans="1:11">
      <c r="A1761" s="862">
        <v>42164</v>
      </c>
      <c r="B1761">
        <v>228.46199999999999</v>
      </c>
      <c r="C1761">
        <v>412.037846</v>
      </c>
      <c r="D1761">
        <v>0.797512</v>
      </c>
      <c r="E1761">
        <f>LN(D1761/参数实验室!$E$53)/参数实验室!$E$55</f>
        <v>-0.95989737225035332</v>
      </c>
      <c r="F1761">
        <f t="shared" si="87"/>
        <v>1.8035290157662982</v>
      </c>
      <c r="G1761">
        <f>LN(F1761/参数实验室!$E$58)/参数实验室!$E$59</f>
        <v>0.11900018559343471</v>
      </c>
      <c r="H1761">
        <f>INDEX(神经网络!$F$10:$BN$70,MATCH(ROUND(G1761*2,1)/2,神经网络!$D$10:$D$70,0),MATCH(ROUND(E1761*2,1)/2,神经网络!$F$8:$BN$8,0))</f>
        <v>-1.9336419178296357E-2</v>
      </c>
      <c r="I1761">
        <f t="shared" si="88"/>
        <v>1946.1137925344199</v>
      </c>
      <c r="J1761">
        <f t="shared" si="89"/>
        <v>91.16236383224917</v>
      </c>
      <c r="K1761">
        <f t="shared" si="90"/>
        <v>21.347776765810146</v>
      </c>
    </row>
    <row r="1762" spans="1:11">
      <c r="A1762" s="862">
        <v>42165</v>
      </c>
      <c r="B1762">
        <v>229.27699999999999</v>
      </c>
      <c r="C1762">
        <v>409.33663200000001</v>
      </c>
      <c r="D1762">
        <v>0.79522300000000001</v>
      </c>
      <c r="E1762">
        <f>LN(D1762/参数实验室!$E$53)/参数实验室!$E$55</f>
        <v>-0.96328834065957336</v>
      </c>
      <c r="F1762">
        <f t="shared" si="87"/>
        <v>1.7853366539164419</v>
      </c>
      <c r="G1762">
        <f>LN(F1762/参数实验室!$E$58)/参数实验室!$E$59</f>
        <v>0.11367905221340281</v>
      </c>
      <c r="H1762">
        <f>INDEX(神经网络!$F$10:$BN$70,MATCH(ROUND(G1762*2,1)/2,神经网络!$D$10:$D$70,0),MATCH(ROUND(E1762*2,1)/2,神经网络!$F$8:$BN$8,0))</f>
        <v>-1.9336419178296357E-2</v>
      </c>
      <c r="I1762">
        <f t="shared" si="88"/>
        <v>1945.9795506879429</v>
      </c>
      <c r="J1762">
        <f t="shared" si="89"/>
        <v>91.487570328398576</v>
      </c>
      <c r="K1762">
        <f t="shared" si="90"/>
        <v>21.270425520130939</v>
      </c>
    </row>
    <row r="1763" spans="1:11">
      <c r="A1763" s="862">
        <v>42166</v>
      </c>
      <c r="B1763">
        <v>228.785</v>
      </c>
      <c r="C1763">
        <v>413.88116100000002</v>
      </c>
      <c r="D1763">
        <v>0.79912899999999998</v>
      </c>
      <c r="E1763">
        <f>LN(D1763/参数实验室!$E$53)/参数实验室!$E$55</f>
        <v>-0.9575077785374142</v>
      </c>
      <c r="F1763">
        <f t="shared" si="87"/>
        <v>1.8090397578512578</v>
      </c>
      <c r="G1763">
        <f>LN(F1763/参数实验室!$E$58)/参数实验室!$E$59</f>
        <v>0.12060144923067873</v>
      </c>
      <c r="H1763">
        <f>INDEX(神经网络!$F$10:$BN$70,MATCH(ROUND(G1763*2,1)/2,神经网络!$D$10:$D$70,0),MATCH(ROUND(E1763*2,1)/2,神经网络!$F$8:$BN$8,0))</f>
        <v>-1.9336419178296357E-2</v>
      </c>
      <c r="I1763">
        <f t="shared" si="88"/>
        <v>1946.060296301074</v>
      </c>
      <c r="J1763">
        <f t="shared" si="89"/>
        <v>91.29124935158201</v>
      </c>
      <c r="K1763">
        <f t="shared" si="90"/>
        <v>21.317051854623898</v>
      </c>
    </row>
    <row r="1764" spans="1:11">
      <c r="A1764" s="862">
        <v>42167</v>
      </c>
      <c r="B1764">
        <v>229.66900000000001</v>
      </c>
      <c r="C1764">
        <v>419.951866</v>
      </c>
      <c r="D1764">
        <v>0.79991699999999999</v>
      </c>
      <c r="E1764">
        <f>LN(D1764/参数实验室!$E$53)/参数实验室!$E$55</f>
        <v>-0.9563450282081507</v>
      </c>
      <c r="F1764">
        <f t="shared" si="87"/>
        <v>1.8285091414165602</v>
      </c>
      <c r="G1764">
        <f>LN(F1764/参数实验室!$E$58)/参数实验室!$E$59</f>
        <v>0.12621989315771795</v>
      </c>
      <c r="H1764">
        <f>INDEX(神经网络!$F$10:$BN$70,MATCH(ROUND(G1764*2,1)/2,神经网络!$D$10:$D$70,0),MATCH(ROUND(E1764*2,1)/2,神经网络!$F$8:$BN$8,0))</f>
        <v>-3.5957733245887628E-2</v>
      </c>
      <c r="I1764">
        <f t="shared" si="88"/>
        <v>1945.9148987598462</v>
      </c>
      <c r="J1764">
        <f t="shared" si="89"/>
        <v>91.643988667650802</v>
      </c>
      <c r="K1764">
        <f t="shared" si="90"/>
        <v>21.233415601505026</v>
      </c>
    </row>
    <row r="1765" spans="1:11">
      <c r="A1765" s="862">
        <v>42168</v>
      </c>
      <c r="B1765">
        <v>230.25899999999999</v>
      </c>
      <c r="C1765">
        <v>418.88371000000001</v>
      </c>
      <c r="D1765">
        <v>0.81144099999999997</v>
      </c>
      <c r="E1765">
        <f>LN(D1765/参数实验室!$E$53)/参数实验室!$E$55</f>
        <v>-0.93947018328712206</v>
      </c>
      <c r="F1765">
        <f t="shared" si="87"/>
        <v>1.8191849612827296</v>
      </c>
      <c r="G1765">
        <f>LN(F1765/参数实验室!$E$58)/参数实验室!$E$59</f>
        <v>0.12353663948412522</v>
      </c>
      <c r="H1765">
        <f>INDEX(神经网络!$F$10:$BN$70,MATCH(ROUND(G1765*2,1)/2,神经网络!$D$10:$D$70,0),MATCH(ROUND(E1765*2,1)/2,神经网络!$F$8:$BN$8,0))</f>
        <v>-1.9336419178296357E-2</v>
      </c>
      <c r="I1765">
        <f t="shared" si="88"/>
        <v>1945.7351500500909</v>
      </c>
      <c r="J1765">
        <f t="shared" si="89"/>
        <v>91.879414229280414</v>
      </c>
      <c r="K1765">
        <f t="shared" si="90"/>
        <v>21.177052187061268</v>
      </c>
    </row>
    <row r="1766" spans="1:11">
      <c r="A1766" s="862">
        <v>42169</v>
      </c>
      <c r="B1766">
        <v>232.483</v>
      </c>
      <c r="C1766">
        <v>418.945584</v>
      </c>
      <c r="D1766">
        <v>0.80992399999999998</v>
      </c>
      <c r="E1766">
        <f>LN(D1766/参数实验室!$E$53)/参数实验室!$E$55</f>
        <v>-0.94167781228286329</v>
      </c>
      <c r="F1766">
        <f t="shared" si="87"/>
        <v>1.8020482529905413</v>
      </c>
      <c r="G1766">
        <f>LN(F1766/参数实验室!$E$58)/参数实验室!$E$59</f>
        <v>0.11856908437692247</v>
      </c>
      <c r="H1766">
        <f>INDEX(神经网络!$F$10:$BN$70,MATCH(ROUND(G1766*2,1)/2,神经网络!$D$10:$D$70,0),MATCH(ROUND(E1766*2,1)/2,神经网络!$F$8:$BN$8,0))</f>
        <v>-1.9336419178296357E-2</v>
      </c>
      <c r="I1766">
        <f t="shared" si="88"/>
        <v>1945.3717558885241</v>
      </c>
      <c r="J1766">
        <f t="shared" si="89"/>
        <v>92.766848888711408</v>
      </c>
      <c r="K1766">
        <f t="shared" si="90"/>
        <v>20.970549061360348</v>
      </c>
    </row>
    <row r="1767" spans="1:11">
      <c r="A1767" s="862">
        <v>42170</v>
      </c>
      <c r="B1767">
        <v>233.49299999999999</v>
      </c>
      <c r="C1767">
        <v>415.84114699999998</v>
      </c>
      <c r="D1767">
        <v>0.82488799999999995</v>
      </c>
      <c r="E1767">
        <f>LN(D1767/参数实验室!$E$53)/参数实验室!$E$55</f>
        <v>-0.92007982963754642</v>
      </c>
      <c r="F1767">
        <f t="shared" si="87"/>
        <v>1.780957660400954</v>
      </c>
      <c r="G1767">
        <f>LN(F1767/参数实验室!$E$58)/参数实验室!$E$59</f>
        <v>0.11239013245315224</v>
      </c>
      <c r="H1767">
        <f>INDEX(神经网络!$F$10:$BN$70,MATCH(ROUND(G1767*2,1)/2,神经网络!$D$10:$D$70,0),MATCH(ROUND(E1767*2,1)/2,神经网络!$F$8:$BN$8,0))</f>
        <v>-7.8584219924753118E-2</v>
      </c>
      <c r="I1767">
        <f t="shared" si="88"/>
        <v>1945.2083345245244</v>
      </c>
      <c r="J1767">
        <f t="shared" si="89"/>
        <v>93.169865528111274</v>
      </c>
      <c r="K1767">
        <f t="shared" si="90"/>
        <v>20.878084598475834</v>
      </c>
    </row>
    <row r="1768" spans="1:11">
      <c r="A1768" s="862">
        <v>42171</v>
      </c>
      <c r="B1768">
        <v>236.59399999999999</v>
      </c>
      <c r="C1768">
        <v>431.63705700000003</v>
      </c>
      <c r="D1768">
        <v>0.87513200000000002</v>
      </c>
      <c r="E1768">
        <f>LN(D1768/参数实验室!$E$53)/参数实验室!$E$55</f>
        <v>-0.85032442676499642</v>
      </c>
      <c r="F1768">
        <f t="shared" si="87"/>
        <v>1.8243787120552508</v>
      </c>
      <c r="G1768">
        <f>LN(F1768/参数实验室!$E$58)/参数实验室!$E$59</f>
        <v>0.12503295637738529</v>
      </c>
      <c r="H1768">
        <f>INDEX(神经网络!$F$10:$BN$70,MATCH(ROUND(G1768*2,1)/2,神经网络!$D$10:$D$70,0),MATCH(ROUND(E1768*2,1)/2,神经网络!$F$8:$BN$8,0))</f>
        <v>-8.0255647679539785E-2</v>
      </c>
      <c r="I1768">
        <f t="shared" si="88"/>
        <v>1943.1781787197906</v>
      </c>
      <c r="J1768">
        <f t="shared" si="89"/>
        <v>94.407246318981549</v>
      </c>
      <c r="K1768">
        <f t="shared" si="90"/>
        <v>20.58293462086813</v>
      </c>
    </row>
    <row r="1769" spans="1:11">
      <c r="A1769" s="862">
        <v>42172</v>
      </c>
      <c r="B1769">
        <v>252.393</v>
      </c>
      <c r="C1769">
        <v>427.845326</v>
      </c>
      <c r="D1769">
        <v>0.863259</v>
      </c>
      <c r="E1769">
        <f>LN(D1769/参数实验室!$E$53)/参数实验室!$E$55</f>
        <v>-0.86643982090939531</v>
      </c>
      <c r="F1769">
        <f t="shared" si="87"/>
        <v>1.6951552776820276</v>
      </c>
      <c r="G1769">
        <f>LN(F1769/参数实验室!$E$58)/参数实验室!$E$59</f>
        <v>8.647447462091902E-2</v>
      </c>
      <c r="H1769">
        <f>INDEX(神经网络!$F$10:$BN$70,MATCH(ROUND(G1769*2,1)/2,神经网络!$D$10:$D$70,0),MATCH(ROUND(E1769*2,1)/2,神经网络!$F$8:$BN$8,0))</f>
        <v>-0.12697389629421324</v>
      </c>
      <c r="I1769">
        <f t="shared" si="88"/>
        <v>1932.7642619807473</v>
      </c>
      <c r="J1769">
        <f t="shared" si="89"/>
        <v>100.7114640277721</v>
      </c>
      <c r="K1769">
        <f t="shared" si="90"/>
        <v>19.191104812534252</v>
      </c>
    </row>
    <row r="1770" spans="1:11">
      <c r="A1770" s="862">
        <v>42173</v>
      </c>
      <c r="B1770">
        <v>248.93799999999999</v>
      </c>
      <c r="C1770">
        <v>420.600031</v>
      </c>
      <c r="D1770">
        <v>0.86709800000000004</v>
      </c>
      <c r="E1770">
        <f>LN(D1770/参数实验室!$E$53)/参数实验室!$E$55</f>
        <v>-0.86120497037308785</v>
      </c>
      <c r="F1770">
        <f t="shared" si="87"/>
        <v>1.6895774490033664</v>
      </c>
      <c r="G1770">
        <f>LN(F1770/参数实验室!$E$58)/参数实验室!$E$59</f>
        <v>8.4744619521492051E-2</v>
      </c>
      <c r="H1770">
        <f>INDEX(神经网络!$F$10:$BN$70,MATCH(ROUND(G1770*2,1)/2,神经网络!$D$10:$D$70,0),MATCH(ROUND(E1770*2,1)/2,神经网络!$F$8:$BN$8,0))</f>
        <v>-0.12697389629421324</v>
      </c>
      <c r="I1770">
        <f t="shared" si="88"/>
        <v>1936.1236802449755</v>
      </c>
      <c r="J1770">
        <f t="shared" si="89"/>
        <v>99.332827899924041</v>
      </c>
      <c r="K1770">
        <f t="shared" si="90"/>
        <v>19.491277165647432</v>
      </c>
    </row>
    <row r="1771" spans="1:11">
      <c r="A1771" s="862">
        <v>42174</v>
      </c>
      <c r="B1771">
        <v>249.827</v>
      </c>
      <c r="C1771">
        <v>420.36979500000001</v>
      </c>
      <c r="D1771">
        <v>0.85251699999999997</v>
      </c>
      <c r="E1771">
        <f>LN(D1771/参数实验室!$E$53)/参数实验室!$E$55</f>
        <v>-0.881212232843399</v>
      </c>
      <c r="F1771">
        <f t="shared" si="87"/>
        <v>1.6826435693499902</v>
      </c>
      <c r="G1771">
        <f>LN(F1771/参数实验室!$E$58)/参数实验室!$E$59</f>
        <v>8.2586231990364842E-2</v>
      </c>
      <c r="H1771">
        <f>INDEX(神经网络!$F$10:$BN$70,MATCH(ROUND(G1771*2,1)/2,神经网络!$D$10:$D$70,0),MATCH(ROUND(E1771*2,1)/2,神经网络!$F$8:$BN$8,0))</f>
        <v>-7.8584219924753118E-2</v>
      </c>
      <c r="I1771">
        <f t="shared" si="88"/>
        <v>1935.2457538464021</v>
      </c>
      <c r="J1771">
        <f t="shared" si="89"/>
        <v>99.687562347871051</v>
      </c>
      <c r="K1771">
        <f t="shared" si="90"/>
        <v>19.413111407952204</v>
      </c>
    </row>
    <row r="1772" spans="1:11">
      <c r="A1772" s="862">
        <v>42175</v>
      </c>
      <c r="B1772">
        <v>243.995</v>
      </c>
      <c r="C1772">
        <v>426.828327</v>
      </c>
      <c r="D1772">
        <v>0.85520700000000005</v>
      </c>
      <c r="E1772">
        <f>LN(D1772/参数实验室!$E$53)/参数实验室!$E$55</f>
        <v>-0.87749554460682189</v>
      </c>
      <c r="F1772">
        <f t="shared" si="87"/>
        <v>1.7493322691038751</v>
      </c>
      <c r="G1772">
        <f>LN(F1772/参数实验室!$E$58)/参数实验室!$E$59</f>
        <v>0.10298628242330878</v>
      </c>
      <c r="H1772">
        <f>INDEX(神经网络!$F$10:$BN$70,MATCH(ROUND(G1772*2,1)/2,神经网络!$D$10:$D$70,0),MATCH(ROUND(E1772*2,1)/2,神经网络!$F$8:$BN$8,0))</f>
        <v>-7.8584219924753118E-2</v>
      </c>
      <c r="I1772">
        <f t="shared" si="88"/>
        <v>1938.7959276261786</v>
      </c>
      <c r="J1772">
        <f t="shared" si="89"/>
        <v>97.360440525118577</v>
      </c>
      <c r="K1772">
        <f t="shared" si="90"/>
        <v>19.913590336785479</v>
      </c>
    </row>
    <row r="1773" spans="1:11">
      <c r="A1773" s="862">
        <v>42176</v>
      </c>
      <c r="B1773">
        <v>244.76499999999999</v>
      </c>
      <c r="C1773">
        <v>431.29014799999999</v>
      </c>
      <c r="D1773">
        <v>0.85070299999999999</v>
      </c>
      <c r="E1773">
        <f>LN(D1773/参数实验室!$E$53)/参数实验室!$E$55</f>
        <v>-0.88372520614542349</v>
      </c>
      <c r="F1773">
        <f t="shared" si="87"/>
        <v>1.7620580883704779</v>
      </c>
      <c r="G1773">
        <f>LN(F1773/参数实验室!$E$58)/参数实验室!$E$59</f>
        <v>0.10679060279585754</v>
      </c>
      <c r="H1773">
        <f>INDEX(神经网络!$F$10:$BN$70,MATCH(ROUND(G1773*2,1)/2,神经网络!$D$10:$D$70,0),MATCH(ROUND(E1773*2,1)/2,神经网络!$F$8:$BN$8,0))</f>
        <v>-7.8584219924753118E-2</v>
      </c>
      <c r="I1773">
        <f t="shared" si="88"/>
        <v>1938.3151134722586</v>
      </c>
      <c r="J1773">
        <f t="shared" si="89"/>
        <v>97.667690834364009</v>
      </c>
      <c r="K1773">
        <f t="shared" si="90"/>
        <v>19.846021718271952</v>
      </c>
    </row>
    <row r="1774" spans="1:11">
      <c r="A1774" s="862">
        <v>42177</v>
      </c>
      <c r="B1774">
        <v>243.89099999999999</v>
      </c>
      <c r="C1774">
        <v>419.60987699999998</v>
      </c>
      <c r="D1774">
        <v>0.86017500000000002</v>
      </c>
      <c r="E1774">
        <f>LN(D1774/参数实验室!$E$53)/参数实验室!$E$55</f>
        <v>-0.87066204570932559</v>
      </c>
      <c r="F1774">
        <f t="shared" si="87"/>
        <v>1.7204811862676359</v>
      </c>
      <c r="G1774">
        <f>LN(F1774/参数实验室!$E$58)/参数实验室!$E$59</f>
        <v>9.4257884395128055E-2</v>
      </c>
      <c r="H1774">
        <f>INDEX(神经网络!$F$10:$BN$70,MATCH(ROUND(G1774*2,1)/2,神经网络!$D$10:$D$70,0),MATCH(ROUND(E1774*2,1)/2,神经网络!$F$8:$BN$8,0))</f>
        <v>-0.12697389629421324</v>
      </c>
      <c r="I1774">
        <f t="shared" si="88"/>
        <v>1938.8590169614599</v>
      </c>
      <c r="J1774">
        <f t="shared" si="89"/>
        <v>97.318941782051652</v>
      </c>
      <c r="K1774">
        <f t="shared" si="90"/>
        <v>19.922730163913887</v>
      </c>
    </row>
    <row r="1775" spans="1:11">
      <c r="A1775" s="862">
        <v>42178</v>
      </c>
      <c r="B1775">
        <v>246.69800000000001</v>
      </c>
      <c r="C1775">
        <v>421.67805900000002</v>
      </c>
      <c r="D1775">
        <v>0.85051100000000002</v>
      </c>
      <c r="E1775">
        <f>LN(D1775/参数实验室!$E$53)/参数实验室!$E$55</f>
        <v>-0.88399150141903904</v>
      </c>
      <c r="F1775">
        <f t="shared" si="87"/>
        <v>1.7092885187557256</v>
      </c>
      <c r="G1775">
        <f>LN(F1775/参数实验室!$E$58)/参数实验室!$E$59</f>
        <v>9.083226800930104E-2</v>
      </c>
      <c r="H1775">
        <f>INDEX(神经网络!$F$10:$BN$70,MATCH(ROUND(G1775*2,1)/2,神经网络!$D$10:$D$70,0),MATCH(ROUND(E1775*2,1)/2,神经网络!$F$8:$BN$8,0))</f>
        <v>-7.8584219924753118E-2</v>
      </c>
      <c r="I1775">
        <f t="shared" si="88"/>
        <v>1936.0256207070563</v>
      </c>
      <c r="J1775">
        <f t="shared" si="89"/>
        <v>98.439008818482762</v>
      </c>
      <c r="K1775">
        <f t="shared" si="90"/>
        <v>19.667260407680487</v>
      </c>
    </row>
    <row r="1776" spans="1:11">
      <c r="A1776" s="862">
        <v>42179</v>
      </c>
      <c r="B1776">
        <v>244.15700000000001</v>
      </c>
      <c r="C1776">
        <v>417.72076900000002</v>
      </c>
      <c r="D1776">
        <v>0.83795600000000003</v>
      </c>
      <c r="E1776">
        <f>LN(D1776/参数实验室!$E$53)/参数实验室!$E$55</f>
        <v>-0.9015364993013788</v>
      </c>
      <c r="F1776">
        <f t="shared" si="87"/>
        <v>1.7108695183836631</v>
      </c>
      <c r="G1776">
        <f>LN(F1776/参数实验室!$E$58)/参数实验室!$E$59</f>
        <v>9.1317505297711279E-2</v>
      </c>
      <c r="H1776">
        <f>INDEX(神经网络!$F$10:$BN$70,MATCH(ROUND(G1776*2,1)/2,神经网络!$D$10:$D$70,0),MATCH(ROUND(E1776*2,1)/2,神经网络!$F$8:$BN$8,0))</f>
        <v>-7.8584219924753118E-2</v>
      </c>
      <c r="I1776">
        <f t="shared" si="88"/>
        <v>1937.5926801947032</v>
      </c>
      <c r="J1776">
        <f t="shared" si="89"/>
        <v>97.425082797972806</v>
      </c>
      <c r="K1776">
        <f t="shared" si="90"/>
        <v>19.888027031115033</v>
      </c>
    </row>
    <row r="1777" spans="1:11">
      <c r="A1777" s="862">
        <v>42180</v>
      </c>
      <c r="B1777">
        <v>240.82300000000001</v>
      </c>
      <c r="C1777">
        <v>415.79251099999999</v>
      </c>
      <c r="D1777">
        <v>0.84484899999999996</v>
      </c>
      <c r="E1777">
        <f>LN(D1777/参数实验室!$E$53)/参数实验室!$E$55</f>
        <v>-0.89187158317400617</v>
      </c>
      <c r="F1777">
        <f t="shared" si="87"/>
        <v>1.7265481743853368</v>
      </c>
      <c r="G1777">
        <f>LN(F1777/参数实验室!$E$58)/参数实验室!$E$59</f>
        <v>9.6105438446956307E-2</v>
      </c>
      <c r="H1777">
        <f>INDEX(神经网络!$F$10:$BN$70,MATCH(ROUND(G1777*2,1)/2,神经网络!$D$10:$D$70,0),MATCH(ROUND(E1777*2,1)/2,神经网络!$F$8:$BN$8,0))</f>
        <v>-7.8584219924753118E-2</v>
      </c>
      <c r="I1777">
        <f t="shared" si="88"/>
        <v>1939.6718705264279</v>
      </c>
      <c r="J1777">
        <f t="shared" si="89"/>
        <v>96.094728861577607</v>
      </c>
      <c r="K1777">
        <f t="shared" si="90"/>
        <v>20.184997590455598</v>
      </c>
    </row>
    <row r="1778" spans="1:11">
      <c r="A1778" s="862">
        <v>42181</v>
      </c>
      <c r="B1778">
        <v>242.67599999999999</v>
      </c>
      <c r="C1778">
        <v>411.62688500000002</v>
      </c>
      <c r="D1778">
        <v>0.84717299999999995</v>
      </c>
      <c r="E1778">
        <f>LN(D1778/参数实验室!$E$53)/参数实验室!$E$55</f>
        <v>-0.88863078812156759</v>
      </c>
      <c r="F1778">
        <f t="shared" si="87"/>
        <v>1.6961993975506438</v>
      </c>
      <c r="G1778">
        <f>LN(F1778/参数实验室!$E$58)/参数实验室!$E$59</f>
        <v>8.6797655534919041E-2</v>
      </c>
      <c r="H1778">
        <f>INDEX(神经网络!$F$10:$BN$70,MATCH(ROUND(G1778*2,1)/2,神经网络!$D$10:$D$70,0),MATCH(ROUND(E1778*2,1)/2,神经网络!$F$8:$BN$8,0))</f>
        <v>-7.8584219924753118E-2</v>
      </c>
      <c r="I1778">
        <f t="shared" si="88"/>
        <v>1938.4990243099749</v>
      </c>
      <c r="J1778">
        <f t="shared" si="89"/>
        <v>96.834124735644878</v>
      </c>
      <c r="K1778">
        <f t="shared" si="90"/>
        <v>20.018759188478612</v>
      </c>
    </row>
    <row r="1779" spans="1:11">
      <c r="A1779" s="862">
        <v>42182</v>
      </c>
      <c r="B1779">
        <v>243.489</v>
      </c>
      <c r="C1779">
        <v>412.77030000000002</v>
      </c>
      <c r="D1779">
        <v>0.876861</v>
      </c>
      <c r="E1779">
        <f>LN(D1779/参数实验室!$E$53)/参数实验室!$E$55</f>
        <v>-0.84799588547398674</v>
      </c>
      <c r="F1779">
        <f t="shared" si="87"/>
        <v>1.6952318174537659</v>
      </c>
      <c r="G1779">
        <f>LN(F1779/参数实验室!$E$58)/参数实验室!$E$59</f>
        <v>8.6498172333028617E-2</v>
      </c>
      <c r="H1779">
        <f>INDEX(神经网络!$F$10:$BN$70,MATCH(ROUND(G1779*2,1)/2,神经网络!$D$10:$D$70,0),MATCH(ROUND(E1779*2,1)/2,神经网络!$F$8:$BN$8,0))</f>
        <v>-0.12697389629421324</v>
      </c>
      <c r="I1779">
        <f t="shared" si="88"/>
        <v>1937.9886783855418</v>
      </c>
      <c r="J1779">
        <f t="shared" si="89"/>
        <v>97.158533179043005</v>
      </c>
      <c r="K1779">
        <f t="shared" si="90"/>
        <v>19.946664641532113</v>
      </c>
    </row>
    <row r="1780" spans="1:11">
      <c r="A1780" s="862">
        <v>42183</v>
      </c>
      <c r="B1780">
        <v>250.655</v>
      </c>
      <c r="C1780">
        <v>416.78642600000001</v>
      </c>
      <c r="D1780">
        <v>0.86825799999999997</v>
      </c>
      <c r="E1780">
        <f>LN(D1780/参数实验室!$E$53)/参数实验室!$E$55</f>
        <v>-0.85962775628348653</v>
      </c>
      <c r="F1780">
        <f t="shared" si="87"/>
        <v>1.6627891963056791</v>
      </c>
      <c r="G1780">
        <f>LN(F1780/参数实验室!$E$58)/参数实验室!$E$59</f>
        <v>7.6356383094096009E-2</v>
      </c>
      <c r="H1780">
        <f>INDEX(神经网络!$F$10:$BN$70,MATCH(ROUND(G1780*2,1)/2,神经网络!$D$10:$D$70,0),MATCH(ROUND(E1780*2,1)/2,神经网络!$F$8:$BN$8,0))</f>
        <v>-0.12697389629421324</v>
      </c>
      <c r="I1780">
        <f t="shared" si="88"/>
        <v>1930.7466013558749</v>
      </c>
      <c r="J1780">
        <f t="shared" si="89"/>
        <v>100.01795618690382</v>
      </c>
      <c r="K1780">
        <f t="shared" si="90"/>
        <v>19.303999751283495</v>
      </c>
    </row>
    <row r="1781" spans="1:11">
      <c r="A1781" s="862">
        <v>42184</v>
      </c>
      <c r="B1781">
        <v>248.75800000000001</v>
      </c>
      <c r="C1781">
        <v>415.97451699999999</v>
      </c>
      <c r="D1781">
        <v>0.894478</v>
      </c>
      <c r="E1781">
        <f>LN(D1781/参数实验室!$E$53)/参数实验室!$E$55</f>
        <v>-0.82452844280961224</v>
      </c>
      <c r="F1781">
        <f t="shared" si="87"/>
        <v>1.6722055853480089</v>
      </c>
      <c r="G1781">
        <f>LN(F1781/参数实验室!$E$58)/参数实验室!$E$59</f>
        <v>7.9320251595982258E-2</v>
      </c>
      <c r="H1781">
        <f>INDEX(神经网络!$F$10:$BN$70,MATCH(ROUND(G1781*2,1)/2,神经网络!$D$10:$D$70,0),MATCH(ROUND(E1781*2,1)/2,神经网络!$F$8:$BN$8,0))</f>
        <v>-0.15983062478404372</v>
      </c>
      <c r="I1781">
        <f t="shared" si="88"/>
        <v>1932.6019720140812</v>
      </c>
      <c r="J1781">
        <f t="shared" si="89"/>
        <v>99.261003152308234</v>
      </c>
      <c r="K1781">
        <f t="shared" si="90"/>
        <v>19.469901679803243</v>
      </c>
    </row>
    <row r="1782" spans="1:11">
      <c r="A1782" s="862">
        <v>42185</v>
      </c>
      <c r="B1782">
        <v>256.93900000000002</v>
      </c>
      <c r="C1782">
        <v>417.16966300000001</v>
      </c>
      <c r="D1782">
        <v>0.91895099999999996</v>
      </c>
      <c r="E1782">
        <f>LN(D1782/参数实验室!$E$53)/参数实验室!$E$55</f>
        <v>-0.79268396020396359</v>
      </c>
      <c r="F1782">
        <f t="shared" si="87"/>
        <v>1.6236136320293921</v>
      </c>
      <c r="G1782">
        <f>LN(F1782/参数实验室!$E$58)/参数实验室!$E$59</f>
        <v>6.3842745312306812E-2</v>
      </c>
      <c r="H1782">
        <f>INDEX(神经网络!$F$10:$BN$70,MATCH(ROUND(G1782*2,1)/2,神经网络!$D$10:$D$70,0),MATCH(ROUND(E1782*2,1)/2,神经网络!$F$8:$BN$8,0))</f>
        <v>-0.22670508087951763</v>
      </c>
      <c r="I1782">
        <f t="shared" si="88"/>
        <v>1922.4434213316349</v>
      </c>
      <c r="J1782">
        <f t="shared" si="89"/>
        <v>102.52543793144713</v>
      </c>
      <c r="K1782">
        <f t="shared" si="90"/>
        <v>18.750892072434379</v>
      </c>
    </row>
    <row r="1783" spans="1:11">
      <c r="A1783" s="862">
        <v>42186</v>
      </c>
      <c r="B1783">
        <v>264.05700000000002</v>
      </c>
      <c r="C1783">
        <v>416.630291</v>
      </c>
      <c r="D1783">
        <v>0.89877499999999999</v>
      </c>
      <c r="E1783">
        <f>LN(D1783/参数实验室!$E$53)/参数实验室!$E$55</f>
        <v>-0.81887457311931833</v>
      </c>
      <c r="F1783">
        <f t="shared" si="87"/>
        <v>1.5778043793574872</v>
      </c>
      <c r="G1783">
        <f>LN(F1783/参数实验室!$E$58)/参数实验室!$E$59</f>
        <v>4.8821393817821065E-2</v>
      </c>
      <c r="H1783">
        <f>INDEX(神经网络!$F$10:$BN$70,MATCH(ROUND(G1783*2,1)/2,神经网络!$D$10:$D$70,0),MATCH(ROUND(E1783*2,1)/2,神经网络!$F$8:$BN$8,0))</f>
        <v>-0.22670508087951763</v>
      </c>
      <c r="I1783">
        <f t="shared" si="88"/>
        <v>1910.369654769102</v>
      </c>
      <c r="J1783">
        <f t="shared" si="89"/>
        <v>105.36570767327706</v>
      </c>
      <c r="K1783">
        <f t="shared" si="90"/>
        <v>18.130848232831749</v>
      </c>
    </row>
    <row r="1784" spans="1:11">
      <c r="A1784" s="862">
        <v>42187</v>
      </c>
      <c r="B1784">
        <v>259.08999999999997</v>
      </c>
      <c r="C1784">
        <v>415.85219999999998</v>
      </c>
      <c r="D1784">
        <v>0.88759900000000003</v>
      </c>
      <c r="E1784">
        <f>LN(D1784/参数实验室!$E$53)/参数实验室!$E$55</f>
        <v>-0.83363642509522684</v>
      </c>
      <c r="F1784">
        <f t="shared" si="87"/>
        <v>1.6050492106989851</v>
      </c>
      <c r="G1784">
        <f>LN(F1784/参数实验室!$E$58)/参数实验室!$E$59</f>
        <v>5.7806984102357482E-2</v>
      </c>
      <c r="H1784">
        <f>INDEX(神经网络!$F$10:$BN$70,MATCH(ROUND(G1784*2,1)/2,神经网络!$D$10:$D$70,0),MATCH(ROUND(E1784*2,1)/2,神经网络!$F$8:$BN$8,0))</f>
        <v>-0.18122163345940698</v>
      </c>
      <c r="I1784">
        <f t="shared" si="88"/>
        <v>1918.5162312610598</v>
      </c>
      <c r="J1784">
        <f t="shared" si="89"/>
        <v>103.38374366545612</v>
      </c>
      <c r="K1784">
        <f t="shared" si="90"/>
        <v>18.557233112676482</v>
      </c>
    </row>
    <row r="1785" spans="1:11">
      <c r="A1785" s="862">
        <v>42188</v>
      </c>
      <c r="B1785">
        <v>255.81100000000001</v>
      </c>
      <c r="C1785">
        <v>410.869666</v>
      </c>
      <c r="D1785">
        <v>0.89360600000000001</v>
      </c>
      <c r="E1785">
        <f>LN(D1785/参数实验室!$E$53)/参数实验室!$E$55</f>
        <v>-0.82567911012758777</v>
      </c>
      <c r="F1785">
        <f t="shared" si="87"/>
        <v>1.6061454198607565</v>
      </c>
      <c r="G1785">
        <f>LN(F1785/参数实验室!$E$58)/参数实验室!$E$59</f>
        <v>5.8165324159040917E-2</v>
      </c>
      <c r="H1785">
        <f>INDEX(神经网络!$F$10:$BN$70,MATCH(ROUND(G1785*2,1)/2,神经网络!$D$10:$D$70,0),MATCH(ROUND(E1785*2,1)/2,神经网络!$F$8:$BN$8,0))</f>
        <v>-0.18122163345940698</v>
      </c>
      <c r="I1785">
        <f t="shared" si="88"/>
        <v>1922.9163691273093</v>
      </c>
      <c r="J1785">
        <f t="shared" si="89"/>
        <v>102.07533617972133</v>
      </c>
      <c r="K1785">
        <f t="shared" si="90"/>
        <v>18.838207554287958</v>
      </c>
    </row>
    <row r="1786" spans="1:11">
      <c r="A1786" s="862">
        <v>42189</v>
      </c>
      <c r="B1786">
        <v>256.65600000000001</v>
      </c>
      <c r="C1786">
        <v>408.157555</v>
      </c>
      <c r="D1786">
        <v>0.90895599999999999</v>
      </c>
      <c r="E1786">
        <f>LN(D1786/参数实验室!$E$53)/参数实验室!$E$55</f>
        <v>-0.8055858761057717</v>
      </c>
      <c r="F1786">
        <f t="shared" si="87"/>
        <v>1.5902903302474907</v>
      </c>
      <c r="G1786">
        <f>LN(F1786/参数实验室!$E$58)/参数实验室!$E$59</f>
        <v>5.2958477041337132E-2</v>
      </c>
      <c r="H1786">
        <f>INDEX(神经网络!$F$10:$BN$70,MATCH(ROUND(G1786*2,1)/2,神经网络!$D$10:$D$70,0),MATCH(ROUND(E1786*2,1)/2,神经网络!$F$8:$BN$8,0))</f>
        <v>-0.22670508087951763</v>
      </c>
      <c r="I1786">
        <f t="shared" si="88"/>
        <v>1921.7652827065567</v>
      </c>
      <c r="J1786">
        <f t="shared" si="89"/>
        <v>102.41251346714003</v>
      </c>
      <c r="K1786">
        <f t="shared" si="90"/>
        <v>18.764945978238998</v>
      </c>
    </row>
    <row r="1787" spans="1:11">
      <c r="A1787" s="862">
        <v>42190</v>
      </c>
      <c r="B1787">
        <v>260.83699999999999</v>
      </c>
      <c r="C1787">
        <v>407.37608499999999</v>
      </c>
      <c r="D1787">
        <v>0.94652700000000001</v>
      </c>
      <c r="E1787">
        <f>LN(D1787/参数实验室!$E$53)/参数实验室!$E$55</f>
        <v>-0.75780255671111385</v>
      </c>
      <c r="F1787">
        <f t="shared" si="87"/>
        <v>1.5618032909441528</v>
      </c>
      <c r="G1787">
        <f>LN(F1787/参数实验室!$E$58)/参数实验室!$E$59</f>
        <v>4.3471484183232711E-2</v>
      </c>
      <c r="H1787">
        <f>INDEX(神经网络!$F$10:$BN$70,MATCH(ROUND(G1787*2,1)/2,神经网络!$D$10:$D$70,0),MATCH(ROUND(E1787*2,1)/2,神经网络!$F$8:$BN$8,0))</f>
        <v>-0.2547938104040367</v>
      </c>
      <c r="I1787">
        <f t="shared" si="88"/>
        <v>1914.6680287906688</v>
      </c>
      <c r="J1787">
        <f t="shared" si="89"/>
        <v>104.08084274370519</v>
      </c>
      <c r="K1787">
        <f t="shared" si="90"/>
        <v>18.395969693533903</v>
      </c>
    </row>
    <row r="1788" spans="1:11">
      <c r="A1788" s="862">
        <v>42191</v>
      </c>
      <c r="B1788">
        <v>270.94900000000001</v>
      </c>
      <c r="C1788">
        <v>406.96181100000001</v>
      </c>
      <c r="D1788">
        <v>0.93879699999999999</v>
      </c>
      <c r="E1788">
        <f>LN(D1788/参数实验室!$E$53)/参数实验室!$E$55</f>
        <v>-0.76747680228189785</v>
      </c>
      <c r="F1788">
        <f t="shared" si="87"/>
        <v>1.5019867613462312</v>
      </c>
      <c r="G1788">
        <f>LN(F1788/参数实验室!$E$58)/参数实验室!$E$59</f>
        <v>2.2974689840898493E-2</v>
      </c>
      <c r="H1788">
        <f>INDEX(神经网络!$F$10:$BN$70,MATCH(ROUND(G1788*2,1)/2,神经网络!$D$10:$D$70,0),MATCH(ROUND(E1788*2,1)/2,神经网络!$F$8:$BN$8,0))</f>
        <v>-0.33814091323400908</v>
      </c>
      <c r="I1788">
        <f t="shared" si="88"/>
        <v>1895.755472940971</v>
      </c>
      <c r="J1788">
        <f t="shared" si="89"/>
        <v>108.11579745421156</v>
      </c>
      <c r="K1788">
        <f t="shared" si="90"/>
        <v>17.534490958583994</v>
      </c>
    </row>
    <row r="1789" spans="1:11">
      <c r="A1789" s="862">
        <v>42192</v>
      </c>
      <c r="B1789">
        <v>269.47800000000001</v>
      </c>
      <c r="C1789">
        <v>411.43714699999998</v>
      </c>
      <c r="D1789">
        <v>0.92913400000000002</v>
      </c>
      <c r="E1789">
        <f>LN(D1789/参数实验室!$E$53)/参数实验室!$E$55</f>
        <v>-0.77968288193851398</v>
      </c>
      <c r="F1789">
        <f t="shared" si="87"/>
        <v>1.5267930851498079</v>
      </c>
      <c r="G1789">
        <f>LN(F1789/参数实验室!$E$58)/参数实验室!$E$59</f>
        <v>3.1572205099136171E-2</v>
      </c>
      <c r="H1789">
        <f>INDEX(神经网络!$F$10:$BN$70,MATCH(ROUND(G1789*2,1)/2,神经网络!$D$10:$D$70,0),MATCH(ROUND(E1789*2,1)/2,神经网络!$F$8:$BN$8,0))</f>
        <v>-0.22670508087951763</v>
      </c>
      <c r="I1789">
        <f t="shared" si="88"/>
        <v>1899.235680611836</v>
      </c>
      <c r="J1789">
        <f t="shared" si="89"/>
        <v>107.52882965564008</v>
      </c>
      <c r="K1789">
        <f t="shared" si="90"/>
        <v>17.662571858115797</v>
      </c>
    </row>
    <row r="1790" spans="1:11">
      <c r="A1790" s="862">
        <v>42193</v>
      </c>
      <c r="B1790">
        <v>266.34100000000001</v>
      </c>
      <c r="C1790">
        <v>410.69089400000001</v>
      </c>
      <c r="D1790">
        <v>0.94328000000000001</v>
      </c>
      <c r="E1790">
        <f>LN(D1790/参数实验室!$E$53)/参数实验室!$E$55</f>
        <v>-0.76185658186042093</v>
      </c>
      <c r="F1790">
        <f t="shared" si="87"/>
        <v>1.5419739882331298</v>
      </c>
      <c r="G1790">
        <f>LN(F1790/参数实验室!$E$58)/参数实验室!$E$59</f>
        <v>3.676505497446339E-2</v>
      </c>
      <c r="H1790">
        <f>INDEX(神经网络!$F$10:$BN$70,MATCH(ROUND(G1790*2,1)/2,神经网络!$D$10:$D$70,0),MATCH(ROUND(E1790*2,1)/2,神经网络!$F$8:$BN$8,0))</f>
        <v>-0.2547938104040367</v>
      </c>
      <c r="I1790">
        <f t="shared" si="88"/>
        <v>1904.2479143734527</v>
      </c>
      <c r="J1790">
        <f t="shared" si="89"/>
        <v>106.27708391524664</v>
      </c>
      <c r="K1790">
        <f t="shared" si="90"/>
        <v>17.917765939946598</v>
      </c>
    </row>
    <row r="1791" spans="1:11">
      <c r="A1791" s="862">
        <v>42194</v>
      </c>
      <c r="B1791">
        <v>267.70400000000001</v>
      </c>
      <c r="C1791">
        <v>416.06575400000003</v>
      </c>
      <c r="D1791">
        <v>0.94097699999999995</v>
      </c>
      <c r="E1791">
        <f>LN(D1791/参数实验室!$E$53)/参数实验室!$E$55</f>
        <v>-0.76474044862996171</v>
      </c>
      <c r="F1791">
        <f t="shared" si="87"/>
        <v>1.5542007366344919</v>
      </c>
      <c r="G1791">
        <f>LN(F1791/参数实验室!$E$58)/参数实验室!$E$59</f>
        <v>4.0910358299183679E-2</v>
      </c>
      <c r="H1791">
        <f>INDEX(神经网络!$F$10:$BN$70,MATCH(ROUND(G1791*2,1)/2,神经网络!$D$10:$D$70,0),MATCH(ROUND(E1791*2,1)/2,神经网络!$F$8:$BN$8,0))</f>
        <v>-0.2547938104040367</v>
      </c>
      <c r="I1791">
        <f t="shared" si="88"/>
        <v>1901.764951692739</v>
      </c>
      <c r="J1791">
        <f t="shared" si="89"/>
        <v>106.82095686524863</v>
      </c>
      <c r="K1791">
        <f t="shared" si="90"/>
        <v>17.80329447986276</v>
      </c>
    </row>
    <row r="1792" spans="1:11">
      <c r="A1792" s="862">
        <v>42195</v>
      </c>
      <c r="B1792">
        <v>269.19099999999997</v>
      </c>
      <c r="C1792">
        <v>420.71645799999999</v>
      </c>
      <c r="D1792">
        <v>0.99548700000000001</v>
      </c>
      <c r="E1792">
        <f>LN(D1792/参数实验室!$E$53)/参数实验室!$E$55</f>
        <v>-0.69830457070091823</v>
      </c>
      <c r="F1792">
        <f t="shared" si="87"/>
        <v>1.5628919911884127</v>
      </c>
      <c r="G1792">
        <f>LN(F1792/参数实验室!$E$58)/参数实验室!$E$59</f>
        <v>4.3837221444906253E-2</v>
      </c>
      <c r="H1792">
        <f>INDEX(神经网络!$F$10:$BN$70,MATCH(ROUND(G1792*2,1)/2,神经网络!$D$10:$D$70,0),MATCH(ROUND(E1792*2,1)/2,神经网络!$F$8:$BN$8,0))</f>
        <v>-0.26462081419709194</v>
      </c>
      <c r="I1792">
        <f t="shared" si="88"/>
        <v>1899.073405602277</v>
      </c>
      <c r="J1792">
        <f t="shared" si="89"/>
        <v>107.4143090858304</v>
      </c>
      <c r="K1792">
        <f t="shared" si="90"/>
        <v>17.679892202116246</v>
      </c>
    </row>
    <row r="1793" spans="1:11">
      <c r="A1793" s="862">
        <v>42196</v>
      </c>
      <c r="B1793">
        <v>286.05200000000002</v>
      </c>
      <c r="C1793">
        <v>417.340484</v>
      </c>
      <c r="D1793">
        <v>1.0241579999999999</v>
      </c>
      <c r="E1793">
        <f>LN(D1793/参数实验室!$E$53)/参数实验室!$E$55</f>
        <v>-0.66480662651546973</v>
      </c>
      <c r="F1793">
        <f t="shared" si="87"/>
        <v>1.458967194775775</v>
      </c>
      <c r="G1793">
        <f>LN(F1793/参数实验室!$E$58)/参数实验室!$E$59</f>
        <v>7.7224551089622694E-3</v>
      </c>
      <c r="H1793">
        <f>INDEX(神经网络!$F$10:$BN$70,MATCH(ROUND(G1793*2,1)/2,神经网络!$D$10:$D$70,0),MATCH(ROUND(E1793*2,1)/2,神经网络!$F$8:$BN$8,0))</f>
        <v>-0.35222250583248027</v>
      </c>
      <c r="I1793">
        <f t="shared" si="88"/>
        <v>1867.5967526346215</v>
      </c>
      <c r="J1793">
        <f t="shared" si="89"/>
        <v>114.14229280555428</v>
      </c>
      <c r="K1793">
        <f t="shared" si="90"/>
        <v>16.362004886445931</v>
      </c>
    </row>
    <row r="1794" spans="1:11">
      <c r="A1794" s="862">
        <v>42197</v>
      </c>
      <c r="B1794">
        <v>293.11399999999998</v>
      </c>
      <c r="C1794">
        <v>419.658548</v>
      </c>
      <c r="D1794">
        <v>1.0836790000000001</v>
      </c>
      <c r="E1794">
        <f>LN(D1794/参数实验室!$E$53)/参数实验室!$E$55</f>
        <v>-0.59816127789812357</v>
      </c>
      <c r="F1794">
        <f t="shared" si="87"/>
        <v>1.4317246804997374</v>
      </c>
      <c r="G1794">
        <f>LN(F1794/参数实验室!$E$58)/参数实验室!$E$59</f>
        <v>-2.1705170290579104E-3</v>
      </c>
      <c r="H1794">
        <f>INDEX(神经网络!$F$10:$BN$70,MATCH(ROUND(G1794*2,1)/2,神经网络!$D$10:$D$70,0),MATCH(ROUND(E1794*2,1)/2,神经网络!$F$8:$BN$8,0))</f>
        <v>-0.33460621337451085</v>
      </c>
      <c r="I1794">
        <f t="shared" si="88"/>
        <v>1851.3568680947999</v>
      </c>
      <c r="J1794">
        <f t="shared" si="89"/>
        <v>116.96021707034815</v>
      </c>
      <c r="K1794">
        <f t="shared" si="90"/>
        <v>15.828945212894594</v>
      </c>
    </row>
    <row r="1795" spans="1:11">
      <c r="A1795" s="862">
        <v>42198</v>
      </c>
      <c r="B1795">
        <v>309.85899999999998</v>
      </c>
      <c r="C1795">
        <v>423.18145900000002</v>
      </c>
      <c r="D1795">
        <v>1.018332</v>
      </c>
      <c r="E1795">
        <f>LN(D1795/参数实验室!$E$53)/参数实验室!$E$55</f>
        <v>-0.67153690283519862</v>
      </c>
      <c r="F1795">
        <f t="shared" si="87"/>
        <v>1.3657226641795142</v>
      </c>
      <c r="G1795">
        <f>LN(F1795/参数实验室!$E$58)/参数实验室!$E$59</f>
        <v>-2.6941567802095299E-2</v>
      </c>
      <c r="H1795">
        <f>INDEX(神经网络!$F$10:$BN$70,MATCH(ROUND(G1795*2,1)/2,神经网络!$D$10:$D$70,0),MATCH(ROUND(E1795*2,1)/2,神经网络!$F$8:$BN$8,0))</f>
        <v>-0.44643546916628618</v>
      </c>
      <c r="I1795">
        <f t="shared" si="88"/>
        <v>1815.9675061547973</v>
      </c>
      <c r="J1795">
        <f t="shared" si="89"/>
        <v>123.64191373049739</v>
      </c>
      <c r="K1795">
        <f t="shared" si="90"/>
        <v>14.6873131559017</v>
      </c>
    </row>
    <row r="1796" spans="1:11">
      <c r="A1796" s="862">
        <v>42199</v>
      </c>
      <c r="B1796">
        <v>291.53100000000001</v>
      </c>
      <c r="C1796">
        <v>424.68639300000001</v>
      </c>
      <c r="D1796">
        <v>1.001301</v>
      </c>
      <c r="E1796">
        <f>LN(D1796/参数实验室!$E$53)/参数实验室!$E$55</f>
        <v>-0.69143443251498782</v>
      </c>
      <c r="F1796">
        <f t="shared" ref="F1796:F1859" si="91">C1796/B1796</f>
        <v>1.456745227780236</v>
      </c>
      <c r="G1796">
        <f>LN(F1796/参数实验室!$E$58)/参数实验室!$E$59</f>
        <v>6.9225075023755765E-3</v>
      </c>
      <c r="H1796">
        <f>INDEX(神经网络!$F$10:$BN$70,MATCH(ROUND(G1796*2,1)/2,神经网络!$D$10:$D$70,0),MATCH(ROUND(E1796*2,1)/2,神经网络!$F$8:$BN$8,0))</f>
        <v>-0.35385176516398764</v>
      </c>
      <c r="I1796">
        <f t="shared" si="88"/>
        <v>1863.9207208009886</v>
      </c>
      <c r="J1796">
        <f t="shared" si="89"/>
        <v>116.32855831770463</v>
      </c>
      <c r="K1796">
        <f t="shared" si="90"/>
        <v>16.022898828595807</v>
      </c>
    </row>
    <row r="1797" spans="1:11">
      <c r="A1797" s="862">
        <v>42200</v>
      </c>
      <c r="B1797">
        <v>290.50799999999998</v>
      </c>
      <c r="C1797">
        <v>422.43701800000002</v>
      </c>
      <c r="D1797">
        <v>0.99492599999999998</v>
      </c>
      <c r="E1797">
        <f>LN(D1797/参数实验室!$E$53)/参数实验室!$E$55</f>
        <v>-0.69896960010676901</v>
      </c>
      <c r="F1797">
        <f t="shared" si="91"/>
        <v>1.4541321340548283</v>
      </c>
      <c r="G1797">
        <f>LN(F1797/参数实验室!$E$58)/参数实验室!$E$59</f>
        <v>5.9801846184740458E-3</v>
      </c>
      <c r="H1797">
        <f>INDEX(神经网络!$F$10:$BN$70,MATCH(ROUND(G1797*2,1)/2,神经网络!$D$10:$D$70,0),MATCH(ROUND(E1797*2,1)/2,神经网络!$F$8:$BN$8,0))</f>
        <v>-0.35385176516398764</v>
      </c>
      <c r="I1797">
        <f t="shared" si="88"/>
        <v>1866.2351275873555</v>
      </c>
      <c r="J1797">
        <f t="shared" si="89"/>
        <v>115.92035433542141</v>
      </c>
      <c r="K1797">
        <f t="shared" si="90"/>
        <v>16.099287638366853</v>
      </c>
    </row>
    <row r="1798" spans="1:11">
      <c r="A1798" s="862">
        <v>42201</v>
      </c>
      <c r="B1798">
        <v>291.18299999999999</v>
      </c>
      <c r="C1798">
        <v>418.15702900000002</v>
      </c>
      <c r="D1798">
        <v>0.96964499999999998</v>
      </c>
      <c r="E1798">
        <f>LN(D1798/参数实验室!$E$53)/参数实验室!$E$55</f>
        <v>-0.72933448715404436</v>
      </c>
      <c r="F1798">
        <f t="shared" si="91"/>
        <v>1.4360626444538316</v>
      </c>
      <c r="G1798">
        <f>LN(F1798/参数实验室!$E$58)/参数实验室!$E$59</f>
        <v>-5.8267288401580035E-4</v>
      </c>
      <c r="H1798">
        <f>INDEX(神经网络!$F$10:$BN$70,MATCH(ROUND(G1798*2,1)/2,神经网络!$D$10:$D$70,0),MATCH(ROUND(E1798*2,1)/2,神经网络!$F$8:$BN$8,0))</f>
        <v>-0.33814091323400908</v>
      </c>
      <c r="I1798">
        <f t="shared" si="88"/>
        <v>1864.7007459144832</v>
      </c>
      <c r="J1798">
        <f t="shared" si="89"/>
        <v>116.18969713898073</v>
      </c>
      <c r="K1798">
        <f t="shared" si="90"/>
        <v>16.048761566905664</v>
      </c>
    </row>
    <row r="1799" spans="1:11">
      <c r="A1799" s="862">
        <v>42202</v>
      </c>
      <c r="B1799">
        <v>278.09300000000002</v>
      </c>
      <c r="C1799">
        <v>421.65736700000002</v>
      </c>
      <c r="D1799">
        <v>0.97483500000000001</v>
      </c>
      <c r="E1799">
        <f>LN(D1799/参数实验室!$E$53)/参数实验室!$E$55</f>
        <v>-0.72303672746888514</v>
      </c>
      <c r="F1799">
        <f t="shared" si="91"/>
        <v>1.5162458853692828</v>
      </c>
      <c r="G1799">
        <f>LN(F1799/参数实验室!$E$58)/参数实验室!$E$59</f>
        <v>2.7933893089899076E-2</v>
      </c>
      <c r="H1799">
        <f>INDEX(神经网络!$F$10:$BN$70,MATCH(ROUND(G1799*2,1)/2,神经网络!$D$10:$D$70,0),MATCH(ROUND(E1799*2,1)/2,神经网络!$F$8:$BN$8,0))</f>
        <v>-0.26462081419709194</v>
      </c>
      <c r="I1799">
        <f t="shared" si="88"/>
        <v>1893.0460092571009</v>
      </c>
      <c r="J1799">
        <f t="shared" si="89"/>
        <v>110.96644188180825</v>
      </c>
      <c r="K1799">
        <f t="shared" si="90"/>
        <v>17.059626109967624</v>
      </c>
    </row>
    <row r="1800" spans="1:11">
      <c r="A1800" s="862">
        <v>42203</v>
      </c>
      <c r="B1800">
        <v>279.505</v>
      </c>
      <c r="C1800">
        <v>424.03582399999999</v>
      </c>
      <c r="D1800">
        <v>0.96571499999999999</v>
      </c>
      <c r="E1800">
        <f>LN(D1800/参数实验室!$E$53)/参数实验室!$E$55</f>
        <v>-0.73412577830559766</v>
      </c>
      <c r="F1800">
        <f t="shared" si="91"/>
        <v>1.5170956655516001</v>
      </c>
      <c r="G1800">
        <f>LN(F1800/参数实验室!$E$58)/参数实验室!$E$59</f>
        <v>2.8227965200540533E-2</v>
      </c>
      <c r="H1800">
        <f>INDEX(神经网络!$F$10:$BN$70,MATCH(ROUND(G1800*2,1)/2,神经网络!$D$10:$D$70,0),MATCH(ROUND(E1800*2,1)/2,神经网络!$F$8:$BN$8,0))</f>
        <v>-0.2547938104040367</v>
      </c>
      <c r="I1800">
        <f t="shared" si="88"/>
        <v>1890.5025205705449</v>
      </c>
      <c r="J1800">
        <f t="shared" si="89"/>
        <v>111.52986712421676</v>
      </c>
      <c r="K1800">
        <f t="shared" si="90"/>
        <v>16.950639046893073</v>
      </c>
    </row>
    <row r="1801" spans="1:11">
      <c r="A1801" s="862">
        <v>42204</v>
      </c>
      <c r="B1801">
        <v>274.517</v>
      </c>
      <c r="C1801">
        <v>422.94662299999999</v>
      </c>
      <c r="D1801">
        <v>0.95860699999999999</v>
      </c>
      <c r="E1801">
        <f>LN(D1801/参数实验室!$E$53)/参数实验室!$E$55</f>
        <v>-0.74284128869976207</v>
      </c>
      <c r="F1801">
        <f t="shared" si="91"/>
        <v>1.540693738456999</v>
      </c>
      <c r="G1801">
        <f>LN(F1801/参数实验室!$E$58)/参数实验室!$E$59</f>
        <v>3.6329105096394594E-2</v>
      </c>
      <c r="H1801">
        <f>INDEX(神经网络!$F$10:$BN$70,MATCH(ROUND(G1801*2,1)/2,神经网络!$D$10:$D$70,0),MATCH(ROUND(E1801*2,1)/2,神经网络!$F$8:$BN$8,0))</f>
        <v>-0.2547938104040367</v>
      </c>
      <c r="I1801">
        <f t="shared" si="88"/>
        <v>1899.0986510293326</v>
      </c>
      <c r="J1801">
        <f t="shared" si="89"/>
        <v>109.53952356250733</v>
      </c>
      <c r="K1801">
        <f t="shared" si="90"/>
        <v>17.337108919828708</v>
      </c>
    </row>
    <row r="1802" spans="1:11">
      <c r="A1802" s="862">
        <v>42205</v>
      </c>
      <c r="B1802">
        <v>273.60199999999998</v>
      </c>
      <c r="C1802">
        <v>417.00790899999998</v>
      </c>
      <c r="D1802">
        <v>0.97272000000000003</v>
      </c>
      <c r="E1802">
        <f>LN(D1802/参数实验室!$E$53)/参数实验室!$E$55</f>
        <v>-0.72559909833070391</v>
      </c>
      <c r="F1802">
        <f t="shared" si="91"/>
        <v>1.5241405728028306</v>
      </c>
      <c r="G1802">
        <f>LN(F1802/参数实验室!$E$58)/参数实验室!$E$59</f>
        <v>3.0659578122290844E-2</v>
      </c>
      <c r="H1802">
        <f>INDEX(神经网络!$F$10:$BN$70,MATCH(ROUND(G1802*2,1)/2,神经网络!$D$10:$D$70,0),MATCH(ROUND(E1802*2,1)/2,神经网络!$F$8:$BN$8,0))</f>
        <v>-0.2547938104040367</v>
      </c>
      <c r="I1802">
        <f t="shared" si="88"/>
        <v>1900.7114797510164</v>
      </c>
      <c r="J1802">
        <f t="shared" si="89"/>
        <v>109.17441442879358</v>
      </c>
      <c r="K1802">
        <f t="shared" si="90"/>
        <v>17.409861914035822</v>
      </c>
    </row>
    <row r="1803" spans="1:11">
      <c r="A1803" s="862">
        <v>42206</v>
      </c>
      <c r="B1803">
        <v>279.36599999999999</v>
      </c>
      <c r="C1803">
        <v>416.45320700000002</v>
      </c>
      <c r="D1803">
        <v>0.96438500000000005</v>
      </c>
      <c r="E1803">
        <f>LN(D1803/参数实验室!$E$53)/参数实验室!$E$55</f>
        <v>-0.73575167547448395</v>
      </c>
      <c r="F1803">
        <f t="shared" si="91"/>
        <v>1.490708271586378</v>
      </c>
      <c r="G1803">
        <f>LN(F1803/参数实验室!$E$58)/参数实验室!$E$59</f>
        <v>1.9018664311811873E-2</v>
      </c>
      <c r="H1803">
        <f>INDEX(神经网络!$F$10:$BN$70,MATCH(ROUND(G1803*2,1)/2,神经网络!$D$10:$D$70,0),MATCH(ROUND(E1803*2,1)/2,神经网络!$F$8:$BN$8,0))</f>
        <v>-0.33814091323400908</v>
      </c>
      <c r="I1803">
        <f t="shared" si="88"/>
        <v>1890.5089052244732</v>
      </c>
      <c r="J1803">
        <f t="shared" si="89"/>
        <v>111.47440245800232</v>
      </c>
      <c r="K1803">
        <f t="shared" si="90"/>
        <v>16.959130199748927</v>
      </c>
    </row>
    <row r="1804" spans="1:11">
      <c r="A1804" s="862">
        <v>42207</v>
      </c>
      <c r="B1804">
        <v>276.13900000000001</v>
      </c>
      <c r="C1804">
        <v>416.52861100000001</v>
      </c>
      <c r="D1804">
        <v>0.968306</v>
      </c>
      <c r="E1804">
        <f>LN(D1804/参数实验室!$E$53)/参数实验室!$E$55</f>
        <v>-0.73096475525169613</v>
      </c>
      <c r="F1804">
        <f t="shared" si="91"/>
        <v>1.5084019678495251</v>
      </c>
      <c r="G1804">
        <f>LN(F1804/参数实验室!$E$58)/参数实验室!$E$59</f>
        <v>2.5211644912309848E-2</v>
      </c>
      <c r="H1804">
        <f>INDEX(神经网络!$F$10:$BN$70,MATCH(ROUND(G1804*2,1)/2,神经网络!$D$10:$D$70,0),MATCH(ROUND(E1804*2,1)/2,神经网络!$F$8:$BN$8,0))</f>
        <v>-0.2547938104040367</v>
      </c>
      <c r="I1804">
        <f t="shared" si="88"/>
        <v>1897.8930782505911</v>
      </c>
      <c r="J1804">
        <f t="shared" si="89"/>
        <v>110.18674434380098</v>
      </c>
      <c r="K1804">
        <f t="shared" si="90"/>
        <v>17.224332105945965</v>
      </c>
    </row>
    <row r="1805" spans="1:11">
      <c r="A1805" s="862">
        <v>42208</v>
      </c>
      <c r="B1805">
        <v>277.41899999999998</v>
      </c>
      <c r="C1805">
        <v>416.85476899999998</v>
      </c>
      <c r="D1805">
        <v>0.96492100000000003</v>
      </c>
      <c r="E1805">
        <f>LN(D1805/参数实验室!$E$53)/参数实验室!$E$55</f>
        <v>-0.73509615711188303</v>
      </c>
      <c r="F1805">
        <f t="shared" si="91"/>
        <v>1.5026179497438892</v>
      </c>
      <c r="G1805">
        <f>LN(F1805/参数实验室!$E$58)/参数实验室!$E$59</f>
        <v>2.3195205894878855E-2</v>
      </c>
      <c r="H1805">
        <f>INDEX(神经网络!$F$10:$BN$70,MATCH(ROUND(G1805*2,1)/2,神经网络!$D$10:$D$70,0),MATCH(ROUND(E1805*2,1)/2,神经网络!$F$8:$BN$8,0))</f>
        <v>-0.33814091323400908</v>
      </c>
      <c r="I1805">
        <f t="shared" si="88"/>
        <v>1895.6515571191753</v>
      </c>
      <c r="J1805">
        <f t="shared" si="89"/>
        <v>110.69749810462456</v>
      </c>
      <c r="K1805">
        <f t="shared" si="90"/>
        <v>17.124610669407545</v>
      </c>
    </row>
    <row r="1806" spans="1:11">
      <c r="A1806" s="862">
        <v>42209</v>
      </c>
      <c r="B1806">
        <v>275.74099999999999</v>
      </c>
      <c r="C1806">
        <v>413.58123499999999</v>
      </c>
      <c r="D1806">
        <v>1.0079659999999999</v>
      </c>
      <c r="E1806">
        <f>LN(D1806/参数实验室!$E$53)/参数实验室!$E$55</f>
        <v>-0.68360761386793512</v>
      </c>
      <c r="F1806">
        <f t="shared" si="91"/>
        <v>1.4998902412046087</v>
      </c>
      <c r="G1806">
        <f>LN(F1806/参数实验室!$E$58)/参数实验室!$E$59</f>
        <v>2.2241570362182241E-2</v>
      </c>
      <c r="H1806">
        <f>INDEX(神经网络!$F$10:$BN$70,MATCH(ROUND(G1806*2,1)/2,神经网络!$D$10:$D$70,0),MATCH(ROUND(E1806*2,1)/2,神经网络!$F$8:$BN$8,0))</f>
        <v>-0.35385176516398764</v>
      </c>
      <c r="I1806">
        <f t="shared" si="88"/>
        <v>1899.52870162303</v>
      </c>
      <c r="J1806">
        <f t="shared" si="89"/>
        <v>110.02793184629488</v>
      </c>
      <c r="K1806">
        <f t="shared" si="90"/>
        <v>17.264058950745383</v>
      </c>
    </row>
    <row r="1807" spans="1:11">
      <c r="A1807" s="862">
        <v>42210</v>
      </c>
      <c r="B1807">
        <v>287.267</v>
      </c>
      <c r="C1807">
        <v>413.37638299999998</v>
      </c>
      <c r="D1807">
        <v>1.0082850000000001</v>
      </c>
      <c r="E1807">
        <f>LN(D1807/参数实验室!$E$53)/参数实验室!$E$55</f>
        <v>-0.68323430589391065</v>
      </c>
      <c r="F1807">
        <f t="shared" si="91"/>
        <v>1.4389971107018904</v>
      </c>
      <c r="G1807">
        <f>LN(F1807/参数实验室!$E$58)/参数实验室!$E$59</f>
        <v>4.8872537589352612E-4</v>
      </c>
      <c r="H1807">
        <f>INDEX(神经网络!$F$10:$BN$70,MATCH(ROUND(G1807*2,1)/2,神经网络!$D$10:$D$70,0),MATCH(ROUND(E1807*2,1)/2,神经网络!$F$8:$BN$8,0))</f>
        <v>-0.35385176516398764</v>
      </c>
      <c r="I1807">
        <f t="shared" si="88"/>
        <v>1871.4327015441575</v>
      </c>
      <c r="J1807">
        <f t="shared" si="89"/>
        <v>114.62710985196105</v>
      </c>
      <c r="K1807">
        <f t="shared" si="90"/>
        <v>16.326266133387474</v>
      </c>
    </row>
    <row r="1808" spans="1:11">
      <c r="A1808" s="862">
        <v>42211</v>
      </c>
      <c r="B1808">
        <v>288.697</v>
      </c>
      <c r="C1808">
        <v>416.52592900000002</v>
      </c>
      <c r="D1808">
        <v>1.0212699999999999</v>
      </c>
      <c r="E1808">
        <f>LN(D1808/参数实验室!$E$53)/参数实验室!$E$55</f>
        <v>-0.66813808539124664</v>
      </c>
      <c r="F1808">
        <f t="shared" si="91"/>
        <v>1.442778861574592</v>
      </c>
      <c r="G1808">
        <f>LN(F1808/参数实验室!$E$58)/参数实验室!$E$59</f>
        <v>1.866256727365227E-3</v>
      </c>
      <c r="H1808">
        <f>INDEX(神经网络!$F$10:$BN$70,MATCH(ROUND(G1808*2,1)/2,神经网络!$D$10:$D$70,0),MATCH(ROUND(E1808*2,1)/2,神经网络!$F$8:$BN$8,0))</f>
        <v>-0.35222250583248027</v>
      </c>
      <c r="I1808">
        <f t="shared" si="88"/>
        <v>1868.1362562034026</v>
      </c>
      <c r="J1808">
        <f t="shared" si="89"/>
        <v>115.19771756913116</v>
      </c>
      <c r="K1808">
        <f t="shared" si="90"/>
        <v>16.216781856657168</v>
      </c>
    </row>
    <row r="1809" spans="1:11">
      <c r="A1809" s="862">
        <v>42212</v>
      </c>
      <c r="B1809">
        <v>292.16399999999999</v>
      </c>
      <c r="C1809">
        <v>411.25955399999998</v>
      </c>
      <c r="D1809">
        <v>1.0249269999999999</v>
      </c>
      <c r="E1809">
        <f>LN(D1809/参数实验室!$E$53)/参数实验室!$E$55</f>
        <v>-0.66392112856179097</v>
      </c>
      <c r="F1809">
        <f t="shared" si="91"/>
        <v>1.4076325419969606</v>
      </c>
      <c r="G1809">
        <f>LN(F1809/参数实验室!$E$58)/参数实验室!$E$59</f>
        <v>-1.1077575058852667E-2</v>
      </c>
      <c r="H1809">
        <f>INDEX(神经网络!$F$10:$BN$70,MATCH(ROUND(G1809*2,1)/2,神经网络!$D$10:$D$70,0),MATCH(ROUND(E1809*2,1)/2,神经网络!$F$8:$BN$8,0))</f>
        <v>-0.35222250583248027</v>
      </c>
      <c r="I1809">
        <f t="shared" si="88"/>
        <v>1860.2342526183788</v>
      </c>
      <c r="J1809">
        <f t="shared" si="89"/>
        <v>116.58114201348691</v>
      </c>
      <c r="K1809">
        <f t="shared" si="90"/>
        <v>15.956562274910414</v>
      </c>
    </row>
    <row r="1810" spans="1:11">
      <c r="A1810" s="862">
        <v>42213</v>
      </c>
      <c r="B1810">
        <v>294.90699999999998</v>
      </c>
      <c r="C1810">
        <v>412.96678500000002</v>
      </c>
      <c r="D1810">
        <v>1.0281579999999999</v>
      </c>
      <c r="E1810">
        <f>LN(D1810/参数实验室!$E$53)/参数实验室!$E$55</f>
        <v>-0.66020790102560722</v>
      </c>
      <c r="F1810">
        <f t="shared" si="91"/>
        <v>1.4003288663883871</v>
      </c>
      <c r="G1810">
        <f>LN(F1810/参数实验室!$E$58)/参数实验室!$E$59</f>
        <v>-1.3807934746840939E-2</v>
      </c>
      <c r="H1810">
        <f>INDEX(神经网络!$F$10:$BN$70,MATCH(ROUND(G1810*2,1)/2,神经网络!$D$10:$D$70,0),MATCH(ROUND(E1810*2,1)/2,神经网络!$F$8:$BN$8,0))</f>
        <v>-0.35222250583248027</v>
      </c>
      <c r="I1810">
        <f t="shared" si="88"/>
        <v>1854.0827127208706</v>
      </c>
      <c r="J1810">
        <f t="shared" si="89"/>
        <v>117.67567136187684</v>
      </c>
      <c r="K1810">
        <f t="shared" si="90"/>
        <v>15.755871126659526</v>
      </c>
    </row>
    <row r="1811" spans="1:11">
      <c r="A1811" s="862">
        <v>42214</v>
      </c>
      <c r="B1811">
        <v>293.80200000000002</v>
      </c>
      <c r="C1811">
        <v>409.977374</v>
      </c>
      <c r="D1811">
        <v>1.0091019999999999</v>
      </c>
      <c r="E1811">
        <f>LN(D1811/参数实验室!$E$53)/参数实验室!$E$55</f>
        <v>-0.68227875452670272</v>
      </c>
      <c r="F1811">
        <f t="shared" si="91"/>
        <v>1.3954206370276581</v>
      </c>
      <c r="G1811">
        <f>LN(F1811/参数实验室!$E$58)/参数实验室!$E$59</f>
        <v>-1.565080848631617E-2</v>
      </c>
      <c r="H1811">
        <f>INDEX(神经网络!$F$10:$BN$70,MATCH(ROUND(G1811*2,1)/2,神经网络!$D$10:$D$70,0),MATCH(ROUND(E1811*2,1)/2,神经网络!$F$8:$BN$8,0))</f>
        <v>-0.35385176516398764</v>
      </c>
      <c r="I1811">
        <f t="shared" si="88"/>
        <v>1856.5296531912568</v>
      </c>
      <c r="J1811">
        <f t="shared" si="89"/>
        <v>117.23474721679086</v>
      </c>
      <c r="K1811">
        <f t="shared" si="90"/>
        <v>15.836001674129568</v>
      </c>
    </row>
    <row r="1812" spans="1:11">
      <c r="A1812" s="862">
        <v>42215</v>
      </c>
      <c r="B1812">
        <v>288.471</v>
      </c>
      <c r="C1812">
        <v>413.34654399999999</v>
      </c>
      <c r="D1812">
        <v>1.003757</v>
      </c>
      <c r="E1812">
        <f>LN(D1812/参数实验室!$E$53)/参数实验室!$E$55</f>
        <v>-0.68854426632896604</v>
      </c>
      <c r="F1812">
        <f t="shared" si="91"/>
        <v>1.4328876871505281</v>
      </c>
      <c r="G1812">
        <f>LN(F1812/参数实验室!$E$58)/参数实验室!$E$59</f>
        <v>-1.7443450392772546E-3</v>
      </c>
      <c r="H1812">
        <f>INDEX(神经网络!$F$10:$BN$70,MATCH(ROUND(G1812*2,1)/2,神经网络!$D$10:$D$70,0),MATCH(ROUND(E1812*2,1)/2,神经网络!$F$8:$BN$8,0))</f>
        <v>-0.35385176516398764</v>
      </c>
      <c r="I1812">
        <f t="shared" si="88"/>
        <v>1868.4496788817019</v>
      </c>
      <c r="J1812">
        <f t="shared" si="89"/>
        <v>115.10753760823573</v>
      </c>
      <c r="K1812">
        <f t="shared" si="90"/>
        <v>16.232209616375442</v>
      </c>
    </row>
    <row r="1813" spans="1:11">
      <c r="A1813" s="862">
        <v>42216</v>
      </c>
      <c r="B1813">
        <v>287.82299999999998</v>
      </c>
      <c r="C1813">
        <v>409.24659000000003</v>
      </c>
      <c r="D1813">
        <v>0.99098699999999995</v>
      </c>
      <c r="E1813">
        <f>LN(D1813/参数实验室!$E$53)/参数实验室!$E$55</f>
        <v>-0.70364961793442904</v>
      </c>
      <c r="F1813">
        <f t="shared" si="91"/>
        <v>1.4218689611323627</v>
      </c>
      <c r="G1813">
        <f>LN(F1813/参数实验室!$E$58)/参数实验室!$E$59</f>
        <v>-5.796005010531808E-3</v>
      </c>
      <c r="H1813">
        <f>INDEX(神经网络!$F$10:$BN$70,MATCH(ROUND(G1813*2,1)/2,神经网络!$D$10:$D$70,0),MATCH(ROUND(E1813*2,1)/2,神经网络!$F$8:$BN$8,0))</f>
        <v>-0.35385176516398764</v>
      </c>
      <c r="I1813">
        <f t="shared" si="88"/>
        <v>1869.9348470012394</v>
      </c>
      <c r="J1813">
        <f t="shared" si="89"/>
        <v>114.84896851681877</v>
      </c>
      <c r="K1813">
        <f t="shared" si="90"/>
        <v>16.281686036452314</v>
      </c>
    </row>
    <row r="1814" spans="1:11">
      <c r="A1814" s="862">
        <v>42217</v>
      </c>
      <c r="B1814">
        <v>284.67599999999999</v>
      </c>
      <c r="C1814">
        <v>409.32437700000003</v>
      </c>
      <c r="D1814">
        <v>0.98089199999999999</v>
      </c>
      <c r="E1814">
        <f>LN(D1814/参数实验室!$E$53)/参数实验室!$E$55</f>
        <v>-0.71572917560125404</v>
      </c>
      <c r="F1814">
        <f t="shared" si="91"/>
        <v>1.4378605045736208</v>
      </c>
      <c r="G1814">
        <f>LN(F1814/参数实验室!$E$58)/参数实验室!$E$59</f>
        <v>7.400039980475092E-5</v>
      </c>
      <c r="H1814">
        <f>INDEX(神经网络!$F$10:$BN$70,MATCH(ROUND(G1814*2,1)/2,神经网络!$D$10:$D$70,0),MATCH(ROUND(E1814*2,1)/2,神经网络!$F$8:$BN$8,0))</f>
        <v>-0.35385176516398764</v>
      </c>
      <c r="I1814">
        <f t="shared" si="88"/>
        <v>1877.1695230409341</v>
      </c>
      <c r="J1814">
        <f t="shared" si="89"/>
        <v>113.59323251266891</v>
      </c>
      <c r="K1814">
        <f t="shared" si="90"/>
        <v>16.525364068951696</v>
      </c>
    </row>
    <row r="1815" spans="1:11">
      <c r="A1815" s="862">
        <v>42218</v>
      </c>
      <c r="B1815">
        <v>279.73</v>
      </c>
      <c r="C1815">
        <v>412.444031</v>
      </c>
      <c r="D1815">
        <v>0.98353000000000002</v>
      </c>
      <c r="E1815">
        <f>LN(D1815/参数实验室!$E$53)/参数实验室!$E$55</f>
        <v>-0.71256061922346003</v>
      </c>
      <c r="F1815">
        <f t="shared" si="91"/>
        <v>1.4744361741679475</v>
      </c>
      <c r="G1815">
        <f>LN(F1815/参数实验室!$E$58)/参数实验室!$E$59</f>
        <v>1.3258026331512528E-2</v>
      </c>
      <c r="H1815">
        <f>INDEX(神经网络!$F$10:$BN$70,MATCH(ROUND(G1815*2,1)/2,神经网络!$D$10:$D$70,0),MATCH(ROUND(E1815*2,1)/2,神经网络!$F$8:$BN$8,0))</f>
        <v>-0.35385176516398764</v>
      </c>
      <c r="I1815">
        <f t="shared" ref="I1815:I1878" si="92">I1814*(1+(B1815-B1814)/B1814*H1814)</f>
        <v>1888.7101158543128</v>
      </c>
      <c r="J1815">
        <f t="shared" ref="J1815:J1878" si="93">J1814*B1815/B1814</f>
        <v>111.61964805873652</v>
      </c>
      <c r="K1815">
        <f t="shared" ref="K1815:K1878" si="94">I1815/J1815</f>
        <v>16.920946703401494</v>
      </c>
    </row>
    <row r="1816" spans="1:11">
      <c r="A1816" s="862">
        <v>42219</v>
      </c>
      <c r="B1816">
        <v>282.16800000000001</v>
      </c>
      <c r="C1816">
        <v>411.41332799999998</v>
      </c>
      <c r="D1816">
        <v>0.98277599999999998</v>
      </c>
      <c r="E1816">
        <f>LN(D1816/参数实验室!$E$53)/参数实验室!$E$55</f>
        <v>-0.71346539598715242</v>
      </c>
      <c r="F1816">
        <f t="shared" si="91"/>
        <v>1.4580438887471292</v>
      </c>
      <c r="G1816">
        <f>LN(F1816/参数实验室!$E$58)/参数实验室!$E$59</f>
        <v>7.3901965714083069E-3</v>
      </c>
      <c r="H1816">
        <f>INDEX(神经网络!$F$10:$BN$70,MATCH(ROUND(G1816*2,1)/2,神经网络!$D$10:$D$70,0),MATCH(ROUND(E1816*2,1)/2,神经网络!$F$8:$BN$8,0))</f>
        <v>-0.35385176516398764</v>
      </c>
      <c r="I1816">
        <f t="shared" si="92"/>
        <v>1882.8853116873452</v>
      </c>
      <c r="J1816">
        <f t="shared" si="93"/>
        <v>112.59247436255519</v>
      </c>
      <c r="K1816">
        <f t="shared" si="94"/>
        <v>16.723012104915025</v>
      </c>
    </row>
    <row r="1817" spans="1:11">
      <c r="A1817" s="862">
        <v>42220</v>
      </c>
      <c r="B1817">
        <v>282.13499999999999</v>
      </c>
      <c r="C1817">
        <v>413.39739800000001</v>
      </c>
      <c r="D1817">
        <v>0.99397000000000002</v>
      </c>
      <c r="E1817">
        <f>LN(D1817/参数实验室!$E$53)/参数实验室!$E$55</f>
        <v>-0.70010374104535744</v>
      </c>
      <c r="F1817">
        <f t="shared" si="91"/>
        <v>1.465246771935421</v>
      </c>
      <c r="G1817">
        <f>LN(F1817/参数实验室!$E$58)/参数实验室!$E$59</f>
        <v>9.9766448262050781E-3</v>
      </c>
      <c r="H1817">
        <f>INDEX(神经网络!$F$10:$BN$70,MATCH(ROUND(G1817*2,1)/2,神经网络!$D$10:$D$70,0),MATCH(ROUND(E1817*2,1)/2,神经网络!$F$8:$BN$8,0))</f>
        <v>-0.35385176516398764</v>
      </c>
      <c r="I1817">
        <f t="shared" si="92"/>
        <v>1882.9632321305126</v>
      </c>
      <c r="J1817">
        <f t="shared" si="93"/>
        <v>112.57930649215895</v>
      </c>
      <c r="K1817">
        <f t="shared" si="94"/>
        <v>16.725660254992416</v>
      </c>
    </row>
    <row r="1818" spans="1:11">
      <c r="A1818" s="862">
        <v>42221</v>
      </c>
      <c r="B1818">
        <v>284.73399999999998</v>
      </c>
      <c r="C1818">
        <v>427.42296900000002</v>
      </c>
      <c r="D1818">
        <v>0.98382400000000003</v>
      </c>
      <c r="E1818">
        <f>LN(D1818/参数实验室!$E$53)/参数实验室!$E$55</f>
        <v>-0.71220801622846275</v>
      </c>
      <c r="F1818">
        <f t="shared" si="91"/>
        <v>1.5011307711759048</v>
      </c>
      <c r="G1818">
        <f>LN(F1818/参数实验室!$E$58)/参数实验室!$E$59</f>
        <v>2.2675487489318559E-2</v>
      </c>
      <c r="H1818">
        <f>INDEX(神经网络!$F$10:$BN$70,MATCH(ROUND(G1818*2,1)/2,神经网络!$D$10:$D$70,0),MATCH(ROUND(E1818*2,1)/2,神经网络!$F$8:$BN$8,0))</f>
        <v>-0.35385176516398764</v>
      </c>
      <c r="I1818">
        <f t="shared" si="92"/>
        <v>1876.8254351359883</v>
      </c>
      <c r="J1818">
        <f t="shared" si="93"/>
        <v>113.61637604245621</v>
      </c>
      <c r="K1818">
        <f t="shared" si="94"/>
        <v>16.51896936436923</v>
      </c>
    </row>
    <row r="1819" spans="1:11">
      <c r="A1819" s="862">
        <v>42222</v>
      </c>
      <c r="B1819">
        <v>281.459</v>
      </c>
      <c r="C1819">
        <v>425.14338099999998</v>
      </c>
      <c r="D1819">
        <v>0.972329</v>
      </c>
      <c r="E1819">
        <f>LN(D1819/参数实验室!$E$53)/参数实验室!$E$55</f>
        <v>-0.72607341391309466</v>
      </c>
      <c r="F1819">
        <f t="shared" si="91"/>
        <v>1.5104984420466212</v>
      </c>
      <c r="G1819">
        <f>LN(F1819/参数实验室!$E$58)/参数实验室!$E$59</f>
        <v>2.5940614395263965E-2</v>
      </c>
      <c r="H1819">
        <f>INDEX(神经网络!$F$10:$BN$70,MATCH(ROUND(G1819*2,1)/2,神经网络!$D$10:$D$70,0),MATCH(ROUND(E1819*2,1)/2,神经网络!$F$8:$BN$8,0))</f>
        <v>-0.2547938104040367</v>
      </c>
      <c r="I1819">
        <f t="shared" si="92"/>
        <v>1884.4640958772161</v>
      </c>
      <c r="J1819">
        <f t="shared" si="93"/>
        <v>112.30956466222399</v>
      </c>
      <c r="K1819">
        <f t="shared" si="94"/>
        <v>16.779195089437177</v>
      </c>
    </row>
    <row r="1820" spans="1:11">
      <c r="A1820" s="862">
        <v>42223</v>
      </c>
      <c r="B1820">
        <v>278.80900000000003</v>
      </c>
      <c r="C1820">
        <v>432.50828200000001</v>
      </c>
      <c r="D1820">
        <v>0.97419699999999998</v>
      </c>
      <c r="E1820">
        <f>LN(D1820/参数实验室!$E$53)/参数实验室!$E$55</f>
        <v>-0.7238090930293668</v>
      </c>
      <c r="F1820">
        <f t="shared" si="91"/>
        <v>1.5512708771954993</v>
      </c>
      <c r="G1820">
        <f>LN(F1820/参数实验室!$E$58)/参数实验室!$E$59</f>
        <v>3.9920010152629921E-2</v>
      </c>
      <c r="H1820">
        <f>INDEX(神经网络!$F$10:$BN$70,MATCH(ROUND(G1820*2,1)/2,神经网络!$D$10:$D$70,0),MATCH(ROUND(E1820*2,1)/2,神经网络!$F$8:$BN$8,0))</f>
        <v>-0.26462081419709194</v>
      </c>
      <c r="I1820">
        <f t="shared" si="92"/>
        <v>1888.9848144793184</v>
      </c>
      <c r="J1820">
        <f t="shared" si="93"/>
        <v>111.25214476676891</v>
      </c>
      <c r="K1820">
        <f t="shared" si="94"/>
        <v>16.979311441046118</v>
      </c>
    </row>
    <row r="1821" spans="1:11">
      <c r="A1821" s="862">
        <v>42224</v>
      </c>
      <c r="B1821">
        <v>279.59800000000001</v>
      </c>
      <c r="C1821">
        <v>424.68973499999998</v>
      </c>
      <c r="D1821">
        <v>0.91166100000000005</v>
      </c>
      <c r="E1821">
        <f>LN(D1821/参数实验室!$E$53)/参数实验室!$E$55</f>
        <v>-0.8020802130551189</v>
      </c>
      <c r="F1821">
        <f t="shared" si="91"/>
        <v>1.5189298027882887</v>
      </c>
      <c r="G1821">
        <f>LN(F1821/参数实验室!$E$58)/参数实验室!$E$59</f>
        <v>2.8862119604970538E-2</v>
      </c>
      <c r="H1821">
        <f>INDEX(神经网络!$F$10:$BN$70,MATCH(ROUND(G1821*2,1)/2,神经网络!$D$10:$D$70,0),MATCH(ROUND(E1821*2,1)/2,神经网络!$F$8:$BN$8,0))</f>
        <v>-0.22670508087951763</v>
      </c>
      <c r="I1821">
        <f t="shared" si="92"/>
        <v>1887.5702502149115</v>
      </c>
      <c r="J1821">
        <f t="shared" si="93"/>
        <v>111.56697657715156</v>
      </c>
      <c r="K1821">
        <f t="shared" si="94"/>
        <v>16.918718317239744</v>
      </c>
    </row>
    <row r="1822" spans="1:11">
      <c r="A1822" s="862">
        <v>42225</v>
      </c>
      <c r="B1822">
        <v>261.80099999999999</v>
      </c>
      <c r="C1822">
        <v>428.51961</v>
      </c>
      <c r="D1822">
        <v>0.93317700000000003</v>
      </c>
      <c r="E1822">
        <f>LN(D1822/参数实验室!$E$53)/参数实验室!$E$55</f>
        <v>-0.77456048309238867</v>
      </c>
      <c r="F1822">
        <f t="shared" si="91"/>
        <v>1.636814259685792</v>
      </c>
      <c r="G1822">
        <f>LN(F1822/参数实验室!$E$58)/参数实验室!$E$59</f>
        <v>6.8092764564163716E-2</v>
      </c>
      <c r="H1822">
        <f>INDEX(神经网络!$F$10:$BN$70,MATCH(ROUND(G1822*2,1)/2,神经网络!$D$10:$D$70,0),MATCH(ROUND(E1822*2,1)/2,神经网络!$F$8:$BN$8,0))</f>
        <v>-0.2547938104040367</v>
      </c>
      <c r="I1822">
        <f t="shared" si="92"/>
        <v>1914.8083694925406</v>
      </c>
      <c r="J1822">
        <f t="shared" si="93"/>
        <v>104.46550416982545</v>
      </c>
      <c r="K1822">
        <f t="shared" si="94"/>
        <v>18.329575726545215</v>
      </c>
    </row>
    <row r="1823" spans="1:11">
      <c r="A1823" s="862">
        <v>42226</v>
      </c>
      <c r="B1823">
        <v>265.99099999999999</v>
      </c>
      <c r="C1823">
        <v>423.39793900000001</v>
      </c>
      <c r="D1823">
        <v>0.92856099999999997</v>
      </c>
      <c r="E1823">
        <f>LN(D1823/参数实验室!$E$53)/参数实验室!$E$55</f>
        <v>-0.78041066408815007</v>
      </c>
      <c r="F1823">
        <f t="shared" si="91"/>
        <v>1.5917754322514672</v>
      </c>
      <c r="G1823">
        <f>LN(F1823/参数实验室!$E$58)/参数实验室!$E$59</f>
        <v>5.3448386368136924E-2</v>
      </c>
      <c r="H1823">
        <f>INDEX(神经网络!$F$10:$BN$70,MATCH(ROUND(G1823*2,1)/2,神经网络!$D$10:$D$70,0),MATCH(ROUND(E1823*2,1)/2,神经网络!$F$8:$BN$8,0))</f>
        <v>-0.22670508087951763</v>
      </c>
      <c r="I1823">
        <f t="shared" si="92"/>
        <v>1907.0000619094874</v>
      </c>
      <c r="J1823">
        <f t="shared" si="93"/>
        <v>106.13742468377141</v>
      </c>
      <c r="K1823">
        <f t="shared" si="94"/>
        <v>17.967272784234709</v>
      </c>
    </row>
    <row r="1824" spans="1:11">
      <c r="A1824" s="862">
        <v>42227</v>
      </c>
      <c r="B1824">
        <v>264.52199999999999</v>
      </c>
      <c r="C1824">
        <v>416.09023000000002</v>
      </c>
      <c r="D1824">
        <v>0.95127600000000001</v>
      </c>
      <c r="E1824">
        <f>LN(D1824/参数实验室!$E$53)/参数实验室!$E$55</f>
        <v>-0.75189819271762603</v>
      </c>
      <c r="F1824">
        <f t="shared" si="91"/>
        <v>1.5729891275583885</v>
      </c>
      <c r="G1824">
        <f>LN(F1824/参数实验室!$E$58)/参数实验室!$E$59</f>
        <v>4.721715898792346E-2</v>
      </c>
      <c r="H1824">
        <f>INDEX(神经网络!$F$10:$BN$70,MATCH(ROUND(G1824*2,1)/2,神经网络!$D$10:$D$70,0),MATCH(ROUND(E1824*2,1)/2,神经网络!$F$8:$BN$8,0))</f>
        <v>-0.2547938104040367</v>
      </c>
      <c r="I1824">
        <f t="shared" si="92"/>
        <v>1909.387690739813</v>
      </c>
      <c r="J1824">
        <f t="shared" si="93"/>
        <v>105.55125493795123</v>
      </c>
      <c r="K1824">
        <f t="shared" si="94"/>
        <v>18.089673039531885</v>
      </c>
    </row>
    <row r="1825" spans="1:11">
      <c r="A1825" s="862">
        <v>42228</v>
      </c>
      <c r="B1825">
        <v>268.24299999999999</v>
      </c>
      <c r="C1825">
        <v>422.63741499999998</v>
      </c>
      <c r="D1825">
        <v>0.93998099999999996</v>
      </c>
      <c r="E1825">
        <f>LN(D1825/参数实验室!$E$53)/参数实验室!$E$55</f>
        <v>-0.76598984850047291</v>
      </c>
      <c r="F1825">
        <f t="shared" si="91"/>
        <v>1.575576678608575</v>
      </c>
      <c r="G1825">
        <f>LN(F1825/参数实验室!$E$58)/参数实验室!$E$59</f>
        <v>4.8079829181098384E-2</v>
      </c>
      <c r="H1825">
        <f>INDEX(神经网络!$F$10:$BN$70,MATCH(ROUND(G1825*2,1)/2,神经网络!$D$10:$D$70,0),MATCH(ROUND(E1825*2,1)/2,神经网络!$F$8:$BN$8,0))</f>
        <v>-0.2547938104040367</v>
      </c>
      <c r="I1825">
        <f t="shared" si="92"/>
        <v>1902.5441498814328</v>
      </c>
      <c r="J1825">
        <f t="shared" si="93"/>
        <v>107.03603208172042</v>
      </c>
      <c r="K1825">
        <f t="shared" si="94"/>
        <v>17.774800811271373</v>
      </c>
    </row>
    <row r="1826" spans="1:11">
      <c r="A1826" s="862">
        <v>42229</v>
      </c>
      <c r="B1826">
        <v>265.80500000000001</v>
      </c>
      <c r="C1826">
        <v>422.12182899999999</v>
      </c>
      <c r="D1826">
        <v>0.92823</v>
      </c>
      <c r="E1826">
        <f>LN(D1826/参数实验室!$E$53)/参数实验室!$E$55</f>
        <v>-0.78083128043957695</v>
      </c>
      <c r="F1826">
        <f t="shared" si="91"/>
        <v>1.5880883692932788</v>
      </c>
      <c r="G1826">
        <f>LN(F1826/参数实验室!$E$58)/参数实验室!$E$59</f>
        <v>5.2231245705063559E-2</v>
      </c>
      <c r="H1826">
        <f>INDEX(神经网络!$F$10:$BN$70,MATCH(ROUND(G1826*2,1)/2,神经网络!$D$10:$D$70,0),MATCH(ROUND(E1826*2,1)/2,神经网络!$F$8:$BN$8,0))</f>
        <v>-0.22670508087951763</v>
      </c>
      <c r="I1826">
        <f t="shared" si="92"/>
        <v>1906.9499919059183</v>
      </c>
      <c r="J1826">
        <f t="shared" si="93"/>
        <v>106.06320577790174</v>
      </c>
      <c r="K1826">
        <f t="shared" si="94"/>
        <v>17.979373505823553</v>
      </c>
    </row>
    <row r="1827" spans="1:11">
      <c r="A1827" s="862">
        <v>42230</v>
      </c>
      <c r="B1827">
        <v>263.99</v>
      </c>
      <c r="C1827">
        <v>425.62635599999999</v>
      </c>
      <c r="D1827">
        <v>0.93435599999999996</v>
      </c>
      <c r="E1827">
        <f>LN(D1827/参数实验室!$E$53)/参数实验室!$E$55</f>
        <v>-0.77307089307236576</v>
      </c>
      <c r="F1827">
        <f t="shared" si="91"/>
        <v>1.6122821167468464</v>
      </c>
      <c r="G1827">
        <f>LN(F1827/参数实验室!$E$58)/参数实验室!$E$59</f>
        <v>6.0166844490644376E-2</v>
      </c>
      <c r="H1827">
        <f>INDEX(神经网络!$F$10:$BN$70,MATCH(ROUND(G1827*2,1)/2,神经网络!$D$10:$D$70,0),MATCH(ROUND(E1827*2,1)/2,神经网络!$F$8:$BN$8,0))</f>
        <v>-0.2547938104040367</v>
      </c>
      <c r="I1827">
        <f t="shared" si="92"/>
        <v>1909.9019761900702</v>
      </c>
      <c r="J1827">
        <f t="shared" si="93"/>
        <v>105.33897290610891</v>
      </c>
      <c r="K1827">
        <f t="shared" si="94"/>
        <v>18.131010047842508</v>
      </c>
    </row>
    <row r="1828" spans="1:11">
      <c r="A1828" s="862">
        <v>42231</v>
      </c>
      <c r="B1828">
        <v>266.17399999999998</v>
      </c>
      <c r="C1828">
        <v>425.081751</v>
      </c>
      <c r="D1828">
        <v>0.91934000000000005</v>
      </c>
      <c r="E1828">
        <f>LN(D1828/参数实验室!$E$53)/参数实验室!$E$55</f>
        <v>-0.7921846660021693</v>
      </c>
      <c r="F1828">
        <f t="shared" si="91"/>
        <v>1.5970070367503966</v>
      </c>
      <c r="G1828">
        <f>LN(F1828/参数实验室!$E$58)/参数实验室!$E$59</f>
        <v>5.5170567961503457E-2</v>
      </c>
      <c r="H1828">
        <f>INDEX(神经网络!$F$10:$BN$70,MATCH(ROUND(G1828*2,1)/2,神经网络!$D$10:$D$70,0),MATCH(ROUND(E1828*2,1)/2,神经网络!$F$8:$BN$8,0))</f>
        <v>-0.22670508087951763</v>
      </c>
      <c r="I1828">
        <f t="shared" si="92"/>
        <v>1905.8760564764693</v>
      </c>
      <c r="J1828">
        <f t="shared" si="93"/>
        <v>106.21044651051415</v>
      </c>
      <c r="K1828">
        <f t="shared" si="94"/>
        <v>17.944337107064133</v>
      </c>
    </row>
    <row r="1829" spans="1:11">
      <c r="A1829" s="862">
        <v>42232</v>
      </c>
      <c r="B1829">
        <v>261.60000000000002</v>
      </c>
      <c r="C1829">
        <v>428.02291200000002</v>
      </c>
      <c r="D1829">
        <v>0.90950500000000001</v>
      </c>
      <c r="E1829">
        <f>LN(D1829/参数实验室!$E$53)/参数实验室!$E$55</f>
        <v>-0.80487353248045468</v>
      </c>
      <c r="F1829">
        <f t="shared" si="91"/>
        <v>1.6361732110091742</v>
      </c>
      <c r="G1829">
        <f>LN(F1829/参数实验室!$E$58)/参数实验室!$E$59</f>
        <v>6.7887168302613932E-2</v>
      </c>
      <c r="H1829">
        <f>INDEX(神经网络!$F$10:$BN$70,MATCH(ROUND(G1829*2,1)/2,神经网络!$D$10:$D$70,0),MATCH(ROUND(E1829*2,1)/2,神经网络!$F$8:$BN$8,0))</f>
        <v>-0.22670508087951763</v>
      </c>
      <c r="I1829">
        <f t="shared" si="92"/>
        <v>1913.3008851487418</v>
      </c>
      <c r="J1829">
        <f t="shared" si="93"/>
        <v>104.38529986832111</v>
      </c>
      <c r="K1829">
        <f t="shared" si="94"/>
        <v>18.329217692168463</v>
      </c>
    </row>
    <row r="1830" spans="1:11">
      <c r="A1830" s="862">
        <v>42233</v>
      </c>
      <c r="B1830">
        <v>258.24099999999999</v>
      </c>
      <c r="C1830">
        <v>428.95698800000002</v>
      </c>
      <c r="D1830">
        <v>0.90668499999999996</v>
      </c>
      <c r="E1830">
        <f>LN(D1830/参数实验室!$E$53)/参数实验室!$E$55</f>
        <v>-0.80853714347004813</v>
      </c>
      <c r="F1830">
        <f t="shared" si="91"/>
        <v>1.6610723626380011</v>
      </c>
      <c r="G1830">
        <f>LN(F1830/参数实验室!$E$58)/参数实验室!$E$59</f>
        <v>7.5814190132124606E-2</v>
      </c>
      <c r="H1830">
        <f>INDEX(神经网络!$F$10:$BN$70,MATCH(ROUND(G1830*2,1)/2,神经网络!$D$10:$D$70,0),MATCH(ROUND(E1830*2,1)/2,神经网络!$F$8:$BN$8,0))</f>
        <v>-0.15983062478404372</v>
      </c>
      <c r="I1830">
        <f t="shared" si="92"/>
        <v>1918.870392611283</v>
      </c>
      <c r="J1830">
        <f t="shared" si="93"/>
        <v>103.04497027253481</v>
      </c>
      <c r="K1830">
        <f t="shared" si="94"/>
        <v>18.621679326377862</v>
      </c>
    </row>
    <row r="1831" spans="1:11">
      <c r="A1831" s="862">
        <v>42234</v>
      </c>
      <c r="B1831">
        <v>257.90899999999999</v>
      </c>
      <c r="C1831">
        <v>432.529493</v>
      </c>
      <c r="D1831">
        <v>0.76798</v>
      </c>
      <c r="E1831">
        <f>LN(D1831/参数实验室!$E$53)/参数实验室!$E$55</f>
        <v>-1.0044132260606391</v>
      </c>
      <c r="F1831">
        <f t="shared" si="91"/>
        <v>1.6770624251189374</v>
      </c>
      <c r="G1831">
        <f>LN(F1831/参数实验室!$E$58)/参数实验室!$E$59</f>
        <v>8.0842455115807524E-2</v>
      </c>
      <c r="H1831">
        <f>INDEX(神经网络!$F$10:$BN$70,MATCH(ROUND(G1831*2,1)/2,神经网络!$D$10:$D$70,0),MATCH(ROUND(E1831*2,1)/2,神经网络!$F$8:$BN$8,0))</f>
        <v>-4.9404046806322661E-2</v>
      </c>
      <c r="I1831">
        <f t="shared" si="92"/>
        <v>1919.2646851219167</v>
      </c>
      <c r="J1831">
        <f t="shared" si="93"/>
        <v>102.9124935158212</v>
      </c>
      <c r="K1831">
        <f t="shared" si="94"/>
        <v>18.649481900143247</v>
      </c>
    </row>
    <row r="1832" spans="1:11">
      <c r="A1832" s="862">
        <v>42235</v>
      </c>
      <c r="B1832">
        <v>231.601</v>
      </c>
      <c r="C1832">
        <v>432.90413899999999</v>
      </c>
      <c r="D1832">
        <v>0.80186199999999996</v>
      </c>
      <c r="E1832">
        <f>LN(D1832/参数实验室!$E$53)/参数实验室!$E$55</f>
        <v>-0.95347993734692105</v>
      </c>
      <c r="F1832">
        <f t="shared" si="91"/>
        <v>1.8691807850570592</v>
      </c>
      <c r="G1832">
        <f>LN(F1832/参数实验室!$E$58)/参数实验室!$E$59</f>
        <v>0.13776631156942648</v>
      </c>
      <c r="H1832">
        <f>INDEX(神经网络!$F$10:$BN$70,MATCH(ROUND(G1832*2,1)/2,神经网络!$D$10:$D$70,0),MATCH(ROUND(E1832*2,1)/2,神经网络!$F$8:$BN$8,0))</f>
        <v>-3.5957733245887628E-2</v>
      </c>
      <c r="I1832">
        <f t="shared" si="92"/>
        <v>1928.9367395636559</v>
      </c>
      <c r="J1832">
        <f t="shared" si="93"/>
        <v>92.414907625393866</v>
      </c>
      <c r="K1832">
        <f t="shared" si="94"/>
        <v>20.872571202285339</v>
      </c>
    </row>
    <row r="1833" spans="1:11">
      <c r="A1833" s="862">
        <v>42236</v>
      </c>
      <c r="B1833">
        <v>229.29599999999999</v>
      </c>
      <c r="C1833">
        <v>426.522424</v>
      </c>
      <c r="D1833">
        <v>0.83203899999999997</v>
      </c>
      <c r="E1833">
        <f>LN(D1833/参数实验室!$E$53)/参数实验室!$E$55</f>
        <v>-0.90989655924845692</v>
      </c>
      <c r="F1833">
        <f t="shared" si="91"/>
        <v>1.8601389644825903</v>
      </c>
      <c r="G1833">
        <f>LN(F1833/参数实验室!$E$58)/参数实验室!$E$59</f>
        <v>0.13522126544688831</v>
      </c>
      <c r="H1833">
        <f>INDEX(神经网络!$F$10:$BN$70,MATCH(ROUND(G1833*2,1)/2,神经网络!$D$10:$D$70,0),MATCH(ROUND(E1833*2,1)/2,神经网络!$F$8:$BN$8,0))</f>
        <v>-5.4596378672302194E-2</v>
      </c>
      <c r="I1833">
        <f t="shared" si="92"/>
        <v>1929.6270442006883</v>
      </c>
      <c r="J1833">
        <f t="shared" si="93"/>
        <v>91.495151829535757</v>
      </c>
      <c r="K1833">
        <f t="shared" si="94"/>
        <v>21.08993761544621</v>
      </c>
    </row>
    <row r="1834" spans="1:11">
      <c r="A1834" s="862">
        <v>42237</v>
      </c>
      <c r="B1834">
        <v>233.494</v>
      </c>
      <c r="C1834">
        <v>423.73496599999999</v>
      </c>
      <c r="D1834">
        <v>0.82326299999999997</v>
      </c>
      <c r="E1834">
        <f>LN(D1834/参数实验室!$E$53)/参数实验室!$E$55</f>
        <v>-0.92240619371785437</v>
      </c>
      <c r="F1834">
        <f t="shared" si="91"/>
        <v>1.8147574070425792</v>
      </c>
      <c r="G1834">
        <f>LN(F1834/参数实验室!$E$58)/参数实验室!$E$59</f>
        <v>0.12225768640328208</v>
      </c>
      <c r="H1834">
        <f>INDEX(神经网络!$F$10:$BN$70,MATCH(ROUND(G1834*2,1)/2,神经网络!$D$10:$D$70,0),MATCH(ROUND(E1834*2,1)/2,神经网络!$F$8:$BN$8,0))</f>
        <v>-7.8584219924753118E-2</v>
      </c>
      <c r="I1834">
        <f t="shared" si="92"/>
        <v>1927.6982620864399</v>
      </c>
      <c r="J1834">
        <f t="shared" si="93"/>
        <v>93.170264554486877</v>
      </c>
      <c r="K1834">
        <f t="shared" si="94"/>
        <v>20.690058907787076</v>
      </c>
    </row>
    <row r="1835" spans="1:11">
      <c r="A1835" s="862">
        <v>42238</v>
      </c>
      <c r="B1835">
        <v>233.69499999999999</v>
      </c>
      <c r="C1835">
        <v>418.96920999999998</v>
      </c>
      <c r="D1835">
        <v>0.81611699999999998</v>
      </c>
      <c r="E1835">
        <f>LN(D1835/参数实验室!$E$53)/参数实验室!$E$55</f>
        <v>-0.93269126499714794</v>
      </c>
      <c r="F1835">
        <f t="shared" si="91"/>
        <v>1.792803483172511</v>
      </c>
      <c r="G1835">
        <f>LN(F1835/参数实验室!$E$58)/参数实验室!$E$59</f>
        <v>0.11586957637544856</v>
      </c>
      <c r="H1835">
        <f>INDEX(神经网络!$F$10:$BN$70,MATCH(ROUND(G1835*2,1)/2,神经网络!$D$10:$D$70,0),MATCH(ROUND(E1835*2,1)/2,神经网络!$F$8:$BN$8,0))</f>
        <v>-1.9336419178296357E-2</v>
      </c>
      <c r="I1835">
        <f t="shared" si="92"/>
        <v>1927.5678569389866</v>
      </c>
      <c r="J1835">
        <f t="shared" si="93"/>
        <v>93.250468855991201</v>
      </c>
      <c r="K1835">
        <f t="shared" si="94"/>
        <v>20.670865043217884</v>
      </c>
    </row>
    <row r="1836" spans="1:11">
      <c r="A1836" s="862">
        <v>42239</v>
      </c>
      <c r="B1836">
        <v>230.173</v>
      </c>
      <c r="C1836">
        <v>429.354377</v>
      </c>
      <c r="D1836">
        <v>0.80923199999999995</v>
      </c>
      <c r="E1836">
        <f>LN(D1836/参数实验室!$E$53)/参数实验室!$E$55</f>
        <v>-0.94268622567173399</v>
      </c>
      <c r="F1836">
        <f t="shared" si="91"/>
        <v>1.8653550894327311</v>
      </c>
      <c r="G1836">
        <f>LN(F1836/参数实验室!$E$58)/参数实验室!$E$59</f>
        <v>0.13669097980885642</v>
      </c>
      <c r="H1836">
        <f>INDEX(神经网络!$F$10:$BN$70,MATCH(ROUND(G1836*2,1)/2,神经网络!$D$10:$D$70,0),MATCH(ROUND(E1836*2,1)/2,神经网络!$F$8:$BN$8,0))</f>
        <v>-3.5957733245887628E-2</v>
      </c>
      <c r="I1836">
        <f t="shared" si="92"/>
        <v>1928.1295844042254</v>
      </c>
      <c r="J1836">
        <f t="shared" si="93"/>
        <v>91.845097960975039</v>
      </c>
      <c r="K1836">
        <f t="shared" si="94"/>
        <v>20.993277019787026</v>
      </c>
    </row>
    <row r="1837" spans="1:11">
      <c r="A1837" s="862">
        <v>42240</v>
      </c>
      <c r="B1837">
        <v>226.995</v>
      </c>
      <c r="C1837">
        <v>429.43083899999999</v>
      </c>
      <c r="D1837">
        <v>0.75213200000000002</v>
      </c>
      <c r="E1837">
        <f>LN(D1837/参数实验室!$E$53)/参数实验室!$E$55</f>
        <v>-1.0290132645444983</v>
      </c>
      <c r="F1837">
        <f t="shared" si="91"/>
        <v>1.8918074803409766</v>
      </c>
      <c r="G1837">
        <f>LN(F1837/参数实验室!$E$58)/参数实验室!$E$59</f>
        <v>0.14408159624648392</v>
      </c>
      <c r="H1837">
        <f>INDEX(神经网络!$F$10:$BN$70,MATCH(ROUND(G1837*2,1)/2,神经网络!$D$10:$D$70,0),MATCH(ROUND(E1837*2,1)/2,神经网络!$F$8:$BN$8,0))</f>
        <v>-8.1629281988694555E-2</v>
      </c>
      <c r="I1837">
        <f t="shared" si="92"/>
        <v>1929.0868402765768</v>
      </c>
      <c r="J1837">
        <f t="shared" si="93"/>
        <v>90.57699213918022</v>
      </c>
      <c r="K1837">
        <f t="shared" si="94"/>
        <v>21.297757793859507</v>
      </c>
    </row>
    <row r="1838" spans="1:11">
      <c r="A1838" s="862">
        <v>42241</v>
      </c>
      <c r="B1838">
        <v>203.863</v>
      </c>
      <c r="C1838">
        <v>432.39648999999997</v>
      </c>
      <c r="D1838">
        <v>0.79407499999999998</v>
      </c>
      <c r="E1838">
        <f>LN(D1838/参数实验室!$E$53)/参数实验室!$E$55</f>
        <v>-0.96499268680438866</v>
      </c>
      <c r="F1838">
        <f t="shared" si="91"/>
        <v>2.1210150444170841</v>
      </c>
      <c r="G1838">
        <f>LN(F1838/参数实验室!$E$58)/参数实验室!$E$59</f>
        <v>0.20410498463646115</v>
      </c>
      <c r="H1838">
        <f>INDEX(神经网络!$F$10:$BN$70,MATCH(ROUND(G1838*2,1)/2,神经网络!$D$10:$D$70,0),MATCH(ROUND(E1838*2,1)/2,神经网络!$F$8:$BN$8,0))</f>
        <v>-3.7248197875735377E-2</v>
      </c>
      <c r="I1838">
        <f t="shared" si="92"/>
        <v>1945.1338696421269</v>
      </c>
      <c r="J1838">
        <f t="shared" si="93"/>
        <v>81.346714017796401</v>
      </c>
      <c r="K1838">
        <f t="shared" si="94"/>
        <v>23.911646501376634</v>
      </c>
    </row>
    <row r="1839" spans="1:11">
      <c r="A1839" s="862">
        <v>42242</v>
      </c>
      <c r="B1839">
        <v>224.63900000000001</v>
      </c>
      <c r="C1839">
        <v>429.25816800000001</v>
      </c>
      <c r="D1839">
        <v>0.808145</v>
      </c>
      <c r="E1839">
        <f>LN(D1839/参数实验室!$E$53)/参数实验室!$E$55</f>
        <v>-0.94427199320679489</v>
      </c>
      <c r="F1839">
        <f t="shared" si="91"/>
        <v>1.9108799807691452</v>
      </c>
      <c r="G1839">
        <f>LN(F1839/参数实验室!$E$58)/参数实验室!$E$59</f>
        <v>0.14934648483020391</v>
      </c>
      <c r="H1839">
        <f>INDEX(神经网络!$F$10:$BN$70,MATCH(ROUND(G1839*2,1)/2,神经网络!$D$10:$D$70,0),MATCH(ROUND(E1839*2,1)/2,神经网络!$F$8:$BN$8,0))</f>
        <v>-3.5957733245887628E-2</v>
      </c>
      <c r="I1839">
        <f t="shared" si="92"/>
        <v>1937.7500974770408</v>
      </c>
      <c r="J1839">
        <f t="shared" si="93"/>
        <v>89.636885998164288</v>
      </c>
      <c r="K1839">
        <f t="shared" si="94"/>
        <v>21.617775716982457</v>
      </c>
    </row>
    <row r="1840" spans="1:11">
      <c r="A1840" s="862">
        <v>42243</v>
      </c>
      <c r="B1840">
        <v>227.369</v>
      </c>
      <c r="C1840">
        <v>429.29178400000001</v>
      </c>
      <c r="D1840">
        <v>0.80418100000000003</v>
      </c>
      <c r="E1840">
        <f>LN(D1840/参数实验室!$E$53)/参数实验室!$E$55</f>
        <v>-0.9500729928577567</v>
      </c>
      <c r="F1840">
        <f t="shared" si="91"/>
        <v>1.888084057193373</v>
      </c>
      <c r="G1840">
        <f>LN(F1840/参数实验室!$E$58)/参数实验室!$E$59</f>
        <v>0.14304756957888359</v>
      </c>
      <c r="H1840">
        <f>INDEX(神经网络!$F$10:$BN$70,MATCH(ROUND(G1840*2,1)/2,神经网络!$D$10:$D$70,0),MATCH(ROUND(E1840*2,1)/2,神经网络!$F$8:$BN$8,0))</f>
        <v>-3.5957733245887628E-2</v>
      </c>
      <c r="I1840">
        <f t="shared" si="92"/>
        <v>1936.9033233816735</v>
      </c>
      <c r="J1840">
        <f t="shared" si="93"/>
        <v>90.726228003670855</v>
      </c>
      <c r="K1840">
        <f t="shared" si="94"/>
        <v>21.348879656975324</v>
      </c>
    </row>
    <row r="1841" spans="1:11">
      <c r="A1841" s="862">
        <v>42244</v>
      </c>
      <c r="B1841">
        <v>221.51499999999999</v>
      </c>
      <c r="C1841">
        <v>428.78465299999999</v>
      </c>
      <c r="D1841">
        <v>0.82998899999999998</v>
      </c>
      <c r="E1841">
        <f>LN(D1841/参数实验室!$E$53)/参数实验室!$E$55</f>
        <v>-0.91280685363171432</v>
      </c>
      <c r="F1841">
        <f t="shared" si="91"/>
        <v>1.9356912759858249</v>
      </c>
      <c r="G1841">
        <f>LN(F1841/参数实验室!$E$58)/参数实验室!$E$59</f>
        <v>0.15611744439078731</v>
      </c>
      <c r="H1841">
        <f>INDEX(神经网络!$F$10:$BN$70,MATCH(ROUND(G1841*2,1)/2,神经网络!$D$10:$D$70,0),MATCH(ROUND(E1841*2,1)/2,神经网络!$F$8:$BN$8,0))</f>
        <v>-5.4596378672302194E-2</v>
      </c>
      <c r="I1841">
        <f t="shared" si="92"/>
        <v>1938.6964944243823</v>
      </c>
      <c r="J1841">
        <f t="shared" si="93"/>
        <v>88.390327600654217</v>
      </c>
      <c r="K1841">
        <f t="shared" si="94"/>
        <v>21.933355685515448</v>
      </c>
    </row>
    <row r="1842" spans="1:11">
      <c r="A1842" s="862">
        <v>42245</v>
      </c>
      <c r="B1842">
        <v>232.35300000000001</v>
      </c>
      <c r="C1842">
        <v>421.66753</v>
      </c>
      <c r="D1842">
        <v>0.82198800000000005</v>
      </c>
      <c r="E1842">
        <f>LN(D1842/参数实验室!$E$53)/参数实验室!$E$55</f>
        <v>-0.92423471190405471</v>
      </c>
      <c r="F1842">
        <f t="shared" si="91"/>
        <v>1.8147711886655218</v>
      </c>
      <c r="G1842">
        <f>LN(F1842/参数实验室!$E$58)/参数实验室!$E$59</f>
        <v>0.12226167223247775</v>
      </c>
      <c r="H1842">
        <f>INDEX(神经网络!$F$10:$BN$70,MATCH(ROUND(G1842*2,1)/2,神经网络!$D$10:$D$70,0),MATCH(ROUND(E1842*2,1)/2,神经网络!$F$8:$BN$8,0))</f>
        <v>-7.8584219924753118E-2</v>
      </c>
      <c r="I1842">
        <f t="shared" si="92"/>
        <v>1933.5178073537256</v>
      </c>
      <c r="J1842">
        <f t="shared" si="93"/>
        <v>92.714975459877721</v>
      </c>
      <c r="K1842">
        <f t="shared" si="94"/>
        <v>20.854428292336149</v>
      </c>
    </row>
    <row r="1843" spans="1:11">
      <c r="A1843" s="862">
        <v>42246</v>
      </c>
      <c r="B1843">
        <v>230.46199999999999</v>
      </c>
      <c r="C1843">
        <v>422.302976</v>
      </c>
      <c r="D1843">
        <v>0.819272</v>
      </c>
      <c r="E1843">
        <f>LN(D1843/参数实验室!$E$53)/参数实验室!$E$55</f>
        <v>-0.92813928855307948</v>
      </c>
      <c r="F1843">
        <f t="shared" si="91"/>
        <v>1.8324191233261884</v>
      </c>
      <c r="G1843">
        <f>LN(F1843/参数实验室!$E$58)/参数实验室!$E$59</f>
        <v>0.12734101351055527</v>
      </c>
      <c r="H1843">
        <f>INDEX(神经网络!$F$10:$BN$70,MATCH(ROUND(G1843*2,1)/2,神经网络!$D$10:$D$70,0),MATCH(ROUND(E1843*2,1)/2,神经网络!$F$8:$BN$8,0))</f>
        <v>-3.5957733245887628E-2</v>
      </c>
      <c r="I1843">
        <f t="shared" si="92"/>
        <v>1934.7544003068854</v>
      </c>
      <c r="J1843">
        <f t="shared" si="93"/>
        <v>91.960416583535988</v>
      </c>
      <c r="K1843">
        <f t="shared" si="94"/>
        <v>21.038991254996898</v>
      </c>
    </row>
    <row r="1844" spans="1:11">
      <c r="A1844" s="862">
        <v>42247</v>
      </c>
      <c r="B1844">
        <v>227.65700000000001</v>
      </c>
      <c r="C1844">
        <v>422.09895699999998</v>
      </c>
      <c r="D1844">
        <v>0.82540199999999997</v>
      </c>
      <c r="E1844">
        <f>LN(D1844/参数实验室!$E$53)/参数实验室!$E$55</f>
        <v>-0.9193449367556773</v>
      </c>
      <c r="F1844">
        <f t="shared" si="91"/>
        <v>1.8541004976785249</v>
      </c>
      <c r="G1844">
        <f>LN(F1844/参数实验室!$E$58)/参数实验室!$E$59</f>
        <v>0.13351468915276912</v>
      </c>
      <c r="H1844">
        <f>INDEX(神经网络!$F$10:$BN$70,MATCH(ROUND(G1844*2,1)/2,神经网络!$D$10:$D$70,0),MATCH(ROUND(E1844*2,1)/2,神经网络!$F$8:$BN$8,0))</f>
        <v>-5.4596378672302194E-2</v>
      </c>
      <c r="I1844">
        <f t="shared" si="92"/>
        <v>1935.6011434500335</v>
      </c>
      <c r="J1844">
        <f t="shared" si="93"/>
        <v>90.841147599856171</v>
      </c>
      <c r="K1844">
        <f t="shared" si="94"/>
        <v>21.307537328525537</v>
      </c>
    </row>
    <row r="1845" spans="1:11">
      <c r="A1845" s="862">
        <v>42248</v>
      </c>
      <c r="B1845">
        <v>230.863</v>
      </c>
      <c r="C1845">
        <v>421.603387</v>
      </c>
      <c r="D1845">
        <v>0.81598499999999996</v>
      </c>
      <c r="E1845">
        <f>LN(D1845/参数实验室!$E$53)/参数实验室!$E$55</f>
        <v>-0.93288209550718215</v>
      </c>
      <c r="F1845">
        <f t="shared" si="91"/>
        <v>1.8262059619774498</v>
      </c>
      <c r="G1845">
        <f>LN(F1845/参数实验室!$E$58)/参数实验室!$E$59</f>
        <v>0.12555837335856096</v>
      </c>
      <c r="H1845">
        <f>INDEX(神经网络!$F$10:$BN$70,MATCH(ROUND(G1845*2,1)/2,神经网络!$D$10:$D$70,0),MATCH(ROUND(E1845*2,1)/2,神经网络!$F$8:$BN$8,0))</f>
        <v>-3.5957733245887628E-2</v>
      </c>
      <c r="I1845">
        <f t="shared" si="92"/>
        <v>1934.1129403091936</v>
      </c>
      <c r="J1845">
        <f t="shared" si="93"/>
        <v>92.120426160169004</v>
      </c>
      <c r="K1845">
        <f t="shared" si="94"/>
        <v>20.995484073709861</v>
      </c>
    </row>
    <row r="1846" spans="1:11">
      <c r="A1846" s="862">
        <v>42249</v>
      </c>
      <c r="B1846">
        <v>226.67500000000001</v>
      </c>
      <c r="C1846">
        <v>421.122839</v>
      </c>
      <c r="D1846">
        <v>0.82188399999999995</v>
      </c>
      <c r="E1846">
        <f>LN(D1846/参数实验室!$E$53)/参数实验室!$E$55</f>
        <v>-0.92438398671077571</v>
      </c>
      <c r="F1846">
        <f t="shared" si="91"/>
        <v>1.8578265754935479</v>
      </c>
      <c r="G1846">
        <f>LN(F1846/参数实验室!$E$58)/参数实验室!$E$59</f>
        <v>0.13456839932776066</v>
      </c>
      <c r="H1846">
        <f>INDEX(神经网络!$F$10:$BN$70,MATCH(ROUND(G1846*2,1)/2,神经网络!$D$10:$D$70,0),MATCH(ROUND(E1846*2,1)/2,神经网络!$F$8:$BN$8,0))</f>
        <v>-5.4596378672302194E-2</v>
      </c>
      <c r="I1846">
        <f t="shared" si="92"/>
        <v>1935.3745542374936</v>
      </c>
      <c r="J1846">
        <f t="shared" si="93"/>
        <v>90.449303698974333</v>
      </c>
      <c r="K1846">
        <f t="shared" si="94"/>
        <v>21.397340555308666</v>
      </c>
    </row>
    <row r="1847" spans="1:11">
      <c r="A1847" s="862">
        <v>42250</v>
      </c>
      <c r="B1847">
        <v>229.589</v>
      </c>
      <c r="C1847">
        <v>418.63164399999999</v>
      </c>
      <c r="D1847">
        <v>0.813975</v>
      </c>
      <c r="E1847">
        <f>LN(D1847/参数实验室!$E$53)/参数实验室!$E$55</f>
        <v>-0.93579174386957675</v>
      </c>
      <c r="F1847">
        <f t="shared" si="91"/>
        <v>1.8233959118250438</v>
      </c>
      <c r="G1847">
        <f>LN(F1847/参数实验室!$E$58)/参数实验室!$E$59</f>
        <v>0.12475013918606541</v>
      </c>
      <c r="H1847">
        <f>INDEX(神经网络!$F$10:$BN$70,MATCH(ROUND(G1847*2,1)/2,神经网络!$D$10:$D$70,0),MATCH(ROUND(E1847*2,1)/2,神经网络!$F$8:$BN$8,0))</f>
        <v>-1.9336419178296357E-2</v>
      </c>
      <c r="I1847">
        <f t="shared" si="92"/>
        <v>1934.0161945414857</v>
      </c>
      <c r="J1847">
        <f t="shared" si="93"/>
        <v>91.612066557599277</v>
      </c>
      <c r="K1847">
        <f t="shared" si="94"/>
        <v>21.110932950360979</v>
      </c>
    </row>
    <row r="1848" spans="1:11">
      <c r="A1848" s="862">
        <v>42251</v>
      </c>
      <c r="B1848">
        <v>227.93</v>
      </c>
      <c r="C1848">
        <v>412.57103899999998</v>
      </c>
      <c r="D1848">
        <v>0.82872400000000002</v>
      </c>
      <c r="E1848">
        <f>LN(D1848/参数实验室!$E$53)/参数实验室!$E$55</f>
        <v>-0.91460630675345223</v>
      </c>
      <c r="F1848">
        <f t="shared" si="91"/>
        <v>1.8100778265256876</v>
      </c>
      <c r="G1848">
        <f>LN(F1848/参数实验室!$E$58)/参数实验室!$E$59</f>
        <v>0.12090253619069581</v>
      </c>
      <c r="H1848">
        <f>INDEX(神经网络!$F$10:$BN$70,MATCH(ROUND(G1848*2,1)/2,神经网络!$D$10:$D$70,0),MATCH(ROUND(E1848*2,1)/2,神经网络!$F$8:$BN$8,0))</f>
        <v>-7.8584219924753118E-2</v>
      </c>
      <c r="I1848">
        <f t="shared" si="92"/>
        <v>1934.2864232391094</v>
      </c>
      <c r="J1848">
        <f t="shared" si="93"/>
        <v>90.950081800406835</v>
      </c>
      <c r="K1848">
        <f t="shared" si="94"/>
        <v>21.267561116481119</v>
      </c>
    </row>
    <row r="1849" spans="1:11">
      <c r="A1849" s="862">
        <v>42252</v>
      </c>
      <c r="B1849">
        <v>229.577</v>
      </c>
      <c r="C1849">
        <v>411.801896</v>
      </c>
      <c r="D1849">
        <v>0.84566300000000005</v>
      </c>
      <c r="E1849">
        <f>LN(D1849/参数实验室!$E$53)/参数实验室!$E$55</f>
        <v>-0.89073545493024198</v>
      </c>
      <c r="F1849">
        <f t="shared" si="91"/>
        <v>1.7937419515021105</v>
      </c>
      <c r="G1849">
        <f>LN(F1849/参数实验室!$E$58)/参数实验室!$E$59</f>
        <v>0.11614424676081372</v>
      </c>
      <c r="H1849">
        <f>INDEX(神经网络!$F$10:$BN$70,MATCH(ROUND(G1849*2,1)/2,神经网络!$D$10:$D$70,0),MATCH(ROUND(E1849*2,1)/2,神经网络!$F$8:$BN$8,0))</f>
        <v>-7.8584219924753118E-2</v>
      </c>
      <c r="I1849">
        <f t="shared" si="92"/>
        <v>1933.1880543109075</v>
      </c>
      <c r="J1849">
        <f t="shared" si="93"/>
        <v>91.607278241091564</v>
      </c>
      <c r="K1849">
        <f t="shared" si="94"/>
        <v>21.102996305851956</v>
      </c>
    </row>
    <row r="1850" spans="1:11">
      <c r="A1850" s="862">
        <v>42253</v>
      </c>
      <c r="B1850">
        <v>236.142</v>
      </c>
      <c r="C1850">
        <v>410.20493299999998</v>
      </c>
      <c r="D1850">
        <v>0.86322399999999999</v>
      </c>
      <c r="E1850">
        <f>LN(D1850/参数实验室!$E$53)/参数实验室!$E$55</f>
        <v>-0.8664876538316364</v>
      </c>
      <c r="F1850">
        <f t="shared" si="91"/>
        <v>1.7371112847354557</v>
      </c>
      <c r="G1850">
        <f>LN(F1850/参数实验室!$E$58)/参数实验室!$E$59</f>
        <v>9.9306739514909773E-2</v>
      </c>
      <c r="H1850">
        <f>INDEX(神经网络!$F$10:$BN$70,MATCH(ROUND(G1850*2,1)/2,神经网络!$D$10:$D$70,0),MATCH(ROUND(E1850*2,1)/2,神经网络!$F$8:$BN$8,0))</f>
        <v>-0.12697389629421324</v>
      </c>
      <c r="I1850">
        <f t="shared" si="92"/>
        <v>1928.8437943728816</v>
      </c>
      <c r="J1850">
        <f t="shared" si="93"/>
        <v>94.226886397190668</v>
      </c>
      <c r="K1850">
        <f t="shared" si="94"/>
        <v>20.470206202530207</v>
      </c>
    </row>
    <row r="1851" spans="1:11">
      <c r="A1851" s="862">
        <v>42254</v>
      </c>
      <c r="B1851">
        <v>241.16200000000001</v>
      </c>
      <c r="C1851">
        <v>413.02800500000001</v>
      </c>
      <c r="D1851">
        <v>0.86259399999999997</v>
      </c>
      <c r="E1851">
        <f>LN(D1851/参数实验室!$E$53)/参数实验室!$E$55</f>
        <v>-0.86734897823167945</v>
      </c>
      <c r="F1851">
        <f t="shared" si="91"/>
        <v>1.7126579021570563</v>
      </c>
      <c r="G1851">
        <f>LN(F1851/参数实验室!$E$58)/参数实验室!$E$59</f>
        <v>9.1865852323527078E-2</v>
      </c>
      <c r="H1851">
        <f>INDEX(神经网络!$F$10:$BN$70,MATCH(ROUND(G1851*2,1)/2,神经网络!$D$10:$D$70,0),MATCH(ROUND(E1851*2,1)/2,神经网络!$F$8:$BN$8,0))</f>
        <v>-0.12697389629421324</v>
      </c>
      <c r="I1851">
        <f t="shared" si="92"/>
        <v>1923.6373409854684</v>
      </c>
      <c r="J1851">
        <f t="shared" si="93"/>
        <v>96.22999880292069</v>
      </c>
      <c r="K1851">
        <f t="shared" si="94"/>
        <v>19.989996517874673</v>
      </c>
    </row>
    <row r="1852" spans="1:11">
      <c r="A1852" s="862">
        <v>42255</v>
      </c>
      <c r="B1852">
        <v>241.852</v>
      </c>
      <c r="C1852">
        <v>415.00296100000003</v>
      </c>
      <c r="D1852">
        <v>0.87516300000000002</v>
      </c>
      <c r="E1852">
        <f>LN(D1852/参数实验室!$E$53)/参数实验室!$E$55</f>
        <v>-0.8502826368375076</v>
      </c>
      <c r="F1852">
        <f t="shared" si="91"/>
        <v>1.7159376850305146</v>
      </c>
      <c r="G1852">
        <f>LN(F1852/参数实验室!$E$58)/参数实验室!$E$59</f>
        <v>9.2869999813578616E-2</v>
      </c>
      <c r="H1852">
        <f>INDEX(神经网络!$F$10:$BN$70,MATCH(ROUND(G1852*2,1)/2,神经网络!$D$10:$D$70,0),MATCH(ROUND(E1852*2,1)/2,神经网络!$F$8:$BN$8,0))</f>
        <v>-0.12697389629421324</v>
      </c>
      <c r="I1852">
        <f t="shared" si="92"/>
        <v>1922.9385008179174</v>
      </c>
      <c r="J1852">
        <f t="shared" si="93"/>
        <v>96.505327002114655</v>
      </c>
      <c r="K1852">
        <f t="shared" si="94"/>
        <v>19.925723900979907</v>
      </c>
    </row>
    <row r="1853" spans="1:11">
      <c r="A1853" s="862">
        <v>42256</v>
      </c>
      <c r="B1853">
        <v>243.64500000000001</v>
      </c>
      <c r="C1853">
        <v>420.39685700000001</v>
      </c>
      <c r="D1853">
        <v>0.85581799999999997</v>
      </c>
      <c r="E1853">
        <f>LN(D1853/参数实验室!$E$53)/参数实验室!$E$55</f>
        <v>-0.87665297449509783</v>
      </c>
      <c r="F1853">
        <f t="shared" si="91"/>
        <v>1.7254483244064109</v>
      </c>
      <c r="G1853">
        <f>LN(F1853/参数实验室!$E$58)/参数实验室!$E$59</f>
        <v>9.5770988091657364E-2</v>
      </c>
      <c r="H1853">
        <f>INDEX(神经网络!$F$10:$BN$70,MATCH(ROUND(G1853*2,1)/2,神经网络!$D$10:$D$70,0),MATCH(ROUND(E1853*2,1)/2,神经网络!$F$8:$BN$8,0))</f>
        <v>-7.8584219924753118E-2</v>
      </c>
      <c r="I1853">
        <f t="shared" si="92"/>
        <v>1921.1283679769529</v>
      </c>
      <c r="J1853">
        <f t="shared" si="93"/>
        <v>97.220781293643313</v>
      </c>
      <c r="K1853">
        <f t="shared" si="94"/>
        <v>19.760470368721094</v>
      </c>
    </row>
    <row r="1854" spans="1:11">
      <c r="A1854" s="862">
        <v>42257</v>
      </c>
      <c r="B1854">
        <v>238.50399999999999</v>
      </c>
      <c r="C1854">
        <v>418.25472300000001</v>
      </c>
      <c r="D1854">
        <v>0.85661900000000002</v>
      </c>
      <c r="E1854">
        <f>LN(D1854/参数实验室!$E$53)/参数实验室!$E$55</f>
        <v>-0.87554930479239834</v>
      </c>
      <c r="F1854">
        <f t="shared" si="91"/>
        <v>1.7536591545634457</v>
      </c>
      <c r="G1854">
        <f>LN(F1854/参数实验室!$E$58)/参数实验室!$E$59</f>
        <v>0.10428287964990768</v>
      </c>
      <c r="H1854">
        <f>INDEX(神经网络!$F$10:$BN$70,MATCH(ROUND(G1854*2,1)/2,神经网络!$D$10:$D$70,0),MATCH(ROUND(E1854*2,1)/2,神经网络!$F$8:$BN$8,0))</f>
        <v>-7.8584219924753118E-2</v>
      </c>
      <c r="I1854">
        <f t="shared" si="92"/>
        <v>1924.3138989487447</v>
      </c>
      <c r="J1854">
        <f t="shared" si="93"/>
        <v>95.169386696460435</v>
      </c>
      <c r="K1854">
        <f t="shared" si="94"/>
        <v>20.219883365291398</v>
      </c>
    </row>
    <row r="1855" spans="1:11">
      <c r="A1855" s="862">
        <v>42258</v>
      </c>
      <c r="B1855">
        <v>239.65299999999999</v>
      </c>
      <c r="C1855">
        <v>409.74819200000002</v>
      </c>
      <c r="D1855">
        <v>0.86421400000000004</v>
      </c>
      <c r="E1855">
        <f>LN(D1855/参数实验室!$E$53)/参数实验室!$E$55</f>
        <v>-0.86513541330039512</v>
      </c>
      <c r="F1855">
        <f t="shared" si="91"/>
        <v>1.7097561557752252</v>
      </c>
      <c r="G1855">
        <f>LN(F1855/参数实验室!$E$58)/参数实验室!$E$59</f>
        <v>9.0975840969161961E-2</v>
      </c>
      <c r="H1855">
        <f>INDEX(神经网络!$F$10:$BN$70,MATCH(ROUND(G1855*2,1)/2,神经网络!$D$10:$D$70,0),MATCH(ROUND(E1855*2,1)/2,神经网络!$F$8:$BN$8,0))</f>
        <v>-0.12697389629421324</v>
      </c>
      <c r="I1855">
        <f t="shared" si="92"/>
        <v>1923.5853887689218</v>
      </c>
      <c r="J1855">
        <f t="shared" si="93"/>
        <v>95.627868002074734</v>
      </c>
      <c r="K1855">
        <f t="shared" si="94"/>
        <v>20.115322331845647</v>
      </c>
    </row>
    <row r="1856" spans="1:11">
      <c r="A1856" s="862">
        <v>42259</v>
      </c>
      <c r="B1856">
        <v>239.852</v>
      </c>
      <c r="C1856">
        <v>413.352732</v>
      </c>
      <c r="D1856">
        <v>0.84831199999999995</v>
      </c>
      <c r="E1856">
        <f>LN(D1856/参数实验室!$E$53)/参数实验室!$E$55</f>
        <v>-0.88704570875250821</v>
      </c>
      <c r="F1856">
        <f t="shared" si="91"/>
        <v>1.723365792238547</v>
      </c>
      <c r="G1856">
        <f>LN(F1856/参数实验室!$E$58)/参数实验室!$E$59</f>
        <v>9.5137132207269146E-2</v>
      </c>
      <c r="H1856">
        <f>INDEX(神经网络!$F$10:$BN$70,MATCH(ROUND(G1856*2,1)/2,神经网络!$D$10:$D$70,0),MATCH(ROUND(E1856*2,1)/2,神经网络!$F$8:$BN$8,0))</f>
        <v>-7.8584219924753118E-2</v>
      </c>
      <c r="I1856">
        <f t="shared" si="92"/>
        <v>1923.3825756132271</v>
      </c>
      <c r="J1856">
        <f t="shared" si="93"/>
        <v>95.70727425082778</v>
      </c>
      <c r="K1856">
        <f t="shared" si="94"/>
        <v>20.096513986726475</v>
      </c>
    </row>
    <row r="1857" spans="1:11">
      <c r="A1857" s="862">
        <v>42260</v>
      </c>
      <c r="B1857">
        <v>235.22399999999999</v>
      </c>
      <c r="C1857">
        <v>411.21690999999998</v>
      </c>
      <c r="D1857">
        <v>0.82782900000000004</v>
      </c>
      <c r="E1857">
        <f>LN(D1857/参数实验室!$E$53)/参数实验室!$E$55</f>
        <v>-0.91588109754625213</v>
      </c>
      <c r="F1857">
        <f t="shared" si="91"/>
        <v>1.7481928289630311</v>
      </c>
      <c r="G1857">
        <f>LN(F1857/参数实验室!$E$58)/参数实验室!$E$59</f>
        <v>0.10264430358446654</v>
      </c>
      <c r="H1857">
        <f>INDEX(神经网络!$F$10:$BN$70,MATCH(ROUND(G1857*2,1)/2,神经网络!$D$10:$D$70,0),MATCH(ROUND(E1857*2,1)/2,神经网络!$F$8:$BN$8,0))</f>
        <v>-7.8584219924753118E-2</v>
      </c>
      <c r="I1857">
        <f t="shared" si="92"/>
        <v>1926.2990020737927</v>
      </c>
      <c r="J1857">
        <f t="shared" si="93"/>
        <v>93.860580184349985</v>
      </c>
      <c r="K1857">
        <f t="shared" si="94"/>
        <v>20.522982047312954</v>
      </c>
    </row>
    <row r="1858" spans="1:11">
      <c r="A1858" s="862">
        <v>42261</v>
      </c>
      <c r="B1858">
        <v>227.96100000000001</v>
      </c>
      <c r="C1858">
        <v>407.46860600000002</v>
      </c>
      <c r="D1858">
        <v>0.82963799999999999</v>
      </c>
      <c r="E1858">
        <f>LN(D1858/参数实验室!$E$53)/参数实验室!$E$55</f>
        <v>-0.913305873465458</v>
      </c>
      <c r="F1858">
        <f t="shared" si="91"/>
        <v>1.7874487565855564</v>
      </c>
      <c r="G1858">
        <f>LN(F1858/参数实验室!$E$58)/参数实验室!$E$59</f>
        <v>0.11429960207971497</v>
      </c>
      <c r="H1858">
        <f>INDEX(神经网络!$F$10:$BN$70,MATCH(ROUND(G1858*2,1)/2,神经网络!$D$10:$D$70,0),MATCH(ROUND(E1858*2,1)/2,神经网络!$F$8:$BN$8,0))</f>
        <v>-7.8584219924753118E-2</v>
      </c>
      <c r="I1858">
        <f t="shared" si="92"/>
        <v>1930.9730532088852</v>
      </c>
      <c r="J1858">
        <f t="shared" si="93"/>
        <v>90.962451618051773</v>
      </c>
      <c r="K1858">
        <f t="shared" si="94"/>
        <v>21.228243290066271</v>
      </c>
    </row>
    <row r="1859" spans="1:11">
      <c r="A1859" s="862">
        <v>42262</v>
      </c>
      <c r="B1859">
        <v>231.71</v>
      </c>
      <c r="C1859">
        <v>401.91742499999998</v>
      </c>
      <c r="D1859">
        <v>0.82794800000000002</v>
      </c>
      <c r="E1859">
        <f>LN(D1859/参数实验室!$E$53)/参数实验室!$E$55</f>
        <v>-0.91571152080219254</v>
      </c>
      <c r="F1859">
        <f t="shared" si="91"/>
        <v>1.7345709076000171</v>
      </c>
      <c r="G1859">
        <f>LN(F1859/参数实验室!$E$58)/参数实验室!$E$59</f>
        <v>9.8538623440572071E-2</v>
      </c>
      <c r="H1859">
        <f>INDEX(神经网络!$F$10:$BN$70,MATCH(ROUND(G1859*2,1)/2,神经网络!$D$10:$D$70,0),MATCH(ROUND(E1859*2,1)/2,神经网络!$F$8:$BN$8,0))</f>
        <v>-7.8584219924753118E-2</v>
      </c>
      <c r="I1859">
        <f t="shared" si="92"/>
        <v>1928.4775022262745</v>
      </c>
      <c r="J1859">
        <f t="shared" si="93"/>
        <v>92.458401500338994</v>
      </c>
      <c r="K1859">
        <f t="shared" si="94"/>
        <v>20.857785457378949</v>
      </c>
    </row>
    <row r="1860" spans="1:11">
      <c r="A1860" s="862">
        <v>42263</v>
      </c>
      <c r="B1860">
        <v>230.9</v>
      </c>
      <c r="C1860">
        <v>403.56608299999999</v>
      </c>
      <c r="D1860">
        <v>0.82333699999999999</v>
      </c>
      <c r="E1860">
        <f>LN(D1860/参数实验室!$E$53)/参数实验室!$E$55</f>
        <v>-0.92230015492262452</v>
      </c>
      <c r="F1860">
        <f t="shared" ref="F1860:F1923" si="95">C1860/B1860</f>
        <v>1.747795941966219</v>
      </c>
      <c r="G1860">
        <f>LN(F1860/参数实验室!$E$58)/参数实验室!$E$59</f>
        <v>0.10252513401072508</v>
      </c>
      <c r="H1860">
        <f>INDEX(神经网络!$F$10:$BN$70,MATCH(ROUND(G1860*2,1)/2,神经网络!$D$10:$D$70,0),MATCH(ROUND(E1860*2,1)/2,神经网络!$F$8:$BN$8,0))</f>
        <v>-7.8584219924753118E-2</v>
      </c>
      <c r="I1860">
        <f t="shared" si="92"/>
        <v>1929.0072756461761</v>
      </c>
      <c r="J1860">
        <f t="shared" si="93"/>
        <v>92.13519013606782</v>
      </c>
      <c r="K1860">
        <f t="shared" si="94"/>
        <v>20.936704779111697</v>
      </c>
    </row>
    <row r="1861" spans="1:11">
      <c r="A1861" s="862">
        <v>42264</v>
      </c>
      <c r="B1861">
        <v>230.04900000000001</v>
      </c>
      <c r="C1861">
        <v>403.08425599999998</v>
      </c>
      <c r="D1861">
        <v>0.838341</v>
      </c>
      <c r="E1861">
        <f>LN(D1861/参数实验室!$E$53)/参数实验室!$E$55</f>
        <v>-0.90099458458469617</v>
      </c>
      <c r="F1861">
        <f t="shared" si="95"/>
        <v>1.7521669557355171</v>
      </c>
      <c r="G1861">
        <f>LN(F1861/参数实验室!$E$58)/参数实验室!$E$59</f>
        <v>0.1038360881602132</v>
      </c>
      <c r="H1861">
        <f>INDEX(神经网络!$F$10:$BN$70,MATCH(ROUND(G1861*2,1)/2,神经网络!$D$10:$D$70,0),MATCH(ROUND(E1861*2,1)/2,神经网络!$F$8:$BN$8,0))</f>
        <v>-7.8584219924753118E-2</v>
      </c>
      <c r="I1861">
        <f t="shared" si="92"/>
        <v>1929.5659707164227</v>
      </c>
      <c r="J1861">
        <f t="shared" si="93"/>
        <v>91.795618690395258</v>
      </c>
      <c r="K1861">
        <f t="shared" si="94"/>
        <v>21.020240380146998</v>
      </c>
    </row>
    <row r="1862" spans="1:11">
      <c r="A1862" s="862">
        <v>42265</v>
      </c>
      <c r="B1862">
        <v>233.04300000000001</v>
      </c>
      <c r="C1862">
        <v>405.82453199999998</v>
      </c>
      <c r="D1862">
        <v>0.83835700000000002</v>
      </c>
      <c r="E1862">
        <f>LN(D1862/参数实验室!$E$53)/参数实验室!$E$55</f>
        <v>-0.90097206884017422</v>
      </c>
      <c r="F1862">
        <f t="shared" si="95"/>
        <v>1.7414148118587556</v>
      </c>
      <c r="G1862">
        <f>LN(F1862/参数实验室!$E$58)/参数实验室!$E$59</f>
        <v>0.10060540722637543</v>
      </c>
      <c r="H1862">
        <f>INDEX(神经网络!$F$10:$BN$70,MATCH(ROUND(G1862*2,1)/2,神经网络!$D$10:$D$70,0),MATCH(ROUND(E1862*2,1)/2,神经网络!$F$8:$BN$8,0))</f>
        <v>-7.8584219924753118E-2</v>
      </c>
      <c r="I1862">
        <f t="shared" si="92"/>
        <v>1927.5925193682895</v>
      </c>
      <c r="J1862">
        <f t="shared" si="93"/>
        <v>92.990303659071685</v>
      </c>
      <c r="K1862">
        <f t="shared" si="94"/>
        <v>20.728962521032081</v>
      </c>
    </row>
    <row r="1863" spans="1:11">
      <c r="A1863" s="862">
        <v>42266</v>
      </c>
      <c r="B1863">
        <v>232.42400000000001</v>
      </c>
      <c r="C1863">
        <v>412.91591799999998</v>
      </c>
      <c r="D1863">
        <v>0.83518400000000004</v>
      </c>
      <c r="E1863">
        <f>LN(D1863/参数实验室!$E$53)/参数实验室!$E$55</f>
        <v>-0.90544565093777218</v>
      </c>
      <c r="F1863">
        <f t="shared" si="95"/>
        <v>1.7765631690358998</v>
      </c>
      <c r="G1863">
        <f>LN(F1863/参数实验室!$E$58)/参数实验室!$E$59</f>
        <v>0.11109346106655761</v>
      </c>
      <c r="H1863">
        <f>INDEX(神经网络!$F$10:$BN$70,MATCH(ROUND(G1863*2,1)/2,神经网络!$D$10:$D$70,0),MATCH(ROUND(E1863*2,1)/2,神经网络!$F$8:$BN$8,0))</f>
        <v>-7.8584219924753118E-2</v>
      </c>
      <c r="I1863">
        <f t="shared" si="92"/>
        <v>1927.9948704426204</v>
      </c>
      <c r="J1863">
        <f t="shared" si="93"/>
        <v>92.7433063325484</v>
      </c>
      <c r="K1863">
        <f t="shared" si="94"/>
        <v>20.788506973532254</v>
      </c>
    </row>
    <row r="1864" spans="1:11">
      <c r="A1864" s="862">
        <v>42267</v>
      </c>
      <c r="B1864">
        <v>231.00399999999999</v>
      </c>
      <c r="C1864">
        <v>423.57852100000002</v>
      </c>
      <c r="D1864">
        <v>0.83222399999999996</v>
      </c>
      <c r="E1864">
        <f>LN(D1864/参数实验室!$E$53)/参数实验室!$E$55</f>
        <v>-0.9096342757619722</v>
      </c>
      <c r="F1864">
        <f t="shared" si="95"/>
        <v>1.8336414997142909</v>
      </c>
      <c r="G1864">
        <f>LN(F1864/参数实验室!$E$58)/参数实验室!$E$59</f>
        <v>0.12769101820453477</v>
      </c>
      <c r="H1864">
        <f>INDEX(神经网络!$F$10:$BN$70,MATCH(ROUND(G1864*2,1)/2,神经网络!$D$10:$D$70,0),MATCH(ROUND(E1864*2,1)/2,神经网络!$F$8:$BN$8,0))</f>
        <v>-5.4596378672302194E-2</v>
      </c>
      <c r="I1864">
        <f t="shared" si="92"/>
        <v>1928.9205242543435</v>
      </c>
      <c r="J1864">
        <f t="shared" si="93"/>
        <v>92.17668887913473</v>
      </c>
      <c r="K1864">
        <f t="shared" si="94"/>
        <v>20.926337751007861</v>
      </c>
    </row>
    <row r="1865" spans="1:11">
      <c r="A1865" s="862">
        <v>42268</v>
      </c>
      <c r="B1865">
        <v>227.71899999999999</v>
      </c>
      <c r="C1865">
        <v>431.38838500000003</v>
      </c>
      <c r="D1865">
        <v>0.81584999999999996</v>
      </c>
      <c r="E1865">
        <f>LN(D1865/参数实验室!$E$53)/参数实验室!$E$55</f>
        <v>-0.9330772950074987</v>
      </c>
      <c r="F1865">
        <f t="shared" si="95"/>
        <v>1.8943890716189691</v>
      </c>
      <c r="G1865">
        <f>LN(F1865/参数实验室!$E$58)/参数实验室!$E$59</f>
        <v>0.14479733237440107</v>
      </c>
      <c r="H1865">
        <f>INDEX(神经网络!$F$10:$BN$70,MATCH(ROUND(G1865*2,1)/2,神经网络!$D$10:$D$70,0),MATCH(ROUND(E1865*2,1)/2,神经网络!$F$8:$BN$8,0))</f>
        <v>-3.5957733245887628E-2</v>
      </c>
      <c r="I1865">
        <f t="shared" si="92"/>
        <v>1930.418118095115</v>
      </c>
      <c r="J1865">
        <f t="shared" si="93"/>
        <v>90.865887235146062</v>
      </c>
      <c r="K1865">
        <f t="shared" si="94"/>
        <v>21.244695636983199</v>
      </c>
    </row>
    <row r="1866" spans="1:11">
      <c r="A1866" s="862">
        <v>42269</v>
      </c>
      <c r="B1866">
        <v>231.566</v>
      </c>
      <c r="C1866">
        <v>425.109691</v>
      </c>
      <c r="D1866">
        <v>0.82986400000000005</v>
      </c>
      <c r="E1866">
        <f>LN(D1866/参数实验室!$E$53)/参数实验室!$E$55</f>
        <v>-0.91298454304851828</v>
      </c>
      <c r="F1866">
        <f t="shared" si="95"/>
        <v>1.8358035765181417</v>
      </c>
      <c r="G1866">
        <f>LN(F1866/参数实验室!$E$58)/参数实验室!$E$59</f>
        <v>0.12830951765592266</v>
      </c>
      <c r="H1866">
        <f>INDEX(神经网络!$F$10:$BN$70,MATCH(ROUND(G1866*2,1)/2,神经网络!$D$10:$D$70,0),MATCH(ROUND(E1866*2,1)/2,神经网络!$F$8:$BN$8,0))</f>
        <v>-5.4596378672302194E-2</v>
      </c>
      <c r="I1866">
        <f t="shared" si="92"/>
        <v>1929.2454729507344</v>
      </c>
      <c r="J1866">
        <f t="shared" si="93"/>
        <v>92.400941702246342</v>
      </c>
      <c r="K1866">
        <f t="shared" si="94"/>
        <v>20.879067219547967</v>
      </c>
    </row>
    <row r="1867" spans="1:11">
      <c r="A1867" s="862">
        <v>42270</v>
      </c>
      <c r="B1867">
        <v>230.202</v>
      </c>
      <c r="C1867">
        <v>424.620859</v>
      </c>
      <c r="D1867">
        <v>0.82892500000000002</v>
      </c>
      <c r="E1867">
        <f>LN(D1867/参数实验室!$E$53)/参数实验室!$E$55</f>
        <v>-0.91432020227270794</v>
      </c>
      <c r="F1867">
        <f t="shared" si="95"/>
        <v>1.8445576450248042</v>
      </c>
      <c r="G1867">
        <f>LN(F1867/参数实验室!$E$58)/参数实验室!$E$59</f>
        <v>0.13080634698192653</v>
      </c>
      <c r="H1867">
        <f>INDEX(神经网络!$F$10:$BN$70,MATCH(ROUND(G1867*2,1)/2,神经网络!$D$10:$D$70,0),MATCH(ROUND(E1867*2,1)/2,神经网络!$F$8:$BN$8,0))</f>
        <v>-5.4596378672302194E-2</v>
      </c>
      <c r="I1867">
        <f t="shared" si="92"/>
        <v>1929.8659002568161</v>
      </c>
      <c r="J1867">
        <f t="shared" si="93"/>
        <v>91.856669725868699</v>
      </c>
      <c r="K1867">
        <f t="shared" si="94"/>
        <v>21.009534811311877</v>
      </c>
    </row>
    <row r="1868" spans="1:11">
      <c r="A1868" s="862">
        <v>42271</v>
      </c>
      <c r="B1868">
        <v>231.13900000000001</v>
      </c>
      <c r="C1868">
        <v>423.52135299999998</v>
      </c>
      <c r="D1868">
        <v>0.84398099999999998</v>
      </c>
      <c r="E1868">
        <f>LN(D1868/参数实验室!$E$53)/参数实验室!$E$55</f>
        <v>-0.89308428771612924</v>
      </c>
      <c r="F1868">
        <f t="shared" si="95"/>
        <v>1.8323232037864661</v>
      </c>
      <c r="G1868">
        <f>LN(F1868/参数实验室!$E$58)/参数实验室!$E$59</f>
        <v>0.12731353885954211</v>
      </c>
      <c r="H1868">
        <f>INDEX(神经网络!$F$10:$BN$70,MATCH(ROUND(G1868*2,1)/2,神经网络!$D$10:$D$70,0),MATCH(ROUND(E1868*2,1)/2,神经网络!$F$8:$BN$8,0))</f>
        <v>-5.4596378672302194E-2</v>
      </c>
      <c r="I1868">
        <f t="shared" si="92"/>
        <v>1929.4370344040428</v>
      </c>
      <c r="J1868">
        <f t="shared" si="93"/>
        <v>92.230557439846592</v>
      </c>
      <c r="K1868">
        <f t="shared" si="94"/>
        <v>20.919715633969091</v>
      </c>
    </row>
    <row r="1869" spans="1:11">
      <c r="A1869" s="862">
        <v>42272</v>
      </c>
      <c r="B1869">
        <v>236.82</v>
      </c>
      <c r="C1869">
        <v>423.04961900000001</v>
      </c>
      <c r="D1869">
        <v>0.84847799999999995</v>
      </c>
      <c r="E1869">
        <f>LN(D1869/参数实验室!$E$53)/参数实验室!$E$55</f>
        <v>-0.88681487401264736</v>
      </c>
      <c r="F1869">
        <f t="shared" si="95"/>
        <v>1.7863762308926612</v>
      </c>
      <c r="G1869">
        <f>LN(F1869/参数实验室!$E$58)/参数实验室!$E$59</f>
        <v>0.11398457856004253</v>
      </c>
      <c r="H1869">
        <f>INDEX(神经网络!$F$10:$BN$70,MATCH(ROUND(G1869*2,1)/2,神经网络!$D$10:$D$70,0),MATCH(ROUND(E1869*2,1)/2,神经网络!$F$8:$BN$8,0))</f>
        <v>-7.8584219924753118E-2</v>
      </c>
      <c r="I1869">
        <f t="shared" si="92"/>
        <v>1926.8479512029492</v>
      </c>
      <c r="J1869">
        <f t="shared" si="93"/>
        <v>94.497426279876905</v>
      </c>
      <c r="K1869">
        <f t="shared" si="94"/>
        <v>20.390480747021876</v>
      </c>
    </row>
    <row r="1870" spans="1:11">
      <c r="A1870" s="862">
        <v>42273</v>
      </c>
      <c r="B1870">
        <v>233.93299999999999</v>
      </c>
      <c r="C1870">
        <v>420.56053800000001</v>
      </c>
      <c r="D1870">
        <v>0.84518800000000005</v>
      </c>
      <c r="E1870">
        <f>LN(D1870/参数实验室!$E$53)/参数实验室!$E$55</f>
        <v>-0.89139829607429122</v>
      </c>
      <c r="F1870">
        <f t="shared" si="95"/>
        <v>1.7977820059589713</v>
      </c>
      <c r="G1870">
        <f>LN(F1870/参数实验室!$E$58)/参数实验室!$E$59</f>
        <v>0.11732504902494878</v>
      </c>
      <c r="H1870">
        <f>INDEX(神经网络!$F$10:$BN$70,MATCH(ROUND(G1870*2,1)/2,神经网络!$D$10:$D$70,0),MATCH(ROUND(E1870*2,1)/2,神经网络!$F$8:$BN$8,0))</f>
        <v>-7.8584219924753118E-2</v>
      </c>
      <c r="I1870">
        <f t="shared" si="92"/>
        <v>1928.69386407855</v>
      </c>
      <c r="J1870">
        <f t="shared" si="93"/>
        <v>93.345437133394313</v>
      </c>
      <c r="K1870">
        <f t="shared" si="94"/>
        <v>20.661897606439727</v>
      </c>
    </row>
    <row r="1871" spans="1:11">
      <c r="A1871" s="862">
        <v>42274</v>
      </c>
      <c r="B1871">
        <v>233.24100000000001</v>
      </c>
      <c r="C1871">
        <v>422.60156699999999</v>
      </c>
      <c r="D1871">
        <v>0.84045000000000003</v>
      </c>
      <c r="E1871">
        <f>LN(D1871/参数实验室!$E$53)/参数实验室!$E$55</f>
        <v>-0.89803042656807763</v>
      </c>
      <c r="F1871">
        <f t="shared" si="95"/>
        <v>1.8118665543365016</v>
      </c>
      <c r="G1871">
        <f>LN(F1871/参数实验室!$E$58)/参数实验室!$E$59</f>
        <v>0.12142094343337119</v>
      </c>
      <c r="H1871">
        <f>INDEX(神经网络!$F$10:$BN$70,MATCH(ROUND(G1871*2,1)/2,神经网络!$D$10:$D$70,0),MATCH(ROUND(E1871*2,1)/2,神经网络!$F$8:$BN$8,0))</f>
        <v>-7.8584219924753118E-2</v>
      </c>
      <c r="I1871">
        <f t="shared" si="92"/>
        <v>1929.1422100268571</v>
      </c>
      <c r="J1871">
        <f t="shared" si="93"/>
        <v>93.06931088144907</v>
      </c>
      <c r="K1871">
        <f t="shared" si="94"/>
        <v>20.728016483158264</v>
      </c>
    </row>
    <row r="1872" spans="1:11">
      <c r="A1872" s="862">
        <v>42275</v>
      </c>
      <c r="B1872">
        <v>237.11</v>
      </c>
      <c r="C1872">
        <v>427.79468700000001</v>
      </c>
      <c r="D1872">
        <v>0.86502800000000002</v>
      </c>
      <c r="E1872">
        <f>LN(D1872/参数实验室!$E$53)/参数实验室!$E$55</f>
        <v>-0.86402473103438071</v>
      </c>
      <c r="F1872">
        <f t="shared" si="95"/>
        <v>1.8042034793977477</v>
      </c>
      <c r="G1872">
        <f>LN(F1872/参数实验室!$E$58)/参数实验室!$E$59</f>
        <v>0.11919642795257655</v>
      </c>
      <c r="H1872">
        <f>INDEX(神经网络!$F$10:$BN$70,MATCH(ROUND(G1872*2,1)/2,神经网络!$D$10:$D$70,0),MATCH(ROUND(E1872*2,1)/2,神经网络!$F$8:$BN$8,0))</f>
        <v>-0.12697389629421324</v>
      </c>
      <c r="I1872">
        <f t="shared" si="92"/>
        <v>1926.6274680860365</v>
      </c>
      <c r="J1872">
        <f t="shared" si="93"/>
        <v>94.6131439288135</v>
      </c>
      <c r="K1872">
        <f t="shared" si="94"/>
        <v>20.36321158015447</v>
      </c>
    </row>
    <row r="1873" spans="1:11">
      <c r="A1873" s="862">
        <v>42276</v>
      </c>
      <c r="B1873">
        <v>236.25899999999999</v>
      </c>
      <c r="C1873">
        <v>421.35529100000002</v>
      </c>
      <c r="D1873">
        <v>0.85547200000000001</v>
      </c>
      <c r="E1873">
        <f>LN(D1873/参数实验室!$E$53)/参数实验室!$E$55</f>
        <v>-0.87713003522469535</v>
      </c>
      <c r="F1873">
        <f t="shared" si="95"/>
        <v>1.7834465184395094</v>
      </c>
      <c r="G1873">
        <f>LN(F1873/参数实验室!$E$58)/参数实验室!$E$59</f>
        <v>0.1131230950190944</v>
      </c>
      <c r="H1873">
        <f>INDEX(神经网络!$F$10:$BN$70,MATCH(ROUND(G1873*2,1)/2,神经网络!$D$10:$D$70,0),MATCH(ROUND(E1873*2,1)/2,神经网络!$F$8:$BN$8,0))</f>
        <v>-7.8584219924753118E-2</v>
      </c>
      <c r="I1873">
        <f t="shared" si="92"/>
        <v>1927.505462764781</v>
      </c>
      <c r="J1873">
        <f t="shared" si="93"/>
        <v>94.273572483140939</v>
      </c>
      <c r="K1873">
        <f t="shared" si="94"/>
        <v>20.445872708488682</v>
      </c>
    </row>
    <row r="1874" spans="1:11">
      <c r="A1874" s="862">
        <v>42277</v>
      </c>
      <c r="B1874">
        <v>236.202</v>
      </c>
      <c r="C1874">
        <v>424.25042000000002</v>
      </c>
      <c r="D1874">
        <v>0.85345400000000005</v>
      </c>
      <c r="E1874">
        <f>LN(D1874/参数实验室!$E$53)/参数实验室!$E$55</f>
        <v>-0.87991628009770606</v>
      </c>
      <c r="F1874">
        <f t="shared" si="95"/>
        <v>1.7961339023378295</v>
      </c>
      <c r="G1874">
        <f>LN(F1874/参数实验室!$E$58)/参数实验室!$E$59</f>
        <v>0.11684367220274024</v>
      </c>
      <c r="H1874">
        <f>INDEX(神经网络!$F$10:$BN$70,MATCH(ROUND(G1874*2,1)/2,神经网络!$D$10:$D$70,0),MATCH(ROUND(E1874*2,1)/2,神经网络!$F$8:$BN$8,0))</f>
        <v>-7.8584219924753118E-2</v>
      </c>
      <c r="I1874">
        <f t="shared" si="92"/>
        <v>1927.542006880569</v>
      </c>
      <c r="J1874">
        <f t="shared" si="93"/>
        <v>94.250827979729266</v>
      </c>
      <c r="K1874">
        <f t="shared" si="94"/>
        <v>20.451194415980407</v>
      </c>
    </row>
    <row r="1875" spans="1:11">
      <c r="A1875" s="862">
        <v>42278</v>
      </c>
      <c r="B1875">
        <v>236.03800000000001</v>
      </c>
      <c r="C1875">
        <v>426.02560199999999</v>
      </c>
      <c r="D1875">
        <v>0.85908099999999998</v>
      </c>
      <c r="E1875">
        <f>LN(D1875/参数实验室!$E$53)/参数实验室!$E$55</f>
        <v>-0.87216345122787864</v>
      </c>
      <c r="F1875">
        <f t="shared" si="95"/>
        <v>1.8049026089019564</v>
      </c>
      <c r="G1875">
        <f>LN(F1875/参数实验室!$E$58)/参数实验室!$E$59</f>
        <v>0.11939976969013368</v>
      </c>
      <c r="H1875">
        <f>INDEX(神经网络!$F$10:$BN$70,MATCH(ROUND(G1875*2,1)/2,神经网络!$D$10:$D$70,0),MATCH(ROUND(E1875*2,1)/2,神经网络!$F$8:$BN$8,0))</f>
        <v>-0.12697389629421324</v>
      </c>
      <c r="I1875">
        <f t="shared" si="92"/>
        <v>1927.6471787213545</v>
      </c>
      <c r="J1875">
        <f t="shared" si="93"/>
        <v>94.185387654123744</v>
      </c>
      <c r="K1875">
        <f t="shared" si="94"/>
        <v>20.466520622076093</v>
      </c>
    </row>
    <row r="1876" spans="1:11">
      <c r="A1876" s="862">
        <v>42279</v>
      </c>
      <c r="B1876">
        <v>237.17</v>
      </c>
      <c r="C1876">
        <v>432.714271</v>
      </c>
      <c r="D1876">
        <v>0.85804100000000005</v>
      </c>
      <c r="E1876">
        <f>LN(D1876/参数实验室!$E$53)/参数实验室!$E$55</f>
        <v>-0.87359252094308515</v>
      </c>
      <c r="F1876">
        <f t="shared" si="95"/>
        <v>1.8244899059746174</v>
      </c>
      <c r="G1876">
        <f>LN(F1876/参数实验室!$E$58)/参数实验室!$E$59</f>
        <v>0.12506494469172211</v>
      </c>
      <c r="H1876">
        <f>INDEX(神经网络!$F$10:$BN$70,MATCH(ROUND(G1876*2,1)/2,神经网络!$D$10:$D$70,0),MATCH(ROUND(E1876*2,1)/2,神经网络!$F$8:$BN$8,0))</f>
        <v>-8.0255647679539785E-2</v>
      </c>
      <c r="I1876">
        <f t="shared" si="92"/>
        <v>1926.4733452360942</v>
      </c>
      <c r="J1876">
        <f t="shared" si="93"/>
        <v>94.637085511352097</v>
      </c>
      <c r="K1876">
        <f t="shared" si="94"/>
        <v>20.356431464756024</v>
      </c>
    </row>
    <row r="1877" spans="1:11">
      <c r="A1877" s="862">
        <v>42280</v>
      </c>
      <c r="B1877">
        <v>237.73099999999999</v>
      </c>
      <c r="C1877">
        <v>433.35096199999998</v>
      </c>
      <c r="D1877">
        <v>0.86449900000000002</v>
      </c>
      <c r="E1877">
        <f>LN(D1877/参数实验室!$E$53)/参数实验室!$E$55</f>
        <v>-0.86474641908611172</v>
      </c>
      <c r="F1877">
        <f t="shared" si="95"/>
        <v>1.8228626556906755</v>
      </c>
      <c r="G1877">
        <f>LN(F1877/参数实验室!$E$58)/参数实验室!$E$59</f>
        <v>0.12459662202049183</v>
      </c>
      <c r="H1877">
        <f>INDEX(神经网络!$F$10:$BN$70,MATCH(ROUND(G1877*2,1)/2,神经网络!$D$10:$D$70,0),MATCH(ROUND(E1877*2,1)/2,神经网络!$F$8:$BN$8,0))</f>
        <v>-0.12697389629421324</v>
      </c>
      <c r="I1877">
        <f t="shared" si="92"/>
        <v>1926.1076311265556</v>
      </c>
      <c r="J1877">
        <f t="shared" si="93"/>
        <v>94.860939308088064</v>
      </c>
      <c r="K1877">
        <f t="shared" si="94"/>
        <v>20.304538887929095</v>
      </c>
    </row>
    <row r="1878" spans="1:11">
      <c r="A1878" s="862">
        <v>42281</v>
      </c>
      <c r="B1878">
        <v>238.46700000000001</v>
      </c>
      <c r="C1878">
        <v>434.59461599999997</v>
      </c>
      <c r="D1878">
        <v>0.86381699999999995</v>
      </c>
      <c r="E1878">
        <f>LN(D1878/参数实验室!$E$53)/参数实验室!$E$55</f>
        <v>-0.86567748927715382</v>
      </c>
      <c r="F1878">
        <f t="shared" si="95"/>
        <v>1.8224518109423944</v>
      </c>
      <c r="G1878">
        <f>LN(F1878/参数实验室!$E$58)/参数实验室!$E$59</f>
        <v>0.12447831479070352</v>
      </c>
      <c r="H1878">
        <f>INDEX(神经网络!$F$10:$BN$70,MATCH(ROUND(G1878*2,1)/2,神经网络!$D$10:$D$70,0),MATCH(ROUND(E1878*2,1)/2,神经网络!$F$8:$BN$8,0))</f>
        <v>-0.12697389629421324</v>
      </c>
      <c r="I1878">
        <f t="shared" si="92"/>
        <v>1925.350472289525</v>
      </c>
      <c r="J1878">
        <f t="shared" si="93"/>
        <v>95.154622720561633</v>
      </c>
      <c r="K1878">
        <f t="shared" si="94"/>
        <v>20.233914204501204</v>
      </c>
    </row>
    <row r="1879" spans="1:11">
      <c r="A1879" s="862">
        <v>42282</v>
      </c>
      <c r="B1879">
        <v>237.90899999999999</v>
      </c>
      <c r="C1879">
        <v>433.19968599999999</v>
      </c>
      <c r="D1879">
        <v>0.86904199999999998</v>
      </c>
      <c r="E1879">
        <f>LN(D1879/参数实验室!$E$53)/参数实验室!$E$55</f>
        <v>-0.85856296999895176</v>
      </c>
      <c r="F1879">
        <f t="shared" si="95"/>
        <v>1.8208629602074742</v>
      </c>
      <c r="G1879">
        <f>LN(F1879/参数实验室!$E$58)/参数实验室!$E$59</f>
        <v>0.12402053673016095</v>
      </c>
      <c r="H1879">
        <f>INDEX(神经网络!$F$10:$BN$70,MATCH(ROUND(G1879*2,1)/2,神经网络!$D$10:$D$70,0),MATCH(ROUND(E1879*2,1)/2,神经网络!$F$8:$BN$8,0))</f>
        <v>-0.12697389629421324</v>
      </c>
      <c r="I1879">
        <f t="shared" ref="I1879:I1942" si="96">I1878*(1+(B1879-B1878)/B1878*H1878)</f>
        <v>1925.9225172356548</v>
      </c>
      <c r="J1879">
        <f t="shared" ref="J1879:J1942" si="97">J1878*B1879/B1878</f>
        <v>94.931966002952592</v>
      </c>
      <c r="K1879">
        <f t="shared" ref="K1879:K1942" si="98">I1879/J1879</f>
        <v>20.287397368087316</v>
      </c>
    </row>
    <row r="1880" spans="1:11">
      <c r="A1880" s="862">
        <v>42283</v>
      </c>
      <c r="B1880">
        <v>240.79900000000001</v>
      </c>
      <c r="C1880">
        <v>434.12261100000001</v>
      </c>
      <c r="D1880">
        <v>0.89045600000000003</v>
      </c>
      <c r="E1880">
        <f>LN(D1880/参数实验室!$E$53)/参数实验室!$E$55</f>
        <v>-0.82984513864032772</v>
      </c>
      <c r="F1880">
        <f t="shared" si="95"/>
        <v>1.8028422501754575</v>
      </c>
      <c r="G1880">
        <f>LN(F1880/参数实验室!$E$58)/参数实验室!$E$59</f>
        <v>0.11880028842546241</v>
      </c>
      <c r="H1880">
        <f>INDEX(神经网络!$F$10:$BN$70,MATCH(ROUND(G1880*2,1)/2,神经网络!$D$10:$D$70,0),MATCH(ROUND(E1880*2,1)/2,神经网络!$F$8:$BN$8,0))</f>
        <v>-0.12697389629421324</v>
      </c>
      <c r="I1880">
        <f t="shared" si="96"/>
        <v>1922.9519442415042</v>
      </c>
      <c r="J1880">
        <f t="shared" si="97"/>
        <v>96.085152228562094</v>
      </c>
      <c r="K1880">
        <f t="shared" si="98"/>
        <v>20.012997842448033</v>
      </c>
    </row>
    <row r="1881" spans="1:11">
      <c r="A1881" s="862">
        <v>42284</v>
      </c>
      <c r="B1881">
        <v>244.57400000000001</v>
      </c>
      <c r="C1881">
        <v>440.06167399999998</v>
      </c>
      <c r="D1881">
        <v>0.87953099999999995</v>
      </c>
      <c r="E1881">
        <f>LN(D1881/参数实验室!$E$53)/参数实验室!$E$55</f>
        <v>-0.8444090511137754</v>
      </c>
      <c r="F1881">
        <f t="shared" si="95"/>
        <v>1.7992986744298247</v>
      </c>
      <c r="G1881">
        <f>LN(F1881/参数实验室!$E$58)/参数实验室!$E$59</f>
        <v>0.11776764661829947</v>
      </c>
      <c r="H1881">
        <f>INDEX(神经网络!$F$10:$BN$70,MATCH(ROUND(G1881*2,1)/2,神经网络!$D$10:$D$70,0),MATCH(ROUND(E1881*2,1)/2,神经网络!$F$8:$BN$8,0))</f>
        <v>-0.12697389629421324</v>
      </c>
      <c r="I1881">
        <f t="shared" si="96"/>
        <v>1919.1241802336824</v>
      </c>
      <c r="J1881">
        <f t="shared" si="97"/>
        <v>97.591476796616035</v>
      </c>
      <c r="K1881">
        <f t="shared" si="98"/>
        <v>19.664874876657546</v>
      </c>
    </row>
    <row r="1882" spans="1:11">
      <c r="A1882" s="862">
        <v>42285</v>
      </c>
      <c r="B1882">
        <v>243.066</v>
      </c>
      <c r="C1882">
        <v>439.20639899999998</v>
      </c>
      <c r="D1882">
        <v>0.877386</v>
      </c>
      <c r="E1882">
        <f>LN(D1882/参数实验室!$E$53)/参数实验室!$E$55</f>
        <v>-0.84728974720317696</v>
      </c>
      <c r="F1882">
        <f t="shared" si="95"/>
        <v>1.8069429661079706</v>
      </c>
      <c r="G1882">
        <f>LN(F1882/参数实验室!$E$58)/参数实验室!$E$59</f>
        <v>0.11999275730302096</v>
      </c>
      <c r="H1882">
        <f>INDEX(神经网络!$F$10:$BN$70,MATCH(ROUND(G1882*2,1)/2,神经网络!$D$10:$D$70,0),MATCH(ROUND(E1882*2,1)/2,神经网络!$F$8:$BN$8,0))</f>
        <v>-0.12697389629421324</v>
      </c>
      <c r="I1882">
        <f t="shared" si="96"/>
        <v>1920.6266598159443</v>
      </c>
      <c r="J1882">
        <f t="shared" si="97"/>
        <v>96.98974502214574</v>
      </c>
      <c r="K1882">
        <f t="shared" si="98"/>
        <v>19.802368377990955</v>
      </c>
    </row>
    <row r="1883" spans="1:11">
      <c r="A1883" s="862">
        <v>42286</v>
      </c>
      <c r="B1883">
        <v>243.47900000000001</v>
      </c>
      <c r="C1883">
        <v>446.43146400000001</v>
      </c>
      <c r="D1883">
        <v>0.88249200000000005</v>
      </c>
      <c r="E1883">
        <f>LN(D1883/参数实验室!$E$53)/参数实验室!$E$55</f>
        <v>-0.84044400338893177</v>
      </c>
      <c r="F1883">
        <f t="shared" si="95"/>
        <v>1.833552232430723</v>
      </c>
      <c r="G1883">
        <f>LN(F1883/参数实验室!$E$58)/参数实验室!$E$59</f>
        <v>0.12766546608041651</v>
      </c>
      <c r="H1883">
        <f>INDEX(神经网络!$F$10:$BN$70,MATCH(ROUND(G1883*2,1)/2,神经网络!$D$10:$D$70,0),MATCH(ROUND(E1883*2,1)/2,神经网络!$F$8:$BN$8,0))</f>
        <v>-8.0255647679539785E-2</v>
      </c>
      <c r="I1883">
        <f t="shared" si="96"/>
        <v>1920.212294651818</v>
      </c>
      <c r="J1883">
        <f t="shared" si="97"/>
        <v>97.15454291528647</v>
      </c>
      <c r="K1883">
        <f t="shared" si="98"/>
        <v>19.764513701908307</v>
      </c>
    </row>
    <row r="1884" spans="1:11">
      <c r="A1884" s="862">
        <v>42287</v>
      </c>
      <c r="B1884">
        <v>243.42599999999999</v>
      </c>
      <c r="C1884">
        <v>450.18740200000002</v>
      </c>
      <c r="D1884">
        <v>0.88802899999999996</v>
      </c>
      <c r="E1884">
        <f>LN(D1884/参数实验室!$E$53)/参数实验室!$E$55</f>
        <v>-0.83306502849095521</v>
      </c>
      <c r="F1884">
        <f t="shared" si="95"/>
        <v>1.8493809289065262</v>
      </c>
      <c r="G1884">
        <f>LN(F1884/参数实验室!$E$58)/参数实验室!$E$59</f>
        <v>0.13217698238058001</v>
      </c>
      <c r="H1884">
        <f>INDEX(神经网络!$F$10:$BN$70,MATCH(ROUND(G1884*2,1)/2,神经网络!$D$10:$D$70,0),MATCH(ROUND(E1884*2,1)/2,神经网络!$F$8:$BN$8,0))</f>
        <v>-8.0255647679539785E-2</v>
      </c>
      <c r="I1884">
        <f t="shared" si="96"/>
        <v>1920.2458405334489</v>
      </c>
      <c r="J1884">
        <f t="shared" si="97"/>
        <v>97.133394517377354</v>
      </c>
      <c r="K1884">
        <f t="shared" si="98"/>
        <v>19.769162295567806</v>
      </c>
    </row>
    <row r="1885" spans="1:11">
      <c r="A1885" s="862">
        <v>42288</v>
      </c>
      <c r="B1885">
        <v>244.64599999999999</v>
      </c>
      <c r="C1885">
        <v>454.259525</v>
      </c>
      <c r="D1885">
        <v>0.89734000000000003</v>
      </c>
      <c r="E1885">
        <f>LN(D1885/参数实验室!$E$53)/参数实验室!$E$55</f>
        <v>-0.82075969324282005</v>
      </c>
      <c r="F1885">
        <f t="shared" si="95"/>
        <v>1.8568034016497308</v>
      </c>
      <c r="G1885">
        <f>LN(F1885/参数实验室!$E$58)/参数实验室!$E$59</f>
        <v>0.13427926315775812</v>
      </c>
      <c r="H1885">
        <f>INDEX(神经网络!$F$10:$BN$70,MATCH(ROUND(G1885*2,1)/2,神经网络!$D$10:$D$70,0),MATCH(ROUND(E1885*2,1)/2,神经网络!$F$8:$BN$8,0))</f>
        <v>-9.5678000495943966E-2</v>
      </c>
      <c r="I1885">
        <f t="shared" si="96"/>
        <v>1919.4734706968832</v>
      </c>
      <c r="J1885">
        <f t="shared" si="97"/>
        <v>97.620206695662333</v>
      </c>
      <c r="K1885">
        <f t="shared" si="98"/>
        <v>19.662665504089464</v>
      </c>
    </row>
    <row r="1886" spans="1:11">
      <c r="A1886" s="862">
        <v>42289</v>
      </c>
      <c r="B1886">
        <v>246.63200000000001</v>
      </c>
      <c r="C1886">
        <v>452.440223</v>
      </c>
      <c r="D1886">
        <v>0.88965499999999997</v>
      </c>
      <c r="E1886">
        <f>LN(D1886/参数实验室!$E$53)/参数实验室!$E$55</f>
        <v>-0.83090685042369417</v>
      </c>
      <c r="F1886">
        <f t="shared" si="95"/>
        <v>1.8344749383697168</v>
      </c>
      <c r="G1886">
        <f>LN(F1886/参数实验室!$E$58)/参数实验室!$E$59</f>
        <v>0.12792952407689301</v>
      </c>
      <c r="H1886">
        <f>INDEX(神经网络!$F$10:$BN$70,MATCH(ROUND(G1886*2,1)/2,神经网络!$D$10:$D$70,0),MATCH(ROUND(E1886*2,1)/2,神经网络!$F$8:$BN$8,0))</f>
        <v>-8.0255647679539785E-2</v>
      </c>
      <c r="I1886">
        <f t="shared" si="96"/>
        <v>1917.9826159598711</v>
      </c>
      <c r="J1886">
        <f t="shared" si="97"/>
        <v>98.412673077690187</v>
      </c>
      <c r="K1886">
        <f t="shared" si="98"/>
        <v>19.489183211655604</v>
      </c>
    </row>
    <row r="1887" spans="1:11">
      <c r="A1887" s="862">
        <v>42290</v>
      </c>
      <c r="B1887">
        <v>250.07900000000001</v>
      </c>
      <c r="C1887">
        <v>457.140852</v>
      </c>
      <c r="D1887">
        <v>0.90522599999999998</v>
      </c>
      <c r="E1887">
        <f>LN(D1887/参数实验室!$E$53)/参数实验室!$E$55</f>
        <v>-0.81043708265577208</v>
      </c>
      <c r="F1887">
        <f t="shared" si="95"/>
        <v>1.8279857644984183</v>
      </c>
      <c r="G1887">
        <f>LN(F1887/参数实验室!$E$58)/参数实验室!$E$59</f>
        <v>0.12606964189223749</v>
      </c>
      <c r="H1887">
        <f>INDEX(神经网络!$F$10:$BN$70,MATCH(ROUND(G1887*2,1)/2,神经网络!$D$10:$D$70,0),MATCH(ROUND(E1887*2,1)/2,神经网络!$F$8:$BN$8,0))</f>
        <v>-9.5678000495943966E-2</v>
      </c>
      <c r="I1887">
        <f t="shared" si="96"/>
        <v>1915.8312607175608</v>
      </c>
      <c r="J1887">
        <f t="shared" si="97"/>
        <v>99.788116994533084</v>
      </c>
      <c r="K1887">
        <f t="shared" si="98"/>
        <v>19.19899200846249</v>
      </c>
    </row>
    <row r="1888" spans="1:11">
      <c r="A1888" s="862">
        <v>42291</v>
      </c>
      <c r="B1888">
        <v>250.13</v>
      </c>
      <c r="C1888">
        <v>457.52081800000002</v>
      </c>
      <c r="D1888">
        <v>0.91550900000000002</v>
      </c>
      <c r="E1888">
        <f>LN(D1888/参数实验室!$E$53)/参数实验室!$E$55</f>
        <v>-0.79711111089791831</v>
      </c>
      <c r="F1888">
        <f t="shared" si="95"/>
        <v>1.8291321232958861</v>
      </c>
      <c r="G1888">
        <f>LN(F1888/参数实验室!$E$58)/参数实验室!$E$59</f>
        <v>0.12639868300485094</v>
      </c>
      <c r="H1888">
        <f>INDEX(神经网络!$F$10:$BN$70,MATCH(ROUND(G1888*2,1)/2,神经网络!$D$10:$D$70,0),MATCH(ROUND(E1888*2,1)/2,神经网络!$F$8:$BN$8,0))</f>
        <v>-9.5678000495943966E-2</v>
      </c>
      <c r="I1888">
        <f t="shared" si="96"/>
        <v>1915.7938787377866</v>
      </c>
      <c r="J1888">
        <f t="shared" si="97"/>
        <v>99.808467339690893</v>
      </c>
      <c r="K1888">
        <f t="shared" si="98"/>
        <v>19.194702912504617</v>
      </c>
    </row>
    <row r="1889" spans="1:11">
      <c r="A1889" s="862">
        <v>42292</v>
      </c>
      <c r="B1889">
        <v>254.37700000000001</v>
      </c>
      <c r="C1889">
        <v>456.05667</v>
      </c>
      <c r="D1889">
        <v>0.92101200000000005</v>
      </c>
      <c r="E1889">
        <f>LN(D1889/参数实验室!$E$53)/参数实验室!$E$55</f>
        <v>-0.79004100221758566</v>
      </c>
      <c r="F1889">
        <f t="shared" si="95"/>
        <v>1.7928376779347188</v>
      </c>
      <c r="G1889">
        <f>LN(F1889/参数实验室!$E$58)/参数实验室!$E$59</f>
        <v>0.11587958700305534</v>
      </c>
      <c r="H1889">
        <f>INDEX(神经网络!$F$10:$BN$70,MATCH(ROUND(G1889*2,1)/2,神经网络!$D$10:$D$70,0),MATCH(ROUND(E1889*2,1)/2,神经网络!$F$8:$BN$8,0))</f>
        <v>-0.15983062478404372</v>
      </c>
      <c r="I1889">
        <f t="shared" si="96"/>
        <v>1912.6816081398697</v>
      </c>
      <c r="J1889">
        <f t="shared" si="97"/>
        <v>101.50313235704853</v>
      </c>
      <c r="K1889">
        <f t="shared" si="98"/>
        <v>18.843572249689792</v>
      </c>
    </row>
    <row r="1890" spans="1:11">
      <c r="A1890" s="862">
        <v>42293</v>
      </c>
      <c r="B1890">
        <v>259.286</v>
      </c>
      <c r="C1890">
        <v>455.79091399999999</v>
      </c>
      <c r="D1890">
        <v>0.94954700000000003</v>
      </c>
      <c r="E1890">
        <f>LN(D1890/参数实验室!$E$53)/参数实验室!$E$55</f>
        <v>-0.75404441456089244</v>
      </c>
      <c r="F1890">
        <f t="shared" si="95"/>
        <v>1.7578693566177888</v>
      </c>
      <c r="G1890">
        <f>LN(F1890/参数实验室!$E$58)/参数实验室!$E$59</f>
        <v>0.10554144418795738</v>
      </c>
      <c r="H1890">
        <f>INDEX(神经网络!$F$10:$BN$70,MATCH(ROUND(G1890*2,1)/2,神经网络!$D$10:$D$70,0),MATCH(ROUND(E1890*2,1)/2,神经网络!$F$8:$BN$8,0))</f>
        <v>-0.17609291120476139</v>
      </c>
      <c r="I1890">
        <f t="shared" si="96"/>
        <v>1906.7820719458211</v>
      </c>
      <c r="J1890">
        <f t="shared" si="97"/>
        <v>103.46195283508213</v>
      </c>
      <c r="K1890">
        <f t="shared" si="98"/>
        <v>18.429790079307924</v>
      </c>
    </row>
    <row r="1891" spans="1:11">
      <c r="A1891" s="862">
        <v>42294</v>
      </c>
      <c r="B1891">
        <v>269.65100000000001</v>
      </c>
      <c r="C1891">
        <v>458.636934</v>
      </c>
      <c r="D1891">
        <v>0.98206400000000005</v>
      </c>
      <c r="E1891">
        <f>LN(D1891/参数实验室!$E$53)/参数实验室!$E$55</f>
        <v>-0.71432041150645686</v>
      </c>
      <c r="F1891">
        <f t="shared" si="95"/>
        <v>1.7008538221627214</v>
      </c>
      <c r="G1891">
        <f>LN(F1891/参数实验室!$E$58)/参数实验室!$E$59</f>
        <v>8.8235899181119126E-2</v>
      </c>
      <c r="H1891">
        <f>INDEX(神经网络!$F$10:$BN$70,MATCH(ROUND(G1891*2,1)/2,神经网络!$D$10:$D$70,0),MATCH(ROUND(E1891*2,1)/2,神经网络!$F$8:$BN$8,0))</f>
        <v>-0.17643954914118815</v>
      </c>
      <c r="I1891">
        <f t="shared" si="96"/>
        <v>1893.3595793891857</v>
      </c>
      <c r="J1891">
        <f t="shared" si="97"/>
        <v>107.59786121862628</v>
      </c>
      <c r="K1891">
        <f t="shared" si="98"/>
        <v>17.596628389686114</v>
      </c>
    </row>
    <row r="1892" spans="1:11">
      <c r="A1892" s="862">
        <v>42295</v>
      </c>
      <c r="B1892">
        <v>265.33</v>
      </c>
      <c r="C1892">
        <v>459.63039400000002</v>
      </c>
      <c r="D1892">
        <v>0.95160800000000001</v>
      </c>
      <c r="E1892">
        <f>LN(D1892/参数实验室!$E$53)/参数实验室!$E$55</f>
        <v>-0.75148652486927248</v>
      </c>
      <c r="F1892">
        <f t="shared" si="95"/>
        <v>1.73229711679795</v>
      </c>
      <c r="G1892">
        <f>LN(F1892/参数实验室!$E$58)/参数实验室!$E$59</f>
        <v>9.785015854470315E-2</v>
      </c>
      <c r="H1892">
        <f>INDEX(神经网络!$F$10:$BN$70,MATCH(ROUND(G1892*2,1)/2,神经网络!$D$10:$D$70,0),MATCH(ROUND(E1892*2,1)/2,神经网络!$F$8:$BN$8,0))</f>
        <v>-0.17609291120476139</v>
      </c>
      <c r="I1892">
        <f t="shared" si="96"/>
        <v>1898.7127523018942</v>
      </c>
      <c r="J1892">
        <f t="shared" si="97"/>
        <v>105.87366824947101</v>
      </c>
      <c r="K1892">
        <f t="shared" si="98"/>
        <v>17.933758069361886</v>
      </c>
    </row>
    <row r="1893" spans="1:11">
      <c r="A1893" s="862">
        <v>42296</v>
      </c>
      <c r="B1893">
        <v>263.06200000000001</v>
      </c>
      <c r="C1893">
        <v>447.645106</v>
      </c>
      <c r="D1893">
        <v>0.95474499999999995</v>
      </c>
      <c r="E1893">
        <f>LN(D1893/参数实验室!$E$53)/参数实验室!$E$55</f>
        <v>-0.74760383444749812</v>
      </c>
      <c r="F1893">
        <f t="shared" si="95"/>
        <v>1.7016714918916451</v>
      </c>
      <c r="G1893">
        <f>LN(F1893/参数实验室!$E$58)/参数实验室!$E$59</f>
        <v>8.84881572728487E-2</v>
      </c>
      <c r="H1893">
        <f>INDEX(神经网络!$F$10:$BN$70,MATCH(ROUND(G1893*2,1)/2,神经网络!$D$10:$D$70,0),MATCH(ROUND(E1893*2,1)/2,神经网络!$F$8:$BN$8,0))</f>
        <v>-0.17609291120476139</v>
      </c>
      <c r="I1893">
        <f t="shared" si="96"/>
        <v>1901.5707234081476</v>
      </c>
      <c r="J1893">
        <f t="shared" si="97"/>
        <v>104.96867642951172</v>
      </c>
      <c r="K1893">
        <f t="shared" si="98"/>
        <v>18.11560160697163</v>
      </c>
    </row>
    <row r="1894" spans="1:11">
      <c r="A1894" s="862">
        <v>42297</v>
      </c>
      <c r="B1894">
        <v>265.75799999999998</v>
      </c>
      <c r="C1894">
        <v>447.9579</v>
      </c>
      <c r="D1894">
        <v>0.97727200000000003</v>
      </c>
      <c r="E1894">
        <f>LN(D1894/参数实验室!$E$53)/参数实验室!$E$55</f>
        <v>-0.72009113058393526</v>
      </c>
      <c r="F1894">
        <f t="shared" si="95"/>
        <v>1.6855857584719933</v>
      </c>
      <c r="G1894">
        <f>LN(F1894/参数实验室!$E$58)/参数实验室!$E$59</f>
        <v>8.350316495344863E-2</v>
      </c>
      <c r="H1894">
        <f>INDEX(神经网络!$F$10:$BN$70,MATCH(ROUND(G1894*2,1)/2,神经网络!$D$10:$D$70,0),MATCH(ROUND(E1894*2,1)/2,神经网络!$F$8:$BN$8,0))</f>
        <v>-0.17643954914118815</v>
      </c>
      <c r="I1894">
        <f t="shared" si="96"/>
        <v>1898.1389695866992</v>
      </c>
      <c r="J1894">
        <f t="shared" si="97"/>
        <v>106.04445153824639</v>
      </c>
      <c r="K1894">
        <f t="shared" si="98"/>
        <v>17.899465196461591</v>
      </c>
    </row>
    <row r="1895" spans="1:11">
      <c r="A1895" s="862">
        <v>42298</v>
      </c>
      <c r="B1895">
        <v>264.68799999999999</v>
      </c>
      <c r="C1895">
        <v>444.671762</v>
      </c>
      <c r="D1895">
        <v>0.96713300000000002</v>
      </c>
      <c r="E1895">
        <f>LN(D1895/参数实验室!$E$53)/参数实验室!$E$55</f>
        <v>-0.73239476748624877</v>
      </c>
      <c r="F1895">
        <f t="shared" si="95"/>
        <v>1.6799845931814061</v>
      </c>
      <c r="G1895">
        <f>LN(F1895/参数实验室!$E$58)/参数实验室!$E$59</f>
        <v>8.1756182031845939E-2</v>
      </c>
      <c r="H1895">
        <f>INDEX(神经网络!$F$10:$BN$70,MATCH(ROUND(G1895*2,1)/2,神经网络!$D$10:$D$70,0),MATCH(ROUND(E1895*2,1)/2,神经网络!$F$8:$BN$8,0))</f>
        <v>-0.17609291120476139</v>
      </c>
      <c r="I1895">
        <f t="shared" si="96"/>
        <v>1899.4873777583491</v>
      </c>
      <c r="J1895">
        <f t="shared" si="97"/>
        <v>105.61749331630793</v>
      </c>
      <c r="K1895">
        <f t="shared" si="98"/>
        <v>17.984590602521504</v>
      </c>
    </row>
    <row r="1896" spans="1:11">
      <c r="A1896" s="862">
        <v>42299</v>
      </c>
      <c r="B1896">
        <v>274.63</v>
      </c>
      <c r="C1896">
        <v>447.75800700000002</v>
      </c>
      <c r="D1896">
        <v>0.99332399999999998</v>
      </c>
      <c r="E1896">
        <f>LN(D1896/参数实验室!$E$53)/参数实验室!$E$55</f>
        <v>-0.70087073437643965</v>
      </c>
      <c r="F1896">
        <f t="shared" si="95"/>
        <v>1.6304045697848015</v>
      </c>
      <c r="G1896">
        <f>LN(F1896/参数实验室!$E$58)/参数实验室!$E$59</f>
        <v>6.6033425321255126E-2</v>
      </c>
      <c r="H1896">
        <f>INDEX(神经网络!$F$10:$BN$70,MATCH(ROUND(G1896*2,1)/2,神经网络!$D$10:$D$70,0),MATCH(ROUND(E1896*2,1)/2,神经网络!$F$8:$BN$8,0))</f>
        <v>-0.26462081419709194</v>
      </c>
      <c r="I1896">
        <f t="shared" si="96"/>
        <v>1886.9236709856311</v>
      </c>
      <c r="J1896">
        <f t="shared" si="97"/>
        <v>109.5846135429549</v>
      </c>
      <c r="K1896">
        <f t="shared" si="98"/>
        <v>17.21887416472018</v>
      </c>
    </row>
    <row r="1897" spans="1:11">
      <c r="A1897" s="862">
        <v>42300</v>
      </c>
      <c r="B1897">
        <v>274.98500000000001</v>
      </c>
      <c r="C1897">
        <v>450.87365399999999</v>
      </c>
      <c r="D1897">
        <v>1.004284</v>
      </c>
      <c r="E1897">
        <f>LN(D1897/参数实验室!$E$53)/参数实验室!$E$55</f>
        <v>-0.6879250260108174</v>
      </c>
      <c r="F1897">
        <f t="shared" si="95"/>
        <v>1.6396299943633288</v>
      </c>
      <c r="G1897">
        <f>LN(F1897/参数实验室!$E$58)/参数实验室!$E$59</f>
        <v>6.899487061510258E-2</v>
      </c>
      <c r="H1897">
        <f>INDEX(神经网络!$F$10:$BN$70,MATCH(ROUND(G1897*2,1)/2,神经网络!$D$10:$D$70,0),MATCH(ROUND(E1897*2,1)/2,神经网络!$F$8:$BN$8,0))</f>
        <v>-0.26462081419709194</v>
      </c>
      <c r="I1897">
        <f t="shared" si="96"/>
        <v>1886.278226774361</v>
      </c>
      <c r="J1897">
        <f t="shared" si="97"/>
        <v>109.72626790630832</v>
      </c>
      <c r="K1897">
        <f t="shared" si="98"/>
        <v>17.19076263839569</v>
      </c>
    </row>
    <row r="1898" spans="1:11">
      <c r="A1898" s="862">
        <v>42301</v>
      </c>
      <c r="B1898">
        <v>277.90800000000002</v>
      </c>
      <c r="C1898">
        <v>449.69747899999999</v>
      </c>
      <c r="D1898">
        <v>1.021665</v>
      </c>
      <c r="E1898">
        <f>LN(D1898/参数实验室!$E$53)/参数实验室!$E$55</f>
        <v>-0.66768187651805577</v>
      </c>
      <c r="F1898">
        <f t="shared" si="95"/>
        <v>1.6181523345855462</v>
      </c>
      <c r="G1898">
        <f>LN(F1898/参数实验室!$E$58)/参数实验室!$E$59</f>
        <v>6.2074334646579132E-2</v>
      </c>
      <c r="H1898">
        <f>INDEX(神经网络!$F$10:$BN$70,MATCH(ROUND(G1898*2,1)/2,神经网络!$D$10:$D$70,0),MATCH(ROUND(E1898*2,1)/2,神经网络!$F$8:$BN$8,0))</f>
        <v>-0.25763418383233883</v>
      </c>
      <c r="I1898">
        <f t="shared" si="96"/>
        <v>1880.9724427950871</v>
      </c>
      <c r="J1898">
        <f t="shared" si="97"/>
        <v>110.89262200231407</v>
      </c>
      <c r="K1898">
        <f t="shared" si="98"/>
        <v>16.962106304564028</v>
      </c>
    </row>
    <row r="1899" spans="1:11">
      <c r="A1899" s="862">
        <v>42302</v>
      </c>
      <c r="B1899">
        <v>288.51100000000002</v>
      </c>
      <c r="C1899">
        <v>452.84374600000001</v>
      </c>
      <c r="D1899">
        <v>1.029814</v>
      </c>
      <c r="E1899">
        <f>LN(D1899/参数实验室!$E$53)/参数实验室!$E$55</f>
        <v>-0.65830926314939919</v>
      </c>
      <c r="F1899">
        <f t="shared" si="95"/>
        <v>1.5695891872406944</v>
      </c>
      <c r="G1899">
        <f>LN(F1899/参数实验室!$E$58)/参数实验室!$E$59</f>
        <v>4.608148443062457E-2</v>
      </c>
      <c r="H1899">
        <f>INDEX(神经网络!$F$10:$BN$70,MATCH(ROUND(G1899*2,1)/2,神经网络!$D$10:$D$70,0),MATCH(ROUND(E1899*2,1)/2,神经网络!$F$8:$BN$8,0))</f>
        <v>-0.25763418383233883</v>
      </c>
      <c r="I1899">
        <f t="shared" si="96"/>
        <v>1862.4834338800035</v>
      </c>
      <c r="J1899">
        <f t="shared" si="97"/>
        <v>115.12349866326136</v>
      </c>
      <c r="K1899">
        <f t="shared" si="98"/>
        <v>16.178134399196871</v>
      </c>
    </row>
    <row r="1900" spans="1:11">
      <c r="A1900" s="862">
        <v>42303</v>
      </c>
      <c r="B1900">
        <v>283.62599999999998</v>
      </c>
      <c r="C1900">
        <v>448.03767699999997</v>
      </c>
      <c r="D1900">
        <v>1.0317080000000001</v>
      </c>
      <c r="E1900">
        <f>LN(D1900/参数实验室!$E$53)/参数实验室!$E$55</f>
        <v>-0.65614149266451505</v>
      </c>
      <c r="F1900">
        <f t="shared" si="95"/>
        <v>1.5796777340582318</v>
      </c>
      <c r="G1900">
        <f>LN(F1900/参数实验室!$E$58)/参数实验室!$E$59</f>
        <v>4.9444192534561129E-2</v>
      </c>
      <c r="H1900">
        <f>INDEX(神经网络!$F$10:$BN$70,MATCH(ROUND(G1900*2,1)/2,神经网络!$D$10:$D$70,0),MATCH(ROUND(E1900*2,1)/2,神经网络!$F$8:$BN$8,0))</f>
        <v>-0.25763418383233883</v>
      </c>
      <c r="I1900">
        <f t="shared" si="96"/>
        <v>1870.6079610765919</v>
      </c>
      <c r="J1900">
        <f t="shared" si="97"/>
        <v>113.17425481824318</v>
      </c>
      <c r="K1900">
        <f t="shared" si="98"/>
        <v>16.52856441671095</v>
      </c>
    </row>
    <row r="1901" spans="1:11">
      <c r="A1901" s="862">
        <v>42304</v>
      </c>
      <c r="B1901">
        <v>292.50099999999998</v>
      </c>
      <c r="C1901">
        <v>449.00592699999999</v>
      </c>
      <c r="D1901">
        <v>1.0622229999999999</v>
      </c>
      <c r="E1901">
        <f>LN(D1901/参数实验室!$E$53)/参数实验室!$E$55</f>
        <v>-0.62175380838210237</v>
      </c>
      <c r="F1901">
        <f t="shared" si="95"/>
        <v>1.5350577502299139</v>
      </c>
      <c r="G1901">
        <f>LN(F1901/参数实验室!$E$58)/参数实验室!$E$59</f>
        <v>3.4405624262931513E-2</v>
      </c>
      <c r="H1901">
        <f>INDEX(神经网络!$F$10:$BN$70,MATCH(ROUND(G1901*2,1)/2,神经网络!$D$10:$D$70,0),MATCH(ROUND(E1901*2,1)/2,神经网络!$F$8:$BN$8,0))</f>
        <v>-0.23576461243639057</v>
      </c>
      <c r="I1901">
        <f t="shared" si="96"/>
        <v>1855.5277095182548</v>
      </c>
      <c r="J1901">
        <f t="shared" si="97"/>
        <v>116.71561390207862</v>
      </c>
      <c r="K1901">
        <f t="shared" si="98"/>
        <v>15.897853316138102</v>
      </c>
    </row>
    <row r="1902" spans="1:11">
      <c r="A1902" s="862">
        <v>42305</v>
      </c>
      <c r="B1902">
        <v>301.82100000000003</v>
      </c>
      <c r="C1902">
        <v>450.56889699999999</v>
      </c>
      <c r="D1902">
        <v>1.0923099999999999</v>
      </c>
      <c r="E1902">
        <f>LN(D1902/参数实验室!$E$53)/参数实验室!$E$55</f>
        <v>-0.5888023117920822</v>
      </c>
      <c r="F1902">
        <f t="shared" si="95"/>
        <v>1.4928348160002118</v>
      </c>
      <c r="G1902">
        <f>LN(F1902/参数实验室!$E$58)/参数实验室!$E$59</f>
        <v>1.9766852348407159E-2</v>
      </c>
      <c r="H1902">
        <f>INDEX(神经网络!$F$10:$BN$70,MATCH(ROUND(G1902*2,1)/2,神经网络!$D$10:$D$70,0),MATCH(ROUND(E1902*2,1)/2,神经网络!$F$8:$BN$8,0))</f>
        <v>-0.33460621337451085</v>
      </c>
      <c r="I1902">
        <f t="shared" si="96"/>
        <v>1841.5886131441848</v>
      </c>
      <c r="J1902">
        <f t="shared" si="97"/>
        <v>120.43453972307539</v>
      </c>
      <c r="K1902">
        <f t="shared" si="98"/>
        <v>15.291199828377261</v>
      </c>
    </row>
    <row r="1903" spans="1:11">
      <c r="A1903" s="862">
        <v>42306</v>
      </c>
      <c r="B1903">
        <v>312.26400000000001</v>
      </c>
      <c r="C1903">
        <v>458.06428899999997</v>
      </c>
      <c r="D1903">
        <v>1.1270739999999999</v>
      </c>
      <c r="E1903">
        <f>LN(D1903/参数实验室!$E$53)/参数实验室!$E$55</f>
        <v>-0.5518404372285054</v>
      </c>
      <c r="F1903">
        <f t="shared" si="95"/>
        <v>1.4669135379038247</v>
      </c>
      <c r="G1903">
        <f>LN(F1903/参数实验室!$E$58)/参数实验室!$E$59</f>
        <v>1.0573344091710388E-2</v>
      </c>
      <c r="H1903">
        <f>INDEX(神经网络!$F$10:$BN$70,MATCH(ROUND(G1903*2,1)/2,神经网络!$D$10:$D$70,0),MATCH(ROUND(E1903*2,1)/2,神经网络!$F$8:$BN$8,0))</f>
        <v>-0.30271974644066357</v>
      </c>
      <c r="I1903">
        <f t="shared" si="96"/>
        <v>1820.2678646805994</v>
      </c>
      <c r="J1903">
        <f t="shared" si="97"/>
        <v>124.60157216391973</v>
      </c>
      <c r="K1903">
        <f t="shared" si="98"/>
        <v>14.608707041721305</v>
      </c>
    </row>
    <row r="1904" spans="1:11">
      <c r="A1904" s="862">
        <v>42307</v>
      </c>
      <c r="B1904">
        <v>319.69299999999998</v>
      </c>
      <c r="C1904">
        <v>451.35928999999999</v>
      </c>
      <c r="D1904">
        <v>1.171451</v>
      </c>
      <c r="E1904">
        <f>LN(D1904/参数实验室!$E$53)/参数实验室!$E$55</f>
        <v>-0.50628042275599394</v>
      </c>
      <c r="F1904">
        <f t="shared" si="95"/>
        <v>1.411852277028274</v>
      </c>
      <c r="G1904">
        <f>LN(F1904/参数实验室!$E$58)/参数实验室!$E$59</f>
        <v>-9.5065457484010824E-3</v>
      </c>
      <c r="H1904">
        <f>INDEX(神经网络!$F$10:$BN$70,MATCH(ROUND(G1904*2,1)/2,神经网络!$D$10:$D$70,0),MATCH(ROUND(E1904*2,1)/2,神经网络!$F$8:$BN$8,0))</f>
        <v>-0.25802175414888895</v>
      </c>
      <c r="I1904">
        <f t="shared" si="96"/>
        <v>1807.1584140378786</v>
      </c>
      <c r="J1904">
        <f t="shared" si="97"/>
        <v>127.56593910857474</v>
      </c>
      <c r="K1904">
        <f t="shared" si="98"/>
        <v>14.166465019316469</v>
      </c>
    </row>
    <row r="1905" spans="1:11">
      <c r="A1905" s="862">
        <v>42308</v>
      </c>
      <c r="B1905">
        <v>324.76900000000001</v>
      </c>
      <c r="C1905">
        <v>452.33515399999999</v>
      </c>
      <c r="D1905">
        <v>1.1190089999999999</v>
      </c>
      <c r="E1905">
        <f>LN(D1905/参数实验室!$E$53)/参数实验室!$E$55</f>
        <v>-0.56031274284170085</v>
      </c>
      <c r="F1905">
        <f t="shared" si="95"/>
        <v>1.3927904264261675</v>
      </c>
      <c r="G1905">
        <f>LN(F1905/参数实验室!$E$58)/参数实验室!$E$59</f>
        <v>-1.664103271713405E-2</v>
      </c>
      <c r="H1905">
        <f>INDEX(神经网络!$F$10:$BN$70,MATCH(ROUND(G1905*2,1)/2,神经网络!$D$10:$D$70,0),MATCH(ROUND(E1905*2,1)/2,神经网络!$F$8:$BN$8,0))</f>
        <v>-0.30271974644066357</v>
      </c>
      <c r="I1905">
        <f t="shared" si="96"/>
        <v>1799.7548466464748</v>
      </c>
      <c r="J1905">
        <f t="shared" si="97"/>
        <v>129.59139699134079</v>
      </c>
      <c r="K1905">
        <f t="shared" si="98"/>
        <v>13.887919170797527</v>
      </c>
    </row>
    <row r="1906" spans="1:11">
      <c r="A1906" s="862">
        <v>42309</v>
      </c>
      <c r="B1906">
        <v>317.02300000000002</v>
      </c>
      <c r="C1906">
        <v>448.12452300000001</v>
      </c>
      <c r="D1906">
        <v>1.1730179999999999</v>
      </c>
      <c r="E1906">
        <f>LN(D1906/参数实验室!$E$53)/参数实验室!$E$55</f>
        <v>-0.50470337174052493</v>
      </c>
      <c r="F1906">
        <f t="shared" si="95"/>
        <v>1.4135394687451699</v>
      </c>
      <c r="G1906">
        <f>LN(F1906/参数实验室!$E$58)/参数实验室!$E$59</f>
        <v>-8.8797091331608465E-3</v>
      </c>
      <c r="H1906">
        <f>INDEX(神经网络!$F$10:$BN$70,MATCH(ROUND(G1906*2,1)/2,神经网络!$D$10:$D$70,0),MATCH(ROUND(E1906*2,1)/2,神经网络!$F$8:$BN$8,0))</f>
        <v>-0.25802175414888895</v>
      </c>
      <c r="I1906">
        <f t="shared" si="96"/>
        <v>1812.7492704634833</v>
      </c>
      <c r="J1906">
        <f t="shared" si="97"/>
        <v>126.5005386856068</v>
      </c>
      <c r="K1906">
        <f t="shared" si="98"/>
        <v>14.329972736074502</v>
      </c>
    </row>
    <row r="1907" spans="1:11">
      <c r="A1907" s="862">
        <v>42310</v>
      </c>
      <c r="B1907">
        <v>334.01799999999997</v>
      </c>
      <c r="C1907">
        <v>446.07429500000001</v>
      </c>
      <c r="D1907">
        <v>1.2904</v>
      </c>
      <c r="E1907">
        <f>LN(D1907/参数实验室!$E$53)/参数实验室!$E$55</f>
        <v>-0.39218755249064902</v>
      </c>
      <c r="F1907">
        <f t="shared" si="95"/>
        <v>1.335479809471346</v>
      </c>
      <c r="G1907">
        <f>LN(F1907/参数实验室!$E$58)/参数实验室!$E$59</f>
        <v>-3.8694665182716782E-2</v>
      </c>
      <c r="H1907">
        <f>INDEX(神经网络!$F$10:$BN$70,MATCH(ROUND(G1907*2,1)/2,神经网络!$D$10:$D$70,0),MATCH(ROUND(E1907*2,1)/2,神经网络!$F$8:$BN$8,0))</f>
        <v>-0.26506649628435491</v>
      </c>
      <c r="I1907">
        <f t="shared" si="96"/>
        <v>1787.6752220555829</v>
      </c>
      <c r="J1907">
        <f t="shared" si="97"/>
        <v>133.28199193966685</v>
      </c>
      <c r="K1907">
        <f t="shared" si="98"/>
        <v>13.41272887686744</v>
      </c>
    </row>
    <row r="1908" spans="1:11">
      <c r="A1908" s="862">
        <v>42311</v>
      </c>
      <c r="B1908">
        <v>392.089</v>
      </c>
      <c r="C1908">
        <v>445.846743</v>
      </c>
      <c r="D1908">
        <v>1.408496</v>
      </c>
      <c r="E1908">
        <f>LN(D1908/参数实验室!$E$53)/参数实验室!$E$55</f>
        <v>-0.28887630066150111</v>
      </c>
      <c r="F1908">
        <f t="shared" si="95"/>
        <v>1.1371059708382536</v>
      </c>
      <c r="G1908">
        <f>LN(F1908/参数实验室!$E$58)/参数实验室!$E$59</f>
        <v>-0.12309341153508233</v>
      </c>
      <c r="H1908">
        <f>INDEX(神经网络!$F$10:$BN$70,MATCH(ROUND(G1908*2,1)/2,神经网络!$D$10:$D$70,0),MATCH(ROUND(E1908*2,1)/2,神经网络!$F$8:$BN$8,0))</f>
        <v>-0.26824502053576799</v>
      </c>
      <c r="I1908">
        <f t="shared" si="96"/>
        <v>1705.2931157307489</v>
      </c>
      <c r="J1908">
        <f t="shared" si="97"/>
        <v>156.45385259965644</v>
      </c>
      <c r="K1908">
        <f t="shared" si="98"/>
        <v>10.899655632605967</v>
      </c>
    </row>
    <row r="1909" spans="1:11">
      <c r="A1909" s="862">
        <v>42312</v>
      </c>
      <c r="B1909">
        <v>486.53399999999999</v>
      </c>
      <c r="C1909">
        <v>445.61947199999997</v>
      </c>
      <c r="D1909">
        <v>1.4140090000000001</v>
      </c>
      <c r="E1909">
        <f>LN(D1909/参数实验室!$E$53)/参数实验室!$E$55</f>
        <v>-0.28426763714794817</v>
      </c>
      <c r="F1909">
        <f t="shared" si="95"/>
        <v>0.91590612783484804</v>
      </c>
      <c r="G1909">
        <f>LN(F1909/参数实验室!$E$58)/参数实验室!$E$59</f>
        <v>-0.23663393864013232</v>
      </c>
      <c r="H1909">
        <f>INDEX(神经网络!$F$10:$BN$70,MATCH(ROUND(G1909*2,1)/2,神经网络!$D$10:$D$70,0),MATCH(ROUND(E1909*2,1)/2,神经网络!$F$8:$BN$8,0))</f>
        <v>-0.57111060903130884</v>
      </c>
      <c r="I1909">
        <f t="shared" si="96"/>
        <v>1595.1074702371866</v>
      </c>
      <c r="J1909">
        <f t="shared" si="97"/>
        <v>194.1398986473001</v>
      </c>
      <c r="K1909">
        <f t="shared" si="98"/>
        <v>8.2162784741897248</v>
      </c>
    </row>
    <row r="1910" spans="1:11">
      <c r="A1910" s="862">
        <v>42313</v>
      </c>
      <c r="B1910">
        <v>393.21600000000001</v>
      </c>
      <c r="C1910">
        <v>444.76939700000003</v>
      </c>
      <c r="D1910">
        <v>1.335545</v>
      </c>
      <c r="E1910">
        <f>LN(D1910/参数实验室!$E$53)/参数实验室!$E$55</f>
        <v>-0.35161914124807642</v>
      </c>
      <c r="F1910">
        <f t="shared" si="95"/>
        <v>1.1311070683797202</v>
      </c>
      <c r="G1910">
        <f>LN(F1910/参数实验室!$E$58)/参数实验室!$E$59</f>
        <v>-0.12586965476812118</v>
      </c>
      <c r="H1910">
        <f>INDEX(神经网络!$F$10:$BN$70,MATCH(ROUND(G1910*2,1)/2,神经网络!$D$10:$D$70,0),MATCH(ROUND(E1910*2,1)/2,神经网络!$F$8:$BN$8,0))</f>
        <v>-0.42438257751774672</v>
      </c>
      <c r="I1910">
        <f t="shared" si="96"/>
        <v>1769.8354292661338</v>
      </c>
      <c r="J1910">
        <f t="shared" si="97"/>
        <v>156.90355532500661</v>
      </c>
      <c r="K1910">
        <f t="shared" si="98"/>
        <v>11.279766258961661</v>
      </c>
    </row>
    <row r="1911" spans="1:11">
      <c r="A1911" s="862">
        <v>42314</v>
      </c>
      <c r="B1911">
        <v>375.49299999999999</v>
      </c>
      <c r="C1911">
        <v>441.531791</v>
      </c>
      <c r="D1911">
        <v>1.295855</v>
      </c>
      <c r="E1911">
        <f>LN(D1911/参数实验室!$E$53)/参数实验室!$E$55</f>
        <v>-0.38721080929287627</v>
      </c>
      <c r="F1911">
        <f t="shared" si="95"/>
        <v>1.1758722293092014</v>
      </c>
      <c r="G1911">
        <f>LN(F1911/参数实验室!$E$58)/参数实验室!$E$59</f>
        <v>-0.10549831877295612</v>
      </c>
      <c r="H1911">
        <f>INDEX(神经网络!$F$10:$BN$70,MATCH(ROUND(G1911*2,1)/2,神经网络!$D$10:$D$70,0),MATCH(ROUND(E1911*2,1)/2,神经网络!$F$8:$BN$8,0))</f>
        <v>-0.36794061526089811</v>
      </c>
      <c r="I1911">
        <f t="shared" si="96"/>
        <v>1803.688376741791</v>
      </c>
      <c r="J1911">
        <f t="shared" si="97"/>
        <v>149.83161086947811</v>
      </c>
      <c r="K1911">
        <f t="shared" si="98"/>
        <v>12.038103083020491</v>
      </c>
    </row>
    <row r="1912" spans="1:11">
      <c r="A1912" s="862">
        <v>42315</v>
      </c>
      <c r="B1912">
        <v>388.14400000000001</v>
      </c>
      <c r="C1912">
        <v>438.34386699999999</v>
      </c>
      <c r="D1912">
        <v>1.339224</v>
      </c>
      <c r="E1912">
        <f>LN(D1912/参数实验室!$E$53)/参数实验室!$E$55</f>
        <v>-0.3483737657246932</v>
      </c>
      <c r="F1912">
        <f t="shared" si="95"/>
        <v>1.1293331006018386</v>
      </c>
      <c r="G1912">
        <f>LN(F1912/参数实验室!$E$58)/参数实验室!$E$59</f>
        <v>-0.12669345392409231</v>
      </c>
      <c r="H1912">
        <f>INDEX(神经网络!$F$10:$BN$70,MATCH(ROUND(G1912*2,1)/2,神经网络!$D$10:$D$70,0),MATCH(ROUND(E1912*2,1)/2,神经网络!$F$8:$BN$8,0))</f>
        <v>-0.42438257751774672</v>
      </c>
      <c r="I1912">
        <f t="shared" si="96"/>
        <v>1781.3288685210277</v>
      </c>
      <c r="J1912">
        <f t="shared" si="97"/>
        <v>154.87969354774313</v>
      </c>
      <c r="K1912">
        <f t="shared" si="98"/>
        <v>11.501371340019576</v>
      </c>
    </row>
    <row r="1913" spans="1:11">
      <c r="A1913" s="862">
        <v>42316</v>
      </c>
      <c r="B1913">
        <v>385.58300000000003</v>
      </c>
      <c r="C1913">
        <v>434.86617899999999</v>
      </c>
      <c r="D1913">
        <v>1.2908489999999999</v>
      </c>
      <c r="E1913">
        <f>LN(D1913/参数实验室!$E$53)/参数实验室!$E$55</f>
        <v>-0.39177712388660035</v>
      </c>
      <c r="F1913">
        <f t="shared" si="95"/>
        <v>1.1278147091547084</v>
      </c>
      <c r="G1913">
        <f>LN(F1913/参数实验室!$E$58)/参数实验室!$E$59</f>
        <v>-0.12739959643436505</v>
      </c>
      <c r="H1913">
        <f>INDEX(神经网络!$F$10:$BN$70,MATCH(ROUND(G1913*2,1)/2,神经网络!$D$10:$D$70,0),MATCH(ROUND(E1913*2,1)/2,神经网络!$F$8:$BN$8,0))</f>
        <v>-0.46789075911576716</v>
      </c>
      <c r="I1913">
        <f t="shared" si="96"/>
        <v>1786.3167755934255</v>
      </c>
      <c r="J1913">
        <f t="shared" si="97"/>
        <v>153.8577869997203</v>
      </c>
      <c r="K1913">
        <f t="shared" si="98"/>
        <v>11.610181131727007</v>
      </c>
    </row>
    <row r="1914" spans="1:11">
      <c r="A1914" s="862">
        <v>42317</v>
      </c>
      <c r="B1914">
        <v>384.49099999999999</v>
      </c>
      <c r="C1914">
        <v>438.44037500000002</v>
      </c>
      <c r="D1914">
        <v>1.3163419999999999</v>
      </c>
      <c r="E1914">
        <f>LN(D1914/参数实验室!$E$53)/参数实验室!$E$55</f>
        <v>-0.36870523694588508</v>
      </c>
      <c r="F1914">
        <f t="shared" si="95"/>
        <v>1.1403137524675482</v>
      </c>
      <c r="G1914">
        <f>LN(F1914/参数实验室!$E$58)/参数实验室!$E$59</f>
        <v>-0.12161488014834171</v>
      </c>
      <c r="H1914">
        <f>INDEX(神经网络!$F$10:$BN$70,MATCH(ROUND(G1914*2,1)/2,神经网络!$D$10:$D$70,0),MATCH(ROUND(E1914*2,1)/2,神经网络!$F$8:$BN$8,0))</f>
        <v>-0.32074218239021657</v>
      </c>
      <c r="I1914">
        <f t="shared" si="96"/>
        <v>1788.6838270829148</v>
      </c>
      <c r="J1914">
        <f t="shared" si="97"/>
        <v>153.42205019751768</v>
      </c>
      <c r="K1914">
        <f t="shared" si="98"/>
        <v>11.658583787533399</v>
      </c>
    </row>
    <row r="1915" spans="1:11">
      <c r="A1915" s="862">
        <v>42318</v>
      </c>
      <c r="B1915">
        <v>358.04199999999997</v>
      </c>
      <c r="C1915">
        <v>438.787848</v>
      </c>
      <c r="D1915">
        <v>1.1732579999999999</v>
      </c>
      <c r="E1915">
        <f>LN(D1915/参数实验室!$E$53)/参数实验室!$E$55</f>
        <v>-0.5044620183962969</v>
      </c>
      <c r="F1915">
        <f t="shared" si="95"/>
        <v>1.2255206037280544</v>
      </c>
      <c r="G1915">
        <f>LN(F1915/参数实验室!$E$58)/参数实验室!$E$59</f>
        <v>-8.3792695704629411E-2</v>
      </c>
      <c r="H1915">
        <f>INDEX(神经网络!$F$10:$BN$70,MATCH(ROUND(G1915*2,1)/2,神经网络!$D$10:$D$70,0),MATCH(ROUND(E1915*2,1)/2,神经网络!$F$8:$BN$8,0))</f>
        <v>-0.45643122421880272</v>
      </c>
      <c r="I1915">
        <f t="shared" si="96"/>
        <v>1828.1488844314715</v>
      </c>
      <c r="J1915">
        <f t="shared" si="97"/>
        <v>142.86820158812463</v>
      </c>
      <c r="K1915">
        <f t="shared" si="98"/>
        <v>12.796051634371727</v>
      </c>
    </row>
    <row r="1916" spans="1:11">
      <c r="A1916" s="862">
        <v>42319</v>
      </c>
      <c r="B1916">
        <v>312.185</v>
      </c>
      <c r="C1916">
        <v>431.60917000000001</v>
      </c>
      <c r="D1916">
        <v>1.0763780000000001</v>
      </c>
      <c r="E1916">
        <f>LN(D1916/参数实验室!$E$53)/参数实验室!$E$55</f>
        <v>-0.60613644821578239</v>
      </c>
      <c r="F1916">
        <f t="shared" si="95"/>
        <v>1.3825429472908692</v>
      </c>
      <c r="G1916">
        <f>LN(F1916/参数实验室!$E$58)/参数实验室!$E$59</f>
        <v>-2.0516931265948057E-2</v>
      </c>
      <c r="H1916">
        <f>INDEX(神经网络!$F$10:$BN$70,MATCH(ROUND(G1916*2,1)/2,神经网络!$D$10:$D$70,0),MATCH(ROUND(E1916*2,1)/2,神经网络!$F$8:$BN$8,0))</f>
        <v>-0.33460621337451085</v>
      </c>
      <c r="I1916">
        <f t="shared" si="96"/>
        <v>1935.0195646027666</v>
      </c>
      <c r="J1916">
        <f t="shared" si="97"/>
        <v>124.57004908024392</v>
      </c>
      <c r="K1916">
        <f t="shared" si="98"/>
        <v>15.533585953364206</v>
      </c>
    </row>
    <row r="1917" spans="1:11">
      <c r="A1917" s="862">
        <v>42320</v>
      </c>
      <c r="B1917">
        <v>329.99</v>
      </c>
      <c r="C1917">
        <v>425.13843200000002</v>
      </c>
      <c r="D1917">
        <v>1.1748419999999999</v>
      </c>
      <c r="E1917">
        <f>LN(D1917/参数实验室!$E$53)/参数实验室!$E$55</f>
        <v>-0.50287032347536609</v>
      </c>
      <c r="F1917">
        <f t="shared" si="95"/>
        <v>1.2883373193127066</v>
      </c>
      <c r="G1917">
        <f>LN(F1917/参数实验室!$E$58)/参数实验室!$E$59</f>
        <v>-5.7556947384815198E-2</v>
      </c>
      <c r="H1917">
        <f>INDEX(神经网络!$F$10:$BN$70,MATCH(ROUND(G1917*2,1)/2,神经网络!$D$10:$D$70,0),MATCH(ROUND(E1917*2,1)/2,神经网络!$F$8:$BN$8,0))</f>
        <v>-0.35841206918541058</v>
      </c>
      <c r="I1917">
        <f t="shared" si="96"/>
        <v>1898.0921155527001</v>
      </c>
      <c r="J1917">
        <f t="shared" si="97"/>
        <v>131.67471369857518</v>
      </c>
      <c r="K1917">
        <f t="shared" si="98"/>
        <v>14.415008487489416</v>
      </c>
    </row>
    <row r="1918" spans="1:11">
      <c r="A1918" s="862">
        <v>42321</v>
      </c>
      <c r="B1918">
        <v>330.58800000000002</v>
      </c>
      <c r="C1918">
        <v>423.25501400000002</v>
      </c>
      <c r="D1918">
        <v>1.1732020000000001</v>
      </c>
      <c r="E1918">
        <f>LN(D1918/参数实验室!$E$53)/参数实验室!$E$55</f>
        <v>-0.50451832976037292</v>
      </c>
      <c r="F1918">
        <f t="shared" si="95"/>
        <v>1.2803096724624003</v>
      </c>
      <c r="G1918">
        <f>LN(F1918/参数实验室!$E$58)/参数实验室!$E$59</f>
        <v>-6.0837551248897032E-2</v>
      </c>
      <c r="H1918">
        <f>INDEX(神经网络!$F$10:$BN$70,MATCH(ROUND(G1918*2,1)/2,神经网络!$D$10:$D$70,0),MATCH(ROUND(E1918*2,1)/2,神经网络!$F$8:$BN$8,0))</f>
        <v>-0.35841206918541058</v>
      </c>
      <c r="I1918">
        <f t="shared" si="96"/>
        <v>1896.8592937237399</v>
      </c>
      <c r="J1918">
        <f t="shared" si="97"/>
        <v>131.91333147120997</v>
      </c>
      <c r="K1918">
        <f t="shared" si="98"/>
        <v>14.379587510741692</v>
      </c>
    </row>
    <row r="1919" spans="1:11">
      <c r="A1919" s="862">
        <v>42322</v>
      </c>
      <c r="B1919">
        <v>333.44799999999998</v>
      </c>
      <c r="C1919">
        <v>430.391346</v>
      </c>
      <c r="D1919">
        <v>1.1584650000000001</v>
      </c>
      <c r="E1919">
        <f>LN(D1919/参数实验室!$E$53)/参数实验室!$E$55</f>
        <v>-0.51943148422794116</v>
      </c>
      <c r="F1919">
        <f t="shared" si="95"/>
        <v>1.2907300268707564</v>
      </c>
      <c r="G1919">
        <f>LN(F1919/参数实验室!$E$58)/参数实验室!$E$59</f>
        <v>-5.6583089452869259E-2</v>
      </c>
      <c r="H1919">
        <f>INDEX(神经网络!$F$10:$BN$70,MATCH(ROUND(G1919*2,1)/2,神经网络!$D$10:$D$70,0),MATCH(ROUND(E1919*2,1)/2,神经网络!$F$8:$BN$8,0))</f>
        <v>-0.35841206918541058</v>
      </c>
      <c r="I1919">
        <f t="shared" si="96"/>
        <v>1890.9776774030238</v>
      </c>
      <c r="J1919">
        <f t="shared" si="97"/>
        <v>133.05454690555015</v>
      </c>
      <c r="K1919">
        <f t="shared" si="98"/>
        <v>14.212048527325786</v>
      </c>
    </row>
    <row r="1920" spans="1:11">
      <c r="A1920" s="862">
        <v>42323</v>
      </c>
      <c r="B1920">
        <v>332.63400000000001</v>
      </c>
      <c r="C1920">
        <v>426.20430399999998</v>
      </c>
      <c r="D1920">
        <v>1.1136919999999999</v>
      </c>
      <c r="E1920">
        <f>LN(D1920/参数实验室!$E$53)/参数实验室!$E$55</f>
        <v>-0.5659317306561622</v>
      </c>
      <c r="F1920">
        <f t="shared" si="95"/>
        <v>1.2813010816693422</v>
      </c>
      <c r="G1920">
        <f>LN(F1920/参数实验室!$E$58)/参数实验室!$E$59</f>
        <v>-6.0431287216976368E-2</v>
      </c>
      <c r="H1920">
        <f>INDEX(神经网络!$F$10:$BN$70,MATCH(ROUND(G1920*2,1)/2,神经网络!$D$10:$D$70,0),MATCH(ROUND(E1920*2,1)/2,神经网络!$F$8:$BN$8,0))</f>
        <v>-0.40139588355012412</v>
      </c>
      <c r="I1920">
        <f t="shared" si="96"/>
        <v>1892.6321718574009</v>
      </c>
      <c r="J1920">
        <f t="shared" si="97"/>
        <v>132.72973943577642</v>
      </c>
      <c r="K1920">
        <f t="shared" si="98"/>
        <v>14.259292453242431</v>
      </c>
    </row>
    <row r="1921" spans="1:11">
      <c r="A1921" s="862">
        <v>42324</v>
      </c>
      <c r="B1921">
        <v>320.75799999999998</v>
      </c>
      <c r="C1921">
        <v>416.29226799999998</v>
      </c>
      <c r="D1921">
        <v>1.152574</v>
      </c>
      <c r="E1921">
        <f>LN(D1921/参数实验室!$E$53)/参数实验室!$E$55</f>
        <v>-0.52544604427065589</v>
      </c>
      <c r="F1921">
        <f t="shared" si="95"/>
        <v>1.2978390811764633</v>
      </c>
      <c r="G1921">
        <f>LN(F1921/参数实验室!$E$58)/参数实验室!$E$59</f>
        <v>-5.370024173291698E-2</v>
      </c>
      <c r="H1921">
        <f>INDEX(神经网络!$F$10:$BN$70,MATCH(ROUND(G1921*2,1)/2,神经网络!$D$10:$D$70,0),MATCH(ROUND(E1921*2,1)/2,神经网络!$F$8:$BN$8,0))</f>
        <v>-0.40139588355012412</v>
      </c>
      <c r="I1921">
        <f t="shared" si="96"/>
        <v>1919.7554815722908</v>
      </c>
      <c r="J1921">
        <f t="shared" si="97"/>
        <v>127.99090219863504</v>
      </c>
      <c r="K1921">
        <f t="shared" si="98"/>
        <v>14.999155788377308</v>
      </c>
    </row>
    <row r="1922" spans="1:11">
      <c r="A1922" s="862">
        <v>42325</v>
      </c>
      <c r="B1922">
        <v>320.70600000000002</v>
      </c>
      <c r="C1922">
        <v>415.53262599999999</v>
      </c>
      <c r="D1922">
        <v>1.167089</v>
      </c>
      <c r="E1922">
        <f>LN(D1922/参数实验室!$E$53)/参数实验室!$E$55</f>
        <v>-0.51068153594485177</v>
      </c>
      <c r="F1922">
        <f t="shared" si="95"/>
        <v>1.2956808603518486</v>
      </c>
      <c r="G1922">
        <f>LN(F1922/参数实验室!$E$58)/参数实验室!$E$59</f>
        <v>-5.4573765910615663E-2</v>
      </c>
      <c r="H1922">
        <f>INDEX(神经网络!$F$10:$BN$70,MATCH(ROUND(G1922*2,1)/2,神经网络!$D$10:$D$70,0),MATCH(ROUND(E1922*2,1)/2,神经网络!$F$8:$BN$8,0))</f>
        <v>-0.35841206918541058</v>
      </c>
      <c r="I1922">
        <f t="shared" si="96"/>
        <v>1919.8804052258918</v>
      </c>
      <c r="J1922">
        <f t="shared" si="97"/>
        <v>127.97015282710161</v>
      </c>
      <c r="K1922">
        <f t="shared" si="98"/>
        <v>15.002563979272658</v>
      </c>
    </row>
    <row r="1923" spans="1:11">
      <c r="A1923" s="862">
        <v>42326</v>
      </c>
      <c r="B1923">
        <v>334.24599999999998</v>
      </c>
      <c r="C1923">
        <v>419.17827699999998</v>
      </c>
      <c r="D1923">
        <v>1.166371</v>
      </c>
      <c r="E1923">
        <f>LN(D1923/参数实验室!$E$53)/参数实验室!$E$55</f>
        <v>-0.51140755040912789</v>
      </c>
      <c r="F1923">
        <f t="shared" si="95"/>
        <v>1.254101102182225</v>
      </c>
      <c r="G1923">
        <f>LN(F1923/参数实验室!$E$58)/参数实验室!$E$59</f>
        <v>-7.1693064158997927E-2</v>
      </c>
      <c r="H1923">
        <f>INDEX(神经网络!$F$10:$BN$70,MATCH(ROUND(G1923*2,1)/2,神经网络!$D$10:$D$70,0),MATCH(ROUND(E1923*2,1)/2,神经网络!$F$8:$BN$8,0))</f>
        <v>-0.35841206918541058</v>
      </c>
      <c r="I1923">
        <f t="shared" si="96"/>
        <v>1890.828917262493</v>
      </c>
      <c r="J1923">
        <f t="shared" si="97"/>
        <v>133.37296995331363</v>
      </c>
      <c r="K1923">
        <f t="shared" si="98"/>
        <v>14.177002416039516</v>
      </c>
    </row>
    <row r="1924" spans="1:11">
      <c r="A1924" s="862">
        <v>42327</v>
      </c>
      <c r="B1924">
        <v>333.51799999999997</v>
      </c>
      <c r="C1924">
        <v>417.28056600000002</v>
      </c>
      <c r="D1924">
        <v>1.133813</v>
      </c>
      <c r="E1924">
        <f>LN(D1924/参数实验室!$E$53)/参数实验室!$E$55</f>
        <v>-0.54480746242149547</v>
      </c>
      <c r="F1924">
        <f t="shared" ref="F1924:F1987" si="99">C1924/B1924</f>
        <v>1.2511485616968201</v>
      </c>
      <c r="G1924">
        <f>LN(F1924/参数实验室!$E$58)/参数实验室!$E$59</f>
        <v>-7.2930189185648253E-2</v>
      </c>
      <c r="H1924">
        <f>INDEX(神经网络!$F$10:$BN$70,MATCH(ROUND(G1924*2,1)/2,神经网络!$D$10:$D$70,0),MATCH(ROUND(E1924*2,1)/2,神经网络!$F$8:$BN$8,0))</f>
        <v>-0.40139588355012412</v>
      </c>
      <c r="I1924">
        <f t="shared" si="96"/>
        <v>1892.3049637032286</v>
      </c>
      <c r="J1924">
        <f t="shared" si="97"/>
        <v>133.0824787518452</v>
      </c>
      <c r="K1924">
        <f t="shared" si="98"/>
        <v>14.219039060970237</v>
      </c>
    </row>
    <row r="1925" spans="1:11">
      <c r="A1925" s="862">
        <v>42328</v>
      </c>
      <c r="B1925">
        <v>326.28699999999998</v>
      </c>
      <c r="C1925">
        <v>411.39439499999997</v>
      </c>
      <c r="D1925">
        <v>1.119229</v>
      </c>
      <c r="E1925">
        <f>LN(D1925/参数实验室!$E$53)/参数实验室!$E$55</f>
        <v>-0.56008082316692998</v>
      </c>
      <c r="F1925">
        <f t="shared" si="99"/>
        <v>1.2608359971436189</v>
      </c>
      <c r="G1925">
        <f>LN(F1925/参数实验室!$E$58)/参数实验室!$E$59</f>
        <v>-6.8881983674179206E-2</v>
      </c>
      <c r="H1925">
        <f>INDEX(神经网络!$F$10:$BN$70,MATCH(ROUND(G1925*2,1)/2,神经网络!$D$10:$D$70,0),MATCH(ROUND(E1925*2,1)/2,神经网络!$F$8:$BN$8,0))</f>
        <v>-0.40139588355012412</v>
      </c>
      <c r="I1925">
        <f t="shared" si="96"/>
        <v>1908.7730497155051</v>
      </c>
      <c r="J1925">
        <f t="shared" si="97"/>
        <v>130.19711902956757</v>
      </c>
      <c r="K1925">
        <f t="shared" si="98"/>
        <v>14.660639681912052</v>
      </c>
    </row>
    <row r="1926" spans="1:11">
      <c r="A1926" s="862">
        <v>42329</v>
      </c>
      <c r="B1926">
        <v>321.71100000000001</v>
      </c>
      <c r="C1926">
        <v>404.84478100000001</v>
      </c>
      <c r="D1926">
        <v>1.1329210000000001</v>
      </c>
      <c r="E1926">
        <f>LN(D1926/参数实验室!$E$53)/参数实验室!$E$55</f>
        <v>-0.54573597008754149</v>
      </c>
      <c r="F1926">
        <f t="shared" si="99"/>
        <v>1.2584113723186339</v>
      </c>
      <c r="G1926">
        <f>LN(F1926/参数实验室!$E$58)/参数实验室!$E$59</f>
        <v>-6.9892265197701045E-2</v>
      </c>
      <c r="H1926">
        <f>INDEX(神经网络!$F$10:$BN$70,MATCH(ROUND(G1926*2,1)/2,神经网络!$D$10:$D$70,0),MATCH(ROUND(E1926*2,1)/2,神经网络!$F$8:$BN$8,0))</f>
        <v>-0.40139588355012412</v>
      </c>
      <c r="I1926">
        <f t="shared" si="96"/>
        <v>1919.5182237449521</v>
      </c>
      <c r="J1926">
        <f t="shared" si="97"/>
        <v>128.37117433462325</v>
      </c>
      <c r="K1926">
        <f t="shared" si="98"/>
        <v>14.952875781453649</v>
      </c>
    </row>
    <row r="1927" spans="1:11">
      <c r="A1927" s="862">
        <v>42330</v>
      </c>
      <c r="B1927">
        <v>325.69</v>
      </c>
      <c r="C1927">
        <v>399.20863200000002</v>
      </c>
      <c r="D1927">
        <v>1.1250370000000001</v>
      </c>
      <c r="E1927">
        <f>LN(D1927/参数实验室!$E$53)/参数实验室!$E$55</f>
        <v>-0.55397457538893058</v>
      </c>
      <c r="F1927">
        <f t="shared" si="99"/>
        <v>1.2257319291350672</v>
      </c>
      <c r="G1927">
        <f>LN(F1927/参数实验室!$E$58)/参数实验室!$E$59</f>
        <v>-8.3702199117219989E-2</v>
      </c>
      <c r="H1927">
        <f>INDEX(神经网络!$F$10:$BN$70,MATCH(ROUND(G1927*2,1)/2,神经网络!$D$10:$D$70,0),MATCH(ROUND(E1927*2,1)/2,神经网络!$F$8:$BN$8,0))</f>
        <v>-0.49583983559311817</v>
      </c>
      <c r="I1927">
        <f t="shared" si="96"/>
        <v>1909.9886564231599</v>
      </c>
      <c r="J1927">
        <f t="shared" si="97"/>
        <v>129.95890028330845</v>
      </c>
      <c r="K1927">
        <f t="shared" si="98"/>
        <v>14.696866872983792</v>
      </c>
    </row>
    <row r="1928" spans="1:11">
      <c r="A1928" s="862">
        <v>42331</v>
      </c>
      <c r="B1928">
        <v>322.65100000000001</v>
      </c>
      <c r="C1928">
        <v>394.93347499999999</v>
      </c>
      <c r="D1928">
        <v>1.122746</v>
      </c>
      <c r="E1928">
        <f>LN(D1928/参数实验室!$E$53)/参数实验室!$E$55</f>
        <v>-0.55637944776126902</v>
      </c>
      <c r="F1928">
        <f t="shared" si="99"/>
        <v>1.2240268122522477</v>
      </c>
      <c r="G1928">
        <f>LN(F1928/参数实验室!$E$58)/参数实验室!$E$59</f>
        <v>-8.4432832399001456E-2</v>
      </c>
      <c r="H1928">
        <f>INDEX(神经网络!$F$10:$BN$70,MATCH(ROUND(G1928*2,1)/2,神经网络!$D$10:$D$70,0),MATCH(ROUND(E1928*2,1)/2,神经网络!$F$8:$BN$8,0))</f>
        <v>-0.49583983559311817</v>
      </c>
      <c r="I1928">
        <f t="shared" si="96"/>
        <v>1918.8255266806159</v>
      </c>
      <c r="J1928">
        <f t="shared" si="97"/>
        <v>128.74625912772808</v>
      </c>
      <c r="K1928">
        <f t="shared" si="98"/>
        <v>14.903932274855189</v>
      </c>
    </row>
    <row r="1929" spans="1:11">
      <c r="A1929" s="862">
        <v>42332</v>
      </c>
      <c r="B1929">
        <v>323.65499999999997</v>
      </c>
      <c r="C1929">
        <v>395.01139599999999</v>
      </c>
      <c r="D1929">
        <v>1.112328</v>
      </c>
      <c r="E1929">
        <f>LN(D1929/参数实验室!$E$53)/参数实验室!$E$55</f>
        <v>-0.56737752505708927</v>
      </c>
      <c r="F1929">
        <f t="shared" si="99"/>
        <v>1.220470550431787</v>
      </c>
      <c r="G1929">
        <f>LN(F1929/参数实验室!$E$58)/参数实验室!$E$59</f>
        <v>-8.5959951830602219E-2</v>
      </c>
      <c r="H1929">
        <f>INDEX(神经网络!$F$10:$BN$70,MATCH(ROUND(G1929*2,1)/2,神经网络!$D$10:$D$70,0),MATCH(ROUND(E1929*2,1)/2,神经网络!$F$8:$BN$8,0))</f>
        <v>-0.49583983559311817</v>
      </c>
      <c r="I1929">
        <f t="shared" si="96"/>
        <v>1915.8649412362322</v>
      </c>
      <c r="J1929">
        <f t="shared" si="97"/>
        <v>129.14688160887405</v>
      </c>
      <c r="K1929">
        <f t="shared" si="98"/>
        <v>14.834775082208315</v>
      </c>
    </row>
    <row r="1930" spans="1:11">
      <c r="A1930" s="862">
        <v>42333</v>
      </c>
      <c r="B1930">
        <v>321.58499999999998</v>
      </c>
      <c r="C1930">
        <v>399.43998499999998</v>
      </c>
      <c r="D1930">
        <v>1.1432310000000001</v>
      </c>
      <c r="E1930">
        <f>LN(D1930/参数实验室!$E$53)/参数实验室!$E$55</f>
        <v>-0.53504833663330187</v>
      </c>
      <c r="F1930">
        <f t="shared" si="99"/>
        <v>1.2420976880140553</v>
      </c>
      <c r="G1930">
        <f>LN(F1930/参数实验室!$E$58)/参数实验室!$E$59</f>
        <v>-7.6740810389599429E-2</v>
      </c>
      <c r="H1930">
        <f>INDEX(神经网络!$F$10:$BN$70,MATCH(ROUND(G1930*2,1)/2,神经网络!$D$10:$D$70,0),MATCH(ROUND(E1930*2,1)/2,神经网络!$F$8:$BN$8,0))</f>
        <v>-0.49583983559311817</v>
      </c>
      <c r="I1930">
        <f t="shared" si="96"/>
        <v>1921.9406133747318</v>
      </c>
      <c r="J1930">
        <f t="shared" si="97"/>
        <v>128.32089701129215</v>
      </c>
      <c r="K1930">
        <f t="shared" si="98"/>
        <v>14.977612050246208</v>
      </c>
    </row>
    <row r="1931" spans="1:11">
      <c r="A1931" s="862">
        <v>42334</v>
      </c>
      <c r="B1931">
        <v>325.34399999999999</v>
      </c>
      <c r="C1931">
        <v>392.40020600000003</v>
      </c>
      <c r="D1931">
        <v>1.235719</v>
      </c>
      <c r="E1931">
        <f>LN(D1931/参数实验室!$E$53)/参数实验室!$E$55</f>
        <v>-0.4432699960211593</v>
      </c>
      <c r="F1931">
        <f t="shared" si="99"/>
        <v>1.206108629635094</v>
      </c>
      <c r="G1931">
        <f>LN(F1931/参数实验室!$E$58)/参数实验室!$E$59</f>
        <v>-9.2172813357814645E-2</v>
      </c>
      <c r="H1931">
        <f>INDEX(神经网络!$F$10:$BN$70,MATCH(ROUND(G1931*2,1)/2,神经网络!$D$10:$D$70,0),MATCH(ROUND(E1931*2,1)/2,神经网络!$F$8:$BN$8,0))</f>
        <v>-0.41726090965651258</v>
      </c>
      <c r="I1931">
        <f t="shared" si="96"/>
        <v>1910.8013128350835</v>
      </c>
      <c r="J1931">
        <f t="shared" si="97"/>
        <v>129.8208371573358</v>
      </c>
      <c r="K1931">
        <f t="shared" si="98"/>
        <v>14.718756670158397</v>
      </c>
    </row>
    <row r="1932" spans="1:11">
      <c r="A1932" s="862">
        <v>42335</v>
      </c>
      <c r="B1932">
        <v>346.82499999999999</v>
      </c>
      <c r="C1932">
        <v>394.20315399999998</v>
      </c>
      <c r="D1932">
        <v>1.24472</v>
      </c>
      <c r="E1932">
        <f>LN(D1932/参数实验室!$E$53)/参数实验室!$E$55</f>
        <v>-0.43470779750710026</v>
      </c>
      <c r="F1932">
        <f t="shared" si="99"/>
        <v>1.1366053600518993</v>
      </c>
      <c r="G1932">
        <f>LN(F1932/参数实验室!$E$58)/参数实验室!$E$59</f>
        <v>-0.12332452935193479</v>
      </c>
      <c r="H1932">
        <f>INDEX(神经网络!$F$10:$BN$70,MATCH(ROUND(G1932*2,1)/2,神经网络!$D$10:$D$70,0),MATCH(ROUND(E1932*2,1)/2,神经网络!$F$8:$BN$8,0))</f>
        <v>-0.41726090965651258</v>
      </c>
      <c r="I1932">
        <f t="shared" si="96"/>
        <v>1858.1590044811787</v>
      </c>
      <c r="J1932">
        <f t="shared" si="97"/>
        <v>138.39232273253231</v>
      </c>
      <c r="K1932">
        <f t="shared" si="98"/>
        <v>13.426749170706531</v>
      </c>
    </row>
    <row r="1933" spans="1:11">
      <c r="A1933" s="862">
        <v>42336</v>
      </c>
      <c r="B1933">
        <v>359.416</v>
      </c>
      <c r="C1933">
        <v>393.76887599999998</v>
      </c>
      <c r="D1933">
        <v>1.2349270000000001</v>
      </c>
      <c r="E1933">
        <f>LN(D1933/参数实验室!$E$53)/参数实验室!$E$55</f>
        <v>-0.44402636872791806</v>
      </c>
      <c r="F1933">
        <f t="shared" si="99"/>
        <v>1.0955797070803748</v>
      </c>
      <c r="G1933">
        <f>LN(F1933/参数实验室!$E$58)/参数实验室!$E$59</f>
        <v>-0.14261943921181855</v>
      </c>
      <c r="H1933">
        <f>INDEX(神经网络!$F$10:$BN$70,MATCH(ROUND(G1933*2,1)/2,神经网络!$D$10:$D$70,0),MATCH(ROUND(E1933*2,1)/2,神经网络!$F$8:$BN$8,0))</f>
        <v>-0.51404497234356328</v>
      </c>
      <c r="I1933">
        <f t="shared" si="96"/>
        <v>1830.0114671531189</v>
      </c>
      <c r="J1933">
        <f t="shared" si="97"/>
        <v>143.41646382825871</v>
      </c>
      <c r="K1933">
        <f t="shared" si="98"/>
        <v>12.760121246222878</v>
      </c>
    </row>
    <row r="1934" spans="1:11">
      <c r="A1934" s="862">
        <v>42337</v>
      </c>
      <c r="B1934">
        <v>355.642</v>
      </c>
      <c r="C1934">
        <v>399.725121</v>
      </c>
      <c r="D1934">
        <v>1.2859719999999999</v>
      </c>
      <c r="E1934">
        <f>LN(D1934/参数实验室!$E$53)/参数实验室!$E$55</f>
        <v>-0.396242830616648</v>
      </c>
      <c r="F1934">
        <f t="shared" si="99"/>
        <v>1.12395364158339</v>
      </c>
      <c r="G1934">
        <f>LN(F1934/参数实验室!$E$58)/参数实验室!$E$59</f>
        <v>-0.12919951418417774</v>
      </c>
      <c r="H1934">
        <f>INDEX(神经网络!$F$10:$BN$70,MATCH(ROUND(G1934*2,1)/2,神经网络!$D$10:$D$70,0),MATCH(ROUND(E1934*2,1)/2,神经网络!$F$8:$BN$8,0))</f>
        <v>-0.46789075911576716</v>
      </c>
      <c r="I1934">
        <f t="shared" si="96"/>
        <v>1839.8892486771349</v>
      </c>
      <c r="J1934">
        <f t="shared" si="97"/>
        <v>141.91053828658039</v>
      </c>
      <c r="K1934">
        <f t="shared" si="98"/>
        <v>12.965134731302205</v>
      </c>
    </row>
    <row r="1935" spans="1:11">
      <c r="A1935" s="862">
        <v>42338</v>
      </c>
      <c r="B1935">
        <v>364.834</v>
      </c>
      <c r="C1935">
        <v>396.21461099999999</v>
      </c>
      <c r="D1935">
        <v>1.302856</v>
      </c>
      <c r="E1935">
        <f>LN(D1935/参数实验室!$E$53)/参数实验室!$E$55</f>
        <v>-0.38085421754957172</v>
      </c>
      <c r="F1935">
        <f t="shared" si="99"/>
        <v>1.086013395133129</v>
      </c>
      <c r="G1935">
        <f>LN(F1935/参数实验室!$E$58)/参数实验室!$E$59</f>
        <v>-0.14722245127621808</v>
      </c>
      <c r="H1935">
        <f>INDEX(神经网络!$F$10:$BN$70,MATCH(ROUND(G1935*2,1)/2,神经网络!$D$10:$D$70,0),MATCH(ROUND(E1935*2,1)/2,神经网络!$F$8:$BN$8,0))</f>
        <v>-0.46789075911576716</v>
      </c>
      <c r="I1935">
        <f t="shared" si="96"/>
        <v>1817.6390895471534</v>
      </c>
      <c r="J1935">
        <f t="shared" si="97"/>
        <v>145.57838873149478</v>
      </c>
      <c r="K1935">
        <f t="shared" si="98"/>
        <v>12.485638186994997</v>
      </c>
    </row>
    <row r="1936" spans="1:11">
      <c r="A1936" s="862">
        <v>42339</v>
      </c>
      <c r="B1936">
        <v>377.03399999999999</v>
      </c>
      <c r="C1936">
        <v>393.01042799999999</v>
      </c>
      <c r="D1936">
        <v>1.2517579999999999</v>
      </c>
      <c r="E1936">
        <f>LN(D1936/参数实验室!$E$53)/参数实验室!$E$55</f>
        <v>-0.42805592608815007</v>
      </c>
      <c r="F1936">
        <f t="shared" si="99"/>
        <v>1.0423739715781601</v>
      </c>
      <c r="G1936">
        <f>LN(F1936/参数实验室!$E$58)/参数实验室!$E$59</f>
        <v>-0.16874817415340368</v>
      </c>
      <c r="H1936">
        <f>INDEX(神经网络!$F$10:$BN$70,MATCH(ROUND(G1936*2,1)/2,神经网络!$D$10:$D$70,0),MATCH(ROUND(E1936*2,1)/2,神经网络!$F$8:$BN$8,0))</f>
        <v>-0.51404497234356328</v>
      </c>
      <c r="I1936">
        <f t="shared" si="96"/>
        <v>1789.1999371996149</v>
      </c>
      <c r="J1936">
        <f t="shared" si="97"/>
        <v>150.44651051434462</v>
      </c>
      <c r="K1936">
        <f t="shared" si="98"/>
        <v>11.892598446336315</v>
      </c>
    </row>
    <row r="1937" spans="1:11">
      <c r="A1937" s="862">
        <v>42340</v>
      </c>
      <c r="B1937">
        <v>361.48399999999998</v>
      </c>
      <c r="C1937">
        <v>391.33414800000003</v>
      </c>
      <c r="D1937">
        <v>1.2401</v>
      </c>
      <c r="E1937">
        <f>LN(D1937/参数实验室!$E$53)/参数实验室!$E$55</f>
        <v>-0.43909480845182458</v>
      </c>
      <c r="F1937">
        <f t="shared" si="99"/>
        <v>1.0825766783592083</v>
      </c>
      <c r="G1937">
        <f>LN(F1937/参数实验室!$E$58)/参数实验室!$E$59</f>
        <v>-0.14888599868965252</v>
      </c>
      <c r="H1937">
        <f>INDEX(神经网络!$F$10:$BN$70,MATCH(ROUND(G1937*2,1)/2,神经网络!$D$10:$D$70,0),MATCH(ROUND(E1937*2,1)/2,神经网络!$F$8:$BN$8,0))</f>
        <v>-0.51404497234356328</v>
      </c>
      <c r="I1937">
        <f t="shared" si="96"/>
        <v>1827.1322975736196</v>
      </c>
      <c r="J1937">
        <f t="shared" si="97"/>
        <v>144.2416503730893</v>
      </c>
      <c r="K1937">
        <f t="shared" si="98"/>
        <v>12.667161619737691</v>
      </c>
    </row>
    <row r="1938" spans="1:11">
      <c r="A1938" s="862">
        <v>42341</v>
      </c>
      <c r="B1938">
        <v>359.77699999999999</v>
      </c>
      <c r="C1938">
        <v>394.922011</v>
      </c>
      <c r="D1938">
        <v>1.2466349999999999</v>
      </c>
      <c r="E1938">
        <f>LN(D1938/参数实验室!$E$53)/参数实验室!$E$55</f>
        <v>-0.43289414356605177</v>
      </c>
      <c r="F1938">
        <f t="shared" si="99"/>
        <v>1.0976855413214297</v>
      </c>
      <c r="G1938">
        <f>LN(F1938/参数实验室!$E$58)/参数实验室!$E$59</f>
        <v>-0.14161157574804994</v>
      </c>
      <c r="H1938">
        <f>INDEX(神经网络!$F$10:$BN$70,MATCH(ROUND(G1938*2,1)/2,神经网络!$D$10:$D$70,0),MATCH(ROUND(E1938*2,1)/2,神经网络!$F$8:$BN$8,0))</f>
        <v>-0.51404497234356328</v>
      </c>
      <c r="I1938">
        <f t="shared" si="96"/>
        <v>1831.567521507558</v>
      </c>
      <c r="J1938">
        <f t="shared" si="97"/>
        <v>143.56051234986597</v>
      </c>
      <c r="K1938">
        <f t="shared" si="98"/>
        <v>12.758156762800574</v>
      </c>
    </row>
    <row r="1939" spans="1:11">
      <c r="A1939" s="862">
        <v>42342</v>
      </c>
      <c r="B1939">
        <v>360.71199999999999</v>
      </c>
      <c r="C1939">
        <v>395.75734</v>
      </c>
      <c r="D1939">
        <v>1.2529619999999999</v>
      </c>
      <c r="E1939">
        <f>LN(D1939/参数实验室!$E$53)/参数实验室!$E$55</f>
        <v>-0.42692172904006015</v>
      </c>
      <c r="F1939">
        <f t="shared" si="99"/>
        <v>1.0971560136618688</v>
      </c>
      <c r="G1939">
        <f>LN(F1939/参数实验室!$E$58)/参数实验室!$E$59</f>
        <v>-0.14186482841479067</v>
      </c>
      <c r="H1939">
        <f>INDEX(神经网络!$F$10:$BN$70,MATCH(ROUND(G1939*2,1)/2,神经网络!$D$10:$D$70,0),MATCH(ROUND(E1939*2,1)/2,神经网络!$F$8:$BN$8,0))</f>
        <v>-0.51404497234356328</v>
      </c>
      <c r="I1939">
        <f t="shared" si="96"/>
        <v>1829.1207001404259</v>
      </c>
      <c r="J1939">
        <f t="shared" si="97"/>
        <v>143.93360201109257</v>
      </c>
      <c r="K1939">
        <f t="shared" si="98"/>
        <v>12.708086746828309</v>
      </c>
    </row>
    <row r="1940" spans="1:11">
      <c r="A1940" s="862">
        <v>42343</v>
      </c>
      <c r="B1940">
        <v>361.60599999999999</v>
      </c>
      <c r="C1940">
        <v>388.81998599999997</v>
      </c>
      <c r="D1940">
        <v>1.3403259999999999</v>
      </c>
      <c r="E1940">
        <f>LN(D1940/参数实验室!$E$53)/参数实验室!$E$55</f>
        <v>-0.34740338775215679</v>
      </c>
      <c r="F1940">
        <f t="shared" si="99"/>
        <v>1.0752586682743095</v>
      </c>
      <c r="G1940">
        <f>LN(F1940/参数实验室!$E$58)/参数实验室!$E$59</f>
        <v>-0.1524459569706344</v>
      </c>
      <c r="H1940">
        <f>INDEX(神经网络!$F$10:$BN$70,MATCH(ROUND(G1940*2,1)/2,神经网络!$D$10:$D$70,0),MATCH(ROUND(E1940*2,1)/2,神经网络!$F$8:$BN$8,0))</f>
        <v>-0.42438257751774672</v>
      </c>
      <c r="I1940">
        <f t="shared" si="96"/>
        <v>1826.7903541360047</v>
      </c>
      <c r="J1940">
        <f t="shared" si="97"/>
        <v>144.29033159091779</v>
      </c>
      <c r="K1940">
        <f t="shared" si="98"/>
        <v>12.66051809566283</v>
      </c>
    </row>
    <row r="1941" spans="1:11">
      <c r="A1941" s="862">
        <v>42344</v>
      </c>
      <c r="B1941">
        <v>378.43900000000002</v>
      </c>
      <c r="C1941">
        <v>385.68518299999999</v>
      </c>
      <c r="D1941">
        <v>1.351402</v>
      </c>
      <c r="E1941">
        <f>LN(D1941/参数实验室!$E$53)/参数实验室!$E$55</f>
        <v>-0.337694367613395</v>
      </c>
      <c r="F1941">
        <f t="shared" si="99"/>
        <v>1.0191475587875456</v>
      </c>
      <c r="G1941">
        <f>LN(F1941/参数实验室!$E$58)/参数实验室!$E$59</f>
        <v>-0.18057535357115287</v>
      </c>
      <c r="H1941">
        <f>INDEX(神经网络!$F$10:$BN$70,MATCH(ROUND(G1941*2,1)/2,神经网络!$D$10:$D$70,0),MATCH(ROUND(E1941*2,1)/2,神经网络!$F$8:$BN$8,0))</f>
        <v>-0.52216762790515436</v>
      </c>
      <c r="I1941">
        <f t="shared" si="96"/>
        <v>1790.7015782351832</v>
      </c>
      <c r="J1941">
        <f t="shared" si="97"/>
        <v>151.00714257212366</v>
      </c>
      <c r="K1941">
        <f t="shared" si="98"/>
        <v>11.858389926025604</v>
      </c>
    </row>
    <row r="1942" spans="1:11">
      <c r="A1942" s="862">
        <v>42345</v>
      </c>
      <c r="B1942">
        <v>395.49299999999999</v>
      </c>
      <c r="C1942">
        <v>387.22536100000002</v>
      </c>
      <c r="D1942">
        <v>1.3560430000000001</v>
      </c>
      <c r="E1942">
        <f>LN(D1942/参数实验室!$E$53)/参数实验室!$E$55</f>
        <v>-0.33364978671294659</v>
      </c>
      <c r="F1942">
        <f t="shared" si="99"/>
        <v>0.97909535946274651</v>
      </c>
      <c r="G1942">
        <f>LN(F1942/参数实验室!$E$58)/参数实验室!$E$59</f>
        <v>-0.2016182151528296</v>
      </c>
      <c r="H1942">
        <f>INDEX(神经网络!$F$10:$BN$70,MATCH(ROUND(G1942*2,1)/2,神经网络!$D$10:$D$70,0),MATCH(ROUND(E1942*2,1)/2,神经网络!$F$8:$BN$8,0))</f>
        <v>-0.52216762790515436</v>
      </c>
      <c r="I1942">
        <f t="shared" si="96"/>
        <v>1748.5645859404315</v>
      </c>
      <c r="J1942">
        <f t="shared" si="97"/>
        <v>157.81213838234669</v>
      </c>
      <c r="K1942">
        <f t="shared" si="98"/>
        <v>11.08003860706846</v>
      </c>
    </row>
    <row r="1943" spans="1:11">
      <c r="A1943" s="862">
        <v>42346</v>
      </c>
      <c r="B1943">
        <v>394.61500000000001</v>
      </c>
      <c r="C1943">
        <v>378.80765400000001</v>
      </c>
      <c r="D1943">
        <v>1.415734</v>
      </c>
      <c r="E1943">
        <f>LN(D1943/参数实验室!$E$53)/参数实验室!$E$55</f>
        <v>-0.28282929126428663</v>
      </c>
      <c r="F1943">
        <f t="shared" si="99"/>
        <v>0.95994235900814717</v>
      </c>
      <c r="G1943">
        <f>LN(F1943/参数实验室!$E$58)/参数实验室!$E$59</f>
        <v>-0.21198712812390311</v>
      </c>
      <c r="H1943">
        <f>INDEX(神经网络!$F$10:$BN$70,MATCH(ROUND(G1943*2,1)/2,神经网络!$D$10:$D$70,0),MATCH(ROUND(E1943*2,1)/2,神经网络!$F$8:$BN$8,0))</f>
        <v>-0.47296584440234324</v>
      </c>
      <c r="I1943">
        <f t="shared" ref="I1943:I2006" si="100">I1942*(1+(B1943-B1942)/B1942*H1942)</f>
        <v>1750.5915560152134</v>
      </c>
      <c r="J1943">
        <f t="shared" ref="J1943:J2006" si="101">J1942*B1943/B1942</f>
        <v>157.46179322453176</v>
      </c>
      <c r="K1943">
        <f t="shared" ref="K1943:K2006" si="102">I1943/J1943</f>
        <v>11.11756395101488</v>
      </c>
    </row>
    <row r="1944" spans="1:11">
      <c r="A1944" s="862">
        <v>42347</v>
      </c>
      <c r="B1944">
        <v>395.69799999999998</v>
      </c>
      <c r="C1944">
        <v>374.61770000000001</v>
      </c>
      <c r="D1944">
        <v>1.4230959999999999</v>
      </c>
      <c r="E1944">
        <f>LN(D1944/参数实验室!$E$53)/参数实验室!$E$55</f>
        <v>-0.27671031770632881</v>
      </c>
      <c r="F1944">
        <f t="shared" si="99"/>
        <v>0.94672629126252861</v>
      </c>
      <c r="G1944">
        <f>LN(F1944/参数实验室!$E$58)/参数实验室!$E$59</f>
        <v>-0.21926329294866054</v>
      </c>
      <c r="H1944">
        <f>INDEX(神经网络!$F$10:$BN$70,MATCH(ROUND(G1944*2,1)/2,神经网络!$D$10:$D$70,0),MATCH(ROUND(E1944*2,1)/2,神经网络!$F$8:$BN$8,0))</f>
        <v>-0.47296584440234324</v>
      </c>
      <c r="I1944">
        <f t="shared" si="100"/>
        <v>1748.3192360967757</v>
      </c>
      <c r="J1944">
        <f t="shared" si="101"/>
        <v>157.8939387893536</v>
      </c>
      <c r="K1944">
        <f t="shared" si="102"/>
        <v>11.072744460629419</v>
      </c>
    </row>
    <row r="1945" spans="1:11">
      <c r="A1945" s="862">
        <v>42348</v>
      </c>
      <c r="B1945">
        <v>414.863</v>
      </c>
      <c r="C1945">
        <v>358.94562400000001</v>
      </c>
      <c r="D1945">
        <v>1.4147369999999999</v>
      </c>
      <c r="E1945">
        <f>LN(D1945/参数实验室!$E$53)/参数实验室!$E$55</f>
        <v>-0.28366039960836459</v>
      </c>
      <c r="F1945">
        <f t="shared" si="99"/>
        <v>0.86521483959765033</v>
      </c>
      <c r="G1945">
        <f>LN(F1945/参数实验室!$E$58)/参数实验室!$E$59</f>
        <v>-0.26651704592656006</v>
      </c>
      <c r="H1945">
        <f>INDEX(神经网络!$F$10:$BN$70,MATCH(ROUND(G1945*2,1)/2,神经网络!$D$10:$D$70,0),MATCH(ROUND(E1945*2,1)/2,神经网络!$F$8:$BN$8,0))</f>
        <v>-0.57111060903130884</v>
      </c>
      <c r="I1945">
        <f t="shared" si="100"/>
        <v>1708.269885041813</v>
      </c>
      <c r="J1945">
        <f t="shared" si="101"/>
        <v>165.54127927855993</v>
      </c>
      <c r="K1945">
        <f t="shared" si="102"/>
        <v>10.319298560978678</v>
      </c>
    </row>
    <row r="1946" spans="1:11">
      <c r="A1946" s="862">
        <v>42349</v>
      </c>
      <c r="B1946">
        <v>416.94799999999998</v>
      </c>
      <c r="C1946">
        <v>361.04975400000001</v>
      </c>
      <c r="D1946">
        <v>1.537669</v>
      </c>
      <c r="E1946">
        <f>LN(D1946/参数实验室!$E$53)/参数实验室!$E$55</f>
        <v>-0.185358657695463</v>
      </c>
      <c r="F1946">
        <f t="shared" si="99"/>
        <v>0.8659347304699867</v>
      </c>
      <c r="G1946">
        <f>LN(F1946/参数实验室!$E$58)/参数实验室!$E$59</f>
        <v>-0.26608052944845123</v>
      </c>
      <c r="H1946">
        <f>INDEX(神经网络!$F$10:$BN$70,MATCH(ROUND(G1946*2,1)/2,神经网络!$D$10:$D$70,0),MATCH(ROUND(E1946*2,1)/2,神经网络!$F$8:$BN$8,0))</f>
        <v>-0.47518314929909339</v>
      </c>
      <c r="I1946">
        <f t="shared" si="100"/>
        <v>1703.3667024285187</v>
      </c>
      <c r="J1946">
        <f t="shared" si="101"/>
        <v>166.37324927177644</v>
      </c>
      <c r="K1946">
        <f t="shared" si="102"/>
        <v>10.238224653808441</v>
      </c>
    </row>
    <row r="1947" spans="1:11">
      <c r="A1947" s="862">
        <v>42350</v>
      </c>
      <c r="B1947">
        <v>449.43799999999999</v>
      </c>
      <c r="C1947">
        <v>361.13910099999998</v>
      </c>
      <c r="D1947">
        <v>1.475292</v>
      </c>
      <c r="E1947">
        <f>LN(D1947/参数实验室!$E$53)/参数实验室!$E$55</f>
        <v>-0.23421424163606352</v>
      </c>
      <c r="F1947">
        <f t="shared" si="99"/>
        <v>0.80353486131568752</v>
      </c>
      <c r="G1947">
        <f>LN(F1947/参数实验室!$E$58)/参数实验室!$E$59</f>
        <v>-0.30533382046670482</v>
      </c>
      <c r="H1947">
        <f>INDEX(神经网络!$F$10:$BN$70,MATCH(ROUND(G1947*2,1)/2,神经网络!$D$10:$D$70,0),MATCH(ROUND(E1947*2,1)/2,神经网络!$F$8:$BN$8,0))</f>
        <v>-0.61665781966410194</v>
      </c>
      <c r="I1947">
        <f t="shared" si="100"/>
        <v>1640.2946445321547</v>
      </c>
      <c r="J1947">
        <f t="shared" si="101"/>
        <v>179.33761621643146</v>
      </c>
      <c r="K1947">
        <f t="shared" si="102"/>
        <v>9.1464059751557354</v>
      </c>
    </row>
    <row r="1948" spans="1:11">
      <c r="A1948" s="862">
        <v>42351</v>
      </c>
      <c r="B1948">
        <v>425.81400000000002</v>
      </c>
      <c r="C1948">
        <v>365.50114000000002</v>
      </c>
      <c r="D1948">
        <v>1.4691749999999999</v>
      </c>
      <c r="E1948">
        <f>LN(D1948/参数实验室!$E$53)/参数实验室!$E$55</f>
        <v>-0.23911601908861363</v>
      </c>
      <c r="F1948">
        <f t="shared" si="99"/>
        <v>0.85835867303564473</v>
      </c>
      <c r="G1948">
        <f>LN(F1948/参数实验室!$E$58)/参数实验室!$E$59</f>
        <v>-0.27069267950894682</v>
      </c>
      <c r="H1948">
        <f>INDEX(神经网络!$F$10:$BN$70,MATCH(ROUND(G1948*2,1)/2,神经网络!$D$10:$D$70,0),MATCH(ROUND(E1948*2,1)/2,神经网络!$F$8:$BN$8,0))</f>
        <v>-0.52573451718377562</v>
      </c>
      <c r="I1948">
        <f t="shared" si="100"/>
        <v>1693.4625748435892</v>
      </c>
      <c r="J1948">
        <f t="shared" si="101"/>
        <v>169.91101711823111</v>
      </c>
      <c r="K1948">
        <f t="shared" si="102"/>
        <v>9.9667614470532406</v>
      </c>
    </row>
    <row r="1949" spans="1:11">
      <c r="A1949" s="862">
        <v>42352</v>
      </c>
      <c r="B1949">
        <v>435.79700000000003</v>
      </c>
      <c r="C1949">
        <v>354.01266399999997</v>
      </c>
      <c r="D1949">
        <v>1.4934799999999999</v>
      </c>
      <c r="E1949">
        <f>LN(D1949/参数实验室!$E$53)/参数实验室!$E$55</f>
        <v>-0.2197586886585029</v>
      </c>
      <c r="F1949">
        <f t="shared" si="99"/>
        <v>0.81233387104546373</v>
      </c>
      <c r="G1949">
        <f>LN(F1949/参数实验室!$E$58)/参数实验室!$E$59</f>
        <v>-0.29961771075245686</v>
      </c>
      <c r="H1949">
        <f>INDEX(神经网络!$F$10:$BN$70,MATCH(ROUND(G1949*2,1)/2,神经网络!$D$10:$D$70,0),MATCH(ROUND(E1949*2,1)/2,神经网络!$F$8:$BN$8,0))</f>
        <v>-0.57354509836182754</v>
      </c>
      <c r="I1949">
        <f t="shared" si="100"/>
        <v>1672.5896538213913</v>
      </c>
      <c r="J1949">
        <f t="shared" si="101"/>
        <v>173.89449742627946</v>
      </c>
      <c r="K1949">
        <f t="shared" si="102"/>
        <v>9.6184162154438848</v>
      </c>
    </row>
    <row r="1950" spans="1:11">
      <c r="A1950" s="862">
        <v>42353</v>
      </c>
      <c r="B1950">
        <v>443.90899999999999</v>
      </c>
      <c r="C1950">
        <v>349.363765</v>
      </c>
      <c r="D1950">
        <v>1.56073</v>
      </c>
      <c r="E1950">
        <f>LN(D1950/参数实验室!$E$53)/参数实验室!$E$55</f>
        <v>-0.16779681885364636</v>
      </c>
      <c r="F1950">
        <f t="shared" si="99"/>
        <v>0.78701662953443163</v>
      </c>
      <c r="G1950">
        <f>LN(F1950/参数实验室!$E$58)/参数实验室!$E$59</f>
        <v>-0.31623566487419663</v>
      </c>
      <c r="H1950">
        <f>INDEX(神经网络!$F$10:$BN$70,MATCH(ROUND(G1950*2,1)/2,神经网络!$D$10:$D$70,0),MATCH(ROUND(E1950*2,1)/2,神经网络!$F$8:$BN$8,0))</f>
        <v>-0.52727718468203988</v>
      </c>
      <c r="I1950">
        <f t="shared" si="100"/>
        <v>1654.732975122176</v>
      </c>
      <c r="J1950">
        <f t="shared" si="101"/>
        <v>177.13139938549895</v>
      </c>
      <c r="K1950">
        <f t="shared" si="102"/>
        <v>9.3418387754104906</v>
      </c>
    </row>
    <row r="1951" spans="1:11">
      <c r="A1951" s="862">
        <v>42354</v>
      </c>
      <c r="B1951">
        <v>461.43900000000002</v>
      </c>
      <c r="C1951">
        <v>351.83257700000001</v>
      </c>
      <c r="D1951">
        <v>1.5243040000000001</v>
      </c>
      <c r="E1951">
        <f>LN(D1951/参数实验室!$E$53)/参数实验室!$E$55</f>
        <v>-0.19565757426926186</v>
      </c>
      <c r="F1951">
        <f t="shared" si="99"/>
        <v>0.76246822873662612</v>
      </c>
      <c r="G1951">
        <f>LN(F1951/参数实验室!$E$58)/参数实验室!$E$59</f>
        <v>-0.33286752221350407</v>
      </c>
      <c r="H1951">
        <f>INDEX(神经网络!$F$10:$BN$70,MATCH(ROUND(G1951*2,1)/2,神经网络!$D$10:$D$70,0),MATCH(ROUND(E1951*2,1)/2,神经网络!$F$8:$BN$8,0))</f>
        <v>-0.66455812379605261</v>
      </c>
      <c r="I1951">
        <f t="shared" si="100"/>
        <v>1620.2777678218342</v>
      </c>
      <c r="J1951">
        <f t="shared" si="101"/>
        <v>184.12633175052827</v>
      </c>
      <c r="K1951">
        <f t="shared" si="102"/>
        <v>8.7998156071296716</v>
      </c>
    </row>
    <row r="1952" spans="1:11">
      <c r="A1952" s="862">
        <v>42355</v>
      </c>
      <c r="B1952">
        <v>457.01100000000002</v>
      </c>
      <c r="C1952">
        <v>350.82448699999998</v>
      </c>
      <c r="D1952">
        <v>1.529139</v>
      </c>
      <c r="E1952">
        <f>LN(D1952/参数实验室!$E$53)/参数实验室!$E$55</f>
        <v>-0.19192139075315087</v>
      </c>
      <c r="F1952">
        <f t="shared" si="99"/>
        <v>0.76764998435486231</v>
      </c>
      <c r="G1952">
        <f>LN(F1952/参数实验室!$E$58)/参数实验室!$E$59</f>
        <v>-0.32931266513114726</v>
      </c>
      <c r="H1952">
        <f>INDEX(神经网络!$F$10:$BN$70,MATCH(ROUND(G1952*2,1)/2,神经网络!$D$10:$D$70,0),MATCH(ROUND(E1952*2,1)/2,神经网络!$F$8:$BN$8,0))</f>
        <v>-0.66455812379605261</v>
      </c>
      <c r="I1952">
        <f t="shared" si="100"/>
        <v>1630.6105139488604</v>
      </c>
      <c r="J1952">
        <f t="shared" si="101"/>
        <v>182.35944295917915</v>
      </c>
      <c r="K1952">
        <f t="shared" si="102"/>
        <v>8.9417388400000206</v>
      </c>
    </row>
    <row r="1953" spans="1:11">
      <c r="A1953" s="862">
        <v>42356</v>
      </c>
      <c r="B1953">
        <v>455.06700000000001</v>
      </c>
      <c r="C1953">
        <v>347.701662</v>
      </c>
      <c r="D1953">
        <v>1.5488729999999999</v>
      </c>
      <c r="E1953">
        <f>LN(D1953/参数实验室!$E$53)/参数实验室!$E$55</f>
        <v>-0.1767937242510966</v>
      </c>
      <c r="F1953">
        <f t="shared" si="99"/>
        <v>0.76406696596325374</v>
      </c>
      <c r="G1953">
        <f>LN(F1953/参数实验室!$E$58)/参数实验室!$E$59</f>
        <v>-0.33176816465277476</v>
      </c>
      <c r="H1953">
        <f>INDEX(神经网络!$F$10:$BN$70,MATCH(ROUND(G1953*2,1)/2,神经网络!$D$10:$D$70,0),MATCH(ROUND(E1953*2,1)/2,神经网络!$F$8:$BN$8,0))</f>
        <v>-0.66455812379605261</v>
      </c>
      <c r="I1953">
        <f t="shared" si="100"/>
        <v>1635.2200033082231</v>
      </c>
      <c r="J1953">
        <f t="shared" si="101"/>
        <v>181.58373568492834</v>
      </c>
      <c r="K1953">
        <f t="shared" si="102"/>
        <v>9.0053219642179005</v>
      </c>
    </row>
    <row r="1954" spans="1:11">
      <c r="A1954" s="862">
        <v>42357</v>
      </c>
      <c r="B1954">
        <v>462.86700000000002</v>
      </c>
      <c r="C1954">
        <v>343.54229800000002</v>
      </c>
      <c r="D1954">
        <v>1.540799</v>
      </c>
      <c r="E1954">
        <f>LN(D1954/参数实验室!$E$53)/参数实验室!$E$55</f>
        <v>-0.18295965343356177</v>
      </c>
      <c r="F1954">
        <f t="shared" si="99"/>
        <v>0.74220520797550915</v>
      </c>
      <c r="G1954">
        <f>LN(F1954/参数实验室!$E$58)/参数实验室!$E$59</f>
        <v>-0.34700450514260456</v>
      </c>
      <c r="H1954">
        <f>INDEX(神经网络!$F$10:$BN$70,MATCH(ROUND(G1954*2,1)/2,神经网络!$D$10:$D$70,0),MATCH(ROUND(E1954*2,1)/2,神经网络!$F$8:$BN$8,0))</f>
        <v>-0.66455812379605261</v>
      </c>
      <c r="I1954">
        <f t="shared" si="100"/>
        <v>1616.5936248811786</v>
      </c>
      <c r="J1954">
        <f t="shared" si="101"/>
        <v>184.69614141494708</v>
      </c>
      <c r="K1954">
        <f t="shared" si="102"/>
        <v>8.7527200757771269</v>
      </c>
    </row>
    <row r="1955" spans="1:11">
      <c r="A1955" s="862">
        <v>42358</v>
      </c>
      <c r="B1955">
        <v>462.06</v>
      </c>
      <c r="C1955">
        <v>344.26757700000002</v>
      </c>
      <c r="D1955">
        <v>1.4764679999999999</v>
      </c>
      <c r="E1955">
        <f>LN(D1955/参数实验室!$E$53)/参数实验室!$E$55</f>
        <v>-0.23327419916085082</v>
      </c>
      <c r="F1955">
        <f t="shared" si="99"/>
        <v>0.74507115309700045</v>
      </c>
      <c r="G1955">
        <f>LN(F1955/参数实验室!$E$58)/参数实验室!$E$59</f>
        <v>-0.34498174086629546</v>
      </c>
      <c r="H1955">
        <f>INDEX(神经网络!$F$10:$BN$70,MATCH(ROUND(G1955*2,1)/2,神经网络!$D$10:$D$70,0),MATCH(ROUND(E1955*2,1)/2,神经网络!$F$8:$BN$8,0))</f>
        <v>-0.70373813036403976</v>
      </c>
      <c r="I1955">
        <f t="shared" si="100"/>
        <v>1618.4666825500499</v>
      </c>
      <c r="J1955">
        <f t="shared" si="101"/>
        <v>184.37412712980284</v>
      </c>
      <c r="K1955">
        <f t="shared" si="102"/>
        <v>8.778165937624312</v>
      </c>
    </row>
    <row r="1956" spans="1:11">
      <c r="A1956" s="862">
        <v>42359</v>
      </c>
      <c r="B1956">
        <v>441.04500000000002</v>
      </c>
      <c r="C1956">
        <v>349.86951900000003</v>
      </c>
      <c r="D1956">
        <v>1.461155</v>
      </c>
      <c r="E1956">
        <f>LN(D1956/参数实验室!$E$53)/参数实验室!$E$55</f>
        <v>-0.2455737522730119</v>
      </c>
      <c r="F1956">
        <f t="shared" si="99"/>
        <v>0.79327397204366901</v>
      </c>
      <c r="G1956">
        <f>LN(F1956/参数实验室!$E$58)/参数实验室!$E$59</f>
        <v>-0.31207920317583537</v>
      </c>
      <c r="H1956">
        <f>INDEX(神经网络!$F$10:$BN$70,MATCH(ROUND(G1956*2,1)/2,神经网络!$D$10:$D$70,0),MATCH(ROUND(E1956*2,1)/2,神经网络!$F$8:$BN$8,0))</f>
        <v>-0.61665781966410194</v>
      </c>
      <c r="I1956">
        <f t="shared" si="100"/>
        <v>1670.2686037565556</v>
      </c>
      <c r="J1956">
        <f t="shared" si="101"/>
        <v>175.98858784565618</v>
      </c>
      <c r="K1956">
        <f t="shared" si="102"/>
        <v>9.4907779203353719</v>
      </c>
    </row>
    <row r="1957" spans="1:11">
      <c r="A1957" s="862">
        <v>42360</v>
      </c>
      <c r="B1957">
        <v>436.03300000000002</v>
      </c>
      <c r="C1957">
        <v>354.93357700000001</v>
      </c>
      <c r="D1957">
        <v>1.45245</v>
      </c>
      <c r="E1957">
        <f>LN(D1957/参数实验室!$E$53)/参数实验室!$E$55</f>
        <v>-0.25262328887542473</v>
      </c>
      <c r="F1957">
        <f t="shared" si="99"/>
        <v>0.81400622659294142</v>
      </c>
      <c r="G1957">
        <f>LN(F1957/参数实验室!$E$58)/参数实验室!$E$59</f>
        <v>-0.29853830198523784</v>
      </c>
      <c r="H1957">
        <f>INDEX(神经网络!$F$10:$BN$70,MATCH(ROUND(G1957*2,1)/2,神经网络!$D$10:$D$70,0),MATCH(ROUND(E1957*2,1)/2,神经网络!$F$8:$BN$8,0))</f>
        <v>-0.61665781966410194</v>
      </c>
      <c r="I1957">
        <f t="shared" si="100"/>
        <v>1681.9732615297419</v>
      </c>
      <c r="J1957">
        <f t="shared" si="101"/>
        <v>173.98866765093132</v>
      </c>
      <c r="K1957">
        <f t="shared" si="102"/>
        <v>9.6671426032426346</v>
      </c>
    </row>
    <row r="1958" spans="1:11">
      <c r="A1958" s="862">
        <v>42361</v>
      </c>
      <c r="B1958">
        <v>439.13600000000002</v>
      </c>
      <c r="C1958">
        <v>356.55289499999998</v>
      </c>
      <c r="D1958">
        <v>1.4749859999999999</v>
      </c>
      <c r="E1958">
        <f>LN(D1958/参数实验室!$E$53)/参数实验室!$E$55</f>
        <v>-0.23445896738323041</v>
      </c>
      <c r="F1958">
        <f t="shared" si="99"/>
        <v>0.81194184717262985</v>
      </c>
      <c r="G1958">
        <f>LN(F1958/参数实验室!$E$58)/参数实验室!$E$59</f>
        <v>-0.29987106098890842</v>
      </c>
      <c r="H1958">
        <f>INDEX(神经网络!$F$10:$BN$70,MATCH(ROUND(G1958*2,1)/2,神经网络!$D$10:$D$70,0),MATCH(ROUND(E1958*2,1)/2,神经网络!$F$8:$BN$8,0))</f>
        <v>-0.61665781966410194</v>
      </c>
      <c r="I1958">
        <f t="shared" si="100"/>
        <v>1674.5920823646875</v>
      </c>
      <c r="J1958">
        <f t="shared" si="101"/>
        <v>175.22684649455286</v>
      </c>
      <c r="K1958">
        <f t="shared" si="102"/>
        <v>9.5567095788415291</v>
      </c>
    </row>
    <row r="1959" spans="1:11">
      <c r="A1959" s="862">
        <v>42362</v>
      </c>
      <c r="B1959">
        <v>442.98700000000002</v>
      </c>
      <c r="C1959">
        <v>360.82074899999998</v>
      </c>
      <c r="D1959">
        <v>1.516489</v>
      </c>
      <c r="E1959">
        <f>LN(D1959/参数实验室!$E$53)/参数实验室!$E$55</f>
        <v>-0.20172164499102518</v>
      </c>
      <c r="F1959">
        <f t="shared" si="99"/>
        <v>0.81451769239277894</v>
      </c>
      <c r="G1959">
        <f>LN(F1959/参数实验室!$E$58)/参数实验室!$E$59</f>
        <v>-0.29820862319005481</v>
      </c>
      <c r="H1959">
        <f>INDEX(神经网络!$F$10:$BN$70,MATCH(ROUND(G1959*2,1)/2,神经网络!$D$10:$D$70,0),MATCH(ROUND(E1959*2,1)/2,神经网络!$F$8:$BN$8,0))</f>
        <v>-0.57354509836182754</v>
      </c>
      <c r="I1959">
        <f t="shared" si="100"/>
        <v>1665.5362629504223</v>
      </c>
      <c r="J1959">
        <f t="shared" si="101"/>
        <v>176.7634970671557</v>
      </c>
      <c r="K1959">
        <f t="shared" si="102"/>
        <v>9.4223993674307902</v>
      </c>
    </row>
    <row r="1960" spans="1:11">
      <c r="A1960" s="862">
        <v>42363</v>
      </c>
      <c r="B1960">
        <v>454.29300000000001</v>
      </c>
      <c r="C1960">
        <v>358.01178900000002</v>
      </c>
      <c r="D1960">
        <v>1.5132730000000001</v>
      </c>
      <c r="E1960">
        <f>LN(D1960/参数实验室!$E$53)/参数实验室!$E$55</f>
        <v>-0.20422619013851218</v>
      </c>
      <c r="F1960">
        <f t="shared" si="99"/>
        <v>0.78806362633806815</v>
      </c>
      <c r="G1960">
        <f>LN(F1960/参数实验室!$E$58)/参数实验室!$E$59</f>
        <v>-0.31553789651049513</v>
      </c>
      <c r="H1960">
        <f>INDEX(神经网络!$F$10:$BN$70,MATCH(ROUND(G1960*2,1)/2,神经网络!$D$10:$D$70,0),MATCH(ROUND(E1960*2,1)/2,神经网络!$F$8:$BN$8,0))</f>
        <v>-0.57354509836182754</v>
      </c>
      <c r="I1960">
        <f t="shared" si="100"/>
        <v>1641.1559281635407</v>
      </c>
      <c r="J1960">
        <f t="shared" si="101"/>
        <v>181.2748892701803</v>
      </c>
      <c r="K1960">
        <f t="shared" si="102"/>
        <v>9.053410181470241</v>
      </c>
    </row>
    <row r="1961" spans="1:11">
      <c r="A1961" s="862">
        <v>42364</v>
      </c>
      <c r="B1961">
        <v>456.03</v>
      </c>
      <c r="C1961">
        <v>359.45168000000001</v>
      </c>
      <c r="D1961">
        <v>1.390468</v>
      </c>
      <c r="E1961">
        <f>LN(D1961/参数实验室!$E$53)/参数实验室!$E$55</f>
        <v>-0.30407398495124321</v>
      </c>
      <c r="F1961">
        <f t="shared" si="99"/>
        <v>0.78821937153257471</v>
      </c>
      <c r="G1961">
        <f>LN(F1961/参数实验室!$E$58)/参数实验室!$E$59</f>
        <v>-0.31543417973450538</v>
      </c>
      <c r="H1961">
        <f>INDEX(神经网络!$F$10:$BN$70,MATCH(ROUND(G1961*2,1)/2,神经网络!$D$10:$D$70,0),MATCH(ROUND(E1961*2,1)/2,神经网络!$F$8:$BN$8,0))</f>
        <v>-0.66206424912067985</v>
      </c>
      <c r="I1961">
        <f t="shared" si="100"/>
        <v>1637.5569335901428</v>
      </c>
      <c r="J1961">
        <f t="shared" si="101"/>
        <v>181.96799808467293</v>
      </c>
      <c r="K1961">
        <f t="shared" si="102"/>
        <v>8.9991479316498193</v>
      </c>
    </row>
    <row r="1962" spans="1:11">
      <c r="A1962" s="862">
        <v>42365</v>
      </c>
      <c r="B1962">
        <v>419.12700000000001</v>
      </c>
      <c r="C1962">
        <v>344.25015200000001</v>
      </c>
      <c r="D1962">
        <v>1.4052439999999999</v>
      </c>
      <c r="E1962">
        <f>LN(D1962/参数实验室!$E$53)/参数实验室!$E$55</f>
        <v>-0.29160331826629599</v>
      </c>
      <c r="F1962">
        <f t="shared" si="99"/>
        <v>0.82135045463546852</v>
      </c>
      <c r="G1962">
        <f>LN(F1962/参数实验室!$E$58)/参数实验室!$E$59</f>
        <v>-0.29382413321731843</v>
      </c>
      <c r="H1962">
        <f>INDEX(神经网络!$F$10:$BN$70,MATCH(ROUND(G1962*2,1)/2,神经网络!$D$10:$D$70,0),MATCH(ROUND(E1962*2,1)/2,神经网络!$F$8:$BN$8,0))</f>
        <v>-0.66206424912067985</v>
      </c>
      <c r="I1962">
        <f t="shared" si="100"/>
        <v>1725.2903021708098</v>
      </c>
      <c r="J1962">
        <f t="shared" si="101"/>
        <v>167.24272774430349</v>
      </c>
      <c r="K1962">
        <f t="shared" si="102"/>
        <v>10.316085640558295</v>
      </c>
    </row>
    <row r="1963" spans="1:11">
      <c r="A1963" s="862">
        <v>42366</v>
      </c>
      <c r="B1963">
        <v>423.26</v>
      </c>
      <c r="C1963">
        <v>345.16058399999997</v>
      </c>
      <c r="D1963">
        <v>1.399842</v>
      </c>
      <c r="E1963">
        <f>LN(D1963/参数实验室!$E$53)/参数实验室!$E$55</f>
        <v>-0.29614723235835227</v>
      </c>
      <c r="F1963">
        <f t="shared" si="99"/>
        <v>0.81548122666918677</v>
      </c>
      <c r="G1963">
        <f>LN(F1963/参数实验室!$E$58)/参数实验室!$E$59</f>
        <v>-0.29758811367485177</v>
      </c>
      <c r="H1963">
        <f>INDEX(神经网络!$F$10:$BN$70,MATCH(ROUND(G1963*2,1)/2,神经网络!$D$10:$D$70,0),MATCH(ROUND(E1963*2,1)/2,神经网络!$F$8:$BN$8,0))</f>
        <v>-0.66206424912067985</v>
      </c>
      <c r="I1963">
        <f t="shared" si="100"/>
        <v>1714.0265759816889</v>
      </c>
      <c r="J1963">
        <f t="shared" si="101"/>
        <v>168.89190375483778</v>
      </c>
      <c r="K1963">
        <f t="shared" si="102"/>
        <v>10.148660402749423</v>
      </c>
    </row>
    <row r="1964" spans="1:11">
      <c r="A1964" s="862">
        <v>42367</v>
      </c>
      <c r="B1964">
        <v>419.75900000000001</v>
      </c>
      <c r="C1964">
        <v>343.351294</v>
      </c>
      <c r="D1964">
        <v>1.433306</v>
      </c>
      <c r="E1964">
        <f>LN(D1964/参数实验室!$E$53)/参数实验室!$E$55</f>
        <v>-0.26827639844685347</v>
      </c>
      <c r="F1964">
        <f t="shared" si="99"/>
        <v>0.81797244132942948</v>
      </c>
      <c r="G1964">
        <f>LN(F1964/参数实验室!$E$58)/参数实验室!$E$59</f>
        <v>-0.29598718047913941</v>
      </c>
      <c r="H1964">
        <f>INDEX(神经网络!$F$10:$BN$70,MATCH(ROUND(G1964*2,1)/2,神经网络!$D$10:$D$70,0),MATCH(ROUND(E1964*2,1)/2,神经网络!$F$8:$BN$8,0))</f>
        <v>-0.61665781966410194</v>
      </c>
      <c r="I1964">
        <f t="shared" si="100"/>
        <v>1723.4130519272514</v>
      </c>
      <c r="J1964">
        <f t="shared" si="101"/>
        <v>167.49491241371015</v>
      </c>
      <c r="K1964">
        <f t="shared" si="102"/>
        <v>10.28934567081324</v>
      </c>
    </row>
    <row r="1965" spans="1:11">
      <c r="A1965" s="862">
        <v>42368</v>
      </c>
      <c r="B1965">
        <v>430.24400000000003</v>
      </c>
      <c r="C1965">
        <v>343.02628499999997</v>
      </c>
      <c r="D1965">
        <v>1.4154929999999999</v>
      </c>
      <c r="E1965">
        <f>LN(D1965/参数实验室!$E$53)/参数实验室!$E$55</f>
        <v>-0.28303013742214267</v>
      </c>
      <c r="F1965">
        <f t="shared" si="99"/>
        <v>0.79728313468636391</v>
      </c>
      <c r="G1965">
        <f>LN(F1965/参数实验室!$E$58)/参数实验室!$E$59</f>
        <v>-0.3094333004668301</v>
      </c>
      <c r="H1965">
        <f>INDEX(神经网络!$F$10:$BN$70,MATCH(ROUND(G1965*2,1)/2,神经网络!$D$10:$D$70,0),MATCH(ROUND(E1965*2,1)/2,神经网络!$F$8:$BN$8,0))</f>
        <v>-0.66206424912067985</v>
      </c>
      <c r="I1965">
        <f t="shared" si="100"/>
        <v>1696.8668716779</v>
      </c>
      <c r="J1965">
        <f t="shared" si="101"/>
        <v>171.67870396233153</v>
      </c>
      <c r="K1965">
        <f t="shared" si="102"/>
        <v>9.8839683228865365</v>
      </c>
    </row>
    <row r="1966" spans="1:11">
      <c r="A1966" s="862">
        <v>42369</v>
      </c>
      <c r="B1966">
        <v>427.452</v>
      </c>
      <c r="C1966">
        <v>348.57239399999997</v>
      </c>
      <c r="D1966">
        <v>1.425975</v>
      </c>
      <c r="E1966">
        <f>LN(D1966/参数实验室!$E$53)/参数实验室!$E$55</f>
        <v>-0.27432602419768815</v>
      </c>
      <c r="F1966">
        <f t="shared" si="99"/>
        <v>0.81546558210044628</v>
      </c>
      <c r="G1966">
        <f>LN(F1966/参数实验室!$E$58)/参数实验室!$E$59</f>
        <v>-0.29759818281396999</v>
      </c>
      <c r="H1966">
        <f>INDEX(神经网络!$F$10:$BN$70,MATCH(ROUND(G1966*2,1)/2,神经网络!$D$10:$D$70,0),MATCH(ROUND(E1966*2,1)/2,神经网络!$F$8:$BN$8,0))</f>
        <v>-0.61665781966410194</v>
      </c>
      <c r="I1966">
        <f t="shared" si="100"/>
        <v>1704.1572237022965</v>
      </c>
      <c r="J1966">
        <f t="shared" si="101"/>
        <v>170.56462232153507</v>
      </c>
      <c r="K1966">
        <f t="shared" si="102"/>
        <v>9.9912701737746801</v>
      </c>
    </row>
    <row r="1967" spans="1:11">
      <c r="A1967" s="862">
        <v>42370</v>
      </c>
      <c r="B1967">
        <v>430.84</v>
      </c>
      <c r="C1967">
        <v>354.44081299999999</v>
      </c>
      <c r="D1967">
        <v>1.442021</v>
      </c>
      <c r="E1967">
        <f>LN(D1967/参数实验室!$E$53)/参数实验室!$E$55</f>
        <v>-0.26112480768451557</v>
      </c>
      <c r="F1967">
        <f t="shared" si="99"/>
        <v>0.82267387661312785</v>
      </c>
      <c r="G1967">
        <f>LN(F1967/参数实验室!$E$58)/参数实验室!$E$59</f>
        <v>-0.29297912926876224</v>
      </c>
      <c r="H1967">
        <f>INDEX(神经网络!$F$10:$BN$70,MATCH(ROUND(G1967*2,1)/2,神经网络!$D$10:$D$70,0),MATCH(ROUND(E1967*2,1)/2,神经网络!$F$8:$BN$8,0))</f>
        <v>-0.61665781966410194</v>
      </c>
      <c r="I1967">
        <f t="shared" si="100"/>
        <v>1695.8278959592112</v>
      </c>
      <c r="J1967">
        <f t="shared" si="101"/>
        <v>171.91652368221497</v>
      </c>
      <c r="K1967">
        <f t="shared" si="102"/>
        <v>9.8642519034058811</v>
      </c>
    </row>
    <row r="1968" spans="1:11">
      <c r="A1968" s="862">
        <v>42371</v>
      </c>
      <c r="B1968">
        <v>434.221</v>
      </c>
      <c r="C1968">
        <v>354.06083999999998</v>
      </c>
      <c r="D1968">
        <v>1.4408570000000001</v>
      </c>
      <c r="E1968">
        <f>LN(D1968/参数实验室!$E$53)/参数实验室!$E$55</f>
        <v>-0.26207748958822924</v>
      </c>
      <c r="F1968">
        <f t="shared" si="99"/>
        <v>0.81539317536461842</v>
      </c>
      <c r="G1968">
        <f>LN(F1968/参数实验室!$E$58)/参数实验室!$E$59</f>
        <v>-0.29764478766910729</v>
      </c>
      <c r="H1968">
        <f>INDEX(神经网络!$F$10:$BN$70,MATCH(ROUND(G1968*2,1)/2,神经网络!$D$10:$D$70,0),MATCH(ROUND(E1968*2,1)/2,神经网络!$F$8:$BN$8,0))</f>
        <v>-0.61665781966410194</v>
      </c>
      <c r="I1968">
        <f t="shared" si="100"/>
        <v>1687.6214489102874</v>
      </c>
      <c r="J1968">
        <f t="shared" si="101"/>
        <v>173.26563185826544</v>
      </c>
      <c r="K1968">
        <f t="shared" si="102"/>
        <v>9.7400819239835954</v>
      </c>
    </row>
    <row r="1969" spans="1:11">
      <c r="A1969" s="862">
        <v>42372</v>
      </c>
      <c r="B1969">
        <v>433.44400000000002</v>
      </c>
      <c r="C1969">
        <v>356.08610700000003</v>
      </c>
      <c r="D1969">
        <v>1.425786</v>
      </c>
      <c r="E1969">
        <f>LN(D1969/参数实验室!$E$53)/参数实验室!$E$55</f>
        <v>-0.27448240010958075</v>
      </c>
      <c r="F1969">
        <f t="shared" si="99"/>
        <v>0.82152736454997655</v>
      </c>
      <c r="G1969">
        <f>LN(F1969/参数实验室!$E$58)/参数实验室!$E$59</f>
        <v>-0.29371109756346109</v>
      </c>
      <c r="H1969">
        <f>INDEX(神经网络!$F$10:$BN$70,MATCH(ROUND(G1969*2,1)/2,神经网络!$D$10:$D$70,0),MATCH(ROUND(E1969*2,1)/2,神经网络!$F$8:$BN$8,0))</f>
        <v>-0.61665781966410194</v>
      </c>
      <c r="I1969">
        <f t="shared" si="100"/>
        <v>1689.4836624290517</v>
      </c>
      <c r="J1969">
        <f t="shared" si="101"/>
        <v>172.95558836439048</v>
      </c>
      <c r="K1969">
        <f t="shared" si="102"/>
        <v>9.7683091850699437</v>
      </c>
    </row>
    <row r="1970" spans="1:11">
      <c r="A1970" s="862">
        <v>42373</v>
      </c>
      <c r="B1970">
        <v>427.50900000000001</v>
      </c>
      <c r="C1970">
        <v>355.11499900000001</v>
      </c>
      <c r="D1970">
        <v>1.4358759999999999</v>
      </c>
      <c r="E1970">
        <f>LN(D1970/参数实验室!$E$53)/参数实验室!$E$55</f>
        <v>-0.26616292732659519</v>
      </c>
      <c r="F1970">
        <f t="shared" si="99"/>
        <v>0.83066087263659949</v>
      </c>
      <c r="G1970">
        <f>LN(F1970/参数实验室!$E$58)/参数实验室!$E$59</f>
        <v>-0.28790811776670233</v>
      </c>
      <c r="H1970">
        <f>INDEX(神经网络!$F$10:$BN$70,MATCH(ROUND(G1970*2,1)/2,神经网络!$D$10:$D$70,0),MATCH(ROUND(E1970*2,1)/2,神经网络!$F$8:$BN$8,0))</f>
        <v>-0.61665781966410194</v>
      </c>
      <c r="I1970">
        <f t="shared" si="100"/>
        <v>1703.7491285666238</v>
      </c>
      <c r="J1970">
        <f t="shared" si="101"/>
        <v>170.58736682494671</v>
      </c>
      <c r="K1970">
        <f t="shared" si="102"/>
        <v>9.987545738454223</v>
      </c>
    </row>
    <row r="1971" spans="1:11">
      <c r="A1971" s="862">
        <v>42374</v>
      </c>
      <c r="B1971">
        <v>433.74599999999998</v>
      </c>
      <c r="C1971">
        <v>355.85096199999998</v>
      </c>
      <c r="D1971">
        <v>1.432572</v>
      </c>
      <c r="E1971">
        <f>LN(D1971/参数实验室!$E$53)/参数实验室!$E$55</f>
        <v>-0.26888070812089382</v>
      </c>
      <c r="F1971">
        <f t="shared" si="99"/>
        <v>0.82041324185122166</v>
      </c>
      <c r="G1971">
        <f>LN(F1971/参数实验室!$E$58)/参数实验室!$E$59</f>
        <v>-0.29442336680193909</v>
      </c>
      <c r="H1971">
        <f>INDEX(神经网络!$F$10:$BN$70,MATCH(ROUND(G1971*2,1)/2,神经网络!$D$10:$D$70,0),MATCH(ROUND(E1971*2,1)/2,神经网络!$F$8:$BN$8,0))</f>
        <v>-0.61665781966410194</v>
      </c>
      <c r="I1971">
        <f t="shared" si="100"/>
        <v>1688.4213092690634</v>
      </c>
      <c r="J1971">
        <f t="shared" si="101"/>
        <v>173.07609432983477</v>
      </c>
      <c r="K1971">
        <f t="shared" si="102"/>
        <v>9.7553698320196851</v>
      </c>
    </row>
    <row r="1972" spans="1:11">
      <c r="A1972" s="862">
        <v>42375</v>
      </c>
      <c r="B1972">
        <v>432.19799999999998</v>
      </c>
      <c r="C1972">
        <v>357.43866700000001</v>
      </c>
      <c r="D1972">
        <v>1.425427</v>
      </c>
      <c r="E1972">
        <f>LN(D1972/参数实验室!$E$53)/参数实验室!$E$55</f>
        <v>-0.27477948869385993</v>
      </c>
      <c r="F1972">
        <f t="shared" si="99"/>
        <v>0.82702526851119174</v>
      </c>
      <c r="G1972">
        <f>LN(F1972/参数实验室!$E$58)/参数实验室!$E$59</f>
        <v>-0.29021032026010746</v>
      </c>
      <c r="H1972">
        <f>INDEX(神经网络!$F$10:$BN$70,MATCH(ROUND(G1972*2,1)/2,神经网络!$D$10:$D$70,0),MATCH(ROUND(E1972*2,1)/2,神经网络!$F$8:$BN$8,0))</f>
        <v>-0.61665781966410194</v>
      </c>
      <c r="I1972">
        <f t="shared" si="100"/>
        <v>1692.1371795217651</v>
      </c>
      <c r="J1972">
        <f t="shared" si="101"/>
        <v>172.45840150033877</v>
      </c>
      <c r="K1972">
        <f t="shared" si="102"/>
        <v>9.8118570321924334</v>
      </c>
    </row>
    <row r="1973" spans="1:11">
      <c r="A1973" s="862">
        <v>42376</v>
      </c>
      <c r="B1973">
        <v>430.80500000000001</v>
      </c>
      <c r="C1973">
        <v>363.970011</v>
      </c>
      <c r="D1973">
        <v>1.5136510000000001</v>
      </c>
      <c r="E1973">
        <f>LN(D1973/参数实验室!$E$53)/参数实验室!$E$55</f>
        <v>-0.20393153673555939</v>
      </c>
      <c r="F1973">
        <f t="shared" si="99"/>
        <v>0.84486022910597602</v>
      </c>
      <c r="G1973">
        <f>LN(F1973/参数实验室!$E$58)/参数实验室!$E$59</f>
        <v>-0.27901205783190869</v>
      </c>
      <c r="H1973">
        <f>INDEX(神经网络!$F$10:$BN$70,MATCH(ROUND(G1973*2,1)/2,神经网络!$D$10:$D$70,0),MATCH(ROUND(E1973*2,1)/2,神经网络!$F$8:$BN$8,0))</f>
        <v>-0.57354509836182754</v>
      </c>
      <c r="I1973">
        <f t="shared" si="100"/>
        <v>1695.5003445197733</v>
      </c>
      <c r="J1973">
        <f t="shared" si="101"/>
        <v>171.90255775906749</v>
      </c>
      <c r="K1973">
        <f t="shared" si="102"/>
        <v>9.8631478590104873</v>
      </c>
    </row>
    <row r="1974" spans="1:11">
      <c r="A1974" s="862">
        <v>42377</v>
      </c>
      <c r="B1974">
        <v>454.24799999999999</v>
      </c>
      <c r="C1974">
        <v>363.17821700000002</v>
      </c>
      <c r="D1974">
        <v>1.4953110000000001</v>
      </c>
      <c r="E1974">
        <f>LN(D1974/参数实验室!$E$53)/参数实验室!$E$55</f>
        <v>-0.21831320219929601</v>
      </c>
      <c r="F1974">
        <f t="shared" si="99"/>
        <v>0.79951528019936247</v>
      </c>
      <c r="G1974">
        <f>LN(F1974/参数实验室!$E$58)/参数实验室!$E$59</f>
        <v>-0.30796592506185888</v>
      </c>
      <c r="H1974">
        <f>INDEX(神经网络!$F$10:$BN$70,MATCH(ROUND(G1974*2,1)/2,神经网络!$D$10:$D$70,0),MATCH(ROUND(E1974*2,1)/2,神经网络!$F$8:$BN$8,0))</f>
        <v>-0.57354509836182754</v>
      </c>
      <c r="I1974">
        <f t="shared" si="100"/>
        <v>1642.5830164665454</v>
      </c>
      <c r="J1974">
        <f t="shared" si="101"/>
        <v>181.25693308327638</v>
      </c>
      <c r="K1974">
        <f t="shared" si="102"/>
        <v>9.0621803454650749</v>
      </c>
    </row>
    <row r="1975" spans="1:11">
      <c r="A1975" s="862">
        <v>42378</v>
      </c>
      <c r="B1975">
        <v>453.71600000000001</v>
      </c>
      <c r="C1975">
        <v>378.51711</v>
      </c>
      <c r="D1975">
        <v>1.4806330000000001</v>
      </c>
      <c r="E1975">
        <f>LN(D1975/参数实验室!$E$53)/参数实验室!$E$55</f>
        <v>-0.22995089332152061</v>
      </c>
      <c r="F1975">
        <f t="shared" si="99"/>
        <v>0.83425999964735653</v>
      </c>
      <c r="G1975">
        <f>LN(F1975/参数实验室!$E$58)/参数实验室!$E$59</f>
        <v>-0.28563891766578492</v>
      </c>
      <c r="H1975">
        <f>INDEX(神经网络!$F$10:$BN$70,MATCH(ROUND(G1975*2,1)/2,神经网络!$D$10:$D$70,0),MATCH(ROUND(E1975*2,1)/2,神经网络!$F$8:$BN$8,0))</f>
        <v>-0.61665781966410194</v>
      </c>
      <c r="I1975">
        <f t="shared" si="100"/>
        <v>1643.686366999473</v>
      </c>
      <c r="J1975">
        <f t="shared" si="101"/>
        <v>181.04465105143407</v>
      </c>
      <c r="K1975">
        <f t="shared" si="102"/>
        <v>9.0789004671146465</v>
      </c>
    </row>
    <row r="1976" spans="1:11">
      <c r="A1976" s="862">
        <v>42379</v>
      </c>
      <c r="B1976">
        <v>449.55700000000002</v>
      </c>
      <c r="C1976">
        <v>375.32227799999998</v>
      </c>
      <c r="D1976">
        <v>1.4736210000000001</v>
      </c>
      <c r="E1976">
        <f>LN(D1976/参数实验室!$E$53)/参数实验室!$E$55</f>
        <v>-0.23555125488920056</v>
      </c>
      <c r="F1976">
        <f t="shared" si="99"/>
        <v>0.83487139116952902</v>
      </c>
      <c r="G1976">
        <f>LN(F1976/参数实验室!$E$58)/参数实验室!$E$59</f>
        <v>-0.28525441668709028</v>
      </c>
      <c r="H1976">
        <f>INDEX(神经网络!$F$10:$BN$70,MATCH(ROUND(G1976*2,1)/2,神经网络!$D$10:$D$70,0),MATCH(ROUND(E1976*2,1)/2,神经网络!$F$8:$BN$8,0))</f>
        <v>-0.61665781966410194</v>
      </c>
      <c r="I1976">
        <f t="shared" si="100"/>
        <v>1652.9774859842485</v>
      </c>
      <c r="J1976">
        <f t="shared" si="101"/>
        <v>179.38510035513306</v>
      </c>
      <c r="K1976">
        <f t="shared" si="102"/>
        <v>9.2146866306722721</v>
      </c>
    </row>
    <row r="1977" spans="1:11">
      <c r="A1977" s="862">
        <v>42380</v>
      </c>
      <c r="B1977">
        <v>445.916</v>
      </c>
      <c r="C1977">
        <v>373.78657099999998</v>
      </c>
      <c r="D1977">
        <v>1.473184</v>
      </c>
      <c r="E1977">
        <f>LN(D1977/参数实验室!$E$53)/参数实验室!$E$55</f>
        <v>-0.23590116075090181</v>
      </c>
      <c r="F1977">
        <f t="shared" si="99"/>
        <v>0.83824435768171579</v>
      </c>
      <c r="G1977">
        <f>LN(F1977/参数实验室!$E$58)/参数实验室!$E$59</f>
        <v>-0.28313822417547257</v>
      </c>
      <c r="H1977">
        <f>INDEX(神经网络!$F$10:$BN$70,MATCH(ROUND(G1977*2,1)/2,神经网络!$D$10:$D$70,0),MATCH(ROUND(E1977*2,1)/2,神经网络!$F$8:$BN$8,0))</f>
        <v>-0.61665781966410194</v>
      </c>
      <c r="I1977">
        <f t="shared" si="100"/>
        <v>1661.2330565883103</v>
      </c>
      <c r="J1977">
        <f t="shared" si="101"/>
        <v>177.93224532141534</v>
      </c>
      <c r="K1977">
        <f t="shared" si="102"/>
        <v>9.3363237989127423</v>
      </c>
    </row>
    <row r="1978" spans="1:11">
      <c r="A1978" s="862">
        <v>42381</v>
      </c>
      <c r="B1978">
        <v>448.21</v>
      </c>
      <c r="C1978">
        <v>367.65112199999999</v>
      </c>
      <c r="D1978">
        <v>1.4485699999999999</v>
      </c>
      <c r="E1978">
        <f>LN(D1978/参数实验室!$E$53)/参数实验室!$E$55</f>
        <v>-0.25577903776098443</v>
      </c>
      <c r="F1978">
        <f t="shared" si="99"/>
        <v>0.82026532652105044</v>
      </c>
      <c r="G1978">
        <f>LN(F1978/参数实验室!$E$58)/参数实验室!$E$59</f>
        <v>-0.29451800320517002</v>
      </c>
      <c r="H1978">
        <f>INDEX(神经网络!$F$10:$BN$70,MATCH(ROUND(G1978*2,1)/2,神经网络!$D$10:$D$70,0),MATCH(ROUND(E1978*2,1)/2,神经网络!$F$8:$BN$8,0))</f>
        <v>-0.61665781966410194</v>
      </c>
      <c r="I1978">
        <f t="shared" si="100"/>
        <v>1655.963001372708</v>
      </c>
      <c r="J1978">
        <f t="shared" si="101"/>
        <v>178.84761182714135</v>
      </c>
      <c r="K1978">
        <f t="shared" si="102"/>
        <v>9.2590724833005815</v>
      </c>
    </row>
    <row r="1979" spans="1:11">
      <c r="A1979" s="862">
        <v>42382</v>
      </c>
      <c r="B1979">
        <v>445.93200000000002</v>
      </c>
      <c r="C1979">
        <v>378.90398199999998</v>
      </c>
      <c r="D1979">
        <v>1.417942</v>
      </c>
      <c r="E1979">
        <f>LN(D1979/参数实验室!$E$53)/参数实验室!$E$55</f>
        <v>-0.28099076371923187</v>
      </c>
      <c r="F1979">
        <f t="shared" si="99"/>
        <v>0.84969004691298222</v>
      </c>
      <c r="G1979">
        <f>LN(F1979/参数实验室!$E$58)/参数实验室!$E$59</f>
        <v>-0.27602016517031991</v>
      </c>
      <c r="H1979">
        <f>INDEX(神经网络!$F$10:$BN$70,MATCH(ROUND(G1979*2,1)/2,神经网络!$D$10:$D$70,0),MATCH(ROUND(E1979*2,1)/2,神经网络!$F$8:$BN$8,0))</f>
        <v>-0.66206424912067985</v>
      </c>
      <c r="I1979">
        <f t="shared" si="100"/>
        <v>1661.1529976962127</v>
      </c>
      <c r="J1979">
        <f t="shared" si="101"/>
        <v>177.93862974342562</v>
      </c>
      <c r="K1979">
        <f t="shared" si="102"/>
        <v>9.3355388882755399</v>
      </c>
    </row>
    <row r="1980" spans="1:11">
      <c r="A1980" s="862">
        <v>42383</v>
      </c>
      <c r="B1980">
        <v>432.28500000000003</v>
      </c>
      <c r="C1980">
        <v>391.32712400000003</v>
      </c>
      <c r="D1980">
        <v>1.4098900000000001</v>
      </c>
      <c r="E1980">
        <f>LN(D1980/参数实验室!$E$53)/参数实验室!$E$55</f>
        <v>-0.28770926665252855</v>
      </c>
      <c r="F1980">
        <f t="shared" si="99"/>
        <v>0.90525260881131664</v>
      </c>
      <c r="G1980">
        <f>LN(F1980/参数实验室!$E$58)/参数实验室!$E$59</f>
        <v>-0.24277465136742324</v>
      </c>
      <c r="H1980">
        <f>INDEX(神经网络!$F$10:$BN$70,MATCH(ROUND(G1980*2,1)/2,神经网络!$D$10:$D$70,0),MATCH(ROUND(E1980*2,1)/2,神经网络!$F$8:$BN$8,0))</f>
        <v>-0.57111060903130884</v>
      </c>
      <c r="I1980">
        <f t="shared" si="100"/>
        <v>1694.8102241232264</v>
      </c>
      <c r="J1980">
        <f t="shared" si="101"/>
        <v>172.49311679501974</v>
      </c>
      <c r="K1980">
        <f t="shared" si="102"/>
        <v>9.8253788650432643</v>
      </c>
    </row>
    <row r="1981" spans="1:11">
      <c r="A1981" s="862">
        <v>42384</v>
      </c>
      <c r="B1981">
        <v>430.63299999999998</v>
      </c>
      <c r="C1981">
        <v>401.94553500000001</v>
      </c>
      <c r="D1981">
        <v>1.2108509999999999</v>
      </c>
      <c r="E1981">
        <f>LN(D1981/参数实验室!$E$53)/参数实验室!$E$55</f>
        <v>-0.46725387066706409</v>
      </c>
      <c r="F1981">
        <f t="shared" si="99"/>
        <v>0.93338303149085189</v>
      </c>
      <c r="G1981">
        <f>LN(F1981/参数实验室!$E$58)/参数实验室!$E$59</f>
        <v>-0.22671326549949616</v>
      </c>
      <c r="H1981">
        <f>INDEX(神经网络!$F$10:$BN$70,MATCH(ROUND(G1981*2,1)/2,神经网络!$D$10:$D$70,0),MATCH(ROUND(E1981*2,1)/2,神经网络!$F$8:$BN$8,0))</f>
        <v>-0.69162993456217592</v>
      </c>
      <c r="I1981">
        <f t="shared" si="100"/>
        <v>1698.5091972822061</v>
      </c>
      <c r="J1981">
        <f t="shared" si="101"/>
        <v>171.83392522245677</v>
      </c>
      <c r="K1981">
        <f t="shared" si="102"/>
        <v>9.884597555944266</v>
      </c>
    </row>
    <row r="1982" spans="1:11">
      <c r="A1982" s="862">
        <v>42385</v>
      </c>
      <c r="B1982">
        <v>375.46800000000002</v>
      </c>
      <c r="C1982">
        <v>405.61449800000003</v>
      </c>
      <c r="D1982">
        <v>1.277199</v>
      </c>
      <c r="E1982">
        <f>LN(D1982/参数实验室!$E$53)/参数实验室!$E$55</f>
        <v>-0.40431877687711543</v>
      </c>
      <c r="F1982">
        <f t="shared" si="99"/>
        <v>1.0802904588407001</v>
      </c>
      <c r="G1982">
        <f>LN(F1982/参数实验室!$E$58)/参数实验室!$E$59</f>
        <v>-0.14999557401577815</v>
      </c>
      <c r="H1982">
        <f>INDEX(神经网络!$F$10:$BN$70,MATCH(ROUND(G1982*2,1)/2,神经网络!$D$10:$D$70,0),MATCH(ROUND(E1982*2,1)/2,神经网络!$F$8:$BN$8,0))</f>
        <v>-0.46789075911576716</v>
      </c>
      <c r="I1982">
        <f t="shared" si="100"/>
        <v>1848.9958560871398</v>
      </c>
      <c r="J1982">
        <f t="shared" si="101"/>
        <v>149.82163521008701</v>
      </c>
      <c r="K1982">
        <f t="shared" si="102"/>
        <v>12.341314079868305</v>
      </c>
    </row>
    <row r="1983" spans="1:11">
      <c r="A1983" s="862">
        <v>42386</v>
      </c>
      <c r="B1983">
        <v>382.77499999999998</v>
      </c>
      <c r="C1983">
        <v>410.66587500000003</v>
      </c>
      <c r="D1983">
        <v>1.2590209999999999</v>
      </c>
      <c r="E1983">
        <f>LN(D1983/参数实验室!$E$53)/参数实验室!$E$55</f>
        <v>-0.4212304972381673</v>
      </c>
      <c r="F1983">
        <f t="shared" si="99"/>
        <v>1.072864933707792</v>
      </c>
      <c r="G1983">
        <f>LN(F1983/参数实验室!$E$58)/参数实验室!$E$59</f>
        <v>-0.15361568648170171</v>
      </c>
      <c r="H1983">
        <f>INDEX(神经网络!$F$10:$BN$70,MATCH(ROUND(G1983*2,1)/2,神经网络!$D$10:$D$70,0),MATCH(ROUND(E1983*2,1)/2,神经网络!$F$8:$BN$8,0))</f>
        <v>-0.46789075911576716</v>
      </c>
      <c r="I1983">
        <f t="shared" si="100"/>
        <v>1832.1595588743801</v>
      </c>
      <c r="J1983">
        <f t="shared" si="101"/>
        <v>152.73732093691353</v>
      </c>
      <c r="K1983">
        <f t="shared" si="102"/>
        <v>11.995493620260195</v>
      </c>
    </row>
    <row r="1984" spans="1:11">
      <c r="A1984" s="862">
        <v>42387</v>
      </c>
      <c r="B1984">
        <v>387.31299999999999</v>
      </c>
      <c r="C1984">
        <v>406.83633800000001</v>
      </c>
      <c r="D1984">
        <v>1.267412</v>
      </c>
      <c r="E1984">
        <f>LN(D1984/参数实验室!$E$53)/参数实验室!$E$55</f>
        <v>-0.41339387867759586</v>
      </c>
      <c r="F1984">
        <f t="shared" si="99"/>
        <v>1.0504071332488194</v>
      </c>
      <c r="G1984">
        <f>LN(F1984/参数实验室!$E$58)/参数实验室!$E$59</f>
        <v>-0.16471883914115115</v>
      </c>
      <c r="H1984">
        <f>INDEX(神经网络!$F$10:$BN$70,MATCH(ROUND(G1984*2,1)/2,神经网络!$D$10:$D$70,0),MATCH(ROUND(E1984*2,1)/2,神经网络!$F$8:$BN$8,0))</f>
        <v>-0.46789075911576716</v>
      </c>
      <c r="I1984">
        <f t="shared" si="100"/>
        <v>1821.9964006463806</v>
      </c>
      <c r="J1984">
        <f t="shared" si="101"/>
        <v>154.54810262958341</v>
      </c>
      <c r="K1984">
        <f t="shared" si="102"/>
        <v>11.78918647104514</v>
      </c>
    </row>
    <row r="1985" spans="1:11">
      <c r="A1985" s="862">
        <v>42388</v>
      </c>
      <c r="B1985">
        <v>387.03800000000001</v>
      </c>
      <c r="C1985">
        <v>415.60389900000001</v>
      </c>
      <c r="D1985">
        <v>1.245846</v>
      </c>
      <c r="E1985">
        <f>LN(D1985/参数实验室!$E$53)/参数实验室!$E$55</f>
        <v>-0.43364105023501748</v>
      </c>
      <c r="F1985">
        <f t="shared" si="99"/>
        <v>1.073806445361954</v>
      </c>
      <c r="G1985">
        <f>LN(F1985/参数实验室!$E$58)/参数实验室!$E$59</f>
        <v>-0.15315529348927709</v>
      </c>
      <c r="H1985">
        <f>INDEX(神经网络!$F$10:$BN$70,MATCH(ROUND(G1985*2,1)/2,神经网络!$D$10:$D$70,0),MATCH(ROUND(E1985*2,1)/2,神经网络!$F$8:$BN$8,0))</f>
        <v>-0.51404497234356328</v>
      </c>
      <c r="I1985">
        <f t="shared" si="100"/>
        <v>1822.6016893966323</v>
      </c>
      <c r="J1985">
        <f t="shared" si="101"/>
        <v>154.43837037628148</v>
      </c>
      <c r="K1985">
        <f t="shared" si="102"/>
        <v>11.801482267366284</v>
      </c>
    </row>
    <row r="1986" spans="1:11">
      <c r="A1986" s="862">
        <v>42389</v>
      </c>
      <c r="B1986">
        <v>382.21199999999999</v>
      </c>
      <c r="C1986">
        <v>415.13440300000002</v>
      </c>
      <c r="D1986">
        <v>1.38226</v>
      </c>
      <c r="E1986">
        <f>LN(D1986/参数实验室!$E$53)/参数实验室!$E$55</f>
        <v>-0.3110587616133646</v>
      </c>
      <c r="F1986">
        <f t="shared" si="99"/>
        <v>1.0861364975458647</v>
      </c>
      <c r="G1986">
        <f>LN(F1986/参数实验室!$E$58)/参数实验室!$E$59</f>
        <v>-0.14716296109156338</v>
      </c>
      <c r="H1986">
        <f>INDEX(神经网络!$F$10:$BN$70,MATCH(ROUND(G1986*2,1)/2,神经网络!$D$10:$D$70,0),MATCH(ROUND(E1986*2,1)/2,神经网络!$F$8:$BN$8,0))</f>
        <v>-0.37219283649664259</v>
      </c>
      <c r="I1986">
        <f t="shared" si="100"/>
        <v>1834.2839420648531</v>
      </c>
      <c r="J1986">
        <f t="shared" si="101"/>
        <v>152.51266908742627</v>
      </c>
      <c r="K1986">
        <f t="shared" si="102"/>
        <v>12.027092260862403</v>
      </c>
    </row>
    <row r="1987" spans="1:11">
      <c r="A1987" s="862">
        <v>42390</v>
      </c>
      <c r="B1987">
        <v>417.34</v>
      </c>
      <c r="C1987">
        <v>418.945311</v>
      </c>
      <c r="D1987">
        <v>1.3452440000000001</v>
      </c>
      <c r="E1987">
        <f>LN(D1987/参数实验室!$E$53)/参数实验室!$E$55</f>
        <v>-0.34308249279156838</v>
      </c>
      <c r="F1987">
        <f t="shared" si="99"/>
        <v>1.0038465304068627</v>
      </c>
      <c r="G1987">
        <f>LN(F1987/参数实验室!$E$58)/参数实验室!$E$59</f>
        <v>-0.1885150305059633</v>
      </c>
      <c r="H1987">
        <f>INDEX(神经网络!$F$10:$BN$70,MATCH(ROUND(G1987*2,1)/2,神经网络!$D$10:$D$70,0),MATCH(ROUND(E1987*2,1)/2,神经网络!$F$8:$BN$8,0))</f>
        <v>-0.52216762790515436</v>
      </c>
      <c r="I1987">
        <f t="shared" si="100"/>
        <v>1771.5382837475977</v>
      </c>
      <c r="J1987">
        <f t="shared" si="101"/>
        <v>166.52966761102866</v>
      </c>
      <c r="K1987">
        <f t="shared" si="102"/>
        <v>10.637974056883754</v>
      </c>
    </row>
    <row r="1988" spans="1:11">
      <c r="A1988" s="862">
        <v>42391</v>
      </c>
      <c r="B1988">
        <v>410.27300000000002</v>
      </c>
      <c r="C1988">
        <v>414.218098</v>
      </c>
      <c r="D1988">
        <v>1.2597320000000001</v>
      </c>
      <c r="E1988">
        <f>LN(D1988/参数实验室!$E$53)/参数实验室!$E$55</f>
        <v>-0.42056444973073503</v>
      </c>
      <c r="F1988">
        <f t="shared" ref="F1988:F2051" si="103">C1988/B1988</f>
        <v>1.0096157875365914</v>
      </c>
      <c r="G1988">
        <f>LN(F1988/参数实验室!$E$58)/参数实验室!$E$59</f>
        <v>-0.18550725013676475</v>
      </c>
      <c r="H1988">
        <f>INDEX(神经网络!$F$10:$BN$70,MATCH(ROUND(G1988*2,1)/2,神经网络!$D$10:$D$70,0),MATCH(ROUND(E1988*2,1)/2,神经网络!$F$8:$BN$8,0))</f>
        <v>-0.56552955144251094</v>
      </c>
      <c r="I1988">
        <f t="shared" si="100"/>
        <v>1787.2023880265529</v>
      </c>
      <c r="J1988">
        <f t="shared" si="101"/>
        <v>163.70974821435655</v>
      </c>
      <c r="K1988">
        <f t="shared" si="102"/>
        <v>10.916896565538934</v>
      </c>
    </row>
    <row r="1989" spans="1:11">
      <c r="A1989" s="862">
        <v>42392</v>
      </c>
      <c r="B1989">
        <v>378.53800000000001</v>
      </c>
      <c r="C1989">
        <v>403.83566999999999</v>
      </c>
      <c r="D1989">
        <v>1.2770520000000001</v>
      </c>
      <c r="E1989">
        <f>LN(D1989/参数实验室!$E$53)/参数实验室!$E$55</f>
        <v>-0.40445456911292549</v>
      </c>
      <c r="F1989">
        <f t="shared" si="103"/>
        <v>1.0668299351716339</v>
      </c>
      <c r="G1989">
        <f>LN(F1989/参数实验室!$E$58)/参数实验室!$E$59</f>
        <v>-0.15657639067101642</v>
      </c>
      <c r="H1989">
        <f>INDEX(神经网络!$F$10:$BN$70,MATCH(ROUND(G1989*2,1)/2,神经网络!$D$10:$D$70,0),MATCH(ROUND(E1989*2,1)/2,神经网络!$F$8:$BN$8,0))</f>
        <v>-0.46789075911576716</v>
      </c>
      <c r="I1989">
        <f t="shared" si="100"/>
        <v>1865.3821970735107</v>
      </c>
      <c r="J1989">
        <f t="shared" si="101"/>
        <v>151.04664618331233</v>
      </c>
      <c r="K1989">
        <f t="shared" si="102"/>
        <v>12.349709471931318</v>
      </c>
    </row>
    <row r="1990" spans="1:11">
      <c r="A1990" s="862">
        <v>42393</v>
      </c>
      <c r="B1990">
        <v>389.1</v>
      </c>
      <c r="C1990">
        <v>401.885064</v>
      </c>
      <c r="D1990">
        <v>1.332087</v>
      </c>
      <c r="E1990">
        <f>LN(D1990/参数实验室!$E$53)/参数实验室!$E$55</f>
        <v>-0.35467772579249213</v>
      </c>
      <c r="F1990">
        <f t="shared" si="103"/>
        <v>1.0328580416345412</v>
      </c>
      <c r="G1990">
        <f>LN(F1990/参数实验室!$E$58)/参数实验室!$E$59</f>
        <v>-0.17356162082234944</v>
      </c>
      <c r="H1990">
        <f>INDEX(神经网络!$F$10:$BN$70,MATCH(ROUND(G1990*2,1)/2,神经网络!$D$10:$D$70,0),MATCH(ROUND(E1990*2,1)/2,神经网络!$F$8:$BN$8,0))</f>
        <v>-0.42438257751774672</v>
      </c>
      <c r="I1990">
        <f t="shared" si="100"/>
        <v>1841.0293929583868</v>
      </c>
      <c r="J1990">
        <f t="shared" si="101"/>
        <v>155.26116276285825</v>
      </c>
      <c r="K1990">
        <f t="shared" si="102"/>
        <v>11.85762981673869</v>
      </c>
    </row>
    <row r="1991" spans="1:11">
      <c r="A1991" s="862">
        <v>42394</v>
      </c>
      <c r="B1991">
        <v>403.93400000000003</v>
      </c>
      <c r="C1991">
        <v>404.55049200000002</v>
      </c>
      <c r="D1991">
        <v>1.2937369999999999</v>
      </c>
      <c r="E1991">
        <f>LN(D1991/参数实验室!$E$53)/参数实验室!$E$55</f>
        <v>-0.38914062520820192</v>
      </c>
      <c r="F1991">
        <f t="shared" si="103"/>
        <v>1.0015262196299395</v>
      </c>
      <c r="G1991">
        <f>LN(F1991/参数实验室!$E$58)/参数实验室!$E$59</f>
        <v>-0.18972959277216489</v>
      </c>
      <c r="H1991">
        <f>INDEX(神经网络!$F$10:$BN$70,MATCH(ROUND(G1991*2,1)/2,神经网络!$D$10:$D$70,0),MATCH(ROUND(E1991*2,1)/2,神经网络!$F$8:$BN$8,0))</f>
        <v>-0.56552955144251094</v>
      </c>
      <c r="I1991">
        <f t="shared" si="100"/>
        <v>1811.2431784803641</v>
      </c>
      <c r="J1991">
        <f t="shared" si="101"/>
        <v>161.18032001915287</v>
      </c>
      <c r="K1991">
        <f t="shared" si="102"/>
        <v>11.2373717725907</v>
      </c>
    </row>
    <row r="1992" spans="1:11">
      <c r="A1992" s="862">
        <v>42395</v>
      </c>
      <c r="B1992">
        <v>392.51100000000002</v>
      </c>
      <c r="C1992">
        <v>416.773687</v>
      </c>
      <c r="D1992">
        <v>1.2907900000000001</v>
      </c>
      <c r="E1992">
        <f>LN(D1992/参数实验室!$E$53)/参数实验室!$E$55</f>
        <v>-0.3918310473370954</v>
      </c>
      <c r="F1992">
        <f t="shared" si="103"/>
        <v>1.0618140306895858</v>
      </c>
      <c r="G1992">
        <f>LN(F1992/参数实验室!$E$58)/参数实验室!$E$59</f>
        <v>-0.15904991152460413</v>
      </c>
      <c r="H1992">
        <f>INDEX(神经网络!$F$10:$BN$70,MATCH(ROUND(G1992*2,1)/2,神经网络!$D$10:$D$70,0),MATCH(ROUND(E1992*2,1)/2,神经网络!$F$8:$BN$8,0))</f>
        <v>-0.46789075911576716</v>
      </c>
      <c r="I1992">
        <f t="shared" si="100"/>
        <v>1840.2100660101501</v>
      </c>
      <c r="J1992">
        <f t="shared" si="101"/>
        <v>156.62224173017799</v>
      </c>
      <c r="K1992">
        <f t="shared" si="102"/>
        <v>11.749353384817363</v>
      </c>
    </row>
    <row r="1993" spans="1:11">
      <c r="A1993" s="862">
        <v>42396</v>
      </c>
      <c r="B1993">
        <v>391.59800000000001</v>
      </c>
      <c r="C1993">
        <v>416.04115999999999</v>
      </c>
      <c r="D1993">
        <v>1.302022</v>
      </c>
      <c r="E1993">
        <f>LN(D1993/参数实验室!$E$53)/参数实验室!$E$55</f>
        <v>-0.38160965733530638</v>
      </c>
      <c r="F1993">
        <f t="shared" si="103"/>
        <v>1.0624190113330507</v>
      </c>
      <c r="G1993">
        <f>LN(F1993/参数实验室!$E$58)/参数实验室!$E$59</f>
        <v>-0.15875095511161913</v>
      </c>
      <c r="H1993">
        <f>INDEX(神经网络!$F$10:$BN$70,MATCH(ROUND(G1993*2,1)/2,神经网络!$D$10:$D$70,0),MATCH(ROUND(E1993*2,1)/2,神经网络!$F$8:$BN$8,0))</f>
        <v>-0.46789075911576716</v>
      </c>
      <c r="I1993">
        <f t="shared" si="100"/>
        <v>1842.2128348012093</v>
      </c>
      <c r="J1993">
        <f t="shared" si="101"/>
        <v>156.25793064921555</v>
      </c>
      <c r="K1993">
        <f t="shared" si="102"/>
        <v>11.789563749802912</v>
      </c>
    </row>
    <row r="1994" spans="1:11">
      <c r="A1994" s="862">
        <v>42397</v>
      </c>
      <c r="B1994">
        <v>395.10599999999999</v>
      </c>
      <c r="C1994">
        <v>419.87525900000003</v>
      </c>
      <c r="D1994">
        <v>1.251652</v>
      </c>
      <c r="E1994">
        <f>LN(D1994/参数实验室!$E$53)/参数实验室!$E$55</f>
        <v>-0.42815583289042042</v>
      </c>
      <c r="F1994">
        <f t="shared" si="103"/>
        <v>1.0626901616275126</v>
      </c>
      <c r="G1994">
        <f>LN(F1994/参数实验室!$E$58)/参数实验室!$E$59</f>
        <v>-0.1586170190946708</v>
      </c>
      <c r="H1994">
        <f>INDEX(神经网络!$F$10:$BN$70,MATCH(ROUND(G1994*2,1)/2,神经网络!$D$10:$D$70,0),MATCH(ROUND(E1994*2,1)/2,神经网络!$F$8:$BN$8,0))</f>
        <v>-0.51404497234356328</v>
      </c>
      <c r="I1994">
        <f t="shared" si="100"/>
        <v>1834.4913043006918</v>
      </c>
      <c r="J1994">
        <f t="shared" si="101"/>
        <v>157.65771517497268</v>
      </c>
      <c r="K1994">
        <f t="shared" si="102"/>
        <v>11.635912027931681</v>
      </c>
    </row>
    <row r="1995" spans="1:11">
      <c r="A1995" s="862">
        <v>42398</v>
      </c>
      <c r="B1995">
        <v>380.31599999999997</v>
      </c>
      <c r="C1995">
        <v>419.16611899999998</v>
      </c>
      <c r="D1995">
        <v>1.253403</v>
      </c>
      <c r="E1995">
        <f>LN(D1995/参数实验室!$E$53)/参数实验室!$E$55</f>
        <v>-0.42650656908852785</v>
      </c>
      <c r="F1995">
        <f t="shared" si="103"/>
        <v>1.1021522076378591</v>
      </c>
      <c r="G1995">
        <f>LN(F1995/参数实验室!$E$58)/参数实验室!$E$59</f>
        <v>-0.13948019028737044</v>
      </c>
      <c r="H1995">
        <f>INDEX(神经网络!$F$10:$BN$70,MATCH(ROUND(G1995*2,1)/2,神经网络!$D$10:$D$70,0),MATCH(ROUND(E1995*2,1)/2,神经网络!$F$8:$BN$8,0))</f>
        <v>-0.51404497234356328</v>
      </c>
      <c r="I1995">
        <f t="shared" si="100"/>
        <v>1869.7910293367117</v>
      </c>
      <c r="J1995">
        <f t="shared" si="101"/>
        <v>151.75611507920635</v>
      </c>
      <c r="K1995">
        <f t="shared" si="102"/>
        <v>12.321025932700032</v>
      </c>
    </row>
    <row r="1996" spans="1:11">
      <c r="A1996" s="862">
        <v>42399</v>
      </c>
      <c r="B1996">
        <v>379.89</v>
      </c>
      <c r="C1996">
        <v>407.60983700000003</v>
      </c>
      <c r="D1996">
        <v>1.2472620000000001</v>
      </c>
      <c r="E1996">
        <f>LN(D1996/参数实验室!$E$53)/参数实验室!$E$55</f>
        <v>-0.43230093117632107</v>
      </c>
      <c r="F1996">
        <f t="shared" si="103"/>
        <v>1.0729680618073654</v>
      </c>
      <c r="G1996">
        <f>LN(F1996/参数实验室!$E$58)/参数实验室!$E$59</f>
        <v>-0.15356523782127826</v>
      </c>
      <c r="H1996">
        <f>INDEX(神经网络!$F$10:$BN$70,MATCH(ROUND(G1996*2,1)/2,神经网络!$D$10:$D$70,0),MATCH(ROUND(E1996*2,1)/2,神经网络!$F$8:$BN$8,0))</f>
        <v>-0.51404497234356328</v>
      </c>
      <c r="I1996">
        <f t="shared" si="100"/>
        <v>1870.8676412720827</v>
      </c>
      <c r="J1996">
        <f t="shared" si="101"/>
        <v>151.58612984318225</v>
      </c>
      <c r="K1996">
        <f t="shared" si="102"/>
        <v>12.341944762410114</v>
      </c>
    </row>
    <row r="1997" spans="1:11">
      <c r="A1997" s="862">
        <v>42400</v>
      </c>
      <c r="B1997">
        <v>378.17899999999997</v>
      </c>
      <c r="C1997">
        <v>396.21780000000001</v>
      </c>
      <c r="D1997">
        <v>1.2119</v>
      </c>
      <c r="E1997">
        <f>LN(D1997/参数实验室!$E$53)/参数实验室!$E$55</f>
        <v>-0.46623225414084052</v>
      </c>
      <c r="F1997">
        <f t="shared" si="103"/>
        <v>1.0476991054500648</v>
      </c>
      <c r="G1997">
        <f>LN(F1997/参数实验室!$E$58)/参数实验室!$E$59</f>
        <v>-0.16607369915920137</v>
      </c>
      <c r="H1997">
        <f>INDEX(神经网络!$F$10:$BN$70,MATCH(ROUND(G1997*2,1)/2,神经网络!$D$10:$D$70,0),MATCH(ROUND(E1997*2,1)/2,神经网络!$F$8:$BN$8,0))</f>
        <v>-0.51404497234356328</v>
      </c>
      <c r="I1997">
        <f t="shared" si="100"/>
        <v>1875.1991214097848</v>
      </c>
      <c r="J1997">
        <f t="shared" si="101"/>
        <v>150.90339571445634</v>
      </c>
      <c r="K1997">
        <f t="shared" si="102"/>
        <v>12.426487240605834</v>
      </c>
    </row>
    <row r="1998" spans="1:11">
      <c r="A1998" s="862">
        <v>42401</v>
      </c>
      <c r="B1998">
        <v>368.661</v>
      </c>
      <c r="C1998">
        <v>392.56048800000002</v>
      </c>
      <c r="D1998">
        <v>1.230413</v>
      </c>
      <c r="E1998">
        <f>LN(D1998/参数实验室!$E$53)/参数实验室!$E$55</f>
        <v>-0.44834659400674637</v>
      </c>
      <c r="F1998">
        <f t="shared" si="103"/>
        <v>1.0648278174257653</v>
      </c>
      <c r="G1998">
        <f>LN(F1998/参数实验室!$E$58)/参数实验室!$E$59</f>
        <v>-0.15756230869782831</v>
      </c>
      <c r="H1998">
        <f>INDEX(神经网络!$F$10:$BN$70,MATCH(ROUND(G1998*2,1)/2,神经网络!$D$10:$D$70,0),MATCH(ROUND(E1998*2,1)/2,神经网络!$F$8:$BN$8,0))</f>
        <v>-0.51404497234356328</v>
      </c>
      <c r="I1998">
        <f t="shared" si="100"/>
        <v>1899.4594566611734</v>
      </c>
      <c r="J1998">
        <f t="shared" si="101"/>
        <v>147.10546267108219</v>
      </c>
      <c r="K1998">
        <f t="shared" si="102"/>
        <v>12.91222924133168</v>
      </c>
    </row>
    <row r="1999" spans="1:11">
      <c r="A1999" s="862">
        <v>42402</v>
      </c>
      <c r="B1999">
        <v>372.94200000000001</v>
      </c>
      <c r="C1999">
        <v>384.37196299999999</v>
      </c>
      <c r="D1999">
        <v>1.2363869999999999</v>
      </c>
      <c r="E1999">
        <f>LN(D1999/参数实验室!$E$53)/参数实验室!$E$55</f>
        <v>-0.44263242207719883</v>
      </c>
      <c r="F1999">
        <f t="shared" si="103"/>
        <v>1.0306480980956825</v>
      </c>
      <c r="G1999">
        <f>LN(F1999/参数实验室!$E$58)/参数实验室!$E$59</f>
        <v>-0.17468582222158416</v>
      </c>
      <c r="H1999">
        <f>INDEX(神经网络!$F$10:$BN$70,MATCH(ROUND(G1999*2,1)/2,神经网络!$D$10:$D$70,0),MATCH(ROUND(E1999*2,1)/2,神经网络!$F$8:$BN$8,0))</f>
        <v>-0.51404497234356328</v>
      </c>
      <c r="I1999">
        <f t="shared" si="100"/>
        <v>1888.1211245171844</v>
      </c>
      <c r="J1999">
        <f t="shared" si="101"/>
        <v>148.81369458521172</v>
      </c>
      <c r="K1999">
        <f t="shared" si="102"/>
        <v>12.687818347497808</v>
      </c>
    </row>
    <row r="2000" spans="1:11">
      <c r="A2000" s="862">
        <v>42403</v>
      </c>
      <c r="B2000">
        <v>374.44499999999999</v>
      </c>
      <c r="C2000">
        <v>385.21954199999999</v>
      </c>
      <c r="D2000">
        <v>1.2212970000000001</v>
      </c>
      <c r="E2000">
        <f>LN(D2000/参数实验室!$E$53)/参数实验室!$E$55</f>
        <v>-0.45711980138770791</v>
      </c>
      <c r="F2000">
        <f t="shared" si="103"/>
        <v>1.0287746985538597</v>
      </c>
      <c r="G2000">
        <f>LN(F2000/参数实验室!$E$58)/参数实验室!$E$59</f>
        <v>-0.1756407126856987</v>
      </c>
      <c r="H2000">
        <f>INDEX(神经网络!$F$10:$BN$70,MATCH(ROUND(G2000*2,1)/2,神经网络!$D$10:$D$70,0),MATCH(ROUND(E2000*2,1)/2,神经网络!$F$8:$BN$8,0))</f>
        <v>-0.60437884992240587</v>
      </c>
      <c r="I2000">
        <f t="shared" si="100"/>
        <v>1884.209576624042</v>
      </c>
      <c r="J2000">
        <f t="shared" si="101"/>
        <v>149.41343122780378</v>
      </c>
      <c r="K2000">
        <f t="shared" si="102"/>
        <v>12.610710838647929</v>
      </c>
    </row>
    <row r="2001" spans="1:11">
      <c r="A2001" s="862">
        <v>42404</v>
      </c>
      <c r="B2001">
        <v>369.98899999999998</v>
      </c>
      <c r="C2001">
        <v>382.91324800000001</v>
      </c>
      <c r="D2001">
        <v>1.291285</v>
      </c>
      <c r="E2001">
        <f>LN(D2001/参数实验室!$E$53)/参数实验室!$E$55</f>
        <v>-0.39137871511365485</v>
      </c>
      <c r="F2001">
        <f t="shared" si="103"/>
        <v>1.0349314385022259</v>
      </c>
      <c r="G2001">
        <f>LN(F2001/参数实验室!$E$58)/参数实验室!$E$59</f>
        <v>-0.17250906580735928</v>
      </c>
      <c r="H2001">
        <f>INDEX(神经网络!$F$10:$BN$70,MATCH(ROUND(G2001*2,1)/2,神经网络!$D$10:$D$70,0),MATCH(ROUND(E2001*2,1)/2,神经网络!$F$8:$BN$8,0))</f>
        <v>-0.46789075911576716</v>
      </c>
      <c r="I2001">
        <f t="shared" si="100"/>
        <v>1897.7613337949288</v>
      </c>
      <c r="J2001">
        <f t="shared" si="101"/>
        <v>147.63536969793665</v>
      </c>
      <c r="K2001">
        <f t="shared" si="102"/>
        <v>12.854381288696375</v>
      </c>
    </row>
    <row r="2002" spans="1:11">
      <c r="A2002" s="862">
        <v>42405</v>
      </c>
      <c r="B2002">
        <v>389.58800000000002</v>
      </c>
      <c r="C2002">
        <v>372.234037</v>
      </c>
      <c r="D2002">
        <v>1.273876</v>
      </c>
      <c r="E2002">
        <f>LN(D2002/参数实验室!$E$53)/参数实验室!$E$55</f>
        <v>-0.40739224374654964</v>
      </c>
      <c r="F2002">
        <f t="shared" si="103"/>
        <v>0.95545560181525091</v>
      </c>
      <c r="G2002">
        <f>LN(F2002/参数实验室!$E$58)/参数实验室!$E$59</f>
        <v>-0.21444603954431407</v>
      </c>
      <c r="H2002">
        <f>INDEX(神经网络!$F$10:$BN$70,MATCH(ROUND(G2002*2,1)/2,神经网络!$D$10:$D$70,0),MATCH(ROUND(E2002*2,1)/2,神经网络!$F$8:$BN$8,0))</f>
        <v>-0.56552955144251094</v>
      </c>
      <c r="I2002">
        <f t="shared" si="100"/>
        <v>1850.7252492616853</v>
      </c>
      <c r="J2002">
        <f t="shared" si="101"/>
        <v>155.45588763417226</v>
      </c>
      <c r="K2002">
        <f t="shared" si="102"/>
        <v>11.905147353549699</v>
      </c>
    </row>
    <row r="2003" spans="1:11">
      <c r="A2003" s="862">
        <v>42406</v>
      </c>
      <c r="B2003">
        <v>386.36200000000002</v>
      </c>
      <c r="C2003">
        <v>360.647693</v>
      </c>
      <c r="D2003">
        <v>1.242181</v>
      </c>
      <c r="E2003">
        <f>LN(D2003/参数实验室!$E$53)/参数实验室!$E$55</f>
        <v>-0.43711673499772291</v>
      </c>
      <c r="F2003">
        <f t="shared" si="103"/>
        <v>0.93344504117899785</v>
      </c>
      <c r="G2003">
        <f>LN(F2003/参数实验室!$E$58)/参数实验室!$E$59</f>
        <v>-0.22667839776205201</v>
      </c>
      <c r="H2003">
        <f>INDEX(神经网络!$F$10:$BN$70,MATCH(ROUND(G2003*2,1)/2,神经网络!$D$10:$D$70,0),MATCH(ROUND(E2003*2,1)/2,神经网络!$F$8:$BN$8,0))</f>
        <v>-0.69162993456217592</v>
      </c>
      <c r="I2003">
        <f t="shared" si="100"/>
        <v>1859.3919947967327</v>
      </c>
      <c r="J2003">
        <f t="shared" si="101"/>
        <v>154.16862854634655</v>
      </c>
      <c r="K2003">
        <f t="shared" si="102"/>
        <v>12.060767565547602</v>
      </c>
    </row>
    <row r="2004" spans="1:11">
      <c r="A2004" s="862">
        <v>42407</v>
      </c>
      <c r="B2004">
        <v>377.14100000000002</v>
      </c>
      <c r="C2004">
        <v>360.32026500000001</v>
      </c>
      <c r="D2004">
        <v>1.243808</v>
      </c>
      <c r="E2004">
        <f>LN(D2004/参数实验室!$E$53)/参数实验室!$E$55</f>
        <v>-0.43557251352128373</v>
      </c>
      <c r="F2004">
        <f t="shared" si="103"/>
        <v>0.9553993466634495</v>
      </c>
      <c r="G2004">
        <f>LN(F2004/参数实验室!$E$58)/参数实验室!$E$59</f>
        <v>-0.21447694272082071</v>
      </c>
      <c r="H2004">
        <f>INDEX(神经网络!$F$10:$BN$70,MATCH(ROUND(G2004*2,1)/2,神经网络!$D$10:$D$70,0),MATCH(ROUND(E2004*2,1)/2,神经网络!$F$8:$BN$8,0))</f>
        <v>-0.60437884992240587</v>
      </c>
      <c r="I2004">
        <f t="shared" si="100"/>
        <v>1890.0842185153049</v>
      </c>
      <c r="J2004">
        <f t="shared" si="101"/>
        <v>150.4892063365385</v>
      </c>
      <c r="K2004">
        <f t="shared" si="102"/>
        <v>12.559599884449627</v>
      </c>
    </row>
    <row r="2005" spans="1:11">
      <c r="A2005" s="862">
        <v>42408</v>
      </c>
      <c r="B2005">
        <v>377.15100000000001</v>
      </c>
      <c r="C2005">
        <v>361.26616799999999</v>
      </c>
      <c r="D2005">
        <v>1.2300679999999999</v>
      </c>
      <c r="E2005">
        <f>LN(D2005/参数实验室!$E$53)/参数实验室!$E$55</f>
        <v>-0.44867743571764596</v>
      </c>
      <c r="F2005">
        <f t="shared" si="103"/>
        <v>0.95788203663784532</v>
      </c>
      <c r="G2005">
        <f>LN(F2005/参数实验室!$E$58)/参数实验室!$E$59</f>
        <v>-0.2131148319372147</v>
      </c>
      <c r="H2005">
        <f>INDEX(神经网络!$F$10:$BN$70,MATCH(ROUND(G2005*2,1)/2,神经网络!$D$10:$D$70,0),MATCH(ROUND(E2005*2,1)/2,神经网络!$F$8:$BN$8,0))</f>
        <v>-0.60437884992240587</v>
      </c>
      <c r="I2005">
        <f t="shared" si="100"/>
        <v>1890.0539293946249</v>
      </c>
      <c r="J2005">
        <f t="shared" si="101"/>
        <v>150.49319660029494</v>
      </c>
      <c r="K2005">
        <f t="shared" si="102"/>
        <v>12.55906560623167</v>
      </c>
    </row>
    <row r="2006" spans="1:11">
      <c r="A2006" s="862">
        <v>42409</v>
      </c>
      <c r="B2006">
        <v>373.45400000000001</v>
      </c>
      <c r="C2006">
        <v>361.380765</v>
      </c>
      <c r="D2006">
        <v>1.2395529999999999</v>
      </c>
      <c r="E2006">
        <f>LN(D2006/参数实验室!$E$53)/参数实验室!$E$55</f>
        <v>-0.4396153046945816</v>
      </c>
      <c r="F2006">
        <f t="shared" si="103"/>
        <v>0.96767142673528728</v>
      </c>
      <c r="G2006">
        <f>LN(F2006/参数实验室!$E$58)/参数实验室!$E$59</f>
        <v>-0.20777813748894733</v>
      </c>
      <c r="H2006">
        <f>INDEX(神经网络!$F$10:$BN$70,MATCH(ROUND(G2006*2,1)/2,神经网络!$D$10:$D$70,0),MATCH(ROUND(E2006*2,1)/2,神经网络!$F$8:$BN$8,0))</f>
        <v>-0.60437884992240587</v>
      </c>
      <c r="I2006">
        <f t="shared" si="100"/>
        <v>1901.2513409583046</v>
      </c>
      <c r="J2006">
        <f t="shared" si="101"/>
        <v>149.01799608954119</v>
      </c>
      <c r="K2006">
        <f t="shared" si="102"/>
        <v>12.75853514910971</v>
      </c>
    </row>
    <row r="2007" spans="1:11">
      <c r="A2007" s="862">
        <v>42410</v>
      </c>
      <c r="B2007">
        <v>376.20299999999997</v>
      </c>
      <c r="C2007">
        <v>363.02793500000001</v>
      </c>
      <c r="D2007">
        <v>1.2574380000000001</v>
      </c>
      <c r="E2007">
        <f>LN(D2007/参数实验室!$E$53)/参数实验室!$E$55</f>
        <v>-0.42271476511739509</v>
      </c>
      <c r="F2007">
        <f t="shared" si="103"/>
        <v>0.96497884121072941</v>
      </c>
      <c r="G2007">
        <f>LN(F2007/参数实验室!$E$58)/参数实验室!$E$59</f>
        <v>-0.20924060106728998</v>
      </c>
      <c r="H2007">
        <f>INDEX(神经网络!$F$10:$BN$70,MATCH(ROUND(G2007*2,1)/2,神经网络!$D$10:$D$70,0),MATCH(ROUND(E2007*2,1)/2,神经网络!$F$8:$BN$8,0))</f>
        <v>-0.56552955144251094</v>
      </c>
      <c r="I2007">
        <f t="shared" ref="I2007:I2070" si="104">I2006*(1+(B2007-B2006)/B2006*H2006)</f>
        <v>1892.7929760839932</v>
      </c>
      <c r="J2007">
        <f t="shared" ref="J2007:J2070" si="105">J2006*B2007/B2006</f>
        <v>150.11491959618496</v>
      </c>
      <c r="K2007">
        <f t="shared" ref="K2007:K2070" si="106">I2007/J2007</f>
        <v>12.608959730156608</v>
      </c>
    </row>
    <row r="2008" spans="1:11">
      <c r="A2008" s="862">
        <v>42411</v>
      </c>
      <c r="B2008">
        <v>382.02</v>
      </c>
      <c r="C2008">
        <v>358.53245099999998</v>
      </c>
      <c r="D2008">
        <v>1.252391</v>
      </c>
      <c r="E2008">
        <f>LN(D2008/参数实验室!$E$53)/参数实验室!$E$55</f>
        <v>-0.42745948887986857</v>
      </c>
      <c r="F2008">
        <f t="shared" si="103"/>
        <v>0.93851748861316164</v>
      </c>
      <c r="G2008">
        <f>LN(F2008/参数实验室!$E$58)/参数实验室!$E$59</f>
        <v>-0.22383400208883003</v>
      </c>
      <c r="H2008">
        <f>INDEX(神经网络!$F$10:$BN$70,MATCH(ROUND(G2008*2,1)/2,神经网络!$D$10:$D$70,0),MATCH(ROUND(E2008*2,1)/2,神经网络!$F$8:$BN$8,0))</f>
        <v>-0.60437884992240587</v>
      </c>
      <c r="I2008">
        <f t="shared" si="104"/>
        <v>1876.2415572488196</v>
      </c>
      <c r="J2008">
        <f t="shared" si="105"/>
        <v>152.4360560233028</v>
      </c>
      <c r="K2008">
        <f t="shared" si="106"/>
        <v>12.308384290406988</v>
      </c>
    </row>
    <row r="2009" spans="1:11">
      <c r="A2009" s="862">
        <v>42412</v>
      </c>
      <c r="B2009">
        <v>379.99900000000002</v>
      </c>
      <c r="C2009">
        <v>353.85925600000002</v>
      </c>
      <c r="D2009">
        <v>1.26736</v>
      </c>
      <c r="E2009">
        <f>LN(D2009/参数实验室!$E$53)/参数实验室!$E$55</f>
        <v>-0.41344228316422815</v>
      </c>
      <c r="F2009">
        <f t="shared" si="103"/>
        <v>0.93121101897636571</v>
      </c>
      <c r="G2009">
        <f>LN(F2009/参数实验室!$E$58)/参数实验室!$E$59</f>
        <v>-0.22793604111137125</v>
      </c>
      <c r="H2009">
        <f>INDEX(神经网络!$F$10:$BN$70,MATCH(ROUND(G2009*2,1)/2,神经网络!$D$10:$D$70,0),MATCH(ROUND(E2009*2,1)/2,神经网络!$F$8:$BN$8,0))</f>
        <v>-0.65636663276725316</v>
      </c>
      <c r="I2009">
        <f t="shared" si="104"/>
        <v>1882.2405484118447</v>
      </c>
      <c r="J2009">
        <f t="shared" si="105"/>
        <v>151.62962371812745</v>
      </c>
      <c r="K2009">
        <f t="shared" si="106"/>
        <v>12.413409083642151</v>
      </c>
    </row>
    <row r="2010" spans="1:11">
      <c r="A2010" s="862">
        <v>42413</v>
      </c>
      <c r="B2010">
        <v>385.471</v>
      </c>
      <c r="C2010">
        <v>349.24201099999999</v>
      </c>
      <c r="D2010">
        <v>1.2909040000000001</v>
      </c>
      <c r="E2010">
        <f>LN(D2010/参数实验室!$E$53)/参数实验室!$E$55</f>
        <v>-0.39172685848287775</v>
      </c>
      <c r="F2010">
        <f t="shared" si="103"/>
        <v>0.90601371049962254</v>
      </c>
      <c r="G2010">
        <f>LN(F2010/参数实验室!$E$58)/参数实验室!$E$59</f>
        <v>-0.2423335596101745</v>
      </c>
      <c r="H2010">
        <f>INDEX(神经网络!$F$10:$BN$70,MATCH(ROUND(G2010*2,1)/2,神经网络!$D$10:$D$70,0),MATCH(ROUND(E2010*2,1)/2,神经网络!$F$8:$BN$8,0))</f>
        <v>-0.65636663276725316</v>
      </c>
      <c r="I2010">
        <f t="shared" si="104"/>
        <v>1864.4501671672572</v>
      </c>
      <c r="J2010">
        <f t="shared" si="105"/>
        <v>153.81309604564828</v>
      </c>
      <c r="K2010">
        <f t="shared" si="106"/>
        <v>12.121530709023178</v>
      </c>
    </row>
    <row r="2011" spans="1:11">
      <c r="A2011" s="862">
        <v>42414</v>
      </c>
      <c r="B2011">
        <v>394.577</v>
      </c>
      <c r="C2011">
        <v>340.39922300000001</v>
      </c>
      <c r="D2011">
        <v>1.343952</v>
      </c>
      <c r="E2011">
        <f>LN(D2011/参数实验室!$E$53)/参数实验室!$E$55</f>
        <v>-0.34421609652182017</v>
      </c>
      <c r="F2011">
        <f t="shared" si="103"/>
        <v>0.86269403183662507</v>
      </c>
      <c r="G2011">
        <f>LN(F2011/参数实验室!$E$58)/参数实验室!$E$59</f>
        <v>-0.26804844275623124</v>
      </c>
      <c r="H2011">
        <f>INDEX(神经网络!$F$10:$BN$70,MATCH(ROUND(G2011*2,1)/2,神经网络!$D$10:$D$70,0),MATCH(ROUND(E2011*2,1)/2,神经网络!$F$8:$BN$8,0))</f>
        <v>-0.61290635485448841</v>
      </c>
      <c r="I2011">
        <f t="shared" si="104"/>
        <v>1835.5411577508266</v>
      </c>
      <c r="J2011">
        <f t="shared" si="105"/>
        <v>157.44663022225734</v>
      </c>
      <c r="K2011">
        <f t="shared" si="106"/>
        <v>11.658180014140097</v>
      </c>
    </row>
    <row r="2012" spans="1:11">
      <c r="A2012" s="862">
        <v>42415</v>
      </c>
      <c r="B2012">
        <v>410.38099999999997</v>
      </c>
      <c r="C2012">
        <v>338.63605699999999</v>
      </c>
      <c r="D2012">
        <v>1.3208089999999999</v>
      </c>
      <c r="E2012">
        <f>LN(D2012/参数实验室!$E$53)/参数实验室!$E$55</f>
        <v>-0.36470852778434459</v>
      </c>
      <c r="F2012">
        <f t="shared" si="103"/>
        <v>0.82517479366734814</v>
      </c>
      <c r="G2012">
        <f>LN(F2012/参数实验室!$E$58)/参数实验室!$E$59</f>
        <v>-0.2913860006534853</v>
      </c>
      <c r="H2012">
        <f>INDEX(神经网络!$F$10:$BN$70,MATCH(ROUND(G2012*2,1)/2,神经网络!$D$10:$D$70,0),MATCH(ROUND(E2012*2,1)/2,神经网络!$F$8:$BN$8,0))</f>
        <v>-0.70001779811384324</v>
      </c>
      <c r="I2012">
        <f t="shared" si="104"/>
        <v>1790.4809172040045</v>
      </c>
      <c r="J2012">
        <f t="shared" si="105"/>
        <v>163.75284306292608</v>
      </c>
      <c r="K2012">
        <f t="shared" si="106"/>
        <v>10.934044769628629</v>
      </c>
    </row>
    <row r="2013" spans="1:11">
      <c r="A2013" s="862">
        <v>42416</v>
      </c>
      <c r="B2013">
        <v>402.70699999999999</v>
      </c>
      <c r="C2013">
        <v>341.53496100000001</v>
      </c>
      <c r="D2013">
        <v>1.3443929999999999</v>
      </c>
      <c r="E2013">
        <f>LN(D2013/参数实验室!$E$53)/参数实验室!$E$55</f>
        <v>-0.3438290396632262</v>
      </c>
      <c r="F2013">
        <f t="shared" si="103"/>
        <v>0.84809789996200713</v>
      </c>
      <c r="G2013">
        <f>LN(F2013/参数实验室!$E$58)/参数实验室!$E$59</f>
        <v>-0.27700455784538897</v>
      </c>
      <c r="H2013">
        <f>INDEX(神经网络!$F$10:$BN$70,MATCH(ROUND(G2013*2,1)/2,神经网络!$D$10:$D$70,0),MATCH(ROUND(E2013*2,1)/2,神经网络!$F$8:$BN$8,0))</f>
        <v>-0.70001779811384324</v>
      </c>
      <c r="I2013">
        <f t="shared" si="104"/>
        <v>1813.9185274729994</v>
      </c>
      <c r="J2013">
        <f t="shared" si="105"/>
        <v>160.69071465623841</v>
      </c>
      <c r="K2013">
        <f t="shared" si="106"/>
        <v>11.288259756349142</v>
      </c>
    </row>
    <row r="2014" spans="1:11">
      <c r="A2014" s="862">
        <v>42417</v>
      </c>
      <c r="B2014">
        <v>407.97699999999998</v>
      </c>
      <c r="C2014">
        <v>345.53559799999999</v>
      </c>
      <c r="D2014">
        <v>1.368916</v>
      </c>
      <c r="E2014">
        <f>LN(D2014/参数实验室!$E$53)/参数实验室!$E$55</f>
        <v>-0.32250314084563464</v>
      </c>
      <c r="F2014">
        <f t="shared" si="103"/>
        <v>0.8469487201484398</v>
      </c>
      <c r="G2014">
        <f>LN(F2014/参数实验室!$E$58)/参数实验室!$E$59</f>
        <v>-0.27771622176853117</v>
      </c>
      <c r="H2014">
        <f>INDEX(神经网络!$F$10:$BN$70,MATCH(ROUND(G2014*2,1)/2,神经网络!$D$10:$D$70,0),MATCH(ROUND(E2014*2,1)/2,神经网络!$F$8:$BN$8,0))</f>
        <v>-0.66206424912067985</v>
      </c>
      <c r="I2014">
        <f t="shared" si="104"/>
        <v>1797.3016929350877</v>
      </c>
      <c r="J2014">
        <f t="shared" si="105"/>
        <v>162.7935836558793</v>
      </c>
      <c r="K2014">
        <f t="shared" si="106"/>
        <v>11.040371816706905</v>
      </c>
    </row>
    <row r="2015" spans="1:11">
      <c r="A2015" s="862">
        <v>42418</v>
      </c>
      <c r="B2015">
        <v>416.81700000000001</v>
      </c>
      <c r="C2015">
        <v>338.44761399999999</v>
      </c>
      <c r="D2015">
        <v>1.387065</v>
      </c>
      <c r="E2015">
        <f>LN(D2015/参数实验室!$E$53)/参数实验室!$E$55</f>
        <v>-0.30696482534668917</v>
      </c>
      <c r="F2015">
        <f t="shared" si="103"/>
        <v>0.81198131074308388</v>
      </c>
      <c r="G2015">
        <f>LN(F2015/参数实验室!$E$58)/参数实验室!$E$59</f>
        <v>-0.29984555163594384</v>
      </c>
      <c r="H2015">
        <f>INDEX(神经网络!$F$10:$BN$70,MATCH(ROUND(G2015*2,1)/2,神经网络!$D$10:$D$70,0),MATCH(ROUND(E2015*2,1)/2,神经网络!$F$8:$BN$8,0))</f>
        <v>-0.66206424912067985</v>
      </c>
      <c r="I2015">
        <f t="shared" si="104"/>
        <v>1771.5184402255884</v>
      </c>
      <c r="J2015">
        <f t="shared" si="105"/>
        <v>166.32097681656722</v>
      </c>
      <c r="K2015">
        <f t="shared" si="106"/>
        <v>10.651202717378025</v>
      </c>
    </row>
    <row r="2016" spans="1:11">
      <c r="A2016" s="862">
        <v>42419</v>
      </c>
      <c r="B2016">
        <v>422.59</v>
      </c>
      <c r="C2016">
        <v>340.12894999999997</v>
      </c>
      <c r="D2016">
        <v>1.379904</v>
      </c>
      <c r="E2016">
        <f>LN(D2016/参数实验室!$E$53)/参数实验室!$E$55</f>
        <v>-0.31307131359569168</v>
      </c>
      <c r="F2016">
        <f t="shared" si="103"/>
        <v>0.80486748384959417</v>
      </c>
      <c r="G2016">
        <f>LN(F2016/参数实验室!$E$58)/参数实验室!$E$59</f>
        <v>-0.30446409718263645</v>
      </c>
      <c r="H2016">
        <f>INDEX(神经网络!$F$10:$BN$70,MATCH(ROUND(G2016*2,1)/2,神经网络!$D$10:$D$70,0),MATCH(ROUND(E2016*2,1)/2,神经网络!$F$8:$BN$8,0))</f>
        <v>-0.66206424912067985</v>
      </c>
      <c r="I2016">
        <f t="shared" si="104"/>
        <v>1755.2741048057233</v>
      </c>
      <c r="J2016">
        <f t="shared" si="105"/>
        <v>168.6245560831567</v>
      </c>
      <c r="K2016">
        <f t="shared" si="106"/>
        <v>10.409362346609322</v>
      </c>
    </row>
    <row r="2017" spans="1:11">
      <c r="A2017" s="862">
        <v>42420</v>
      </c>
      <c r="B2017">
        <v>422.16300000000001</v>
      </c>
      <c r="C2017">
        <v>337.76022399999999</v>
      </c>
      <c r="D2017">
        <v>1.444798</v>
      </c>
      <c r="E2017">
        <f>LN(D2017/参数实验室!$E$53)/参数实验室!$E$55</f>
        <v>-0.25885505972382727</v>
      </c>
      <c r="F2017">
        <f t="shared" si="103"/>
        <v>0.80007064569846242</v>
      </c>
      <c r="G2017">
        <f>LN(F2017/参数实验室!$E$58)/参数实验室!$E$59</f>
        <v>-0.30760147344399502</v>
      </c>
      <c r="H2017">
        <f>INDEX(神经网络!$F$10:$BN$70,MATCH(ROUND(G2017*2,1)/2,神经网络!$D$10:$D$70,0),MATCH(ROUND(E2017*2,1)/2,神经网络!$F$8:$BN$8,0))</f>
        <v>-0.61665781966410194</v>
      </c>
      <c r="I2017">
        <f t="shared" si="104"/>
        <v>1756.4483363472859</v>
      </c>
      <c r="J2017">
        <f t="shared" si="105"/>
        <v>168.45417182075695</v>
      </c>
      <c r="K2017">
        <f t="shared" si="106"/>
        <v>10.426861604924978</v>
      </c>
    </row>
    <row r="2018" spans="1:11">
      <c r="A2018" s="862">
        <v>42421</v>
      </c>
      <c r="B2018">
        <v>438.63299999999998</v>
      </c>
      <c r="C2018">
        <v>347.87174800000003</v>
      </c>
      <c r="D2018">
        <v>1.4389620000000001</v>
      </c>
      <c r="E2018">
        <f>LN(D2018/参数实验室!$E$53)/参数实验室!$E$55</f>
        <v>-0.26363010988832714</v>
      </c>
      <c r="F2018">
        <f t="shared" si="103"/>
        <v>0.79308156933016904</v>
      </c>
      <c r="G2018">
        <f>LN(F2018/参数实验室!$E$58)/参数实验室!$E$59</f>
        <v>-0.31220651806829386</v>
      </c>
      <c r="H2018">
        <f>INDEX(神经网络!$F$10:$BN$70,MATCH(ROUND(G2018*2,1)/2,神经网络!$D$10:$D$70,0),MATCH(ROUND(E2018*2,1)/2,神经网络!$F$8:$BN$8,0))</f>
        <v>-0.61665781966410194</v>
      </c>
      <c r="I2018">
        <f t="shared" si="104"/>
        <v>1714.1918818598206</v>
      </c>
      <c r="J2018">
        <f t="shared" si="105"/>
        <v>175.02613622760424</v>
      </c>
      <c r="K2018">
        <f t="shared" si="106"/>
        <v>9.7939194614379357</v>
      </c>
    </row>
    <row r="2019" spans="1:11">
      <c r="A2019" s="862">
        <v>42422</v>
      </c>
      <c r="B2019">
        <v>437.11200000000002</v>
      </c>
      <c r="C2019">
        <v>359.25905399999999</v>
      </c>
      <c r="D2019">
        <v>1.4338869999999999</v>
      </c>
      <c r="E2019">
        <f>LN(D2019/参数实验室!$E$53)/参数实验室!$E$55</f>
        <v>-0.26779827462042849</v>
      </c>
      <c r="F2019">
        <f t="shared" si="103"/>
        <v>0.82189245319277437</v>
      </c>
      <c r="G2019">
        <f>LN(F2019/参数实验室!$E$58)/参数实验室!$E$59</f>
        <v>-0.29347790303661037</v>
      </c>
      <c r="H2019">
        <f>INDEX(神经网络!$F$10:$BN$70,MATCH(ROUND(G2019*2,1)/2,神经网络!$D$10:$D$70,0),MATCH(ROUND(E2019*2,1)/2,神经网络!$F$8:$BN$8,0))</f>
        <v>-0.61665781966410194</v>
      </c>
      <c r="I2019">
        <f t="shared" si="104"/>
        <v>1717.8573680610998</v>
      </c>
      <c r="J2019">
        <f t="shared" si="105"/>
        <v>174.4192171102506</v>
      </c>
      <c r="K2019">
        <f t="shared" si="106"/>
        <v>9.849014326071881</v>
      </c>
    </row>
    <row r="2020" spans="1:11">
      <c r="A2020" s="862">
        <v>42423</v>
      </c>
      <c r="B2020">
        <v>438.69200000000001</v>
      </c>
      <c r="C2020">
        <v>367.29951299999999</v>
      </c>
      <c r="D2020">
        <v>1.3770169999999999</v>
      </c>
      <c r="E2020">
        <f>LN(D2020/参数实验室!$E$53)/参数实验室!$E$55</f>
        <v>-0.3155421488937119</v>
      </c>
      <c r="F2020">
        <f t="shared" si="103"/>
        <v>0.83726056777876046</v>
      </c>
      <c r="G2020">
        <f>LN(F2020/参数实验室!$E$58)/参数实验室!$E$59</f>
        <v>-0.28375457111614788</v>
      </c>
      <c r="H2020">
        <f>INDEX(神经网络!$F$10:$BN$70,MATCH(ROUND(G2020*2,1)/2,神经网络!$D$10:$D$70,0),MATCH(ROUND(E2020*2,1)/2,神经网络!$F$8:$BN$8,0))</f>
        <v>-0.66206424912067985</v>
      </c>
      <c r="I2020">
        <f t="shared" si="104"/>
        <v>1714.0282769289638</v>
      </c>
      <c r="J2020">
        <f t="shared" si="105"/>
        <v>175.04967878376723</v>
      </c>
      <c r="K2020">
        <f t="shared" si="106"/>
        <v>9.7916676502231308</v>
      </c>
    </row>
    <row r="2021" spans="1:11">
      <c r="A2021" s="862">
        <v>42424</v>
      </c>
      <c r="B2021">
        <v>423.6</v>
      </c>
      <c r="C2021">
        <v>377.64053899999999</v>
      </c>
      <c r="D2021">
        <v>1.3888860000000001</v>
      </c>
      <c r="E2021">
        <f>LN(D2021/参数实验室!$E$53)/参数实验室!$E$55</f>
        <v>-0.30541700914573067</v>
      </c>
      <c r="F2021">
        <f t="shared" si="103"/>
        <v>0.89150268885741257</v>
      </c>
      <c r="G2021">
        <f>LN(F2021/参数实验室!$E$58)/参数实验室!$E$59</f>
        <v>-0.25080784539347339</v>
      </c>
      <c r="H2021">
        <f>INDEX(神经网络!$F$10:$BN$70,MATCH(ROUND(G2021*2,1)/2,神经网络!$D$10:$D$70,0),MATCH(ROUND(E2021*2,1)/2,神经网络!$F$8:$BN$8,0))</f>
        <v>-0.57111060903130884</v>
      </c>
      <c r="I2021">
        <f t="shared" si="104"/>
        <v>1753.0678627242582</v>
      </c>
      <c r="J2021">
        <f t="shared" si="105"/>
        <v>169.02757272255661</v>
      </c>
      <c r="K2021">
        <f t="shared" si="106"/>
        <v>10.371490488133317</v>
      </c>
    </row>
    <row r="2022" spans="1:11">
      <c r="A2022" s="862">
        <v>42425</v>
      </c>
      <c r="B2022">
        <v>427.71899999999999</v>
      </c>
      <c r="C2022">
        <v>379.12226900000002</v>
      </c>
      <c r="D2022">
        <v>1.3886989999999999</v>
      </c>
      <c r="E2022">
        <f>LN(D2022/参数实验室!$E$53)/参数实验室!$E$55</f>
        <v>-0.30557586214713744</v>
      </c>
      <c r="F2022">
        <f t="shared" si="103"/>
        <v>0.88638164075011872</v>
      </c>
      <c r="G2022">
        <f>LN(F2022/参数实验室!$E$58)/参数实验室!$E$59</f>
        <v>-0.25383145068949159</v>
      </c>
      <c r="H2022">
        <f>INDEX(神经网络!$F$10:$BN$70,MATCH(ROUND(G2022*2,1)/2,神经网络!$D$10:$D$70,0),MATCH(ROUND(E2022*2,1)/2,神经网络!$F$8:$BN$8,0))</f>
        <v>-0.57111060903130884</v>
      </c>
      <c r="I2022">
        <f t="shared" si="104"/>
        <v>1743.3324403873123</v>
      </c>
      <c r="J2022">
        <f t="shared" si="105"/>
        <v>170.67116236383188</v>
      </c>
      <c r="K2022">
        <f t="shared" si="106"/>
        <v>10.214569445955529</v>
      </c>
    </row>
    <row r="2023" spans="1:11">
      <c r="A2023" s="862">
        <v>42426</v>
      </c>
      <c r="B2023">
        <v>423.06</v>
      </c>
      <c r="C2023">
        <v>382.95409699999999</v>
      </c>
      <c r="D2023">
        <v>1.4125490000000001</v>
      </c>
      <c r="E2023">
        <f>LN(D2023/参数实验室!$E$53)/参数实验室!$E$55</f>
        <v>-0.28548639146990656</v>
      </c>
      <c r="F2023">
        <f t="shared" si="103"/>
        <v>0.90520043729021882</v>
      </c>
      <c r="G2023">
        <f>LN(F2023/参数实验室!$E$58)/参数实验室!$E$59</f>
        <v>-0.24280490062889779</v>
      </c>
      <c r="H2023">
        <f>INDEX(神经网络!$F$10:$BN$70,MATCH(ROUND(G2023*2,1)/2,神经网络!$D$10:$D$70,0),MATCH(ROUND(E2023*2,1)/2,神经网络!$F$8:$BN$8,0))</f>
        <v>-0.57111060903130884</v>
      </c>
      <c r="I2023">
        <f t="shared" si="104"/>
        <v>1754.1775665136088</v>
      </c>
      <c r="J2023">
        <f t="shared" si="105"/>
        <v>168.81209847970914</v>
      </c>
      <c r="K2023">
        <f t="shared" si="106"/>
        <v>10.391302414408747</v>
      </c>
    </row>
    <row r="2024" spans="1:11">
      <c r="A2024" s="862">
        <v>42427</v>
      </c>
      <c r="B2024">
        <v>434.23099999999999</v>
      </c>
      <c r="C2024">
        <v>383.01197500000001</v>
      </c>
      <c r="D2024">
        <v>1.4157770000000001</v>
      </c>
      <c r="E2024">
        <f>LN(D2024/参数实验室!$E$53)/参数实验室!$E$55</f>
        <v>-0.2827934592371501</v>
      </c>
      <c r="F2024">
        <f t="shared" si="103"/>
        <v>0.88204659501509564</v>
      </c>
      <c r="G2024">
        <f>LN(F2024/参数实验室!$E$58)/参数实验室!$E$59</f>
        <v>-0.25640466320944288</v>
      </c>
      <c r="H2024">
        <f>INDEX(神经网络!$F$10:$BN$70,MATCH(ROUND(G2024*2,1)/2,神经网络!$D$10:$D$70,0),MATCH(ROUND(E2024*2,1)/2,神经网络!$F$8:$BN$8,0))</f>
        <v>-0.57111060903130884</v>
      </c>
      <c r="I2024">
        <f t="shared" si="104"/>
        <v>1727.7240222586408</v>
      </c>
      <c r="J2024">
        <f t="shared" si="105"/>
        <v>173.26962212202187</v>
      </c>
      <c r="K2024">
        <f t="shared" si="106"/>
        <v>9.9713036890097424</v>
      </c>
    </row>
    <row r="2025" spans="1:11">
      <c r="A2025" s="862">
        <v>42428</v>
      </c>
      <c r="B2025">
        <v>432.21199999999999</v>
      </c>
      <c r="C2025">
        <v>391.75068800000003</v>
      </c>
      <c r="D2025">
        <v>1.414898</v>
      </c>
      <c r="E2025">
        <f>LN(D2025/参数实验室!$E$53)/参数实验室!$E$55</f>
        <v>-0.2835261488852257</v>
      </c>
      <c r="F2025">
        <f t="shared" si="103"/>
        <v>0.90638549600658946</v>
      </c>
      <c r="G2025">
        <f>LN(F2025/参数实验室!$E$58)/参数实验室!$E$59</f>
        <v>-0.24211822832054769</v>
      </c>
      <c r="H2025">
        <f>INDEX(神经网络!$F$10:$BN$70,MATCH(ROUND(G2025*2,1)/2,神经网络!$D$10:$D$70,0),MATCH(ROUND(E2025*2,1)/2,神经网络!$F$8:$BN$8,0))</f>
        <v>-0.57111060903130884</v>
      </c>
      <c r="I2025">
        <f t="shared" si="104"/>
        <v>1732.3118815916537</v>
      </c>
      <c r="J2025">
        <f t="shared" si="105"/>
        <v>172.46398786959779</v>
      </c>
      <c r="K2025">
        <f t="shared" si="106"/>
        <v>10.044484665989961</v>
      </c>
    </row>
    <row r="2026" spans="1:11">
      <c r="A2026" s="862">
        <v>42429</v>
      </c>
      <c r="B2026">
        <v>432.37299999999999</v>
      </c>
      <c r="C2026">
        <v>405.59655700000002</v>
      </c>
      <c r="D2026">
        <v>1.427189</v>
      </c>
      <c r="E2026">
        <f>LN(D2026/参数实验室!$E$53)/参数实验室!$E$55</f>
        <v>-0.27332207172624678</v>
      </c>
      <c r="F2026">
        <f t="shared" si="103"/>
        <v>0.93807096419064107</v>
      </c>
      <c r="G2026">
        <f>LN(F2026/参数实验室!$E$58)/参数实验室!$E$59</f>
        <v>-0.2240837746509147</v>
      </c>
      <c r="H2026">
        <f>INDEX(神经网络!$F$10:$BN$70,MATCH(ROUND(G2026*2,1)/2,神经网络!$D$10:$D$70,0),MATCH(ROUND(E2026*2,1)/2,神经网络!$F$8:$BN$8,0))</f>
        <v>-0.42752259638389339</v>
      </c>
      <c r="I2026">
        <f t="shared" si="104"/>
        <v>1731.9433494530499</v>
      </c>
      <c r="J2026">
        <f t="shared" si="105"/>
        <v>172.5282311160764</v>
      </c>
      <c r="K2026">
        <f t="shared" si="106"/>
        <v>10.038608396140134</v>
      </c>
    </row>
    <row r="2027" spans="1:11">
      <c r="A2027" s="862">
        <v>42430</v>
      </c>
      <c r="B2027">
        <v>438.97300000000001</v>
      </c>
      <c r="C2027">
        <v>416.36481900000001</v>
      </c>
      <c r="D2027">
        <v>1.4083669999999999</v>
      </c>
      <c r="E2027">
        <f>LN(D2027/参数实验室!$E$53)/参数实验室!$E$55</f>
        <v>-0.28898435573452308</v>
      </c>
      <c r="F2027">
        <f t="shared" si="103"/>
        <v>0.94849755907538735</v>
      </c>
      <c r="G2027">
        <f>LN(F2027/参数实验室!$E$58)/参数实验室!$E$59</f>
        <v>-0.21828224013691053</v>
      </c>
      <c r="H2027">
        <f>INDEX(神经网络!$F$10:$BN$70,MATCH(ROUND(G2027*2,1)/2,神经网络!$D$10:$D$70,0),MATCH(ROUND(E2027*2,1)/2,神经网络!$F$8:$BN$8,0))</f>
        <v>-0.47296584440234324</v>
      </c>
      <c r="I2027">
        <f t="shared" si="104"/>
        <v>1720.6407554987172</v>
      </c>
      <c r="J2027">
        <f t="shared" si="105"/>
        <v>175.16180519532304</v>
      </c>
      <c r="K2027">
        <f t="shared" si="106"/>
        <v>9.8231503927470349</v>
      </c>
    </row>
    <row r="2028" spans="1:11">
      <c r="A2028" s="862">
        <v>42431</v>
      </c>
      <c r="B2028">
        <v>435.1</v>
      </c>
      <c r="C2028">
        <v>417.77586000000002</v>
      </c>
      <c r="D2028">
        <v>1.3766590000000001</v>
      </c>
      <c r="E2028">
        <f>LN(D2028/参数实验室!$E$53)/参数实验室!$E$55</f>
        <v>-0.31584890369254909</v>
      </c>
      <c r="F2028">
        <f t="shared" si="103"/>
        <v>0.96018354401287065</v>
      </c>
      <c r="G2028">
        <f>LN(F2028/参数实验室!$E$58)/参数实验室!$E$59</f>
        <v>-0.21185527538932317</v>
      </c>
      <c r="H2028">
        <f>INDEX(神经网络!$F$10:$BN$70,MATCH(ROUND(G2028*2,1)/2,神经网络!$D$10:$D$70,0),MATCH(ROUND(E2028*2,1)/2,神经网络!$F$8:$BN$8,0))</f>
        <v>-0.47296584440234324</v>
      </c>
      <c r="I2028">
        <f t="shared" si="104"/>
        <v>1727.8208419374159</v>
      </c>
      <c r="J2028">
        <f t="shared" si="105"/>
        <v>173.61637604245604</v>
      </c>
      <c r="K2028">
        <f t="shared" si="106"/>
        <v>9.9519462467923869</v>
      </c>
    </row>
    <row r="2029" spans="1:11">
      <c r="A2029" s="862">
        <v>42432</v>
      </c>
      <c r="B2029">
        <v>420.77300000000002</v>
      </c>
      <c r="C2029">
        <v>430.34371499999997</v>
      </c>
      <c r="D2029">
        <v>1.363707</v>
      </c>
      <c r="E2029">
        <f>LN(D2029/参数实验室!$E$53)/参数实验室!$E$55</f>
        <v>-0.32700090148902028</v>
      </c>
      <c r="F2029">
        <f t="shared" si="103"/>
        <v>1.0227455540160608</v>
      </c>
      <c r="G2029">
        <f>LN(F2029/参数实验室!$E$58)/参数实验室!$E$59</f>
        <v>-0.1787256736977795</v>
      </c>
      <c r="H2029">
        <f>INDEX(神经网络!$F$10:$BN$70,MATCH(ROUND(G2029*2,1)/2,神经网络!$D$10:$D$70,0),MATCH(ROUND(E2029*2,1)/2,神经网络!$F$8:$BN$8,0))</f>
        <v>-0.52216762790515436</v>
      </c>
      <c r="I2029">
        <f t="shared" si="104"/>
        <v>1754.7296626415746</v>
      </c>
      <c r="J2029">
        <f t="shared" si="105"/>
        <v>167.89952515861262</v>
      </c>
      <c r="K2029">
        <f t="shared" si="106"/>
        <v>10.451069834675845</v>
      </c>
    </row>
    <row r="2030" spans="1:11">
      <c r="A2030" s="862">
        <v>42433</v>
      </c>
      <c r="B2030">
        <v>422.76299999999998</v>
      </c>
      <c r="C2030">
        <v>437.44129400000003</v>
      </c>
      <c r="D2030">
        <v>1.3276209999999999</v>
      </c>
      <c r="E2030">
        <f>LN(D2030/参数实验室!$E$53)/参数实验室!$E$55</f>
        <v>-0.35863965164249678</v>
      </c>
      <c r="F2030">
        <f t="shared" si="103"/>
        <v>1.0347199116289743</v>
      </c>
      <c r="G2030">
        <f>LN(F2030/参数实验室!$E$58)/参数实验室!$E$59</f>
        <v>-0.17261635028793237</v>
      </c>
      <c r="H2030">
        <f>INDEX(神经网络!$F$10:$BN$70,MATCH(ROUND(G2030*2,1)/2,神经网络!$D$10:$D$70,0),MATCH(ROUND(E2030*2,1)/2,神经网络!$F$8:$BN$8,0))</f>
        <v>-0.42438257751774672</v>
      </c>
      <c r="I2030">
        <f t="shared" si="104"/>
        <v>1750.3962966203301</v>
      </c>
      <c r="J2030">
        <f t="shared" si="105"/>
        <v>168.69358764614302</v>
      </c>
      <c r="K2030">
        <f t="shared" si="106"/>
        <v>10.37618750685424</v>
      </c>
    </row>
    <row r="2031" spans="1:11">
      <c r="A2031" s="862">
        <v>42434</v>
      </c>
      <c r="B2031">
        <v>409.24799999999999</v>
      </c>
      <c r="C2031">
        <v>442.943129</v>
      </c>
      <c r="D2031">
        <v>1.2930090000000001</v>
      </c>
      <c r="E2031">
        <f>LN(D2031/参数实验室!$E$53)/参数实验室!$E$55</f>
        <v>-0.38980467214925218</v>
      </c>
      <c r="F2031">
        <f t="shared" si="103"/>
        <v>1.0823342545351473</v>
      </c>
      <c r="G2031">
        <f>LN(F2031/参数实验室!$E$58)/参数实验室!$E$59</f>
        <v>-0.14900354359443013</v>
      </c>
      <c r="H2031">
        <f>INDEX(神经网络!$F$10:$BN$70,MATCH(ROUND(G2031*2,1)/2,神经网络!$D$10:$D$70,0),MATCH(ROUND(E2031*2,1)/2,神经网络!$F$8:$BN$8,0))</f>
        <v>-0.46789075911576716</v>
      </c>
      <c r="I2031">
        <f t="shared" si="104"/>
        <v>1774.1435294857499</v>
      </c>
      <c r="J2031">
        <f t="shared" si="105"/>
        <v>163.30074617932206</v>
      </c>
      <c r="K2031">
        <f t="shared" si="106"/>
        <v>10.864270807051589</v>
      </c>
    </row>
    <row r="2032" spans="1:11">
      <c r="A2032" s="862">
        <v>42435</v>
      </c>
      <c r="B2032">
        <v>396.18700000000001</v>
      </c>
      <c r="C2032">
        <v>455.05032399999999</v>
      </c>
      <c r="D2032">
        <v>1.31352</v>
      </c>
      <c r="E2032">
        <f>LN(D2032/参数实验室!$E$53)/参数实验室!$E$55</f>
        <v>-0.37123713020288956</v>
      </c>
      <c r="F2032">
        <f t="shared" si="103"/>
        <v>1.1485745973492314</v>
      </c>
      <c r="G2032">
        <f>LN(F2032/参数实验室!$E$58)/参数实验室!$E$59</f>
        <v>-0.11782635401844369</v>
      </c>
      <c r="H2032">
        <f>INDEX(神经网络!$F$10:$BN$70,MATCH(ROUND(G2032*2,1)/2,神经网络!$D$10:$D$70,0),MATCH(ROUND(E2032*2,1)/2,神经网络!$F$8:$BN$8,0))</f>
        <v>-0.32074218239021657</v>
      </c>
      <c r="I2032">
        <f t="shared" si="104"/>
        <v>1800.636038046375</v>
      </c>
      <c r="J2032">
        <f t="shared" si="105"/>
        <v>158.08906268704322</v>
      </c>
      <c r="K2032">
        <f t="shared" si="106"/>
        <v>11.390010209693987</v>
      </c>
    </row>
    <row r="2033" spans="1:11">
      <c r="A2033" s="862">
        <v>42436</v>
      </c>
      <c r="B2033">
        <v>407.05799999999999</v>
      </c>
      <c r="C2033">
        <v>476.035526</v>
      </c>
      <c r="D2033">
        <v>1.343092</v>
      </c>
      <c r="E2033">
        <f>LN(D2033/参数实验室!$E$53)/参数实验室!$E$55</f>
        <v>-0.34497126675681389</v>
      </c>
      <c r="F2033">
        <f t="shared" si="103"/>
        <v>1.1694538026522019</v>
      </c>
      <c r="G2033">
        <f>LN(F2033/参数实验室!$E$58)/参数实验室!$E$59</f>
        <v>-0.10837104993722933</v>
      </c>
      <c r="H2033">
        <f>INDEX(神经网络!$F$10:$BN$70,MATCH(ROUND(G2033*2,1)/2,神经网络!$D$10:$D$70,0),MATCH(ROUND(E2033*2,1)/2,神经网络!$F$8:$BN$8,0))</f>
        <v>-0.32074218239021657</v>
      </c>
      <c r="I2033">
        <f t="shared" si="104"/>
        <v>1784.7888835295148</v>
      </c>
      <c r="J2033">
        <f t="shared" si="105"/>
        <v>162.42687841666293</v>
      </c>
      <c r="K2033">
        <f t="shared" si="106"/>
        <v>10.98826069261218</v>
      </c>
    </row>
    <row r="2034" spans="1:11">
      <c r="A2034" s="862">
        <v>42437</v>
      </c>
      <c r="B2034">
        <v>414.27100000000002</v>
      </c>
      <c r="C2034">
        <v>483.48468700000001</v>
      </c>
      <c r="D2034">
        <v>1.3371249999999999</v>
      </c>
      <c r="E2034">
        <f>LN(D2034/参数实验室!$E$53)/参数实验室!$E$55</f>
        <v>-0.35022427368670794</v>
      </c>
      <c r="F2034">
        <f t="shared" si="103"/>
        <v>1.1670734543330332</v>
      </c>
      <c r="G2034">
        <f>LN(F2034/参数实验室!$E$58)/参数实验室!$E$59</f>
        <v>-0.10944044544095032</v>
      </c>
      <c r="H2034">
        <f>INDEX(神经网络!$F$10:$BN$70,MATCH(ROUND(G2034*2,1)/2,神经网络!$D$10:$D$70,0),MATCH(ROUND(E2034*2,1)/2,神经网络!$F$8:$BN$8,0))</f>
        <v>-0.32074218239021657</v>
      </c>
      <c r="I2034">
        <f t="shared" si="104"/>
        <v>1774.6450393361906</v>
      </c>
      <c r="J2034">
        <f t="shared" si="105"/>
        <v>165.30505566417901</v>
      </c>
      <c r="K2034">
        <f t="shared" si="106"/>
        <v>10.735576308938926</v>
      </c>
    </row>
    <row r="2035" spans="1:11">
      <c r="A2035" s="862">
        <v>42438</v>
      </c>
      <c r="B2035">
        <v>411.899</v>
      </c>
      <c r="C2035">
        <v>477.47751499999998</v>
      </c>
      <c r="D2035">
        <v>1.3411660000000001</v>
      </c>
      <c r="E2035">
        <f>LN(D2035/参数实验室!$E$53)/参数实验室!$E$55</f>
        <v>-0.3466642524070932</v>
      </c>
      <c r="F2035">
        <f t="shared" si="103"/>
        <v>1.1592101825933057</v>
      </c>
      <c r="G2035">
        <f>LN(F2035/参数实验室!$E$58)/参数实验室!$E$59</f>
        <v>-0.11298866769313456</v>
      </c>
      <c r="H2035">
        <f>INDEX(神经网络!$F$10:$BN$70,MATCH(ROUND(G2035*2,1)/2,神经网络!$D$10:$D$70,0),MATCH(ROUND(E2035*2,1)/2,神经网络!$F$8:$BN$8,0))</f>
        <v>-0.32074218239021657</v>
      </c>
      <c r="I2035">
        <f t="shared" si="104"/>
        <v>1777.9041396745738</v>
      </c>
      <c r="J2035">
        <f t="shared" si="105"/>
        <v>164.35856510115281</v>
      </c>
      <c r="K2035">
        <f t="shared" si="106"/>
        <v>10.817228408999439</v>
      </c>
    </row>
    <row r="2036" spans="1:11">
      <c r="A2036" s="862">
        <v>42439</v>
      </c>
      <c r="B2036">
        <v>413.95499999999998</v>
      </c>
      <c r="C2036">
        <v>484.62949400000002</v>
      </c>
      <c r="D2036">
        <v>1.3527009999999999</v>
      </c>
      <c r="E2036">
        <f>LN(D2036/参数实验室!$E$53)/参数实验室!$E$55</f>
        <v>-0.33656090518108184</v>
      </c>
      <c r="F2036">
        <f t="shared" si="103"/>
        <v>1.1707298957616168</v>
      </c>
      <c r="G2036">
        <f>LN(F2036/参数实验室!$E$58)/参数实验室!$E$59</f>
        <v>-0.10779864812564235</v>
      </c>
      <c r="H2036">
        <f>INDEX(神经网络!$F$10:$BN$70,MATCH(ROUND(G2036*2,1)/2,神经网络!$D$10:$D$70,0),MATCH(ROUND(E2036*2,1)/2,神经网络!$F$8:$BN$8,0))</f>
        <v>-0.32074218239021657</v>
      </c>
      <c r="I2036">
        <f t="shared" si="104"/>
        <v>1775.057734018103</v>
      </c>
      <c r="J2036">
        <f t="shared" si="105"/>
        <v>165.17896332947569</v>
      </c>
      <c r="K2036">
        <f t="shared" si="106"/>
        <v>10.746269974327593</v>
      </c>
    </row>
    <row r="2037" spans="1:11">
      <c r="A2037" s="862">
        <v>42440</v>
      </c>
      <c r="B2037">
        <v>417.27</v>
      </c>
      <c r="C2037">
        <v>486.34008399999999</v>
      </c>
      <c r="D2037">
        <v>1.3622909999999999</v>
      </c>
      <c r="E2037">
        <f>LN(D2037/参数实验室!$E$53)/参数实验室!$E$55</f>
        <v>-0.32822653022661491</v>
      </c>
      <c r="F2037">
        <f t="shared" si="103"/>
        <v>1.1655285163083855</v>
      </c>
      <c r="G2037">
        <f>LN(F2037/参数实验室!$E$58)/参数实验室!$E$59</f>
        <v>-0.11013569229173852</v>
      </c>
      <c r="H2037">
        <f>INDEX(神经网络!$F$10:$BN$70,MATCH(ROUND(G2037*2,1)/2,神经网络!$D$10:$D$70,0),MATCH(ROUND(E2037*2,1)/2,神经网络!$F$8:$BN$8,0))</f>
        <v>-0.32074218239021657</v>
      </c>
      <c r="I2037">
        <f t="shared" si="104"/>
        <v>1770.4984256868877</v>
      </c>
      <c r="J2037">
        <f t="shared" si="105"/>
        <v>166.50173576473367</v>
      </c>
      <c r="K2037">
        <f t="shared" si="106"/>
        <v>10.633513323780573</v>
      </c>
    </row>
    <row r="2038" spans="1:11">
      <c r="A2038" s="862">
        <v>42441</v>
      </c>
      <c r="B2038">
        <v>421.65800000000002</v>
      </c>
      <c r="C2038">
        <v>502.73666900000001</v>
      </c>
      <c r="D2038">
        <v>1.3323160000000001</v>
      </c>
      <c r="E2038">
        <f>LN(D2038/参数实验室!$E$53)/参数实验室!$E$55</f>
        <v>-0.35447493102493255</v>
      </c>
      <c r="F2038">
        <f t="shared" si="103"/>
        <v>1.1922853805690867</v>
      </c>
      <c r="G2038">
        <f>LN(F2038/参数实验室!$E$58)/参数实验室!$E$59</f>
        <v>-9.8222918942543369E-2</v>
      </c>
      <c r="H2038">
        <f>INDEX(神经网络!$F$10:$BN$70,MATCH(ROUND(G2038*2,1)/2,神经网络!$D$10:$D$70,0),MATCH(ROUND(E2038*2,1)/2,神经网络!$F$8:$BN$8,0))</f>
        <v>-0.32074218239021657</v>
      </c>
      <c r="I2038">
        <f t="shared" si="104"/>
        <v>1764.5266830618855</v>
      </c>
      <c r="J2038">
        <f t="shared" si="105"/>
        <v>168.25266350105704</v>
      </c>
      <c r="K2038">
        <f t="shared" si="106"/>
        <v>10.487362555486676</v>
      </c>
    </row>
    <row r="2039" spans="1:11">
      <c r="A2039" s="862">
        <v>42442</v>
      </c>
      <c r="B2039">
        <v>412.75</v>
      </c>
      <c r="C2039">
        <v>516.28909199999998</v>
      </c>
      <c r="D2039">
        <v>1.337</v>
      </c>
      <c r="E2039">
        <f>LN(D2039/参数实验室!$E$53)/参数实验室!$E$55</f>
        <v>-0.350334567076586</v>
      </c>
      <c r="F2039">
        <f t="shared" si="103"/>
        <v>1.2508518279830405</v>
      </c>
      <c r="G2039">
        <f>LN(F2039/参数实验室!$E$58)/参数实验室!$E$59</f>
        <v>-7.3054683083225908E-2</v>
      </c>
      <c r="H2039">
        <f>INDEX(神经网络!$F$10:$BN$70,MATCH(ROUND(G2039*2,1)/2,神经网络!$D$10:$D$70,0),MATCH(ROUND(E2039*2,1)/2,神经网络!$F$8:$BN$8,0))</f>
        <v>-0.21281428879386982</v>
      </c>
      <c r="I2039">
        <f t="shared" si="104"/>
        <v>1776.483185972045</v>
      </c>
      <c r="J2039">
        <f t="shared" si="105"/>
        <v>164.6981365468254</v>
      </c>
      <c r="K2039">
        <f t="shared" si="106"/>
        <v>10.786298031167902</v>
      </c>
    </row>
    <row r="2040" spans="1:11">
      <c r="A2040" s="862">
        <v>42443</v>
      </c>
      <c r="B2040">
        <v>414.49299999999999</v>
      </c>
      <c r="C2040">
        <v>518.11796700000002</v>
      </c>
      <c r="D2040">
        <v>1.3466769999999999</v>
      </c>
      <c r="E2040">
        <f>LN(D2040/参数实验室!$E$53)/参数实验室!$E$55</f>
        <v>-0.3418264480872073</v>
      </c>
      <c r="F2040">
        <f t="shared" si="103"/>
        <v>1.2500041424101251</v>
      </c>
      <c r="G2040">
        <f>LN(F2040/参数实验室!$E$58)/参数实验室!$E$59</f>
        <v>-7.3410490232868053E-2</v>
      </c>
      <c r="H2040">
        <f>INDEX(神经网络!$F$10:$BN$70,MATCH(ROUND(G2040*2,1)/2,神经网络!$D$10:$D$70,0),MATCH(ROUND(E2040*2,1)/2,神经网络!$F$8:$BN$8,0))</f>
        <v>-0.21281428879386982</v>
      </c>
      <c r="I2040">
        <f t="shared" si="104"/>
        <v>1774.8866739597636</v>
      </c>
      <c r="J2040">
        <f t="shared" si="105"/>
        <v>165.39363951957188</v>
      </c>
      <c r="K2040">
        <f t="shared" si="106"/>
        <v>10.731287364588963</v>
      </c>
    </row>
    <row r="2041" spans="1:11">
      <c r="A2041" s="862">
        <v>42444</v>
      </c>
      <c r="B2041">
        <v>416.66</v>
      </c>
      <c r="C2041">
        <v>520.33582100000001</v>
      </c>
      <c r="D2041">
        <v>1.3470279999999999</v>
      </c>
      <c r="E2041">
        <f>LN(D2041/参数实验室!$E$53)/参数实验室!$E$55</f>
        <v>-0.34151899542184261</v>
      </c>
      <c r="F2041">
        <f t="shared" si="103"/>
        <v>1.2488259516152258</v>
      </c>
      <c r="G2041">
        <f>LN(F2041/参数实验室!$E$58)/参数实验室!$E$59</f>
        <v>-7.3905424441901943E-2</v>
      </c>
      <c r="H2041">
        <f>INDEX(神经网络!$F$10:$BN$70,MATCH(ROUND(G2041*2,1)/2,神经网络!$D$10:$D$70,0),MATCH(ROUND(E2041*2,1)/2,神经网络!$F$8:$BN$8,0))</f>
        <v>-0.21281428879386982</v>
      </c>
      <c r="I2041">
        <f t="shared" si="104"/>
        <v>1772.9119194081386</v>
      </c>
      <c r="J2041">
        <f t="shared" si="105"/>
        <v>166.2583296755912</v>
      </c>
      <c r="K2041">
        <f t="shared" si="106"/>
        <v>10.663597564510022</v>
      </c>
    </row>
    <row r="2042" spans="1:11">
      <c r="A2042" s="862">
        <v>42445</v>
      </c>
      <c r="B2042">
        <v>416.81200000000001</v>
      </c>
      <c r="C2042">
        <v>520.750134</v>
      </c>
      <c r="D2042">
        <v>1.352006</v>
      </c>
      <c r="E2042">
        <f>LN(D2042/参数实验室!$E$53)/参数实验室!$E$55</f>
        <v>-0.33716720266366068</v>
      </c>
      <c r="F2042">
        <f t="shared" si="103"/>
        <v>1.2493645432473153</v>
      </c>
      <c r="G2042">
        <f>LN(F2042/参数实验室!$E$58)/参数实验室!$E$59</f>
        <v>-7.3679115038649365E-2</v>
      </c>
      <c r="H2042">
        <f>INDEX(神经网络!$F$10:$BN$70,MATCH(ROUND(G2042*2,1)/2,神经网络!$D$10:$D$70,0),MATCH(ROUND(E2042*2,1)/2,神经网络!$F$8:$BN$8,0))</f>
        <v>-0.21281428879386982</v>
      </c>
      <c r="I2042">
        <f t="shared" si="104"/>
        <v>1772.7742778050044</v>
      </c>
      <c r="J2042">
        <f t="shared" si="105"/>
        <v>166.31898168468896</v>
      </c>
      <c r="K2042">
        <f t="shared" si="106"/>
        <v>10.65888126447207</v>
      </c>
    </row>
    <row r="2043" spans="1:11">
      <c r="A2043" s="862">
        <v>42446</v>
      </c>
      <c r="B2043">
        <v>418.59500000000003</v>
      </c>
      <c r="C2043">
        <v>520.06359199999997</v>
      </c>
      <c r="D2043">
        <v>1.356387</v>
      </c>
      <c r="E2043">
        <f>LN(D2043/参数实验室!$E$53)/参数实验室!$E$55</f>
        <v>-0.33335054572379502</v>
      </c>
      <c r="F2043">
        <f t="shared" si="103"/>
        <v>1.2424027807307778</v>
      </c>
      <c r="G2043">
        <f>LN(F2043/参数实验室!$E$58)/参数实验室!$E$59</f>
        <v>-7.6611907900985793E-2</v>
      </c>
      <c r="H2043">
        <f>INDEX(神经网络!$F$10:$BN$70,MATCH(ROUND(G2043*2,1)/2,神经网络!$D$10:$D$70,0),MATCH(ROUND(E2043*2,1)/2,神经网络!$F$8:$BN$8,0))</f>
        <v>-0.32074218239021657</v>
      </c>
      <c r="I2043">
        <f t="shared" si="104"/>
        <v>1771.1604196723918</v>
      </c>
      <c r="J2043">
        <f t="shared" si="105"/>
        <v>167.03044571246122</v>
      </c>
      <c r="K2043">
        <f t="shared" si="106"/>
        <v>10.603817837625845</v>
      </c>
    </row>
    <row r="2044" spans="1:11">
      <c r="A2044" s="862">
        <v>42447</v>
      </c>
      <c r="B2044">
        <v>419.62700000000001</v>
      </c>
      <c r="C2044">
        <v>527.272155</v>
      </c>
      <c r="D2044">
        <v>1.325051</v>
      </c>
      <c r="E2044">
        <f>LN(D2044/参数实验室!$E$53)/参数实验室!$E$55</f>
        <v>-0.3609256235121065</v>
      </c>
      <c r="F2044">
        <f t="shared" si="103"/>
        <v>1.256525807443277</v>
      </c>
      <c r="G2044">
        <f>LN(F2044/参数实验室!$E$58)/参数实验室!$E$59</f>
        <v>-7.0679280111410073E-2</v>
      </c>
      <c r="H2044">
        <f>INDEX(神经网络!$F$10:$BN$70,MATCH(ROUND(G2044*2,1)/2,神经网络!$D$10:$D$70,0),MATCH(ROUND(E2044*2,1)/2,神经网络!$F$8:$BN$8,0))</f>
        <v>-0.21281428879386982</v>
      </c>
      <c r="I2044">
        <f t="shared" si="104"/>
        <v>1769.7598663790254</v>
      </c>
      <c r="J2044">
        <f t="shared" si="105"/>
        <v>167.4422409321252</v>
      </c>
      <c r="K2044">
        <f t="shared" si="106"/>
        <v>10.569375185897206</v>
      </c>
    </row>
    <row r="2045" spans="1:11">
      <c r="A2045" s="862">
        <v>42448</v>
      </c>
      <c r="B2045">
        <v>409.13400000000001</v>
      </c>
      <c r="C2045">
        <v>539.82067500000005</v>
      </c>
      <c r="D2045">
        <v>1.3259840000000001</v>
      </c>
      <c r="E2045">
        <f>LN(D2045/参数实验室!$E$53)/参数实验室!$E$55</f>
        <v>-0.36009522344415507</v>
      </c>
      <c r="F2045">
        <f t="shared" si="103"/>
        <v>1.3194226708120078</v>
      </c>
      <c r="G2045">
        <f>LN(F2045/参数实验室!$E$58)/参数实验室!$E$59</f>
        <v>-4.5043491153270235E-2</v>
      </c>
      <c r="H2045">
        <f>INDEX(神经网络!$F$10:$BN$70,MATCH(ROUND(G2045*2,1)/2,神经网络!$D$10:$D$70,0),MATCH(ROUND(E2045*2,1)/2,神经网络!$F$8:$BN$8,0))</f>
        <v>-0.21281428879386982</v>
      </c>
      <c r="I2045">
        <f t="shared" si="104"/>
        <v>1779.1777078318692</v>
      </c>
      <c r="J2045">
        <f t="shared" si="105"/>
        <v>163.25525717249869</v>
      </c>
      <c r="K2045">
        <f t="shared" si="106"/>
        <v>10.898134238653983</v>
      </c>
    </row>
    <row r="2046" spans="1:11">
      <c r="A2046" s="862">
        <v>42449</v>
      </c>
      <c r="B2046">
        <v>412.65499999999997</v>
      </c>
      <c r="C2046">
        <v>539.85848299999998</v>
      </c>
      <c r="D2046">
        <v>1.335223</v>
      </c>
      <c r="E2046">
        <f>LN(D2046/参数实验室!$E$53)/参数实验室!$E$55</f>
        <v>-0.35190361413857046</v>
      </c>
      <c r="F2046">
        <f t="shared" si="103"/>
        <v>1.3082562503786457</v>
      </c>
      <c r="G2046">
        <f>LN(F2046/参数实验室!$E$58)/参数实验室!$E$59</f>
        <v>-4.9504292009253451E-2</v>
      </c>
      <c r="H2046">
        <f>INDEX(神经网络!$F$10:$BN$70,MATCH(ROUND(G2046*2,1)/2,神经网络!$D$10:$D$70,0),MATCH(ROUND(E2046*2,1)/2,神经网络!$F$8:$BN$8,0))</f>
        <v>-0.21281428879386982</v>
      </c>
      <c r="I2046">
        <f t="shared" si="104"/>
        <v>1775.9191865208447</v>
      </c>
      <c r="J2046">
        <f t="shared" si="105"/>
        <v>164.66022904113919</v>
      </c>
      <c r="K2046">
        <f t="shared" si="106"/>
        <v>10.78535598342417</v>
      </c>
    </row>
    <row r="2047" spans="1:11">
      <c r="A2047" s="862">
        <v>42450</v>
      </c>
      <c r="B2047">
        <v>412.154</v>
      </c>
      <c r="C2047">
        <v>544.39428399999997</v>
      </c>
      <c r="D2047">
        <v>1.333021</v>
      </c>
      <c r="E2047">
        <f>LN(D2047/参数实验室!$E$53)/参数实验室!$E$55</f>
        <v>-0.35385082528791145</v>
      </c>
      <c r="F2047">
        <f t="shared" si="103"/>
        <v>1.3208516331274232</v>
      </c>
      <c r="G2047">
        <f>LN(F2047/参数实验室!$E$58)/参数实验室!$E$59</f>
        <v>-4.4475370847916612E-2</v>
      </c>
      <c r="H2047">
        <f>INDEX(神经网络!$F$10:$BN$70,MATCH(ROUND(G2047*2,1)/2,神经网络!$D$10:$D$70,0),MATCH(ROUND(E2047*2,1)/2,神经网络!$F$8:$BN$8,0))</f>
        <v>-0.21281428879386982</v>
      </c>
      <c r="I2047">
        <f t="shared" si="104"/>
        <v>1776.3780406006354</v>
      </c>
      <c r="J2047">
        <f t="shared" si="105"/>
        <v>164.46031682694186</v>
      </c>
      <c r="K2047">
        <f t="shared" si="106"/>
        <v>10.801256344835336</v>
      </c>
    </row>
    <row r="2048" spans="1:11">
      <c r="A2048" s="862">
        <v>42451</v>
      </c>
      <c r="B2048">
        <v>415.59800000000001</v>
      </c>
      <c r="C2048">
        <v>537.30802900000003</v>
      </c>
      <c r="D2048">
        <v>1.348071</v>
      </c>
      <c r="E2048">
        <f>LN(D2048/参数实验室!$E$53)/参数实验室!$E$55</f>
        <v>-0.34060586926588915</v>
      </c>
      <c r="F2048">
        <f t="shared" si="103"/>
        <v>1.2928551845774041</v>
      </c>
      <c r="G2048">
        <f>LN(F2048/参数实验室!$E$58)/参数实验室!$E$59</f>
        <v>-5.5719639808445083E-2</v>
      </c>
      <c r="H2048">
        <f>INDEX(神经网络!$F$10:$BN$70,MATCH(ROUND(G2048*2,1)/2,神经网络!$D$10:$D$70,0),MATCH(ROUND(E2048*2,1)/2,神经网络!$F$8:$BN$8,0))</f>
        <v>-0.21281428879386982</v>
      </c>
      <c r="I2048">
        <f t="shared" si="104"/>
        <v>1773.2191120461505</v>
      </c>
      <c r="J2048">
        <f t="shared" si="105"/>
        <v>165.83456366465785</v>
      </c>
      <c r="K2048">
        <f t="shared" si="106"/>
        <v>10.692699235075406</v>
      </c>
    </row>
    <row r="2049" spans="1:11">
      <c r="A2049" s="862">
        <v>42452</v>
      </c>
      <c r="B2049">
        <v>419.15199999999999</v>
      </c>
      <c r="C2049">
        <v>529.62038500000006</v>
      </c>
      <c r="D2049">
        <v>1.3502050000000001</v>
      </c>
      <c r="E2049">
        <f>LN(D2049/参数实验室!$E$53)/参数实验室!$E$55</f>
        <v>-0.33873979333626469</v>
      </c>
      <c r="F2049">
        <f t="shared" si="103"/>
        <v>1.2635520885025004</v>
      </c>
      <c r="G2049">
        <f>LN(F2049/参数实验室!$E$58)/参数实验室!$E$59</f>
        <v>-6.7752559803665971E-2</v>
      </c>
      <c r="H2049">
        <f>INDEX(神经网络!$F$10:$BN$70,MATCH(ROUND(G2049*2,1)/2,神经网络!$D$10:$D$70,0),MATCH(ROUND(E2049*2,1)/2,神经网络!$F$8:$BN$8,0))</f>
        <v>-0.21281428879386982</v>
      </c>
      <c r="I2049">
        <f t="shared" si="104"/>
        <v>1769.9920511402092</v>
      </c>
      <c r="J2049">
        <f t="shared" si="105"/>
        <v>167.2527034036946</v>
      </c>
      <c r="K2049">
        <f t="shared" si="106"/>
        <v>10.582741056615474</v>
      </c>
    </row>
    <row r="2050" spans="1:11">
      <c r="A2050" s="862">
        <v>42453</v>
      </c>
      <c r="B2050">
        <v>417.74599999999998</v>
      </c>
      <c r="C2050">
        <v>526.03223600000001</v>
      </c>
      <c r="D2050">
        <v>1.3372980000000001</v>
      </c>
      <c r="E2050">
        <f>LN(D2050/参数实验室!$E$53)/参数实验室!$E$55</f>
        <v>-0.35007164464373891</v>
      </c>
      <c r="F2050">
        <f t="shared" si="103"/>
        <v>1.2592154945828327</v>
      </c>
      <c r="G2050">
        <f>LN(F2050/参数实验室!$E$58)/参数实验室!$E$59</f>
        <v>-6.9556991657847456E-2</v>
      </c>
      <c r="H2050">
        <f>INDEX(神经网络!$F$10:$BN$70,MATCH(ROUND(G2050*2,1)/2,神经网络!$D$10:$D$70,0),MATCH(ROUND(E2050*2,1)/2,神经网络!$F$8:$BN$8,0))</f>
        <v>-0.21281428879386982</v>
      </c>
      <c r="I2050">
        <f t="shared" si="104"/>
        <v>1771.2555820715781</v>
      </c>
      <c r="J2050">
        <f t="shared" si="105"/>
        <v>166.69167231953995</v>
      </c>
      <c r="K2050">
        <f t="shared" si="106"/>
        <v>10.62593924114077</v>
      </c>
    </row>
    <row r="2051" spans="1:11">
      <c r="A2051" s="862">
        <v>42454</v>
      </c>
      <c r="B2051">
        <v>416.83199999999999</v>
      </c>
      <c r="C2051">
        <v>516.43607399999996</v>
      </c>
      <c r="D2051">
        <v>1.3455509999999999</v>
      </c>
      <c r="E2051">
        <f>LN(D2051/参数实验室!$E$53)/参数实验室!$E$55</f>
        <v>-0.34281329038300828</v>
      </c>
      <c r="F2051">
        <f t="shared" si="103"/>
        <v>1.238954960271764</v>
      </c>
      <c r="G2051">
        <f>LN(F2051/参数实验室!$E$58)/参数实验室!$E$59</f>
        <v>-7.8070467174741712E-2</v>
      </c>
      <c r="H2051">
        <f>INDEX(神经网络!$F$10:$BN$70,MATCH(ROUND(G2051*2,1)/2,神经网络!$D$10:$D$70,0),MATCH(ROUND(E2051*2,1)/2,神经网络!$F$8:$BN$8,0))</f>
        <v>-0.32074218239021657</v>
      </c>
      <c r="I2051">
        <f t="shared" si="104"/>
        <v>1772.0803198936787</v>
      </c>
      <c r="J2051">
        <f t="shared" si="105"/>
        <v>166.32696221220186</v>
      </c>
      <c r="K2051">
        <f t="shared" si="106"/>
        <v>10.65419758964177</v>
      </c>
    </row>
    <row r="2052" spans="1:11">
      <c r="A2052" s="862">
        <v>42455</v>
      </c>
      <c r="B2052">
        <v>418.25799999999998</v>
      </c>
      <c r="C2052">
        <v>517.55518800000004</v>
      </c>
      <c r="D2052">
        <v>1.3462810000000001</v>
      </c>
      <c r="E2052">
        <f>LN(D2052/参数实验室!$E$53)/参数实验室!$E$55</f>
        <v>-0.34217341397971662</v>
      </c>
      <c r="F2052">
        <f t="shared" ref="F2052:F2115" si="107">C2052/B2052</f>
        <v>1.2374065481114529</v>
      </c>
      <c r="G2052">
        <f>LN(F2052/参数实验室!$E$58)/参数实验室!$E$59</f>
        <v>-7.872682569578783E-2</v>
      </c>
      <c r="H2052">
        <f>INDEX(神经网络!$F$10:$BN$70,MATCH(ROUND(G2052*2,1)/2,神经网络!$D$10:$D$70,0),MATCH(ROUND(E2052*2,1)/2,神经网络!$F$8:$BN$8,0))</f>
        <v>-0.32074218239021657</v>
      </c>
      <c r="I2052">
        <f t="shared" si="104"/>
        <v>1770.1358646299723</v>
      </c>
      <c r="J2052">
        <f t="shared" si="105"/>
        <v>166.89597382386938</v>
      </c>
      <c r="K2052">
        <f t="shared" si="106"/>
        <v>10.606222691136054</v>
      </c>
    </row>
    <row r="2053" spans="1:11">
      <c r="A2053" s="862">
        <v>42456</v>
      </c>
      <c r="B2053">
        <v>418.01900000000001</v>
      </c>
      <c r="C2053">
        <v>517.58285599999999</v>
      </c>
      <c r="D2053">
        <v>1.37287</v>
      </c>
      <c r="E2053">
        <f>LN(D2053/参数实验室!$E$53)/参数实验室!$E$55</f>
        <v>-0.31910043358805307</v>
      </c>
      <c r="F2053">
        <f t="shared" si="107"/>
        <v>1.238180216688715</v>
      </c>
      <c r="G2053">
        <f>LN(F2053/参数实验室!$E$58)/参数实验室!$E$59</f>
        <v>-7.8398771676615644E-2</v>
      </c>
      <c r="H2053">
        <f>INDEX(神经网络!$F$10:$BN$70,MATCH(ROUND(G2053*2,1)/2,神经网络!$D$10:$D$70,0),MATCH(ROUND(E2053*2,1)/2,神经网络!$F$8:$BN$8,0))</f>
        <v>-0.26824502053576799</v>
      </c>
      <c r="I2053">
        <f t="shared" si="104"/>
        <v>1770.4602911333345</v>
      </c>
      <c r="J2053">
        <f t="shared" si="105"/>
        <v>166.80060652009061</v>
      </c>
      <c r="K2053">
        <f t="shared" si="106"/>
        <v>10.61423173494329</v>
      </c>
    </row>
    <row r="2054" spans="1:11">
      <c r="A2054" s="862">
        <v>42457</v>
      </c>
      <c r="B2054">
        <v>425.553</v>
      </c>
      <c r="C2054">
        <v>509.99192399999998</v>
      </c>
      <c r="D2054">
        <v>1.3637570000000001</v>
      </c>
      <c r="E2054">
        <f>LN(D2054/参数实验室!$E$53)/参数实验室!$E$55</f>
        <v>-0.32695764690365803</v>
      </c>
      <c r="F2054">
        <f t="shared" si="107"/>
        <v>1.1984216396077574</v>
      </c>
      <c r="G2054">
        <f>LN(F2054/参数实验室!$E$58)/参数实验室!$E$59</f>
        <v>-9.552861352474637E-2</v>
      </c>
      <c r="H2054">
        <f>INDEX(神经网络!$F$10:$BN$70,MATCH(ROUND(G2054*2,1)/2,神经网络!$D$10:$D$70,0),MATCH(ROUND(E2054*2,1)/2,神经网络!$F$8:$BN$8,0))</f>
        <v>-0.32074218239021657</v>
      </c>
      <c r="I2054">
        <f t="shared" si="104"/>
        <v>1761.9008097174435</v>
      </c>
      <c r="J2054">
        <f t="shared" si="105"/>
        <v>169.80687123418818</v>
      </c>
      <c r="K2054">
        <f t="shared" si="106"/>
        <v>10.375909978857852</v>
      </c>
    </row>
    <row r="2055" spans="1:11">
      <c r="A2055" s="862">
        <v>42458</v>
      </c>
      <c r="B2055">
        <v>425.678</v>
      </c>
      <c r="C2055">
        <v>502.51894399999998</v>
      </c>
      <c r="D2055">
        <v>1.340889</v>
      </c>
      <c r="E2055">
        <f>LN(D2055/参数实验室!$E$53)/参数实验室!$E$55</f>
        <v>-0.3469079399151736</v>
      </c>
      <c r="F2055">
        <f t="shared" si="107"/>
        <v>1.1805142478587101</v>
      </c>
      <c r="G2055">
        <f>LN(F2055/参数实验室!$E$58)/参数实验室!$E$59</f>
        <v>-0.10343041914860847</v>
      </c>
      <c r="H2055">
        <f>INDEX(神经网络!$F$10:$BN$70,MATCH(ROUND(G2055*2,1)/2,神经网络!$D$10:$D$70,0),MATCH(ROUND(E2055*2,1)/2,神经网络!$F$8:$BN$8,0))</f>
        <v>-0.32074218239021657</v>
      </c>
      <c r="I2055">
        <f t="shared" si="104"/>
        <v>1761.7348151436584</v>
      </c>
      <c r="J2055">
        <f t="shared" si="105"/>
        <v>169.85674953114361</v>
      </c>
      <c r="K2055">
        <f t="shared" si="106"/>
        <v>10.371885839135526</v>
      </c>
    </row>
    <row r="2056" spans="1:11">
      <c r="A2056" s="862">
        <v>42459</v>
      </c>
      <c r="B2056">
        <v>416.22800000000001</v>
      </c>
      <c r="C2056">
        <v>498.17715600000002</v>
      </c>
      <c r="D2056">
        <v>1.330819</v>
      </c>
      <c r="E2056">
        <f>LN(D2056/参数实验室!$E$53)/参数实验室!$E$55</f>
        <v>-0.35580125567031634</v>
      </c>
      <c r="F2056">
        <f t="shared" si="107"/>
        <v>1.1968852551966711</v>
      </c>
      <c r="G2056">
        <f>LN(F2056/参数实验室!$E$58)/参数实验室!$E$59</f>
        <v>-9.6201911532796947E-2</v>
      </c>
      <c r="H2056">
        <f>INDEX(神经网络!$F$10:$BN$70,MATCH(ROUND(G2056*2,1)/2,神经网络!$D$10:$D$70,0),MATCH(ROUND(E2056*2,1)/2,神经网络!$F$8:$BN$8,0))</f>
        <v>-0.32074218239021657</v>
      </c>
      <c r="I2056">
        <f t="shared" si="104"/>
        <v>1774.2791379083983</v>
      </c>
      <c r="J2056">
        <f t="shared" si="105"/>
        <v>166.08595028131322</v>
      </c>
      <c r="K2056">
        <f t="shared" si="106"/>
        <v>10.682897228231274</v>
      </c>
    </row>
    <row r="2057" spans="1:11">
      <c r="A2057" s="862">
        <v>42460</v>
      </c>
      <c r="B2057">
        <v>416.803</v>
      </c>
      <c r="C2057">
        <v>504.25135699999998</v>
      </c>
      <c r="D2057">
        <v>1.3403929999999999</v>
      </c>
      <c r="E2057">
        <f>LN(D2057/参数实验室!$E$53)/参数实验室!$E$55</f>
        <v>-0.34734441591112258</v>
      </c>
      <c r="F2057">
        <f t="shared" si="107"/>
        <v>1.2098074078161625</v>
      </c>
      <c r="G2057">
        <f>LN(F2057/参数实验室!$E$58)/参数实验室!$E$59</f>
        <v>-9.0565704361057847E-2</v>
      </c>
      <c r="H2057">
        <f>INDEX(神经网络!$F$10:$BN$70,MATCH(ROUND(G2057*2,1)/2,神经网络!$D$10:$D$70,0),MATCH(ROUND(E2057*2,1)/2,神经网络!$F$8:$BN$8,0))</f>
        <v>-0.32074218239021657</v>
      </c>
      <c r="I2057">
        <f t="shared" si="104"/>
        <v>1773.4929713274721</v>
      </c>
      <c r="J2057">
        <f t="shared" si="105"/>
        <v>166.31539044730818</v>
      </c>
      <c r="K2057">
        <f t="shared" si="106"/>
        <v>10.66343268988896</v>
      </c>
    </row>
    <row r="2058" spans="1:11">
      <c r="A2058" s="862">
        <v>42461</v>
      </c>
      <c r="B2058">
        <v>417.40800000000002</v>
      </c>
      <c r="C2058">
        <v>506.02118200000001</v>
      </c>
      <c r="D2058">
        <v>1.3439179999999999</v>
      </c>
      <c r="E2058">
        <f>LN(D2058/参数实验室!$E$53)/参数实验室!$E$55</f>
        <v>-0.34424594291342192</v>
      </c>
      <c r="F2058">
        <f t="shared" si="107"/>
        <v>1.2122939234513952</v>
      </c>
      <c r="G2058">
        <f>LN(F2058/参数实验室!$E$58)/参数实验室!$E$59</f>
        <v>-8.9488079551595462E-2</v>
      </c>
      <c r="H2058">
        <f>INDEX(神经网络!$F$10:$BN$70,MATCH(ROUND(G2058*2,1)/2,神经网络!$D$10:$D$70,0),MATCH(ROUND(E2058*2,1)/2,神经网络!$F$8:$BN$8,0))</f>
        <v>-0.32074218239021657</v>
      </c>
      <c r="I2058">
        <f t="shared" si="104"/>
        <v>1772.6672945121018</v>
      </c>
      <c r="J2058">
        <f t="shared" si="105"/>
        <v>166.55680140457244</v>
      </c>
      <c r="K2058">
        <f t="shared" si="106"/>
        <v>10.643019555870488</v>
      </c>
    </row>
    <row r="2059" spans="1:11">
      <c r="A2059" s="862">
        <v>42462</v>
      </c>
      <c r="B2059">
        <v>421.005</v>
      </c>
      <c r="C2059">
        <v>505.01972899999998</v>
      </c>
      <c r="D2059">
        <v>1.3516570000000001</v>
      </c>
      <c r="E2059">
        <f>LN(D2059/参数实验室!$E$53)/参数实验室!$E$55</f>
        <v>-0.33747177751964902</v>
      </c>
      <c r="F2059">
        <f t="shared" si="107"/>
        <v>1.199557556323559</v>
      </c>
      <c r="G2059">
        <f>LN(F2059/参数实验室!$E$58)/参数实验室!$E$59</f>
        <v>-9.5031369406451308E-2</v>
      </c>
      <c r="H2059">
        <f>INDEX(神经网络!$F$10:$BN$70,MATCH(ROUND(G2059*2,1)/2,神经网络!$D$10:$D$70,0),MATCH(ROUND(E2059*2,1)/2,神经网络!$F$8:$BN$8,0))</f>
        <v>-0.32074218239021657</v>
      </c>
      <c r="I2059">
        <f t="shared" si="104"/>
        <v>1767.7676679391402</v>
      </c>
      <c r="J2059">
        <f t="shared" si="105"/>
        <v>167.99209927776187</v>
      </c>
      <c r="K2059">
        <f t="shared" si="106"/>
        <v>10.522921467969002</v>
      </c>
    </row>
    <row r="2060" spans="1:11">
      <c r="A2060" s="862">
        <v>42463</v>
      </c>
      <c r="B2060">
        <v>420.97800000000001</v>
      </c>
      <c r="C2060">
        <v>509.862101</v>
      </c>
      <c r="D2060">
        <v>1.3522320000000001</v>
      </c>
      <c r="E2060">
        <f>LN(D2060/参数实验室!$E$53)/参数实验室!$E$55</f>
        <v>-0.33697001274638377</v>
      </c>
      <c r="F2060">
        <f t="shared" si="107"/>
        <v>1.2111371639373079</v>
      </c>
      <c r="G2060">
        <f>LN(F2060/参数实验室!$E$58)/参数实验室!$E$59</f>
        <v>-8.9989129453208264E-2</v>
      </c>
      <c r="H2060">
        <f>INDEX(神经网络!$F$10:$BN$70,MATCH(ROUND(G2060*2,1)/2,神经网络!$D$10:$D$70,0),MATCH(ROUND(E2060*2,1)/2,神经网络!$F$8:$BN$8,0))</f>
        <v>-0.32074218239021657</v>
      </c>
      <c r="I2060">
        <f t="shared" si="104"/>
        <v>1767.8040307776191</v>
      </c>
      <c r="J2060">
        <f t="shared" si="105"/>
        <v>167.98132556561953</v>
      </c>
      <c r="K2060">
        <f t="shared" si="106"/>
        <v>10.523812839463822</v>
      </c>
    </row>
    <row r="2061" spans="1:11">
      <c r="A2061" s="862">
        <v>42464</v>
      </c>
      <c r="B2061">
        <v>421.726</v>
      </c>
      <c r="C2061">
        <v>504.80641000000003</v>
      </c>
      <c r="D2061">
        <v>1.3501479999999999</v>
      </c>
      <c r="E2061">
        <f>LN(D2061/参数实验室!$E$53)/参数实验室!$E$55</f>
        <v>-0.33878959862832592</v>
      </c>
      <c r="F2061">
        <f t="shared" si="107"/>
        <v>1.1970009200286442</v>
      </c>
      <c r="G2061">
        <f>LN(F2061/参数实验室!$E$58)/参数实验室!$E$59</f>
        <v>-9.6151193035502458E-2</v>
      </c>
      <c r="H2061">
        <f>INDEX(神经网络!$F$10:$BN$70,MATCH(ROUND(G2061*2,1)/2,神经网络!$D$10:$D$70,0),MATCH(ROUND(E2061*2,1)/2,神经网络!$F$8:$BN$8,0))</f>
        <v>-0.32074218239021657</v>
      </c>
      <c r="I2061">
        <f t="shared" si="104"/>
        <v>1766.7965601413705</v>
      </c>
      <c r="J2061">
        <f t="shared" si="105"/>
        <v>168.27979729460083</v>
      </c>
      <c r="K2061">
        <f t="shared" si="106"/>
        <v>10.499160258960314</v>
      </c>
    </row>
    <row r="2062" spans="1:11">
      <c r="A2062" s="862">
        <v>42465</v>
      </c>
      <c r="B2062">
        <v>423.233</v>
      </c>
      <c r="C2062">
        <v>502.83219300000002</v>
      </c>
      <c r="D2062">
        <v>1.3589020000000001</v>
      </c>
      <c r="E2062">
        <f>LN(D2062/参数实验室!$E$53)/参数实验室!$E$55</f>
        <v>-0.33116508387638904</v>
      </c>
      <c r="F2062">
        <f t="shared" si="107"/>
        <v>1.1880741648217412</v>
      </c>
      <c r="G2062">
        <f>LN(F2062/参数实验室!$E$58)/参数实验室!$E$59</f>
        <v>-0.10008001311265952</v>
      </c>
      <c r="H2062">
        <f>INDEX(神经网络!$F$10:$BN$70,MATCH(ROUND(G2062*2,1)/2,神经网络!$D$10:$D$70,0),MATCH(ROUND(E2062*2,1)/2,神经网络!$F$8:$BN$8,0))</f>
        <v>-0.32074218239021657</v>
      </c>
      <c r="I2062">
        <f t="shared" si="104"/>
        <v>1764.7715579359085</v>
      </c>
      <c r="J2062">
        <f t="shared" si="105"/>
        <v>168.88113004269547</v>
      </c>
      <c r="K2062">
        <f t="shared" si="106"/>
        <v>10.449785345998988</v>
      </c>
    </row>
    <row r="2063" spans="1:11">
      <c r="A2063" s="862">
        <v>42466</v>
      </c>
      <c r="B2063">
        <v>424.19400000000002</v>
      </c>
      <c r="C2063">
        <v>495.18282699999997</v>
      </c>
      <c r="D2063">
        <v>1.355664</v>
      </c>
      <c r="E2063">
        <f>LN(D2063/参数实验室!$E$53)/参数实验室!$E$55</f>
        <v>-0.33397956163507275</v>
      </c>
      <c r="F2063">
        <f t="shared" si="107"/>
        <v>1.1673499082966754</v>
      </c>
      <c r="G2063">
        <f>LN(F2063/参数实验室!$E$58)/参数实验室!$E$59</f>
        <v>-0.10931613381560878</v>
      </c>
      <c r="H2063">
        <f>INDEX(神经网络!$F$10:$BN$70,MATCH(ROUND(G2063*2,1)/2,神经网络!$D$10:$D$70,0),MATCH(ROUND(E2063*2,1)/2,神经网络!$F$8:$BN$8,0))</f>
        <v>-0.32074218239021657</v>
      </c>
      <c r="I2063">
        <f t="shared" si="104"/>
        <v>1763.4863054854688</v>
      </c>
      <c r="J2063">
        <f t="shared" si="105"/>
        <v>169.26459438968882</v>
      </c>
      <c r="K2063">
        <f t="shared" si="106"/>
        <v>10.41851848488461</v>
      </c>
    </row>
    <row r="2064" spans="1:11">
      <c r="A2064" s="862">
        <v>42467</v>
      </c>
      <c r="B2064">
        <v>422.15300000000002</v>
      </c>
      <c r="C2064">
        <v>500.56256100000002</v>
      </c>
      <c r="D2064">
        <v>1.3511789999999999</v>
      </c>
      <c r="E2064">
        <f>LN(D2064/参数实验室!$E$53)/参数实验室!$E$55</f>
        <v>-0.33788905926112223</v>
      </c>
      <c r="F2064">
        <f t="shared" si="107"/>
        <v>1.1857373061425596</v>
      </c>
      <c r="G2064">
        <f>LN(F2064/参数实验室!$E$58)/参数实验室!$E$59</f>
        <v>-0.10111338087340073</v>
      </c>
      <c r="H2064">
        <f>INDEX(神经网络!$F$10:$BN$70,MATCH(ROUND(G2064*2,1)/2,神经网络!$D$10:$D$70,0),MATCH(ROUND(E2064*2,1)/2,神经网络!$F$8:$BN$8,0))</f>
        <v>-0.32074218239021657</v>
      </c>
      <c r="I2064">
        <f t="shared" si="104"/>
        <v>1766.2077949331483</v>
      </c>
      <c r="J2064">
        <f t="shared" si="105"/>
        <v>168.45018155700058</v>
      </c>
      <c r="K2064">
        <f t="shared" si="106"/>
        <v>10.485045362420667</v>
      </c>
    </row>
    <row r="2065" spans="1:11">
      <c r="A2065" s="862">
        <v>42468</v>
      </c>
      <c r="B2065">
        <v>423.81099999999998</v>
      </c>
      <c r="C2065">
        <v>509.12005900000003</v>
      </c>
      <c r="D2065">
        <v>1.3421449999999999</v>
      </c>
      <c r="E2065">
        <f>LN(D2065/参数实验室!$E$53)/参数实验室!$E$55</f>
        <v>-0.34580339171886398</v>
      </c>
      <c r="F2065">
        <f t="shared" si="107"/>
        <v>1.2012903369662422</v>
      </c>
      <c r="G2065">
        <f>LN(F2065/参数实验室!$E$58)/参数实验室!$E$59</f>
        <v>-9.4273756159447081E-2</v>
      </c>
      <c r="H2065">
        <f>INDEX(神经网络!$F$10:$BN$70,MATCH(ROUND(G2065*2,1)/2,神经网络!$D$10:$D$70,0),MATCH(ROUND(E2065*2,1)/2,神经网络!$F$8:$BN$8,0))</f>
        <v>-0.32074218239021657</v>
      </c>
      <c r="I2065">
        <f t="shared" si="104"/>
        <v>1763.9828845471056</v>
      </c>
      <c r="J2065">
        <f t="shared" si="105"/>
        <v>169.11176728781737</v>
      </c>
      <c r="K2065">
        <f t="shared" si="106"/>
        <v>10.430870144860588</v>
      </c>
    </row>
    <row r="2066" spans="1:11">
      <c r="A2066" s="862">
        <v>42469</v>
      </c>
      <c r="B2066">
        <v>418.291</v>
      </c>
      <c r="C2066">
        <v>507.14269899999999</v>
      </c>
      <c r="D2066">
        <v>1.3423339999999999</v>
      </c>
      <c r="E2066">
        <f>LN(D2066/参数实验室!$E$53)/参数实验室!$E$55</f>
        <v>-0.34563727131823557</v>
      </c>
      <c r="F2066">
        <f t="shared" si="107"/>
        <v>1.2124159950847615</v>
      </c>
      <c r="G2066">
        <f>LN(F2066/参数实验室!$E$58)/参数实验室!$E$59</f>
        <v>-8.9435232165702233E-2</v>
      </c>
      <c r="H2066">
        <f>INDEX(神经网络!$F$10:$BN$70,MATCH(ROUND(G2066*2,1)/2,神经网络!$D$10:$D$70,0),MATCH(ROUND(E2066*2,1)/2,神经网络!$F$8:$BN$8,0))</f>
        <v>-0.32074218239021657</v>
      </c>
      <c r="I2066">
        <f t="shared" si="104"/>
        <v>1771.3520329054288</v>
      </c>
      <c r="J2066">
        <f t="shared" si="105"/>
        <v>166.90914169426563</v>
      </c>
      <c r="K2066">
        <f t="shared" si="106"/>
        <v>10.61267234930779</v>
      </c>
    </row>
    <row r="2067" spans="1:11">
      <c r="A2067" s="862">
        <v>42470</v>
      </c>
      <c r="B2067">
        <v>419.53800000000001</v>
      </c>
      <c r="C2067">
        <v>503.16571800000003</v>
      </c>
      <c r="D2067">
        <v>1.35084</v>
      </c>
      <c r="E2067">
        <f>LN(D2067/参数实验室!$E$53)/参数实验室!$E$55</f>
        <v>-0.3381850870476068</v>
      </c>
      <c r="F2067">
        <f t="shared" si="107"/>
        <v>1.199332880454214</v>
      </c>
      <c r="G2067">
        <f>LN(F2067/参数实验室!$E$58)/参数实验室!$E$59</f>
        <v>-9.5129683224327646E-2</v>
      </c>
      <c r="H2067">
        <f>INDEX(神经网络!$F$10:$BN$70,MATCH(ROUND(G2067*2,1)/2,神经网络!$D$10:$D$70,0),MATCH(ROUND(E2067*2,1)/2,神经网络!$F$8:$BN$8,0))</f>
        <v>-0.32074218239021657</v>
      </c>
      <c r="I2067">
        <f t="shared" si="104"/>
        <v>1769.6582845243524</v>
      </c>
      <c r="J2067">
        <f t="shared" si="105"/>
        <v>167.40672758469299</v>
      </c>
      <c r="K2067">
        <f t="shared" si="106"/>
        <v>10.571010556484726</v>
      </c>
    </row>
    <row r="2068" spans="1:11">
      <c r="A2068" s="862">
        <v>42471</v>
      </c>
      <c r="B2068">
        <v>422.00900000000001</v>
      </c>
      <c r="C2068">
        <v>500.52462700000001</v>
      </c>
      <c r="D2068">
        <v>1.354498</v>
      </c>
      <c r="E2068">
        <f>LN(D2068/参数实验室!$E$53)/参数实验室!$E$55</f>
        <v>-0.33499469827070233</v>
      </c>
      <c r="F2068">
        <f t="shared" si="107"/>
        <v>1.1860520202175784</v>
      </c>
      <c r="G2068">
        <f>LN(F2068/参数实验室!$E$58)/参数实验室!$E$59</f>
        <v>-0.10097409450945438</v>
      </c>
      <c r="H2068">
        <f>INDEX(神经网络!$F$10:$BN$70,MATCH(ROUND(G2068*2,1)/2,神经网络!$D$10:$D$70,0),MATCH(ROUND(E2068*2,1)/2,神经网络!$F$8:$BN$8,0))</f>
        <v>-0.32074218239021657</v>
      </c>
      <c r="I2068">
        <f t="shared" si="104"/>
        <v>1766.3152032470653</v>
      </c>
      <c r="J2068">
        <f t="shared" si="105"/>
        <v>168.39272175890792</v>
      </c>
      <c r="K2068">
        <f t="shared" si="106"/>
        <v>10.489260965660636</v>
      </c>
    </row>
    <row r="2069" spans="1:11">
      <c r="A2069" s="862">
        <v>42472</v>
      </c>
      <c r="B2069">
        <v>426.94099999999997</v>
      </c>
      <c r="C2069">
        <v>495.890873</v>
      </c>
      <c r="D2069">
        <v>1.3665449999999999</v>
      </c>
      <c r="E2069">
        <f>LN(D2069/参数实验室!$E$53)/参数实验室!$E$55</f>
        <v>-0.32454827739991282</v>
      </c>
      <c r="F2069">
        <f t="shared" si="107"/>
        <v>1.1614974270449547</v>
      </c>
      <c r="G2069">
        <f>LN(F2069/参数实验室!$E$58)/参数实验室!$E$59</f>
        <v>-0.11195409540864842</v>
      </c>
      <c r="H2069">
        <f>INDEX(神经网络!$F$10:$BN$70,MATCH(ROUND(G2069*2,1)/2,神经网络!$D$10:$D$70,0),MATCH(ROUND(E2069*2,1)/2,神经网络!$F$8:$BN$8,0))</f>
        <v>-0.26824502053576799</v>
      </c>
      <c r="I2069">
        <f t="shared" si="104"/>
        <v>1759.6941719338397</v>
      </c>
      <c r="J2069">
        <f t="shared" si="105"/>
        <v>170.36071984358128</v>
      </c>
      <c r="K2069">
        <f t="shared" si="106"/>
        <v>10.329224797532692</v>
      </c>
    </row>
    <row r="2070" spans="1:11">
      <c r="A2070" s="862">
        <v>42473</v>
      </c>
      <c r="B2070">
        <v>426.29399999999998</v>
      </c>
      <c r="C2070">
        <v>492.34333600000002</v>
      </c>
      <c r="D2070">
        <v>1.3580749999999999</v>
      </c>
      <c r="E2070">
        <f>LN(D2070/参数实验室!$E$53)/参数实验室!$E$55</f>
        <v>-0.33188327616354957</v>
      </c>
      <c r="F2070">
        <f t="shared" si="107"/>
        <v>1.1549384603114283</v>
      </c>
      <c r="G2070">
        <f>LN(F2070/参数实验室!$E$58)/参数实验室!$E$59</f>
        <v>-0.11492634206331412</v>
      </c>
      <c r="H2070">
        <f>INDEX(神经网络!$F$10:$BN$70,MATCH(ROUND(G2070*2,1)/2,神经网络!$D$10:$D$70,0),MATCH(ROUND(E2070*2,1)/2,神经网络!$F$8:$BN$8,0))</f>
        <v>-0.32074218239021657</v>
      </c>
      <c r="I2070">
        <f t="shared" si="104"/>
        <v>1760.4095000282107</v>
      </c>
      <c r="J2070">
        <f t="shared" si="105"/>
        <v>170.10254977853998</v>
      </c>
      <c r="K2070">
        <f t="shared" si="106"/>
        <v>10.349107067002372</v>
      </c>
    </row>
    <row r="2071" spans="1:11">
      <c r="A2071" s="862">
        <v>42474</v>
      </c>
      <c r="B2071">
        <v>424.55200000000002</v>
      </c>
      <c r="C2071">
        <v>491.77632799999998</v>
      </c>
      <c r="D2071">
        <v>1.3608469999999999</v>
      </c>
      <c r="E2071">
        <f>LN(D2071/参数实验室!$E$53)/参数实验室!$E$55</f>
        <v>-0.32947770724663311</v>
      </c>
      <c r="F2071">
        <f t="shared" si="107"/>
        <v>1.1583418002977255</v>
      </c>
      <c r="G2071">
        <f>LN(F2071/参数实验室!$E$58)/参数实验室!$E$59</f>
        <v>-0.1133819913238194</v>
      </c>
      <c r="H2071">
        <f>INDEX(神经网络!$F$10:$BN$70,MATCH(ROUND(G2071*2,1)/2,神经网络!$D$10:$D$70,0),MATCH(ROUND(E2071*2,1)/2,神经网络!$F$8:$BN$8,0))</f>
        <v>-0.32074218239021657</v>
      </c>
      <c r="I2071">
        <f t="shared" ref="I2071:I2134" si="108">I2070*(1+(B2071-B2070)/B2070*H2070)</f>
        <v>1762.7168247218835</v>
      </c>
      <c r="J2071">
        <f t="shared" ref="J2071:J2134" si="109">J2070*B2071/B2070</f>
        <v>169.40744583216915</v>
      </c>
      <c r="K2071">
        <f t="shared" ref="K2071:K2134" si="110">I2071/J2071</f>
        <v>10.405190964676935</v>
      </c>
    </row>
    <row r="2072" spans="1:11">
      <c r="A2072" s="862">
        <v>42475</v>
      </c>
      <c r="B2072">
        <v>425.97699999999998</v>
      </c>
      <c r="C2072">
        <v>496.43016599999999</v>
      </c>
      <c r="D2072">
        <v>1.375556</v>
      </c>
      <c r="E2072">
        <f>LN(D2072/参数实验室!$E$53)/参数实验室!$E$55</f>
        <v>-0.31679451869556968</v>
      </c>
      <c r="F2072">
        <f t="shared" si="107"/>
        <v>1.1653919483915798</v>
      </c>
      <c r="G2072">
        <f>LN(F2072/参数实验室!$E$58)/参数实验室!$E$59</f>
        <v>-0.1101971943673848</v>
      </c>
      <c r="H2072">
        <f>INDEX(神经网络!$F$10:$BN$70,MATCH(ROUND(G2072*2,1)/2,神经网络!$D$10:$D$70,0),MATCH(ROUND(E2072*2,1)/2,神经网络!$F$8:$BN$8,0))</f>
        <v>-0.26824502053576799</v>
      </c>
      <c r="I2072">
        <f t="shared" si="108"/>
        <v>1760.8191463718852</v>
      </c>
      <c r="J2072">
        <f t="shared" si="109"/>
        <v>169.97605841746102</v>
      </c>
      <c r="K2072">
        <f t="shared" si="110"/>
        <v>10.359218602700594</v>
      </c>
    </row>
    <row r="2073" spans="1:11">
      <c r="A2073" s="862">
        <v>42476</v>
      </c>
      <c r="B2073">
        <v>429.53899999999999</v>
      </c>
      <c r="C2073">
        <v>497.78594399999997</v>
      </c>
      <c r="D2073">
        <v>1.379715</v>
      </c>
      <c r="E2073">
        <f>LN(D2073/参数实验室!$E$53)/参数实验室!$E$55</f>
        <v>-0.31323291080419002</v>
      </c>
      <c r="F2073">
        <f t="shared" si="107"/>
        <v>1.158884161857247</v>
      </c>
      <c r="G2073">
        <f>LN(F2073/参数实验室!$E$58)/参数实验室!$E$59</f>
        <v>-0.11313630042688128</v>
      </c>
      <c r="H2073">
        <f>INDEX(神经网络!$F$10:$BN$70,MATCH(ROUND(G2073*2,1)/2,神经网络!$D$10:$D$70,0),MATCH(ROUND(E2073*2,1)/2,神经网络!$F$8:$BN$8,0))</f>
        <v>-0.26824502053576799</v>
      </c>
      <c r="I2073">
        <f t="shared" si="108"/>
        <v>1756.8695366316999</v>
      </c>
      <c r="J2073">
        <f t="shared" si="109"/>
        <v>171.39739036750291</v>
      </c>
      <c r="K2073">
        <f t="shared" si="110"/>
        <v>10.25027004708004</v>
      </c>
    </row>
    <row r="2074" spans="1:11">
      <c r="A2074" s="862">
        <v>42477</v>
      </c>
      <c r="B2074">
        <v>430.38200000000001</v>
      </c>
      <c r="C2074">
        <v>490.91853300000002</v>
      </c>
      <c r="D2074">
        <v>1.370384</v>
      </c>
      <c r="E2074">
        <f>LN(D2074/参数实验室!$E$53)/参数实验室!$E$55</f>
        <v>-0.3212386733335364</v>
      </c>
      <c r="F2074">
        <f t="shared" si="107"/>
        <v>1.1406576785274478</v>
      </c>
      <c r="G2074">
        <f>LN(F2074/参数实验室!$E$58)/参数实验室!$E$59</f>
        <v>-0.12145660461540467</v>
      </c>
      <c r="H2074">
        <f>INDEX(神经网络!$F$10:$BN$70,MATCH(ROUND(G2074*2,1)/2,神经网络!$D$10:$D$70,0),MATCH(ROUND(E2074*2,1)/2,神经网络!$F$8:$BN$8,0))</f>
        <v>-0.26824502053576799</v>
      </c>
      <c r="I2074">
        <f t="shared" si="108"/>
        <v>1755.9446337040074</v>
      </c>
      <c r="J2074">
        <f t="shared" si="109"/>
        <v>171.73376960217033</v>
      </c>
      <c r="K2074">
        <f t="shared" si="110"/>
        <v>10.224806907643959</v>
      </c>
    </row>
    <row r="2075" spans="1:11">
      <c r="A2075" s="862">
        <v>42478</v>
      </c>
      <c r="B2075">
        <v>428.73399999999998</v>
      </c>
      <c r="C2075">
        <v>491.91621800000001</v>
      </c>
      <c r="D2075">
        <v>1.371014</v>
      </c>
      <c r="E2075">
        <f>LN(D2075/参数实验室!$E$53)/参数实验室!$E$55</f>
        <v>-0.32069643571843159</v>
      </c>
      <c r="F2075">
        <f t="shared" si="107"/>
        <v>1.1473692732556784</v>
      </c>
      <c r="G2075">
        <f>LN(F2075/参数实验室!$E$58)/参数实验室!$E$59</f>
        <v>-0.11837742958256517</v>
      </c>
      <c r="H2075">
        <f>INDEX(神经网络!$F$10:$BN$70,MATCH(ROUND(G2075*2,1)/2,神经网络!$D$10:$D$70,0),MATCH(ROUND(E2075*2,1)/2,神经网络!$F$8:$BN$8,0))</f>
        <v>-0.26824502053576799</v>
      </c>
      <c r="I2075">
        <f t="shared" si="108"/>
        <v>1757.7482559984619</v>
      </c>
      <c r="J2075">
        <f t="shared" si="109"/>
        <v>171.07617413510994</v>
      </c>
      <c r="K2075">
        <f t="shared" si="110"/>
        <v>10.274652591951549</v>
      </c>
    </row>
    <row r="2076" spans="1:11">
      <c r="A2076" s="862">
        <v>42479</v>
      </c>
      <c r="B2076">
        <v>428.27100000000002</v>
      </c>
      <c r="C2076">
        <v>490.98743899999999</v>
      </c>
      <c r="D2076">
        <v>1.3950769999999999</v>
      </c>
      <c r="E2076">
        <f>LN(D2076/参数实验室!$E$53)/参数实验室!$E$55</f>
        <v>-0.30016991040667551</v>
      </c>
      <c r="F2076">
        <f t="shared" si="107"/>
        <v>1.1464410128166511</v>
      </c>
      <c r="G2076">
        <f>LN(F2076/参数实验室!$E$58)/参数实验室!$E$59</f>
        <v>-0.11880222606552639</v>
      </c>
      <c r="H2076">
        <f>INDEX(神经网络!$F$10:$BN$70,MATCH(ROUND(G2076*2,1)/2,神经网络!$D$10:$D$70,0),MATCH(ROUND(E2076*2,1)/2,神经网络!$F$8:$BN$8,0))</f>
        <v>-0.26824502053576799</v>
      </c>
      <c r="I2076">
        <f t="shared" si="108"/>
        <v>1758.2574478084966</v>
      </c>
      <c r="J2076">
        <f t="shared" si="109"/>
        <v>170.89142492318703</v>
      </c>
      <c r="K2076">
        <f t="shared" si="110"/>
        <v>10.288740049998443</v>
      </c>
    </row>
    <row r="2077" spans="1:11">
      <c r="A2077" s="862">
        <v>42480</v>
      </c>
      <c r="B2077">
        <v>435.57900000000001</v>
      </c>
      <c r="C2077">
        <v>482.98590100000001</v>
      </c>
      <c r="D2077">
        <v>1.4100360000000001</v>
      </c>
      <c r="E2077">
        <f>LN(D2077/参数实验室!$E$53)/参数实验室!$E$55</f>
        <v>-0.28758710460020959</v>
      </c>
      <c r="F2077">
        <f t="shared" si="107"/>
        <v>1.1088365164528133</v>
      </c>
      <c r="G2077">
        <f>LN(F2077/参数实验室!$E$58)/参数实验室!$E$59</f>
        <v>-0.13630668048427336</v>
      </c>
      <c r="H2077">
        <f>INDEX(神经网络!$F$10:$BN$70,MATCH(ROUND(G2077*2,1)/2,神经网络!$D$10:$D$70,0),MATCH(ROUND(E2077*2,1)/2,神经网络!$F$8:$BN$8,0))</f>
        <v>-0.37219283649664259</v>
      </c>
      <c r="I2077">
        <f t="shared" si="108"/>
        <v>1750.2093359158823</v>
      </c>
      <c r="J2077">
        <f t="shared" si="109"/>
        <v>173.80750967638923</v>
      </c>
      <c r="K2077">
        <f t="shared" si="110"/>
        <v>10.069814239756283</v>
      </c>
    </row>
    <row r="2078" spans="1:11">
      <c r="A2078" s="862">
        <v>42481</v>
      </c>
      <c r="B2078">
        <v>443.29</v>
      </c>
      <c r="C2078">
        <v>482.40427699999998</v>
      </c>
      <c r="D2078">
        <v>1.4384459999999999</v>
      </c>
      <c r="E2078">
        <f>LN(D2078/参数实验室!$E$53)/参数实验室!$E$55</f>
        <v>-0.26405323561843935</v>
      </c>
      <c r="F2078">
        <f t="shared" si="107"/>
        <v>1.0882363170836247</v>
      </c>
      <c r="G2078">
        <f>LN(F2078/参数实验室!$E$58)/参数实验室!$E$59</f>
        <v>-0.14614924429991996</v>
      </c>
      <c r="H2078">
        <f>INDEX(神经网络!$F$10:$BN$70,MATCH(ROUND(G2078*2,1)/2,神经网络!$D$10:$D$70,0),MATCH(ROUND(E2078*2,1)/2,神经网络!$F$8:$BN$8,0))</f>
        <v>-0.32324466481376596</v>
      </c>
      <c r="I2078">
        <f t="shared" si="108"/>
        <v>1738.6774118020719</v>
      </c>
      <c r="J2078">
        <f t="shared" si="109"/>
        <v>176.8844020589757</v>
      </c>
      <c r="K2078">
        <f t="shared" si="110"/>
        <v>9.8294558003049524</v>
      </c>
    </row>
    <row r="2079" spans="1:11">
      <c r="A2079" s="862">
        <v>42482</v>
      </c>
      <c r="B2079">
        <v>445.702</v>
      </c>
      <c r="C2079">
        <v>484.68639000000002</v>
      </c>
      <c r="D2079">
        <v>1.424458</v>
      </c>
      <c r="E2079">
        <f>LN(D2079/参数实验室!$E$53)/参数实验室!$E$55</f>
        <v>-0.27558175330275686</v>
      </c>
      <c r="F2079">
        <f t="shared" si="107"/>
        <v>1.0874673885241708</v>
      </c>
      <c r="G2079">
        <f>LN(F2079/参数实验室!$E$58)/参数实验室!$E$59</f>
        <v>-0.14652022797663355</v>
      </c>
      <c r="H2079">
        <f>INDEX(神经网络!$F$10:$BN$70,MATCH(ROUND(G2079*2,1)/2,神经网络!$D$10:$D$70,0),MATCH(ROUND(E2079*2,1)/2,神经网络!$F$8:$BN$8,0))</f>
        <v>-0.37219283649664259</v>
      </c>
      <c r="I2079">
        <f t="shared" si="108"/>
        <v>1735.6193958494457</v>
      </c>
      <c r="J2079">
        <f t="shared" si="109"/>
        <v>177.84685367702764</v>
      </c>
      <c r="K2079">
        <f t="shared" si="110"/>
        <v>9.759067197226635</v>
      </c>
    </row>
    <row r="2080" spans="1:11">
      <c r="A2080" s="862">
        <v>42483</v>
      </c>
      <c r="B2080">
        <v>444.88400000000001</v>
      </c>
      <c r="C2080">
        <v>486.01507600000002</v>
      </c>
      <c r="D2080">
        <v>1.4412670000000001</v>
      </c>
      <c r="E2080">
        <f>LN(D2080/参数实验室!$E$53)/参数实验室!$E$55</f>
        <v>-0.26174183516580229</v>
      </c>
      <c r="F2080">
        <f t="shared" si="107"/>
        <v>1.0924534845038256</v>
      </c>
      <c r="G2080">
        <f>LN(F2080/参数实验室!$E$58)/参数实验室!$E$59</f>
        <v>-0.14411924431689108</v>
      </c>
      <c r="H2080">
        <f>INDEX(神经网络!$F$10:$BN$70,MATCH(ROUND(G2080*2,1)/2,神经网络!$D$10:$D$70,0),MATCH(ROUND(E2080*2,1)/2,神经网络!$F$8:$BN$8,0))</f>
        <v>-0.32324466481376596</v>
      </c>
      <c r="I2080">
        <f t="shared" si="108"/>
        <v>1736.8049768356746</v>
      </c>
      <c r="J2080">
        <f t="shared" si="109"/>
        <v>177.52045010175132</v>
      </c>
      <c r="K2080">
        <f t="shared" si="110"/>
        <v>9.783689574019057</v>
      </c>
    </row>
    <row r="2081" spans="1:11">
      <c r="A2081" s="862">
        <v>42484</v>
      </c>
      <c r="B2081">
        <v>453.82400000000001</v>
      </c>
      <c r="C2081">
        <v>490.89606700000002</v>
      </c>
      <c r="D2081">
        <v>1.4698469999999999</v>
      </c>
      <c r="E2081">
        <f>LN(D2081/参数实验室!$E$53)/参数实验室!$E$55</f>
        <v>-0.23857652384579819</v>
      </c>
      <c r="F2081">
        <f t="shared" si="107"/>
        <v>1.0816882029156678</v>
      </c>
      <c r="G2081">
        <f>LN(F2081/参数实验室!$E$58)/参数实验室!$E$59</f>
        <v>-0.14931692556829046</v>
      </c>
      <c r="H2081">
        <f>INDEX(神经网络!$F$10:$BN$70,MATCH(ROUND(G2081*2,1)/2,神经网络!$D$10:$D$70,0),MATCH(ROUND(E2081*2,1)/2,神经网络!$F$8:$BN$8,0))</f>
        <v>-0.32324466481376596</v>
      </c>
      <c r="I2081">
        <f t="shared" si="108"/>
        <v>1725.5233130610679</v>
      </c>
      <c r="J2081">
        <f t="shared" si="109"/>
        <v>181.08774590000357</v>
      </c>
      <c r="K2081">
        <f t="shared" si="110"/>
        <v>9.5286586316773736</v>
      </c>
    </row>
    <row r="2082" spans="1:11">
      <c r="A2082" s="862">
        <v>42485</v>
      </c>
      <c r="B2082">
        <v>457.70100000000002</v>
      </c>
      <c r="C2082">
        <v>499.82342299999999</v>
      </c>
      <c r="D2082">
        <v>1.4728889999999999</v>
      </c>
      <c r="E2082">
        <f>LN(D2082/参数实验室!$E$53)/参数实验室!$E$55</f>
        <v>-0.23613742591346576</v>
      </c>
      <c r="F2082">
        <f t="shared" si="107"/>
        <v>1.0920304369009461</v>
      </c>
      <c r="G2082">
        <f>LN(F2082/参数实验室!$E$58)/参数实验室!$E$59</f>
        <v>-0.14432253100203202</v>
      </c>
      <c r="H2082">
        <f>INDEX(神经网络!$F$10:$BN$70,MATCH(ROUND(G2082*2,1)/2,神经网络!$D$10:$D$70,0),MATCH(ROUND(E2082*2,1)/2,神经网络!$F$8:$BN$8,0))</f>
        <v>-0.32324466481376596</v>
      </c>
      <c r="I2082">
        <f t="shared" si="108"/>
        <v>1720.7583390257039</v>
      </c>
      <c r="J2082">
        <f t="shared" si="109"/>
        <v>182.63477115837313</v>
      </c>
      <c r="K2082">
        <f t="shared" si="110"/>
        <v>9.4218550394959308</v>
      </c>
    </row>
    <row r="2083" spans="1:11">
      <c r="A2083" s="862">
        <v>42486</v>
      </c>
      <c r="B2083">
        <v>462.84300000000002</v>
      </c>
      <c r="C2083">
        <v>496.87915199999998</v>
      </c>
      <c r="D2083">
        <v>1.4839370000000001</v>
      </c>
      <c r="E2083">
        <f>LN(D2083/参数实验室!$E$53)/参数实验室!$E$55</f>
        <v>-0.22732123280957575</v>
      </c>
      <c r="F2083">
        <f t="shared" si="107"/>
        <v>1.0735371432645626</v>
      </c>
      <c r="G2083">
        <f>LN(F2083/参数实验室!$E$58)/参数实验室!$E$59</f>
        <v>-0.15328693920830952</v>
      </c>
      <c r="H2083">
        <f>INDEX(神经网络!$F$10:$BN$70,MATCH(ROUND(G2083*2,1)/2,神经网络!$D$10:$D$70,0),MATCH(ROUND(E2083*2,1)/2,神经网络!$F$8:$BN$8,0))</f>
        <v>-0.32324466481376596</v>
      </c>
      <c r="I2083">
        <f t="shared" si="108"/>
        <v>1714.5094694626537</v>
      </c>
      <c r="J2083">
        <f t="shared" si="109"/>
        <v>184.68656478193162</v>
      </c>
      <c r="K2083">
        <f t="shared" si="110"/>
        <v>9.283347012745935</v>
      </c>
    </row>
    <row r="2084" spans="1:11">
      <c r="A2084" s="862">
        <v>42487</v>
      </c>
      <c r="B2084">
        <v>465.37900000000002</v>
      </c>
      <c r="C2084">
        <v>511.087715</v>
      </c>
      <c r="D2084">
        <v>1.409538</v>
      </c>
      <c r="E2084">
        <f>LN(D2084/参数实验室!$E$53)/参数实验室!$E$55</f>
        <v>-0.2880038463644673</v>
      </c>
      <c r="F2084">
        <f t="shared" si="107"/>
        <v>1.0982182586665921</v>
      </c>
      <c r="G2084">
        <f>LN(F2084/参数实验室!$E$58)/参数实验室!$E$59</f>
        <v>-0.14135692082380899</v>
      </c>
      <c r="H2084">
        <f>INDEX(神经网络!$F$10:$BN$70,MATCH(ROUND(G2084*2,1)/2,神经网络!$D$10:$D$70,0),MATCH(ROUND(E2084*2,1)/2,神经网络!$F$8:$BN$8,0))</f>
        <v>-0.37219283649664259</v>
      </c>
      <c r="I2084">
        <f t="shared" si="108"/>
        <v>1711.4728749493149</v>
      </c>
      <c r="J2084">
        <f t="shared" si="109"/>
        <v>185.69849567056337</v>
      </c>
      <c r="K2084">
        <f t="shared" si="110"/>
        <v>9.2164067822366036</v>
      </c>
    </row>
    <row r="2085" spans="1:11">
      <c r="A2085" s="862">
        <v>42488</v>
      </c>
      <c r="B2085">
        <v>441.66300000000001</v>
      </c>
      <c r="C2085">
        <v>519.10975800000006</v>
      </c>
      <c r="D2085">
        <v>1.4252339999999999</v>
      </c>
      <c r="E2085">
        <f>LN(D2085/参数实验室!$E$53)/参数实验室!$E$55</f>
        <v>-0.2749392357675628</v>
      </c>
      <c r="F2085">
        <f t="shared" si="107"/>
        <v>1.1753526059461628</v>
      </c>
      <c r="G2085">
        <f>LN(F2085/参数实验室!$E$58)/参数实验室!$E$59</f>
        <v>-0.10573030545778635</v>
      </c>
      <c r="H2085">
        <f>INDEX(神经网络!$F$10:$BN$70,MATCH(ROUND(G2085*2,1)/2,神经网络!$D$10:$D$70,0),MATCH(ROUND(E2085*2,1)/2,神经网络!$F$8:$BN$8,0))</f>
        <v>-0.21452628793080628</v>
      </c>
      <c r="I2085">
        <f t="shared" si="108"/>
        <v>1743.9346818591134</v>
      </c>
      <c r="J2085">
        <f t="shared" si="109"/>
        <v>176.23518614580379</v>
      </c>
      <c r="K2085">
        <f t="shared" si="110"/>
        <v>9.8954965804405965</v>
      </c>
    </row>
    <row r="2086" spans="1:11">
      <c r="A2086" s="862">
        <v>42489</v>
      </c>
      <c r="B2086">
        <v>446.80799999999999</v>
      </c>
      <c r="C2086">
        <v>515.68015800000001</v>
      </c>
      <c r="D2086">
        <v>1.44286</v>
      </c>
      <c r="E2086">
        <f>LN(D2086/参数实验室!$E$53)/参数实验室!$E$55</f>
        <v>-0.26043860052408235</v>
      </c>
      <c r="F2086">
        <f t="shared" si="107"/>
        <v>1.154142625020143</v>
      </c>
      <c r="G2086">
        <f>LN(F2086/参数实验室!$E$58)/参数实验室!$E$59</f>
        <v>-0.11528812874066426</v>
      </c>
      <c r="H2086">
        <f>INDEX(神经网络!$F$10:$BN$70,MATCH(ROUND(G2086*2,1)/2,神经网络!$D$10:$D$70,0),MATCH(ROUND(E2086*2,1)/2,神经网络!$F$8:$BN$8,0))</f>
        <v>-0.21452628793080628</v>
      </c>
      <c r="I2086">
        <f t="shared" si="108"/>
        <v>1739.5765025587179</v>
      </c>
      <c r="J2086">
        <f t="shared" si="109"/>
        <v>178.28817684848923</v>
      </c>
      <c r="K2086">
        <f t="shared" si="110"/>
        <v>9.7571052287837592</v>
      </c>
    </row>
    <row r="2087" spans="1:11">
      <c r="A2087" s="862">
        <v>42490</v>
      </c>
      <c r="B2087">
        <v>454.49700000000001</v>
      </c>
      <c r="C2087">
        <v>508.46902999999998</v>
      </c>
      <c r="D2087">
        <v>1.4202589999999999</v>
      </c>
      <c r="E2087">
        <f>LN(D2087/参数实验室!$E$53)/参数实验室!$E$55</f>
        <v>-0.27906455139422331</v>
      </c>
      <c r="F2087">
        <f t="shared" si="107"/>
        <v>1.1187511248699111</v>
      </c>
      <c r="G2087">
        <f>LN(F2087/参数实验室!$E$58)/参数实验室!$E$59</f>
        <v>-0.13163457997622477</v>
      </c>
      <c r="H2087">
        <f>INDEX(神经网络!$F$10:$BN$70,MATCH(ROUND(G2087*2,1)/2,神经网络!$D$10:$D$70,0),MATCH(ROUND(E2087*2,1)/2,神经网络!$F$8:$BN$8,0))</f>
        <v>-0.37219283649664259</v>
      </c>
      <c r="I2087">
        <f t="shared" si="108"/>
        <v>1733.1544630772437</v>
      </c>
      <c r="J2087">
        <f t="shared" si="109"/>
        <v>181.35629065081156</v>
      </c>
      <c r="K2087">
        <f t="shared" si="110"/>
        <v>9.5566272162806172</v>
      </c>
    </row>
    <row r="2088" spans="1:11">
      <c r="A2088" s="862">
        <v>42491</v>
      </c>
      <c r="B2088">
        <v>449.21499999999997</v>
      </c>
      <c r="C2088">
        <v>508.19292100000001</v>
      </c>
      <c r="D2088">
        <v>1.434812</v>
      </c>
      <c r="E2088">
        <f>LN(D2088/参数实验室!$E$53)/参数实验室!$E$55</f>
        <v>-0.26703746159090197</v>
      </c>
      <c r="F2088">
        <f t="shared" si="107"/>
        <v>1.1312910766559443</v>
      </c>
      <c r="G2088">
        <f>LN(F2088/参数实验室!$E$58)/参数实验室!$E$59</f>
        <v>-0.12578427855955104</v>
      </c>
      <c r="H2088">
        <f>INDEX(神经网络!$F$10:$BN$70,MATCH(ROUND(G2088*2,1)/2,神经网络!$D$10:$D$70,0),MATCH(ROUND(E2088*2,1)/2,神经网络!$F$8:$BN$8,0))</f>
        <v>-0.32324466481376596</v>
      </c>
      <c r="I2088">
        <f t="shared" si="108"/>
        <v>1740.6512066488076</v>
      </c>
      <c r="J2088">
        <f t="shared" si="109"/>
        <v>179.24863333466294</v>
      </c>
      <c r="K2088">
        <f t="shared" si="110"/>
        <v>9.710819961449614</v>
      </c>
    </row>
    <row r="2089" spans="1:11">
      <c r="A2089" s="862">
        <v>42492</v>
      </c>
      <c r="B2089">
        <v>452.29</v>
      </c>
      <c r="C2089">
        <v>502.49859400000003</v>
      </c>
      <c r="D2089">
        <v>1.403065</v>
      </c>
      <c r="E2089">
        <f>LN(D2089/参数实验室!$E$53)/参数实验室!$E$55</f>
        <v>-0.29343408748328692</v>
      </c>
      <c r="F2089">
        <f t="shared" si="107"/>
        <v>1.1110097371155674</v>
      </c>
      <c r="G2089">
        <f>LN(F2089/参数实验室!$E$58)/参数实验室!$E$59</f>
        <v>-0.13527902011011408</v>
      </c>
      <c r="H2089">
        <f>INDEX(神经网络!$F$10:$BN$70,MATCH(ROUND(G2089*2,1)/2,神经网络!$D$10:$D$70,0),MATCH(ROUND(E2089*2,1)/2,神经网络!$F$8:$BN$8,0))</f>
        <v>-0.37219283649664259</v>
      </c>
      <c r="I2089">
        <f t="shared" si="108"/>
        <v>1736.7996703827846</v>
      </c>
      <c r="J2089">
        <f t="shared" si="109"/>
        <v>180.47563943976652</v>
      </c>
      <c r="K2089">
        <f t="shared" si="110"/>
        <v>9.6234576354690731</v>
      </c>
    </row>
    <row r="2090" spans="1:11">
      <c r="A2090" s="862">
        <v>42493</v>
      </c>
      <c r="B2090">
        <v>444.15100000000001</v>
      </c>
      <c r="C2090">
        <v>499.87184999999999</v>
      </c>
      <c r="D2090">
        <v>1.4235260000000001</v>
      </c>
      <c r="E2090">
        <f>LN(D2090/参数实验室!$E$53)/参数实验室!$E$55</f>
        <v>-0.27635389953857309</v>
      </c>
      <c r="F2090">
        <f t="shared" si="107"/>
        <v>1.1254547439947225</v>
      </c>
      <c r="G2090">
        <f>LN(F2090/参数实验室!$E$58)/参数实验室!$E$59</f>
        <v>-0.12849901018350646</v>
      </c>
      <c r="H2090">
        <f>INDEX(神经网络!$F$10:$BN$70,MATCH(ROUND(G2090*2,1)/2,神经网络!$D$10:$D$70,0),MATCH(ROUND(E2090*2,1)/2,神经网络!$F$8:$BN$8,0))</f>
        <v>-0.37219283649664259</v>
      </c>
      <c r="I2090">
        <f t="shared" si="108"/>
        <v>1748.432136625634</v>
      </c>
      <c r="J2090">
        <f t="shared" si="109"/>
        <v>177.22796376840466</v>
      </c>
      <c r="K2090">
        <f t="shared" si="110"/>
        <v>9.8654416574487325</v>
      </c>
    </row>
    <row r="2091" spans="1:11">
      <c r="A2091" s="862">
        <v>42494</v>
      </c>
      <c r="B2091">
        <v>449.27600000000001</v>
      </c>
      <c r="C2091">
        <v>499.96943499999998</v>
      </c>
      <c r="D2091">
        <v>1.4127959999999999</v>
      </c>
      <c r="E2091">
        <f>LN(D2091/参数实验室!$E$53)/参数实验室!$E$55</f>
        <v>-0.28528011644720797</v>
      </c>
      <c r="F2091">
        <f t="shared" si="107"/>
        <v>1.1128336145264826</v>
      </c>
      <c r="G2091">
        <f>LN(F2091/参数实验室!$E$58)/参数实验室!$E$59</f>
        <v>-0.134418105471383</v>
      </c>
      <c r="H2091">
        <f>INDEX(神经网络!$F$10:$BN$70,MATCH(ROUND(G2091*2,1)/2,神经网络!$D$10:$D$70,0),MATCH(ROUND(E2091*2,1)/2,神经网络!$F$8:$BN$8,0))</f>
        <v>-0.37219283649664259</v>
      </c>
      <c r="I2091">
        <f t="shared" si="108"/>
        <v>1740.9231727342842</v>
      </c>
      <c r="J2091">
        <f t="shared" si="109"/>
        <v>179.27297394357723</v>
      </c>
      <c r="K2091">
        <f t="shared" si="110"/>
        <v>9.711018534685584</v>
      </c>
    </row>
    <row r="2092" spans="1:11">
      <c r="A2092" s="862">
        <v>42495</v>
      </c>
      <c r="B2092">
        <v>447.28899999999999</v>
      </c>
      <c r="C2092">
        <v>500.37019800000002</v>
      </c>
      <c r="D2092">
        <v>1.415346</v>
      </c>
      <c r="E2092">
        <f>LN(D2092/参数实验室!$E$53)/参数实验室!$E$55</f>
        <v>-0.28315266203553097</v>
      </c>
      <c r="F2092">
        <f t="shared" si="107"/>
        <v>1.1186731576229239</v>
      </c>
      <c r="G2092">
        <f>LN(F2092/参数实验室!$E$58)/参数实验室!$E$59</f>
        <v>-0.13167115902396814</v>
      </c>
      <c r="H2092">
        <f>INDEX(神经网络!$F$10:$BN$70,MATCH(ROUND(G2092*2,1)/2,神经网络!$D$10:$D$70,0),MATCH(ROUND(E2092*2,1)/2,神经网络!$F$8:$BN$8,0))</f>
        <v>-0.37219283649664259</v>
      </c>
      <c r="I2092">
        <f t="shared" si="108"/>
        <v>1743.7888828964701</v>
      </c>
      <c r="J2092">
        <f t="shared" si="109"/>
        <v>178.48010853517374</v>
      </c>
      <c r="K2092">
        <f t="shared" si="110"/>
        <v>9.7702141555612911</v>
      </c>
    </row>
    <row r="2093" spans="1:11">
      <c r="A2093" s="862">
        <v>42496</v>
      </c>
      <c r="B2093">
        <v>447.27</v>
      </c>
      <c r="C2093">
        <v>499.119621</v>
      </c>
      <c r="D2093">
        <v>1.452313</v>
      </c>
      <c r="E2093">
        <f>LN(D2093/参数实验室!$E$53)/参数实验室!$E$55</f>
        <v>-0.25273457244282366</v>
      </c>
      <c r="F2093">
        <f t="shared" si="107"/>
        <v>1.1159246562479039</v>
      </c>
      <c r="G2093">
        <f>LN(F2093/参数实验室!$E$58)/参数实验室!$E$59</f>
        <v>-0.13296227528443913</v>
      </c>
      <c r="H2093">
        <f>INDEX(神经网络!$F$10:$BN$70,MATCH(ROUND(G2093*2,1)/2,神经网络!$D$10:$D$70,0),MATCH(ROUND(E2093*2,1)/2,神经网络!$F$8:$BN$8,0))</f>
        <v>-0.32324466481376596</v>
      </c>
      <c r="I2093">
        <f t="shared" si="108"/>
        <v>1743.8164522954066</v>
      </c>
      <c r="J2093">
        <f t="shared" si="109"/>
        <v>178.47252703403652</v>
      </c>
      <c r="K2093">
        <f t="shared" si="110"/>
        <v>9.7707836678013926</v>
      </c>
    </row>
    <row r="2094" spans="1:11">
      <c r="A2094" s="862">
        <v>42497</v>
      </c>
      <c r="B2094">
        <v>458.29300000000001</v>
      </c>
      <c r="C2094">
        <v>495.85652599999997</v>
      </c>
      <c r="D2094">
        <v>1.45028</v>
      </c>
      <c r="E2094">
        <f>LN(D2094/参数实验室!$E$53)/参数实验室!$E$55</f>
        <v>-0.25438719045519909</v>
      </c>
      <c r="F2094">
        <f t="shared" si="107"/>
        <v>1.0819639968317212</v>
      </c>
      <c r="G2094">
        <f>LN(F2094/参数实验室!$E$58)/参数实验室!$E$59</f>
        <v>-0.14918312259136216</v>
      </c>
      <c r="H2094">
        <f>INDEX(神经网络!$F$10:$BN$70,MATCH(ROUND(G2094*2,1)/2,神经网络!$D$10:$D$70,0),MATCH(ROUND(E2094*2,1)/2,神经网络!$F$8:$BN$8,0))</f>
        <v>-0.32324466481376596</v>
      </c>
      <c r="I2094">
        <f t="shared" si="108"/>
        <v>1729.9245354751531</v>
      </c>
      <c r="J2094">
        <f t="shared" si="109"/>
        <v>182.87099477275405</v>
      </c>
      <c r="K2094">
        <f t="shared" si="110"/>
        <v>9.4598081977125794</v>
      </c>
    </row>
    <row r="2095" spans="1:11">
      <c r="A2095" s="862">
        <v>42498</v>
      </c>
      <c r="B2095">
        <v>459.16</v>
      </c>
      <c r="C2095">
        <v>488.43897900000002</v>
      </c>
      <c r="D2095">
        <v>1.449651</v>
      </c>
      <c r="E2095">
        <f>LN(D2095/参数实验室!$E$53)/参数实验室!$E$55</f>
        <v>-0.25489897146108903</v>
      </c>
      <c r="F2095">
        <f t="shared" si="107"/>
        <v>1.0637663973342626</v>
      </c>
      <c r="G2095">
        <f>LN(F2095/参数实验室!$E$58)/参数实验室!$E$59</f>
        <v>-0.15808574399493086</v>
      </c>
      <c r="H2095">
        <f>INDEX(神经网络!$F$10:$BN$70,MATCH(ROUND(G2095*2,1)/2,神经网络!$D$10:$D$70,0),MATCH(ROUND(E2095*2,1)/2,神经网络!$F$8:$BN$8,0))</f>
        <v>-0.32324466481376596</v>
      </c>
      <c r="I2095">
        <f t="shared" si="108"/>
        <v>1728.8666603689833</v>
      </c>
      <c r="J2095">
        <f t="shared" si="109"/>
        <v>183.21695064043692</v>
      </c>
      <c r="K2095">
        <f t="shared" si="110"/>
        <v>9.4361720044226818</v>
      </c>
    </row>
    <row r="2096" spans="1:11">
      <c r="A2096" s="862">
        <v>42499</v>
      </c>
      <c r="B2096">
        <v>456.96899999999999</v>
      </c>
      <c r="C2096">
        <v>485.967557</v>
      </c>
      <c r="D2096">
        <v>1.4552499999999999</v>
      </c>
      <c r="E2096">
        <f>LN(D2096/参数实验室!$E$53)/参数实验室!$E$55</f>
        <v>-0.25035117682523561</v>
      </c>
      <c r="F2096">
        <f t="shared" si="107"/>
        <v>1.0634584774897202</v>
      </c>
      <c r="G2096">
        <f>LN(F2096/参数实验室!$E$58)/参数实验室!$E$59</f>
        <v>-0.15823769123698742</v>
      </c>
      <c r="H2096">
        <f>INDEX(神经网络!$F$10:$BN$70,MATCH(ROUND(G2096*2,1)/2,神经网络!$D$10:$D$70,0),MATCH(ROUND(E2096*2,1)/2,神经网络!$F$8:$BN$8,0))</f>
        <v>-0.32324466481376596</v>
      </c>
      <c r="I2096">
        <f t="shared" si="108"/>
        <v>1731.5333421591824</v>
      </c>
      <c r="J2096">
        <f t="shared" si="109"/>
        <v>182.34268385140214</v>
      </c>
      <c r="K2096">
        <f t="shared" si="110"/>
        <v>9.4960395755185534</v>
      </c>
    </row>
    <row r="2097" spans="1:11">
      <c r="A2097" s="862">
        <v>42500</v>
      </c>
      <c r="B2097">
        <v>460.31</v>
      </c>
      <c r="C2097">
        <v>491.21906100000001</v>
      </c>
      <c r="D2097">
        <v>1.416261</v>
      </c>
      <c r="E2097">
        <f>LN(D2097/参数实验室!$E$53)/参数实验室!$E$55</f>
        <v>-0.28239021565380706</v>
      </c>
      <c r="F2097">
        <f t="shared" si="107"/>
        <v>1.0671483587147792</v>
      </c>
      <c r="G2097">
        <f>LN(F2097/参数实验室!$E$58)/参数实验室!$E$59</f>
        <v>-0.15641975750773507</v>
      </c>
      <c r="H2097">
        <f>INDEX(神经网络!$F$10:$BN$70,MATCH(ROUND(G2097*2,1)/2,神经网络!$D$10:$D$70,0),MATCH(ROUND(E2097*2,1)/2,神经网络!$F$8:$BN$8,0))</f>
        <v>-0.37219283649664259</v>
      </c>
      <c r="I2097">
        <f t="shared" si="108"/>
        <v>1727.4411882398856</v>
      </c>
      <c r="J2097">
        <f t="shared" si="109"/>
        <v>183.67583097242684</v>
      </c>
      <c r="K2097">
        <f t="shared" si="110"/>
        <v>9.4048366575742168</v>
      </c>
    </row>
    <row r="2098" spans="1:11">
      <c r="A2098" s="862">
        <v>42501</v>
      </c>
      <c r="B2098">
        <v>453.40600000000001</v>
      </c>
      <c r="C2098">
        <v>498.135201</v>
      </c>
      <c r="D2098">
        <v>1.4241470000000001</v>
      </c>
      <c r="E2098">
        <f>LN(D2098/参数实验室!$E$53)/参数实验室!$E$55</f>
        <v>-0.27583935536435061</v>
      </c>
      <c r="F2098">
        <f t="shared" si="107"/>
        <v>1.0986515418851979</v>
      </c>
      <c r="G2098">
        <f>LN(F2098/参数实验室!$E$58)/参数实验室!$E$59</f>
        <v>-0.14114988948132684</v>
      </c>
      <c r="H2098">
        <f>INDEX(神经网络!$F$10:$BN$70,MATCH(ROUND(G2098*2,1)/2,神经网络!$D$10:$D$70,0),MATCH(ROUND(E2098*2,1)/2,神经网络!$F$8:$BN$8,0))</f>
        <v>-0.37219283649664259</v>
      </c>
      <c r="I2098">
        <f t="shared" si="108"/>
        <v>1737.0843988837878</v>
      </c>
      <c r="J2098">
        <f t="shared" si="109"/>
        <v>180.92095287498461</v>
      </c>
      <c r="K2098">
        <f t="shared" si="110"/>
        <v>9.6013445169289131</v>
      </c>
    </row>
    <row r="2099" spans="1:11">
      <c r="A2099" s="862">
        <v>42502</v>
      </c>
      <c r="B2099">
        <v>451.92700000000002</v>
      </c>
      <c r="C2099">
        <v>501.49354099999999</v>
      </c>
      <c r="D2099">
        <v>1.4287620000000001</v>
      </c>
      <c r="E2099">
        <f>LN(D2099/参数实验室!$E$53)/参数实验室!$E$55</f>
        <v>-0.27202250318293425</v>
      </c>
      <c r="F2099">
        <f t="shared" si="107"/>
        <v>1.1096782024530509</v>
      </c>
      <c r="G2099">
        <f>LN(F2099/参数实验室!$E$58)/参数实验室!$E$59</f>
        <v>-0.13590842996318309</v>
      </c>
      <c r="H2099">
        <f>INDEX(神经网络!$F$10:$BN$70,MATCH(ROUND(G2099*2,1)/2,神经网络!$D$10:$D$70,0),MATCH(ROUND(E2099*2,1)/2,神经网络!$F$8:$BN$8,0))</f>
        <v>-0.32324466481376596</v>
      </c>
      <c r="I2099">
        <f t="shared" si="108"/>
        <v>1739.1933661597373</v>
      </c>
      <c r="J2099">
        <f t="shared" si="109"/>
        <v>180.33079286540797</v>
      </c>
      <c r="K2099">
        <f t="shared" si="110"/>
        <v>9.6444613730379647</v>
      </c>
    </row>
    <row r="2100" spans="1:11">
      <c r="A2100" s="862">
        <v>42503</v>
      </c>
      <c r="B2100">
        <v>454.32</v>
      </c>
      <c r="C2100">
        <v>505.92892799999998</v>
      </c>
      <c r="D2100">
        <v>1.43337</v>
      </c>
      <c r="E2100">
        <f>LN(D2100/参数实验室!$E$53)/参数实验室!$E$55</f>
        <v>-0.2682237212642023</v>
      </c>
      <c r="F2100">
        <f t="shared" si="107"/>
        <v>1.1135959852086634</v>
      </c>
      <c r="G2100">
        <f>LN(F2100/参数实验室!$E$58)/参数实验室!$E$59</f>
        <v>-0.13405866598984204</v>
      </c>
      <c r="H2100">
        <f>INDEX(神经网络!$F$10:$BN$70,MATCH(ROUND(G2100*2,1)/2,神经网络!$D$10:$D$70,0),MATCH(ROUND(E2100*2,1)/2,神经网络!$F$8:$BN$8,0))</f>
        <v>-0.32324466481376596</v>
      </c>
      <c r="I2100">
        <f t="shared" si="108"/>
        <v>1736.2165388198778</v>
      </c>
      <c r="J2100">
        <f t="shared" si="109"/>
        <v>181.28566298232269</v>
      </c>
      <c r="K2100">
        <f t="shared" si="110"/>
        <v>9.5772413011456816</v>
      </c>
    </row>
    <row r="2101" spans="1:11">
      <c r="A2101" s="862">
        <v>42504</v>
      </c>
      <c r="B2101">
        <v>455.34199999999998</v>
      </c>
      <c r="C2101">
        <v>513.14354100000003</v>
      </c>
      <c r="D2101">
        <v>1.4350579999999999</v>
      </c>
      <c r="E2101">
        <f>LN(D2101/参数实验室!$E$53)/参数实验室!$E$55</f>
        <v>-0.26683520901588786</v>
      </c>
      <c r="F2101">
        <f t="shared" si="107"/>
        <v>1.126940938898674</v>
      </c>
      <c r="G2101">
        <f>LN(F2101/参数实验室!$E$58)/参数实验室!$E$59</f>
        <v>-0.12780638275283532</v>
      </c>
      <c r="H2101">
        <f>INDEX(神经网络!$F$10:$BN$70,MATCH(ROUND(G2101*2,1)/2,神经网络!$D$10:$D$70,0),MATCH(ROUND(E2101*2,1)/2,神经网络!$F$8:$BN$8,0))</f>
        <v>-0.32324466481376596</v>
      </c>
      <c r="I2101">
        <f t="shared" si="108"/>
        <v>1734.9540594369232</v>
      </c>
      <c r="J2101">
        <f t="shared" si="109"/>
        <v>181.69346793823027</v>
      </c>
      <c r="K2101">
        <f t="shared" si="110"/>
        <v>9.5487970983456041</v>
      </c>
    </row>
    <row r="2102" spans="1:11">
      <c r="A2102" s="862">
        <v>42505</v>
      </c>
      <c r="B2102">
        <v>455.79700000000003</v>
      </c>
      <c r="C2102">
        <v>513.51142300000004</v>
      </c>
      <c r="D2102">
        <v>1.4430350000000001</v>
      </c>
      <c r="E2102">
        <f>LN(D2102/参数实验室!$E$53)/参数实验室!$E$55</f>
        <v>-0.26029552060055894</v>
      </c>
      <c r="F2102">
        <f t="shared" si="107"/>
        <v>1.1266230865933737</v>
      </c>
      <c r="G2102">
        <f>LN(F2102/参数实验室!$E$58)/参数实验室!$E$59</f>
        <v>-0.12795443807033133</v>
      </c>
      <c r="H2102">
        <f>INDEX(神经网络!$F$10:$BN$70,MATCH(ROUND(G2102*2,1)/2,神经网络!$D$10:$D$70,0),MATCH(ROUND(E2102*2,1)/2,神经网络!$F$8:$BN$8,0))</f>
        <v>-0.32324466481376596</v>
      </c>
      <c r="I2102">
        <f t="shared" si="108"/>
        <v>1734.3936660123072</v>
      </c>
      <c r="J2102">
        <f t="shared" si="109"/>
        <v>181.87502493914803</v>
      </c>
      <c r="K2102">
        <f t="shared" si="110"/>
        <v>9.5361837975972943</v>
      </c>
    </row>
    <row r="2103" spans="1:11">
      <c r="A2103" s="862">
        <v>42506</v>
      </c>
      <c r="B2103">
        <v>457.08499999999998</v>
      </c>
      <c r="C2103">
        <v>512.849647</v>
      </c>
      <c r="D2103">
        <v>1.4254549999999999</v>
      </c>
      <c r="E2103">
        <f>LN(D2103/参数实验室!$E$53)/参数实验室!$E$55</f>
        <v>-0.27475631474921247</v>
      </c>
      <c r="F2103">
        <f t="shared" si="107"/>
        <v>1.1220006060141987</v>
      </c>
      <c r="G2103">
        <f>LN(F2103/参数实验室!$E$58)/参数实验室!$E$59</f>
        <v>-0.13011231895234349</v>
      </c>
      <c r="H2103">
        <f>INDEX(神经网络!$F$10:$BN$70,MATCH(ROUND(G2103*2,1)/2,神经网络!$D$10:$D$70,0),MATCH(ROUND(E2103*2,1)/2,神经网络!$F$8:$BN$8,0))</f>
        <v>-0.32324466481376596</v>
      </c>
      <c r="I2103">
        <f t="shared" si="108"/>
        <v>1732.8094170001327</v>
      </c>
      <c r="J2103">
        <f t="shared" si="109"/>
        <v>182.38897091097675</v>
      </c>
      <c r="K2103">
        <f t="shared" si="110"/>
        <v>9.500626097868107</v>
      </c>
    </row>
    <row r="2104" spans="1:11">
      <c r="A2104" s="862">
        <v>42507</v>
      </c>
      <c r="B2104">
        <v>454.774</v>
      </c>
      <c r="C2104">
        <v>519.12946899999997</v>
      </c>
      <c r="D2104">
        <v>1.415467</v>
      </c>
      <c r="E2104">
        <f>LN(D2104/参数实验室!$E$53)/参数实验室!$E$55</f>
        <v>-0.2830518075159229</v>
      </c>
      <c r="F2104">
        <f t="shared" si="107"/>
        <v>1.1415108801294709</v>
      </c>
      <c r="G2104">
        <f>LN(F2104/参数实验室!$E$58)/参数实验室!$E$59</f>
        <v>-0.12106416530188437</v>
      </c>
      <c r="H2104">
        <f>INDEX(神经网络!$F$10:$BN$70,MATCH(ROUND(G2104*2,1)/2,神经网络!$D$10:$D$70,0),MATCH(ROUND(E2104*2,1)/2,神经网络!$F$8:$BN$8,0))</f>
        <v>-0.26824502053576799</v>
      </c>
      <c r="I2104">
        <f t="shared" si="108"/>
        <v>1735.6413641292552</v>
      </c>
      <c r="J2104">
        <f t="shared" si="109"/>
        <v>181.46682095686481</v>
      </c>
      <c r="K2104">
        <f t="shared" si="110"/>
        <v>9.5645107738004747</v>
      </c>
    </row>
    <row r="2105" spans="1:11">
      <c r="A2105" s="862">
        <v>42508</v>
      </c>
      <c r="B2105">
        <v>454.584</v>
      </c>
      <c r="C2105">
        <v>512.93755699999997</v>
      </c>
      <c r="D2105">
        <v>1.417767</v>
      </c>
      <c r="E2105">
        <f>LN(D2105/参数实验室!$E$53)/参数实验室!$E$55</f>
        <v>-0.28113637585218154</v>
      </c>
      <c r="F2105">
        <f t="shared" si="107"/>
        <v>1.1283669398834979</v>
      </c>
      <c r="G2105">
        <f>LN(F2105/参数实验室!$E$58)/参数实验室!$E$59</f>
        <v>-0.12714266629167847</v>
      </c>
      <c r="H2105">
        <f>INDEX(神经网络!$F$10:$BN$70,MATCH(ROUND(G2105*2,1)/2,神经网络!$D$10:$D$70,0),MATCH(ROUND(E2105*2,1)/2,神经网络!$F$8:$BN$8,0))</f>
        <v>-0.37219283649664259</v>
      </c>
      <c r="I2105">
        <f t="shared" si="108"/>
        <v>1735.8358775779989</v>
      </c>
      <c r="J2105">
        <f t="shared" si="109"/>
        <v>181.39100594549257</v>
      </c>
      <c r="K2105">
        <f t="shared" si="110"/>
        <v>9.5695807437090465</v>
      </c>
    </row>
    <row r="2106" spans="1:11">
      <c r="A2106" s="862">
        <v>42509</v>
      </c>
      <c r="B2106">
        <v>454</v>
      </c>
      <c r="C2106">
        <v>523.73609799999997</v>
      </c>
      <c r="D2106">
        <v>1.365837</v>
      </c>
      <c r="E2106">
        <f>LN(D2106/参数实验室!$E$53)/参数实验室!$E$55</f>
        <v>-0.32515965993385254</v>
      </c>
      <c r="F2106">
        <f t="shared" si="107"/>
        <v>1.1536037400881056</v>
      </c>
      <c r="G2106">
        <f>LN(F2106/参数实验室!$E$58)/参数实验室!$E$59</f>
        <v>-0.11553324748053331</v>
      </c>
      <c r="H2106">
        <f>INDEX(神经网络!$F$10:$BN$70,MATCH(ROUND(G2106*2,1)/2,神经网络!$D$10:$D$70,0),MATCH(ROUND(E2106*2,1)/2,神经网络!$F$8:$BN$8,0))</f>
        <v>-0.32074218239021657</v>
      </c>
      <c r="I2106">
        <f t="shared" si="108"/>
        <v>1736.6658723787784</v>
      </c>
      <c r="J2106">
        <f t="shared" si="109"/>
        <v>181.15797454211679</v>
      </c>
      <c r="K2106">
        <f t="shared" si="110"/>
        <v>9.5864721206353902</v>
      </c>
    </row>
    <row r="2107" spans="1:11">
      <c r="A2107" s="862">
        <v>42510</v>
      </c>
      <c r="B2107">
        <v>442.334</v>
      </c>
      <c r="C2107">
        <v>529.84944399999995</v>
      </c>
      <c r="D2107">
        <v>1.3794679999999999</v>
      </c>
      <c r="E2107">
        <f>LN(D2107/参数实验室!$E$53)/参数实验室!$E$55</f>
        <v>-0.31344413206210542</v>
      </c>
      <c r="F2107">
        <f t="shared" si="107"/>
        <v>1.1978492360976094</v>
      </c>
      <c r="G2107">
        <f>LN(F2107/参数实验室!$E$58)/参数实验室!$E$59</f>
        <v>-9.5779360053726295E-2</v>
      </c>
      <c r="H2107">
        <f>INDEX(神经网络!$F$10:$BN$70,MATCH(ROUND(G2107*2,1)/2,神经网络!$D$10:$D$70,0),MATCH(ROUND(E2107*2,1)/2,神经网络!$F$8:$BN$8,0))</f>
        <v>-0.26824502053576799</v>
      </c>
      <c r="I2107">
        <f t="shared" si="108"/>
        <v>1750.9791293726289</v>
      </c>
      <c r="J2107">
        <f t="shared" si="109"/>
        <v>176.50293284386055</v>
      </c>
      <c r="K2107">
        <f t="shared" si="110"/>
        <v>9.9203967954549181</v>
      </c>
    </row>
    <row r="2108" spans="1:11">
      <c r="A2108" s="862">
        <v>42511</v>
      </c>
      <c r="B2108">
        <v>442.06099999999998</v>
      </c>
      <c r="C2108">
        <v>533.84861100000001</v>
      </c>
      <c r="D2108">
        <v>1.3843380000000001</v>
      </c>
      <c r="E2108">
        <f>LN(D2108/参数实验室!$E$53)/参数实验室!$E$55</f>
        <v>-0.30928652892759767</v>
      </c>
      <c r="F2108">
        <f t="shared" si="107"/>
        <v>1.2076356226855571</v>
      </c>
      <c r="G2108">
        <f>LN(F2108/参数实验室!$E$58)/参数实验室!$E$59</f>
        <v>-9.1508742520616901E-2</v>
      </c>
      <c r="H2108">
        <f>INDEX(神经网络!$F$10:$BN$70,MATCH(ROUND(G2108*2,1)/2,神经网络!$D$10:$D$70,0),MATCH(ROUND(E2108*2,1)/2,神经网络!$F$8:$BN$8,0))</f>
        <v>-0.26824502053576799</v>
      </c>
      <c r="I2108">
        <f t="shared" si="108"/>
        <v>1751.2690138514999</v>
      </c>
      <c r="J2108">
        <f t="shared" si="109"/>
        <v>176.39399864330989</v>
      </c>
      <c r="K2108">
        <f t="shared" si="110"/>
        <v>9.9281666458096396</v>
      </c>
    </row>
    <row r="2109" spans="1:11">
      <c r="A2109" s="862">
        <v>42512</v>
      </c>
      <c r="B2109">
        <v>442.55700000000002</v>
      </c>
      <c r="C2109">
        <v>519.72680400000002</v>
      </c>
      <c r="D2109">
        <v>1.373245</v>
      </c>
      <c r="E2109">
        <f>LN(D2109/参数实验室!$E$53)/参数实验室!$E$55</f>
        <v>-0.31877822751202228</v>
      </c>
      <c r="F2109">
        <f t="shared" si="107"/>
        <v>1.1743725757360068</v>
      </c>
      <c r="G2109">
        <f>LN(F2109/参数实验室!$E$58)/参数实验室!$E$59</f>
        <v>-0.10616812078357744</v>
      </c>
      <c r="H2109">
        <f>INDEX(神经网络!$F$10:$BN$70,MATCH(ROUND(G2109*2,1)/2,神经网络!$D$10:$D$70,0),MATCH(ROUND(E2109*2,1)/2,神经网络!$F$8:$BN$8,0))</f>
        <v>-0.26824502053576799</v>
      </c>
      <c r="I2109">
        <f t="shared" si="108"/>
        <v>1750.7419247856883</v>
      </c>
      <c r="J2109">
        <f t="shared" si="109"/>
        <v>176.59191572562904</v>
      </c>
      <c r="K2109">
        <f t="shared" si="110"/>
        <v>9.9140547719399397</v>
      </c>
    </row>
    <row r="2110" spans="1:11">
      <c r="A2110" s="862">
        <v>42513</v>
      </c>
      <c r="B2110">
        <v>441.976</v>
      </c>
      <c r="C2110">
        <v>507.79013900000001</v>
      </c>
      <c r="D2110">
        <v>1.3837809999999999</v>
      </c>
      <c r="E2110">
        <f>LN(D2110/参数实验室!$E$53)/参数实验室!$E$55</f>
        <v>-0.30976130805794683</v>
      </c>
      <c r="F2110">
        <f t="shared" si="107"/>
        <v>1.1489088525168787</v>
      </c>
      <c r="G2110">
        <f>LN(F2110/参数实验室!$E$58)/参数实验室!$E$59</f>
        <v>-0.11767363459196985</v>
      </c>
      <c r="H2110">
        <f>INDEX(神经网络!$F$10:$BN$70,MATCH(ROUND(G2110*2,1)/2,神经网络!$D$10:$D$70,0),MATCH(ROUND(E2110*2,1)/2,神经网络!$F$8:$BN$8,0))</f>
        <v>-0.26824502053576799</v>
      </c>
      <c r="I2110">
        <f t="shared" si="108"/>
        <v>1751.3584640198942</v>
      </c>
      <c r="J2110">
        <f t="shared" si="109"/>
        <v>176.3600814013802</v>
      </c>
      <c r="K2110">
        <f t="shared" si="110"/>
        <v>9.9305832142022812</v>
      </c>
    </row>
    <row r="2111" spans="1:11">
      <c r="A2111" s="862">
        <v>42514</v>
      </c>
      <c r="B2111">
        <v>445.42700000000002</v>
      </c>
      <c r="C2111">
        <v>503.11279100000002</v>
      </c>
      <c r="D2111">
        <v>1.3879280000000001</v>
      </c>
      <c r="E2111">
        <f>LN(D2111/参数实验室!$E$53)/参数实验室!$E$55</f>
        <v>-0.3062310382111027</v>
      </c>
      <c r="F2111">
        <f t="shared" si="107"/>
        <v>1.1295067227626525</v>
      </c>
      <c r="G2111">
        <f>LN(F2111/参数实验室!$E$58)/参数实验室!$E$59</f>
        <v>-0.1266127697672888</v>
      </c>
      <c r="H2111">
        <f>INDEX(神经网络!$F$10:$BN$70,MATCH(ROUND(G2111*2,1)/2,神经网络!$D$10:$D$70,0),MATCH(ROUND(E2111*2,1)/2,神经网络!$F$8:$BN$8,0))</f>
        <v>-0.37219283649664259</v>
      </c>
      <c r="I2111">
        <f t="shared" si="108"/>
        <v>1747.6902641881327</v>
      </c>
      <c r="J2111">
        <f t="shared" si="109"/>
        <v>177.73712142372568</v>
      </c>
      <c r="K2111">
        <f t="shared" si="110"/>
        <v>9.8330064658897864</v>
      </c>
    </row>
    <row r="2112" spans="1:11">
      <c r="A2112" s="862">
        <v>42515</v>
      </c>
      <c r="B2112">
        <v>448.37799999999999</v>
      </c>
      <c r="C2112">
        <v>499.79826800000001</v>
      </c>
      <c r="D2112">
        <v>1.401851</v>
      </c>
      <c r="E2112">
        <f>LN(D2112/参数实验室!$E$53)/参数实验室!$E$55</f>
        <v>-0.29445530917235924</v>
      </c>
      <c r="F2112">
        <f t="shared" si="107"/>
        <v>1.1146806221536294</v>
      </c>
      <c r="G2112">
        <f>LN(F2112/参数实验室!$E$58)/参数实验室!$E$59</f>
        <v>-0.13354770955927972</v>
      </c>
      <c r="H2112">
        <f>INDEX(神经网络!$F$10:$BN$70,MATCH(ROUND(G2112*2,1)/2,神经网络!$D$10:$D$70,0),MATCH(ROUND(E2112*2,1)/2,神经网络!$F$8:$BN$8,0))</f>
        <v>-0.37219283649664259</v>
      </c>
      <c r="I2112">
        <f t="shared" si="108"/>
        <v>1743.3807814262061</v>
      </c>
      <c r="J2112">
        <f t="shared" si="109"/>
        <v>178.91464825824943</v>
      </c>
      <c r="K2112">
        <f t="shared" si="110"/>
        <v>9.7442037217085264</v>
      </c>
    </row>
    <row r="2113" spans="1:11">
      <c r="A2113" s="862">
        <v>42516</v>
      </c>
      <c r="B2113">
        <v>450.02199999999999</v>
      </c>
      <c r="C2113">
        <v>505.50154600000002</v>
      </c>
      <c r="D2113">
        <v>1.412876</v>
      </c>
      <c r="E2113">
        <f>LN(D2113/参数实验室!$E$53)/参数实验室!$E$55</f>
        <v>-0.28521331445494336</v>
      </c>
      <c r="F2113">
        <f t="shared" si="107"/>
        <v>1.1232818528871922</v>
      </c>
      <c r="G2113">
        <f>LN(F2113/参数实验室!$E$58)/参数实验室!$E$59</f>
        <v>-0.12951331398367949</v>
      </c>
      <c r="H2113">
        <f>INDEX(神经网络!$F$10:$BN$70,MATCH(ROUND(G2113*2,1)/2,神经网络!$D$10:$D$70,0),MATCH(ROUND(E2113*2,1)/2,神经网络!$F$8:$BN$8,0))</f>
        <v>-0.37219283649664259</v>
      </c>
      <c r="I2113">
        <f t="shared" si="108"/>
        <v>1741.001653570044</v>
      </c>
      <c r="J2113">
        <f t="shared" si="109"/>
        <v>179.57064761980723</v>
      </c>
      <c r="K2113">
        <f t="shared" si="110"/>
        <v>9.6953576580964889</v>
      </c>
    </row>
    <row r="2114" spans="1:11">
      <c r="A2114" s="862">
        <v>42517</v>
      </c>
      <c r="B2114">
        <v>474.06900000000002</v>
      </c>
      <c r="C2114">
        <v>502.50387899999998</v>
      </c>
      <c r="D2114">
        <v>1.46116</v>
      </c>
      <c r="E2114">
        <f>LN(D2114/参数实验室!$E$53)/参数实验室!$E$55</f>
        <v>-0.24556971522278295</v>
      </c>
      <c r="F2114">
        <f t="shared" si="107"/>
        <v>1.0599804648690381</v>
      </c>
      <c r="G2114">
        <f>LN(F2114/参数实验室!$E$58)/参数实验室!$E$59</f>
        <v>-0.15995702545645515</v>
      </c>
      <c r="H2114">
        <f>INDEX(神经网络!$F$10:$BN$70,MATCH(ROUND(G2114*2,1)/2,神经网络!$D$10:$D$70,0),MATCH(ROUND(E2114*2,1)/2,神经网络!$F$8:$BN$8,0))</f>
        <v>-0.32324466481376596</v>
      </c>
      <c r="I2114">
        <f t="shared" si="108"/>
        <v>1706.3762892477221</v>
      </c>
      <c r="J2114">
        <f t="shared" si="109"/>
        <v>189.1660348749048</v>
      </c>
      <c r="K2114">
        <f t="shared" si="110"/>
        <v>9.0205215242585499</v>
      </c>
    </row>
    <row r="2115" spans="1:11">
      <c r="A2115" s="862">
        <v>42518</v>
      </c>
      <c r="B2115">
        <v>498.67599999999999</v>
      </c>
      <c r="C2115">
        <v>503.51731999999998</v>
      </c>
      <c r="D2115">
        <v>1.6347389999999999</v>
      </c>
      <c r="E2115">
        <f>LN(D2115/参数实验室!$E$53)/参数实验室!$E$55</f>
        <v>-0.11313944323348589</v>
      </c>
      <c r="F2115">
        <f t="shared" si="107"/>
        <v>1.0097083477047222</v>
      </c>
      <c r="G2115">
        <f>LN(F2115/参数实验室!$E$58)/参数实验室!$E$59</f>
        <v>-0.1854591344552276</v>
      </c>
      <c r="H2115">
        <f>INDEX(神经网络!$F$10:$BN$70,MATCH(ROUND(G2115*2,1)/2,神经网络!$D$10:$D$70,0),MATCH(ROUND(E2115*2,1)/2,神经网络!$F$8:$BN$8,0))</f>
        <v>-0.27026703761481252</v>
      </c>
      <c r="I2115">
        <f t="shared" si="108"/>
        <v>1677.7461615275863</v>
      </c>
      <c r="J2115">
        <f t="shared" si="109"/>
        <v>198.98487690036265</v>
      </c>
      <c r="K2115">
        <f t="shared" si="110"/>
        <v>8.4315259916344356</v>
      </c>
    </row>
    <row r="2116" spans="1:11">
      <c r="A2116" s="862">
        <v>42519</v>
      </c>
      <c r="B2116">
        <v>521.84900000000005</v>
      </c>
      <c r="C2116">
        <v>507.60616900000002</v>
      </c>
      <c r="D2116">
        <v>1.6194470000000001</v>
      </c>
      <c r="E2116">
        <f>LN(D2116/参数实验室!$E$53)/参数实验室!$E$55</f>
        <v>-0.12422726636495968</v>
      </c>
      <c r="F2116">
        <f t="shared" ref="F2116:F2179" si="111">C2116/B2116</f>
        <v>0.97270698803676925</v>
      </c>
      <c r="G2116">
        <f>LN(F2116/参数实验室!$E$58)/参数实验室!$E$59</f>
        <v>-0.20505398778561199</v>
      </c>
      <c r="H2116">
        <f>INDEX(神经网络!$F$10:$BN$70,MATCH(ROUND(G2116*2,1)/2,神经网络!$D$10:$D$70,0),MATCH(ROUND(E2116*2,1)/2,神经网络!$F$8:$BN$8,0))</f>
        <v>-0.27026703761481252</v>
      </c>
      <c r="I2116">
        <f t="shared" si="108"/>
        <v>1656.6752594094849</v>
      </c>
      <c r="J2116">
        <f t="shared" si="109"/>
        <v>208.23151510314784</v>
      </c>
      <c r="K2116">
        <f t="shared" si="110"/>
        <v>7.9559295267522208</v>
      </c>
    </row>
    <row r="2117" spans="1:11">
      <c r="A2117" s="862">
        <v>42520</v>
      </c>
      <c r="B2117">
        <v>535.53899999999999</v>
      </c>
      <c r="C2117">
        <v>508.66042800000002</v>
      </c>
      <c r="D2117">
        <v>1.632566</v>
      </c>
      <c r="E2117">
        <f>LN(D2117/参数实验室!$E$53)/参数实验室!$E$55</f>
        <v>-0.11470869016766101</v>
      </c>
      <c r="F2117">
        <f t="shared" si="111"/>
        <v>0.94981024351167709</v>
      </c>
      <c r="G2117">
        <f>LN(F2117/参数实验室!$E$58)/参数实验室!$E$59</f>
        <v>-0.21755636434105283</v>
      </c>
      <c r="H2117">
        <f>INDEX(神经网络!$F$10:$BN$70,MATCH(ROUND(G2117*2,1)/2,神经网络!$D$10:$D$70,0),MATCH(ROUND(E2117*2,1)/2,神经网络!$F$8:$BN$8,0))</f>
        <v>-0.27026703761481252</v>
      </c>
      <c r="I2117">
        <f t="shared" si="108"/>
        <v>1644.9292847241577</v>
      </c>
      <c r="J2117">
        <f t="shared" si="109"/>
        <v>213.69418618570637</v>
      </c>
      <c r="K2117">
        <f t="shared" si="110"/>
        <v>7.6975855735011294</v>
      </c>
    </row>
    <row r="2118" spans="1:11">
      <c r="A2118" s="862">
        <v>42521</v>
      </c>
      <c r="B2118">
        <v>544.41800000000001</v>
      </c>
      <c r="C2118">
        <v>518.62811799999997</v>
      </c>
      <c r="D2118">
        <v>1.620984</v>
      </c>
      <c r="E2118">
        <f>LN(D2118/参数实验室!$E$53)/参数实验室!$E$55</f>
        <v>-0.12310810606068615</v>
      </c>
      <c r="F2118">
        <f t="shared" si="111"/>
        <v>0.95262852807952703</v>
      </c>
      <c r="G2118">
        <f>LN(F2118/参数实验室!$E$58)/参数实验室!$E$59</f>
        <v>-0.21600131914944068</v>
      </c>
      <c r="H2118">
        <f>INDEX(神经网络!$F$10:$BN$70,MATCH(ROUND(G2118*2,1)/2,神经网络!$D$10:$D$70,0),MATCH(ROUND(E2118*2,1)/2,神经网络!$F$8:$BN$8,0))</f>
        <v>-0.27026703761481252</v>
      </c>
      <c r="I2118">
        <f t="shared" si="108"/>
        <v>1637.5585078174056</v>
      </c>
      <c r="J2118">
        <f t="shared" si="109"/>
        <v>217.23714137504439</v>
      </c>
      <c r="K2118">
        <f t="shared" si="110"/>
        <v>7.5381147876102732</v>
      </c>
    </row>
    <row r="2119" spans="1:11">
      <c r="A2119" s="862">
        <v>42522</v>
      </c>
      <c r="B2119">
        <v>532.14099999999996</v>
      </c>
      <c r="C2119">
        <v>523.92185700000005</v>
      </c>
      <c r="D2119">
        <v>1.6374930000000001</v>
      </c>
      <c r="E2119">
        <f>LN(D2119/参数实验室!$E$53)/参数实验室!$E$55</f>
        <v>-0.11115361753345117</v>
      </c>
      <c r="F2119">
        <f t="shared" si="111"/>
        <v>0.98455457670053625</v>
      </c>
      <c r="G2119">
        <f>LN(F2119/参数实验室!$E$58)/参数实验室!$E$59</f>
        <v>-0.19869987459865365</v>
      </c>
      <c r="H2119">
        <f>INDEX(神经网络!$F$10:$BN$70,MATCH(ROUND(G2119*2,1)/2,神经网络!$D$10:$D$70,0),MATCH(ROUND(E2119*2,1)/2,神经网络!$F$8:$BN$8,0))</f>
        <v>-0.27026703761481252</v>
      </c>
      <c r="I2119">
        <f t="shared" si="108"/>
        <v>1647.5389477955043</v>
      </c>
      <c r="J2119">
        <f t="shared" si="109"/>
        <v>212.33829456127</v>
      </c>
      <c r="K2119">
        <f t="shared" si="110"/>
        <v>7.7590288233199907</v>
      </c>
    </row>
    <row r="2120" spans="1:11">
      <c r="A2120" s="862">
        <v>42523</v>
      </c>
      <c r="B2120">
        <v>535.84400000000005</v>
      </c>
      <c r="C2120">
        <v>528.91396499999996</v>
      </c>
      <c r="D2120">
        <v>1.635942</v>
      </c>
      <c r="E2120">
        <f>LN(D2120/参数实验室!$E$53)/参数实验室!$E$55</f>
        <v>-0.1122715853063446</v>
      </c>
      <c r="F2120">
        <f t="shared" si="111"/>
        <v>0.98706706616104667</v>
      </c>
      <c r="G2120">
        <f>LN(F2120/参数实验室!$E$58)/参数实验室!$E$59</f>
        <v>-0.19736220317459077</v>
      </c>
      <c r="H2120">
        <f>INDEX(神经网络!$F$10:$BN$70,MATCH(ROUND(G2120*2,1)/2,神经网络!$D$10:$D$70,0),MATCH(ROUND(E2120*2,1)/2,神经网络!$F$8:$BN$8,0))</f>
        <v>-0.27026703761481252</v>
      </c>
      <c r="I2120">
        <f t="shared" si="108"/>
        <v>1644.4404173904377</v>
      </c>
      <c r="J2120">
        <f t="shared" si="109"/>
        <v>213.81588923027766</v>
      </c>
      <c r="K2120">
        <f t="shared" si="110"/>
        <v>7.6909177484905769</v>
      </c>
    </row>
    <row r="2121" spans="1:11">
      <c r="A2121" s="862">
        <v>42524</v>
      </c>
      <c r="B2121">
        <v>549.81600000000003</v>
      </c>
      <c r="C2121">
        <v>538.34612500000003</v>
      </c>
      <c r="D2121">
        <v>1.7260740000000001</v>
      </c>
      <c r="E2121">
        <f>LN(D2121/参数实验室!$E$53)/参数实验室!$E$55</f>
        <v>-4.9000616353074435E-2</v>
      </c>
      <c r="F2121">
        <f t="shared" si="111"/>
        <v>0.97913870276601622</v>
      </c>
      <c r="G2121">
        <f>LN(F2121/参数实验室!$E$58)/参数实验室!$E$59</f>
        <v>-0.20159498104777127</v>
      </c>
      <c r="H2121">
        <f>INDEX(神经网络!$F$10:$BN$70,MATCH(ROUND(G2121*2,1)/2,神经网络!$D$10:$D$70,0),MATCH(ROUND(E2121*2,1)/2,神经网络!$F$8:$BN$8,0))</f>
        <v>-0.2156073030851029</v>
      </c>
      <c r="I2121">
        <f t="shared" si="108"/>
        <v>1632.851805225579</v>
      </c>
      <c r="J2121">
        <f t="shared" si="109"/>
        <v>219.39108575076764</v>
      </c>
      <c r="K2121">
        <f t="shared" si="110"/>
        <v>7.4426533769039693</v>
      </c>
    </row>
    <row r="2122" spans="1:11">
      <c r="A2122" s="862">
        <v>42525</v>
      </c>
      <c r="B2122">
        <v>580.80899999999997</v>
      </c>
      <c r="C2122">
        <v>552.07602099999997</v>
      </c>
      <c r="D2122">
        <v>1.7350890000000001</v>
      </c>
      <c r="E2122">
        <f>LN(D2122/参数实验室!$E$53)/参数实验室!$E$55</f>
        <v>-4.2854994465317701E-2</v>
      </c>
      <c r="F2122">
        <f t="shared" si="111"/>
        <v>0.95052938401436615</v>
      </c>
      <c r="G2122">
        <f>LN(F2122/参数实验室!$E$58)/参数实验室!$E$59</f>
        <v>-0.21715912606539883</v>
      </c>
      <c r="H2122">
        <f>INDEX(神经网络!$F$10:$BN$70,MATCH(ROUND(G2122*2,1)/2,神经网络!$D$10:$D$70,0),MATCH(ROUND(E2122*2,1)/2,神经网络!$F$8:$BN$8,0))</f>
        <v>-0.2156073030851029</v>
      </c>
      <c r="I2122">
        <f t="shared" si="108"/>
        <v>1613.0065595206272</v>
      </c>
      <c r="J2122">
        <f t="shared" si="109"/>
        <v>231.75811021108441</v>
      </c>
      <c r="K2122">
        <f t="shared" si="110"/>
        <v>6.9598710399023656</v>
      </c>
    </row>
    <row r="2123" spans="1:11">
      <c r="A2123" s="862">
        <v>42526</v>
      </c>
      <c r="B2123">
        <v>577.98800000000006</v>
      </c>
      <c r="C2123">
        <v>549.53887899999995</v>
      </c>
      <c r="D2123">
        <v>1.734491</v>
      </c>
      <c r="E2123">
        <f>LN(D2123/参数实验室!$E$53)/参数实验室!$E$55</f>
        <v>-4.3261667576692198E-2</v>
      </c>
      <c r="F2123">
        <f t="shared" si="111"/>
        <v>0.95077904558572135</v>
      </c>
      <c r="G2123">
        <f>LN(F2123/参数实验室!$E$58)/参数实验室!$E$59</f>
        <v>-0.2170212884754098</v>
      </c>
      <c r="H2123">
        <f>INDEX(神经网络!$F$10:$BN$70,MATCH(ROUND(G2123*2,1)/2,神经网络!$D$10:$D$70,0),MATCH(ROUND(E2123*2,1)/2,神经网络!$F$8:$BN$8,0))</f>
        <v>-0.2156073030851029</v>
      </c>
      <c r="I2123">
        <f t="shared" si="108"/>
        <v>1614.6957139233934</v>
      </c>
      <c r="J2123">
        <f t="shared" si="109"/>
        <v>230.63245680539436</v>
      </c>
      <c r="K2123">
        <f t="shared" si="110"/>
        <v>7.0011642606134119</v>
      </c>
    </row>
    <row r="2124" spans="1:11">
      <c r="A2124" s="862">
        <v>42527</v>
      </c>
      <c r="B2124">
        <v>585.14200000000005</v>
      </c>
      <c r="C2124">
        <v>542.56036099999994</v>
      </c>
      <c r="D2124">
        <v>1.761247</v>
      </c>
      <c r="E2124">
        <f>LN(D2124/参数实验室!$E$53)/参数实验室!$E$55</f>
        <v>-2.5201907830622608E-2</v>
      </c>
      <c r="F2124">
        <f t="shared" si="111"/>
        <v>0.9272285376882875</v>
      </c>
      <c r="G2124">
        <f>LN(F2124/参数实验室!$E$58)/参数实验室!$E$59</f>
        <v>-0.23018548161381228</v>
      </c>
      <c r="H2124">
        <f>INDEX(神经网络!$F$10:$BN$70,MATCH(ROUND(G2124*2,1)/2,神经网络!$D$10:$D$70,0),MATCH(ROUND(E2124*2,1)/2,神经网络!$F$8:$BN$8,0))</f>
        <v>-0.32480371081244391</v>
      </c>
      <c r="I2124">
        <f t="shared" si="108"/>
        <v>1610.386636734499</v>
      </c>
      <c r="J2124">
        <f t="shared" si="109"/>
        <v>233.48709149674744</v>
      </c>
      <c r="K2124">
        <f t="shared" si="110"/>
        <v>6.8971120690709888</v>
      </c>
    </row>
    <row r="2125" spans="1:11">
      <c r="A2125" s="862">
        <v>42528</v>
      </c>
      <c r="B2125">
        <v>584.66499999999996</v>
      </c>
      <c r="C2125">
        <v>553.43656799999997</v>
      </c>
      <c r="D2125">
        <v>1.736486</v>
      </c>
      <c r="E2125">
        <f>LN(D2125/参数实验室!$E$53)/参数实验室!$E$55</f>
        <v>-4.1905503026537734E-2</v>
      </c>
      <c r="F2125">
        <f t="shared" si="111"/>
        <v>0.94658747829953904</v>
      </c>
      <c r="G2125">
        <f>LN(F2125/参数实验室!$E$58)/参数实验室!$E$59</f>
        <v>-0.21934025488297812</v>
      </c>
      <c r="H2125">
        <f>INDEX(神经网络!$F$10:$BN$70,MATCH(ROUND(G2125*2,1)/2,神经网络!$D$10:$D$70,0),MATCH(ROUND(E2125*2,1)/2,神经网络!$F$8:$BN$8,0))</f>
        <v>-0.2156073030851029</v>
      </c>
      <c r="I2125">
        <f t="shared" si="108"/>
        <v>1610.8130279488569</v>
      </c>
      <c r="J2125">
        <f t="shared" si="109"/>
        <v>233.29675591556548</v>
      </c>
      <c r="K2125">
        <f t="shared" si="110"/>
        <v>6.9045667678801355</v>
      </c>
    </row>
    <row r="2126" spans="1:11">
      <c r="A2126" s="862">
        <v>42529</v>
      </c>
      <c r="B2126">
        <v>576.673</v>
      </c>
      <c r="C2126">
        <v>564.22229100000004</v>
      </c>
      <c r="D2126">
        <v>1.7464299999999999</v>
      </c>
      <c r="E2126">
        <f>LN(D2126/参数实验室!$E$53)/参数实验室!$E$55</f>
        <v>-3.5168907521811808E-2</v>
      </c>
      <c r="F2126">
        <f t="shared" si="111"/>
        <v>0.97840941226657052</v>
      </c>
      <c r="G2126">
        <f>LN(F2126/参数实验室!$E$58)/参数实验室!$E$59</f>
        <v>-0.20198605300353537</v>
      </c>
      <c r="H2126">
        <f>INDEX(神经网络!$F$10:$BN$70,MATCH(ROUND(G2126*2,1)/2,神经网络!$D$10:$D$70,0),MATCH(ROUND(E2126*2,1)/2,神经网络!$F$8:$BN$8,0))</f>
        <v>-0.2156073030851029</v>
      </c>
      <c r="I2126">
        <f t="shared" si="108"/>
        <v>1615.5604405653489</v>
      </c>
      <c r="J2126">
        <f t="shared" si="109"/>
        <v>230.10773712142321</v>
      </c>
      <c r="K2126">
        <f t="shared" si="110"/>
        <v>7.0208870886981529</v>
      </c>
    </row>
    <row r="2127" spans="1:11">
      <c r="A2127" s="862">
        <v>42530</v>
      </c>
      <c r="B2127">
        <v>578.78300000000002</v>
      </c>
      <c r="C2127">
        <v>561.98211700000002</v>
      </c>
      <c r="D2127">
        <v>1.7262710000000001</v>
      </c>
      <c r="E2127">
        <f>LN(D2127/参数实验室!$E$53)/参数实验室!$E$55</f>
        <v>-4.886597662887842E-2</v>
      </c>
      <c r="F2127">
        <f t="shared" si="111"/>
        <v>0.97097205170158762</v>
      </c>
      <c r="G2127">
        <f>LN(F2127/参数实验室!$E$58)/参数实验室!$E$59</f>
        <v>-0.20599096202181796</v>
      </c>
      <c r="H2127">
        <f>INDEX(神经网络!$F$10:$BN$70,MATCH(ROUND(G2127*2,1)/2,神经网络!$D$10:$D$70,0),MATCH(ROUND(E2127*2,1)/2,神经网络!$F$8:$BN$8,0))</f>
        <v>-0.2156073030851029</v>
      </c>
      <c r="I2127">
        <f t="shared" si="108"/>
        <v>1614.2859415193136</v>
      </c>
      <c r="J2127">
        <f t="shared" si="109"/>
        <v>230.94968277403086</v>
      </c>
      <c r="K2127">
        <f t="shared" si="110"/>
        <v>6.9897733659101267</v>
      </c>
    </row>
    <row r="2128" spans="1:11">
      <c r="A2128" s="862">
        <v>42531</v>
      </c>
      <c r="B2128">
        <v>577.18499999999995</v>
      </c>
      <c r="C2128">
        <v>558.15862100000004</v>
      </c>
      <c r="D2128">
        <v>1.7312479999999999</v>
      </c>
      <c r="E2128">
        <f>LN(D2128/参数实验室!$E$53)/参数实验室!$E$55</f>
        <v>-4.5469531981286893E-2</v>
      </c>
      <c r="F2128">
        <f t="shared" si="111"/>
        <v>0.96703590876408796</v>
      </c>
      <c r="G2128">
        <f>LN(F2128/参数实验室!$E$58)/参数实验室!$E$59</f>
        <v>-0.2081229484921534</v>
      </c>
      <c r="H2128">
        <f>INDEX(神经网络!$F$10:$BN$70,MATCH(ROUND(G2128*2,1)/2,神经网络!$D$10:$D$70,0),MATCH(ROUND(E2128*2,1)/2,神经网络!$F$8:$BN$8,0))</f>
        <v>-0.2156073030851029</v>
      </c>
      <c r="I2128">
        <f t="shared" si="108"/>
        <v>1615.2469007001087</v>
      </c>
      <c r="J2128">
        <f t="shared" si="109"/>
        <v>230.31203862575262</v>
      </c>
      <c r="K2128">
        <f t="shared" si="110"/>
        <v>7.0132977430885273</v>
      </c>
    </row>
    <row r="2129" spans="1:11">
      <c r="A2129" s="862">
        <v>42532</v>
      </c>
      <c r="B2129">
        <v>583.37699999999995</v>
      </c>
      <c r="C2129">
        <v>552.13298099999997</v>
      </c>
      <c r="D2129">
        <v>1.8030839999999999</v>
      </c>
      <c r="E2129">
        <f>LN(D2129/参数实验室!$E$53)/参数实验室!$E$55</f>
        <v>2.4945117010793175E-3</v>
      </c>
      <c r="F2129">
        <f t="shared" si="111"/>
        <v>0.94644283370787674</v>
      </c>
      <c r="G2129">
        <f>LN(F2129/参数实验室!$E$58)/参数实验室!$E$59</f>
        <v>-0.21942046204966742</v>
      </c>
      <c r="H2129">
        <f>INDEX(神经网络!$F$10:$BN$70,MATCH(ROUND(G2129*2,1)/2,神经网络!$D$10:$D$70,0),MATCH(ROUND(E2129*2,1)/2,神经网络!$F$8:$BN$8,0))</f>
        <v>-0.16129207390035175</v>
      </c>
      <c r="I2129">
        <f t="shared" si="108"/>
        <v>1611.5108023922007</v>
      </c>
      <c r="J2129">
        <f t="shared" si="109"/>
        <v>232.78280994373677</v>
      </c>
      <c r="K2129">
        <f t="shared" si="110"/>
        <v>6.9228084444109097</v>
      </c>
    </row>
    <row r="2130" spans="1:11">
      <c r="A2130" s="862">
        <v>42533</v>
      </c>
      <c r="B2130">
        <v>628.13300000000004</v>
      </c>
      <c r="C2130">
        <v>554.82021999999995</v>
      </c>
      <c r="D2130">
        <v>1.979789</v>
      </c>
      <c r="E2130">
        <f>LN(D2130/参数实验室!$E$53)/参数实验室!$E$55</f>
        <v>0.11279169668657288</v>
      </c>
      <c r="F2130">
        <f t="shared" si="111"/>
        <v>0.88328462284261444</v>
      </c>
      <c r="G2130">
        <f>LN(F2130/参数实验室!$E$58)/参数实验室!$E$59</f>
        <v>-0.25566850218688364</v>
      </c>
      <c r="H2130">
        <f>INDEX(神经网络!$F$10:$BN$70,MATCH(ROUND(G2130*2,1)/2,神经网络!$D$10:$D$70,0),MATCH(ROUND(E2130*2,1)/2,神经网络!$F$8:$BN$8,0))</f>
        <v>-0.16134077933704755</v>
      </c>
      <c r="I2130">
        <f t="shared" si="108"/>
        <v>1591.5697438005207</v>
      </c>
      <c r="J2130">
        <f t="shared" si="109"/>
        <v>250.64163441203414</v>
      </c>
      <c r="K2130">
        <f t="shared" si="110"/>
        <v>6.3499815085953015</v>
      </c>
    </row>
    <row r="2131" spans="1:11">
      <c r="A2131" s="862">
        <v>42534</v>
      </c>
      <c r="B2131">
        <v>692.59799999999996</v>
      </c>
      <c r="C2131">
        <v>548.86047399999995</v>
      </c>
      <c r="D2131">
        <v>2.0543879999999999</v>
      </c>
      <c r="E2131">
        <f>LN(D2131/参数实验室!$E$53)/参数实验室!$E$55</f>
        <v>0.15642807934795036</v>
      </c>
      <c r="F2131">
        <f t="shared" si="111"/>
        <v>0.79246615497012696</v>
      </c>
      <c r="G2131">
        <f>LN(F2131/参数实验室!$E$58)/参数实验室!$E$59</f>
        <v>-0.3126139516968231</v>
      </c>
      <c r="H2131">
        <f>INDEX(神经网络!$F$10:$BN$70,MATCH(ROUND(G2131*2,1)/2,神经网络!$D$10:$D$70,0),MATCH(ROUND(E2131*2,1)/2,神经网络!$F$8:$BN$8,0))</f>
        <v>-0.21573636526859669</v>
      </c>
      <c r="I2131">
        <f t="shared" si="108"/>
        <v>1565.2160071648138</v>
      </c>
      <c r="J2131">
        <f t="shared" si="109"/>
        <v>276.36486971788781</v>
      </c>
      <c r="K2131">
        <f t="shared" si="110"/>
        <v>5.6635852768211103</v>
      </c>
    </row>
    <row r="2132" spans="1:11">
      <c r="A2132" s="862">
        <v>42535</v>
      </c>
      <c r="B2132">
        <v>693.61199999999997</v>
      </c>
      <c r="C2132">
        <v>551.86343299999999</v>
      </c>
      <c r="D2132">
        <v>1.9914609999999999</v>
      </c>
      <c r="E2132">
        <f>LN(D2132/参数实验室!$E$53)/参数实验室!$E$55</f>
        <v>0.11972660106911748</v>
      </c>
      <c r="F2132">
        <f t="shared" si="111"/>
        <v>0.79563708961205981</v>
      </c>
      <c r="G2132">
        <f>LN(F2132/参数实验室!$E$58)/参数实验室!$E$59</f>
        <v>-0.31051801733672912</v>
      </c>
      <c r="H2132">
        <f>INDEX(神经网络!$F$10:$BN$70,MATCH(ROUND(G2132*2,1)/2,神经网络!$D$10:$D$70,0),MATCH(ROUND(E2132*2,1)/2,神经网络!$F$8:$BN$8,0))</f>
        <v>-0.27058262084342238</v>
      </c>
      <c r="I2132">
        <f t="shared" si="108"/>
        <v>1564.7216346017724</v>
      </c>
      <c r="J2132">
        <f t="shared" si="109"/>
        <v>276.76948246279028</v>
      </c>
      <c r="K2132">
        <f t="shared" si="110"/>
        <v>5.6535193861633148</v>
      </c>
    </row>
    <row r="2133" spans="1:11">
      <c r="A2133" s="862">
        <v>42536</v>
      </c>
      <c r="B2133">
        <v>677.80799999999999</v>
      </c>
      <c r="C2133">
        <v>548.16089499999998</v>
      </c>
      <c r="D2133">
        <v>2.0081730000000002</v>
      </c>
      <c r="E2133">
        <f>LN(D2133/参数实验室!$E$53)/参数实验室!$E$55</f>
        <v>0.12958557864277967</v>
      </c>
      <c r="F2133">
        <f t="shared" si="111"/>
        <v>0.80872591500837998</v>
      </c>
      <c r="G2133">
        <f>LN(F2133/参数实验室!$E$58)/参数实验室!$E$59</f>
        <v>-0.30195402611410505</v>
      </c>
      <c r="H2133">
        <f>INDEX(神经网络!$F$10:$BN$70,MATCH(ROUND(G2133*2,1)/2,神经网络!$D$10:$D$70,0),MATCH(ROUND(E2133*2,1)/2,神经网络!$F$8:$BN$8,0))</f>
        <v>-0.21573636526859669</v>
      </c>
      <c r="I2133">
        <f t="shared" si="108"/>
        <v>1574.3685264408152</v>
      </c>
      <c r="J2133">
        <f t="shared" si="109"/>
        <v>270.46326962212152</v>
      </c>
      <c r="K2133">
        <f t="shared" si="110"/>
        <v>5.821006780848462</v>
      </c>
    </row>
    <row r="2134" spans="1:11">
      <c r="A2134" s="862">
        <v>42537</v>
      </c>
      <c r="B2134">
        <v>733.56600000000003</v>
      </c>
      <c r="C2134">
        <v>545.597398</v>
      </c>
      <c r="D2134">
        <v>2.1842459999999999</v>
      </c>
      <c r="E2134">
        <f>LN(D2134/参数实验室!$E$53)/参数实验室!$E$55</f>
        <v>0.22873833572800695</v>
      </c>
      <c r="F2134">
        <f t="shared" si="111"/>
        <v>0.74376047690323699</v>
      </c>
      <c r="G2134">
        <f>LN(F2134/参数实验室!$E$58)/参数实验室!$E$59</f>
        <v>-0.34590583982190093</v>
      </c>
      <c r="H2134">
        <f>INDEX(神经网络!$F$10:$BN$70,MATCH(ROUND(G2134*2,1)/2,神经网络!$D$10:$D$70,0),MATCH(ROUND(E2134*2,1)/2,神经网络!$F$8:$BN$8,0))</f>
        <v>-0.21563933380856995</v>
      </c>
      <c r="I2134">
        <f t="shared" si="108"/>
        <v>1546.4282786305466</v>
      </c>
      <c r="J2134">
        <f t="shared" si="109"/>
        <v>292.71218227524787</v>
      </c>
      <c r="K2134">
        <f t="shared" si="110"/>
        <v>5.2831018736910105</v>
      </c>
    </row>
    <row r="2135" spans="1:11">
      <c r="A2135" s="862">
        <v>42538</v>
      </c>
      <c r="B2135">
        <v>738.89300000000003</v>
      </c>
      <c r="C2135">
        <v>547.50236800000005</v>
      </c>
      <c r="D2135">
        <v>2.1259299999999999</v>
      </c>
      <c r="E2135">
        <f>LN(D2135/参数实验室!$E$53)/参数实验室!$E$55</f>
        <v>0.19681263773189206</v>
      </c>
      <c r="F2135">
        <f t="shared" si="111"/>
        <v>0.74097652569451877</v>
      </c>
      <c r="G2135">
        <f>LN(F2135/参数实验室!$E$58)/参数实验室!$E$59</f>
        <v>-0.34787409380557127</v>
      </c>
      <c r="H2135">
        <f>INDEX(神经网络!$F$10:$BN$70,MATCH(ROUND(G2135*2,1)/2,神经网络!$D$10:$D$70,0),MATCH(ROUND(E2135*2,1)/2,神经网络!$F$8:$BN$8,0))</f>
        <v>-0.27051584967320108</v>
      </c>
      <c r="I2135">
        <f t="shared" ref="I2135:I2198" si="112">I2134*(1+(B2135-B2134)/B2134*H2134)</f>
        <v>1544.0066849924945</v>
      </c>
      <c r="J2135">
        <f t="shared" ref="J2135:J2198" si="113">J2134*B2135/B2134</f>
        <v>294.8377957783004</v>
      </c>
      <c r="K2135">
        <f t="shared" ref="K2135:K2198" si="114">I2135/J2135</f>
        <v>5.2368003936425129</v>
      </c>
    </row>
    <row r="2136" spans="1:11">
      <c r="A2136" s="862">
        <v>42539</v>
      </c>
      <c r="B2136">
        <v>754.45500000000004</v>
      </c>
      <c r="C2136">
        <v>534.00220400000001</v>
      </c>
      <c r="D2136">
        <v>2.141559</v>
      </c>
      <c r="E2136">
        <f>LN(D2136/参数实验室!$E$53)/参数实验室!$E$55</f>
        <v>0.20545399375509033</v>
      </c>
      <c r="F2136">
        <f t="shared" si="111"/>
        <v>0.70779861489419515</v>
      </c>
      <c r="G2136">
        <f>LN(F2136/参数实验室!$E$58)/参数实验室!$E$59</f>
        <v>-0.37191730826924185</v>
      </c>
      <c r="H2136">
        <f>INDEX(神经网络!$F$10:$BN$70,MATCH(ROUND(G2136*2,1)/2,神经网络!$D$10:$D$70,0),MATCH(ROUND(E2136*2,1)/2,神经网络!$F$8:$BN$8,0))</f>
        <v>-0.27051584967320108</v>
      </c>
      <c r="I2136">
        <f t="shared" si="112"/>
        <v>1535.2098640753904</v>
      </c>
      <c r="J2136">
        <f t="shared" si="113"/>
        <v>301.04744423606348</v>
      </c>
      <c r="K2136">
        <f t="shared" si="114"/>
        <v>5.099561193655477</v>
      </c>
    </row>
    <row r="2137" spans="1:11">
      <c r="A2137" s="862">
        <v>42540</v>
      </c>
      <c r="B2137">
        <v>753.63699999999994</v>
      </c>
      <c r="C2137">
        <v>524.50422600000002</v>
      </c>
      <c r="D2137">
        <v>2.1594120000000001</v>
      </c>
      <c r="E2137">
        <f>LN(D2137/参数实验室!$E$53)/参数实验室!$E$55</f>
        <v>0.21524818006041066</v>
      </c>
      <c r="F2137">
        <f t="shared" si="111"/>
        <v>0.69596400654426471</v>
      </c>
      <c r="G2137">
        <f>LN(F2137/参数实验室!$E$58)/参数实验室!$E$59</f>
        <v>-0.38076722222589243</v>
      </c>
      <c r="H2137">
        <f>INDEX(神经网络!$F$10:$BN$70,MATCH(ROUND(G2137*2,1)/2,神经网络!$D$10:$D$70,0),MATCH(ROUND(E2137*2,1)/2,神经网络!$F$8:$BN$8,0))</f>
        <v>-0.37511633982943671</v>
      </c>
      <c r="I2137">
        <f t="shared" si="112"/>
        <v>1535.6601417665188</v>
      </c>
      <c r="J2137">
        <f t="shared" si="113"/>
        <v>300.72104066078708</v>
      </c>
      <c r="K2137">
        <f t="shared" si="114"/>
        <v>5.1065936004748709</v>
      </c>
    </row>
    <row r="2138" spans="1:11">
      <c r="A2138" s="862">
        <v>42541</v>
      </c>
      <c r="B2138">
        <v>763.99</v>
      </c>
      <c r="C2138">
        <v>516.923404</v>
      </c>
      <c r="D2138">
        <v>2.032794</v>
      </c>
      <c r="E2138">
        <f>LN(D2138/参数实验室!$E$53)/参数实验室!$E$55</f>
        <v>0.14396187226732562</v>
      </c>
      <c r="F2138">
        <f t="shared" si="111"/>
        <v>0.676610170290187</v>
      </c>
      <c r="G2138">
        <f>LN(F2138/参数实验室!$E$58)/参数实验室!$E$59</f>
        <v>-0.39556950054802015</v>
      </c>
      <c r="H2138">
        <f>INDEX(神经网络!$F$10:$BN$70,MATCH(ROUND(G2138*2,1)/2,神经网络!$D$10:$D$70,0),MATCH(ROUND(E2138*2,1)/2,神经网络!$F$8:$BN$8,0))</f>
        <v>-0.42958589347037168</v>
      </c>
      <c r="I2138">
        <f t="shared" si="112"/>
        <v>1527.7467057307224</v>
      </c>
      <c r="J2138">
        <f t="shared" si="113"/>
        <v>304.85216072782356</v>
      </c>
      <c r="K2138">
        <f t="shared" si="114"/>
        <v>5.0114347298155346</v>
      </c>
    </row>
    <row r="2139" spans="1:11">
      <c r="A2139" s="862">
        <v>42542</v>
      </c>
      <c r="B2139">
        <v>713.07500000000005</v>
      </c>
      <c r="C2139">
        <v>529.59731899999997</v>
      </c>
      <c r="D2139">
        <v>1.8829039999999999</v>
      </c>
      <c r="E2139">
        <f>LN(D2139/参数实验室!$E$53)/参数实验室!$E$55</f>
        <v>5.3597568856607651E-2</v>
      </c>
      <c r="F2139">
        <f t="shared" si="111"/>
        <v>0.74269511481961914</v>
      </c>
      <c r="G2139">
        <f>LN(F2139/参数实验室!$E$58)/参数实验室!$E$59</f>
        <v>-0.34665817940848381</v>
      </c>
      <c r="H2139">
        <f>INDEX(神经网络!$F$10:$BN$70,MATCH(ROUND(G2139*2,1)/2,神经网络!$D$10:$D$70,0),MATCH(ROUND(E2139*2,1)/2,神经网络!$F$8:$BN$8,0))</f>
        <v>-0.42964253785670276</v>
      </c>
      <c r="I2139">
        <f t="shared" si="112"/>
        <v>1571.4847582518432</v>
      </c>
      <c r="J2139">
        <f t="shared" si="113"/>
        <v>284.53573281193837</v>
      </c>
      <c r="K2139">
        <f t="shared" si="114"/>
        <v>5.5229785824141233</v>
      </c>
    </row>
    <row r="2140" spans="1:11">
      <c r="A2140" s="862">
        <v>42543</v>
      </c>
      <c r="B2140">
        <v>672.25300000000004</v>
      </c>
      <c r="C2140">
        <v>548.558446</v>
      </c>
      <c r="D2140">
        <v>1.6820999999999999</v>
      </c>
      <c r="E2140">
        <f>LN(D2140/参数实验室!$E$53)/参数实验室!$E$55</f>
        <v>-7.9445862550467219E-2</v>
      </c>
      <c r="F2140">
        <f t="shared" si="111"/>
        <v>0.81599999702492954</v>
      </c>
      <c r="G2140">
        <f>LN(F2140/参数实验室!$E$58)/参数实验室!$E$59</f>
        <v>-0.29725433266178869</v>
      </c>
      <c r="H2140">
        <f>INDEX(神经网络!$F$10:$BN$70,MATCH(ROUND(G2140*2,1)/2,神经网络!$D$10:$D$70,0),MATCH(ROUND(E2140*2,1)/2,神经网络!$F$8:$BN$8,0))</f>
        <v>-0.47613003728201359</v>
      </c>
      <c r="I2140">
        <f t="shared" si="112"/>
        <v>1610.1371626086402</v>
      </c>
      <c r="J2140">
        <f t="shared" si="113"/>
        <v>268.24667810542229</v>
      </c>
      <c r="K2140">
        <f t="shared" si="114"/>
        <v>6.0024495884934996</v>
      </c>
    </row>
    <row r="2141" spans="1:11">
      <c r="A2141" s="862">
        <v>42544</v>
      </c>
      <c r="B2141">
        <v>593.03800000000001</v>
      </c>
      <c r="C2141">
        <v>551.57482800000002</v>
      </c>
      <c r="D2141">
        <v>1.771919</v>
      </c>
      <c r="E2141">
        <f>LN(D2141/参数实验室!$E$53)/参数实验室!$E$55</f>
        <v>-1.8074948661794678E-2</v>
      </c>
      <c r="F2141">
        <f t="shared" si="111"/>
        <v>0.9300834482781879</v>
      </c>
      <c r="G2141">
        <f>LN(F2141/参数实验室!$E$58)/参数实验室!$E$59</f>
        <v>-0.22857195350740234</v>
      </c>
      <c r="H2141">
        <f>INDEX(神经网络!$F$10:$BN$70,MATCH(ROUND(G2141*2,1)/2,神经网络!$D$10:$D$70,0),MATCH(ROUND(E2141*2,1)/2,神经网络!$F$8:$BN$8,0))</f>
        <v>-0.27051666057352303</v>
      </c>
      <c r="I2141">
        <f t="shared" si="112"/>
        <v>1700.4736358815896</v>
      </c>
      <c r="J2141">
        <f t="shared" si="113"/>
        <v>236.637803758828</v>
      </c>
      <c r="K2141">
        <f t="shared" si="114"/>
        <v>7.185976242471579</v>
      </c>
    </row>
    <row r="2142" spans="1:11">
      <c r="A2142" s="862">
        <v>42545</v>
      </c>
      <c r="B2142">
        <v>651.16499999999996</v>
      </c>
      <c r="C2142">
        <v>555.33892100000003</v>
      </c>
      <c r="D2142">
        <v>1.869883</v>
      </c>
      <c r="E2142">
        <f>LN(D2142/参数实验室!$E$53)/参数实验室!$E$55</f>
        <v>4.5410784669379312E-2</v>
      </c>
      <c r="F2142">
        <f t="shared" si="111"/>
        <v>0.85283902083189367</v>
      </c>
      <c r="G2142">
        <f>LN(F2142/参数实验室!$E$58)/参数实验室!$E$59</f>
        <v>-0.27407863758188034</v>
      </c>
      <c r="H2142">
        <f>INDEX(神经网络!$F$10:$BN$70,MATCH(ROUND(G2142*2,1)/2,神经网络!$D$10:$D$70,0),MATCH(ROUND(E2142*2,1)/2,神经网络!$F$8:$BN$8,0))</f>
        <v>-0.21572905284168403</v>
      </c>
      <c r="I2142">
        <f t="shared" si="112"/>
        <v>1655.3858086552627</v>
      </c>
      <c r="J2142">
        <f t="shared" si="113"/>
        <v>259.83200989585362</v>
      </c>
      <c r="K2142">
        <f t="shared" si="114"/>
        <v>6.3709848887316758</v>
      </c>
    </row>
    <row r="2143" spans="1:11">
      <c r="A2143" s="862">
        <v>42546</v>
      </c>
      <c r="B2143">
        <v>680.49</v>
      </c>
      <c r="C2143">
        <v>545.67028900000003</v>
      </c>
      <c r="D2143">
        <v>1.879092</v>
      </c>
      <c r="E2143">
        <f>LN(D2143/参数实验室!$E$53)/参数实验室!$E$55</f>
        <v>5.1206699272901578E-2</v>
      </c>
      <c r="F2143">
        <f t="shared" si="111"/>
        <v>0.80187848315184651</v>
      </c>
      <c r="G2143">
        <f>LN(F2143/参数实验室!$E$58)/参数实验室!$E$59</f>
        <v>-0.30641685255639889</v>
      </c>
      <c r="H2143">
        <f>INDEX(神经网络!$F$10:$BN$70,MATCH(ROUND(G2143*2,1)/2,神经网络!$D$10:$D$70,0),MATCH(ROUND(E2143*2,1)/2,神经网络!$F$8:$BN$8,0))</f>
        <v>-0.32496785874854517</v>
      </c>
      <c r="I2143">
        <f t="shared" si="112"/>
        <v>1639.3032614066151</v>
      </c>
      <c r="J2143">
        <f t="shared" si="113"/>
        <v>271.53345836159718</v>
      </c>
      <c r="K2143">
        <f t="shared" si="114"/>
        <v>6.0372054011243748</v>
      </c>
    </row>
    <row r="2144" spans="1:11">
      <c r="A2144" s="862">
        <v>42547</v>
      </c>
      <c r="B2144">
        <v>656.33</v>
      </c>
      <c r="C2144">
        <v>543.489417</v>
      </c>
      <c r="D2144">
        <v>1.7731209999999999</v>
      </c>
      <c r="E2144">
        <f>LN(D2144/参数实验室!$E$53)/参数实验室!$E$55</f>
        <v>-1.7274921889968625E-2</v>
      </c>
      <c r="F2144">
        <f t="shared" si="111"/>
        <v>0.82807340362317727</v>
      </c>
      <c r="G2144">
        <f>LN(F2144/参数实验室!$E$58)/参数实验室!$E$59</f>
        <v>-0.28954556469716386</v>
      </c>
      <c r="H2144">
        <f>INDEX(神经网络!$F$10:$BN$70,MATCH(ROUND(G2144*2,1)/2,神经网络!$D$10:$D$70,0),MATCH(ROUND(E2144*2,1)/2,神经网络!$F$8:$BN$8,0))</f>
        <v>-0.37518542974089059</v>
      </c>
      <c r="I2144">
        <f t="shared" si="112"/>
        <v>1658.2168916378944</v>
      </c>
      <c r="J2144">
        <f t="shared" si="113"/>
        <v>261.89298112605195</v>
      </c>
      <c r="K2144">
        <f t="shared" si="114"/>
        <v>6.331658391561767</v>
      </c>
    </row>
    <row r="2145" spans="1:11">
      <c r="A2145" s="862">
        <v>42548</v>
      </c>
      <c r="B2145">
        <v>644.60199999999998</v>
      </c>
      <c r="C2145">
        <v>538.76712999999995</v>
      </c>
      <c r="D2145">
        <v>1.8308580000000001</v>
      </c>
      <c r="E2145">
        <f>LN(D2145/参数实验室!$E$53)/参数实验室!$E$55</f>
        <v>2.0528428936422451E-2</v>
      </c>
      <c r="F2145">
        <f t="shared" si="111"/>
        <v>0.83581361832572654</v>
      </c>
      <c r="G2145">
        <f>LN(F2145/参数实验室!$E$58)/参数实验室!$E$59</f>
        <v>-0.28466240588666686</v>
      </c>
      <c r="H2145">
        <f>INDEX(神经网络!$F$10:$BN$70,MATCH(ROUND(G2145*2,1)/2,神经网络!$D$10:$D$70,0),MATCH(ROUND(E2145*2,1)/2,神经网络!$F$8:$BN$8,0))</f>
        <v>-0.37518542974089059</v>
      </c>
      <c r="I2145">
        <f t="shared" si="112"/>
        <v>1669.3339273468578</v>
      </c>
      <c r="J2145">
        <f t="shared" si="113"/>
        <v>257.2131997925058</v>
      </c>
      <c r="K2145">
        <f t="shared" si="114"/>
        <v>6.4900787700378961</v>
      </c>
    </row>
    <row r="2146" spans="1:11">
      <c r="A2146" s="862">
        <v>42549</v>
      </c>
      <c r="B2146">
        <v>649.73599999999999</v>
      </c>
      <c r="C2146">
        <v>538.80964200000005</v>
      </c>
      <c r="D2146">
        <v>1.8156080000000001</v>
      </c>
      <c r="E2146">
        <f>LN(D2146/参数实验室!$E$53)/参数实验室!$E$55</f>
        <v>1.0660605206857089E-2</v>
      </c>
      <c r="F2146">
        <f t="shared" si="111"/>
        <v>0.82927472388785606</v>
      </c>
      <c r="G2146">
        <f>LN(F2146/参数实验室!$E$58)/参数实验室!$E$59</f>
        <v>-0.28878468905744631</v>
      </c>
      <c r="H2146">
        <f>INDEX(神经网络!$F$10:$BN$70,MATCH(ROUND(G2146*2,1)/2,神经网络!$D$10:$D$70,0),MATCH(ROUND(E2146*2,1)/2,神经网络!$F$8:$BN$8,0))</f>
        <v>-0.37518542974089059</v>
      </c>
      <c r="I2146">
        <f t="shared" si="112"/>
        <v>1664.3456177491064</v>
      </c>
      <c r="J2146">
        <f t="shared" si="113"/>
        <v>259.26180120505916</v>
      </c>
      <c r="K2146">
        <f t="shared" si="114"/>
        <v>6.4195558698318145</v>
      </c>
    </row>
    <row r="2147" spans="1:11">
      <c r="A2147" s="862">
        <v>42550</v>
      </c>
      <c r="B2147">
        <v>637.476</v>
      </c>
      <c r="C2147">
        <v>538.48280399999999</v>
      </c>
      <c r="D2147">
        <v>1.79145</v>
      </c>
      <c r="E2147">
        <f>LN(D2147/参数实验室!$E$53)/参数实验室!$E$55</f>
        <v>-5.1422485391934124E-3</v>
      </c>
      <c r="F2147">
        <f t="shared" si="111"/>
        <v>0.84471070910904877</v>
      </c>
      <c r="G2147">
        <f>LN(F2147/参数实验室!$E$58)/参数实验室!$E$59</f>
        <v>-0.27910495262944429</v>
      </c>
      <c r="H2147">
        <f>INDEX(神经网络!$F$10:$BN$70,MATCH(ROUND(G2147*2,1)/2,神经网络!$D$10:$D$70,0),MATCH(ROUND(E2147*2,1)/2,神经网络!$F$8:$BN$8,0))</f>
        <v>-0.37518542974089059</v>
      </c>
      <c r="I2147">
        <f t="shared" si="112"/>
        <v>1676.1282689315979</v>
      </c>
      <c r="J2147">
        <f t="shared" si="113"/>
        <v>254.36973783967071</v>
      </c>
      <c r="K2147">
        <f t="shared" si="114"/>
        <v>6.5893383511998653</v>
      </c>
    </row>
    <row r="2148" spans="1:11">
      <c r="A2148" s="862">
        <v>42551</v>
      </c>
      <c r="B2148">
        <v>639.62800000000004</v>
      </c>
      <c r="C2148">
        <v>530.60961699999996</v>
      </c>
      <c r="D2148">
        <v>1.8846369999999999</v>
      </c>
      <c r="E2148">
        <f>LN(D2148/参数实验室!$E$53)/参数实验室!$E$55</f>
        <v>5.4682898792498644E-2</v>
      </c>
      <c r="F2148">
        <f t="shared" si="111"/>
        <v>0.82955970814285795</v>
      </c>
      <c r="G2148">
        <f>LN(F2148/参数实验室!$E$58)/参数实验室!$E$59</f>
        <v>-0.28860435142153074</v>
      </c>
      <c r="H2148">
        <f>INDEX(神经网络!$F$10:$BN$70,MATCH(ROUND(G2148*2,1)/2,神经网络!$D$10:$D$70,0),MATCH(ROUND(E2148*2,1)/2,神经网络!$F$8:$BN$8,0))</f>
        <v>-0.32496785874854517</v>
      </c>
      <c r="I2148">
        <f t="shared" si="112"/>
        <v>1674.0053586364625</v>
      </c>
      <c r="J2148">
        <f t="shared" si="113"/>
        <v>255.22844260005539</v>
      </c>
      <c r="K2148">
        <f t="shared" si="114"/>
        <v>6.558851127966328</v>
      </c>
    </row>
    <row r="2149" spans="1:11">
      <c r="A2149" s="862">
        <v>42552</v>
      </c>
      <c r="B2149">
        <v>675.84900000000005</v>
      </c>
      <c r="C2149">
        <v>526.77020900000002</v>
      </c>
      <c r="D2149">
        <v>1.890541</v>
      </c>
      <c r="E2149">
        <f>LN(D2149/参数实验室!$E$53)/参数实验室!$E$55</f>
        <v>5.8372933450958224E-2</v>
      </c>
      <c r="F2149">
        <f t="shared" si="111"/>
        <v>0.77941997250865203</v>
      </c>
      <c r="G2149">
        <f>LN(F2149/参数实验室!$E$58)/参数实验室!$E$59</f>
        <v>-0.32132641340111795</v>
      </c>
      <c r="H2149">
        <f>INDEX(神经网络!$F$10:$BN$70,MATCH(ROUND(G2149*2,1)/2,神经网络!$D$10:$D$70,0),MATCH(ROUND(E2149*2,1)/2,神经网络!$F$8:$BN$8,0))</f>
        <v>-0.32496785874854517</v>
      </c>
      <c r="I2149">
        <f t="shared" si="112"/>
        <v>1643.1997196188929</v>
      </c>
      <c r="J2149">
        <f t="shared" si="113"/>
        <v>269.68157695223601</v>
      </c>
      <c r="K2149">
        <f t="shared" si="114"/>
        <v>6.0931107648852265</v>
      </c>
    </row>
    <row r="2150" spans="1:11">
      <c r="A2150" s="862">
        <v>42553</v>
      </c>
      <c r="B2150">
        <v>678.15099999999995</v>
      </c>
      <c r="C2150">
        <v>523.30341099999998</v>
      </c>
      <c r="D2150">
        <v>1.9566269999999999</v>
      </c>
      <c r="E2150">
        <f>LN(D2150/参数实验室!$E$53)/参数实验室!$E$55</f>
        <v>9.8908123407823331E-2</v>
      </c>
      <c r="F2150">
        <f t="shared" si="111"/>
        <v>0.7716620796843181</v>
      </c>
      <c r="G2150">
        <f>LN(F2150/参数实验室!$E$58)/参数实验室!$E$59</f>
        <v>-0.3265766777085029</v>
      </c>
      <c r="H2150">
        <f>INDEX(神经网络!$F$10:$BN$70,MATCH(ROUND(G2150*2,1)/2,神经网络!$D$10:$D$70,0),MATCH(ROUND(E2150*2,1)/2,神经网络!$F$8:$BN$8,0))</f>
        <v>-0.37525131488841962</v>
      </c>
      <c r="I2150">
        <f t="shared" si="112"/>
        <v>1641.380913507965</v>
      </c>
      <c r="J2150">
        <f t="shared" si="113"/>
        <v>270.60013566896714</v>
      </c>
      <c r="K2150">
        <f t="shared" si="114"/>
        <v>6.065706173613723</v>
      </c>
    </row>
    <row r="2151" spans="1:11">
      <c r="A2151" s="862">
        <v>42554</v>
      </c>
      <c r="B2151">
        <v>671.149</v>
      </c>
      <c r="C2151">
        <v>519.53542200000004</v>
      </c>
      <c r="D2151">
        <v>1.844706</v>
      </c>
      <c r="E2151">
        <f>LN(D2151/参数实验室!$E$53)/参数实验室!$E$55</f>
        <v>2.9418112383006199E-2</v>
      </c>
      <c r="F2151">
        <f t="shared" si="111"/>
        <v>0.77409848185723296</v>
      </c>
      <c r="G2151">
        <f>LN(F2151/参数实验室!$E$58)/参数实验室!$E$59</f>
        <v>-0.32492214385403057</v>
      </c>
      <c r="H2151">
        <f>INDEX(神经网络!$F$10:$BN$70,MATCH(ROUND(G2151*2,1)/2,神经网络!$D$10:$D$70,0),MATCH(ROUND(E2151*2,1)/2,神经网络!$F$8:$BN$8,0))</f>
        <v>-0.32496785874854517</v>
      </c>
      <c r="I2151">
        <f t="shared" si="112"/>
        <v>1647.7404769132809</v>
      </c>
      <c r="J2151">
        <f t="shared" si="113"/>
        <v>267.80615298671188</v>
      </c>
      <c r="K2151">
        <f t="shared" si="114"/>
        <v>6.1527356953409473</v>
      </c>
    </row>
    <row r="2152" spans="1:11">
      <c r="A2152" s="862">
        <v>42555</v>
      </c>
      <c r="B2152">
        <v>673.01599999999996</v>
      </c>
      <c r="C2152">
        <v>508.99893600000001</v>
      </c>
      <c r="D2152">
        <v>1.89</v>
      </c>
      <c r="E2152">
        <f>LN(D2152/参数实验室!$E$53)/参数实验室!$E$55</f>
        <v>5.8035285209954643E-2</v>
      </c>
      <c r="F2152">
        <f t="shared" si="111"/>
        <v>0.75629544617067057</v>
      </c>
      <c r="G2152">
        <f>LN(F2152/参数实验室!$E$58)/参数实验室!$E$59</f>
        <v>-0.33713392360286171</v>
      </c>
      <c r="H2152">
        <f>INDEX(神经网络!$F$10:$BN$70,MATCH(ROUND(G2152*2,1)/2,神经网络!$D$10:$D$70,0),MATCH(ROUND(E2152*2,1)/2,神经网络!$F$8:$BN$8,0))</f>
        <v>-0.42964253785670276</v>
      </c>
      <c r="I2152">
        <f t="shared" si="112"/>
        <v>1646.2509286151599</v>
      </c>
      <c r="J2152">
        <f t="shared" si="113"/>
        <v>268.55113523003814</v>
      </c>
      <c r="K2152">
        <f t="shared" si="114"/>
        <v>6.1301209067874476</v>
      </c>
    </row>
    <row r="2153" spans="1:11">
      <c r="A2153" s="862">
        <v>42556</v>
      </c>
      <c r="B2153">
        <v>675.28099999999995</v>
      </c>
      <c r="C2153">
        <v>517.898233</v>
      </c>
      <c r="D2153">
        <v>1.855021</v>
      </c>
      <c r="E2153">
        <f>LN(D2153/参数实验室!$E$53)/参数实验室!$E$55</f>
        <v>3.5996536273611317E-2</v>
      </c>
      <c r="F2153">
        <f t="shared" si="111"/>
        <v>0.76693736829556891</v>
      </c>
      <c r="G2153">
        <f>LN(F2153/参数实验室!$E$58)/参数实验室!$E$59</f>
        <v>-0.3298001179257028</v>
      </c>
      <c r="H2153">
        <f>INDEX(神经网络!$F$10:$BN$70,MATCH(ROUND(G2153*2,1)/2,神经网络!$D$10:$D$70,0),MATCH(ROUND(E2153*2,1)/2,神经网络!$F$8:$BN$8,0))</f>
        <v>-0.42964253785670276</v>
      </c>
      <c r="I2153">
        <f t="shared" si="112"/>
        <v>1643.8705495424902</v>
      </c>
      <c r="J2153">
        <f t="shared" si="113"/>
        <v>269.45492997087052</v>
      </c>
      <c r="K2153">
        <f t="shared" si="114"/>
        <v>6.1007254523797396</v>
      </c>
    </row>
    <row r="2154" spans="1:11">
      <c r="A2154" s="862">
        <v>42557</v>
      </c>
      <c r="B2154">
        <v>675.21900000000005</v>
      </c>
      <c r="C2154">
        <v>528.75589100000002</v>
      </c>
      <c r="D2154">
        <v>1.878531</v>
      </c>
      <c r="E2154">
        <f>LN(D2154/参数实验室!$E$53)/参数实验室!$E$55</f>
        <v>5.0854433186183601E-2</v>
      </c>
      <c r="F2154">
        <f t="shared" si="111"/>
        <v>0.78308799219216285</v>
      </c>
      <c r="G2154">
        <f>LN(F2154/参数实验室!$E$58)/参数实验室!$E$59</f>
        <v>-0.31886219748548766</v>
      </c>
      <c r="H2154">
        <f>INDEX(神经网络!$F$10:$BN$70,MATCH(ROUND(G2154*2,1)/2,神经网络!$D$10:$D$70,0),MATCH(ROUND(E2154*2,1)/2,神经网络!$F$8:$BN$8,0))</f>
        <v>-0.32496785874854517</v>
      </c>
      <c r="I2154">
        <f t="shared" si="112"/>
        <v>1643.9353953715872</v>
      </c>
      <c r="J2154">
        <f t="shared" si="113"/>
        <v>269.43019033558068</v>
      </c>
      <c r="K2154">
        <f t="shared" si="114"/>
        <v>6.1015263112275315</v>
      </c>
    </row>
    <row r="2155" spans="1:11">
      <c r="A2155" s="862">
        <v>42558</v>
      </c>
      <c r="B2155">
        <v>645.74400000000003</v>
      </c>
      <c r="C2155">
        <v>530.18966899999998</v>
      </c>
      <c r="D2155">
        <v>1.775793</v>
      </c>
      <c r="E2155">
        <f>LN(D2155/参数实验室!$E$53)/参数实验室!$E$55</f>
        <v>-1.5498434060993178E-2</v>
      </c>
      <c r="F2155">
        <f t="shared" si="111"/>
        <v>0.82105241241111027</v>
      </c>
      <c r="G2155">
        <f>LN(F2155/参数实验室!$E$58)/参数实验室!$E$59</f>
        <v>-0.29401462079051882</v>
      </c>
      <c r="H2155">
        <f>INDEX(神经网络!$F$10:$BN$70,MATCH(ROUND(G2155*2,1)/2,神经网络!$D$10:$D$70,0),MATCH(ROUND(E2155*2,1)/2,神经网络!$F$8:$BN$8,0))</f>
        <v>-0.37518542974089059</v>
      </c>
      <c r="I2155">
        <f t="shared" si="112"/>
        <v>1667.2557051138101</v>
      </c>
      <c r="J2155">
        <f t="shared" si="113"/>
        <v>257.66888791349061</v>
      </c>
      <c r="K2155">
        <f t="shared" si="114"/>
        <v>6.4705355722789948</v>
      </c>
    </row>
    <row r="2156" spans="1:11">
      <c r="A2156" s="862">
        <v>42559</v>
      </c>
      <c r="B2156">
        <v>643.35799999999995</v>
      </c>
      <c r="C2156">
        <v>530.22521600000005</v>
      </c>
      <c r="D2156">
        <v>1.841936</v>
      </c>
      <c r="E2156">
        <f>LN(D2156/参数实验室!$E$53)/参数实验室!$E$55</f>
        <v>2.7645270267735028E-2</v>
      </c>
      <c r="F2156">
        <f t="shared" si="111"/>
        <v>0.82415267393892688</v>
      </c>
      <c r="G2156">
        <f>LN(F2156/参数实验室!$E$58)/参数实验室!$E$59</f>
        <v>-0.29203652488374093</v>
      </c>
      <c r="H2156">
        <f>INDEX(神经网络!$F$10:$BN$70,MATCH(ROUND(G2156*2,1)/2,神经网络!$D$10:$D$70,0),MATCH(ROUND(E2156*2,1)/2,神经网络!$F$8:$BN$8,0))</f>
        <v>-0.32496785874854517</v>
      </c>
      <c r="I2156">
        <f t="shared" si="112"/>
        <v>1669.5670153157348</v>
      </c>
      <c r="J2156">
        <f t="shared" si="113"/>
        <v>256.71681098120536</v>
      </c>
      <c r="K2156">
        <f t="shared" si="114"/>
        <v>6.5035359738788845</v>
      </c>
    </row>
    <row r="2157" spans="1:11">
      <c r="A2157" s="862">
        <v>42560</v>
      </c>
      <c r="B2157">
        <v>653.69799999999998</v>
      </c>
      <c r="C2157">
        <v>545.04791</v>
      </c>
      <c r="D2157">
        <v>1.803542</v>
      </c>
      <c r="E2157">
        <f>LN(D2157/参数实验室!$E$53)/参数实验室!$E$55</f>
        <v>2.794141875454998E-3</v>
      </c>
      <c r="F2157">
        <f t="shared" si="111"/>
        <v>0.83379161325260287</v>
      </c>
      <c r="G2157">
        <f>LN(F2157/参数实验室!$E$58)/参数实验室!$E$59</f>
        <v>-0.2859336741320368</v>
      </c>
      <c r="H2157">
        <f>INDEX(神经网络!$F$10:$BN$70,MATCH(ROUND(G2157*2,1)/2,神经网络!$D$10:$D$70,0),MATCH(ROUND(E2157*2,1)/2,神经网络!$F$8:$BN$8,0))</f>
        <v>-0.37518542974089059</v>
      </c>
      <c r="I2157">
        <f t="shared" si="112"/>
        <v>1660.8471034001839</v>
      </c>
      <c r="J2157">
        <f t="shared" si="113"/>
        <v>260.84274370535843</v>
      </c>
      <c r="K2157">
        <f t="shared" si="114"/>
        <v>6.3672352153918306</v>
      </c>
    </row>
    <row r="2158" spans="1:11">
      <c r="A2158" s="862">
        <v>42561</v>
      </c>
      <c r="B2158">
        <v>647.31700000000001</v>
      </c>
      <c r="C2158">
        <v>570.35026300000004</v>
      </c>
      <c r="D2158">
        <v>1.7964549999999999</v>
      </c>
      <c r="E2158">
        <f>LN(D2158/参数实验室!$E$53)/参数实验室!$E$55</f>
        <v>-1.8508186846689155E-3</v>
      </c>
      <c r="F2158">
        <f t="shared" si="111"/>
        <v>0.88109884801418781</v>
      </c>
      <c r="G2158">
        <f>LN(F2158/参数实验室!$E$58)/参数实验室!$E$59</f>
        <v>-0.25696891489397716</v>
      </c>
      <c r="H2158">
        <f>INDEX(神经网络!$F$10:$BN$70,MATCH(ROUND(G2158*2,1)/2,神经网络!$D$10:$D$70,0),MATCH(ROUND(E2158*2,1)/2,神经网络!$F$8:$BN$8,0))</f>
        <v>-0.27051666057352303</v>
      </c>
      <c r="I2158">
        <f t="shared" si="112"/>
        <v>1666.9296746670038</v>
      </c>
      <c r="J2158">
        <f t="shared" si="113"/>
        <v>258.29655640237775</v>
      </c>
      <c r="K2158">
        <f t="shared" si="114"/>
        <v>6.4535497409815985</v>
      </c>
    </row>
    <row r="2159" spans="1:11">
      <c r="A2159" s="862">
        <v>42562</v>
      </c>
      <c r="B2159">
        <v>646.92100000000005</v>
      </c>
      <c r="C2159">
        <v>604.98581899999999</v>
      </c>
      <c r="D2159">
        <v>1.7950470000000001</v>
      </c>
      <c r="E2159">
        <f>LN(D2159/参数实验室!$E$53)/参数实验室!$E$55</f>
        <v>-2.775831480213483E-3</v>
      </c>
      <c r="F2159">
        <f t="shared" si="111"/>
        <v>0.93517727666902128</v>
      </c>
      <c r="G2159">
        <f>LN(F2159/参数实验室!$E$58)/参数实验室!$E$59</f>
        <v>-0.22570530539099665</v>
      </c>
      <c r="H2159">
        <f>INDEX(神经网络!$F$10:$BN$70,MATCH(ROUND(G2159*2,1)/2,神经网络!$D$10:$D$70,0),MATCH(ROUND(E2159*2,1)/2,神经网络!$F$8:$BN$8,0))</f>
        <v>-0.27051666057352303</v>
      </c>
      <c r="I2159">
        <f t="shared" si="112"/>
        <v>1667.2055351350662</v>
      </c>
      <c r="J2159">
        <f t="shared" si="113"/>
        <v>258.13854195762298</v>
      </c>
      <c r="K2159">
        <f t="shared" si="114"/>
        <v>6.4585688076318375</v>
      </c>
    </row>
    <row r="2160" spans="1:11">
      <c r="A2160" s="862">
        <v>42563</v>
      </c>
      <c r="B2160">
        <v>648.47299999999996</v>
      </c>
      <c r="C2160">
        <v>637.90673200000003</v>
      </c>
      <c r="D2160">
        <v>1.8467629999999999</v>
      </c>
      <c r="E2160">
        <f>LN(D2160/参数实验室!$E$53)/参数实验室!$E$55</f>
        <v>3.0732902063767383E-2</v>
      </c>
      <c r="F2160">
        <f t="shared" si="111"/>
        <v>0.98370592453348105</v>
      </c>
      <c r="G2160">
        <f>LN(F2160/参数实验室!$E$58)/参数实验室!$E$59</f>
        <v>-0.19915247581518131</v>
      </c>
      <c r="H2160">
        <f>INDEX(神经网络!$F$10:$BN$70,MATCH(ROUND(G2160*2,1)/2,神经网络!$D$10:$D$70,0),MATCH(ROUND(E2160*2,1)/2,神经网络!$F$8:$BN$8,0))</f>
        <v>-0.10391466559839314</v>
      </c>
      <c r="I2160">
        <f t="shared" si="112"/>
        <v>1666.1235441837412</v>
      </c>
      <c r="J2160">
        <f t="shared" si="113"/>
        <v>258.75783089262154</v>
      </c>
      <c r="K2160">
        <f t="shared" si="114"/>
        <v>6.4389299386079006</v>
      </c>
    </row>
    <row r="2161" spans="1:11">
      <c r="A2161" s="862">
        <v>42564</v>
      </c>
      <c r="B2161">
        <v>667.68399999999997</v>
      </c>
      <c r="C2161">
        <v>684.08699799999999</v>
      </c>
      <c r="D2161">
        <v>1.8137700000000001</v>
      </c>
      <c r="E2161">
        <f>LN(D2161/参数实验室!$E$53)/参数实验室!$E$55</f>
        <v>9.4656970722996111E-3</v>
      </c>
      <c r="F2161">
        <f t="shared" si="111"/>
        <v>1.0245670077461793</v>
      </c>
      <c r="G2161">
        <f>LN(F2161/参数实验室!$E$58)/参数实验室!$E$59</f>
        <v>-0.17779176880740957</v>
      </c>
      <c r="H2161">
        <f>INDEX(神经网络!$F$10:$BN$70,MATCH(ROUND(G2161*2,1)/2,神经网络!$D$10:$D$70,0),MATCH(ROUND(E2161*2,1)/2,神经网络!$F$8:$BN$8,0))</f>
        <v>-0.16129207390035175</v>
      </c>
      <c r="I2161">
        <f t="shared" si="112"/>
        <v>1660.9944329278862</v>
      </c>
      <c r="J2161">
        <f t="shared" si="113"/>
        <v>266.42352659510749</v>
      </c>
      <c r="K2161">
        <f t="shared" si="114"/>
        <v>6.2344135075283855</v>
      </c>
    </row>
    <row r="2162" spans="1:11">
      <c r="A2162" s="862">
        <v>42565</v>
      </c>
      <c r="B2162">
        <v>656.24</v>
      </c>
      <c r="C2162">
        <v>715.96719700000006</v>
      </c>
      <c r="D2162">
        <v>1.819674</v>
      </c>
      <c r="E2162">
        <f>LN(D2162/参数实验室!$E$53)/参数实验室!$E$55</f>
        <v>1.3299673477376662E-2</v>
      </c>
      <c r="F2162">
        <f t="shared" si="111"/>
        <v>1.0910142585029867</v>
      </c>
      <c r="G2162">
        <f>LN(F2162/参数实验室!$E$58)/参数实验室!$E$59</f>
        <v>-0.14481115625125887</v>
      </c>
      <c r="H2162">
        <f>INDEX(神经网络!$F$10:$BN$70,MATCH(ROUND(G2162*2,1)/2,神经网络!$D$10:$D$70,0),MATCH(ROUND(E2162*2,1)/2,神经网络!$F$8:$BN$8,0))</f>
        <v>-4.9498525601649648E-2</v>
      </c>
      <c r="I2162">
        <f t="shared" si="112"/>
        <v>1665.5862870538085</v>
      </c>
      <c r="J2162">
        <f t="shared" si="113"/>
        <v>261.85706875224412</v>
      </c>
      <c r="K2162">
        <f t="shared" si="114"/>
        <v>6.3606695629427588</v>
      </c>
    </row>
    <row r="2163" spans="1:11">
      <c r="A2163" s="862">
        <v>42566</v>
      </c>
      <c r="B2163">
        <v>664.50199999999995</v>
      </c>
      <c r="C2163">
        <v>762.95615999999995</v>
      </c>
      <c r="D2163">
        <v>1.834552</v>
      </c>
      <c r="E2163">
        <f>LN(D2163/参数实验室!$E$53)/参数实验室!$E$55</f>
        <v>2.2906340252566354E-2</v>
      </c>
      <c r="F2163">
        <f t="shared" si="111"/>
        <v>1.1481623230629856</v>
      </c>
      <c r="G2163">
        <f>LN(F2163/参数实验室!$E$58)/参数实验室!$E$59</f>
        <v>-0.1180147811964942</v>
      </c>
      <c r="H2163">
        <f>INDEX(神经网络!$F$10:$BN$70,MATCH(ROUND(G2163*2,1)/2,神经网络!$D$10:$D$70,0),MATCH(ROUND(E2163*2,1)/2,神经网络!$F$8:$BN$8,0))</f>
        <v>6.2679805932820964E-2</v>
      </c>
      <c r="I2163">
        <f t="shared" si="112"/>
        <v>1664.54832400839</v>
      </c>
      <c r="J2163">
        <f t="shared" si="113"/>
        <v>265.15382466781011</v>
      </c>
      <c r="K2163">
        <f t="shared" si="114"/>
        <v>6.277670428076112</v>
      </c>
    </row>
    <row r="2164" spans="1:11">
      <c r="A2164" s="862">
        <v>42567</v>
      </c>
      <c r="B2164">
        <v>664.65</v>
      </c>
      <c r="C2164">
        <v>805.43849299999999</v>
      </c>
      <c r="D2164">
        <v>1.8293520000000001</v>
      </c>
      <c r="E2164">
        <f>LN(D2164/参数实验室!$E$53)/参数实验室!$E$55</f>
        <v>1.9557605685470644E-2</v>
      </c>
      <c r="F2164">
        <f t="shared" si="111"/>
        <v>1.2118235056044535</v>
      </c>
      <c r="G2164">
        <f>LN(F2164/参数实验室!$E$58)/参数实验室!$E$59</f>
        <v>-8.9691783142060985E-2</v>
      </c>
      <c r="H2164">
        <f>INDEX(神经网络!$F$10:$BN$70,MATCH(ROUND(G2164*2,1)/2,神经网络!$D$10:$D$70,0),MATCH(ROUND(E2164*2,1)/2,神经网络!$F$8:$BN$8,0))</f>
        <v>6.2679805932820964E-2</v>
      </c>
      <c r="I2164">
        <f t="shared" si="112"/>
        <v>1664.5715615121978</v>
      </c>
      <c r="J2164">
        <f t="shared" si="113"/>
        <v>265.21288057140532</v>
      </c>
      <c r="K2164">
        <f t="shared" si="114"/>
        <v>6.2763601749879276</v>
      </c>
    </row>
    <row r="2165" spans="1:11">
      <c r="A2165" s="862">
        <v>42568</v>
      </c>
      <c r="B2165">
        <v>666.03399999999999</v>
      </c>
      <c r="C2165">
        <v>853.77901699999995</v>
      </c>
      <c r="D2165">
        <v>1.868951</v>
      </c>
      <c r="E2165">
        <f>LN(D2165/参数实验室!$E$53)/参数实验室!$E$55</f>
        <v>4.4822617317656063E-2</v>
      </c>
      <c r="F2165">
        <f t="shared" si="111"/>
        <v>1.2818850343976433</v>
      </c>
      <c r="G2165">
        <f>LN(F2165/参数实验室!$E$58)/参数实验室!$E$59</f>
        <v>-6.0192139576624559E-2</v>
      </c>
      <c r="H2165">
        <f>INDEX(神经网络!$F$10:$BN$70,MATCH(ROUND(G2165*2,1)/2,神经网络!$D$10:$D$70,0),MATCH(ROUND(E2165*2,1)/2,神经网络!$F$8:$BN$8,0))</f>
        <v>0.2251394927715854</v>
      </c>
      <c r="I2165">
        <f t="shared" si="112"/>
        <v>1664.7888182203189</v>
      </c>
      <c r="J2165">
        <f t="shared" si="113"/>
        <v>265.76513307529586</v>
      </c>
      <c r="K2165">
        <f t="shared" si="114"/>
        <v>6.2641355506504892</v>
      </c>
    </row>
    <row r="2166" spans="1:11">
      <c r="A2166" s="862">
        <v>42569</v>
      </c>
      <c r="B2166">
        <v>679.77599999999995</v>
      </c>
      <c r="C2166">
        <v>912.97532899999999</v>
      </c>
      <c r="D2166">
        <v>1.8515090000000001</v>
      </c>
      <c r="E2166">
        <f>LN(D2166/参数实验室!$E$53)/参数实验室!$E$55</f>
        <v>3.3760863214030178E-2</v>
      </c>
      <c r="F2166">
        <f t="shared" si="111"/>
        <v>1.3430531954643883</v>
      </c>
      <c r="G2166">
        <f>LN(F2166/参数实验室!$E$58)/参数实验室!$E$59</f>
        <v>-3.5726672745533948E-2</v>
      </c>
      <c r="H2166">
        <f>INDEX(神经网络!$F$10:$BN$70,MATCH(ROUND(G2166*2,1)/2,神经网络!$D$10:$D$70,0),MATCH(ROUND(E2166*2,1)/2,神经网络!$F$8:$BN$8,0))</f>
        <v>0.2251394927715854</v>
      </c>
      <c r="I2166">
        <f t="shared" si="112"/>
        <v>1672.5221096683165</v>
      </c>
      <c r="J2166">
        <f t="shared" si="113"/>
        <v>271.24855352938789</v>
      </c>
      <c r="K2166">
        <f t="shared" si="114"/>
        <v>6.1660130087554936</v>
      </c>
    </row>
    <row r="2167" spans="1:11">
      <c r="A2167" s="862">
        <v>42570</v>
      </c>
      <c r="B2167">
        <v>671.24699999999996</v>
      </c>
      <c r="C2167">
        <v>1001.3562899999999</v>
      </c>
      <c r="D2167">
        <v>1.847227</v>
      </c>
      <c r="E2167">
        <f>LN(D2167/参数实验室!$E$53)/参数实验室!$E$55</f>
        <v>3.1029278344202254E-2</v>
      </c>
      <c r="F2167">
        <f t="shared" si="111"/>
        <v>1.4917851252966494</v>
      </c>
      <c r="G2167">
        <f>LN(F2167/参数实验室!$E$58)/参数实验室!$E$59</f>
        <v>1.9397670044930402E-2</v>
      </c>
      <c r="H2167">
        <f>INDEX(神经网络!$F$10:$BN$70,MATCH(ROUND(G2167*2,1)/2,神经网络!$D$10:$D$70,0),MATCH(ROUND(E2167*2,1)/2,神经网络!$F$8:$BN$8,0))</f>
        <v>1.2147449935175589</v>
      </c>
      <c r="I2167">
        <f t="shared" si="112"/>
        <v>1667.7976098364998</v>
      </c>
      <c r="J2167">
        <f t="shared" si="113"/>
        <v>267.84525757152505</v>
      </c>
      <c r="K2167">
        <f t="shared" si="114"/>
        <v>6.226720700444484</v>
      </c>
    </row>
    <row r="2168" spans="1:11">
      <c r="A2168" s="862">
        <v>42571</v>
      </c>
      <c r="B2168">
        <v>670.62800000000004</v>
      </c>
      <c r="C2168">
        <v>1079.2865770000001</v>
      </c>
      <c r="D2168">
        <v>1.8266389999999999</v>
      </c>
      <c r="E2168">
        <f>LN(D2168/参数实验室!$E$53)/参数实验室!$E$55</f>
        <v>1.780668718572663E-2</v>
      </c>
      <c r="F2168">
        <f t="shared" si="111"/>
        <v>1.6093670067459158</v>
      </c>
      <c r="G2168">
        <f>LN(F2168/参数实验室!$E$58)/参数实验室!$E$59</f>
        <v>5.9217015611747727E-2</v>
      </c>
      <c r="H2168">
        <f>INDEX(神经网络!$F$10:$BN$70,MATCH(ROUND(G2168*2,1)/2,神经网络!$D$10:$D$70,0),MATCH(ROUND(E2168*2,1)/2,神经网络!$F$8:$BN$8,0))</f>
        <v>1.1635435151562117</v>
      </c>
      <c r="I2168">
        <f t="shared" si="112"/>
        <v>1665.9293522425176</v>
      </c>
      <c r="J2168">
        <f t="shared" si="113"/>
        <v>267.59826024500177</v>
      </c>
      <c r="K2168">
        <f t="shared" si="114"/>
        <v>6.2254864837957555</v>
      </c>
    </row>
    <row r="2169" spans="1:11">
      <c r="A2169" s="862">
        <v>42572</v>
      </c>
      <c r="B2169">
        <v>663.55100000000004</v>
      </c>
      <c r="C2169">
        <v>1158.877162</v>
      </c>
      <c r="D2169">
        <v>1.8245640000000001</v>
      </c>
      <c r="E2169">
        <f>LN(D2169/参数实验室!$E$53)/参数实验室!$E$55</f>
        <v>1.6465765716947335E-2</v>
      </c>
      <c r="F2169">
        <f t="shared" si="111"/>
        <v>1.7464779075007044</v>
      </c>
      <c r="G2169">
        <f>LN(F2169/参数实验室!$E$58)/参数实验室!$E$59</f>
        <v>0.10212918579329497</v>
      </c>
      <c r="H2169">
        <f>INDEX(神经网络!$F$10:$BN$70,MATCH(ROUND(G2169*2,1)/2,神经网络!$D$10:$D$70,0),MATCH(ROUND(E2169*2,1)/2,神经网络!$F$8:$BN$8,0))</f>
        <v>1.2144275277535006</v>
      </c>
      <c r="I2169">
        <f t="shared" si="112"/>
        <v>1645.474011246841</v>
      </c>
      <c r="J2169">
        <f t="shared" si="113"/>
        <v>264.7743505845732</v>
      </c>
      <c r="K2169">
        <f t="shared" si="114"/>
        <v>6.2146276918966512</v>
      </c>
    </row>
    <row r="2170" spans="1:11">
      <c r="A2170" s="862">
        <v>42573</v>
      </c>
      <c r="B2170">
        <v>664.80899999999997</v>
      </c>
      <c r="C2170">
        <v>1226.703782</v>
      </c>
      <c r="D2170">
        <v>1.7803469999999999</v>
      </c>
      <c r="E2170">
        <f>LN(D2170/参数实验室!$E$53)/参数实验室!$E$55</f>
        <v>-1.2476843679305911E-2</v>
      </c>
      <c r="F2170">
        <f t="shared" si="111"/>
        <v>1.845197315319137</v>
      </c>
      <c r="G2170">
        <f>LN(F2170/参数实验室!$E$58)/参数实验室!$E$59</f>
        <v>0.13098832846697986</v>
      </c>
      <c r="H2170">
        <f>INDEX(神经网络!$F$10:$BN$70,MATCH(ROUND(G2170*2,1)/2,神经网络!$D$10:$D$70,0),MATCH(ROUND(E2170*2,1)/2,神经网络!$F$8:$BN$8,0))</f>
        <v>1.2647370044625987</v>
      </c>
      <c r="I2170">
        <f t="shared" si="112"/>
        <v>1649.2625258309649</v>
      </c>
      <c r="J2170">
        <f t="shared" si="113"/>
        <v>265.27632576513258</v>
      </c>
      <c r="K2170">
        <f t="shared" si="114"/>
        <v>6.2171493105312789</v>
      </c>
    </row>
    <row r="2171" spans="1:11">
      <c r="A2171" s="862">
        <v>42574</v>
      </c>
      <c r="B2171">
        <v>652.98699999999997</v>
      </c>
      <c r="C2171">
        <v>1311.7178389999999</v>
      </c>
      <c r="D2171">
        <v>1.7986009999999999</v>
      </c>
      <c r="E2171">
        <f>LN(D2171/参数实验室!$E$53)/参数实验室!$E$55</f>
        <v>-4.4235619491951529E-4</v>
      </c>
      <c r="F2171">
        <f t="shared" si="111"/>
        <v>2.0087962532179047</v>
      </c>
      <c r="G2171">
        <f>LN(F2171/参数实验室!$E$58)/参数实验室!$E$59</f>
        <v>0.17557438862017552</v>
      </c>
      <c r="H2171">
        <f>INDEX(神经网络!$F$10:$BN$70,MATCH(ROUND(G2171*2,1)/2,神经网络!$D$10:$D$70,0),MATCH(ROUND(E2171*2,1)/2,神经网络!$F$8:$BN$8,0))</f>
        <v>1.3169668508681824</v>
      </c>
      <c r="I2171">
        <f t="shared" si="112"/>
        <v>1612.1701986780129</v>
      </c>
      <c r="J2171">
        <f t="shared" si="113"/>
        <v>260.55903595227596</v>
      </c>
      <c r="K2171">
        <f t="shared" si="114"/>
        <v>6.1873509501827382</v>
      </c>
    </row>
    <row r="2172" spans="1:11">
      <c r="A2172" s="862">
        <v>42575</v>
      </c>
      <c r="B2172">
        <v>654.69100000000003</v>
      </c>
      <c r="C2172">
        <v>1395.0174320000001</v>
      </c>
      <c r="D2172">
        <v>1.8056570000000001</v>
      </c>
      <c r="E2172">
        <f>LN(D2172/参数实验室!$E$53)/参数实验室!$E$55</f>
        <v>4.176818971738808E-3</v>
      </c>
      <c r="F2172">
        <f t="shared" si="111"/>
        <v>2.1308028245385993</v>
      </c>
      <c r="G2172">
        <f>LN(F2172/参数实验室!$E$58)/参数实验室!$E$59</f>
        <v>0.20652144046894852</v>
      </c>
      <c r="H2172">
        <f>INDEX(神经网络!$F$10:$BN$70,MATCH(ROUND(G2172*2,1)/2,神经网络!$D$10:$D$70,0),MATCH(ROUND(E2172*2,1)/2,神经网络!$F$8:$BN$8,0))</f>
        <v>1.3169668508681824</v>
      </c>
      <c r="I2172">
        <f t="shared" si="112"/>
        <v>1617.7107220041842</v>
      </c>
      <c r="J2172">
        <f t="shared" si="113"/>
        <v>261.23897689637238</v>
      </c>
      <c r="K2172">
        <f t="shared" si="114"/>
        <v>6.1924554338072362</v>
      </c>
    </row>
    <row r="2173" spans="1:11">
      <c r="A2173" s="862">
        <v>42576</v>
      </c>
      <c r="B2173">
        <v>655.45399999999995</v>
      </c>
      <c r="C2173">
        <v>1527.6368809999999</v>
      </c>
      <c r="D2173">
        <v>1.787714</v>
      </c>
      <c r="E2173">
        <f>LN(D2173/参数实验室!$E$53)/参数实验室!$E$55</f>
        <v>-7.6051475403261784E-3</v>
      </c>
      <c r="F2173">
        <f t="shared" si="111"/>
        <v>2.3306546012382259</v>
      </c>
      <c r="G2173">
        <f>LN(F2173/参数实验室!$E$58)/参数实验室!$E$59</f>
        <v>0.25357478977099956</v>
      </c>
      <c r="H2173">
        <f>INDEX(神经网络!$F$10:$BN$70,MATCH(ROUND(G2173*2,1)/2,神经网络!$D$10:$D$70,0),MATCH(ROUND(E2173*2,1)/2,神经网络!$F$8:$BN$8,0))</f>
        <v>1.3725032476820007</v>
      </c>
      <c r="I2173">
        <f t="shared" si="112"/>
        <v>1620.1936485672761</v>
      </c>
      <c r="J2173">
        <f t="shared" si="113"/>
        <v>261.54343402098829</v>
      </c>
      <c r="K2173">
        <f t="shared" si="114"/>
        <v>6.1947402909654352</v>
      </c>
    </row>
    <row r="2174" spans="1:11">
      <c r="A2174" s="862">
        <v>42577</v>
      </c>
      <c r="B2174">
        <v>648.27</v>
      </c>
      <c r="C2174">
        <v>1653.0998850000001</v>
      </c>
      <c r="D2174">
        <v>1.785226</v>
      </c>
      <c r="E2174">
        <f>LN(D2174/参数实验室!$E$53)/参数实验室!$E$55</f>
        <v>-9.2481790748218714E-3</v>
      </c>
      <c r="F2174">
        <f t="shared" si="111"/>
        <v>2.5500175621268917</v>
      </c>
      <c r="G2174">
        <f>LN(F2174/参数实验室!$E$58)/参数实验室!$E$59</f>
        <v>0.30078597432333459</v>
      </c>
      <c r="H2174">
        <f>INDEX(神经网络!$F$10:$BN$70,MATCH(ROUND(G2174*2,1)/2,神经网络!$D$10:$D$70,0),MATCH(ROUND(E2174*2,1)/2,神经网络!$F$8:$BN$8,0))</f>
        <v>1.4247438308096636</v>
      </c>
      <c r="I2174">
        <f t="shared" si="112"/>
        <v>1595.8209054244771</v>
      </c>
      <c r="J2174">
        <f t="shared" si="113"/>
        <v>258.6768285383659</v>
      </c>
      <c r="K2174">
        <f t="shared" si="114"/>
        <v>6.1691683574502747</v>
      </c>
    </row>
    <row r="2175" spans="1:11">
      <c r="A2175" s="862">
        <v>42578</v>
      </c>
      <c r="B2175">
        <v>653.678</v>
      </c>
      <c r="C2175">
        <v>1795.351919</v>
      </c>
      <c r="D2175">
        <v>1.787963</v>
      </c>
      <c r="E2175">
        <f>LN(D2175/参数实验室!$E$53)/参数实验室!$E$55</f>
        <v>-7.4408382035354758E-3</v>
      </c>
      <c r="F2175">
        <f t="shared" si="111"/>
        <v>2.7465386918329817</v>
      </c>
      <c r="G2175">
        <f>LN(F2175/参数实验室!$E$58)/参数实验室!$E$59</f>
        <v>0.33975177624935726</v>
      </c>
      <c r="H2175">
        <f>INDEX(神经网络!$F$10:$BN$70,MATCH(ROUND(G2175*2,1)/2,神经网络!$D$10:$D$70,0),MATCH(ROUND(E2175*2,1)/2,神经网络!$F$8:$BN$8,0))</f>
        <v>1.4836425777218936</v>
      </c>
      <c r="I2175">
        <f t="shared" si="112"/>
        <v>1614.7880386164434</v>
      </c>
      <c r="J2175">
        <f t="shared" si="113"/>
        <v>260.83476317784556</v>
      </c>
      <c r="K2175">
        <f t="shared" si="114"/>
        <v>6.1908467220507291</v>
      </c>
    </row>
    <row r="2176" spans="1:11">
      <c r="A2176" s="862">
        <v>42579</v>
      </c>
      <c r="B2176">
        <v>655.23299999999995</v>
      </c>
      <c r="C2176">
        <v>1948.3635509999999</v>
      </c>
      <c r="D2176">
        <v>1.786837</v>
      </c>
      <c r="E2176">
        <f>LN(D2176/参数实验室!$E$53)/参数实验室!$E$55</f>
        <v>-8.1840418494149494E-3</v>
      </c>
      <c r="F2176">
        <f t="shared" si="111"/>
        <v>2.9735430770428231</v>
      </c>
      <c r="G2176">
        <f>LN(F2176/参数实验室!$E$58)/参数实验室!$E$59</f>
        <v>0.38143187162935061</v>
      </c>
      <c r="H2176">
        <f>INDEX(神经网络!$F$10:$BN$70,MATCH(ROUND(G2176*2,1)/2,神经网络!$D$10:$D$70,0),MATCH(ROUND(E2176*2,1)/2,神经网络!$F$8:$BN$8,0))</f>
        <v>1.5359073002178556</v>
      </c>
      <c r="I2176">
        <f t="shared" si="112"/>
        <v>1620.4872050071981</v>
      </c>
      <c r="J2176">
        <f t="shared" si="113"/>
        <v>261.45524919197106</v>
      </c>
      <c r="K2176">
        <f t="shared" si="114"/>
        <v>6.1979524603744736</v>
      </c>
    </row>
    <row r="2177" spans="1:11">
      <c r="A2177" s="862">
        <v>42580</v>
      </c>
      <c r="B2177">
        <v>655.51499999999999</v>
      </c>
      <c r="C2177">
        <v>2102.507924</v>
      </c>
      <c r="D2177">
        <v>1.7893559999999999</v>
      </c>
      <c r="E2177">
        <f>LN(D2177/参数实验室!$E$53)/参数实验室!$E$55</f>
        <v>-6.5220516195511414E-3</v>
      </c>
      <c r="F2177">
        <f t="shared" si="111"/>
        <v>3.2074139020464827</v>
      </c>
      <c r="G2177">
        <f>LN(F2177/参数实验室!$E$58)/参数实验室!$E$59</f>
        <v>0.42116897925641589</v>
      </c>
      <c r="H2177">
        <f>INDEX(神经网络!$F$10:$BN$70,MATCH(ROUND(G2177*2,1)/2,神经网络!$D$10:$D$70,0),MATCH(ROUND(E2177*2,1)/2,神经网络!$F$8:$BN$8,0))</f>
        <v>1.5359073002178556</v>
      </c>
      <c r="I2177">
        <f t="shared" si="112"/>
        <v>1621.5583887114967</v>
      </c>
      <c r="J2177">
        <f t="shared" si="113"/>
        <v>261.56777462990249</v>
      </c>
      <c r="K2177">
        <f t="shared" si="114"/>
        <v>6.1993813687709514</v>
      </c>
    </row>
    <row r="2178" spans="1:11">
      <c r="A2178" s="862">
        <v>42581</v>
      </c>
      <c r="B2178">
        <v>655.98500000000001</v>
      </c>
      <c r="C2178">
        <v>2318.1726530000001</v>
      </c>
      <c r="D2178">
        <v>1.7822830000000001</v>
      </c>
      <c r="E2178">
        <f>LN(D2178/参数实验室!$E$53)/参数实验室!$E$55</f>
        <v>-1.1194643447928771E-2</v>
      </c>
      <c r="F2178">
        <f t="shared" si="111"/>
        <v>3.5338805811108487</v>
      </c>
      <c r="G2178">
        <f>LN(F2178/参数实验室!$E$58)/参数实验室!$E$59</f>
        <v>0.47204392533104916</v>
      </c>
      <c r="H2178">
        <f>INDEX(神经网络!$F$10:$BN$70,MATCH(ROUND(G2178*2,1)/2,神经网络!$D$10:$D$70,0),MATCH(ROUND(E2178*2,1)/2,神经网络!$F$8:$BN$8,0))</f>
        <v>1.5960503408284099</v>
      </c>
      <c r="I2178">
        <f t="shared" si="112"/>
        <v>1623.3441064791562</v>
      </c>
      <c r="J2178">
        <f t="shared" si="113"/>
        <v>261.75531702645492</v>
      </c>
      <c r="K2178">
        <f t="shared" si="114"/>
        <v>6.2017617251117354</v>
      </c>
    </row>
    <row r="2179" spans="1:11">
      <c r="A2179" s="862">
        <v>42582</v>
      </c>
      <c r="B2179">
        <v>638.20899999999995</v>
      </c>
      <c r="C2179">
        <v>2528.6415499999998</v>
      </c>
      <c r="D2179">
        <v>1.700898</v>
      </c>
      <c r="E2179">
        <f>LN(D2179/参数实验室!$E$53)/参数实验室!$E$55</f>
        <v>-6.6334870625863948E-2</v>
      </c>
      <c r="F2179">
        <f t="shared" si="111"/>
        <v>3.9620900833426043</v>
      </c>
      <c r="G2179">
        <f>LN(F2179/参数实验室!$E$58)/参数实验室!$E$59</f>
        <v>0.53207416054222412</v>
      </c>
      <c r="H2179">
        <f>INDEX(神经网络!$F$10:$BN$70,MATCH(ROUND(G2179*2,1)/2,神经网络!$D$10:$D$70,0),MATCH(ROUND(E2179*2,1)/2,神经网络!$F$8:$BN$8,0))</f>
        <v>1.5956940019066828</v>
      </c>
      <c r="I2179">
        <f t="shared" si="112"/>
        <v>1553.1343758559412</v>
      </c>
      <c r="J2179">
        <f t="shared" si="113"/>
        <v>254.66222417301731</v>
      </c>
      <c r="K2179">
        <f t="shared" si="114"/>
        <v>6.0988015827614186</v>
      </c>
    </row>
    <row r="2180" spans="1:11">
      <c r="A2180" s="862">
        <v>42583</v>
      </c>
      <c r="B2180">
        <v>622.49800000000005</v>
      </c>
      <c r="C2180">
        <v>2747.7513549999999</v>
      </c>
      <c r="D2180">
        <v>1.6531910000000001</v>
      </c>
      <c r="E2180">
        <f>LN(D2180/参数实验室!$E$53)/参数实验室!$E$55</f>
        <v>-9.989765560518124E-2</v>
      </c>
      <c r="F2180">
        <f t="shared" ref="F2180:F2243" si="115">C2180/B2180</f>
        <v>4.4140725833657291</v>
      </c>
      <c r="G2180">
        <f>LN(F2180/参数实验室!$E$58)/参数实验室!$E$59</f>
        <v>0.58877207843094559</v>
      </c>
      <c r="H2180">
        <f>INDEX(神经网络!$F$10:$BN$70,MATCH(ROUND(G2180*2,1)/2,神经网络!$D$10:$D$70,0),MATCH(ROUND(E2180*2,1)/2,神经网络!$F$8:$BN$8,0))</f>
        <v>1.5351431186772879</v>
      </c>
      <c r="I2180">
        <f t="shared" si="112"/>
        <v>1492.1245832013306</v>
      </c>
      <c r="J2180">
        <f t="shared" si="113"/>
        <v>248.39312078528343</v>
      </c>
      <c r="K2180">
        <f t="shared" si="114"/>
        <v>6.0071091279985822</v>
      </c>
    </row>
    <row r="2181" spans="1:11">
      <c r="A2181" s="862">
        <v>42584</v>
      </c>
      <c r="B2181">
        <v>603.21199999999999</v>
      </c>
      <c r="C2181">
        <v>3008.949822</v>
      </c>
      <c r="D2181">
        <v>1.446644</v>
      </c>
      <c r="E2181">
        <f>LN(D2181/参数实验室!$E$53)/参数实验室!$E$55</f>
        <v>-0.25734866617744684</v>
      </c>
      <c r="F2181">
        <f t="shared" si="115"/>
        <v>4.9882128041219342</v>
      </c>
      <c r="G2181">
        <f>LN(F2181/参数实验室!$E$58)/参数实验室!$E$59</f>
        <v>0.65295119855435557</v>
      </c>
      <c r="H2181">
        <f>INDEX(神经网络!$F$10:$BN$70,MATCH(ROUND(G2181*2,1)/2,神经网络!$D$10:$D$70,0),MATCH(ROUND(E2181*2,1)/2,神经网络!$F$8:$BN$8,0))</f>
        <v>1.2565032154984432</v>
      </c>
      <c r="I2181">
        <f t="shared" si="112"/>
        <v>1421.1573035876904</v>
      </c>
      <c r="J2181">
        <f t="shared" si="113"/>
        <v>240.69749810462426</v>
      </c>
      <c r="K2181">
        <f t="shared" si="114"/>
        <v>5.9043293543913542</v>
      </c>
    </row>
    <row r="2182" spans="1:11">
      <c r="A2182" s="862">
        <v>42585</v>
      </c>
      <c r="B2182">
        <v>553.726</v>
      </c>
      <c r="C2182">
        <v>3268.0461</v>
      </c>
      <c r="D2182">
        <v>1.56457</v>
      </c>
      <c r="E2182">
        <f>LN(D2182/参数实验室!$E$53)/参数实验室!$E$55</f>
        <v>-0.16489773413437558</v>
      </c>
      <c r="F2182">
        <f t="shared" si="115"/>
        <v>5.9019191802443807</v>
      </c>
      <c r="G2182">
        <f>LN(F2182/参数实验室!$E$58)/参数实验室!$E$59</f>
        <v>0.74123159227407298</v>
      </c>
      <c r="H2182">
        <f>INDEX(神经网络!$F$10:$BN$70,MATCH(ROUND(G2182*2,1)/2,神经网络!$D$10:$D$70,0),MATCH(ROUND(E2182*2,1)/2,神经网络!$F$8:$BN$8,0))</f>
        <v>1.5400242335980621</v>
      </c>
      <c r="I2182">
        <f t="shared" si="112"/>
        <v>1274.6638782556274</v>
      </c>
      <c r="J2182">
        <f t="shared" si="113"/>
        <v>220.95127887953353</v>
      </c>
      <c r="K2182">
        <f t="shared" si="114"/>
        <v>5.7689816719757312</v>
      </c>
    </row>
    <row r="2183" spans="1:11">
      <c r="A2183" s="862">
        <v>42586</v>
      </c>
      <c r="B2183">
        <v>573.43700000000001</v>
      </c>
      <c r="C2183">
        <v>3559.803645</v>
      </c>
      <c r="D2183">
        <v>1.597783</v>
      </c>
      <c r="E2183">
        <f>LN(D2183/参数实验室!$E$53)/参数实验室!$E$55</f>
        <v>-0.14011581681687099</v>
      </c>
      <c r="F2183">
        <f t="shared" si="115"/>
        <v>6.2078373823105242</v>
      </c>
      <c r="G2183">
        <f>LN(F2183/参数实验室!$E$58)/参数实验室!$E$59</f>
        <v>0.76775509389872221</v>
      </c>
      <c r="H2183">
        <f>INDEX(神经网络!$F$10:$BN$70,MATCH(ROUND(G2183*2,1)/2,神经网络!$D$10:$D$70,0),MATCH(ROUND(E2183*2,1)/2,神经网络!$F$8:$BN$8,0))</f>
        <v>1.5400242335980621</v>
      </c>
      <c r="I2183">
        <f t="shared" si="112"/>
        <v>1344.5413165759114</v>
      </c>
      <c r="J2183">
        <f t="shared" si="113"/>
        <v>228.81648776984116</v>
      </c>
      <c r="K2183">
        <f t="shared" si="114"/>
        <v>5.8760683274202705</v>
      </c>
    </row>
    <row r="2184" spans="1:11">
      <c r="A2184" s="862">
        <v>42587</v>
      </c>
      <c r="B2184">
        <v>571.827</v>
      </c>
      <c r="C2184">
        <v>3822.5595960000001</v>
      </c>
      <c r="D2184">
        <v>1.591412</v>
      </c>
      <c r="E2184">
        <f>LN(D2184/参数实验室!$E$53)/参数实验室!$E$55</f>
        <v>-0.14482936861647744</v>
      </c>
      <c r="F2184">
        <f t="shared" si="115"/>
        <v>6.684818303437928</v>
      </c>
      <c r="G2184">
        <f>LN(F2184/参数实验室!$E$58)/参数实验室!$E$59</f>
        <v>0.80660817167964416</v>
      </c>
      <c r="H2184">
        <f>INDEX(神经网络!$F$10:$BN$70,MATCH(ROUND(G2184*2,1)/2,神经网络!$D$10:$D$70,0),MATCH(ROUND(E2184*2,1)/2,神经网络!$F$8:$BN$8,0))</f>
        <v>1.5677220959738425</v>
      </c>
      <c r="I2184">
        <f t="shared" si="112"/>
        <v>1338.7277604240287</v>
      </c>
      <c r="J2184">
        <f t="shared" si="113"/>
        <v>228.17405530505522</v>
      </c>
      <c r="K2184">
        <f t="shared" si="114"/>
        <v>5.8671340115081394</v>
      </c>
    </row>
    <row r="2185" spans="1:11">
      <c r="A2185" s="862">
        <v>42588</v>
      </c>
      <c r="B2185">
        <v>570.13499999999999</v>
      </c>
      <c r="C2185">
        <v>4103.562688</v>
      </c>
      <c r="D2185">
        <v>1.6172310000000001</v>
      </c>
      <c r="E2185">
        <f>LN(D2185/参数实验室!$E$53)/参数实验室!$E$55</f>
        <v>-0.12584270886318247</v>
      </c>
      <c r="F2185">
        <f t="shared" si="115"/>
        <v>7.1975281082550628</v>
      </c>
      <c r="G2185">
        <f>LN(F2185/参数实验室!$E$58)/参数实验室!$E$59</f>
        <v>0.8453941602895374</v>
      </c>
      <c r="H2185">
        <f>INDEX(神经网络!$F$10:$BN$70,MATCH(ROUND(G2185*2,1)/2,神经网络!$D$10:$D$70,0),MATCH(ROUND(E2185*2,1)/2,神经网络!$F$8:$BN$8,0))</f>
        <v>1.5909715213208642</v>
      </c>
      <c r="I2185">
        <f t="shared" si="112"/>
        <v>1332.5176824998603</v>
      </c>
      <c r="J2185">
        <f t="shared" si="113"/>
        <v>227.49890267746653</v>
      </c>
      <c r="K2185">
        <f t="shared" si="114"/>
        <v>5.8572488342461106</v>
      </c>
    </row>
    <row r="2186" spans="1:11">
      <c r="A2186" s="862">
        <v>42589</v>
      </c>
      <c r="B2186">
        <v>589.67200000000003</v>
      </c>
      <c r="C2186">
        <v>4515.6111510000001</v>
      </c>
      <c r="D2186">
        <v>1.627329</v>
      </c>
      <c r="E2186">
        <f>LN(D2186/参数实验室!$E$53)/参数实验室!$E$55</f>
        <v>-0.11849922517187322</v>
      </c>
      <c r="F2186">
        <f t="shared" si="115"/>
        <v>7.6578354593740245</v>
      </c>
      <c r="G2186">
        <f>LN(F2186/参数实验室!$E$58)/参数实验室!$E$59</f>
        <v>0.87793076408685333</v>
      </c>
      <c r="H2186">
        <f>INDEX(神经网络!$F$10:$BN$70,MATCH(ROUND(G2186*2,1)/2,神经网络!$D$10:$D$70,0),MATCH(ROUND(E2186*2,1)/2,神经网络!$F$8:$BN$8,0))</f>
        <v>1.7217676387240695</v>
      </c>
      <c r="I2186">
        <f t="shared" si="112"/>
        <v>1405.1643271758496</v>
      </c>
      <c r="J2186">
        <f t="shared" si="113"/>
        <v>235.29468097841223</v>
      </c>
      <c r="K2186">
        <f t="shared" si="114"/>
        <v>5.9719340927420728</v>
      </c>
    </row>
    <row r="2187" spans="1:11">
      <c r="A2187" s="862">
        <v>42590</v>
      </c>
      <c r="B2187">
        <v>589.44000000000005</v>
      </c>
      <c r="C2187">
        <v>4846.6893689999997</v>
      </c>
      <c r="D2187">
        <v>1.618706</v>
      </c>
      <c r="E2187">
        <f>LN(D2187/参数实验室!$E$53)/参数实验室!$E$55</f>
        <v>-0.12476720204375102</v>
      </c>
      <c r="F2187">
        <f t="shared" si="115"/>
        <v>8.2225321813925074</v>
      </c>
      <c r="G2187">
        <f>LN(F2187/参数实验室!$E$58)/参数实验室!$E$59</f>
        <v>0.91527352366474868</v>
      </c>
      <c r="H2187">
        <f>INDEX(神经网络!$F$10:$BN$70,MATCH(ROUND(G2187*2,1)/2,神经网络!$D$10:$D$70,0),MATCH(ROUND(E2187*2,1)/2,神经网络!$F$8:$BN$8,0))</f>
        <v>1.7217676387240695</v>
      </c>
      <c r="I2187">
        <f t="shared" si="112"/>
        <v>1404.212453897105</v>
      </c>
      <c r="J2187">
        <f t="shared" si="113"/>
        <v>235.20210685926298</v>
      </c>
      <c r="K2187">
        <f t="shared" si="114"/>
        <v>5.9702375656751174</v>
      </c>
    </row>
    <row r="2188" spans="1:11">
      <c r="A2188" s="862">
        <v>42591</v>
      </c>
      <c r="B2188">
        <v>587.23099999999999</v>
      </c>
      <c r="C2188">
        <v>4958.1600909999997</v>
      </c>
      <c r="D2188">
        <v>1.6089800000000001</v>
      </c>
      <c r="E2188">
        <f>LN(D2188/参数实验室!$E$53)/参数实验室!$E$55</f>
        <v>-0.13187713453402039</v>
      </c>
      <c r="F2188">
        <f t="shared" si="115"/>
        <v>8.4432873792425802</v>
      </c>
      <c r="G2188">
        <f>LN(F2188/参数实验室!$E$58)/参数实验室!$E$59</f>
        <v>0.92917875464114785</v>
      </c>
      <c r="H2188">
        <f>INDEX(神经网络!$F$10:$BN$70,MATCH(ROUND(G2188*2,1)/2,神经网络!$D$10:$D$70,0),MATCH(ROUND(E2188*2,1)/2,神经网络!$F$8:$BN$8,0))</f>
        <v>1.6265738486105989</v>
      </c>
      <c r="I2188">
        <f t="shared" si="112"/>
        <v>1395.151717974401</v>
      </c>
      <c r="J2188">
        <f t="shared" si="113"/>
        <v>234.3206575954666</v>
      </c>
      <c r="K2188">
        <f t="shared" si="114"/>
        <v>5.9540278364317505</v>
      </c>
    </row>
    <row r="2189" spans="1:11">
      <c r="A2189" s="862">
        <v>42592</v>
      </c>
      <c r="B2189">
        <v>588.48199999999997</v>
      </c>
      <c r="C2189">
        <v>4932.2497549999998</v>
      </c>
      <c r="D2189">
        <v>1.6153249999999999</v>
      </c>
      <c r="E2189">
        <f>LN(D2189/参数实验室!$E$53)/参数实验室!$E$55</f>
        <v>-0.12723393608003164</v>
      </c>
      <c r="F2189">
        <f t="shared" si="115"/>
        <v>8.3813094623115063</v>
      </c>
      <c r="G2189">
        <f>LN(F2189/参数实验室!$E$58)/参数实验室!$E$59</f>
        <v>0.92531185575098707</v>
      </c>
      <c r="H2189">
        <f>INDEX(神经网络!$F$10:$BN$70,MATCH(ROUND(G2189*2,1)/2,神经网络!$D$10:$D$70,0),MATCH(ROUND(E2189*2,1)/2,神经网络!$F$8:$BN$8,0))</f>
        <v>1.6265738486105989</v>
      </c>
      <c r="I2189">
        <f t="shared" si="112"/>
        <v>1399.9861288645377</v>
      </c>
      <c r="J2189">
        <f t="shared" si="113"/>
        <v>234.81983959139649</v>
      </c>
      <c r="K2189">
        <f t="shared" si="114"/>
        <v>5.9619584584531484</v>
      </c>
    </row>
    <row r="2190" spans="1:11">
      <c r="A2190" s="862">
        <v>42593</v>
      </c>
      <c r="B2190">
        <v>592.58900000000006</v>
      </c>
      <c r="C2190">
        <v>4909.9537019999998</v>
      </c>
      <c r="D2190">
        <v>1.614393</v>
      </c>
      <c r="E2190">
        <f>LN(D2190/参数实验室!$E$53)/参数实验室!$E$55</f>
        <v>-0.12791481908833294</v>
      </c>
      <c r="F2190">
        <f t="shared" si="115"/>
        <v>8.2855971035574392</v>
      </c>
      <c r="G2190">
        <f>LN(F2190/参数实验室!$E$58)/参数实验室!$E$59</f>
        <v>0.91928367403696032</v>
      </c>
      <c r="H2190">
        <f>INDEX(神经网络!$F$10:$BN$70,MATCH(ROUND(G2190*2,1)/2,神经网络!$D$10:$D$70,0),MATCH(ROUND(E2190*2,1)/2,神经网络!$F$8:$BN$8,0))</f>
        <v>1.6103999743498978</v>
      </c>
      <c r="I2190">
        <f t="shared" si="112"/>
        <v>1415.8785124053377</v>
      </c>
      <c r="J2190">
        <f t="shared" si="113"/>
        <v>236.45864091616406</v>
      </c>
      <c r="K2190">
        <f t="shared" si="114"/>
        <v>5.9878484749784828</v>
      </c>
    </row>
    <row r="2191" spans="1:11">
      <c r="A2191" s="862">
        <v>42594</v>
      </c>
      <c r="B2191">
        <v>589.70000000000005</v>
      </c>
      <c r="C2191">
        <v>4843.5878650000004</v>
      </c>
      <c r="D2191">
        <v>1.6077030000000001</v>
      </c>
      <c r="E2191">
        <f>LN(D2191/参数实验室!$E$53)/参数实验室!$E$55</f>
        <v>-0.13281384167718491</v>
      </c>
      <c r="F2191">
        <f t="shared" si="115"/>
        <v>8.2136473885026291</v>
      </c>
      <c r="G2191">
        <f>LN(F2191/参数实验室!$E$58)/参数实验室!$E$59</f>
        <v>0.91470609010701998</v>
      </c>
      <c r="H2191">
        <f>INDEX(神经网络!$F$10:$BN$70,MATCH(ROUND(G2191*2,1)/2,神经网络!$D$10:$D$70,0),MATCH(ROUND(E2191*2,1)/2,神经网络!$F$8:$BN$8,0))</f>
        <v>1.6103999743498978</v>
      </c>
      <c r="I2191">
        <f t="shared" si="112"/>
        <v>1404.7623802289834</v>
      </c>
      <c r="J2191">
        <f t="shared" si="113"/>
        <v>235.30585371693019</v>
      </c>
      <c r="K2191">
        <f t="shared" si="114"/>
        <v>5.9699423454160803</v>
      </c>
    </row>
    <row r="2192" spans="1:11">
      <c r="A2192" s="862">
        <v>42595</v>
      </c>
      <c r="B2192">
        <v>588.94100000000003</v>
      </c>
      <c r="C2192">
        <v>4771.9675090000001</v>
      </c>
      <c r="D2192">
        <v>1.6024529999999999</v>
      </c>
      <c r="E2192">
        <f>LN(D2192/参数实验室!$E$53)/参数实验室!$E$55</f>
        <v>-0.13667266352438032</v>
      </c>
      <c r="F2192">
        <f t="shared" si="115"/>
        <v>8.1026240472305364</v>
      </c>
      <c r="G2192">
        <f>LN(F2192/参数实验室!$E$58)/参数实验室!$E$59</f>
        <v>0.90756328801206365</v>
      </c>
      <c r="H2192">
        <f>INDEX(神经网络!$F$10:$BN$70,MATCH(ROUND(G2192*2,1)/2,神经网络!$D$10:$D$70,0),MATCH(ROUND(E2192*2,1)/2,神经网络!$F$8:$BN$8,0))</f>
        <v>1.6103999743498978</v>
      </c>
      <c r="I2192">
        <f t="shared" si="112"/>
        <v>1401.8506759055542</v>
      </c>
      <c r="J2192">
        <f t="shared" si="113"/>
        <v>235.00299269781681</v>
      </c>
      <c r="K2192">
        <f t="shared" si="114"/>
        <v>5.9652460584114833</v>
      </c>
    </row>
    <row r="2193" spans="1:11">
      <c r="A2193" s="862">
        <v>42596</v>
      </c>
      <c r="B2193">
        <v>583.58799999999997</v>
      </c>
      <c r="C2193">
        <v>4682.3425930000003</v>
      </c>
      <c r="D2193">
        <v>1.5645100000000001</v>
      </c>
      <c r="E2193">
        <f>LN(D2193/参数实验室!$E$53)/参数实验室!$E$55</f>
        <v>-0.16494297758909521</v>
      </c>
      <c r="F2193">
        <f t="shared" si="115"/>
        <v>8.0233702423627644</v>
      </c>
      <c r="G2193">
        <f>LN(F2193/参数实验室!$E$58)/参数实验室!$E$59</f>
        <v>0.90240428645474835</v>
      </c>
      <c r="H2193">
        <f>INDEX(神经网络!$F$10:$BN$70,MATCH(ROUND(G2193*2,1)/2,神经网络!$D$10:$D$70,0),MATCH(ROUND(E2193*2,1)/2,神经网络!$F$8:$BN$8,0))</f>
        <v>1.6103999743498978</v>
      </c>
      <c r="I2193">
        <f t="shared" si="112"/>
        <v>1381.3314504044201</v>
      </c>
      <c r="J2193">
        <f t="shared" si="113"/>
        <v>232.86700450899752</v>
      </c>
      <c r="K2193">
        <f t="shared" si="114"/>
        <v>5.93184703568018</v>
      </c>
    </row>
    <row r="2194" spans="1:11">
      <c r="A2194" s="862">
        <v>42597</v>
      </c>
      <c r="B2194">
        <v>573.08900000000006</v>
      </c>
      <c r="C2194">
        <v>4719.7879730000004</v>
      </c>
      <c r="D2194">
        <v>1.5518989999999999</v>
      </c>
      <c r="E2194">
        <f>LN(D2194/参数实验室!$E$53)/参数实验室!$E$55</f>
        <v>-0.17449111415945476</v>
      </c>
      <c r="F2194">
        <f t="shared" si="115"/>
        <v>8.2356980730741647</v>
      </c>
      <c r="G2194">
        <f>LN(F2194/参数实验室!$E$58)/参数实验室!$E$59</f>
        <v>0.91611324614366252</v>
      </c>
      <c r="H2194">
        <f>INDEX(神经网络!$F$10:$BN$70,MATCH(ROUND(G2194*2,1)/2,神经网络!$D$10:$D$70,0),MATCH(ROUND(E2194*2,1)/2,神经网络!$F$8:$BN$8,0))</f>
        <v>1.6103999743498978</v>
      </c>
      <c r="I2194">
        <f t="shared" si="112"/>
        <v>1341.3118048787799</v>
      </c>
      <c r="J2194">
        <f t="shared" si="113"/>
        <v>228.67762659111719</v>
      </c>
      <c r="K2194">
        <f t="shared" si="114"/>
        <v>5.8655139327516626</v>
      </c>
    </row>
    <row r="2195" spans="1:11">
      <c r="A2195" s="862">
        <v>42598</v>
      </c>
      <c r="B2195">
        <v>569.17399999999998</v>
      </c>
      <c r="C2195">
        <v>4767.3987429999997</v>
      </c>
      <c r="D2195">
        <v>1.5834349999999999</v>
      </c>
      <c r="E2195">
        <f>LN(D2195/参数实验室!$E$53)/参数实验室!$E$55</f>
        <v>-0.15075778748566629</v>
      </c>
      <c r="F2195">
        <f t="shared" si="115"/>
        <v>8.375995289665374</v>
      </c>
      <c r="G2195">
        <f>LN(F2195/参数实验室!$E$58)/参数实验室!$E$59</f>
        <v>0.92497896628770648</v>
      </c>
      <c r="H2195">
        <f>INDEX(神经网络!$F$10:$BN$70,MATCH(ROUND(G2195*2,1)/2,神经网络!$D$10:$D$70,0),MATCH(ROUND(E2195*2,1)/2,神经网络!$F$8:$BN$8,0))</f>
        <v>1.6103999743498978</v>
      </c>
      <c r="I2195">
        <f t="shared" si="112"/>
        <v>1326.5556503155035</v>
      </c>
      <c r="J2195">
        <f t="shared" si="113"/>
        <v>227.11543833047315</v>
      </c>
      <c r="K2195">
        <f t="shared" si="114"/>
        <v>5.8408871720347211</v>
      </c>
    </row>
    <row r="2196" spans="1:11">
      <c r="A2196" s="862">
        <v>42599</v>
      </c>
      <c r="B2196">
        <v>580.452</v>
      </c>
      <c r="C2196">
        <v>4852.5455009999996</v>
      </c>
      <c r="D2196">
        <v>1.570675</v>
      </c>
      <c r="E2196">
        <f>LN(D2196/参数实验室!$E$53)/参数实验室!$E$55</f>
        <v>-0.16030325896101019</v>
      </c>
      <c r="F2196">
        <f t="shared" si="115"/>
        <v>8.3599427704616396</v>
      </c>
      <c r="G2196">
        <f>LN(F2196/参数实验室!$E$58)/参数实验室!$E$59</f>
        <v>0.92397212315059818</v>
      </c>
      <c r="H2196">
        <f>INDEX(神经网络!$F$10:$BN$70,MATCH(ROUND(G2196*2,1)/2,神经网络!$D$10:$D$70,0),MATCH(ROUND(E2196*2,1)/2,神经网络!$F$8:$BN$8,0))</f>
        <v>1.6103999743498978</v>
      </c>
      <c r="I2196">
        <f t="shared" si="112"/>
        <v>1368.8854551188801</v>
      </c>
      <c r="J2196">
        <f t="shared" si="113"/>
        <v>231.61565779497974</v>
      </c>
      <c r="K2196">
        <f t="shared" si="114"/>
        <v>5.9101593914284614</v>
      </c>
    </row>
    <row r="2197" spans="1:11">
      <c r="A2197" s="862">
        <v>42600</v>
      </c>
      <c r="B2197">
        <v>574.17999999999995</v>
      </c>
      <c r="C2197">
        <v>4767.4336249999997</v>
      </c>
      <c r="D2197">
        <v>1.5694349999999999</v>
      </c>
      <c r="E2197">
        <f>LN(D2197/参数实验室!$E$53)/参数实验室!$E$55</f>
        <v>-0.16123500600080581</v>
      </c>
      <c r="F2197">
        <f t="shared" si="115"/>
        <v>8.3030297554773771</v>
      </c>
      <c r="G2197">
        <f>LN(F2197/参数实验室!$E$58)/参数实验室!$E$59</f>
        <v>0.9203867914061894</v>
      </c>
      <c r="H2197">
        <f>INDEX(神经网络!$F$10:$BN$70,MATCH(ROUND(G2197*2,1)/2,神经网络!$D$10:$D$70,0),MATCH(ROUND(E2197*2,1)/2,神经网络!$F$8:$BN$8,0))</f>
        <v>1.6103999743498978</v>
      </c>
      <c r="I2197">
        <f t="shared" si="112"/>
        <v>1345.0655184926627</v>
      </c>
      <c r="J2197">
        <f t="shared" si="113"/>
        <v>229.11296436694411</v>
      </c>
      <c r="K2197">
        <f t="shared" si="114"/>
        <v>5.8707525443144482</v>
      </c>
    </row>
    <row r="2198" spans="1:11">
      <c r="A2198" s="862">
        <v>42601</v>
      </c>
      <c r="B2198">
        <v>574.94799999999998</v>
      </c>
      <c r="C2198">
        <v>4756.0860869999997</v>
      </c>
      <c r="D2198">
        <v>1.5709759999999999</v>
      </c>
      <c r="E2198">
        <f>LN(D2198/参数实验室!$E$53)/参数实验室!$E$55</f>
        <v>-0.1600771958320871</v>
      </c>
      <c r="F2198">
        <f t="shared" si="115"/>
        <v>8.2722021591517834</v>
      </c>
      <c r="G2198">
        <f>LN(F2198/参数实验室!$E$58)/参数实验室!$E$59</f>
        <v>0.91843447999247452</v>
      </c>
      <c r="H2198">
        <f>INDEX(神经网络!$F$10:$BN$70,MATCH(ROUND(G2198*2,1)/2,神经网络!$D$10:$D$70,0),MATCH(ROUND(E2198*2,1)/2,神经网络!$F$8:$BN$8,0))</f>
        <v>1.6103999743498978</v>
      </c>
      <c r="I2198">
        <f t="shared" si="112"/>
        <v>1347.9627977255448</v>
      </c>
      <c r="J2198">
        <f t="shared" si="113"/>
        <v>229.41941662343828</v>
      </c>
      <c r="K2198">
        <f t="shared" si="114"/>
        <v>5.8755392963885349</v>
      </c>
    </row>
    <row r="2199" spans="1:11">
      <c r="A2199" s="862">
        <v>42602</v>
      </c>
      <c r="B2199">
        <v>579.78700000000003</v>
      </c>
      <c r="C2199">
        <v>4686.1588700000002</v>
      </c>
      <c r="D2199">
        <v>1.589429</v>
      </c>
      <c r="E2199">
        <f>LN(D2199/参数实验室!$E$53)/参数实验室!$E$55</f>
        <v>-0.1463003324187391</v>
      </c>
      <c r="F2199">
        <f t="shared" si="115"/>
        <v>8.0825525063514707</v>
      </c>
      <c r="G2199">
        <f>LN(F2199/参数实验室!$E$58)/参数实验室!$E$59</f>
        <v>0.90626152466746646</v>
      </c>
      <c r="H2199">
        <f>INDEX(神经网络!$F$10:$BN$70,MATCH(ROUND(G2199*2,1)/2,神经网络!$D$10:$D$70,0),MATCH(ROUND(E2199*2,1)/2,神经网络!$F$8:$BN$8,0))</f>
        <v>1.6103999743498978</v>
      </c>
      <c r="I2199">
        <f t="shared" ref="I2199:I2262" si="116">I2198*(1+(B2199-B2198)/B2198*H2198)</f>
        <v>1366.2328048120523</v>
      </c>
      <c r="J2199">
        <f t="shared" ref="J2199:J2262" si="117">J2198*B2199/B2198</f>
        <v>231.35030525517686</v>
      </c>
      <c r="K2199">
        <f t="shared" ref="K2199:K2262" si="118">I2199/J2199</f>
        <v>5.9054722374587421</v>
      </c>
    </row>
    <row r="2200" spans="1:11">
      <c r="A2200" s="862">
        <v>42603</v>
      </c>
      <c r="B2200">
        <v>583.08100000000002</v>
      </c>
      <c r="C2200">
        <v>4579.9087179999997</v>
      </c>
      <c r="D2200">
        <v>1.586252</v>
      </c>
      <c r="E2200">
        <f>LN(D2200/参数实验室!$E$53)/参数实验室!$E$55</f>
        <v>-0.14866081970099265</v>
      </c>
      <c r="F2200">
        <f t="shared" si="115"/>
        <v>7.8546697937336312</v>
      </c>
      <c r="G2200">
        <f>LN(F2200/参数实验室!$E$58)/参数实验室!$E$59</f>
        <v>0.89125096472163357</v>
      </c>
      <c r="H2200">
        <f>INDEX(神经网络!$F$10:$BN$70,MATCH(ROUND(G2200*2,1)/2,神经网络!$D$10:$D$70,0),MATCH(ROUND(E2200*2,1)/2,神经网络!$F$8:$BN$8,0))</f>
        <v>1.6103999743498978</v>
      </c>
      <c r="I2200">
        <f t="shared" si="116"/>
        <v>1378.732907635987</v>
      </c>
      <c r="J2200">
        <f t="shared" si="117"/>
        <v>232.66469813654632</v>
      </c>
      <c r="K2200">
        <f t="shared" si="118"/>
        <v>5.92583627287899</v>
      </c>
    </row>
    <row r="2201" spans="1:11">
      <c r="A2201" s="862">
        <v>42604</v>
      </c>
      <c r="B2201">
        <v>580.79899999999998</v>
      </c>
      <c r="C2201">
        <v>4498.1552709999996</v>
      </c>
      <c r="D2201">
        <v>1.5971439999999999</v>
      </c>
      <c r="E2201">
        <f>LN(D2201/参数实验室!$E$53)/参数实验室!$E$55</f>
        <v>-0.14058772890309409</v>
      </c>
      <c r="F2201">
        <f t="shared" si="115"/>
        <v>7.744771032663623</v>
      </c>
      <c r="G2201">
        <f>LN(F2201/参数实验室!$E$58)/参数实验室!$E$59</f>
        <v>0.88385560176836475</v>
      </c>
      <c r="H2201">
        <f>INDEX(神经网络!$F$10:$BN$70,MATCH(ROUND(G2201*2,1)/2,神经网络!$D$10:$D$70,0),MATCH(ROUND(E2201*2,1)/2,神经网络!$F$8:$BN$8,0))</f>
        <v>1.6103999743498978</v>
      </c>
      <c r="I2201">
        <f t="shared" si="116"/>
        <v>1370.0432904061188</v>
      </c>
      <c r="J2201">
        <f t="shared" si="117"/>
        <v>231.75411994732798</v>
      </c>
      <c r="K2201">
        <f t="shared" si="118"/>
        <v>5.9116243142408686</v>
      </c>
    </row>
    <row r="2202" spans="1:11">
      <c r="A2202" s="862">
        <v>42605</v>
      </c>
      <c r="B2202">
        <v>583.05999999999995</v>
      </c>
      <c r="C2202">
        <v>4430.1969330000002</v>
      </c>
      <c r="D2202">
        <v>1.590711</v>
      </c>
      <c r="E2202">
        <f>LN(D2202/参数实验室!$E$53)/参数实验室!$E$55</f>
        <v>-0.14534915181618571</v>
      </c>
      <c r="F2202">
        <f t="shared" si="115"/>
        <v>7.5981836054608456</v>
      </c>
      <c r="G2202">
        <f>LN(F2202/参数实验室!$E$58)/参数实验室!$E$59</f>
        <v>0.87382632817527228</v>
      </c>
      <c r="H2202">
        <f>INDEX(神经网络!$F$10:$BN$70,MATCH(ROUND(G2202*2,1)/2,神经网络!$D$10:$D$70,0),MATCH(ROUND(E2202*2,1)/2,神经网络!$F$8:$BN$8,0))</f>
        <v>1.5909715213208642</v>
      </c>
      <c r="I2202">
        <f t="shared" si="116"/>
        <v>1378.6322932691842</v>
      </c>
      <c r="J2202">
        <f t="shared" si="117"/>
        <v>232.65631858265775</v>
      </c>
      <c r="K2202">
        <f t="shared" si="118"/>
        <v>5.9256172437860783</v>
      </c>
    </row>
    <row r="2203" spans="1:11">
      <c r="A2203" s="862">
        <v>42606</v>
      </c>
      <c r="B2203">
        <v>582.59400000000005</v>
      </c>
      <c r="C2203">
        <v>4369.5491739999998</v>
      </c>
      <c r="D2203">
        <v>1.5803389999999999</v>
      </c>
      <c r="E2203">
        <f>LN(D2203/参数实验室!$E$53)/参数实验室!$E$55</f>
        <v>-0.15306674963608549</v>
      </c>
      <c r="F2203">
        <f t="shared" si="115"/>
        <v>7.500161646017637</v>
      </c>
      <c r="G2203">
        <f>LN(F2203/参数实验室!$E$58)/参数实验室!$E$59</f>
        <v>0.86701128404910799</v>
      </c>
      <c r="H2203">
        <f>INDEX(神经网络!$F$10:$BN$70,MATCH(ROUND(G2203*2,1)/2,神经网络!$D$10:$D$70,0),MATCH(ROUND(E2203*2,1)/2,神经网络!$F$8:$BN$8,0))</f>
        <v>1.5909715213208642</v>
      </c>
      <c r="I2203">
        <f t="shared" si="116"/>
        <v>1376.879286789396</v>
      </c>
      <c r="J2203">
        <f t="shared" si="117"/>
        <v>232.47037229160796</v>
      </c>
      <c r="K2203">
        <f t="shared" si="118"/>
        <v>5.9228161989703176</v>
      </c>
    </row>
    <row r="2204" spans="1:11">
      <c r="A2204" s="862">
        <v>42607</v>
      </c>
      <c r="B2204">
        <v>575.62800000000004</v>
      </c>
      <c r="C2204">
        <v>4368.0445390000004</v>
      </c>
      <c r="D2204">
        <v>1.570284</v>
      </c>
      <c r="E2204">
        <f>LN(D2204/参数实验室!$E$53)/参数实验室!$E$55</f>
        <v>-0.16059698041409237</v>
      </c>
      <c r="F2204">
        <f t="shared" si="115"/>
        <v>7.5883114424593661</v>
      </c>
      <c r="G2204">
        <f>LN(F2204/参数实验室!$E$58)/参数实验室!$E$59</f>
        <v>0.87314395276490975</v>
      </c>
      <c r="H2204">
        <f>INDEX(神经网络!$F$10:$BN$70,MATCH(ROUND(G2204*2,1)/2,神经网络!$D$10:$D$70,0),MATCH(ROUND(E2204*2,1)/2,神经网络!$F$8:$BN$8,0))</f>
        <v>1.5909715213208642</v>
      </c>
      <c r="I2204">
        <f t="shared" si="116"/>
        <v>1350.6868602280035</v>
      </c>
      <c r="J2204">
        <f t="shared" si="117"/>
        <v>229.69075455887585</v>
      </c>
      <c r="K2204">
        <f t="shared" si="118"/>
        <v>5.8804581090867831</v>
      </c>
    </row>
    <row r="2205" spans="1:11">
      <c r="A2205" s="862">
        <v>42608</v>
      </c>
      <c r="B2205">
        <v>579.66899999999998</v>
      </c>
      <c r="C2205">
        <v>4357.7614160000003</v>
      </c>
      <c r="D2205">
        <v>1.577461</v>
      </c>
      <c r="E2205">
        <f>LN(D2205/参数实验室!$E$53)/参数实验室!$E$55</f>
        <v>-0.15521719030759748</v>
      </c>
      <c r="F2205">
        <f t="shared" si="115"/>
        <v>7.517672009370866</v>
      </c>
      <c r="G2205">
        <f>LN(F2205/参数实验室!$E$58)/参数实验室!$E$59</f>
        <v>0.86823521412816029</v>
      </c>
      <c r="H2205">
        <f>INDEX(神经网络!$F$10:$BN$70,MATCH(ROUND(G2205*2,1)/2,神经网络!$D$10:$D$70,0),MATCH(ROUND(E2205*2,1)/2,神经网络!$F$8:$BN$8,0))</f>
        <v>1.5909715213208642</v>
      </c>
      <c r="I2205">
        <f t="shared" si="116"/>
        <v>1365.7725099755187</v>
      </c>
      <c r="J2205">
        <f t="shared" si="117"/>
        <v>231.3032201428509</v>
      </c>
      <c r="K2205">
        <f t="shared" si="118"/>
        <v>5.9046843754792055</v>
      </c>
    </row>
    <row r="2206" spans="1:11">
      <c r="A2206" s="862">
        <v>42609</v>
      </c>
      <c r="B2206">
        <v>576.00699999999995</v>
      </c>
      <c r="C2206">
        <v>4335.9835750000002</v>
      </c>
      <c r="D2206">
        <v>1.554109</v>
      </c>
      <c r="E2206">
        <f>LN(D2206/参数实验室!$E$53)/参数实验室!$E$55</f>
        <v>-0.17281226780157838</v>
      </c>
      <c r="F2206">
        <f t="shared" si="115"/>
        <v>7.5276577802005891</v>
      </c>
      <c r="G2206">
        <f>LN(F2206/参数实验室!$E$58)/参数实验室!$E$59</f>
        <v>0.86893191842592687</v>
      </c>
      <c r="H2206">
        <f>INDEX(神经网络!$F$10:$BN$70,MATCH(ROUND(G2206*2,1)/2,神经网络!$D$10:$D$70,0),MATCH(ROUND(E2206*2,1)/2,神经网络!$F$8:$BN$8,0))</f>
        <v>1.5909715213208642</v>
      </c>
      <c r="I2206">
        <f t="shared" si="116"/>
        <v>1352.0454023932248</v>
      </c>
      <c r="J2206">
        <f t="shared" si="117"/>
        <v>229.84198555524469</v>
      </c>
      <c r="K2206">
        <f t="shared" si="118"/>
        <v>5.8824996622222789</v>
      </c>
    </row>
    <row r="2207" spans="1:11">
      <c r="A2207" s="862">
        <v>42610</v>
      </c>
      <c r="B2207">
        <v>572.82000000000005</v>
      </c>
      <c r="C2207">
        <v>4323.125959</v>
      </c>
      <c r="D2207">
        <v>1.5672079999999999</v>
      </c>
      <c r="E2207">
        <f>LN(D2207/参数实验室!$E$53)/参数实验室!$E$55</f>
        <v>-0.16291024345422037</v>
      </c>
      <c r="F2207">
        <f t="shared" si="115"/>
        <v>7.5470932561712223</v>
      </c>
      <c r="G2207">
        <f>LN(F2207/参数实验室!$E$58)/参数实验室!$E$59</f>
        <v>0.87028527992022975</v>
      </c>
      <c r="H2207">
        <f>INDEX(神经网络!$F$10:$BN$70,MATCH(ROUND(G2207*2,1)/2,神经网络!$D$10:$D$70,0),MATCH(ROUND(E2207*2,1)/2,神经网络!$F$8:$BN$8,0))</f>
        <v>1.5909715213208642</v>
      </c>
      <c r="I2207">
        <f t="shared" si="116"/>
        <v>1340.1437302193283</v>
      </c>
      <c r="J2207">
        <f t="shared" si="117"/>
        <v>228.57028849606914</v>
      </c>
      <c r="K2207">
        <f t="shared" si="118"/>
        <v>5.8631580641434748</v>
      </c>
    </row>
    <row r="2208" spans="1:11">
      <c r="A2208" s="862">
        <v>42611</v>
      </c>
      <c r="B2208">
        <v>575.00800000000004</v>
      </c>
      <c r="C2208">
        <v>4238.9287789999998</v>
      </c>
      <c r="D2208">
        <v>1.5631740000000001</v>
      </c>
      <c r="E2208">
        <f>LN(D2208/参数实验室!$E$53)/参数实验室!$E$55</f>
        <v>-0.16595084822424136</v>
      </c>
      <c r="F2208">
        <f t="shared" si="115"/>
        <v>7.3719474842089143</v>
      </c>
      <c r="G2208">
        <f>LN(F2208/参数实验室!$E$58)/参数实验室!$E$59</f>
        <v>0.85796140580228353</v>
      </c>
      <c r="H2208">
        <f>INDEX(神经网络!$F$10:$BN$70,MATCH(ROUND(G2208*2,1)/2,神经网络!$D$10:$D$70,0),MATCH(ROUND(E2208*2,1)/2,神经网络!$F$8:$BN$8,0))</f>
        <v>1.5909715213208642</v>
      </c>
      <c r="I2208">
        <f t="shared" si="116"/>
        <v>1348.2878270634526</v>
      </c>
      <c r="J2208">
        <f t="shared" si="117"/>
        <v>229.44335820597698</v>
      </c>
      <c r="K2208">
        <f t="shared" si="118"/>
        <v>5.8763428046283268</v>
      </c>
    </row>
    <row r="2209" spans="1:11">
      <c r="A2209" s="862">
        <v>42612</v>
      </c>
      <c r="B2209">
        <v>578.19000000000005</v>
      </c>
      <c r="C2209">
        <v>4212.5704310000001</v>
      </c>
      <c r="D2209">
        <v>1.568513</v>
      </c>
      <c r="E2209">
        <f>LN(D2209/参数实验室!$E$53)/参数实验室!$E$55</f>
        <v>-0.16192828232166523</v>
      </c>
      <c r="F2209">
        <f t="shared" si="115"/>
        <v>7.2857891540842967</v>
      </c>
      <c r="G2209">
        <f>LN(F2209/参数实验室!$E$58)/参数实验室!$E$59</f>
        <v>0.85179113956774244</v>
      </c>
      <c r="H2209">
        <f>INDEX(神经网络!$F$10:$BN$70,MATCH(ROUND(G2209*2,1)/2,神经网络!$D$10:$D$70,0),MATCH(ROUND(E2209*2,1)/2,神经网络!$F$8:$BN$8,0))</f>
        <v>1.5909715213208642</v>
      </c>
      <c r="I2209">
        <f t="shared" si="116"/>
        <v>1360.1583897993585</v>
      </c>
      <c r="J2209">
        <f t="shared" si="117"/>
        <v>230.71306013327438</v>
      </c>
      <c r="K2209">
        <f t="shared" si="118"/>
        <v>5.8954546786976225</v>
      </c>
    </row>
    <row r="2210" spans="1:11">
      <c r="A2210" s="862">
        <v>42613</v>
      </c>
      <c r="B2210">
        <v>574.89300000000003</v>
      </c>
      <c r="C2210">
        <v>4267.6474129999997</v>
      </c>
      <c r="D2210">
        <v>1.5580830000000001</v>
      </c>
      <c r="E2210">
        <f>LN(D2210/参数实验室!$E$53)/参数实验室!$E$55</f>
        <v>-0.16979938046064735</v>
      </c>
      <c r="F2210">
        <f t="shared" si="115"/>
        <v>7.4233768944829723</v>
      </c>
      <c r="G2210">
        <f>LN(F2210/参数实验室!$E$58)/参数实验室!$E$59</f>
        <v>0.86161026701598942</v>
      </c>
      <c r="H2210">
        <f>INDEX(神经网络!$F$10:$BN$70,MATCH(ROUND(G2210*2,1)/2,神经网络!$D$10:$D$70,0),MATCH(ROUND(E2210*2,1)/2,神经网络!$F$8:$BN$8,0))</f>
        <v>1.5909715213208642</v>
      </c>
      <c r="I2210">
        <f t="shared" si="116"/>
        <v>1347.818813108343</v>
      </c>
      <c r="J2210">
        <f t="shared" si="117"/>
        <v>229.39747017277799</v>
      </c>
      <c r="K2210">
        <f t="shared" si="118"/>
        <v>5.8754737447330632</v>
      </c>
    </row>
    <row r="2211" spans="1:11">
      <c r="A2211" s="862">
        <v>42614</v>
      </c>
      <c r="B2211">
        <v>572.41</v>
      </c>
      <c r="C2211">
        <v>4309.287276</v>
      </c>
      <c r="D2211">
        <v>1.5578959999999999</v>
      </c>
      <c r="E2211">
        <f>LN(D2211/参数实验室!$E$53)/参数实验室!$E$55</f>
        <v>-0.16994098209332059</v>
      </c>
      <c r="F2211">
        <f t="shared" si="115"/>
        <v>7.5283228385248337</v>
      </c>
      <c r="G2211">
        <f>LN(F2211/参数实验室!$E$58)/参数实验室!$E$59</f>
        <v>0.86897828651837228</v>
      </c>
      <c r="H2211">
        <f>INDEX(神经网络!$F$10:$BN$70,MATCH(ROUND(G2211*2,1)/2,神经网络!$D$10:$D$70,0),MATCH(ROUND(E2211*2,1)/2,神经网络!$F$8:$BN$8,0))</f>
        <v>1.5909715213208642</v>
      </c>
      <c r="I2211">
        <f t="shared" si="116"/>
        <v>1338.5572643227754</v>
      </c>
      <c r="J2211">
        <f t="shared" si="117"/>
        <v>228.40668768205535</v>
      </c>
      <c r="K2211">
        <f t="shared" si="118"/>
        <v>5.8604118728172354</v>
      </c>
    </row>
    <row r="2212" spans="1:11">
      <c r="A2212" s="862">
        <v>42615</v>
      </c>
      <c r="B2212">
        <v>571.81899999999996</v>
      </c>
      <c r="C2212">
        <v>4348.6829239999997</v>
      </c>
      <c r="D2212">
        <v>1.5700130000000001</v>
      </c>
      <c r="E2212">
        <f>LN(D2212/参数实验室!$E$53)/参数实验室!$E$55</f>
        <v>-0.16080060009077277</v>
      </c>
      <c r="F2212">
        <f t="shared" si="115"/>
        <v>7.6049990014322715</v>
      </c>
      <c r="G2212">
        <f>LN(F2212/参数实验室!$E$58)/参数实验室!$E$59</f>
        <v>0.87429689916858544</v>
      </c>
      <c r="H2212">
        <f>INDEX(神经网络!$F$10:$BN$70,MATCH(ROUND(G2212*2,1)/2,神经网络!$D$10:$D$70,0),MATCH(ROUND(E2212*2,1)/2,神经网络!$F$8:$BN$8,0))</f>
        <v>1.5909715213208642</v>
      </c>
      <c r="I2212">
        <f t="shared" si="116"/>
        <v>1336.3584951993637</v>
      </c>
      <c r="J2212">
        <f t="shared" si="117"/>
        <v>228.17086309405008</v>
      </c>
      <c r="K2212">
        <f t="shared" si="118"/>
        <v>5.8568323627216508</v>
      </c>
    </row>
    <row r="2213" spans="1:11">
      <c r="A2213" s="862">
        <v>42616</v>
      </c>
      <c r="B2213">
        <v>574.77700000000004</v>
      </c>
      <c r="C2213">
        <v>4429.8734450000002</v>
      </c>
      <c r="D2213">
        <v>1.6324399999999999</v>
      </c>
      <c r="E2213">
        <f>LN(D2213/参数实验室!$E$53)/参数实验室!$E$55</f>
        <v>-0.11479974599347843</v>
      </c>
      <c r="F2213">
        <f t="shared" si="115"/>
        <v>7.7071167513661818</v>
      </c>
      <c r="G2213">
        <f>LN(F2213/参数实验室!$E$58)/参数实验室!$E$59</f>
        <v>0.88129759187669066</v>
      </c>
      <c r="H2213">
        <f>INDEX(神经网络!$F$10:$BN$70,MATCH(ROUND(G2213*2,1)/2,神经网络!$D$10:$D$70,0),MATCH(ROUND(E2213*2,1)/2,神经网络!$F$8:$BN$8,0))</f>
        <v>1.7217676387240695</v>
      </c>
      <c r="I2213">
        <f t="shared" si="116"/>
        <v>1347.3567802781572</v>
      </c>
      <c r="J2213">
        <f t="shared" si="117"/>
        <v>229.35118311320338</v>
      </c>
      <c r="K2213">
        <f t="shared" si="118"/>
        <v>5.8746449963291774</v>
      </c>
    </row>
    <row r="2214" spans="1:11">
      <c r="A2214" s="862">
        <v>42617</v>
      </c>
      <c r="B2214">
        <v>601.47400000000005</v>
      </c>
      <c r="C2214">
        <v>4402.0785290000003</v>
      </c>
      <c r="D2214">
        <v>1.658657</v>
      </c>
      <c r="E2214">
        <f>LN(D2214/参数实验室!$E$53)/参数实验室!$E$55</f>
        <v>-9.6003432750321041E-2</v>
      </c>
      <c r="F2214">
        <f t="shared" si="115"/>
        <v>7.3188176529658806</v>
      </c>
      <c r="G2214">
        <f>LN(F2214/参数实验室!$E$58)/参数实验室!$E$59</f>
        <v>0.85416507143146203</v>
      </c>
      <c r="H2214">
        <f>INDEX(神经网络!$F$10:$BN$70,MATCH(ROUND(G2214*2,1)/2,神经网络!$D$10:$D$70,0),MATCH(ROUND(E2214*2,1)/2,神经网络!$F$8:$BN$8,0))</f>
        <v>1.7023988810205946</v>
      </c>
      <c r="I2214">
        <f t="shared" si="116"/>
        <v>1455.107513275686</v>
      </c>
      <c r="J2214">
        <f t="shared" si="117"/>
        <v>240.00399026375601</v>
      </c>
      <c r="K2214">
        <f t="shared" si="118"/>
        <v>6.0628471704848472</v>
      </c>
    </row>
    <row r="2215" spans="1:11">
      <c r="A2215" s="862">
        <v>42618</v>
      </c>
      <c r="B2215">
        <v>605.04999999999995</v>
      </c>
      <c r="C2215">
        <v>4481.6972050000004</v>
      </c>
      <c r="D2215">
        <v>1.649513</v>
      </c>
      <c r="E2215">
        <f>LN(D2215/参数实验室!$E$53)/参数实验室!$E$55</f>
        <v>-0.10252528086321056</v>
      </c>
      <c r="F2215">
        <f t="shared" si="115"/>
        <v>7.407151813899679</v>
      </c>
      <c r="G2215">
        <f>LN(F2215/参数实验室!$E$58)/参数实验室!$E$59</f>
        <v>0.86046185178299839</v>
      </c>
      <c r="H2215">
        <f>INDEX(神经网络!$F$10:$BN$70,MATCH(ROUND(G2215*2,1)/2,神经网络!$D$10:$D$70,0),MATCH(ROUND(E2215*2,1)/2,神经网络!$F$8:$BN$8,0))</f>
        <v>1.7023988810205946</v>
      </c>
      <c r="I2215">
        <f t="shared" si="116"/>
        <v>1469.8352855266191</v>
      </c>
      <c r="J2215">
        <f t="shared" si="117"/>
        <v>241.43090858305686</v>
      </c>
      <c r="K2215">
        <f t="shared" si="118"/>
        <v>6.0880162119796175</v>
      </c>
    </row>
    <row r="2216" spans="1:11">
      <c r="A2216" s="862">
        <v>42619</v>
      </c>
      <c r="B2216">
        <v>606.71500000000003</v>
      </c>
      <c r="C2216">
        <v>4519.9001209999997</v>
      </c>
      <c r="D2216">
        <v>1.6626730000000001</v>
      </c>
      <c r="E2216">
        <f>LN(D2216/参数实验室!$E$53)/参数实验室!$E$55</f>
        <v>-9.3150424264677734E-2</v>
      </c>
      <c r="F2216">
        <f t="shared" si="115"/>
        <v>7.4497912875073133</v>
      </c>
      <c r="G2216">
        <f>LN(F2216/参数实验室!$E$58)/参数实验室!$E$59</f>
        <v>0.86347452557617721</v>
      </c>
      <c r="H2216">
        <f>INDEX(神经网络!$F$10:$BN$70,MATCH(ROUND(G2216*2,1)/2,神经网络!$D$10:$D$70,0),MATCH(ROUND(E2216*2,1)/2,神经网络!$F$8:$BN$8,0))</f>
        <v>1.7023988810205946</v>
      </c>
      <c r="I2216">
        <f t="shared" si="116"/>
        <v>1476.7210627335162</v>
      </c>
      <c r="J2216">
        <f t="shared" si="117"/>
        <v>242.09528749850321</v>
      </c>
      <c r="K2216">
        <f t="shared" si="118"/>
        <v>6.0997513747253187</v>
      </c>
    </row>
    <row r="2217" spans="1:11">
      <c r="A2217" s="862">
        <v>42620</v>
      </c>
      <c r="B2217">
        <v>608.99400000000003</v>
      </c>
      <c r="C2217">
        <v>4509.3640029999997</v>
      </c>
      <c r="D2217">
        <v>1.668617</v>
      </c>
      <c r="E2217">
        <f>LN(D2217/参数实验室!$E$53)/参数实验室!$E$55</f>
        <v>-8.8940367065188042E-2</v>
      </c>
      <c r="F2217">
        <f t="shared" si="115"/>
        <v>7.4046115446129184</v>
      </c>
      <c r="G2217">
        <f>LN(F2217/参数实验室!$E$58)/参数实验室!$E$59</f>
        <v>0.86028182316838009</v>
      </c>
      <c r="H2217">
        <f>INDEX(神经网络!$F$10:$BN$70,MATCH(ROUND(G2217*2,1)/2,神经网络!$D$10:$D$70,0),MATCH(ROUND(E2217*2,1)/2,神经网络!$F$8:$BN$8,0))</f>
        <v>1.7023988810205946</v>
      </c>
      <c r="I2217">
        <f t="shared" si="116"/>
        <v>1486.164267073292</v>
      </c>
      <c r="J2217">
        <f t="shared" si="117"/>
        <v>243.00466860859461</v>
      </c>
      <c r="K2217">
        <f t="shared" si="118"/>
        <v>6.1157848348462931</v>
      </c>
    </row>
    <row r="2218" spans="1:11">
      <c r="A2218" s="862">
        <v>42621</v>
      </c>
      <c r="B2218">
        <v>626.58199999999999</v>
      </c>
      <c r="C2218">
        <v>4450.290387</v>
      </c>
      <c r="D2218">
        <v>1.70668</v>
      </c>
      <c r="E2218">
        <f>LN(D2218/参数实验室!$E$53)/参数实验室!$E$55</f>
        <v>-6.2331241183949504E-2</v>
      </c>
      <c r="F2218">
        <f t="shared" si="115"/>
        <v>7.1024868046001961</v>
      </c>
      <c r="G2218">
        <f>LN(F2218/参数实验室!$E$58)/参数实验室!$E$59</f>
        <v>0.83841744770721005</v>
      </c>
      <c r="H2218">
        <f>INDEX(神经网络!$F$10:$BN$70,MATCH(ROUND(G2218*2,1)/2,神经网络!$D$10:$D$70,0),MATCH(ROUND(E2218*2,1)/2,神经网络!$F$8:$BN$8,0))</f>
        <v>1.8150084261714983</v>
      </c>
      <c r="I2218">
        <f t="shared" si="116"/>
        <v>1559.2330011630791</v>
      </c>
      <c r="J2218">
        <f t="shared" si="117"/>
        <v>250.02274450341125</v>
      </c>
      <c r="K2218">
        <f t="shared" si="118"/>
        <v>6.2363646325856781</v>
      </c>
    </row>
    <row r="2219" spans="1:11">
      <c r="A2219" s="862">
        <v>42622</v>
      </c>
      <c r="B2219">
        <v>622.51199999999994</v>
      </c>
      <c r="C2219">
        <v>4479.079882</v>
      </c>
      <c r="D2219">
        <v>1.685071</v>
      </c>
      <c r="E2219">
        <f>LN(D2219/参数实验室!$E$53)/参数实验室!$E$55</f>
        <v>-7.7363967810083728E-2</v>
      </c>
      <c r="F2219">
        <f t="shared" si="115"/>
        <v>7.1951703453106131</v>
      </c>
      <c r="G2219">
        <f>LN(F2219/参数实验室!$E$58)/参数实验室!$E$59</f>
        <v>0.84522220067694853</v>
      </c>
      <c r="H2219">
        <f>INDEX(神经网络!$F$10:$BN$70,MATCH(ROUND(G2219*2,1)/2,神经网络!$D$10:$D$70,0),MATCH(ROUND(E2219*2,1)/2,神经网络!$F$8:$BN$8,0))</f>
        <v>1.7023988810205946</v>
      </c>
      <c r="I2219">
        <f t="shared" si="116"/>
        <v>1540.8504341337259</v>
      </c>
      <c r="J2219">
        <f t="shared" si="117"/>
        <v>248.39870715454248</v>
      </c>
      <c r="K2219">
        <f t="shared" si="118"/>
        <v>6.2031338720900759</v>
      </c>
    </row>
    <row r="2220" spans="1:11">
      <c r="A2220" s="862">
        <v>42623</v>
      </c>
      <c r="B2220">
        <v>623.67600000000004</v>
      </c>
      <c r="C2220">
        <v>4465.6904089999998</v>
      </c>
      <c r="D2220">
        <v>1.6890039999999999</v>
      </c>
      <c r="E2220">
        <f>LN(D2220/参数实验室!$E$53)/参数实验室!$E$55</f>
        <v>-7.4613601199941079E-2</v>
      </c>
      <c r="F2220">
        <f t="shared" si="115"/>
        <v>7.1602729766737854</v>
      </c>
      <c r="G2220">
        <f>LN(F2220/参数实验室!$E$58)/参数实验室!$E$59</f>
        <v>0.84267040750819833</v>
      </c>
      <c r="H2220">
        <f>INDEX(神经网络!$F$10:$BN$70,MATCH(ROUND(G2220*2,1)/2,神经网络!$D$10:$D$70,0),MATCH(ROUND(E2220*2,1)/2,神经网络!$F$8:$BN$8,0))</f>
        <v>1.8150084261714983</v>
      </c>
      <c r="I2220">
        <f t="shared" si="116"/>
        <v>1545.7552991835425</v>
      </c>
      <c r="J2220">
        <f t="shared" si="117"/>
        <v>248.86317385579147</v>
      </c>
      <c r="K2220">
        <f t="shared" si="118"/>
        <v>6.2112657137422032</v>
      </c>
    </row>
    <row r="2221" spans="1:11">
      <c r="A2221" s="862">
        <v>42624</v>
      </c>
      <c r="B2221">
        <v>623.05200000000002</v>
      </c>
      <c r="C2221">
        <v>4422.5029050000003</v>
      </c>
      <c r="D2221">
        <v>1.6440939999999999</v>
      </c>
      <c r="E2221">
        <f>LN(D2221/参数实验室!$E$53)/参数实验室!$E$55</f>
        <v>-0.10640740073839483</v>
      </c>
      <c r="F2221">
        <f t="shared" si="115"/>
        <v>7.0981280936422646</v>
      </c>
      <c r="G2221">
        <f>LN(F2221/参数实验室!$E$58)/参数实验室!$E$59</f>
        <v>0.83809525220270142</v>
      </c>
      <c r="H2221">
        <f>INDEX(神经网络!$F$10:$BN$70,MATCH(ROUND(G2221*2,1)/2,神经网络!$D$10:$D$70,0),MATCH(ROUND(E2221*2,1)/2,神经网络!$F$8:$BN$8,0))</f>
        <v>1.7023988810205946</v>
      </c>
      <c r="I2221">
        <f t="shared" si="116"/>
        <v>1542.9482828014497</v>
      </c>
      <c r="J2221">
        <f t="shared" si="117"/>
        <v>248.61418139738996</v>
      </c>
      <c r="K2221">
        <f t="shared" si="118"/>
        <v>6.2061957774450924</v>
      </c>
    </row>
    <row r="2222" spans="1:11">
      <c r="A2222" s="862">
        <v>42625</v>
      </c>
      <c r="B2222">
        <v>605.68100000000004</v>
      </c>
      <c r="C2222">
        <v>4424.3214479999997</v>
      </c>
      <c r="D2222">
        <v>1.642355</v>
      </c>
      <c r="E2222">
        <f>LN(D2222/参数实验室!$E$53)/参数实验室!$E$55</f>
        <v>-0.10765591613160122</v>
      </c>
      <c r="F2222">
        <f t="shared" si="115"/>
        <v>7.3047056916099393</v>
      </c>
      <c r="G2222">
        <f>LN(F2222/参数实验室!$E$58)/参数实验室!$E$59</f>
        <v>0.85315208405514442</v>
      </c>
      <c r="H2222">
        <f>INDEX(神经网络!$F$10:$BN$70,MATCH(ROUND(G2222*2,1)/2,神经网络!$D$10:$D$70,0),MATCH(ROUND(E2222*2,1)/2,神经网络!$F$8:$BN$8,0))</f>
        <v>1.7023988810205946</v>
      </c>
      <c r="I2222">
        <f t="shared" si="116"/>
        <v>1469.7142044347847</v>
      </c>
      <c r="J2222">
        <f t="shared" si="117"/>
        <v>241.68269422608796</v>
      </c>
      <c r="K2222">
        <f t="shared" si="118"/>
        <v>6.0811727092875953</v>
      </c>
    </row>
    <row r="2223" spans="1:11">
      <c r="A2223" s="862">
        <v>42626</v>
      </c>
      <c r="B2223">
        <v>607.67999999999995</v>
      </c>
      <c r="C2223">
        <v>4420.1989729999996</v>
      </c>
      <c r="D2223">
        <v>1.64324</v>
      </c>
      <c r="E2223">
        <f>LN(D2223/参数实验室!$E$53)/参数实验室!$E$55</f>
        <v>-0.10702036509979963</v>
      </c>
      <c r="F2223">
        <f t="shared" si="115"/>
        <v>7.2738924647840966</v>
      </c>
      <c r="G2223">
        <f>LN(F2223/参数实验室!$E$58)/参数实验室!$E$59</f>
        <v>0.8509334248138688</v>
      </c>
      <c r="H2223">
        <f>INDEX(神经网络!$F$10:$BN$70,MATCH(ROUND(G2223*2,1)/2,神经网络!$D$10:$D$70,0),MATCH(ROUND(E2223*2,1)/2,神经网络!$F$8:$BN$8,0))</f>
        <v>1.7023988810205946</v>
      </c>
      <c r="I2223">
        <f t="shared" si="116"/>
        <v>1477.9719797229025</v>
      </c>
      <c r="J2223">
        <f t="shared" si="117"/>
        <v>242.48034795099912</v>
      </c>
      <c r="K2223">
        <f t="shared" si="118"/>
        <v>6.0952237664289965</v>
      </c>
    </row>
    <row r="2224" spans="1:11">
      <c r="A2224" s="862">
        <v>42627</v>
      </c>
      <c r="B2224">
        <v>610.202</v>
      </c>
      <c r="C2224">
        <v>4392.267323</v>
      </c>
      <c r="D2224">
        <v>1.6444589999999999</v>
      </c>
      <c r="E2224">
        <f>LN(D2224/参数实验室!$E$53)/参数实验室!$E$55</f>
        <v>-0.10614551659918946</v>
      </c>
      <c r="F2224">
        <f t="shared" si="115"/>
        <v>7.1980546163401629</v>
      </c>
      <c r="G2224">
        <f>LN(F2224/参数实验室!$E$58)/参数实验室!$E$59</f>
        <v>0.8454325526078742</v>
      </c>
      <c r="H2224">
        <f>INDEX(神经网络!$F$10:$BN$70,MATCH(ROUND(G2224*2,1)/2,神经网络!$D$10:$D$70,0),MATCH(ROUND(E2224*2,1)/2,神经网络!$F$8:$BN$8,0))</f>
        <v>1.7023988810205946</v>
      </c>
      <c r="I2224">
        <f t="shared" si="116"/>
        <v>1488.41431576116</v>
      </c>
      <c r="J2224">
        <f t="shared" si="117"/>
        <v>243.48669247037188</v>
      </c>
      <c r="K2224">
        <f t="shared" si="118"/>
        <v>6.1129185363683654</v>
      </c>
    </row>
    <row r="2225" spans="1:11">
      <c r="A2225" s="862">
        <v>42628</v>
      </c>
      <c r="B2225">
        <v>610.23400000000004</v>
      </c>
      <c r="C2225">
        <v>4338.3043049999997</v>
      </c>
      <c r="D2225">
        <v>1.6375710000000001</v>
      </c>
      <c r="E2225">
        <f>LN(D2225/参数实验室!$E$53)/参数实验室!$E$55</f>
        <v>-0.11109742275188517</v>
      </c>
      <c r="F2225">
        <f t="shared" si="115"/>
        <v>7.1092471166798301</v>
      </c>
      <c r="G2225">
        <f>LN(F2225/参数实验室!$E$58)/参数实验室!$E$59</f>
        <v>0.83891677838913326</v>
      </c>
      <c r="H2225">
        <f>INDEX(神经网络!$F$10:$BN$70,MATCH(ROUND(G2225*2,1)/2,神经网络!$D$10:$D$70,0),MATCH(ROUND(E2225*2,1)/2,神经网络!$F$8:$BN$8,0))</f>
        <v>1.7023988810205946</v>
      </c>
      <c r="I2225">
        <f t="shared" si="116"/>
        <v>1488.5471963411987</v>
      </c>
      <c r="J2225">
        <f t="shared" si="117"/>
        <v>243.49946131439251</v>
      </c>
      <c r="K2225">
        <f t="shared" si="118"/>
        <v>6.1131436936497865</v>
      </c>
    </row>
    <row r="2226" spans="1:11">
      <c r="A2226" s="862">
        <v>42629</v>
      </c>
      <c r="B2226">
        <v>608.06100000000004</v>
      </c>
      <c r="C2226">
        <v>4293.6567569999997</v>
      </c>
      <c r="D2226">
        <v>1.6384369999999999</v>
      </c>
      <c r="E2226">
        <f>LN(D2226/参数实验室!$E$53)/参数实验室!$E$55</f>
        <v>-0.11047369635495494</v>
      </c>
      <c r="F2226">
        <f t="shared" si="115"/>
        <v>7.0612270101190493</v>
      </c>
      <c r="G2226">
        <f>LN(F2226/参数实验室!$E$58)/参数实验室!$E$59</f>
        <v>0.8353595729874701</v>
      </c>
      <c r="H2226">
        <f>INDEX(神经网络!$F$10:$BN$70,MATCH(ROUND(G2226*2,1)/2,神经网络!$D$10:$D$70,0),MATCH(ROUND(E2226*2,1)/2,神经网络!$F$8:$BN$8,0))</f>
        <v>1.7023988810205946</v>
      </c>
      <c r="I2226">
        <f t="shared" si="116"/>
        <v>1479.5234420930301</v>
      </c>
      <c r="J2226">
        <f t="shared" si="117"/>
        <v>242.63237700011936</v>
      </c>
      <c r="K2226">
        <f t="shared" si="118"/>
        <v>6.0977989021321015</v>
      </c>
    </row>
    <row r="2227" spans="1:11">
      <c r="A2227" s="862">
        <v>42630</v>
      </c>
      <c r="B2227">
        <v>607.67899999999997</v>
      </c>
      <c r="C2227">
        <v>4269.7286389999999</v>
      </c>
      <c r="D2227">
        <v>1.636843</v>
      </c>
      <c r="E2227">
        <f>LN(D2227/参数实验室!$E$53)/参数实验室!$E$55</f>
        <v>-0.1116220115031934</v>
      </c>
      <c r="F2227">
        <f t="shared" si="115"/>
        <v>7.026289601911536</v>
      </c>
      <c r="G2227">
        <f>LN(F2227/参数实验室!$E$58)/参数实验室!$E$59</f>
        <v>0.83275626424941318</v>
      </c>
      <c r="H2227">
        <f>INDEX(神经网络!$F$10:$BN$70,MATCH(ROUND(G2227*2,1)/2,神经网络!$D$10:$D$70,0),MATCH(ROUND(E2227*2,1)/2,神经网络!$F$8:$BN$8,0))</f>
        <v>1.7023988810205946</v>
      </c>
      <c r="I2227">
        <f t="shared" si="116"/>
        <v>1477.9411036138897</v>
      </c>
      <c r="J2227">
        <f t="shared" si="117"/>
        <v>242.47994892462353</v>
      </c>
      <c r="K2227">
        <f t="shared" si="118"/>
        <v>6.0951064620741793</v>
      </c>
    </row>
    <row r="2228" spans="1:11">
      <c r="A2228" s="862">
        <v>42631</v>
      </c>
      <c r="B2228">
        <v>607.30899999999997</v>
      </c>
      <c r="C2228">
        <v>4296.9911359999996</v>
      </c>
      <c r="D2228">
        <v>1.647359</v>
      </c>
      <c r="E2228">
        <f>LN(D2228/参数实验室!$E$53)/参数实验室!$E$55</f>
        <v>-0.10406685654409543</v>
      </c>
      <c r="F2228">
        <f t="shared" si="115"/>
        <v>7.0754609860878066</v>
      </c>
      <c r="G2228">
        <f>LN(F2228/参数实验室!$E$58)/参数实验室!$E$59</f>
        <v>0.83641650546882385</v>
      </c>
      <c r="H2228">
        <f>INDEX(神经网络!$F$10:$BN$70,MATCH(ROUND(G2228*2,1)/2,神经网络!$D$10:$D$70,0),MATCH(ROUND(E2228*2,1)/2,神经网络!$F$8:$BN$8,0))</f>
        <v>1.7023988810205946</v>
      </c>
      <c r="I2228">
        <f t="shared" si="116"/>
        <v>1476.4091488253048</v>
      </c>
      <c r="J2228">
        <f t="shared" si="117"/>
        <v>242.33230916563545</v>
      </c>
      <c r="K2228">
        <f t="shared" si="118"/>
        <v>6.0924981646428797</v>
      </c>
    </row>
    <row r="2229" spans="1:11">
      <c r="A2229" s="862">
        <v>42632</v>
      </c>
      <c r="B2229">
        <v>609.20699999999999</v>
      </c>
      <c r="C2229">
        <v>4362.1538639999999</v>
      </c>
      <c r="D2229">
        <v>1.6398090000000001</v>
      </c>
      <c r="E2229">
        <f>LN(D2229/参数实验室!$E$53)/参数实验室!$E$55</f>
        <v>-0.10948620393050965</v>
      </c>
      <c r="F2229">
        <f t="shared" si="115"/>
        <v>7.1603804027202571</v>
      </c>
      <c r="G2229">
        <f>LN(F2229/参数实验室!$E$58)/参数实验室!$E$59</f>
        <v>0.84267828186886196</v>
      </c>
      <c r="H2229">
        <f>INDEX(神经网络!$F$10:$BN$70,MATCH(ROUND(G2229*2,1)/2,神经网络!$D$10:$D$70,0),MATCH(ROUND(E2229*2,1)/2,神经网络!$F$8:$BN$8,0))</f>
        <v>1.7023988810205946</v>
      </c>
      <c r="I2229">
        <f t="shared" si="116"/>
        <v>1484.2642999311222</v>
      </c>
      <c r="J2229">
        <f t="shared" si="117"/>
        <v>243.08966122660667</v>
      </c>
      <c r="K2229">
        <f t="shared" si="118"/>
        <v>6.1058306323751887</v>
      </c>
    </row>
    <row r="2230" spans="1:11">
      <c r="A2230" s="862">
        <v>42633</v>
      </c>
      <c r="B2230">
        <v>609.101</v>
      </c>
      <c r="C2230">
        <v>4399.1164140000001</v>
      </c>
      <c r="D2230">
        <v>1.636083</v>
      </c>
      <c r="E2230">
        <f>LN(D2230/参数实验室!$E$53)/参数实验室!$E$55</f>
        <v>-0.11216990808352204</v>
      </c>
      <c r="F2230">
        <f t="shared" si="115"/>
        <v>7.2223102802326711</v>
      </c>
      <c r="G2230">
        <f>LN(F2230/参数实验室!$E$58)/参数实验室!$E$59</f>
        <v>0.84719820768790921</v>
      </c>
      <c r="H2230">
        <f>INDEX(神经网络!$F$10:$BN$70,MATCH(ROUND(G2230*2,1)/2,神经网络!$D$10:$D$70,0),MATCH(ROUND(E2230*2,1)/2,神经网络!$F$8:$BN$8,0))</f>
        <v>1.7023988810205946</v>
      </c>
      <c r="I2230">
        <f t="shared" si="116"/>
        <v>1483.8246433814861</v>
      </c>
      <c r="J2230">
        <f t="shared" si="117"/>
        <v>243.04736443078846</v>
      </c>
      <c r="K2230">
        <f t="shared" si="118"/>
        <v>6.1050842779413408</v>
      </c>
    </row>
    <row r="2231" spans="1:11">
      <c r="A2231" s="862">
        <v>42634</v>
      </c>
      <c r="B2231">
        <v>598.60799999999995</v>
      </c>
      <c r="C2231">
        <v>4377.3694869999999</v>
      </c>
      <c r="D2231">
        <v>1.60558</v>
      </c>
      <c r="E2231">
        <f>LN(D2231/参数实验室!$E$53)/参数实验室!$E$55</f>
        <v>-0.13437275603448862</v>
      </c>
      <c r="F2231">
        <f t="shared" si="115"/>
        <v>7.3125809995857063</v>
      </c>
      <c r="G2231">
        <f>LN(F2231/参数实验室!$E$58)/参数实验室!$E$59</f>
        <v>0.85371763191896466</v>
      </c>
      <c r="H2231">
        <f>INDEX(神经网络!$F$10:$BN$70,MATCH(ROUND(G2231*2,1)/2,神经网络!$D$10:$D$70,0),MATCH(ROUND(E2231*2,1)/2,神经网络!$F$8:$BN$8,0))</f>
        <v>1.5909715213208642</v>
      </c>
      <c r="I2231">
        <f t="shared" si="116"/>
        <v>1440.3081126228626</v>
      </c>
      <c r="J2231">
        <f t="shared" si="117"/>
        <v>238.86038067116195</v>
      </c>
      <c r="K2231">
        <f t="shared" si="118"/>
        <v>6.0299163409846885</v>
      </c>
    </row>
    <row r="2232" spans="1:11">
      <c r="A2232" s="862">
        <v>42635</v>
      </c>
      <c r="B2232">
        <v>597.25400000000002</v>
      </c>
      <c r="C2232">
        <v>4396.6051880000005</v>
      </c>
      <c r="D2232">
        <v>1.601866</v>
      </c>
      <c r="E2232">
        <f>LN(D2232/参数实验室!$E$53)/参数实验室!$E$55</f>
        <v>-0.13710490211358331</v>
      </c>
      <c r="F2232">
        <f t="shared" si="115"/>
        <v>7.3613658309529955</v>
      </c>
      <c r="G2232">
        <f>LN(F2232/参数实验室!$E$58)/参数实验室!$E$59</f>
        <v>0.85720749195683732</v>
      </c>
      <c r="H2232">
        <f>INDEX(神经网络!$F$10:$BN$70,MATCH(ROUND(G2232*2,1)/2,神经网络!$D$10:$D$70,0),MATCH(ROUND(E2232*2,1)/2,神经网络!$F$8:$BN$8,0))</f>
        <v>1.5909715213208642</v>
      </c>
      <c r="I2232">
        <f t="shared" si="116"/>
        <v>1435.1249604397055</v>
      </c>
      <c r="J2232">
        <f t="shared" si="117"/>
        <v>238.32009895854077</v>
      </c>
      <c r="K2232">
        <f t="shared" si="118"/>
        <v>6.0218377162111132</v>
      </c>
    </row>
    <row r="2233" spans="1:11">
      <c r="A2233" s="862">
        <v>42636</v>
      </c>
      <c r="B2233">
        <v>599.08600000000001</v>
      </c>
      <c r="C2233">
        <v>4445.7440219999999</v>
      </c>
      <c r="D2233">
        <v>1.6196379999999999</v>
      </c>
      <c r="E2233">
        <f>LN(D2233/参数实验室!$E$53)/参数实验室!$E$55</f>
        <v>-0.12408813270847349</v>
      </c>
      <c r="F2233">
        <f t="shared" si="115"/>
        <v>7.4208778405771456</v>
      </c>
      <c r="G2233">
        <f>LN(F2233/参数实验室!$E$58)/参数实验室!$E$59</f>
        <v>0.86143354698764807</v>
      </c>
      <c r="H2233">
        <f>INDEX(神经网络!$F$10:$BN$70,MATCH(ROUND(G2233*2,1)/2,神经网络!$D$10:$D$70,0),MATCH(ROUND(E2233*2,1)/2,神经网络!$F$8:$BN$8,0))</f>
        <v>1.7023988810205946</v>
      </c>
      <c r="I2233">
        <f t="shared" si="116"/>
        <v>1442.1285151568013</v>
      </c>
      <c r="J2233">
        <f t="shared" si="117"/>
        <v>239.05111527871952</v>
      </c>
      <c r="K2233">
        <f t="shared" si="118"/>
        <v>6.0327202969765041</v>
      </c>
    </row>
    <row r="2234" spans="1:11">
      <c r="A2234" s="862">
        <v>42637</v>
      </c>
      <c r="B2234">
        <v>603.55200000000002</v>
      </c>
      <c r="C2234">
        <v>4341.337329</v>
      </c>
      <c r="D2234">
        <v>1.620657</v>
      </c>
      <c r="E2234">
        <f>LN(D2234/参数实验室!$E$53)/参数实验室!$E$55</f>
        <v>-0.12334612088841526</v>
      </c>
      <c r="F2234">
        <f t="shared" si="115"/>
        <v>7.1929797747335771</v>
      </c>
      <c r="G2234">
        <f>LN(F2234/参数实验室!$E$58)/参数实验室!$E$59</f>
        <v>0.84506238446384196</v>
      </c>
      <c r="H2234">
        <f>INDEX(神经网络!$F$10:$BN$70,MATCH(ROUND(G2234*2,1)/2,神经网络!$D$10:$D$70,0),MATCH(ROUND(E2234*2,1)/2,神经网络!$F$8:$BN$8,0))</f>
        <v>1.7023988810205946</v>
      </c>
      <c r="I2234">
        <f t="shared" si="116"/>
        <v>1460.4303586587559</v>
      </c>
      <c r="J2234">
        <f t="shared" si="117"/>
        <v>240.83316707234309</v>
      </c>
      <c r="K2234">
        <f t="shared" si="118"/>
        <v>6.0640748797696213</v>
      </c>
    </row>
    <row r="2235" spans="1:11">
      <c r="A2235" s="862">
        <v>42638</v>
      </c>
      <c r="B2235">
        <v>602.96600000000001</v>
      </c>
      <c r="C2235">
        <v>4192.9174549999998</v>
      </c>
      <c r="D2235">
        <v>1.6137360000000001</v>
      </c>
      <c r="E2235">
        <f>LN(D2235/参数实验室!$E$53)/参数实验室!$E$55</f>
        <v>-0.12839503403141075</v>
      </c>
      <c r="F2235">
        <f t="shared" si="115"/>
        <v>6.9538207046500133</v>
      </c>
      <c r="G2235">
        <f>LN(F2235/参数实验室!$E$58)/参数实验室!$E$59</f>
        <v>0.82731482872705098</v>
      </c>
      <c r="H2235">
        <f>INDEX(神经网络!$F$10:$BN$70,MATCH(ROUND(G2235*2,1)/2,神经网络!$D$10:$D$70,0),MATCH(ROUND(E2235*2,1)/2,神经网络!$F$8:$BN$8,0))</f>
        <v>1.5909715213208642</v>
      </c>
      <c r="I2235">
        <f t="shared" si="116"/>
        <v>1458.0164262802432</v>
      </c>
      <c r="J2235">
        <f t="shared" si="117"/>
        <v>240.59933761621602</v>
      </c>
      <c r="K2235">
        <f t="shared" si="118"/>
        <v>6.0599353295225997</v>
      </c>
    </row>
    <row r="2236" spans="1:11">
      <c r="A2236" s="862">
        <v>42639</v>
      </c>
      <c r="B2236">
        <v>606.08900000000006</v>
      </c>
      <c r="C2236">
        <v>4169.6696169999996</v>
      </c>
      <c r="D2236">
        <v>1.629335</v>
      </c>
      <c r="E2236">
        <f>LN(D2236/参数实验室!$E$53)/参数实验室!$E$55</f>
        <v>-0.11704584508309816</v>
      </c>
      <c r="F2236">
        <f t="shared" si="115"/>
        <v>6.8796325572646904</v>
      </c>
      <c r="G2236">
        <f>LN(F2236/参数实验室!$E$58)/参数实验室!$E$59</f>
        <v>0.82168524055776881</v>
      </c>
      <c r="H2236">
        <f>INDEX(神经网络!$F$10:$BN$70,MATCH(ROUND(G2236*2,1)/2,神经网络!$D$10:$D$70,0),MATCH(ROUND(E2236*2,1)/2,神经网络!$F$8:$BN$8,0))</f>
        <v>1.679221162510568</v>
      </c>
      <c r="I2236">
        <f t="shared" si="116"/>
        <v>1470.0308787315337</v>
      </c>
      <c r="J2236">
        <f t="shared" si="117"/>
        <v>241.84549698735049</v>
      </c>
      <c r="K2236">
        <f t="shared" si="118"/>
        <v>6.0783884630625247</v>
      </c>
    </row>
    <row r="2237" spans="1:11">
      <c r="A2237" s="862">
        <v>42640</v>
      </c>
      <c r="B2237">
        <v>607.06799999999998</v>
      </c>
      <c r="C2237">
        <v>4130.401734</v>
      </c>
      <c r="D2237">
        <v>1.6241479999999999</v>
      </c>
      <c r="E2237">
        <f>LN(D2237/参数实验室!$E$53)/参数实验室!$E$55</f>
        <v>-0.12080758919620248</v>
      </c>
      <c r="F2237">
        <f t="shared" si="115"/>
        <v>6.8038534958192498</v>
      </c>
      <c r="G2237">
        <f>LN(F2237/参数实验室!$E$58)/参数实验室!$E$59</f>
        <v>0.81587190421386202</v>
      </c>
      <c r="H2237">
        <f>INDEX(神经网络!$F$10:$BN$70,MATCH(ROUND(G2237*2,1)/2,神经网络!$D$10:$D$70,0),MATCH(ROUND(E2237*2,1)/2,神经网络!$F$8:$BN$8,0))</f>
        <v>1.679221162510568</v>
      </c>
      <c r="I2237">
        <f t="shared" si="116"/>
        <v>1474.018194645412</v>
      </c>
      <c r="J2237">
        <f t="shared" si="117"/>
        <v>242.23614380910536</v>
      </c>
      <c r="K2237">
        <f t="shared" si="118"/>
        <v>6.0850464817794272</v>
      </c>
    </row>
    <row r="2238" spans="1:11">
      <c r="A2238" s="862">
        <v>42641</v>
      </c>
      <c r="B2238">
        <v>605.721</v>
      </c>
      <c r="C2238">
        <v>4134.6596120000004</v>
      </c>
      <c r="D2238">
        <v>1.6225099999999999</v>
      </c>
      <c r="E2238">
        <f>LN(D2238/参数实验室!$E$53)/参数实验室!$E$55</f>
        <v>-0.12199800468042467</v>
      </c>
      <c r="F2238">
        <f t="shared" si="115"/>
        <v>6.8260133163618235</v>
      </c>
      <c r="G2238">
        <f>LN(F2238/参数实验室!$E$58)/参数实验室!$E$59</f>
        <v>0.8175785506270471</v>
      </c>
      <c r="H2238">
        <f>INDEX(神经网络!$F$10:$BN$70,MATCH(ROUND(G2238*2,1)/2,神经网络!$D$10:$D$70,0),MATCH(ROUND(E2238*2,1)/2,神经网络!$F$8:$BN$8,0))</f>
        <v>1.679221162510568</v>
      </c>
      <c r="I2238">
        <f t="shared" si="116"/>
        <v>1468.5260622484384</v>
      </c>
      <c r="J2238">
        <f t="shared" si="117"/>
        <v>241.69865528111367</v>
      </c>
      <c r="K2238">
        <f t="shared" si="118"/>
        <v>6.0758553271239029</v>
      </c>
    </row>
    <row r="2239" spans="1:11">
      <c r="A2239" s="862">
        <v>42642</v>
      </c>
      <c r="B2239">
        <v>606.00800000000004</v>
      </c>
      <c r="C2239">
        <v>4193.822408</v>
      </c>
      <c r="D2239">
        <v>1.6235299999999999</v>
      </c>
      <c r="E2239">
        <f>LN(D2239/参数实验室!$E$53)/参数实验室!$E$55</f>
        <v>-0.12125657922142971</v>
      </c>
      <c r="F2239">
        <f t="shared" si="115"/>
        <v>6.9204076645852854</v>
      </c>
      <c r="G2239">
        <f>LN(F2239/参数实验室!$E$58)/参数实验室!$E$59</f>
        <v>0.82478683183860935</v>
      </c>
      <c r="H2239">
        <f>INDEX(神经网络!$F$10:$BN$70,MATCH(ROUND(G2239*2,1)/2,神经网络!$D$10:$D$70,0),MATCH(ROUND(E2239*2,1)/2,神经网络!$F$8:$BN$8,0))</f>
        <v>1.679221162510568</v>
      </c>
      <c r="I2239">
        <f t="shared" si="116"/>
        <v>1469.6944818209633</v>
      </c>
      <c r="J2239">
        <f t="shared" si="117"/>
        <v>241.81317585092333</v>
      </c>
      <c r="K2239">
        <f t="shared" si="118"/>
        <v>6.0778097663587323</v>
      </c>
    </row>
    <row r="2240" spans="1:11">
      <c r="A2240" s="862">
        <v>42643</v>
      </c>
      <c r="B2240">
        <v>605.63599999999997</v>
      </c>
      <c r="C2240">
        <v>4173.2163870000004</v>
      </c>
      <c r="D2240">
        <v>1.6329689999999999</v>
      </c>
      <c r="E2240">
        <f>LN(D2240/参数实验室!$E$53)/参数实验室!$E$55</f>
        <v>-0.11441750323520773</v>
      </c>
      <c r="F2240">
        <f t="shared" si="115"/>
        <v>6.8906346171627852</v>
      </c>
      <c r="G2240">
        <f>LN(F2240/参数实验室!$E$58)/参数实验室!$E$59</f>
        <v>0.82252392825718978</v>
      </c>
      <c r="H2240">
        <f>INDEX(神经网络!$F$10:$BN$70,MATCH(ROUND(G2240*2,1)/2,神经网络!$D$10:$D$70,0),MATCH(ROUND(E2240*2,1)/2,神经网络!$F$8:$BN$8,0))</f>
        <v>1.679221162510568</v>
      </c>
      <c r="I2240">
        <f t="shared" si="116"/>
        <v>1468.1795274764938</v>
      </c>
      <c r="J2240">
        <f t="shared" si="117"/>
        <v>241.66473803918393</v>
      </c>
      <c r="K2240">
        <f t="shared" si="118"/>
        <v>6.0752741148294493</v>
      </c>
    </row>
    <row r="2241" spans="1:11">
      <c r="A2241" s="862">
        <v>42644</v>
      </c>
      <c r="B2241">
        <v>612.56799999999998</v>
      </c>
      <c r="C2241">
        <v>4128.3871079999999</v>
      </c>
      <c r="D2241">
        <v>1.649737</v>
      </c>
      <c r="E2241">
        <f>LN(D2241/参数实验室!$E$53)/参数实验室!$E$55</f>
        <v>-0.10236508401419597</v>
      </c>
      <c r="F2241">
        <f t="shared" si="115"/>
        <v>6.7394756304606185</v>
      </c>
      <c r="G2241">
        <f>LN(F2241/参数实验室!$E$58)/参数实验室!$E$59</f>
        <v>0.81088210634363178</v>
      </c>
      <c r="H2241">
        <f>INDEX(神经网络!$F$10:$BN$70,MATCH(ROUND(G2241*2,1)/2,神经网络!$D$10:$D$70,0),MATCH(ROUND(E2241*2,1)/2,神经网络!$F$8:$BN$8,0))</f>
        <v>1.679221162510568</v>
      </c>
      <c r="I2241">
        <f t="shared" si="116"/>
        <v>1496.3980281225677</v>
      </c>
      <c r="J2241">
        <f t="shared" si="117"/>
        <v>244.4307888751442</v>
      </c>
      <c r="K2241">
        <f t="shared" si="118"/>
        <v>6.1219702927315396</v>
      </c>
    </row>
    <row r="2242" spans="1:11">
      <c r="A2242" s="862">
        <v>42645</v>
      </c>
      <c r="B2242">
        <v>612.97900000000004</v>
      </c>
      <c r="C2242">
        <v>4162.5993449999996</v>
      </c>
      <c r="D2242">
        <v>1.6396360000000001</v>
      </c>
      <c r="E2242">
        <f>LN(D2242/参数实验室!$E$53)/参数实验室!$E$55</f>
        <v>-0.10961067457197282</v>
      </c>
      <c r="F2242">
        <f t="shared" si="115"/>
        <v>6.7907699040260745</v>
      </c>
      <c r="G2242">
        <f>LN(F2242/参数实验室!$E$58)/参数实验室!$E$59</f>
        <v>0.81486165509274333</v>
      </c>
      <c r="H2242">
        <f>INDEX(神经网络!$F$10:$BN$70,MATCH(ROUND(G2242*2,1)/2,神经网络!$D$10:$D$70,0),MATCH(ROUND(E2242*2,1)/2,神经网络!$F$8:$BN$8,0))</f>
        <v>1.679221162510568</v>
      </c>
      <c r="I2242">
        <f t="shared" si="116"/>
        <v>1498.0839697815265</v>
      </c>
      <c r="J2242">
        <f t="shared" si="117"/>
        <v>244.59478871553367</v>
      </c>
      <c r="K2242">
        <f t="shared" si="118"/>
        <v>6.1247583304966247</v>
      </c>
    </row>
    <row r="2243" spans="1:11">
      <c r="A2243" s="862">
        <v>42646</v>
      </c>
      <c r="B2243">
        <v>612.12599999999998</v>
      </c>
      <c r="C2243">
        <v>4096.3173139999999</v>
      </c>
      <c r="D2243">
        <v>1.6402350000000001</v>
      </c>
      <c r="E2243">
        <f>LN(D2243/参数实验室!$E$53)/参数实验室!$E$55</f>
        <v>-0.10917975994088146</v>
      </c>
      <c r="F2243">
        <f t="shared" si="115"/>
        <v>6.6919511897877237</v>
      </c>
      <c r="G2243">
        <f>LN(F2243/参数实验室!$E$58)/参数实验室!$E$59</f>
        <v>0.80716790691261664</v>
      </c>
      <c r="H2243">
        <f>INDEX(神经网络!$F$10:$BN$70,MATCH(ROUND(G2243*2,1)/2,神经网络!$D$10:$D$70,0),MATCH(ROUND(E2243*2,1)/2,神经网络!$F$8:$BN$8,0))</f>
        <v>1.679221162510568</v>
      </c>
      <c r="I2243">
        <f t="shared" si="116"/>
        <v>1494.5833294620381</v>
      </c>
      <c r="J2243">
        <f t="shared" si="117"/>
        <v>244.25441921710981</v>
      </c>
      <c r="K2243">
        <f t="shared" si="118"/>
        <v>6.1189612628197798</v>
      </c>
    </row>
    <row r="2244" spans="1:11">
      <c r="A2244" s="862">
        <v>42647</v>
      </c>
      <c r="B2244">
        <v>610.38099999999997</v>
      </c>
      <c r="C2244">
        <v>4154.8730969999997</v>
      </c>
      <c r="D2244">
        <v>1.631785</v>
      </c>
      <c r="E2244">
        <f>LN(D2244/参数实验室!$E$53)/参数实验室!$E$55</f>
        <v>-0.11527320501371925</v>
      </c>
      <c r="F2244">
        <f t="shared" ref="F2244:F2307" si="119">C2244/B2244</f>
        <v>6.8070157770310669</v>
      </c>
      <c r="G2244">
        <f>LN(F2244/参数实验室!$E$58)/参数实验室!$E$59</f>
        <v>0.81611578813868335</v>
      </c>
      <c r="H2244">
        <f>INDEX(神经网络!$F$10:$BN$70,MATCH(ROUND(G2244*2,1)/2,神经网络!$D$10:$D$70,0),MATCH(ROUND(E2244*2,1)/2,神经网络!$F$8:$BN$8,0))</f>
        <v>1.679221162510568</v>
      </c>
      <c r="I2244">
        <f t="shared" si="116"/>
        <v>1487.4287742835872</v>
      </c>
      <c r="J2244">
        <f t="shared" si="117"/>
        <v>243.55811819161201</v>
      </c>
      <c r="K2244">
        <f t="shared" si="118"/>
        <v>6.1070794327348086</v>
      </c>
    </row>
    <row r="2245" spans="1:11">
      <c r="A2245" s="862">
        <v>42648</v>
      </c>
      <c r="B2245">
        <v>610.48500000000001</v>
      </c>
      <c r="C2245">
        <v>4083.586178</v>
      </c>
      <c r="D2245">
        <v>1.636738</v>
      </c>
      <c r="E2245">
        <f>LN(D2245/参数实验室!$E$53)/参数实验室!$E$55</f>
        <v>-0.11169769259412078</v>
      </c>
      <c r="F2245">
        <f t="shared" si="119"/>
        <v>6.68908519947255</v>
      </c>
      <c r="G2245">
        <f>LN(F2245/参数实验室!$E$58)/参数实验室!$E$59</f>
        <v>0.80694307729798964</v>
      </c>
      <c r="H2245">
        <f>INDEX(神经网络!$F$10:$BN$70,MATCH(ROUND(G2245*2,1)/2,神经网络!$D$10:$D$70,0),MATCH(ROUND(E2245*2,1)/2,神经网络!$F$8:$BN$8,0))</f>
        <v>1.679221162510568</v>
      </c>
      <c r="I2245">
        <f t="shared" si="116"/>
        <v>1487.8543495800866</v>
      </c>
      <c r="J2245">
        <f t="shared" si="117"/>
        <v>243.59961693467892</v>
      </c>
      <c r="K2245">
        <f t="shared" si="118"/>
        <v>6.1077860807106843</v>
      </c>
    </row>
    <row r="2246" spans="1:11">
      <c r="A2246" s="862">
        <v>42649</v>
      </c>
      <c r="B2246">
        <v>612.01300000000003</v>
      </c>
      <c r="C2246">
        <v>4019.1081770000001</v>
      </c>
      <c r="D2246">
        <v>1.635022</v>
      </c>
      <c r="E2246">
        <f>LN(D2246/参数实验室!$E$53)/参数实验室!$E$55</f>
        <v>-0.11293522636939218</v>
      </c>
      <c r="F2246">
        <f t="shared" si="119"/>
        <v>6.5670307281054487</v>
      </c>
      <c r="G2246">
        <f>LN(F2246/参数实验室!$E$58)/参数实验室!$E$59</f>
        <v>0.79727771325086838</v>
      </c>
      <c r="H2246">
        <f>INDEX(神经网络!$F$10:$BN$70,MATCH(ROUND(G2246*2,1)/2,神经网络!$D$10:$D$70,0),MATCH(ROUND(E2246*2,1)/2,神经网络!$F$8:$BN$8,0))</f>
        <v>1.679221162510568</v>
      </c>
      <c r="I2246">
        <f t="shared" si="116"/>
        <v>1494.107756278233</v>
      </c>
      <c r="J2246">
        <f t="shared" si="117"/>
        <v>244.20932923666211</v>
      </c>
      <c r="K2246">
        <f t="shared" si="118"/>
        <v>6.1181436472899859</v>
      </c>
    </row>
    <row r="2247" spans="1:11">
      <c r="A2247" s="862">
        <v>42650</v>
      </c>
      <c r="B2247">
        <v>615.71900000000005</v>
      </c>
      <c r="C2247">
        <v>4044.2036109999999</v>
      </c>
      <c r="D2247">
        <v>1.650574</v>
      </c>
      <c r="E2247">
        <f>LN(D2247/参数实验室!$E$53)/参数实验室!$E$55</f>
        <v>-0.10176668375047808</v>
      </c>
      <c r="F2247">
        <f t="shared" si="119"/>
        <v>6.5682618385984508</v>
      </c>
      <c r="G2247">
        <f>LN(F2247/参数实验室!$E$58)/参数实验室!$E$59</f>
        <v>0.79737609755686578</v>
      </c>
      <c r="H2247">
        <f>INDEX(神经网络!$F$10:$BN$70,MATCH(ROUND(G2247*2,1)/2,神经网络!$D$10:$D$70,0),MATCH(ROUND(E2247*2,1)/2,神经网络!$F$8:$BN$8,0))</f>
        <v>1.679221162510568</v>
      </c>
      <c r="I2247">
        <f t="shared" si="116"/>
        <v>1509.3004431473203</v>
      </c>
      <c r="J2247">
        <f t="shared" si="117"/>
        <v>245.68812098479668</v>
      </c>
      <c r="K2247">
        <f t="shared" si="118"/>
        <v>6.14315595356243</v>
      </c>
    </row>
    <row r="2248" spans="1:11">
      <c r="A2248" s="862">
        <v>42651</v>
      </c>
      <c r="B2248">
        <v>618.87599999999998</v>
      </c>
      <c r="C2248">
        <v>3980.6524720000002</v>
      </c>
      <c r="D2248">
        <v>1.653451</v>
      </c>
      <c r="E2248">
        <f>LN(D2248/参数实验室!$E$53)/参数实验室!$E$55</f>
        <v>-9.9712128509073059E-2</v>
      </c>
      <c r="F2248">
        <f t="shared" si="119"/>
        <v>6.4320679296014074</v>
      </c>
      <c r="G2248">
        <f>LN(F2248/参数实验室!$E$58)/参数实验室!$E$59</f>
        <v>0.78637875513760314</v>
      </c>
      <c r="H2248">
        <f>INDEX(神经网络!$F$10:$BN$70,MATCH(ROUND(G2248*2,1)/2,神经网络!$D$10:$D$70,0),MATCH(ROUND(E2248*2,1)/2,神经网络!$F$8:$BN$8,0))</f>
        <v>1.679221162510568</v>
      </c>
      <c r="I2248">
        <f t="shared" si="116"/>
        <v>1522.295423431475</v>
      </c>
      <c r="J2248">
        <f t="shared" si="117"/>
        <v>246.94784725270296</v>
      </c>
      <c r="K2248">
        <f t="shared" si="118"/>
        <v>6.164440955315162</v>
      </c>
    </row>
    <row r="2249" spans="1:11">
      <c r="A2249" s="862">
        <v>42652</v>
      </c>
      <c r="B2249">
        <v>617.44899999999996</v>
      </c>
      <c r="C2249">
        <v>3936.1077650000002</v>
      </c>
      <c r="D2249">
        <v>1.647149</v>
      </c>
      <c r="E2249">
        <f>LN(D2249/参数实验室!$E$53)/参数实验室!$E$55</f>
        <v>-0.10421725726042072</v>
      </c>
      <c r="F2249">
        <f t="shared" si="119"/>
        <v>6.3747900879262911</v>
      </c>
      <c r="G2249">
        <f>LN(F2249/参数实验室!$E$58)/参数实验室!$E$59</f>
        <v>0.78168397251614163</v>
      </c>
      <c r="H2249">
        <f>INDEX(神经网络!$F$10:$BN$70,MATCH(ROUND(G2249*2,1)/2,神经网络!$D$10:$D$70,0),MATCH(ROUND(E2249*2,1)/2,神经网络!$F$8:$BN$8,0))</f>
        <v>1.679221162510568</v>
      </c>
      <c r="I2249">
        <f t="shared" si="116"/>
        <v>1516.4011921549131</v>
      </c>
      <c r="J2249">
        <f t="shared" si="117"/>
        <v>246.37843661465979</v>
      </c>
      <c r="K2249">
        <f t="shared" si="118"/>
        <v>6.1547642439447383</v>
      </c>
    </row>
    <row r="2250" spans="1:11">
      <c r="A2250" s="862">
        <v>42653</v>
      </c>
      <c r="B2250">
        <v>618.23699999999997</v>
      </c>
      <c r="C2250">
        <v>4017.2823699999999</v>
      </c>
      <c r="D2250">
        <v>1.6490560000000001</v>
      </c>
      <c r="E2250">
        <f>LN(D2250/参数实验室!$E$53)/参数实验室!$E$55</f>
        <v>-0.10285217851849371</v>
      </c>
      <c r="F2250">
        <f t="shared" si="119"/>
        <v>6.4979649713621157</v>
      </c>
      <c r="G2250">
        <f>LN(F2250/参数实验室!$E$58)/参数实验室!$E$59</f>
        <v>0.79172856801262437</v>
      </c>
      <c r="H2250">
        <f>INDEX(神经网络!$F$10:$BN$70,MATCH(ROUND(G2250*2,1)/2,神经网络!$D$10:$D$70,0),MATCH(ROUND(E2250*2,1)/2,神经网络!$F$8:$BN$8,0))</f>
        <v>1.679221162510568</v>
      </c>
      <c r="I2250">
        <f t="shared" si="116"/>
        <v>1519.6509211244404</v>
      </c>
      <c r="J2250">
        <f t="shared" si="117"/>
        <v>246.69286939866683</v>
      </c>
      <c r="K2250">
        <f t="shared" si="118"/>
        <v>6.1600926075760052</v>
      </c>
    </row>
    <row r="2251" spans="1:11">
      <c r="A2251" s="862">
        <v>42654</v>
      </c>
      <c r="B2251">
        <v>634.18700000000001</v>
      </c>
      <c r="C2251">
        <v>4084.766783</v>
      </c>
      <c r="D2251">
        <v>1.7117230000000001</v>
      </c>
      <c r="E2251">
        <f>LN(D2251/参数实验室!$E$53)/参数实验室!$E$55</f>
        <v>-5.8850376039935856E-2</v>
      </c>
      <c r="F2251">
        <f t="shared" si="119"/>
        <v>6.4409500399724369</v>
      </c>
      <c r="G2251">
        <f>LN(F2251/参数实验室!$E$58)/参数实验室!$E$59</f>
        <v>0.78710303164993833</v>
      </c>
      <c r="H2251">
        <f>INDEX(神经网络!$F$10:$BN$70,MATCH(ROUND(G2251*2,1)/2,神经网络!$D$10:$D$70,0),MATCH(ROUND(E2251*2,1)/2,神经网络!$F$8:$BN$8,0))</f>
        <v>1.7918866569753085</v>
      </c>
      <c r="I2251">
        <f t="shared" si="116"/>
        <v>1585.4860107143136</v>
      </c>
      <c r="J2251">
        <f t="shared" si="117"/>
        <v>253.05734009017954</v>
      </c>
      <c r="K2251">
        <f t="shared" si="118"/>
        <v>6.2653231483003404</v>
      </c>
    </row>
    <row r="2252" spans="1:11">
      <c r="A2252" s="862">
        <v>42655</v>
      </c>
      <c r="B2252">
        <v>640.19000000000005</v>
      </c>
      <c r="C2252">
        <v>4137.4571749999996</v>
      </c>
      <c r="D2252">
        <v>1.6916530000000001</v>
      </c>
      <c r="E2252">
        <f>LN(D2252/参数实验室!$E$53)/参数实验室!$E$55</f>
        <v>-7.2764749344878421E-2</v>
      </c>
      <c r="F2252">
        <f t="shared" si="119"/>
        <v>6.4628581749168204</v>
      </c>
      <c r="G2252">
        <f>LN(F2252/参数实验室!$E$58)/参数实验室!$E$59</f>
        <v>0.78888523176618719</v>
      </c>
      <c r="H2252">
        <f>INDEX(神经网络!$F$10:$BN$70,MATCH(ROUND(G2252*2,1)/2,神经网络!$D$10:$D$70,0),MATCH(ROUND(E2252*2,1)/2,神经网络!$F$8:$BN$8,0))</f>
        <v>1.7918866569753085</v>
      </c>
      <c r="I2252">
        <f t="shared" si="116"/>
        <v>1612.3780636863901</v>
      </c>
      <c r="J2252">
        <f t="shared" si="117"/>
        <v>255.45269542316706</v>
      </c>
      <c r="K2252">
        <f t="shared" si="118"/>
        <v>6.3118459604249813</v>
      </c>
    </row>
    <row r="2253" spans="1:11">
      <c r="A2253" s="862">
        <v>42656</v>
      </c>
      <c r="B2253">
        <v>637.36500000000001</v>
      </c>
      <c r="C2253">
        <v>4241.0324460000002</v>
      </c>
      <c r="D2253">
        <v>1.687703</v>
      </c>
      <c r="E2253">
        <f>LN(D2253/参数实验室!$E$53)/参数实验室!$E$55</f>
        <v>-7.5522687505833574E-2</v>
      </c>
      <c r="F2253">
        <f t="shared" si="119"/>
        <v>6.6540089995528469</v>
      </c>
      <c r="G2253">
        <f>LN(F2253/参数实验室!$E$58)/参数实验室!$E$59</f>
        <v>0.80418360824579183</v>
      </c>
      <c r="H2253">
        <f>INDEX(神经网络!$F$10:$BN$70,MATCH(ROUND(G2253*2,1)/2,神经网络!$D$10:$D$70,0),MATCH(ROUND(E2253*2,1)/2,神经网络!$F$8:$BN$8,0))</f>
        <v>1.679221162510568</v>
      </c>
      <c r="I2253">
        <f t="shared" si="116"/>
        <v>1599.6287448345613</v>
      </c>
      <c r="J2253">
        <f t="shared" si="117"/>
        <v>254.32544591197433</v>
      </c>
      <c r="K2253">
        <f t="shared" si="118"/>
        <v>6.2896920876262445</v>
      </c>
    </row>
    <row r="2254" spans="1:11">
      <c r="A2254" s="862">
        <v>42657</v>
      </c>
      <c r="B2254">
        <v>639.15599999999995</v>
      </c>
      <c r="C2254">
        <v>4299.1732030000003</v>
      </c>
      <c r="D2254">
        <v>1.697649</v>
      </c>
      <c r="E2254">
        <f>LN(D2254/参数实验室!$E$53)/参数实验室!$E$55</f>
        <v>-6.859055192576631E-2</v>
      </c>
      <c r="F2254">
        <f t="shared" si="119"/>
        <v>6.7263284753643875</v>
      </c>
      <c r="G2254">
        <f>LN(F2254/参数实验室!$E$58)/参数实验室!$E$59</f>
        <v>0.80985723777349761</v>
      </c>
      <c r="H2254">
        <f>INDEX(神经网络!$F$10:$BN$70,MATCH(ROUND(G2254*2,1)/2,神经网络!$D$10:$D$70,0),MATCH(ROUND(E2254*2,1)/2,神经网络!$F$8:$BN$8,0))</f>
        <v>1.7918866569753085</v>
      </c>
      <c r="I2254">
        <f t="shared" si="116"/>
        <v>1607.1767897051</v>
      </c>
      <c r="J2254">
        <f t="shared" si="117"/>
        <v>255.04010215075166</v>
      </c>
      <c r="K2254">
        <f t="shared" si="118"/>
        <v>6.3016630567184837</v>
      </c>
    </row>
    <row r="2255" spans="1:11">
      <c r="A2255" s="862">
        <v>42658</v>
      </c>
      <c r="B2255">
        <v>641.93200000000002</v>
      </c>
      <c r="C2255">
        <v>4335.2196720000002</v>
      </c>
      <c r="D2255">
        <v>1.6909700000000001</v>
      </c>
      <c r="E2255">
        <f>LN(D2255/参数实验室!$E$53)/参数实验室!$E$55</f>
        <v>-7.3241167483455119E-2</v>
      </c>
      <c r="F2255">
        <f t="shared" si="119"/>
        <v>6.7533939295750951</v>
      </c>
      <c r="G2255">
        <f>LN(F2255/参数实验室!$E$58)/参数实验室!$E$59</f>
        <v>0.81196491206135535</v>
      </c>
      <c r="H2255">
        <f>INDEX(神经网络!$F$10:$BN$70,MATCH(ROUND(G2255*2,1)/2,神经网络!$D$10:$D$70,0),MATCH(ROUND(E2255*2,1)/2,神经网络!$F$8:$BN$8,0))</f>
        <v>1.7918866569753085</v>
      </c>
      <c r="I2255">
        <f t="shared" si="116"/>
        <v>1619.6847582107034</v>
      </c>
      <c r="J2255">
        <f t="shared" si="117"/>
        <v>256.14779936953789</v>
      </c>
      <c r="K2255">
        <f t="shared" si="118"/>
        <v>6.3232429175548983</v>
      </c>
    </row>
    <row r="2256" spans="1:11">
      <c r="A2256" s="862">
        <v>42659</v>
      </c>
      <c r="B2256">
        <v>642.35799999999995</v>
      </c>
      <c r="C2256">
        <v>4362.7711669999999</v>
      </c>
      <c r="D2256">
        <v>1.7048589999999999</v>
      </c>
      <c r="E2256">
        <f>LN(D2256/参数实验室!$E$53)/参数实验室!$E$55</f>
        <v>-6.3590690870033051E-2</v>
      </c>
      <c r="F2256">
        <f t="shared" si="119"/>
        <v>6.7918063867812037</v>
      </c>
      <c r="G2256">
        <f>LN(F2256/参数实验室!$E$58)/参数实验室!$E$59</f>
        <v>0.81494175803551694</v>
      </c>
      <c r="H2256">
        <f>INDEX(神经网络!$F$10:$BN$70,MATCH(ROUND(G2256*2,1)/2,神经网络!$D$10:$D$70,0),MATCH(ROUND(E2256*2,1)/2,神经网络!$F$8:$BN$8,0))</f>
        <v>1.7918866569753085</v>
      </c>
      <c r="I2256">
        <f t="shared" si="116"/>
        <v>1621.6107818111359</v>
      </c>
      <c r="J2256">
        <f t="shared" si="117"/>
        <v>256.31778460556194</v>
      </c>
      <c r="K2256">
        <f t="shared" si="118"/>
        <v>6.3265636612245748</v>
      </c>
    </row>
    <row r="2257" spans="1:11">
      <c r="A2257" s="862">
        <v>42660</v>
      </c>
      <c r="B2257">
        <v>639.61900000000003</v>
      </c>
      <c r="C2257">
        <v>4476.873141</v>
      </c>
      <c r="D2257">
        <v>1.69214</v>
      </c>
      <c r="E2257">
        <f>LN(D2257/参数实验室!$E$53)/参数实验室!$E$55</f>
        <v>-7.2425166022978285E-2</v>
      </c>
      <c r="F2257">
        <f t="shared" si="119"/>
        <v>6.9992810423079987</v>
      </c>
      <c r="G2257">
        <f>LN(F2257/参数实验室!$E$58)/参数实验室!$E$59</f>
        <v>0.83073487494737008</v>
      </c>
      <c r="H2257">
        <f>INDEX(神经网络!$F$10:$BN$70,MATCH(ROUND(G2257*2,1)/2,神经网络!$D$10:$D$70,0),MATCH(ROUND(E2257*2,1)/2,神经网络!$F$8:$BN$8,0))</f>
        <v>1.8150084261714983</v>
      </c>
      <c r="I2257">
        <f t="shared" si="116"/>
        <v>1609.2207604872481</v>
      </c>
      <c r="J2257">
        <f t="shared" si="117"/>
        <v>255.22485136267463</v>
      </c>
      <c r="K2257">
        <f t="shared" si="118"/>
        <v>6.3051099918187221</v>
      </c>
    </row>
    <row r="2258" spans="1:11">
      <c r="A2258" s="862">
        <v>42661</v>
      </c>
      <c r="B2258">
        <v>639.74099999999999</v>
      </c>
      <c r="C2258">
        <v>4448.5647779999999</v>
      </c>
      <c r="D2258">
        <v>1.6808920000000001</v>
      </c>
      <c r="E2258">
        <f>LN(D2258/参数实验室!$E$53)/参数实验室!$E$55</f>
        <v>-8.0293406630270223E-2</v>
      </c>
      <c r="F2258">
        <f t="shared" si="119"/>
        <v>6.9536965396934072</v>
      </c>
      <c r="G2258">
        <f>LN(F2258/参数实验室!$E$58)/参数实验室!$E$59</f>
        <v>0.82730545703570713</v>
      </c>
      <c r="H2258">
        <f>INDEX(神经网络!$F$10:$BN$70,MATCH(ROUND(G2258*2,1)/2,神经网络!$D$10:$D$70,0),MATCH(ROUND(E2258*2,1)/2,神经网络!$F$8:$BN$8,0))</f>
        <v>1.7023988810205946</v>
      </c>
      <c r="I2258">
        <f t="shared" si="116"/>
        <v>1609.7778599593748</v>
      </c>
      <c r="J2258">
        <f t="shared" si="117"/>
        <v>255.27353258050312</v>
      </c>
      <c r="K2258">
        <f t="shared" si="118"/>
        <v>6.3060899564733175</v>
      </c>
    </row>
    <row r="2259" spans="1:11">
      <c r="A2259" s="862">
        <v>42662</v>
      </c>
      <c r="B2259">
        <v>638.15099999999995</v>
      </c>
      <c r="C2259">
        <v>4473.9877619999997</v>
      </c>
      <c r="D2259">
        <v>1.6645220000000001</v>
      </c>
      <c r="E2259">
        <f>LN(D2259/参数实验室!$E$53)/参数实验室!$E$55</f>
        <v>-9.1839191245476667E-2</v>
      </c>
      <c r="F2259">
        <f t="shared" si="119"/>
        <v>7.0108606928454238</v>
      </c>
      <c r="G2259">
        <f>LN(F2259/参数实验室!$E$58)/参数实验室!$E$59</f>
        <v>0.83160247898748252</v>
      </c>
      <c r="H2259">
        <f>INDEX(神经网络!$F$10:$BN$70,MATCH(ROUND(G2259*2,1)/2,神经网络!$D$10:$D$70,0),MATCH(ROUND(E2259*2,1)/2,神经网络!$F$8:$BN$8,0))</f>
        <v>1.7023988810205946</v>
      </c>
      <c r="I2259">
        <f t="shared" si="116"/>
        <v>1602.9667135677826</v>
      </c>
      <c r="J2259">
        <f t="shared" si="117"/>
        <v>254.63908064323005</v>
      </c>
      <c r="K2259">
        <f t="shared" si="118"/>
        <v>6.2950538052470772</v>
      </c>
    </row>
    <row r="2260" spans="1:11">
      <c r="A2260" s="862">
        <v>42663</v>
      </c>
      <c r="B2260">
        <v>631.38599999999997</v>
      </c>
      <c r="C2260">
        <v>4527.1444320000001</v>
      </c>
      <c r="D2260">
        <v>1.6612659999999999</v>
      </c>
      <c r="E2260">
        <f>LN(D2260/参数实验室!$E$53)/参数实验室!$E$55</f>
        <v>-9.4149186825247339E-2</v>
      </c>
      <c r="F2260">
        <f t="shared" si="119"/>
        <v>7.1701691706816435</v>
      </c>
      <c r="G2260">
        <f>LN(F2260/参数实验室!$E$58)/参数实验室!$E$59</f>
        <v>0.84339530604355384</v>
      </c>
      <c r="H2260">
        <f>INDEX(神经网络!$F$10:$BN$70,MATCH(ROUND(G2260*2,1)/2,神经网络!$D$10:$D$70,0),MATCH(ROUND(E2260*2,1)/2,神经网络!$F$8:$BN$8,0))</f>
        <v>1.7023988810205946</v>
      </c>
      <c r="I2260">
        <f t="shared" si="116"/>
        <v>1574.0379297491299</v>
      </c>
      <c r="J2260">
        <f t="shared" si="117"/>
        <v>251.93966721200223</v>
      </c>
      <c r="K2260">
        <f t="shared" si="118"/>
        <v>6.24767805390728</v>
      </c>
    </row>
    <row r="2261" spans="1:11">
      <c r="A2261" s="862">
        <v>42664</v>
      </c>
      <c r="B2261">
        <v>632.25699999999995</v>
      </c>
      <c r="C2261">
        <v>4535.1396549999999</v>
      </c>
      <c r="D2261">
        <v>1.665332</v>
      </c>
      <c r="E2261">
        <f>LN(D2261/参数实验室!$E$53)/参数实验室!$E$55</f>
        <v>-9.1265232058998308E-2</v>
      </c>
      <c r="F2261">
        <f t="shared" si="119"/>
        <v>7.1729370414246114</v>
      </c>
      <c r="G2261">
        <f>LN(F2261/参数实验室!$E$58)/参数实验室!$E$59</f>
        <v>0.84359787418280119</v>
      </c>
      <c r="H2261">
        <f>INDEX(神经网络!$F$10:$BN$70,MATCH(ROUND(G2261*2,1)/2,神经网络!$D$10:$D$70,0),MATCH(ROUND(E2261*2,1)/2,神经网络!$F$8:$BN$8,0))</f>
        <v>1.7023988810205946</v>
      </c>
      <c r="I2261">
        <f t="shared" si="116"/>
        <v>1577.7345064824776</v>
      </c>
      <c r="J2261">
        <f t="shared" si="117"/>
        <v>252.28721918518767</v>
      </c>
      <c r="K2261">
        <f t="shared" si="118"/>
        <v>6.2537234806348438</v>
      </c>
    </row>
    <row r="2262" spans="1:11">
      <c r="A2262" s="862">
        <v>42665</v>
      </c>
      <c r="B2262">
        <v>637.62400000000002</v>
      </c>
      <c r="C2262">
        <v>4512.367534</v>
      </c>
      <c r="D2262">
        <v>1.725813</v>
      </c>
      <c r="E2262">
        <f>LN(D2262/参数实验室!$E$53)/参数实验室!$E$55</f>
        <v>-4.9179020569239992E-2</v>
      </c>
      <c r="F2262">
        <f t="shared" si="119"/>
        <v>7.0768470666097887</v>
      </c>
      <c r="G2262">
        <f>LN(F2262/参数实验室!$E$58)/参数实验室!$E$59</f>
        <v>0.83651931413658542</v>
      </c>
      <c r="H2262">
        <f>INDEX(神经网络!$F$10:$BN$70,MATCH(ROUND(G2262*2,1)/2,神经网络!$D$10:$D$70,0),MATCH(ROUND(E2262*2,1)/2,神经网络!$F$8:$BN$8,0))</f>
        <v>1.8150084261714983</v>
      </c>
      <c r="I2262">
        <f t="shared" si="116"/>
        <v>1600.5344199213855</v>
      </c>
      <c r="J2262">
        <f t="shared" si="117"/>
        <v>254.42879374326597</v>
      </c>
      <c r="K2262">
        <f t="shared" si="118"/>
        <v>6.2906968836884927</v>
      </c>
    </row>
    <row r="2263" spans="1:11">
      <c r="A2263" s="862">
        <v>42666</v>
      </c>
      <c r="B2263">
        <v>657.19899999999996</v>
      </c>
      <c r="C2263">
        <v>4489.6969090000002</v>
      </c>
      <c r="D2263">
        <v>1.7180740000000001</v>
      </c>
      <c r="E2263">
        <f>LN(D2263/参数实验室!$E$53)/参数实验室!$E$55</f>
        <v>-5.4481241997224025E-2</v>
      </c>
      <c r="F2263">
        <f t="shared" si="119"/>
        <v>6.8315638170478055</v>
      </c>
      <c r="G2263">
        <f>LN(F2263/参数实验室!$E$58)/参数实验室!$E$59</f>
        <v>0.81800515673120355</v>
      </c>
      <c r="H2263">
        <f>INDEX(神经网络!$F$10:$BN$70,MATCH(ROUND(G2263*2,1)/2,神经网络!$D$10:$D$70,0),MATCH(ROUND(E2263*2,1)/2,神经网络!$F$8:$BN$8,0))</f>
        <v>1.7918866569753085</v>
      </c>
      <c r="I2263">
        <f t="shared" ref="I2263:I2326" si="120">I2262*(1+(B2263-B2262)/B2262*H2262)</f>
        <v>1689.7171533204089</v>
      </c>
      <c r="J2263">
        <f t="shared" ref="J2263:J2326" si="121">J2262*B2263/B2262</f>
        <v>262.23973504648609</v>
      </c>
      <c r="K2263">
        <f t="shared" ref="K2263:K2326" si="122">I2263/J2263</f>
        <v>6.4434062710629272</v>
      </c>
    </row>
    <row r="2264" spans="1:11">
      <c r="A2264" s="862">
        <v>42667</v>
      </c>
      <c r="B2264">
        <v>652.827</v>
      </c>
      <c r="C2264">
        <v>4561.6746830000002</v>
      </c>
      <c r="D2264">
        <v>1.711417</v>
      </c>
      <c r="E2264">
        <f>LN(D2264/参数实验室!$E$53)/参数实验室!$E$55</f>
        <v>-5.9061296127117253E-2</v>
      </c>
      <c r="F2264">
        <f t="shared" si="119"/>
        <v>6.9875704941738013</v>
      </c>
      <c r="G2264">
        <f>LN(F2264/参数实验室!$E$58)/参数实验室!$E$59</f>
        <v>0.82985600239265889</v>
      </c>
      <c r="H2264">
        <f>INDEX(神经网络!$F$10:$BN$70,MATCH(ROUND(G2264*2,1)/2,神经网络!$D$10:$D$70,0),MATCH(ROUND(E2264*2,1)/2,神经网络!$F$8:$BN$8,0))</f>
        <v>1.8150084261714983</v>
      </c>
      <c r="I2264">
        <f t="shared" si="120"/>
        <v>1669.5749114006303</v>
      </c>
      <c r="J2264">
        <f t="shared" si="121"/>
        <v>260.49519173217305</v>
      </c>
      <c r="K2264">
        <f t="shared" si="122"/>
        <v>6.4092350430682661</v>
      </c>
    </row>
    <row r="2265" spans="1:11">
      <c r="A2265" s="862">
        <v>42668</v>
      </c>
      <c r="B2265">
        <v>656.59699999999998</v>
      </c>
      <c r="C2265">
        <v>4708.5215209999997</v>
      </c>
      <c r="D2265">
        <v>1.724324</v>
      </c>
      <c r="E2265">
        <f>LN(D2265/参数实验室!$E$53)/参数实验室!$E$55</f>
        <v>-5.0197329517168043E-2</v>
      </c>
      <c r="F2265">
        <f t="shared" si="119"/>
        <v>7.1710981332537305</v>
      </c>
      <c r="G2265">
        <f>LN(F2265/参数实验室!$E$58)/参数实验室!$E$59</f>
        <v>0.843463301396012</v>
      </c>
      <c r="H2265">
        <f>INDEX(神经网络!$F$10:$BN$70,MATCH(ROUND(G2265*2,1)/2,神经网络!$D$10:$D$70,0),MATCH(ROUND(E2265*2,1)/2,神经网络!$F$8:$BN$8,0))</f>
        <v>1.8150084261714983</v>
      </c>
      <c r="I2265">
        <f t="shared" si="120"/>
        <v>1687.0744983460752</v>
      </c>
      <c r="J2265">
        <f t="shared" si="121"/>
        <v>261.99952116834879</v>
      </c>
      <c r="K2265">
        <f t="shared" si="122"/>
        <v>6.4392274108853771</v>
      </c>
    </row>
    <row r="2266" spans="1:11">
      <c r="A2266" s="862">
        <v>42669</v>
      </c>
      <c r="B2266">
        <v>664.00400000000002</v>
      </c>
      <c r="C2266">
        <v>4758.8658379999997</v>
      </c>
      <c r="D2266">
        <v>1.7711159999999999</v>
      </c>
      <c r="E2266">
        <f>LN(D2266/参数实验室!$E$53)/参数实验室!$E$55</f>
        <v>-1.860971158179427E-2</v>
      </c>
      <c r="F2266">
        <f t="shared" si="119"/>
        <v>7.1669234492563287</v>
      </c>
      <c r="G2266">
        <f>LN(F2266/参数实验室!$E$58)/参数实验室!$E$59</f>
        <v>0.84315766650434543</v>
      </c>
      <c r="H2266">
        <f>INDEX(神经网络!$F$10:$BN$70,MATCH(ROUND(G2266*2,1)/2,神经网络!$D$10:$D$70,0),MATCH(ROUND(E2266*2,1)/2,神经网络!$F$8:$BN$8,0))</f>
        <v>1.9265728658876615</v>
      </c>
      <c r="I2266">
        <f t="shared" si="120"/>
        <v>1721.6172043949634</v>
      </c>
      <c r="J2266">
        <f t="shared" si="121"/>
        <v>264.9551095327397</v>
      </c>
      <c r="K2266">
        <f t="shared" si="122"/>
        <v>6.4977694049045258</v>
      </c>
    </row>
    <row r="2267" spans="1:11">
      <c r="A2267" s="862">
        <v>42670</v>
      </c>
      <c r="B2267">
        <v>687.11599999999999</v>
      </c>
      <c r="C2267">
        <v>4777.1937449999996</v>
      </c>
      <c r="D2267">
        <v>1.796157</v>
      </c>
      <c r="E2267">
        <f>LN(D2267/参数实验室!$E$53)/参数实验室!$E$55</f>
        <v>-2.0465350422995024E-3</v>
      </c>
      <c r="F2267">
        <f t="shared" si="119"/>
        <v>6.9525287506039737</v>
      </c>
      <c r="G2267">
        <f>LN(F2267/参数实验室!$E$58)/参数实验室!$E$59</f>
        <v>0.82721730675571359</v>
      </c>
      <c r="H2267">
        <f>INDEX(神经网络!$F$10:$BN$70,MATCH(ROUND(G2267*2,1)/2,神经网络!$D$10:$D$70,0),MATCH(ROUND(E2267*2,1)/2,神经网络!$F$8:$BN$8,0))</f>
        <v>1.9265728658876615</v>
      </c>
      <c r="I2267">
        <f t="shared" si="120"/>
        <v>1837.0658564422292</v>
      </c>
      <c r="J2267">
        <f t="shared" si="121"/>
        <v>274.17740712661066</v>
      </c>
      <c r="K2267">
        <f t="shared" si="122"/>
        <v>6.7002816741712863</v>
      </c>
    </row>
    <row r="2268" spans="1:11">
      <c r="A2268" s="862">
        <v>42671</v>
      </c>
      <c r="B2268">
        <v>687.33100000000002</v>
      </c>
      <c r="C2268">
        <v>4765.8889220000001</v>
      </c>
      <c r="D2268">
        <v>1.8041579999999999</v>
      </c>
      <c r="E2268">
        <f>LN(D2268/参数实验室!$E$53)/参数实验室!$E$55</f>
        <v>3.1970179490471767E-3</v>
      </c>
      <c r="F2268">
        <f t="shared" si="119"/>
        <v>6.9339065486643259</v>
      </c>
      <c r="G2268">
        <f>LN(F2268/参数实验室!$E$58)/参数实验室!$E$59</f>
        <v>0.82580961016151289</v>
      </c>
      <c r="H2268">
        <f>INDEX(神经网络!$F$10:$BN$70,MATCH(ROUND(G2268*2,1)/2,神经网络!$D$10:$D$70,0),MATCH(ROUND(E2268*2,1)/2,神经网络!$F$8:$BN$8,0))</f>
        <v>1.9265728658876615</v>
      </c>
      <c r="I2268">
        <f t="shared" si="120"/>
        <v>1838.1732922534347</v>
      </c>
      <c r="J2268">
        <f t="shared" si="121"/>
        <v>274.263197797374</v>
      </c>
      <c r="K2268">
        <f t="shared" si="122"/>
        <v>6.7022236560206645</v>
      </c>
    </row>
    <row r="2269" spans="1:11">
      <c r="A2269" s="862">
        <v>42672</v>
      </c>
      <c r="B2269">
        <v>703.97699999999998</v>
      </c>
      <c r="C2269">
        <v>4748.0632770000002</v>
      </c>
      <c r="D2269">
        <v>1.865189</v>
      </c>
      <c r="E2269">
        <f>LN(D2269/参数实验室!$E$53)/参数实验室!$E$55</f>
        <v>4.2445506012031481E-2</v>
      </c>
      <c r="F2269">
        <f t="shared" si="119"/>
        <v>6.7446284139964803</v>
      </c>
      <c r="G2269">
        <f>LN(F2269/参数实验室!$E$58)/参数实验室!$E$59</f>
        <v>0.81128323932134372</v>
      </c>
      <c r="H2269">
        <f>INDEX(神经网络!$F$10:$BN$70,MATCH(ROUND(G2269*2,1)/2,神经网络!$D$10:$D$70,0),MATCH(ROUND(E2269*2,1)/2,神经网络!$F$8:$BN$8,0))</f>
        <v>2.0118983597466937</v>
      </c>
      <c r="I2269">
        <f t="shared" si="120"/>
        <v>1923.9394292606446</v>
      </c>
      <c r="J2269">
        <f t="shared" si="121"/>
        <v>280.90539084633451</v>
      </c>
      <c r="K2269">
        <f t="shared" si="122"/>
        <v>6.8490655286608924</v>
      </c>
    </row>
    <row r="2270" spans="1:11">
      <c r="A2270" s="862">
        <v>42673</v>
      </c>
      <c r="B2270">
        <v>711.37400000000002</v>
      </c>
      <c r="C2270">
        <v>4666.2977229999997</v>
      </c>
      <c r="D2270">
        <v>1.8226059999999999</v>
      </c>
      <c r="E2270">
        <f>LN(D2270/参数实验室!$E$53)/参数实验室!$E$55</f>
        <v>1.5199053677959639E-2</v>
      </c>
      <c r="F2270">
        <f t="shared" si="119"/>
        <v>6.5595561870408527</v>
      </c>
      <c r="G2270">
        <f>LN(F2270/参数实验室!$E$58)/参数实验室!$E$59</f>
        <v>0.79667998841237164</v>
      </c>
      <c r="H2270">
        <f>INDEX(神经网络!$F$10:$BN$70,MATCH(ROUND(G2270*2,1)/2,神经网络!$D$10:$D$70,0),MATCH(ROUND(E2270*2,1)/2,神经网络!$F$8:$BN$8,0))</f>
        <v>1.9034937665307063</v>
      </c>
      <c r="I2270">
        <f t="shared" si="120"/>
        <v>1964.6113404096127</v>
      </c>
      <c r="J2270">
        <f t="shared" si="121"/>
        <v>283.85698894696895</v>
      </c>
      <c r="K2270">
        <f t="shared" si="122"/>
        <v>6.9211307697505644</v>
      </c>
    </row>
    <row r="2271" spans="1:11">
      <c r="A2271" s="862">
        <v>42674</v>
      </c>
      <c r="B2271">
        <v>701.33399999999995</v>
      </c>
      <c r="C2271">
        <v>4700.0120930000003</v>
      </c>
      <c r="D2271">
        <v>1.8183860000000001</v>
      </c>
      <c r="E2271">
        <f>LN(D2271/参数实验室!$E$53)/参数实验室!$E$55</f>
        <v>1.2464325934058551E-2</v>
      </c>
      <c r="F2271">
        <f t="shared" si="119"/>
        <v>6.7015317851408893</v>
      </c>
      <c r="G2271">
        <f>LN(F2271/参数实验室!$E$58)/参数实验室!$E$59</f>
        <v>0.80791878180801102</v>
      </c>
      <c r="H2271">
        <f>INDEX(神经网络!$F$10:$BN$70,MATCH(ROUND(G2271*2,1)/2,神经网络!$D$10:$D$70,0),MATCH(ROUND(E2271*2,1)/2,神经网络!$F$8:$BN$8,0))</f>
        <v>1.9034937665307063</v>
      </c>
      <c r="I2271">
        <f t="shared" si="120"/>
        <v>1911.8320155834908</v>
      </c>
      <c r="J2271">
        <f t="shared" si="121"/>
        <v>279.85076413550888</v>
      </c>
      <c r="K2271">
        <f t="shared" si="122"/>
        <v>6.8316126328593718</v>
      </c>
    </row>
    <row r="2272" spans="1:11">
      <c r="A2272" s="862">
        <v>42675</v>
      </c>
      <c r="B2272">
        <v>726.50699999999995</v>
      </c>
      <c r="C2272">
        <v>4692.0763459999998</v>
      </c>
      <c r="D2272">
        <v>1.895705</v>
      </c>
      <c r="E2272">
        <f>LN(D2272/参数实验室!$E$53)/参数实验室!$E$55</f>
        <v>6.159102838162743E-2</v>
      </c>
      <c r="F2272">
        <f t="shared" si="119"/>
        <v>6.4584048687762126</v>
      </c>
      <c r="G2272">
        <f>LN(F2272/参数实验室!$E$58)/参数实验室!$E$59</f>
        <v>0.78852345044223759</v>
      </c>
      <c r="H2272">
        <f>INDEX(神经网络!$F$10:$BN$70,MATCH(ROUND(G2272*2,1)/2,神经网络!$D$10:$D$70,0),MATCH(ROUND(E2272*2,1)/2,神经网络!$F$8:$BN$8,0))</f>
        <v>2.0118983597466937</v>
      </c>
      <c r="I2272">
        <f t="shared" si="120"/>
        <v>2042.4524943340321</v>
      </c>
      <c r="J2272">
        <f t="shared" si="121"/>
        <v>289.89545508958093</v>
      </c>
      <c r="K2272">
        <f t="shared" si="122"/>
        <v>7.0454795288283885</v>
      </c>
    </row>
    <row r="2273" spans="1:11">
      <c r="A2273" s="862">
        <v>42676</v>
      </c>
      <c r="B2273">
        <v>725.87300000000005</v>
      </c>
      <c r="C2273">
        <v>4751.8522890000004</v>
      </c>
      <c r="D2273">
        <v>1.9174850000000001</v>
      </c>
      <c r="E2273">
        <f>LN(D2273/参数实验室!$E$53)/参数实验室!$E$55</f>
        <v>7.506809356069595E-2</v>
      </c>
      <c r="F2273">
        <f t="shared" si="119"/>
        <v>6.546396255267795</v>
      </c>
      <c r="G2273">
        <f>LN(F2273/参数实验室!$E$58)/参数实验室!$E$59</f>
        <v>0.79562595655173052</v>
      </c>
      <c r="H2273">
        <f>INDEX(神经网络!$F$10:$BN$70,MATCH(ROUND(G2273*2,1)/2,神经网络!$D$10:$D$70,0),MATCH(ROUND(E2273*2,1)/2,神经网络!$F$8:$BN$8,0))</f>
        <v>2.1151972130254593</v>
      </c>
      <c r="I2273">
        <f t="shared" si="120"/>
        <v>2038.8665177007506</v>
      </c>
      <c r="J2273">
        <f t="shared" si="121"/>
        <v>289.64247236742307</v>
      </c>
      <c r="K2273">
        <f t="shared" si="122"/>
        <v>7.0392525689891459</v>
      </c>
    </row>
    <row r="2274" spans="1:11">
      <c r="A2274" s="862">
        <v>42677</v>
      </c>
      <c r="B2274">
        <v>736.80200000000002</v>
      </c>
      <c r="C2274">
        <v>4763.4975290000002</v>
      </c>
      <c r="D2274">
        <v>1.7873030000000001</v>
      </c>
      <c r="E2274">
        <f>LN(D2274/参数实验室!$E$53)/参数实验室!$E$55</f>
        <v>-7.8764069975028883E-3</v>
      </c>
      <c r="F2274">
        <f t="shared" si="119"/>
        <v>6.4650985325772732</v>
      </c>
      <c r="G2274">
        <f>LN(F2274/参数实验室!$E$58)/参数实验室!$E$59</f>
        <v>0.7890671415318854</v>
      </c>
      <c r="H2274">
        <f>INDEX(神经网络!$F$10:$BN$70,MATCH(ROUND(G2274*2,1)/2,神经网络!$D$10:$D$70,0),MATCH(ROUND(E2274*2,1)/2,神经网络!$F$8:$BN$8,0))</f>
        <v>1.9034937665307063</v>
      </c>
      <c r="I2274">
        <f t="shared" si="120"/>
        <v>2103.7986168373668</v>
      </c>
      <c r="J2274">
        <f t="shared" si="121"/>
        <v>294.00343162683009</v>
      </c>
      <c r="K2274">
        <f t="shared" si="122"/>
        <v>7.1556940855971254</v>
      </c>
    </row>
    <row r="2275" spans="1:11">
      <c r="A2275" s="862">
        <v>42678</v>
      </c>
      <c r="B2275">
        <v>706.08900000000006</v>
      </c>
      <c r="C2275">
        <v>4935.7186170000004</v>
      </c>
      <c r="D2275">
        <v>1.8252630000000001</v>
      </c>
      <c r="E2275">
        <f>LN(D2275/参数实验室!$E$53)/参数实验室!$E$55</f>
        <v>1.6917648793936431E-2</v>
      </c>
      <c r="F2275">
        <f t="shared" si="119"/>
        <v>6.9902216533609787</v>
      </c>
      <c r="G2275">
        <f>LN(F2275/参数实验室!$E$58)/参数实验室!$E$59</f>
        <v>0.83005509987819048</v>
      </c>
      <c r="H2275">
        <f>INDEX(神经网络!$F$10:$BN$70,MATCH(ROUND(G2275*2,1)/2,神经网络!$D$10:$D$70,0),MATCH(ROUND(E2275*2,1)/2,神经网络!$F$8:$BN$8,0))</f>
        <v>1.9265728658876615</v>
      </c>
      <c r="I2275">
        <f t="shared" si="120"/>
        <v>1936.8714325178387</v>
      </c>
      <c r="J2275">
        <f t="shared" si="121"/>
        <v>281.74813455169345</v>
      </c>
      <c r="K2275">
        <f t="shared" si="122"/>
        <v>6.8744782839457388</v>
      </c>
    </row>
    <row r="2276" spans="1:11">
      <c r="A2276" s="862">
        <v>42679</v>
      </c>
      <c r="B2276">
        <v>704.69200000000001</v>
      </c>
      <c r="C2276">
        <v>4985.875884</v>
      </c>
      <c r="D2276">
        <v>1.8278000000000001</v>
      </c>
      <c r="E2276">
        <f>LN(D2276/参数实验室!$E$53)/参数实验室!$E$55</f>
        <v>1.8556292562821965E-2</v>
      </c>
      <c r="F2276">
        <f t="shared" si="119"/>
        <v>7.0752554080364192</v>
      </c>
      <c r="G2276">
        <f>LN(F2276/参数实验室!$E$58)/参数实验室!$E$59</f>
        <v>0.83640125557356171</v>
      </c>
      <c r="H2276">
        <f>INDEX(神经网络!$F$10:$BN$70,MATCH(ROUND(G2276*2,1)/2,神经网络!$D$10:$D$70,0),MATCH(ROUND(E2276*2,1)/2,神经网络!$F$8:$BN$8,0))</f>
        <v>1.9265728658876615</v>
      </c>
      <c r="I2276">
        <f t="shared" si="120"/>
        <v>1929.4885969922846</v>
      </c>
      <c r="J2276">
        <f t="shared" si="121"/>
        <v>281.19069470491957</v>
      </c>
      <c r="K2276">
        <f t="shared" si="122"/>
        <v>6.861850812727222</v>
      </c>
    </row>
    <row r="2277" spans="1:11">
      <c r="A2277" s="862">
        <v>42680</v>
      </c>
      <c r="B2277">
        <v>712.39400000000001</v>
      </c>
      <c r="C2277">
        <v>4953.1819400000004</v>
      </c>
      <c r="D2277">
        <v>1.8496250000000001</v>
      </c>
      <c r="E2277">
        <f>LN(D2277/参数实验室!$E$53)/参数实验室!$E$55</f>
        <v>3.2559796025639777E-2</v>
      </c>
      <c r="F2277">
        <f t="shared" si="119"/>
        <v>6.9528686934477273</v>
      </c>
      <c r="G2277">
        <f>LN(F2277/参数实验室!$E$58)/参数实验室!$E$59</f>
        <v>0.82724296878755621</v>
      </c>
      <c r="H2277">
        <f>INDEX(神经网络!$F$10:$BN$70,MATCH(ROUND(G2277*2,1)/2,神经网络!$D$10:$D$70,0),MATCH(ROUND(E2277*2,1)/2,神经网络!$F$8:$BN$8,0))</f>
        <v>2.0349455883113032</v>
      </c>
      <c r="I2277">
        <f t="shared" si="120"/>
        <v>1970.1171943028692</v>
      </c>
      <c r="J2277">
        <f t="shared" si="121"/>
        <v>284.26399585012524</v>
      </c>
      <c r="K2277">
        <f t="shared" si="122"/>
        <v>6.9305899553371146</v>
      </c>
    </row>
    <row r="2278" spans="1:11">
      <c r="A2278" s="862">
        <v>42681</v>
      </c>
      <c r="B2278">
        <v>702.99300000000005</v>
      </c>
      <c r="C2278">
        <v>5035.098559</v>
      </c>
      <c r="D2278">
        <v>1.8233090000000001</v>
      </c>
      <c r="E2278">
        <f>LN(D2278/参数实验室!$E$53)/参数实验室!$E$55</f>
        <v>1.56540102750229E-2</v>
      </c>
      <c r="F2278">
        <f t="shared" si="119"/>
        <v>7.162373677974033</v>
      </c>
      <c r="G2278">
        <f>LN(F2278/参数实验室!$E$58)/参数实验室!$E$59</f>
        <v>0.84282436810015227</v>
      </c>
      <c r="H2278">
        <f>INDEX(神经网络!$F$10:$BN$70,MATCH(ROUND(G2278*2,1)/2,神经网络!$D$10:$D$70,0),MATCH(ROUND(E2278*2,1)/2,神经网络!$F$8:$BN$8,0))</f>
        <v>1.9265728658876615</v>
      </c>
      <c r="I2278">
        <f t="shared" si="120"/>
        <v>1917.2119575441097</v>
      </c>
      <c r="J2278">
        <f t="shared" si="121"/>
        <v>280.51274889270138</v>
      </c>
      <c r="K2278">
        <f t="shared" si="122"/>
        <v>6.8346696009793853</v>
      </c>
    </row>
    <row r="2279" spans="1:11">
      <c r="A2279" s="862">
        <v>42682</v>
      </c>
      <c r="B2279">
        <v>704.23299999999995</v>
      </c>
      <c r="C2279">
        <v>5005.6671070000002</v>
      </c>
      <c r="D2279">
        <v>1.8344100000000001</v>
      </c>
      <c r="E2279">
        <f>LN(D2279/参数实验室!$E$53)/参数实验室!$E$55</f>
        <v>2.2815020167633666E-2</v>
      </c>
      <c r="F2279">
        <f t="shared" si="119"/>
        <v>7.1079700993847217</v>
      </c>
      <c r="G2279">
        <f>LN(F2279/参数实验室!$E$58)/参数实验室!$E$59</f>
        <v>0.83882249162653566</v>
      </c>
      <c r="H2279">
        <f>INDEX(神经网络!$F$10:$BN$70,MATCH(ROUND(G2279*2,1)/2,神经网络!$D$10:$D$70,0),MATCH(ROUND(E2279*2,1)/2,神经网络!$F$8:$BN$8,0))</f>
        <v>1.9265728658876615</v>
      </c>
      <c r="I2279">
        <f t="shared" si="120"/>
        <v>1923.7271350552567</v>
      </c>
      <c r="J2279">
        <f t="shared" si="121"/>
        <v>281.00754159849919</v>
      </c>
      <c r="K2279">
        <f t="shared" si="122"/>
        <v>6.845820308281473</v>
      </c>
    </row>
    <row r="2280" spans="1:11">
      <c r="A2280" s="862">
        <v>42683</v>
      </c>
      <c r="B2280">
        <v>734.75699999999995</v>
      </c>
      <c r="C2280">
        <v>4928.0089360000002</v>
      </c>
      <c r="D2280">
        <v>1.855656</v>
      </c>
      <c r="E2280">
        <f>LN(D2280/参数实验室!$E$53)/参数实验室!$E$55</f>
        <v>3.6400313437312176E-2</v>
      </c>
      <c r="F2280">
        <f t="shared" si="119"/>
        <v>6.7069914760934575</v>
      </c>
      <c r="G2280">
        <f>LN(F2280/参数实验室!$E$58)/参数实验室!$E$59</f>
        <v>0.80834620263176149</v>
      </c>
      <c r="H2280">
        <f>INDEX(神经网络!$F$10:$BN$70,MATCH(ROUND(G2280*2,1)/2,神经网络!$D$10:$D$70,0),MATCH(ROUND(E2280*2,1)/2,神经网络!$F$8:$BN$8,0))</f>
        <v>2.0118983597466937</v>
      </c>
      <c r="I2280">
        <f t="shared" si="120"/>
        <v>2084.3672414617404</v>
      </c>
      <c r="J2280">
        <f t="shared" si="121"/>
        <v>293.18742268863923</v>
      </c>
      <c r="K2280">
        <f t="shared" si="122"/>
        <v>7.1093337577284412</v>
      </c>
    </row>
    <row r="2281" spans="1:11">
      <c r="A2281" s="862">
        <v>42684</v>
      </c>
      <c r="B2281">
        <v>718.02599999999995</v>
      </c>
      <c r="C2281">
        <v>4832.1811729999999</v>
      </c>
      <c r="D2281">
        <v>1.8331139999999999</v>
      </c>
      <c r="E2281">
        <f>LN(D2281/参数实验室!$E$53)/参数实验室!$E$55</f>
        <v>2.1981236793439222E-2</v>
      </c>
      <c r="F2281">
        <f t="shared" si="119"/>
        <v>6.7298136460239606</v>
      </c>
      <c r="G2281">
        <f>LN(F2281/参数实验室!$E$58)/参数实验室!$E$59</f>
        <v>0.81012911450248981</v>
      </c>
      <c r="H2281">
        <f>INDEX(神经网络!$F$10:$BN$70,MATCH(ROUND(G2281*2,1)/2,神经网络!$D$10:$D$70,0),MATCH(ROUND(E2281*2,1)/2,神经网络!$F$8:$BN$8,0))</f>
        <v>1.9034937665307063</v>
      </c>
      <c r="I2281">
        <f t="shared" si="120"/>
        <v>1988.8771207043867</v>
      </c>
      <c r="J2281">
        <f t="shared" si="121"/>
        <v>286.51131239774901</v>
      </c>
      <c r="K2281">
        <f t="shared" si="122"/>
        <v>6.9417053869877581</v>
      </c>
    </row>
    <row r="2282" spans="1:11">
      <c r="A2282" s="862">
        <v>42685</v>
      </c>
      <c r="B2282">
        <v>716.85299999999995</v>
      </c>
      <c r="C2282">
        <v>4771.3872300000003</v>
      </c>
      <c r="D2282">
        <v>1.8371200000000001</v>
      </c>
      <c r="E2282">
        <f>LN(D2282/参数实验室!$E$53)/参数实验室!$E$55</f>
        <v>2.4556600310938412E-2</v>
      </c>
      <c r="F2282">
        <f t="shared" si="119"/>
        <v>6.6560190583006564</v>
      </c>
      <c r="G2282">
        <f>LN(F2282/参数实验室!$E$58)/参数实验室!$E$59</f>
        <v>0.8043421334516071</v>
      </c>
      <c r="H2282">
        <f>INDEX(神经网络!$F$10:$BN$70,MATCH(ROUND(G2282*2,1)/2,神经网络!$D$10:$D$70,0),MATCH(ROUND(E2282*2,1)/2,神经网络!$F$8:$BN$8,0))</f>
        <v>1.9034937665307063</v>
      </c>
      <c r="I2282">
        <f t="shared" si="120"/>
        <v>1982.6924404399633</v>
      </c>
      <c r="J2282">
        <f t="shared" si="121"/>
        <v>286.04325445911928</v>
      </c>
      <c r="K2282">
        <f t="shared" si="122"/>
        <v>6.9314427434726511</v>
      </c>
    </row>
    <row r="2283" spans="1:11">
      <c r="A2283" s="862">
        <v>42686</v>
      </c>
      <c r="B2283">
        <v>707.69600000000003</v>
      </c>
      <c r="C2283">
        <v>4644.7092730000004</v>
      </c>
      <c r="D2283">
        <v>1.8062210000000001</v>
      </c>
      <c r="E2283">
        <f>LN(D2283/参数实验室!$E$53)/参数实验室!$E$55</f>
        <v>4.5452593426531093E-3</v>
      </c>
      <c r="F2283">
        <f t="shared" si="119"/>
        <v>6.5631419041509353</v>
      </c>
      <c r="G2283">
        <f>LN(F2283/参数实验室!$E$58)/参数实验室!$E$59</f>
        <v>0.79696681634308131</v>
      </c>
      <c r="H2283">
        <f>INDEX(神经网络!$F$10:$BN$70,MATCH(ROUND(G2283*2,1)/2,神经网络!$D$10:$D$70,0),MATCH(ROUND(E2283*2,1)/2,神经网络!$F$8:$BN$8,0))</f>
        <v>1.9034937665307063</v>
      </c>
      <c r="I2283">
        <f t="shared" si="120"/>
        <v>1934.4832413209906</v>
      </c>
      <c r="J2283">
        <f t="shared" si="121"/>
        <v>282.38936993735246</v>
      </c>
      <c r="K2283">
        <f t="shared" si="122"/>
        <v>6.8504109830697661</v>
      </c>
    </row>
    <row r="2284" spans="1:11">
      <c r="A2284" s="862">
        <v>42687</v>
      </c>
      <c r="B2284">
        <v>695.09799999999996</v>
      </c>
      <c r="C2284">
        <v>4627.4512560000003</v>
      </c>
      <c r="D2284">
        <v>1.8049820000000001</v>
      </c>
      <c r="E2284">
        <f>LN(D2284/参数实验室!$E$53)/参数实验室!$E$55</f>
        <v>3.7357150846108454E-3</v>
      </c>
      <c r="F2284">
        <f t="shared" si="119"/>
        <v>6.657264523851314</v>
      </c>
      <c r="G2284">
        <f>LN(F2284/参数实验室!$E$58)/参数实验室!$E$59</f>
        <v>0.80444033426399941</v>
      </c>
      <c r="H2284">
        <f>INDEX(神经网络!$F$10:$BN$70,MATCH(ROUND(G2284*2,1)/2,神经网络!$D$10:$D$70,0),MATCH(ROUND(E2284*2,1)/2,神经网络!$F$8:$BN$8,0))</f>
        <v>1.9034937665307063</v>
      </c>
      <c r="I2284">
        <f t="shared" si="120"/>
        <v>1868.933452969839</v>
      </c>
      <c r="J2284">
        <f t="shared" si="121"/>
        <v>277.36243565699647</v>
      </c>
      <c r="K2284">
        <f t="shared" si="122"/>
        <v>6.7382356538038106</v>
      </c>
    </row>
    <row r="2285" spans="1:11">
      <c r="A2285" s="862">
        <v>42688</v>
      </c>
      <c r="B2285">
        <v>702.44299999999998</v>
      </c>
      <c r="C2285">
        <v>4536.3816699999998</v>
      </c>
      <c r="D2285">
        <v>1.808586</v>
      </c>
      <c r="E2285">
        <f>LN(D2285/参数实验室!$E$53)/参数实验室!$E$55</f>
        <v>6.0889748550417141E-3</v>
      </c>
      <c r="F2285">
        <f t="shared" si="119"/>
        <v>6.4580067991281851</v>
      </c>
      <c r="G2285">
        <f>LN(F2285/参数实验室!$E$58)/参数实验室!$E$59</f>
        <v>0.78849109958975105</v>
      </c>
      <c r="H2285">
        <f>INDEX(神经网络!$F$10:$BN$70,MATCH(ROUND(G2285*2,1)/2,神经网络!$D$10:$D$70,0),MATCH(ROUND(E2285*2,1)/2,神经网络!$F$8:$BN$8,0))</f>
        <v>1.9034937665307063</v>
      </c>
      <c r="I2285">
        <f t="shared" si="120"/>
        <v>1906.5250743539586</v>
      </c>
      <c r="J2285">
        <f t="shared" si="121"/>
        <v>280.29328438609747</v>
      </c>
      <c r="K2285">
        <f t="shared" si="122"/>
        <v>6.8018935185324123</v>
      </c>
    </row>
    <row r="2286" spans="1:11">
      <c r="A2286" s="862">
        <v>42689</v>
      </c>
      <c r="B2286">
        <v>709.822</v>
      </c>
      <c r="C2286">
        <v>4459.4756200000002</v>
      </c>
      <c r="D2286">
        <v>1.823412</v>
      </c>
      <c r="E2286">
        <f>LN(D2286/参数实验室!$E$53)/参数实验室!$E$55</f>
        <v>1.5720653478142204E-2</v>
      </c>
      <c r="F2286">
        <f t="shared" si="119"/>
        <v>6.282526633437679</v>
      </c>
      <c r="G2286">
        <f>LN(F2286/参数实验室!$E$58)/参数实验室!$E$59</f>
        <v>0.77403216038468381</v>
      </c>
      <c r="H2286">
        <f>INDEX(神经网络!$F$10:$BN$70,MATCH(ROUND(G2286*2,1)/2,神经网络!$D$10:$D$70,0),MATCH(ROUND(E2286*2,1)/2,神经网络!$F$8:$BN$8,0))</f>
        <v>1.8759870743677802</v>
      </c>
      <c r="I2286">
        <f t="shared" si="120"/>
        <v>1944.647489084816</v>
      </c>
      <c r="J2286">
        <f t="shared" si="121"/>
        <v>283.23770001197033</v>
      </c>
      <c r="K2286">
        <f t="shared" si="122"/>
        <v>6.8657791282821119</v>
      </c>
    </row>
    <row r="2287" spans="1:11">
      <c r="A2287" s="862">
        <v>42690</v>
      </c>
      <c r="B2287">
        <v>714.779</v>
      </c>
      <c r="C2287">
        <v>4326.5253409999996</v>
      </c>
      <c r="D2287">
        <v>1.892617</v>
      </c>
      <c r="E2287">
        <f>LN(D2287/参数实验室!$E$53)/参数实验室!$E$55</f>
        <v>5.9667707806309513E-2</v>
      </c>
      <c r="F2287">
        <f t="shared" si="119"/>
        <v>6.0529553064653543</v>
      </c>
      <c r="G2287">
        <f>LN(F2287/参数实验室!$E$58)/参数实验室!$E$59</f>
        <v>0.75449415552943178</v>
      </c>
      <c r="H2287">
        <f>INDEX(神经网络!$F$10:$BN$70,MATCH(ROUND(G2287*2,1)/2,神经网络!$D$10:$D$70,0),MATCH(ROUND(E2287*2,1)/2,神经网络!$F$8:$BN$8,0))</f>
        <v>1.9844255359426413</v>
      </c>
      <c r="I2287">
        <f t="shared" si="120"/>
        <v>1970.1240142218421</v>
      </c>
      <c r="J2287">
        <f t="shared" si="121"/>
        <v>285.21567375603485</v>
      </c>
      <c r="K2287">
        <f t="shared" si="122"/>
        <v>6.9074885972326632</v>
      </c>
    </row>
    <row r="2288" spans="1:11">
      <c r="A2288" s="862">
        <v>42691</v>
      </c>
      <c r="B2288">
        <v>741.73500000000001</v>
      </c>
      <c r="C2288">
        <v>4316.7732660000001</v>
      </c>
      <c r="D2288">
        <v>1.872045</v>
      </c>
      <c r="E2288">
        <f>LN(D2288/参数实验室!$E$53)/参数实验室!$E$55</f>
        <v>4.6774053442744282E-2</v>
      </c>
      <c r="F2288">
        <f t="shared" si="119"/>
        <v>5.8198322392768311</v>
      </c>
      <c r="G2288">
        <f>LN(F2288/参数实验室!$E$58)/参数实验室!$E$59</f>
        <v>0.73388040973750923</v>
      </c>
      <c r="H2288">
        <f>INDEX(神经网络!$F$10:$BN$70,MATCH(ROUND(G2288*2,1)/2,神经网络!$D$10:$D$70,0),MATCH(ROUND(E2288*2,1)/2,神经网络!$F$8:$BN$8,0))</f>
        <v>1.9844255359426413</v>
      </c>
      <c r="I2288">
        <f t="shared" si="120"/>
        <v>2117.5628981870391</v>
      </c>
      <c r="J2288">
        <f t="shared" si="121"/>
        <v>295.97182873787915</v>
      </c>
      <c r="K2288">
        <f t="shared" si="122"/>
        <v>7.1546096370624905</v>
      </c>
    </row>
    <row r="2289" spans="1:11">
      <c r="A2289" s="862">
        <v>42692</v>
      </c>
      <c r="B2289">
        <v>751.23099999999999</v>
      </c>
      <c r="C2289">
        <v>4253.1574760000003</v>
      </c>
      <c r="D2289">
        <v>1.9045799999999999</v>
      </c>
      <c r="E2289">
        <f>LN(D2289/参数实验室!$E$53)/参数实验室!$E$55</f>
        <v>6.7101314623247796E-2</v>
      </c>
      <c r="F2289">
        <f t="shared" si="119"/>
        <v>5.6615840879835897</v>
      </c>
      <c r="G2289">
        <f>LN(F2289/参数实验室!$E$58)/参数实验室!$E$59</f>
        <v>0.71941138610448974</v>
      </c>
      <c r="H2289">
        <f>INDEX(神经网络!$F$10:$BN$70,MATCH(ROUND(G2289*2,1)/2,神经网络!$D$10:$D$70,0),MATCH(ROUND(E2289*2,1)/2,神经网络!$F$8:$BN$8,0))</f>
        <v>1.9518375469254792</v>
      </c>
      <c r="I2289">
        <f t="shared" si="120"/>
        <v>2171.3605177724039</v>
      </c>
      <c r="J2289">
        <f t="shared" si="121"/>
        <v>299.76098320098919</v>
      </c>
      <c r="K2289">
        <f t="shared" si="122"/>
        <v>7.2436395643809011</v>
      </c>
    </row>
    <row r="2290" spans="1:11">
      <c r="A2290" s="862">
        <v>42693</v>
      </c>
      <c r="B2290">
        <v>748.74900000000002</v>
      </c>
      <c r="C2290">
        <v>4232.2849329999999</v>
      </c>
      <c r="D2290">
        <v>1.906898</v>
      </c>
      <c r="E2290">
        <f>LN(D2290/参数实验室!$E$53)/参数实验室!$E$55</f>
        <v>6.8536279409442583E-2</v>
      </c>
      <c r="F2290">
        <f t="shared" si="119"/>
        <v>5.6524749054756667</v>
      </c>
      <c r="G2290">
        <f>LN(F2290/参数实验室!$E$58)/参数实验室!$E$59</f>
        <v>0.71856624426737192</v>
      </c>
      <c r="H2290">
        <f>INDEX(神经网络!$F$10:$BN$70,MATCH(ROUND(G2290*2,1)/2,神经网络!$D$10:$D$70,0),MATCH(ROUND(E2290*2,1)/2,神经网络!$F$8:$BN$8,0))</f>
        <v>1.9518375469254792</v>
      </c>
      <c r="I2290">
        <f t="shared" si="120"/>
        <v>2157.358072595764</v>
      </c>
      <c r="J2290">
        <f t="shared" si="121"/>
        <v>298.77059973664223</v>
      </c>
      <c r="K2290">
        <f t="shared" si="122"/>
        <v>7.2207843559487239</v>
      </c>
    </row>
    <row r="2291" spans="1:11">
      <c r="A2291" s="862">
        <v>42694</v>
      </c>
      <c r="B2291">
        <v>752.46699999999998</v>
      </c>
      <c r="C2291">
        <v>4335.650807</v>
      </c>
      <c r="D2291">
        <v>1.8535630000000001</v>
      </c>
      <c r="E2291">
        <f>LN(D2291/参数实验室!$E$53)/参数实验室!$E$55</f>
        <v>3.5068915209436717E-2</v>
      </c>
      <c r="F2291">
        <f t="shared" si="119"/>
        <v>5.7619148839749785</v>
      </c>
      <c r="G2291">
        <f>LN(F2291/参数实验室!$E$58)/参数实验室!$E$59</f>
        <v>0.72863104430611458</v>
      </c>
      <c r="H2291">
        <f>INDEX(神经网络!$F$10:$BN$70,MATCH(ROUND(G2291*2,1)/2,神经网络!$D$10:$D$70,0),MATCH(ROUND(E2291*2,1)/2,神经网络!$F$8:$BN$8,0))</f>
        <v>1.9844255359426413</v>
      </c>
      <c r="I2291">
        <f t="shared" si="120"/>
        <v>2178.2673503795513</v>
      </c>
      <c r="J2291">
        <f t="shared" si="121"/>
        <v>300.25417980128447</v>
      </c>
      <c r="K2291">
        <f t="shared" si="122"/>
        <v>7.2547444695730192</v>
      </c>
    </row>
    <row r="2292" spans="1:11">
      <c r="A2292" s="862">
        <v>42695</v>
      </c>
      <c r="B2292">
        <v>734.12800000000004</v>
      </c>
      <c r="C2292">
        <v>4366.0849600000001</v>
      </c>
      <c r="D2292">
        <v>1.86694</v>
      </c>
      <c r="E2292">
        <f>LN(D2292/参数实验室!$E$53)/参数实验室!$E$55</f>
        <v>4.3552513878997362E-2</v>
      </c>
      <c r="F2292">
        <f t="shared" si="119"/>
        <v>5.9473074995096225</v>
      </c>
      <c r="G2292">
        <f>LN(F2292/参数实验室!$E$58)/参数实验室!$E$59</f>
        <v>0.7452525060487214</v>
      </c>
      <c r="H2292">
        <f>INDEX(神经网络!$F$10:$BN$70,MATCH(ROUND(G2292*2,1)/2,神经网络!$D$10:$D$70,0),MATCH(ROUND(E2292*2,1)/2,神经网络!$F$8:$BN$8,0))</f>
        <v>1.9844255359426413</v>
      </c>
      <c r="I2292">
        <f t="shared" si="120"/>
        <v>2072.9174374308982</v>
      </c>
      <c r="J2292">
        <f t="shared" si="121"/>
        <v>292.93643509835965</v>
      </c>
      <c r="K2292">
        <f t="shared" si="122"/>
        <v>7.0763387174247274</v>
      </c>
    </row>
    <row r="2293" spans="1:11">
      <c r="A2293" s="862">
        <v>42696</v>
      </c>
      <c r="B2293">
        <v>740.75400000000002</v>
      </c>
      <c r="C2293">
        <v>4396.7425219999996</v>
      </c>
      <c r="D2293">
        <v>1.8925909999999999</v>
      </c>
      <c r="E2293">
        <f>LN(D2293/参数实验室!$E$53)/参数实验室!$E$55</f>
        <v>5.9651500726358352E-2</v>
      </c>
      <c r="F2293">
        <f t="shared" si="119"/>
        <v>5.9354961593187472</v>
      </c>
      <c r="G2293">
        <f>LN(F2293/参数实验室!$E$58)/参数实验室!$E$59</f>
        <v>0.74420911058869144</v>
      </c>
      <c r="H2293">
        <f>INDEX(神经网络!$F$10:$BN$70,MATCH(ROUND(G2293*2,1)/2,神经网络!$D$10:$D$70,0),MATCH(ROUND(E2293*2,1)/2,神经网络!$F$8:$BN$8,0))</f>
        <v>1.9844255359426413</v>
      </c>
      <c r="I2293">
        <f t="shared" si="120"/>
        <v>2110.0450013791337</v>
      </c>
      <c r="J2293">
        <f t="shared" si="121"/>
        <v>295.58038386337302</v>
      </c>
      <c r="K2293">
        <f t="shared" si="122"/>
        <v>7.1386503184002423</v>
      </c>
    </row>
    <row r="2294" spans="1:11">
      <c r="A2294" s="862">
        <v>42697</v>
      </c>
      <c r="B2294">
        <v>743.08600000000001</v>
      </c>
      <c r="C2294">
        <v>4386.6450299999997</v>
      </c>
      <c r="D2294">
        <v>1.869653</v>
      </c>
      <c r="E2294">
        <f>LN(D2294/参数实验室!$E$53)/参数实验室!$E$55</f>
        <v>4.526566332466949E-2</v>
      </c>
      <c r="F2294">
        <f t="shared" si="119"/>
        <v>5.9032804143800313</v>
      </c>
      <c r="G2294">
        <f>LN(F2294/参数实验室!$E$58)/参数实验室!$E$59</f>
        <v>0.74135263203068458</v>
      </c>
      <c r="H2294">
        <f>INDEX(神经网络!$F$10:$BN$70,MATCH(ROUND(G2294*2,1)/2,神经网络!$D$10:$D$70,0),MATCH(ROUND(E2294*2,1)/2,神经网络!$F$8:$BN$8,0))</f>
        <v>1.9844255359426413</v>
      </c>
      <c r="I2294">
        <f t="shared" si="120"/>
        <v>2123.2269940381198</v>
      </c>
      <c r="J2294">
        <f t="shared" si="121"/>
        <v>296.51091337137348</v>
      </c>
      <c r="K2294">
        <f t="shared" si="122"/>
        <v>7.1607043730590245</v>
      </c>
    </row>
    <row r="2295" spans="1:11">
      <c r="A2295" s="862">
        <v>42698</v>
      </c>
      <c r="B2295">
        <v>740.66200000000003</v>
      </c>
      <c r="C2295">
        <v>4321.8436570000003</v>
      </c>
      <c r="D2295">
        <v>1.854833</v>
      </c>
      <c r="E2295">
        <f>LN(D2295/参数实验室!$E$53)/参数实验室!$E$55</f>
        <v>3.5876966279721235E-2</v>
      </c>
      <c r="F2295">
        <f t="shared" si="119"/>
        <v>5.8351092090589232</v>
      </c>
      <c r="G2295">
        <f>LN(F2295/参数实验室!$E$58)/参数实验室!$E$59</f>
        <v>0.73525633839125437</v>
      </c>
      <c r="H2295">
        <f>INDEX(神经网络!$F$10:$BN$70,MATCH(ROUND(G2295*2,1)/2,神经网络!$D$10:$D$70,0),MATCH(ROUND(E2295*2,1)/2,神经网络!$F$8:$BN$8,0))</f>
        <v>1.9844255359426413</v>
      </c>
      <c r="I2295">
        <f t="shared" si="120"/>
        <v>2109.4826261747144</v>
      </c>
      <c r="J2295">
        <f t="shared" si="121"/>
        <v>295.54367343681383</v>
      </c>
      <c r="K2295">
        <f t="shared" si="122"/>
        <v>7.1376341832799008</v>
      </c>
    </row>
    <row r="2296" spans="1:11">
      <c r="A2296" s="862">
        <v>42699</v>
      </c>
      <c r="B2296">
        <v>738.10500000000002</v>
      </c>
      <c r="C2296">
        <v>4283.6030309999996</v>
      </c>
      <c r="D2296">
        <v>1.8592930000000001</v>
      </c>
      <c r="E2296">
        <f>LN(D2296/参数实验室!$E$53)/参数实验室!$E$55</f>
        <v>3.8710312265932044E-2</v>
      </c>
      <c r="F2296">
        <f t="shared" si="119"/>
        <v>5.803514447131505</v>
      </c>
      <c r="G2296">
        <f>LN(F2296/参数实验室!$E$58)/参数实验室!$E$59</f>
        <v>0.73240674384089244</v>
      </c>
      <c r="H2296">
        <f>INDEX(神经网络!$F$10:$BN$70,MATCH(ROUND(G2296*2,1)/2,神经网络!$D$10:$D$70,0),MATCH(ROUND(E2296*2,1)/2,神经网络!$F$8:$BN$8,0))</f>
        <v>1.9844255359426413</v>
      </c>
      <c r="I2296">
        <f t="shared" si="120"/>
        <v>2095.0308434244062</v>
      </c>
      <c r="J2296">
        <f t="shared" si="121"/>
        <v>294.52336299429356</v>
      </c>
      <c r="K2296">
        <f t="shared" si="122"/>
        <v>7.1132925487646208</v>
      </c>
    </row>
    <row r="2297" spans="1:11">
      <c r="A2297" s="862">
        <v>42700</v>
      </c>
      <c r="B2297">
        <v>734.90599999999995</v>
      </c>
      <c r="C2297">
        <v>4310.8328750000001</v>
      </c>
      <c r="D2297">
        <v>1.8452519999999999</v>
      </c>
      <c r="E2297">
        <f>LN(D2297/参数实验室!$E$53)/参数实验室!$E$55</f>
        <v>2.9767246587737054E-2</v>
      </c>
      <c r="F2297">
        <f t="shared" si="119"/>
        <v>5.8658289291419585</v>
      </c>
      <c r="G2297">
        <f>LN(F2297/参数实验室!$E$58)/参数实验室!$E$59</f>
        <v>0.73801225524894076</v>
      </c>
      <c r="H2297">
        <f>INDEX(神经网络!$F$10:$BN$70,MATCH(ROUND(G2297*2,1)/2,神经网络!$D$10:$D$70,0),MATCH(ROUND(E2297*2,1)/2,神经网络!$F$8:$BN$8,0))</f>
        <v>1.9844255359426413</v>
      </c>
      <c r="I2297">
        <f t="shared" si="120"/>
        <v>2077.0122319517995</v>
      </c>
      <c r="J2297">
        <f t="shared" si="121"/>
        <v>293.2468776186102</v>
      </c>
      <c r="K2297">
        <f t="shared" si="122"/>
        <v>7.0828110731092302</v>
      </c>
    </row>
    <row r="2298" spans="1:11">
      <c r="A2298" s="862">
        <v>42701</v>
      </c>
      <c r="B2298">
        <v>736.83</v>
      </c>
      <c r="C2298">
        <v>4335.3120150000004</v>
      </c>
      <c r="D2298">
        <v>1.8268139999999999</v>
      </c>
      <c r="E2298">
        <f>LN(D2298/参数实验室!$E$53)/参数实验室!$E$55</f>
        <v>1.7919707289093572E-2</v>
      </c>
      <c r="F2298">
        <f t="shared" si="119"/>
        <v>5.883734395993649</v>
      </c>
      <c r="G2298">
        <f>LN(F2298/参数实验室!$E$58)/参数实验室!$E$59</f>
        <v>0.73961193409406722</v>
      </c>
      <c r="H2298">
        <f>INDEX(神经网络!$F$10:$BN$70,MATCH(ROUND(G2298*2,1)/2,神经网络!$D$10:$D$70,0),MATCH(ROUND(E2298*2,1)/2,神经网络!$F$8:$BN$8,0))</f>
        <v>1.8759870743677802</v>
      </c>
      <c r="I2298">
        <f t="shared" si="120"/>
        <v>2087.8028702628535</v>
      </c>
      <c r="J2298">
        <f t="shared" si="121"/>
        <v>294.01460436534819</v>
      </c>
      <c r="K2298">
        <f t="shared" si="122"/>
        <v>7.101017566013522</v>
      </c>
    </row>
    <row r="2299" spans="1:11">
      <c r="A2299" s="862">
        <v>42702</v>
      </c>
      <c r="B2299">
        <v>736.83500000000004</v>
      </c>
      <c r="C2299">
        <v>4294.2133139999996</v>
      </c>
      <c r="D2299">
        <v>1.830821</v>
      </c>
      <c r="E2299">
        <f>LN(D2299/参数实验室!$E$53)/参数实验室!$E$55</f>
        <v>2.0504586939334015E-2</v>
      </c>
      <c r="F2299">
        <f t="shared" si="119"/>
        <v>5.8279171239151228</v>
      </c>
      <c r="G2299">
        <f>LN(F2299/参数实验室!$E$58)/参数实验室!$E$59</f>
        <v>0.73460902862162569</v>
      </c>
      <c r="H2299">
        <f>INDEX(神经网络!$F$10:$BN$70,MATCH(ROUND(G2299*2,1)/2,神经网络!$D$10:$D$70,0),MATCH(ROUND(E2299*2,1)/2,神经网络!$F$8:$BN$8,0))</f>
        <v>1.8759870743677802</v>
      </c>
      <c r="I2299">
        <f t="shared" si="120"/>
        <v>2087.82944824691</v>
      </c>
      <c r="J2299">
        <f t="shared" si="121"/>
        <v>294.01659949722642</v>
      </c>
      <c r="K2299">
        <f t="shared" si="122"/>
        <v>7.1010597762749965</v>
      </c>
    </row>
    <row r="2300" spans="1:11">
      <c r="A2300" s="862">
        <v>42703</v>
      </c>
      <c r="B2300">
        <v>736.4</v>
      </c>
      <c r="C2300">
        <v>4350.2367869999998</v>
      </c>
      <c r="D2300">
        <v>1.833434</v>
      </c>
      <c r="E2300">
        <f>LN(D2300/参数实验室!$E$53)/参数实验室!$E$55</f>
        <v>2.2187164024736718E-2</v>
      </c>
      <c r="F2300">
        <f t="shared" si="119"/>
        <v>5.9074372447039654</v>
      </c>
      <c r="G2300">
        <f>LN(F2300/参数实验室!$E$58)/参数实验室!$E$59</f>
        <v>0.74172208109465876</v>
      </c>
      <c r="H2300">
        <f>INDEX(神经网络!$F$10:$BN$70,MATCH(ROUND(G2300*2,1)/2,神经网络!$D$10:$D$70,0),MATCH(ROUND(E2300*2,1)/2,神经网络!$F$8:$BN$8,0))</f>
        <v>1.8759870743677802</v>
      </c>
      <c r="I2300">
        <f t="shared" si="120"/>
        <v>2085.5171498892014</v>
      </c>
      <c r="J2300">
        <f t="shared" si="121"/>
        <v>293.8430230238215</v>
      </c>
      <c r="K2300">
        <f t="shared" si="122"/>
        <v>7.0973852924189762</v>
      </c>
    </row>
    <row r="2301" spans="1:11">
      <c r="A2301" s="862">
        <v>42704</v>
      </c>
      <c r="B2301">
        <v>747.15300000000002</v>
      </c>
      <c r="C2301">
        <v>4366.2599520000003</v>
      </c>
      <c r="D2301">
        <v>1.857418</v>
      </c>
      <c r="E2301">
        <f>LN(D2301/参数实验室!$E$53)/参数实验室!$E$55</f>
        <v>3.7519992372832191E-2</v>
      </c>
      <c r="F2301">
        <f t="shared" si="119"/>
        <v>5.8438632408623139</v>
      </c>
      <c r="G2301">
        <f>LN(F2301/参数实验室!$E$58)/参数实验室!$E$59</f>
        <v>0.73604315244796015</v>
      </c>
      <c r="H2301">
        <f>INDEX(神经网络!$F$10:$BN$70,MATCH(ROUND(G2301*2,1)/2,神经网络!$D$10:$D$70,0),MATCH(ROUND(E2301*2,1)/2,神经网络!$F$8:$BN$8,0))</f>
        <v>1.9844255359426413</v>
      </c>
      <c r="I2301">
        <f t="shared" si="120"/>
        <v>2142.6465249404205</v>
      </c>
      <c r="J2301">
        <f t="shared" si="121"/>
        <v>298.13375364111533</v>
      </c>
      <c r="K2301">
        <f t="shared" si="122"/>
        <v>7.186863274527699</v>
      </c>
    </row>
    <row r="2302" spans="1:11">
      <c r="A2302" s="862">
        <v>42705</v>
      </c>
      <c r="B2302">
        <v>753.49</v>
      </c>
      <c r="C2302">
        <v>4362.0501789999998</v>
      </c>
      <c r="D2302">
        <v>1.882585</v>
      </c>
      <c r="E2302">
        <f>LN(D2302/参数实验室!$E$53)/参数实验室!$E$55</f>
        <v>5.3397679128751464E-2</v>
      </c>
      <c r="F2302">
        <f t="shared" si="119"/>
        <v>5.7891281622848343</v>
      </c>
      <c r="G2302">
        <f>LN(F2302/参数实验室!$E$58)/参数实验室!$E$59</f>
        <v>0.73110407215554274</v>
      </c>
      <c r="H2302">
        <f>INDEX(神经网络!$F$10:$BN$70,MATCH(ROUND(G2302*2,1)/2,神经网络!$D$10:$D$70,0),MATCH(ROUND(E2302*2,1)/2,神经网络!$F$8:$BN$8,0))</f>
        <v>1.9844255359426413</v>
      </c>
      <c r="I2302">
        <f t="shared" si="120"/>
        <v>2178.7093296763019</v>
      </c>
      <c r="J2302">
        <f t="shared" si="121"/>
        <v>300.66238378356775</v>
      </c>
      <c r="K2302">
        <f t="shared" si="122"/>
        <v>7.2463648503653486</v>
      </c>
    </row>
    <row r="2303" spans="1:11">
      <c r="A2303" s="862">
        <v>42706</v>
      </c>
      <c r="B2303">
        <v>773.41899999999998</v>
      </c>
      <c r="C2303">
        <v>4334.7417679999999</v>
      </c>
      <c r="D2303">
        <v>1.9239980000000001</v>
      </c>
      <c r="E2303">
        <f>LN(D2303/参数实验室!$E$53)/参数实验室!$E$55</f>
        <v>7.9068496655196094E-2</v>
      </c>
      <c r="F2303">
        <f t="shared" si="119"/>
        <v>5.604648667798438</v>
      </c>
      <c r="G2303">
        <f>LN(F2303/参数实验室!$E$58)/参数实验室!$E$59</f>
        <v>0.71410650016351196</v>
      </c>
      <c r="H2303">
        <f>INDEX(神经网络!$F$10:$BN$70,MATCH(ROUND(G2303*2,1)/2,神经网络!$D$10:$D$70,0),MATCH(ROUND(E2303*2,1)/2,神经网络!$F$8:$BN$8,0))</f>
        <v>2.0551847603718651</v>
      </c>
      <c r="I2303">
        <f t="shared" si="120"/>
        <v>2293.0608951219597</v>
      </c>
      <c r="J2303">
        <f t="shared" si="121"/>
        <v>308.61458042376563</v>
      </c>
      <c r="K2303">
        <f t="shared" si="122"/>
        <v>7.4301767984302822</v>
      </c>
    </row>
    <row r="2304" spans="1:11">
      <c r="A2304" s="862">
        <v>42707</v>
      </c>
      <c r="B2304">
        <v>768.92399999999998</v>
      </c>
      <c r="C2304">
        <v>4288.091786</v>
      </c>
      <c r="D2304">
        <v>1.8939509999999999</v>
      </c>
      <c r="E2304">
        <f>LN(D2304/参数实验室!$E$53)/参数实验室!$E$55</f>
        <v>6.0498957049723925E-2</v>
      </c>
      <c r="F2304">
        <f t="shared" si="119"/>
        <v>5.5767433270388231</v>
      </c>
      <c r="G2304">
        <f>LN(F2304/参数实验室!$E$58)/参数实验室!$E$59</f>
        <v>0.71148674381544597</v>
      </c>
      <c r="H2304">
        <f>INDEX(神经网络!$F$10:$BN$70,MATCH(ROUND(G2304*2,1)/2,神经网络!$D$10:$D$70,0),MATCH(ROUND(E2304*2,1)/2,神经网络!$F$8:$BN$8,0))</f>
        <v>1.9518375469254792</v>
      </c>
      <c r="I2304">
        <f t="shared" si="120"/>
        <v>2265.6715708240877</v>
      </c>
      <c r="J2304">
        <f t="shared" si="121"/>
        <v>306.82095686524843</v>
      </c>
      <c r="K2304">
        <f t="shared" si="122"/>
        <v>7.3843442572247096</v>
      </c>
    </row>
    <row r="2305" spans="1:11">
      <c r="A2305" s="862">
        <v>42708</v>
      </c>
      <c r="B2305">
        <v>770.39499999999998</v>
      </c>
      <c r="C2305">
        <v>4200.2720559999998</v>
      </c>
      <c r="D2305">
        <v>1.8932770000000001</v>
      </c>
      <c r="E2305">
        <f>LN(D2305/参数实验室!$E$53)/参数实验室!$E$55</f>
        <v>6.0079043754389057E-2</v>
      </c>
      <c r="F2305">
        <f t="shared" si="119"/>
        <v>5.4521019165493021</v>
      </c>
      <c r="G2305">
        <f>LN(F2305/参数实验室!$E$58)/参数实验室!$E$59</f>
        <v>0.69962306595585988</v>
      </c>
      <c r="H2305">
        <f>INDEX(神经网络!$F$10:$BN$70,MATCH(ROUND(G2305*2,1)/2,神经网络!$D$10:$D$70,0),MATCH(ROUND(E2305*2,1)/2,神经网络!$F$8:$BN$8,0))</f>
        <v>1.9518375469254792</v>
      </c>
      <c r="I2305">
        <f t="shared" si="120"/>
        <v>2274.1315614070545</v>
      </c>
      <c r="J2305">
        <f t="shared" si="121"/>
        <v>307.40792466381993</v>
      </c>
      <c r="K2305">
        <f t="shared" si="122"/>
        <v>7.3977649206474938</v>
      </c>
    </row>
    <row r="2306" spans="1:11">
      <c r="A2306" s="862">
        <v>42709</v>
      </c>
      <c r="B2306">
        <v>751.71299999999997</v>
      </c>
      <c r="C2306">
        <v>4188.1162329999997</v>
      </c>
      <c r="D2306">
        <v>1.857812</v>
      </c>
      <c r="E2306">
        <f>LN(D2306/参数实验室!$E$53)/参数实验室!$E$55</f>
        <v>3.7770217946951692E-2</v>
      </c>
      <c r="F2306">
        <f t="shared" si="119"/>
        <v>5.5714298315979631</v>
      </c>
      <c r="G2306">
        <f>LN(F2306/参数实验室!$E$58)/参数实验室!$E$59</f>
        <v>0.7109864269049484</v>
      </c>
      <c r="H2306">
        <f>INDEX(神经网络!$F$10:$BN$70,MATCH(ROUND(G2306*2,1)/2,神经网络!$D$10:$D$70,0),MATCH(ROUND(E2306*2,1)/2,神经网络!$F$8:$BN$8,0))</f>
        <v>1.9518375469254792</v>
      </c>
      <c r="I2306">
        <f t="shared" si="120"/>
        <v>2166.492682456957</v>
      </c>
      <c r="J2306">
        <f t="shared" si="121"/>
        <v>299.95331391404937</v>
      </c>
      <c r="K2306">
        <f t="shared" si="122"/>
        <v>7.2227662838149485</v>
      </c>
    </row>
    <row r="2307" spans="1:11">
      <c r="A2307" s="862">
        <v>42710</v>
      </c>
      <c r="B2307">
        <v>764.39499999999998</v>
      </c>
      <c r="C2307">
        <v>4197.9298419999996</v>
      </c>
      <c r="D2307">
        <v>1.8719699999999999</v>
      </c>
      <c r="E2307">
        <f>LN(D2307/参数实验室!$E$53)/参数实验室!$E$55</f>
        <v>4.6726787877136314E-2</v>
      </c>
      <c r="F2307">
        <f t="shared" si="119"/>
        <v>5.4918332040371789</v>
      </c>
      <c r="G2307">
        <f>LN(F2307/参数实验室!$E$58)/参数实验室!$E$59</f>
        <v>0.70343398374021071</v>
      </c>
      <c r="H2307">
        <f>INDEX(神经网络!$F$10:$BN$70,MATCH(ROUND(G2307*2,1)/2,神经网络!$D$10:$D$70,0),MATCH(ROUND(E2307*2,1)/2,神经网络!$F$8:$BN$8,0))</f>
        <v>1.9518375469254792</v>
      </c>
      <c r="I2307">
        <f t="shared" si="120"/>
        <v>2237.8332537059669</v>
      </c>
      <c r="J2307">
        <f t="shared" si="121"/>
        <v>305.01376640995937</v>
      </c>
      <c r="K2307">
        <f t="shared" si="122"/>
        <v>7.3368270555308834</v>
      </c>
    </row>
    <row r="2308" spans="1:11">
      <c r="A2308" s="862">
        <v>42711</v>
      </c>
      <c r="B2308">
        <v>766.54399999999998</v>
      </c>
      <c r="C2308">
        <v>4123.5933500000001</v>
      </c>
      <c r="D2308">
        <v>1.883983</v>
      </c>
      <c r="E2308">
        <f>LN(D2308/参数实验室!$E$53)/参数实验室!$E$55</f>
        <v>5.4273433986122409E-2</v>
      </c>
      <c r="F2308">
        <f t="shared" ref="F2308:F2371" si="123">C2308/B2308</f>
        <v>5.3794607354568038</v>
      </c>
      <c r="G2308">
        <f>LN(F2308/参数实验室!$E$58)/参数实验室!$E$59</f>
        <v>0.69258316037255263</v>
      </c>
      <c r="H2308">
        <f>INDEX(神经网络!$F$10:$BN$70,MATCH(ROUND(G2308*2,1)/2,神经网络!$D$10:$D$70,0),MATCH(ROUND(E2308*2,1)/2,神经网络!$F$8:$BN$8,0))</f>
        <v>1.9518375469254792</v>
      </c>
      <c r="I2308">
        <f t="shared" si="120"/>
        <v>2250.1130162566983</v>
      </c>
      <c r="J2308">
        <f t="shared" si="121"/>
        <v>305.87127409121712</v>
      </c>
      <c r="K2308">
        <f t="shared" si="122"/>
        <v>7.3564051509644814</v>
      </c>
    </row>
    <row r="2309" spans="1:11">
      <c r="A2309" s="862">
        <v>42712</v>
      </c>
      <c r="B2309">
        <v>772.76499999999999</v>
      </c>
      <c r="C2309">
        <v>4157.6338919999998</v>
      </c>
      <c r="D2309">
        <v>1.887246</v>
      </c>
      <c r="E2309">
        <f>LN(D2309/参数实验室!$E$53)/参数实验室!$E$55</f>
        <v>5.6314962514732066E-2</v>
      </c>
      <c r="F2309">
        <f t="shared" si="123"/>
        <v>5.3802047090642047</v>
      </c>
      <c r="G2309">
        <f>LN(F2309/参数实验室!$E$58)/参数实验室!$E$59</f>
        <v>0.69265574210075342</v>
      </c>
      <c r="H2309">
        <f>INDEX(神经网络!$F$10:$BN$70,MATCH(ROUND(G2309*2,1)/2,神经网络!$D$10:$D$70,0),MATCH(ROUND(E2309*2,1)/2,神经网络!$F$8:$BN$8,0))</f>
        <v>1.9518375469254792</v>
      </c>
      <c r="I2309">
        <f t="shared" si="120"/>
        <v>2285.7557587348779</v>
      </c>
      <c r="J2309">
        <f t="shared" si="121"/>
        <v>308.35361717409489</v>
      </c>
      <c r="K2309">
        <f t="shared" si="122"/>
        <v>7.4127742676822619</v>
      </c>
    </row>
    <row r="2310" spans="1:11">
      <c r="A2310" s="862">
        <v>42713</v>
      </c>
      <c r="B2310">
        <v>773.19200000000001</v>
      </c>
      <c r="C2310">
        <v>4191.8110740000002</v>
      </c>
      <c r="D2310">
        <v>1.8959140000000001</v>
      </c>
      <c r="E2310">
        <f>LN(D2310/参数实验室!$E$53)/参数实验室!$E$55</f>
        <v>6.1721088088702261E-2</v>
      </c>
      <c r="F2310">
        <f t="shared" si="123"/>
        <v>5.4214361685066583</v>
      </c>
      <c r="G2310">
        <f>LN(F2310/参数实验室!$E$58)/参数实验室!$E$59</f>
        <v>0.69666265244740633</v>
      </c>
      <c r="H2310">
        <f>INDEX(神经网络!$F$10:$BN$70,MATCH(ROUND(G2310*2,1)/2,神经网络!$D$10:$D$70,0),MATCH(ROUND(E2310*2,1)/2,神经网络!$F$8:$BN$8,0))</f>
        <v>1.9518375469254792</v>
      </c>
      <c r="I2310">
        <f t="shared" si="120"/>
        <v>2288.220968741608</v>
      </c>
      <c r="J2310">
        <f t="shared" si="121"/>
        <v>308.52400143649464</v>
      </c>
      <c r="K2310">
        <f t="shared" si="122"/>
        <v>7.4166708524704728</v>
      </c>
    </row>
    <row r="2311" spans="1:11">
      <c r="A2311" s="862">
        <v>42714</v>
      </c>
      <c r="B2311">
        <v>775.15599999999995</v>
      </c>
      <c r="C2311">
        <v>4293.6451889999998</v>
      </c>
      <c r="D2311">
        <v>1.901502</v>
      </c>
      <c r="E2311">
        <f>LN(D2311/参数实验室!$E$53)/参数实验室!$E$55</f>
        <v>6.5193167990268447E-2</v>
      </c>
      <c r="F2311">
        <f t="shared" si="123"/>
        <v>5.5390723789791991</v>
      </c>
      <c r="G2311">
        <f>LN(F2311/参数实验室!$E$58)/参数实验室!$E$59</f>
        <v>0.70792932156016775</v>
      </c>
      <c r="H2311">
        <f>INDEX(神经网络!$F$10:$BN$70,MATCH(ROUND(G2311*2,1)/2,神经网络!$D$10:$D$70,0),MATCH(ROUND(E2311*2,1)/2,神经网络!$F$8:$BN$8,0))</f>
        <v>1.9518375469254792</v>
      </c>
      <c r="I2311">
        <f t="shared" si="120"/>
        <v>2299.5657404454219</v>
      </c>
      <c r="J2311">
        <f t="shared" si="121"/>
        <v>309.30768923825832</v>
      </c>
      <c r="K2311">
        <f t="shared" si="122"/>
        <v>7.4345573047622384</v>
      </c>
    </row>
    <row r="2312" spans="1:11">
      <c r="A2312" s="862">
        <v>42715</v>
      </c>
      <c r="B2312">
        <v>768.59799999999996</v>
      </c>
      <c r="C2312">
        <v>4228.2959080000001</v>
      </c>
      <c r="D2312">
        <v>1.888023</v>
      </c>
      <c r="E2312">
        <f>LN(D2312/参数实验室!$E$53)/参数实验室!$E$55</f>
        <v>5.6800579981201069E-2</v>
      </c>
      <c r="F2312">
        <f t="shared" si="123"/>
        <v>5.5013100580537557</v>
      </c>
      <c r="G2312">
        <f>LN(F2312/参数实验室!$E$58)/参数实验室!$E$59</f>
        <v>0.70433890533722188</v>
      </c>
      <c r="H2312">
        <f>INDEX(神经网络!$F$10:$BN$70,MATCH(ROUND(G2312*2,1)/2,神经网络!$D$10:$D$70,0),MATCH(ROUND(E2312*2,1)/2,神经网络!$F$8:$BN$8,0))</f>
        <v>1.9518375469254792</v>
      </c>
      <c r="I2312">
        <f t="shared" si="120"/>
        <v>2261.5930125460268</v>
      </c>
      <c r="J2312">
        <f t="shared" si="121"/>
        <v>306.69087426678868</v>
      </c>
      <c r="K2312">
        <f t="shared" si="122"/>
        <v>7.3741777219581683</v>
      </c>
    </row>
    <row r="2313" spans="1:11">
      <c r="A2313" s="862">
        <v>42716</v>
      </c>
      <c r="B2313">
        <v>780.12</v>
      </c>
      <c r="C2313">
        <v>4263.4527070000004</v>
      </c>
      <c r="D2313">
        <v>1.9048639999999999</v>
      </c>
      <c r="E2313">
        <f>LN(D2313/参数实验室!$E$53)/参数实验室!$E$55</f>
        <v>6.7277219517457409E-2</v>
      </c>
      <c r="F2313">
        <f t="shared" si="123"/>
        <v>5.465124220632724</v>
      </c>
      <c r="G2313">
        <f>LN(F2313/参数实验室!$E$58)/参数实验室!$E$59</f>
        <v>0.70087518111846925</v>
      </c>
      <c r="H2313">
        <f>INDEX(神经网络!$F$10:$BN$70,MATCH(ROUND(G2313*2,1)/2,神经网络!$D$10:$D$70,0),MATCH(ROUND(E2313*2,1)/2,神经网络!$F$8:$BN$8,0))</f>
        <v>1.9518375469254792</v>
      </c>
      <c r="I2313">
        <f t="shared" si="120"/>
        <v>2327.7669143537532</v>
      </c>
      <c r="J2313">
        <f t="shared" si="121"/>
        <v>311.2884561669523</v>
      </c>
      <c r="K2313">
        <f t="shared" si="122"/>
        <v>7.4778452854201243</v>
      </c>
    </row>
    <row r="2314" spans="1:11">
      <c r="A2314" s="862">
        <v>42717</v>
      </c>
      <c r="B2314">
        <v>781.452</v>
      </c>
      <c r="C2314">
        <v>4165.8122549999998</v>
      </c>
      <c r="D2314">
        <v>1.903376</v>
      </c>
      <c r="E2314">
        <f>LN(D2314/参数实验室!$E$53)/参数实验室!$E$55</f>
        <v>6.6355285544615825E-2</v>
      </c>
      <c r="F2314">
        <f t="shared" si="123"/>
        <v>5.3308613388922161</v>
      </c>
      <c r="G2314">
        <f>LN(F2314/参数实验室!$E$58)/参数实验室!$E$59</f>
        <v>0.68781994883314734</v>
      </c>
      <c r="H2314">
        <f>INDEX(神经网络!$F$10:$BN$70,MATCH(ROUND(G2314*2,1)/2,神经网络!$D$10:$D$70,0),MATCH(ROUND(E2314*2,1)/2,神经网络!$F$8:$BN$8,0))</f>
        <v>1.9518375469254792</v>
      </c>
      <c r="I2314">
        <f t="shared" si="120"/>
        <v>2335.5244891560274</v>
      </c>
      <c r="J2314">
        <f t="shared" si="121"/>
        <v>311.81995929930935</v>
      </c>
      <c r="K2314">
        <f t="shared" si="122"/>
        <v>7.4899775319199726</v>
      </c>
    </row>
    <row r="2315" spans="1:11">
      <c r="A2315" s="862">
        <v>42718</v>
      </c>
      <c r="B2315">
        <v>781.48900000000003</v>
      </c>
      <c r="C2315">
        <v>4258.4057720000001</v>
      </c>
      <c r="D2315">
        <v>1.8962680000000001</v>
      </c>
      <c r="E2315">
        <f>LN(D2315/参数实验室!$E$53)/参数实验室!$E$55</f>
        <v>6.1941347901959896E-2</v>
      </c>
      <c r="F2315">
        <f t="shared" si="123"/>
        <v>5.4490924018124378</v>
      </c>
      <c r="G2315">
        <f>LN(F2315/参数实验室!$E$58)/参数实验室!$E$59</f>
        <v>0.69933327091664554</v>
      </c>
      <c r="H2315">
        <f>INDEX(神经网络!$F$10:$BN$70,MATCH(ROUND(G2315*2,1)/2,神经网络!$D$10:$D$70,0),MATCH(ROUND(E2315*2,1)/2,神经网络!$F$8:$BN$8,0))</f>
        <v>1.9518375469254792</v>
      </c>
      <c r="I2315">
        <f t="shared" si="120"/>
        <v>2335.7403269585016</v>
      </c>
      <c r="J2315">
        <f t="shared" si="121"/>
        <v>311.83472327520815</v>
      </c>
      <c r="K2315">
        <f t="shared" si="122"/>
        <v>7.4903150695540273</v>
      </c>
    </row>
    <row r="2316" spans="1:11">
      <c r="A2316" s="862">
        <v>42719</v>
      </c>
      <c r="B2316">
        <v>779.55499999999995</v>
      </c>
      <c r="C2316">
        <v>4342.0887149999999</v>
      </c>
      <c r="D2316">
        <v>1.8913629999999999</v>
      </c>
      <c r="E2316">
        <f>LN(D2316/参数实验室!$E$53)/参数实验室!$E$55</f>
        <v>5.8885774169186701E-2</v>
      </c>
      <c r="F2316">
        <f t="shared" si="123"/>
        <v>5.5699581363726747</v>
      </c>
      <c r="G2316">
        <f>LN(F2316/参数实验室!$E$58)/参数实验室!$E$59</f>
        <v>0.71084776820355688</v>
      </c>
      <c r="H2316">
        <f>INDEX(神经网络!$F$10:$BN$70,MATCH(ROUND(G2316*2,1)/2,神经网络!$D$10:$D$70,0),MATCH(ROUND(E2316*2,1)/2,神经网络!$F$8:$BN$8,0))</f>
        <v>1.9518375469254792</v>
      </c>
      <c r="I2316">
        <f t="shared" si="120"/>
        <v>2324.4579182671064</v>
      </c>
      <c r="J2316">
        <f t="shared" si="121"/>
        <v>311.06300626471369</v>
      </c>
      <c r="K2316">
        <f t="shared" si="122"/>
        <v>7.472627318109951</v>
      </c>
    </row>
    <row r="2317" spans="1:11">
      <c r="A2317" s="862">
        <v>42720</v>
      </c>
      <c r="B2317">
        <v>783.97199999999998</v>
      </c>
      <c r="C2317">
        <v>4454.6954189999997</v>
      </c>
      <c r="D2317">
        <v>1.903735</v>
      </c>
      <c r="E2317">
        <f>LN(D2317/参数实验室!$E$53)/参数实验室!$E$55</f>
        <v>6.6577780457867039E-2</v>
      </c>
      <c r="F2317">
        <f t="shared" si="123"/>
        <v>5.6822123991673168</v>
      </c>
      <c r="G2317">
        <f>LN(F2317/参数实验室!$E$58)/参数实验室!$E$59</f>
        <v>0.72132024694718211</v>
      </c>
      <c r="H2317">
        <f>INDEX(神经网络!$F$10:$BN$70,MATCH(ROUND(G2317*2,1)/2,神经网络!$D$10:$D$70,0),MATCH(ROUND(E2317*2,1)/2,神经网络!$F$8:$BN$8,0))</f>
        <v>1.9518375469254792</v>
      </c>
      <c r="I2317">
        <f t="shared" si="120"/>
        <v>2350.16459842827</v>
      </c>
      <c r="J2317">
        <f t="shared" si="121"/>
        <v>312.82550576593076</v>
      </c>
      <c r="K2317">
        <f t="shared" si="122"/>
        <v>7.5127013466311228</v>
      </c>
    </row>
    <row r="2318" spans="1:11">
      <c r="A2318" s="862">
        <v>42721</v>
      </c>
      <c r="B2318">
        <v>790.22400000000005</v>
      </c>
      <c r="C2318">
        <v>4501.2364100000004</v>
      </c>
      <c r="D2318">
        <v>1.919203</v>
      </c>
      <c r="E2318">
        <f>LN(D2318/参数实验室!$E$53)/参数实验室!$E$55</f>
        <v>7.6124638272493925E-2</v>
      </c>
      <c r="F2318">
        <f t="shared" si="123"/>
        <v>5.696152496001134</v>
      </c>
      <c r="G2318">
        <f>LN(F2318/参数实验室!$E$58)/参数实验室!$E$59</f>
        <v>0.72260628758873535</v>
      </c>
      <c r="H2318">
        <f>INDEX(神经网络!$F$10:$BN$70,MATCH(ROUND(G2318*2,1)/2,神经网络!$D$10:$D$70,0),MATCH(ROUND(E2318*2,1)/2,神经网络!$F$8:$BN$8,0))</f>
        <v>2.0551847603718651</v>
      </c>
      <c r="I2318">
        <f t="shared" si="120"/>
        <v>2386.746002079396</v>
      </c>
      <c r="J2318">
        <f t="shared" si="121"/>
        <v>315.32021866645351</v>
      </c>
      <c r="K2318">
        <f t="shared" si="122"/>
        <v>7.5692767567312318</v>
      </c>
    </row>
    <row r="2319" spans="1:11">
      <c r="A2319" s="862">
        <v>42722</v>
      </c>
      <c r="B2319">
        <v>790.90300000000002</v>
      </c>
      <c r="C2319">
        <v>4524.0054579999996</v>
      </c>
      <c r="D2319">
        <v>1.918922</v>
      </c>
      <c r="E2319">
        <f>LN(D2319/参数实验室!$E$53)/参数实验室!$E$55</f>
        <v>7.5951892120584549E-2</v>
      </c>
      <c r="F2319">
        <f t="shared" si="123"/>
        <v>5.7200509518866403</v>
      </c>
      <c r="G2319">
        <f>LN(F2319/参数实验室!$E$58)/参数实验室!$E$59</f>
        <v>0.72480372907174062</v>
      </c>
      <c r="H2319">
        <f>INDEX(神经网络!$F$10:$BN$70,MATCH(ROUND(G2319*2,1)/2,神经网络!$D$10:$D$70,0),MATCH(ROUND(E2319*2,1)/2,神经网络!$F$8:$BN$8,0))</f>
        <v>2.0551847603718651</v>
      </c>
      <c r="I2319">
        <f t="shared" si="120"/>
        <v>2390.9607987990971</v>
      </c>
      <c r="J2319">
        <f t="shared" si="121"/>
        <v>315.59115757551541</v>
      </c>
      <c r="K2319">
        <f t="shared" si="122"/>
        <v>7.5761336824748717</v>
      </c>
    </row>
    <row r="2320" spans="1:11">
      <c r="A2320" s="862">
        <v>42723</v>
      </c>
      <c r="B2320">
        <v>791.73099999999999</v>
      </c>
      <c r="C2320">
        <v>4498.4809670000004</v>
      </c>
      <c r="D2320">
        <v>1.9163509999999999</v>
      </c>
      <c r="E2320">
        <f>LN(D2320/参数实验室!$E$53)/参数实验室!$E$55</f>
        <v>7.4370181486376433E-2</v>
      </c>
      <c r="F2320">
        <f t="shared" si="123"/>
        <v>5.6818300243390754</v>
      </c>
      <c r="G2320">
        <f>LN(F2320/参数实验室!$E$58)/参数实验室!$E$59</f>
        <v>0.72128492659775512</v>
      </c>
      <c r="H2320">
        <f>INDEX(神经网络!$F$10:$BN$70,MATCH(ROUND(G2320*2,1)/2,神经网络!$D$10:$D$70,0),MATCH(ROUND(E2320*2,1)/2,神经网络!$F$8:$BN$8,0))</f>
        <v>1.9518375469254792</v>
      </c>
      <c r="I2320">
        <f t="shared" si="120"/>
        <v>2396.1051479930793</v>
      </c>
      <c r="J2320">
        <f t="shared" si="121"/>
        <v>315.92155141454816</v>
      </c>
      <c r="K2320">
        <f t="shared" si="122"/>
        <v>7.5844941165439552</v>
      </c>
    </row>
    <row r="2321" spans="1:11">
      <c r="A2321" s="862">
        <v>42724</v>
      </c>
      <c r="B2321">
        <v>793.31500000000005</v>
      </c>
      <c r="C2321">
        <v>4470.0209569999997</v>
      </c>
      <c r="D2321">
        <v>1.935438</v>
      </c>
      <c r="E2321">
        <f>LN(D2321/参数实验室!$E$53)/参数实验室!$E$55</f>
        <v>8.6062480563123669E-2</v>
      </c>
      <c r="F2321">
        <f t="shared" si="123"/>
        <v>5.6346104094842522</v>
      </c>
      <c r="G2321">
        <f>LN(F2321/参数实验室!$E$58)/参数实验室!$E$59</f>
        <v>0.71690483026784302</v>
      </c>
      <c r="H2321">
        <f>INDEX(神经网络!$F$10:$BN$70,MATCH(ROUND(G2321*2,1)/2,神经网络!$D$10:$D$70,0),MATCH(ROUND(E2321*2,1)/2,神经网络!$F$8:$BN$8,0))</f>
        <v>2.0551847603718651</v>
      </c>
      <c r="I2321">
        <f t="shared" si="120"/>
        <v>2405.4619419835476</v>
      </c>
      <c r="J2321">
        <f t="shared" si="121"/>
        <v>316.55360919356735</v>
      </c>
      <c r="K2321">
        <f t="shared" si="122"/>
        <v>7.5989085959612197</v>
      </c>
    </row>
    <row r="2322" spans="1:11">
      <c r="A2322" s="862">
        <v>42725</v>
      </c>
      <c r="B2322">
        <v>809.51300000000003</v>
      </c>
      <c r="C2322">
        <v>4412.5502969999998</v>
      </c>
      <c r="D2322">
        <v>1.995463</v>
      </c>
      <c r="E2322">
        <f>LN(D2322/参数实验室!$E$53)/参数实验室!$E$55</f>
        <v>0.12209503049897022</v>
      </c>
      <c r="F2322">
        <f t="shared" si="123"/>
        <v>5.4508702108551681</v>
      </c>
      <c r="G2322">
        <f>LN(F2322/参数实验室!$E$58)/参数实验室!$E$59</f>
        <v>0.6995044807281533</v>
      </c>
      <c r="H2322">
        <f>INDEX(神经网络!$F$10:$BN$70,MATCH(ROUND(G2322*2,1)/2,神经网络!$D$10:$D$70,0),MATCH(ROUND(E2322*2,1)/2,神经网络!$F$8:$BN$8,0))</f>
        <v>2.0551847603718651</v>
      </c>
      <c r="I2322">
        <f t="shared" si="120"/>
        <v>2506.4023578393171</v>
      </c>
      <c r="J2322">
        <f t="shared" si="121"/>
        <v>323.01703842623959</v>
      </c>
      <c r="K2322">
        <f t="shared" si="122"/>
        <v>7.7593503118308416</v>
      </c>
    </row>
    <row r="2323" spans="1:11">
      <c r="A2323" s="862">
        <v>42726</v>
      </c>
      <c r="B2323">
        <v>860.12599999999998</v>
      </c>
      <c r="C2323">
        <v>4341.6799300000002</v>
      </c>
      <c r="D2323">
        <v>2.057906</v>
      </c>
      <c r="E2323">
        <f>LN(D2323/参数实验室!$E$53)/参数实验室!$E$55</f>
        <v>0.15844659890165003</v>
      </c>
      <c r="F2323">
        <f t="shared" si="123"/>
        <v>5.047725484405774</v>
      </c>
      <c r="G2323">
        <f>LN(F2323/参数实验室!$E$58)/参数实验室!$E$59</f>
        <v>0.65917599509987179</v>
      </c>
      <c r="H2323">
        <f>INDEX(神经网络!$F$10:$BN$70,MATCH(ROUND(G2323*2,1)/2,神经网络!$D$10:$D$70,0),MATCH(ROUND(E2323*2,1)/2,神经网络!$F$8:$BN$8,0))</f>
        <v>2.1134776296964115</v>
      </c>
      <c r="I2323">
        <f t="shared" si="120"/>
        <v>2828.4646755243543</v>
      </c>
      <c r="J2323">
        <f t="shared" si="121"/>
        <v>343.21296037668048</v>
      </c>
      <c r="K2323">
        <f t="shared" si="122"/>
        <v>8.2411359769749932</v>
      </c>
    </row>
    <row r="2324" spans="1:11">
      <c r="A2324" s="862">
        <v>42727</v>
      </c>
      <c r="B2324">
        <v>913.31100000000004</v>
      </c>
      <c r="C2324">
        <v>4328.9860580000004</v>
      </c>
      <c r="D2324">
        <v>2.1775180000000001</v>
      </c>
      <c r="E2324">
        <f>LN(D2324/参数实验室!$E$53)/参数实验室!$E$55</f>
        <v>0.22509880542762051</v>
      </c>
      <c r="F2324">
        <f t="shared" si="123"/>
        <v>4.7398816591500594</v>
      </c>
      <c r="G2324">
        <f>LN(F2324/参数实验室!$E$58)/参数实验室!$E$59</f>
        <v>0.62614925331536198</v>
      </c>
      <c r="H2324">
        <f>INDEX(神经网络!$F$10:$BN$70,MATCH(ROUND(G2324*2,1)/2,神经网络!$D$10:$D$70,0),MATCH(ROUND(E2324*2,1)/2,神经网络!$F$8:$BN$8,0))</f>
        <v>2.2829348029117229</v>
      </c>
      <c r="I2324">
        <f t="shared" si="120"/>
        <v>3198.1017313406351</v>
      </c>
      <c r="J2324">
        <f t="shared" si="121"/>
        <v>364.43517816527634</v>
      </c>
      <c r="K2324">
        <f t="shared" si="122"/>
        <v>8.7755022647408971</v>
      </c>
    </row>
    <row r="2325" spans="1:11">
      <c r="A2325" s="862">
        <v>42728</v>
      </c>
      <c r="B2325">
        <v>891.23</v>
      </c>
      <c r="C2325">
        <v>4402.8127489999997</v>
      </c>
      <c r="D2325">
        <v>2.1163539999999998</v>
      </c>
      <c r="E2325">
        <f>LN(D2325/参数实验室!$E$53)/参数实验室!$E$55</f>
        <v>0.19148657457721696</v>
      </c>
      <c r="F2325">
        <f t="shared" si="123"/>
        <v>4.9401532140973705</v>
      </c>
      <c r="G2325">
        <f>LN(F2325/参数实验室!$E$58)/参数实验室!$E$59</f>
        <v>0.64786990580066195</v>
      </c>
      <c r="H2325">
        <f>INDEX(神经网络!$F$10:$BN$70,MATCH(ROUND(G2325*2,1)/2,神经网络!$D$10:$D$70,0),MATCH(ROUND(E2325*2,1)/2,神经网络!$F$8:$BN$8,0))</f>
        <v>2.2024145928488643</v>
      </c>
      <c r="I2325">
        <f t="shared" si="120"/>
        <v>3021.5850178843652</v>
      </c>
      <c r="J2325">
        <f t="shared" si="121"/>
        <v>355.62427676469372</v>
      </c>
      <c r="K2325">
        <f t="shared" si="122"/>
        <v>8.4965656601775272</v>
      </c>
    </row>
    <row r="2326" spans="1:11">
      <c r="A2326" s="862">
        <v>42729</v>
      </c>
      <c r="B2326">
        <v>868.52200000000005</v>
      </c>
      <c r="C2326">
        <v>4366.7848560000002</v>
      </c>
      <c r="D2326">
        <v>2.123888</v>
      </c>
      <c r="E2326">
        <f>LN(D2326/参数实验室!$E$53)/参数实验室!$E$55</f>
        <v>0.19567891562445808</v>
      </c>
      <c r="F2326">
        <f t="shared" si="123"/>
        <v>5.0278344774225641</v>
      </c>
      <c r="G2326">
        <f>LN(F2326/参数实验室!$E$58)/参数实验室!$E$59</f>
        <v>0.65710367573727924</v>
      </c>
      <c r="H2326">
        <f>INDEX(神经网络!$F$10:$BN$70,MATCH(ROUND(G2326*2,1)/2,神经网络!$D$10:$D$70,0),MATCH(ROUND(E2326*2,1)/2,神经网络!$F$8:$BN$8,0))</f>
        <v>2.2024145928488643</v>
      </c>
      <c r="I2326">
        <f t="shared" si="120"/>
        <v>2852.0251837993087</v>
      </c>
      <c r="J2326">
        <f t="shared" si="121"/>
        <v>346.56318582658275</v>
      </c>
      <c r="K2326">
        <f t="shared" si="122"/>
        <v>8.2294522339324221</v>
      </c>
    </row>
    <row r="2327" spans="1:11">
      <c r="A2327" s="862">
        <v>42730</v>
      </c>
      <c r="B2327">
        <v>897.47500000000002</v>
      </c>
      <c r="C2327">
        <v>4400.3274069999998</v>
      </c>
      <c r="D2327">
        <v>2.1357439999999999</v>
      </c>
      <c r="E2327">
        <f>LN(D2327/参数实验室!$E$53)/参数实验室!$E$55</f>
        <v>0.20224623908342657</v>
      </c>
      <c r="F2327">
        <f t="shared" si="123"/>
        <v>4.903008336722471</v>
      </c>
      <c r="G2327">
        <f>LN(F2327/参数实验室!$E$58)/参数实验室!$E$59</f>
        <v>0.64390863146550159</v>
      </c>
      <c r="H2327">
        <f>INDEX(神经网络!$F$10:$BN$70,MATCH(ROUND(G2327*2,1)/2,神经网络!$D$10:$D$70,0),MATCH(ROUND(E2327*2,1)/2,神经网络!$F$8:$BN$8,0))</f>
        <v>2.2024145928488643</v>
      </c>
      <c r="I2327">
        <f t="shared" ref="I2327:I2390" si="124">I2326*(1+(B2327-B2326)/B2326*H2326)</f>
        <v>3061.4196396296074</v>
      </c>
      <c r="J2327">
        <f t="shared" ref="J2327:J2390" si="125">J2326*B2327/B2326</f>
        <v>358.11619648058701</v>
      </c>
      <c r="K2327">
        <f t="shared" ref="K2327:K2390" si="126">I2327/J2327</f>
        <v>8.5486768532558202</v>
      </c>
    </row>
    <row r="2328" spans="1:11">
      <c r="A2328" s="862">
        <v>42731</v>
      </c>
      <c r="B2328">
        <v>930.351</v>
      </c>
      <c r="C2328">
        <v>4367.1304300000002</v>
      </c>
      <c r="D2328">
        <v>2.1814450000000001</v>
      </c>
      <c r="E2328">
        <f>LN(D2328/参数实验室!$E$53)/参数实验室!$E$55</f>
        <v>0.22722449093698127</v>
      </c>
      <c r="F2328">
        <f t="shared" si="123"/>
        <v>4.6940675401004572</v>
      </c>
      <c r="G2328">
        <f>LN(F2328/参数实验室!$E$58)/参数实验室!$E$59</f>
        <v>0.62105151235086575</v>
      </c>
      <c r="H2328">
        <f>INDEX(神经网络!$F$10:$BN$70,MATCH(ROUND(G2328*2,1)/2,神经网络!$D$10:$D$70,0),MATCH(ROUND(E2328*2,1)/2,神经网络!$F$8:$BN$8,0))</f>
        <v>2.2408502304294888</v>
      </c>
      <c r="I2328">
        <f t="shared" si="124"/>
        <v>3308.409174319976</v>
      </c>
      <c r="J2328">
        <f t="shared" si="125"/>
        <v>371.23458760624038</v>
      </c>
      <c r="K2328">
        <f t="shared" si="126"/>
        <v>8.9119098402251424</v>
      </c>
    </row>
    <row r="2329" spans="1:11">
      <c r="A2329" s="862">
        <v>42732</v>
      </c>
      <c r="B2329">
        <v>960.52800000000002</v>
      </c>
      <c r="C2329">
        <v>4368.9131669999997</v>
      </c>
      <c r="D2329">
        <v>2.292313</v>
      </c>
      <c r="E2329">
        <f>LN(D2329/参数实验室!$E$53)/参数实验室!$E$55</f>
        <v>0.28570940156174396</v>
      </c>
      <c r="F2329">
        <f t="shared" si="123"/>
        <v>4.5484495683624004</v>
      </c>
      <c r="G2329">
        <f>LN(F2329/参数实验室!$E$58)/参数实验室!$E$59</f>
        <v>0.60451175264923296</v>
      </c>
      <c r="H2329">
        <f>INDEX(神经网络!$F$10:$BN$70,MATCH(ROUND(G2329*2,1)/2,神经网络!$D$10:$D$70,0),MATCH(ROUND(E2329*2,1)/2,神经网络!$F$8:$BN$8,0))</f>
        <v>2.3213500398618008</v>
      </c>
      <c r="I2329">
        <f t="shared" si="124"/>
        <v>3548.8793837070034</v>
      </c>
      <c r="J2329">
        <f t="shared" si="125"/>
        <v>383.27600654403221</v>
      </c>
      <c r="K2329">
        <f t="shared" si="126"/>
        <v>9.2593309341405234</v>
      </c>
    </row>
    <row r="2330" spans="1:11">
      <c r="A2330" s="862">
        <v>42733</v>
      </c>
      <c r="B2330">
        <v>973.423</v>
      </c>
      <c r="C2330">
        <v>4367.6497440000003</v>
      </c>
      <c r="D2330">
        <v>2.265828</v>
      </c>
      <c r="E2330">
        <f>LN(D2330/参数实验室!$E$53)/参数实验室!$E$55</f>
        <v>0.27199937534248042</v>
      </c>
      <c r="F2330">
        <f t="shared" si="123"/>
        <v>4.4868980330236701</v>
      </c>
      <c r="G2330">
        <f>LN(F2330/参数实验室!$E$58)/参数实验室!$E$59</f>
        <v>0.59736071134795266</v>
      </c>
      <c r="H2330">
        <f>INDEX(神经网络!$F$10:$BN$70,MATCH(ROUND(G2330*2,1)/2,神经网络!$D$10:$D$70,0),MATCH(ROUND(E2330*2,1)/2,神经网络!$F$8:$BN$8,0))</f>
        <v>2.2408502304294888</v>
      </c>
      <c r="I2330">
        <f t="shared" si="124"/>
        <v>3659.4763437107213</v>
      </c>
      <c r="J2330">
        <f t="shared" si="125"/>
        <v>388.42145165795426</v>
      </c>
      <c r="K2330">
        <f t="shared" si="126"/>
        <v>9.42140638239845</v>
      </c>
    </row>
    <row r="2331" spans="1:11">
      <c r="A2331" s="862">
        <v>42734</v>
      </c>
      <c r="B2331">
        <v>949.298</v>
      </c>
      <c r="C2331">
        <v>4326.2283459999999</v>
      </c>
      <c r="D2331">
        <v>2.230305</v>
      </c>
      <c r="E2331">
        <f>LN(D2331/参数实验室!$E$53)/参数实验室!$E$55</f>
        <v>0.25335702355866263</v>
      </c>
      <c r="F2331">
        <f t="shared" si="123"/>
        <v>4.5572921737957941</v>
      </c>
      <c r="G2331">
        <f>LN(F2331/参数实验室!$E$58)/参数实验室!$E$59</f>
        <v>0.6055311267548068</v>
      </c>
      <c r="H2331">
        <f>INDEX(神经网络!$F$10:$BN$70,MATCH(ROUND(G2331*2,1)/2,神经网络!$D$10:$D$70,0),MATCH(ROUND(E2331*2,1)/2,神经网络!$F$8:$BN$8,0))</f>
        <v>2.2408502304294888</v>
      </c>
      <c r="I2331">
        <f t="shared" si="124"/>
        <v>3456.2418155617693</v>
      </c>
      <c r="J2331">
        <f t="shared" si="125"/>
        <v>378.79494034555654</v>
      </c>
      <c r="K2331">
        <f t="shared" si="126"/>
        <v>9.1243082930537689</v>
      </c>
    </row>
    <row r="2332" spans="1:11">
      <c r="A2332" s="862">
        <v>42735</v>
      </c>
      <c r="B2332">
        <v>952.22900000000004</v>
      </c>
      <c r="C2332">
        <v>4322.1119189999999</v>
      </c>
      <c r="D2332">
        <v>2.2443900000000001</v>
      </c>
      <c r="E2332">
        <f>LN(D2332/参数实验室!$E$53)/参数实验室!$E$55</f>
        <v>0.26078406800375314</v>
      </c>
      <c r="F2332">
        <f t="shared" si="123"/>
        <v>4.5389417030987289</v>
      </c>
      <c r="G2332">
        <f>LN(F2332/参数实验室!$E$58)/参数实验室!$E$59</f>
        <v>0.6034134741231848</v>
      </c>
      <c r="H2332">
        <f>INDEX(神经网络!$F$10:$BN$70,MATCH(ROUND(G2332*2,1)/2,神经网络!$D$10:$D$70,0),MATCH(ROUND(E2332*2,1)/2,神经网络!$F$8:$BN$8,0))</f>
        <v>2.2408502304294888</v>
      </c>
      <c r="I2332">
        <f t="shared" si="124"/>
        <v>3480.1546030193608</v>
      </c>
      <c r="J2332">
        <f t="shared" si="125"/>
        <v>379.96448665256742</v>
      </c>
      <c r="K2332">
        <f t="shared" si="126"/>
        <v>9.1591575667479432</v>
      </c>
    </row>
    <row r="2333" spans="1:11">
      <c r="A2333" s="862">
        <v>42736</v>
      </c>
      <c r="B2333">
        <v>972.94799999999998</v>
      </c>
      <c r="C2333">
        <v>4286.9068219999999</v>
      </c>
      <c r="D2333">
        <v>2.301939</v>
      </c>
      <c r="E2333">
        <f>LN(D2333/参数实验室!$E$53)/参数实验室!$E$55</f>
        <v>0.29065311006727923</v>
      </c>
      <c r="F2333">
        <f t="shared" si="123"/>
        <v>4.4061006569724182</v>
      </c>
      <c r="G2333">
        <f>LN(F2333/参数实验室!$E$58)/参数实验室!$E$59</f>
        <v>0.58782332179680552</v>
      </c>
      <c r="H2333">
        <f>INDEX(神经网络!$F$10:$BN$70,MATCH(ROUND(G2333*2,1)/2,神经网络!$D$10:$D$70,0),MATCH(ROUND(E2333*2,1)/2,神经网络!$F$8:$BN$8,0))</f>
        <v>2.3213500398618008</v>
      </c>
      <c r="I2333">
        <f t="shared" si="124"/>
        <v>3649.8377676285413</v>
      </c>
      <c r="J2333">
        <f t="shared" si="125"/>
        <v>388.23191412952366</v>
      </c>
      <c r="K2333">
        <f t="shared" si="126"/>
        <v>9.4011791272029903</v>
      </c>
    </row>
    <row r="2334" spans="1:11">
      <c r="A2334" s="862">
        <v>42737</v>
      </c>
      <c r="B2334">
        <v>1025.8800000000001</v>
      </c>
      <c r="C2334">
        <v>4325.4994660000002</v>
      </c>
      <c r="D2334">
        <v>2.335242</v>
      </c>
      <c r="E2334">
        <f>LN(D2334/参数实验室!$E$53)/参数实验室!$E$55</f>
        <v>0.30759874914584434</v>
      </c>
      <c r="F2334">
        <f t="shared" si="123"/>
        <v>4.2163795629118415</v>
      </c>
      <c r="G2334">
        <f>LN(F2334/参数实验室!$E$58)/参数实验室!$E$59</f>
        <v>0.56472278580061319</v>
      </c>
      <c r="H2334">
        <f>INDEX(神经网络!$F$10:$BN$70,MATCH(ROUND(G2334*2,1)/2,神经网络!$D$10:$D$70,0),MATCH(ROUND(E2334*2,1)/2,神经网络!$F$8:$BN$8,0))</f>
        <v>2.282978611644515</v>
      </c>
      <c r="I2334">
        <f t="shared" si="124"/>
        <v>4110.7761446431214</v>
      </c>
      <c r="J2334">
        <f t="shared" si="125"/>
        <v>409.35317824508172</v>
      </c>
      <c r="K2334">
        <f t="shared" si="126"/>
        <v>10.042125878358222</v>
      </c>
    </row>
    <row r="2335" spans="1:11">
      <c r="A2335" s="862">
        <v>42738</v>
      </c>
      <c r="B2335">
        <v>1030.47</v>
      </c>
      <c r="C2335">
        <v>4281.8931629999997</v>
      </c>
      <c r="D2335">
        <v>2.35771</v>
      </c>
      <c r="E2335">
        <f>LN(D2335/参数实验室!$E$53)/参数实验室!$E$55</f>
        <v>0.31889522028374018</v>
      </c>
      <c r="F2335">
        <f t="shared" si="123"/>
        <v>4.1552817287257264</v>
      </c>
      <c r="G2335">
        <f>LN(F2335/参数实验室!$E$58)/参数实验室!$E$59</f>
        <v>0.55706169834452957</v>
      </c>
      <c r="H2335">
        <f>INDEX(神经网络!$F$10:$BN$70,MATCH(ROUND(G2335*2,1)/2,神经网络!$D$10:$D$70,0),MATCH(ROUND(E2335*2,1)/2,神经网络!$F$8:$BN$8,0))</f>
        <v>2.282978611644515</v>
      </c>
      <c r="I2335">
        <f t="shared" si="124"/>
        <v>4152.765749987846</v>
      </c>
      <c r="J2335">
        <f t="shared" si="125"/>
        <v>411.18470930928498</v>
      </c>
      <c r="K2335">
        <f t="shared" si="126"/>
        <v>10.099514052854087</v>
      </c>
    </row>
    <row r="2336" spans="1:11">
      <c r="A2336" s="862">
        <v>42739</v>
      </c>
      <c r="B2336">
        <v>1100.52</v>
      </c>
      <c r="C2336">
        <v>4280.7067290000005</v>
      </c>
      <c r="D2336">
        <v>2.5577009999999998</v>
      </c>
      <c r="E2336">
        <f>LN(D2336/参数实验室!$E$53)/参数实验室!$E$55</f>
        <v>0.41494836891043113</v>
      </c>
      <c r="F2336">
        <f t="shared" si="123"/>
        <v>3.8897127984952573</v>
      </c>
      <c r="G2336">
        <f>LN(F2336/参数实验室!$E$58)/参数实验室!$E$59</f>
        <v>0.52239776210499467</v>
      </c>
      <c r="H2336">
        <f>INDEX(神经网络!$F$10:$BN$70,MATCH(ROUND(G2336*2,1)/2,神经网络!$D$10:$D$70,0),MATCH(ROUND(E2336*2,1)/2,神经网络!$F$8:$BN$8,0))</f>
        <v>2.3932243952667358</v>
      </c>
      <c r="I2336">
        <f t="shared" si="124"/>
        <v>4797.2496367742342</v>
      </c>
      <c r="J2336">
        <f t="shared" si="125"/>
        <v>439.13650692310722</v>
      </c>
      <c r="K2336">
        <f t="shared" si="126"/>
        <v>10.924278808853924</v>
      </c>
    </row>
    <row r="2337" spans="1:11">
      <c r="A2337" s="862">
        <v>42740</v>
      </c>
      <c r="B2337">
        <v>1032.94</v>
      </c>
      <c r="C2337">
        <v>4310.4745629999998</v>
      </c>
      <c r="D2337">
        <v>2.2370399999999999</v>
      </c>
      <c r="E2337">
        <f>LN(D2337/参数实验室!$E$53)/参数实验室!$E$55</f>
        <v>0.25691423443804812</v>
      </c>
      <c r="F2337">
        <f t="shared" si="123"/>
        <v>4.1730154345847774</v>
      </c>
      <c r="G2337">
        <f>LN(F2337/参数实验室!$E$58)/参数实验室!$E$59</f>
        <v>0.55929687826271168</v>
      </c>
      <c r="H2337">
        <f>INDEX(神经网络!$F$10:$BN$70,MATCH(ROUND(G2337*2,1)/2,神经网络!$D$10:$D$70,0),MATCH(ROUND(E2337*2,1)/2,神经网络!$F$8:$BN$8,0))</f>
        <v>2.2024758952127366</v>
      </c>
      <c r="I2337">
        <f t="shared" si="124"/>
        <v>4092.2384832282087</v>
      </c>
      <c r="J2337">
        <f t="shared" si="125"/>
        <v>412.17030445712425</v>
      </c>
      <c r="K2337">
        <f t="shared" si="126"/>
        <v>9.9285136240422709</v>
      </c>
    </row>
    <row r="2338" spans="1:11">
      <c r="A2338" s="862">
        <v>42741</v>
      </c>
      <c r="B2338">
        <v>892.19399999999996</v>
      </c>
      <c r="C2338">
        <v>4349.3492880000003</v>
      </c>
      <c r="D2338">
        <v>2.0016500000000002</v>
      </c>
      <c r="E2338">
        <f>LN(D2338/参数实验室!$E$53)/参数实验室!$E$55</f>
        <v>0.12574723605321816</v>
      </c>
      <c r="F2338">
        <f t="shared" si="123"/>
        <v>4.8748918822587921</v>
      </c>
      <c r="G2338">
        <f>LN(F2338/参数实验室!$E$58)/参数实验室!$E$59</f>
        <v>0.6408901765528443</v>
      </c>
      <c r="H2338">
        <f>INDEX(神经网络!$F$10:$BN$70,MATCH(ROUND(G2338*2,1)/2,神经网络!$D$10:$D$70,0),MATCH(ROUND(E2338*2,1)/2,神经网络!$F$8:$BN$8,0))</f>
        <v>2.1134776296964115</v>
      </c>
      <c r="I2338">
        <f t="shared" si="124"/>
        <v>2864.1403685417786</v>
      </c>
      <c r="J2338">
        <f t="shared" si="125"/>
        <v>356.00893819081404</v>
      </c>
      <c r="K2338">
        <f t="shared" si="126"/>
        <v>8.0451361224157072</v>
      </c>
    </row>
    <row r="2339" spans="1:11">
      <c r="A2339" s="862">
        <v>42742</v>
      </c>
      <c r="B2339">
        <v>892.34199999999998</v>
      </c>
      <c r="C2339">
        <v>4405.9268590000001</v>
      </c>
      <c r="D2339">
        <v>2.0252979999999998</v>
      </c>
      <c r="E2339">
        <f>LN(D2339/参数实验室!$E$53)/参数实验室!$E$55</f>
        <v>0.13960344945438208</v>
      </c>
      <c r="F2339">
        <f t="shared" si="123"/>
        <v>4.9374868144724786</v>
      </c>
      <c r="G2339">
        <f>LN(F2339/参数实验室!$E$58)/参数实验室!$E$59</f>
        <v>0.64758654446059671</v>
      </c>
      <c r="H2339">
        <f>INDEX(神经网络!$F$10:$BN$70,MATCH(ROUND(G2339*2,1)/2,神经网络!$D$10:$D$70,0),MATCH(ROUND(E2339*2,1)/2,神经网络!$F$8:$BN$8,0))</f>
        <v>2.1134776296964115</v>
      </c>
      <c r="I2339">
        <f t="shared" si="124"/>
        <v>2865.1445087807729</v>
      </c>
      <c r="J2339">
        <f t="shared" si="125"/>
        <v>356.06799409440924</v>
      </c>
      <c r="K2339">
        <f t="shared" si="126"/>
        <v>8.0466218708247546</v>
      </c>
    </row>
    <row r="2340" spans="1:11">
      <c r="A2340" s="862">
        <v>42743</v>
      </c>
      <c r="B2340">
        <v>911.99</v>
      </c>
      <c r="C2340">
        <v>4315.4699140000002</v>
      </c>
      <c r="D2340">
        <v>2.0430480000000002</v>
      </c>
      <c r="E2340">
        <f>LN(D2340/参数实验室!$E$53)/参数实验室!$E$55</f>
        <v>0.14989792930084969</v>
      </c>
      <c r="F2340">
        <f t="shared" si="123"/>
        <v>4.7319267908639349</v>
      </c>
      <c r="G2340">
        <f>LN(F2340/参数实验室!$E$58)/参数实验室!$E$59</f>
        <v>0.62526765910115789</v>
      </c>
      <c r="H2340">
        <f>INDEX(神经网络!$F$10:$BN$70,MATCH(ROUND(G2340*2,1)/2,神经网络!$D$10:$D$70,0),MATCH(ROUND(E2340*2,1)/2,神经网络!$F$8:$BN$8,0))</f>
        <v>2.1134776296964115</v>
      </c>
      <c r="I2340">
        <f t="shared" si="124"/>
        <v>2998.4755288119477</v>
      </c>
      <c r="J2340">
        <f t="shared" si="125"/>
        <v>363.90806432305135</v>
      </c>
      <c r="K2340">
        <f t="shared" si="126"/>
        <v>8.2396512272674372</v>
      </c>
    </row>
    <row r="2341" spans="1:11">
      <c r="A2341" s="862">
        <v>42744</v>
      </c>
      <c r="B2341">
        <v>907.18499999999995</v>
      </c>
      <c r="C2341">
        <v>4305.5706700000001</v>
      </c>
      <c r="D2341">
        <v>2.0205299999999999</v>
      </c>
      <c r="E2341">
        <f>LN(D2341/参数实验室!$E$53)/参数实验室!$E$55</f>
        <v>0.13682277461037051</v>
      </c>
      <c r="F2341">
        <f t="shared" si="123"/>
        <v>4.7460778892949067</v>
      </c>
      <c r="G2341">
        <f>LN(F2341/参数实验室!$E$58)/参数实验室!$E$59</f>
        <v>0.62683492288612197</v>
      </c>
      <c r="H2341">
        <f>INDEX(神经网络!$F$10:$BN$70,MATCH(ROUND(G2341*2,1)/2,神经网络!$D$10:$D$70,0),MATCH(ROUND(E2341*2,1)/2,神经网络!$F$8:$BN$8,0))</f>
        <v>2.1134776296964115</v>
      </c>
      <c r="I2341">
        <f t="shared" si="124"/>
        <v>2965.086677365352</v>
      </c>
      <c r="J2341">
        <f t="shared" si="125"/>
        <v>361.99074258808469</v>
      </c>
      <c r="K2341">
        <f t="shared" si="126"/>
        <v>8.1910566446152835</v>
      </c>
    </row>
    <row r="2342" spans="1:11">
      <c r="A2342" s="862">
        <v>42745</v>
      </c>
      <c r="B2342">
        <v>908.90099999999995</v>
      </c>
      <c r="C2342">
        <v>4384.7601649999997</v>
      </c>
      <c r="D2342">
        <v>2.024921</v>
      </c>
      <c r="E2342">
        <f>LN(D2342/参数实验室!$E$53)/参数实验室!$E$55</f>
        <v>0.13938382331848073</v>
      </c>
      <c r="F2342">
        <f t="shared" si="123"/>
        <v>4.8242439660645111</v>
      </c>
      <c r="G2342">
        <f>LN(F2342/参数实验室!$E$58)/参数实验室!$E$59</f>
        <v>0.63540865621338316</v>
      </c>
      <c r="H2342">
        <f>INDEX(神经网络!$F$10:$BN$70,MATCH(ROUND(G2342*2,1)/2,神经网络!$D$10:$D$70,0),MATCH(ROUND(E2342*2,1)/2,神经网络!$F$8:$BN$8,0))</f>
        <v>2.1134776296964115</v>
      </c>
      <c r="I2342">
        <f t="shared" si="124"/>
        <v>2976.9404466918204</v>
      </c>
      <c r="J2342">
        <f t="shared" si="125"/>
        <v>362.6754718486888</v>
      </c>
      <c r="K2342">
        <f t="shared" si="126"/>
        <v>8.2082762076996065</v>
      </c>
    </row>
    <row r="2343" spans="1:11">
      <c r="A2343" s="862">
        <v>42746</v>
      </c>
      <c r="B2343">
        <v>818.048</v>
      </c>
      <c r="C2343">
        <v>4395.1533609999997</v>
      </c>
      <c r="D2343">
        <v>1.7684580000000001</v>
      </c>
      <c r="E2343">
        <f>LN(D2343/参数实验室!$E$53)/参数实验室!$E$55</f>
        <v>-2.0381554584318912E-2</v>
      </c>
      <c r="F2343">
        <f t="shared" si="123"/>
        <v>5.372732848194727</v>
      </c>
      <c r="G2343">
        <f>LN(F2343/参数实验室!$E$58)/参数实验室!$E$59</f>
        <v>0.691926334532453</v>
      </c>
      <c r="H2343">
        <f>INDEX(神经网络!$F$10:$BN$70,MATCH(ROUND(G2343*2,1)/2,神经网络!$D$10:$D$70,0),MATCH(ROUND(E2343*2,1)/2,神经网络!$F$8:$BN$8,0))</f>
        <v>1.8433648633081614</v>
      </c>
      <c r="I2343">
        <f t="shared" si="124"/>
        <v>2348.0275605950624</v>
      </c>
      <c r="J2343">
        <f t="shared" si="125"/>
        <v>326.42272854235631</v>
      </c>
      <c r="K2343">
        <f t="shared" si="126"/>
        <v>7.1932109969186309</v>
      </c>
    </row>
    <row r="2344" spans="1:11">
      <c r="A2344" s="862">
        <v>42747</v>
      </c>
      <c r="B2344">
        <v>767.149</v>
      </c>
      <c r="C2344">
        <v>4414.5611500000005</v>
      </c>
      <c r="D2344">
        <v>1.8107740000000001</v>
      </c>
      <c r="E2344">
        <f>LN(D2344/参数实验室!$E$53)/参数实验室!$E$55</f>
        <v>7.5153598580582626E-3</v>
      </c>
      <c r="F2344">
        <f t="shared" si="123"/>
        <v>5.7545029062150901</v>
      </c>
      <c r="G2344">
        <f>LN(F2344/参数实验室!$E$58)/参数实验室!$E$59</f>
        <v>0.72795545106131954</v>
      </c>
      <c r="H2344">
        <f>INDEX(神经网络!$F$10:$BN$70,MATCH(ROUND(G2344*2,1)/2,神经网络!$D$10:$D$70,0),MATCH(ROUND(E2344*2,1)/2,神经网络!$F$8:$BN$8,0))</f>
        <v>1.8759870743677802</v>
      </c>
      <c r="I2344">
        <f t="shared" si="124"/>
        <v>2078.7222249112706</v>
      </c>
      <c r="J2344">
        <f t="shared" si="125"/>
        <v>306.11268504848141</v>
      </c>
      <c r="K2344">
        <f t="shared" si="126"/>
        <v>6.7907091944982527</v>
      </c>
    </row>
    <row r="2345" spans="1:11">
      <c r="A2345" s="862">
        <v>42748</v>
      </c>
      <c r="B2345">
        <v>796.40700000000004</v>
      </c>
      <c r="C2345">
        <v>4384.1271580000002</v>
      </c>
      <c r="D2345">
        <v>1.853667</v>
      </c>
      <c r="E2345">
        <f>LN(D2345/参数实验室!$E$53)/参数实验室!$E$55</f>
        <v>3.5135107130307722E-2</v>
      </c>
      <c r="F2345">
        <f t="shared" si="123"/>
        <v>5.5048827521606416</v>
      </c>
      <c r="G2345">
        <f>LN(F2345/参数实验室!$E$58)/参数实验室!$E$59</f>
        <v>0.70467964859783672</v>
      </c>
      <c r="H2345">
        <f>INDEX(神经网络!$F$10:$BN$70,MATCH(ROUND(G2345*2,1)/2,神经网络!$D$10:$D$70,0),MATCH(ROUND(E2345*2,1)/2,神经网络!$F$8:$BN$8,0))</f>
        <v>1.9518375469254792</v>
      </c>
      <c r="I2345">
        <f t="shared" si="124"/>
        <v>2227.4497028632559</v>
      </c>
      <c r="J2345">
        <f t="shared" si="125"/>
        <v>317.7873987470569</v>
      </c>
      <c r="K2345">
        <f t="shared" si="126"/>
        <v>7.0092448965737502</v>
      </c>
    </row>
    <row r="2346" spans="1:11">
      <c r="A2346" s="862">
        <v>42749</v>
      </c>
      <c r="B2346">
        <v>833.93399999999997</v>
      </c>
      <c r="C2346">
        <v>4257.9013960000002</v>
      </c>
      <c r="D2346">
        <v>1.8388960000000001</v>
      </c>
      <c r="E2346">
        <f>LN(D2346/参数实验室!$E$53)/参数实验室!$E$55</f>
        <v>2.5696552870620386E-2</v>
      </c>
      <c r="F2346">
        <f t="shared" si="123"/>
        <v>5.10580141354112</v>
      </c>
      <c r="G2346">
        <f>LN(F2346/参数实验室!$E$58)/参数实验室!$E$59</f>
        <v>0.66518015876313275</v>
      </c>
      <c r="H2346">
        <f>INDEX(神经网络!$F$10:$BN$70,MATCH(ROUND(G2346*2,1)/2,神经网络!$D$10:$D$70,0),MATCH(ROUND(E2346*2,1)/2,神经网络!$F$8:$BN$8,0))</f>
        <v>1.9134051556256948</v>
      </c>
      <c r="I2346">
        <f t="shared" si="124"/>
        <v>2432.3112050683403</v>
      </c>
      <c r="J2346">
        <f t="shared" si="125"/>
        <v>332.76166154582785</v>
      </c>
      <c r="K2346">
        <f t="shared" si="126"/>
        <v>7.3094694676338579</v>
      </c>
    </row>
    <row r="2347" spans="1:11">
      <c r="A2347" s="862">
        <v>42750</v>
      </c>
      <c r="B2347">
        <v>821.69</v>
      </c>
      <c r="C2347">
        <v>4166.1321790000002</v>
      </c>
      <c r="D2347">
        <v>1.8482350000000001</v>
      </c>
      <c r="E2347">
        <f>LN(D2347/参数实验室!$E$53)/参数实验室!$E$55</f>
        <v>3.1672873813140656E-2</v>
      </c>
      <c r="F2347">
        <f t="shared" si="123"/>
        <v>5.0701994413951734</v>
      </c>
      <c r="G2347">
        <f>LN(F2347/参数实验室!$E$58)/参数实验室!$E$59</f>
        <v>0.66150761283279735</v>
      </c>
      <c r="H2347">
        <f>INDEX(神经网络!$F$10:$BN$70,MATCH(ROUND(G2347*2,1)/2,神经网络!$D$10:$D$70,0),MATCH(ROUND(E2347*2,1)/2,神经网络!$F$8:$BN$8,0))</f>
        <v>1.9134051556256948</v>
      </c>
      <c r="I2347">
        <f t="shared" si="124"/>
        <v>2363.9802138657592</v>
      </c>
      <c r="J2347">
        <f t="shared" si="125"/>
        <v>327.87598260244971</v>
      </c>
      <c r="K2347">
        <f t="shared" si="126"/>
        <v>7.2099828572441975</v>
      </c>
    </row>
    <row r="2348" spans="1:11">
      <c r="A2348" s="862">
        <v>42751</v>
      </c>
      <c r="B2348">
        <v>826.10799999999995</v>
      </c>
      <c r="C2348">
        <v>4100.8164859999997</v>
      </c>
      <c r="D2348">
        <v>1.8615520000000001</v>
      </c>
      <c r="E2348">
        <f>LN(D2348/参数实验室!$E$53)/参数实验室!$E$55</f>
        <v>4.0142816390976915E-2</v>
      </c>
      <c r="F2348">
        <f t="shared" si="123"/>
        <v>4.9640198206529895</v>
      </c>
      <c r="G2348">
        <f>LN(F2348/参数实验室!$E$58)/参数实验室!$E$59</f>
        <v>0.65039944746924971</v>
      </c>
      <c r="H2348">
        <f>INDEX(神经网络!$F$10:$BN$70,MATCH(ROUND(G2348*2,1)/2,神经网络!$D$10:$D$70,0),MATCH(ROUND(E2348*2,1)/2,神经网络!$F$8:$BN$8,0))</f>
        <v>1.9134051556256948</v>
      </c>
      <c r="I2348">
        <f t="shared" si="124"/>
        <v>2388.3004891792671</v>
      </c>
      <c r="J2348">
        <f t="shared" si="125"/>
        <v>329.63888113004236</v>
      </c>
      <c r="K2348">
        <f t="shared" si="126"/>
        <v>7.2452026320192608</v>
      </c>
    </row>
    <row r="2349" spans="1:11">
      <c r="A2349" s="862">
        <v>42752</v>
      </c>
      <c r="B2349">
        <v>886.75400000000002</v>
      </c>
      <c r="C2349">
        <v>4057.6238250000001</v>
      </c>
      <c r="D2349">
        <v>2.0228739999999998</v>
      </c>
      <c r="E2349">
        <f>LN(D2349/参数实验室!$E$53)/参数实验室!$E$55</f>
        <v>0.13819060325853294</v>
      </c>
      <c r="F2349">
        <f t="shared" si="123"/>
        <v>4.5758167710548809</v>
      </c>
      <c r="G2349">
        <f>LN(F2349/参数实验室!$E$58)/参数实验室!$E$59</f>
        <v>0.60766024251584394</v>
      </c>
      <c r="H2349">
        <f>INDEX(神经网络!$F$10:$BN$70,MATCH(ROUND(G2349*2,1)/2,神经网络!$D$10:$D$70,0),MATCH(ROUND(E2349*2,1)/2,神经网络!$F$8:$BN$8,0))</f>
        <v>2.0684925905877729</v>
      </c>
      <c r="I2349">
        <f t="shared" si="124"/>
        <v>2723.776323101501</v>
      </c>
      <c r="J2349">
        <f t="shared" si="125"/>
        <v>353.83823470731386</v>
      </c>
      <c r="K2349">
        <f t="shared" si="126"/>
        <v>7.6978010173336431</v>
      </c>
    </row>
    <row r="2350" spans="1:11">
      <c r="A2350" s="862">
        <v>42753</v>
      </c>
      <c r="B2350">
        <v>899.64400000000001</v>
      </c>
      <c r="C2350">
        <v>4061.7529039999999</v>
      </c>
      <c r="D2350">
        <v>1.9664189999999999</v>
      </c>
      <c r="E2350">
        <f>LN(D2350/参数实验室!$E$53)/参数实验室!$E$55</f>
        <v>0.10479751025439982</v>
      </c>
      <c r="F2350">
        <f t="shared" si="123"/>
        <v>4.514844654107625</v>
      </c>
      <c r="G2350">
        <f>LN(F2350/参数实验室!$E$58)/参数实验室!$E$59</f>
        <v>0.60061962347231213</v>
      </c>
      <c r="H2350">
        <f>INDEX(神经网络!$F$10:$BN$70,MATCH(ROUND(G2350*2,1)/2,神经网络!$D$10:$D$70,0),MATCH(ROUND(E2350*2,1)/2,神经网络!$F$8:$BN$8,0))</f>
        <v>1.9717767917554325</v>
      </c>
      <c r="I2350">
        <f t="shared" si="124"/>
        <v>2805.6746766810697</v>
      </c>
      <c r="J2350">
        <f t="shared" si="125"/>
        <v>358.98168468935768</v>
      </c>
      <c r="K2350">
        <f t="shared" si="126"/>
        <v>7.8156485312306136</v>
      </c>
    </row>
    <row r="2351" spans="1:11">
      <c r="A2351" s="862">
        <v>42754</v>
      </c>
      <c r="B2351">
        <v>891.01400000000001</v>
      </c>
      <c r="C2351">
        <v>3970.6109000000001</v>
      </c>
      <c r="D2351">
        <v>2.0100380000000002</v>
      </c>
      <c r="E2351">
        <f>LN(D2351/参数实验室!$E$53)/参数实验室!$E$55</f>
        <v>0.13068071274997423</v>
      </c>
      <c r="F2351">
        <f t="shared" si="123"/>
        <v>4.4562834029543872</v>
      </c>
      <c r="G2351">
        <f>LN(F2351/参数实验室!$E$58)/参数实验室!$E$59</f>
        <v>0.59376729769528913</v>
      </c>
      <c r="H2351">
        <f>INDEX(神经网络!$F$10:$BN$70,MATCH(ROUND(G2351*2,1)/2,神经网络!$D$10:$D$70,0),MATCH(ROUND(E2351*2,1)/2,神经网络!$F$8:$BN$8,0))</f>
        <v>2.0684925905877729</v>
      </c>
      <c r="I2351">
        <f t="shared" si="124"/>
        <v>2752.6063772697876</v>
      </c>
      <c r="J2351">
        <f t="shared" si="125"/>
        <v>355.53808706755484</v>
      </c>
      <c r="K2351">
        <f t="shared" si="126"/>
        <v>7.7420858056953321</v>
      </c>
    </row>
    <row r="2352" spans="1:11">
      <c r="A2352" s="862">
        <v>42755</v>
      </c>
      <c r="B2352">
        <v>891.94200000000001</v>
      </c>
      <c r="C2352">
        <v>3897.1757050000001</v>
      </c>
      <c r="D2352">
        <v>1.9926330000000001</v>
      </c>
      <c r="E2352">
        <f>LN(D2352/参数实验室!$E$53)/参数实验室!$E$55</f>
        <v>0.12042069656074952</v>
      </c>
      <c r="F2352">
        <f t="shared" si="123"/>
        <v>4.3693151628693343</v>
      </c>
      <c r="G2352">
        <f>LN(F2352/参数实验室!$E$58)/参数实验室!$E$59</f>
        <v>0.58342304520796717</v>
      </c>
      <c r="H2352">
        <f>INDEX(神经网络!$F$10:$BN$70,MATCH(ROUND(G2352*2,1)/2,神经网络!$D$10:$D$70,0),MATCH(ROUND(E2352*2,1)/2,神经网络!$F$8:$BN$8,0))</f>
        <v>1.9717767917554325</v>
      </c>
      <c r="I2352">
        <f t="shared" si="124"/>
        <v>2758.5364706147429</v>
      </c>
      <c r="J2352">
        <f t="shared" si="125"/>
        <v>355.90838354415195</v>
      </c>
      <c r="K2352">
        <f t="shared" si="126"/>
        <v>7.7506925887643074</v>
      </c>
    </row>
    <row r="2353" spans="1:11">
      <c r="A2353" s="862">
        <v>42756</v>
      </c>
      <c r="B2353">
        <v>926.03399999999999</v>
      </c>
      <c r="C2353">
        <v>3844.8887450000002</v>
      </c>
      <c r="D2353">
        <v>2.0542189999999998</v>
      </c>
      <c r="E2353">
        <f>LN(D2353/参数实验室!$E$53)/参数实验室!$E$55</f>
        <v>0.15633102538375093</v>
      </c>
      <c r="F2353">
        <f t="shared" si="123"/>
        <v>4.1519952237174875</v>
      </c>
      <c r="G2353">
        <f>LN(F2353/参数实验室!$E$58)/参数实验室!$E$59</f>
        <v>0.55664641532434167</v>
      </c>
      <c r="H2353">
        <f>INDEX(神经网络!$F$10:$BN$70,MATCH(ROUND(G2353*2,1)/2,神经网络!$D$10:$D$70,0),MATCH(ROUND(E2353*2,1)/2,神经网络!$F$8:$BN$8,0))</f>
        <v>2.0168851043821112</v>
      </c>
      <c r="I2353">
        <f t="shared" si="124"/>
        <v>2966.4354445397407</v>
      </c>
      <c r="J2353">
        <f t="shared" si="125"/>
        <v>369.51199074258773</v>
      </c>
      <c r="K2353">
        <f t="shared" si="126"/>
        <v>8.0279815509593071</v>
      </c>
    </row>
    <row r="2354" spans="1:11">
      <c r="A2354" s="862">
        <v>42757</v>
      </c>
      <c r="B2354">
        <v>909.04</v>
      </c>
      <c r="C2354">
        <v>3793.4823419999998</v>
      </c>
      <c r="D2354">
        <v>2.046351</v>
      </c>
      <c r="E2354">
        <f>LN(D2354/参数实验室!$E$53)/参数实验室!$E$55</f>
        <v>0.15180369873651361</v>
      </c>
      <c r="F2354">
        <f t="shared" si="123"/>
        <v>4.1730642677989964</v>
      </c>
      <c r="G2354">
        <f>LN(F2354/参数实验室!$E$58)/参数实验室!$E$59</f>
        <v>0.55930302014269218</v>
      </c>
      <c r="H2354">
        <f>INDEX(神经网络!$F$10:$BN$70,MATCH(ROUND(G2354*2,1)/2,神经网络!$D$10:$D$70,0),MATCH(ROUND(E2354*2,1)/2,神经网络!$F$8:$BN$8,0))</f>
        <v>2.0168851043821112</v>
      </c>
      <c r="I2354">
        <f t="shared" si="124"/>
        <v>2856.6398937460449</v>
      </c>
      <c r="J2354">
        <f t="shared" si="125"/>
        <v>362.73093651490325</v>
      </c>
      <c r="K2354">
        <f t="shared" si="126"/>
        <v>7.8753687821404679</v>
      </c>
    </row>
    <row r="2355" spans="1:11">
      <c r="A2355" s="862">
        <v>42758</v>
      </c>
      <c r="B2355">
        <v>923.95500000000004</v>
      </c>
      <c r="C2355">
        <v>3792.3912289999998</v>
      </c>
      <c r="D2355">
        <v>2.0360960000000001</v>
      </c>
      <c r="E2355">
        <f>LN(D2355/参数实验室!$E$53)/参数实验室!$E$55</f>
        <v>0.14587666773575081</v>
      </c>
      <c r="F2355">
        <f t="shared" si="123"/>
        <v>4.104519407330443</v>
      </c>
      <c r="G2355">
        <f>LN(F2355/参数实验室!$E$58)/参数实验室!$E$59</f>
        <v>0.55061041831496393</v>
      </c>
      <c r="H2355">
        <f>INDEX(神经网络!$F$10:$BN$70,MATCH(ROUND(G2355*2,1)/2,神经网络!$D$10:$D$70,0),MATCH(ROUND(E2355*2,1)/2,神经网络!$F$8:$BN$8,0))</f>
        <v>2.0168851043821112</v>
      </c>
      <c r="I2355">
        <f t="shared" si="124"/>
        <v>2951.1714743430789</v>
      </c>
      <c r="J2355">
        <f t="shared" si="125"/>
        <v>368.682414907625</v>
      </c>
      <c r="K2355">
        <f t="shared" si="126"/>
        <v>8.0046439835827474</v>
      </c>
    </row>
    <row r="2356" spans="1:11">
      <c r="A2356" s="862">
        <v>42759</v>
      </c>
      <c r="B2356">
        <v>907.87900000000002</v>
      </c>
      <c r="C2356">
        <v>3832.2836809999999</v>
      </c>
      <c r="D2356">
        <v>1.9645170000000001</v>
      </c>
      <c r="E2356">
        <f>LN(D2356/参数实验室!$E$53)/参数实验室!$E$55</f>
        <v>0.1036558529772809</v>
      </c>
      <c r="F2356">
        <f t="shared" si="123"/>
        <v>4.2211392498339535</v>
      </c>
      <c r="G2356">
        <f>LN(F2356/参数实验室!$E$58)/参数实验室!$E$59</f>
        <v>0.56531493646606357</v>
      </c>
      <c r="H2356">
        <f>INDEX(神经网络!$F$10:$BN$70,MATCH(ROUND(G2356*2,1)/2,神经网络!$D$10:$D$70,0),MATCH(ROUND(E2356*2,1)/2,神经网络!$F$8:$BN$8,0))</f>
        <v>1.9194791498003754</v>
      </c>
      <c r="I2356">
        <f t="shared" si="124"/>
        <v>2847.6089136111195</v>
      </c>
      <c r="J2356">
        <f t="shared" si="125"/>
        <v>362.26766689278122</v>
      </c>
      <c r="K2356">
        <f t="shared" si="126"/>
        <v>7.8605108152086727</v>
      </c>
    </row>
    <row r="2357" spans="1:11">
      <c r="A2357" s="862">
        <v>42760</v>
      </c>
      <c r="B2357">
        <v>900.2</v>
      </c>
      <c r="C2357">
        <v>3816.7899499999999</v>
      </c>
      <c r="D2357">
        <v>1.9786840000000001</v>
      </c>
      <c r="E2357">
        <f>LN(D2357/参数实验室!$E$53)/参数实验室!$E$55</f>
        <v>0.11213304504567473</v>
      </c>
      <c r="F2357">
        <f t="shared" si="123"/>
        <v>4.2399355143301483</v>
      </c>
      <c r="G2357">
        <f>LN(F2357/参数实验室!$E$58)/参数实验室!$E$59</f>
        <v>0.5676468651912614</v>
      </c>
      <c r="H2357">
        <f>INDEX(神经网络!$F$10:$BN$70,MATCH(ROUND(G2357*2,1)/2,神经网络!$D$10:$D$70,0),MATCH(ROUND(E2357*2,1)/2,神经网络!$F$8:$BN$8,0))</f>
        <v>1.9194791498003754</v>
      </c>
      <c r="I2357">
        <f t="shared" si="124"/>
        <v>2801.3771522573561</v>
      </c>
      <c r="J2357">
        <f t="shared" si="125"/>
        <v>359.20354335421536</v>
      </c>
      <c r="K2357">
        <f t="shared" si="126"/>
        <v>7.7988572331394881</v>
      </c>
    </row>
    <row r="2358" spans="1:11">
      <c r="A2358" s="862">
        <v>42761</v>
      </c>
      <c r="B2358">
        <v>907.81899999999996</v>
      </c>
      <c r="C2358">
        <v>3820.6674320000002</v>
      </c>
      <c r="D2358">
        <v>2.0210020000000002</v>
      </c>
      <c r="E2358">
        <f>LN(D2358/参数实验室!$E$53)/参数实验室!$E$55</f>
        <v>0.13709833523128695</v>
      </c>
      <c r="F2358">
        <f t="shared" si="123"/>
        <v>4.2086224588822221</v>
      </c>
      <c r="G2358">
        <f>LN(F2358/参数实验室!$E$58)/参数实验室!$E$59</f>
        <v>0.56375629379206738</v>
      </c>
      <c r="H2358">
        <f>INDEX(神经网络!$F$10:$BN$70,MATCH(ROUND(G2358*2,1)/2,神经网络!$D$10:$D$70,0),MATCH(ROUND(E2358*2,1)/2,神经网络!$F$8:$BN$8,0))</f>
        <v>2.0168851043821112</v>
      </c>
      <c r="I2358">
        <f t="shared" si="124"/>
        <v>2846.887897400371</v>
      </c>
      <c r="J2358">
        <f t="shared" si="125"/>
        <v>362.24372531024261</v>
      </c>
      <c r="K2358">
        <f t="shared" si="126"/>
        <v>7.8590399183924085</v>
      </c>
    </row>
    <row r="2359" spans="1:11">
      <c r="A2359" s="862">
        <v>42762</v>
      </c>
      <c r="B2359">
        <v>920.33900000000006</v>
      </c>
      <c r="C2359">
        <v>3807.8390020000002</v>
      </c>
      <c r="D2359">
        <v>2.0271029999999999</v>
      </c>
      <c r="E2359">
        <f>LN(D2359/参数实验室!$E$53)/参数实验室!$E$55</f>
        <v>0.14065440899476017</v>
      </c>
      <c r="F2359">
        <f t="shared" si="123"/>
        <v>4.1374308836200573</v>
      </c>
      <c r="G2359">
        <f>LN(F2359/参数实验室!$E$58)/参数实验室!$E$59</f>
        <v>0.55480209931217239</v>
      </c>
      <c r="H2359">
        <f>INDEX(神经网络!$F$10:$BN$70,MATCH(ROUND(G2359*2,1)/2,神经网络!$D$10:$D$70,0),MATCH(ROUND(E2359*2,1)/2,神经网络!$F$8:$BN$8,0))</f>
        <v>2.0168851043821112</v>
      </c>
      <c r="I2359">
        <f t="shared" si="124"/>
        <v>2926.0753888962408</v>
      </c>
      <c r="J2359">
        <f t="shared" si="125"/>
        <v>367.23953553329835</v>
      </c>
      <c r="K2359">
        <f t="shared" si="126"/>
        <v>7.9677570244365139</v>
      </c>
    </row>
    <row r="2360" spans="1:11">
      <c r="A2360" s="862">
        <v>42763</v>
      </c>
      <c r="B2360">
        <v>922.99400000000003</v>
      </c>
      <c r="C2360">
        <v>3804.4752330000001</v>
      </c>
      <c r="D2360">
        <v>2.0306790000000001</v>
      </c>
      <c r="E2360">
        <f>LN(D2360/参数实验室!$E$53)/参数实验室!$E$55</f>
        <v>0.14273377091839348</v>
      </c>
      <c r="F2360">
        <f t="shared" si="123"/>
        <v>4.1218851184298053</v>
      </c>
      <c r="G2360">
        <f>LN(F2360/参数实验室!$E$58)/参数实验室!$E$59</f>
        <v>0.55282632617400929</v>
      </c>
      <c r="H2360">
        <f>INDEX(神经网络!$F$10:$BN$70,MATCH(ROUND(G2360*2,1)/2,神经网络!$D$10:$D$70,0),MATCH(ROUND(E2360*2,1)/2,神经网络!$F$8:$BN$8,0))</f>
        <v>2.0168851043821112</v>
      </c>
      <c r="I2360">
        <f t="shared" si="124"/>
        <v>2943.1002418413677</v>
      </c>
      <c r="J2360">
        <f t="shared" si="125"/>
        <v>368.29895056063168</v>
      </c>
      <c r="K2360">
        <f t="shared" si="126"/>
        <v>7.991063339608556</v>
      </c>
    </row>
    <row r="2361" spans="1:11">
      <c r="A2361" s="862">
        <v>42764</v>
      </c>
      <c r="B2361">
        <v>922.58</v>
      </c>
      <c r="C2361">
        <v>3782.1677890000001</v>
      </c>
      <c r="D2361">
        <v>2.0092810000000001</v>
      </c>
      <c r="E2361">
        <f>LN(D2361/参数实验室!$E$53)/参数实验室!$E$55</f>
        <v>0.13023632243596997</v>
      </c>
      <c r="F2361">
        <f t="shared" si="123"/>
        <v>4.0995553653883672</v>
      </c>
      <c r="G2361">
        <f>LN(F2361/参数实验室!$E$58)/参数实验室!$E$59</f>
        <v>0.54997527105620336</v>
      </c>
      <c r="H2361">
        <f>INDEX(神经网络!$F$10:$BN$70,MATCH(ROUND(G2361*2,1)/2,神经网络!$D$10:$D$70,0),MATCH(ROUND(E2361*2,1)/2,神经网络!$F$8:$BN$8,0))</f>
        <v>2.0168851043821112</v>
      </c>
      <c r="I2361">
        <f t="shared" si="124"/>
        <v>2940.4377537364312</v>
      </c>
      <c r="J2361">
        <f t="shared" si="125"/>
        <v>368.13375364111528</v>
      </c>
      <c r="K2361">
        <f t="shared" si="126"/>
        <v>7.9874168686063847</v>
      </c>
    </row>
    <row r="2362" spans="1:11">
      <c r="A2362" s="862">
        <v>42765</v>
      </c>
      <c r="B2362">
        <v>921.30899999999997</v>
      </c>
      <c r="C2362">
        <v>3793.0498229999998</v>
      </c>
      <c r="D2362">
        <v>2.0172669999999999</v>
      </c>
      <c r="E2362">
        <f>LN(D2362/参数实验室!$E$53)/参数实验室!$E$55</f>
        <v>0.13491602413576323</v>
      </c>
      <c r="F2362">
        <f t="shared" si="123"/>
        <v>4.1170224354695328</v>
      </c>
      <c r="G2362">
        <f>LN(F2362/参数实验室!$E$58)/参数实验室!$E$59</f>
        <v>0.55220677823234887</v>
      </c>
      <c r="H2362">
        <f>INDEX(神经网络!$F$10:$BN$70,MATCH(ROUND(G2362*2,1)/2,神经网络!$D$10:$D$70,0),MATCH(ROUND(E2362*2,1)/2,神经网络!$F$8:$BN$8,0))</f>
        <v>2.0168851043821112</v>
      </c>
      <c r="I2362">
        <f t="shared" si="124"/>
        <v>2932.2675165650576</v>
      </c>
      <c r="J2362">
        <f t="shared" si="125"/>
        <v>367.62659111767243</v>
      </c>
      <c r="K2362">
        <f t="shared" si="126"/>
        <v>7.9762116979902506</v>
      </c>
    </row>
    <row r="2363" spans="1:11">
      <c r="A2363" s="862">
        <v>42766</v>
      </c>
      <c r="B2363">
        <v>953.95899999999995</v>
      </c>
      <c r="C2363">
        <v>3820.8015789999999</v>
      </c>
      <c r="D2363">
        <v>2.1173280000000001</v>
      </c>
      <c r="E2363">
        <f>LN(D2363/参数实验室!$E$53)/参数实验室!$E$55</f>
        <v>0.19202940215845798</v>
      </c>
      <c r="F2363">
        <f t="shared" si="123"/>
        <v>4.0052052331389509</v>
      </c>
      <c r="G2363">
        <f>LN(F2363/参数实验室!$E$58)/参数实验室!$E$59</f>
        <v>0.5377547285865345</v>
      </c>
      <c r="H2363">
        <f>INDEX(神经网络!$F$10:$BN$70,MATCH(ROUND(G2363*2,1)/2,神经网络!$D$10:$D$70,0),MATCH(ROUND(E2363*2,1)/2,神经网络!$F$8:$BN$8,0))</f>
        <v>2.1135609753315832</v>
      </c>
      <c r="I2363">
        <f t="shared" si="124"/>
        <v>3141.8536857859162</v>
      </c>
      <c r="J2363">
        <f t="shared" si="125"/>
        <v>380.65480228243035</v>
      </c>
      <c r="K2363">
        <f t="shared" si="126"/>
        <v>8.2538133420284261</v>
      </c>
    </row>
    <row r="2364" spans="1:11">
      <c r="A2364" s="862">
        <v>42767</v>
      </c>
      <c r="B2364">
        <v>972.58600000000001</v>
      </c>
      <c r="C2364">
        <v>3744.1399500000002</v>
      </c>
      <c r="D2364">
        <v>2.1532300000000002</v>
      </c>
      <c r="E2364">
        <f>LN(D2364/参数实验室!$E$53)/参数实验室!$E$55</f>
        <v>0.2118659194648683</v>
      </c>
      <c r="F2364">
        <f t="shared" si="123"/>
        <v>3.8496749387714817</v>
      </c>
      <c r="G2364">
        <f>LN(F2364/参数实验室!$E$58)/参数实验室!$E$59</f>
        <v>0.51696730152278436</v>
      </c>
      <c r="H2364">
        <f>INDEX(神经网络!$F$10:$BN$70,MATCH(ROUND(G2364*2,1)/2,神经网络!$D$10:$D$70,0),MATCH(ROUND(E2364*2,1)/2,神经网络!$F$8:$BN$8,0))</f>
        <v>2.0685902830154261</v>
      </c>
      <c r="I2364">
        <f t="shared" si="124"/>
        <v>3271.5160520040649</v>
      </c>
      <c r="J2364">
        <f t="shared" si="125"/>
        <v>388.08746658154058</v>
      </c>
      <c r="K2364">
        <f t="shared" si="126"/>
        <v>8.4298420683902471</v>
      </c>
    </row>
    <row r="2365" spans="1:11">
      <c r="A2365" s="862">
        <v>42768</v>
      </c>
      <c r="B2365">
        <v>996.30399999999997</v>
      </c>
      <c r="C2365">
        <v>3762.0689670000002</v>
      </c>
      <c r="D2365">
        <v>2.190512</v>
      </c>
      <c r="E2365">
        <f>LN(D2365/参数实验室!$E$53)/参数实验室!$E$55</f>
        <v>0.23211787758237884</v>
      </c>
      <c r="F2365">
        <f t="shared" si="123"/>
        <v>3.7760251559764892</v>
      </c>
      <c r="G2365">
        <f>LN(F2365/参数实验室!$E$58)/参数实验室!$E$59</f>
        <v>0.5068287994128482</v>
      </c>
      <c r="H2365">
        <f>INDEX(神经网络!$F$10:$BN$70,MATCH(ROUND(G2365*2,1)/2,神经网络!$D$10:$D$70,0),MATCH(ROUND(E2365*2,1)/2,神经网络!$F$8:$BN$8,0))</f>
        <v>2.1575081806929521</v>
      </c>
      <c r="I2365">
        <f t="shared" si="124"/>
        <v>3436.5501131160131</v>
      </c>
      <c r="J2365">
        <f t="shared" si="125"/>
        <v>397.55157415905143</v>
      </c>
      <c r="K2365">
        <f t="shared" si="126"/>
        <v>8.6442875251730911</v>
      </c>
    </row>
    <row r="2366" spans="1:11">
      <c r="A2366" s="862">
        <v>42769</v>
      </c>
      <c r="B2366">
        <v>1019.55</v>
      </c>
      <c r="C2366">
        <v>3772.917332</v>
      </c>
      <c r="D2366">
        <v>2.1989529999999999</v>
      </c>
      <c r="E2366">
        <f>LN(D2366/参数实验室!$E$53)/参数实验室!$E$55</f>
        <v>0.23665524576168684</v>
      </c>
      <c r="F2366">
        <f t="shared" si="123"/>
        <v>3.7005711657103624</v>
      </c>
      <c r="G2366">
        <f>LN(F2366/参数实验室!$E$58)/参数实验室!$E$59</f>
        <v>0.49623476043540082</v>
      </c>
      <c r="H2366">
        <f>INDEX(神经网络!$F$10:$BN$70,MATCH(ROUND(G2366*2,1)/2,神经网络!$D$10:$D$70,0),MATCH(ROUND(E2366*2,1)/2,神经网络!$F$8:$BN$8,0))</f>
        <v>2.1575081806929521</v>
      </c>
      <c r="I2366">
        <f t="shared" si="124"/>
        <v>3609.5442929055966</v>
      </c>
      <c r="J2366">
        <f t="shared" si="125"/>
        <v>406.82734128725861</v>
      </c>
      <c r="K2366">
        <f t="shared" si="126"/>
        <v>8.8724230812130127</v>
      </c>
    </row>
    <row r="2367" spans="1:11">
      <c r="A2367" s="862">
        <v>42770</v>
      </c>
      <c r="B2367">
        <v>1025.47</v>
      </c>
      <c r="C2367">
        <v>3764.7996680000001</v>
      </c>
      <c r="D2367">
        <v>2.233924</v>
      </c>
      <c r="E2367">
        <f>LN(D2367/参数实验室!$E$53)/参数实验室!$E$55</f>
        <v>0.2552697963690263</v>
      </c>
      <c r="F2367">
        <f t="shared" si="123"/>
        <v>3.6712918642183583</v>
      </c>
      <c r="G2367">
        <f>LN(F2367/参数实验室!$E$58)/参数实验室!$E$59</f>
        <v>0.4920655455405224</v>
      </c>
      <c r="H2367">
        <f>INDEX(神经网络!$F$10:$BN$70,MATCH(ROUND(G2367*2,1)/2,神经网络!$D$10:$D$70,0),MATCH(ROUND(E2367*2,1)/2,神经网络!$F$8:$BN$8,0))</f>
        <v>2.1575081806929521</v>
      </c>
      <c r="I2367">
        <f t="shared" si="124"/>
        <v>3654.762985795463</v>
      </c>
      <c r="J2367">
        <f t="shared" si="125"/>
        <v>409.18957743106773</v>
      </c>
      <c r="K2367">
        <f t="shared" si="126"/>
        <v>8.9317108435176262</v>
      </c>
    </row>
    <row r="2368" spans="1:11">
      <c r="A2368" s="862">
        <v>42771</v>
      </c>
      <c r="B2368">
        <v>1027.57</v>
      </c>
      <c r="C2368">
        <v>3771.0115989999999</v>
      </c>
      <c r="D2368">
        <v>2.189152</v>
      </c>
      <c r="E2368">
        <f>LN(D2368/参数实验室!$E$53)/参数实验室!$E$55</f>
        <v>0.23138518920109058</v>
      </c>
      <c r="F2368">
        <f t="shared" si="123"/>
        <v>3.6698342682250358</v>
      </c>
      <c r="G2368">
        <f>LN(F2368/参数实验室!$E$58)/参数实验室!$E$59</f>
        <v>0.49185712379526808</v>
      </c>
      <c r="H2368">
        <f>INDEX(神经网络!$F$10:$BN$70,MATCH(ROUND(G2368*2,1)/2,神经网络!$D$10:$D$70,0),MATCH(ROUND(E2368*2,1)/2,神经网络!$F$8:$BN$8,0))</f>
        <v>2.1575081806929521</v>
      </c>
      <c r="I2368">
        <f t="shared" si="124"/>
        <v>3670.910586588006</v>
      </c>
      <c r="J2368">
        <f t="shared" si="125"/>
        <v>410.02753281991892</v>
      </c>
      <c r="K2368">
        <f t="shared" si="126"/>
        <v>8.9528392431155179</v>
      </c>
    </row>
    <row r="2369" spans="1:11">
      <c r="A2369" s="862">
        <v>42772</v>
      </c>
      <c r="B2369">
        <v>1040.23</v>
      </c>
      <c r="C2369">
        <v>3803.1241049999999</v>
      </c>
      <c r="D2369">
        <v>2.202537</v>
      </c>
      <c r="E2369">
        <f>LN(D2369/参数实验室!$E$53)/参数实验室!$E$55</f>
        <v>0.23857652085756859</v>
      </c>
      <c r="F2369">
        <f t="shared" si="123"/>
        <v>3.6560415533103252</v>
      </c>
      <c r="G2369">
        <f>LN(F2369/参数实验室!$E$58)/参数实验室!$E$59</f>
        <v>0.48988079470697893</v>
      </c>
      <c r="H2369">
        <f>INDEX(神经网络!$F$10:$BN$70,MATCH(ROUND(G2369*2,1)/2,神经网络!$D$10:$D$70,0),MATCH(ROUND(E2369*2,1)/2,神经网络!$F$8:$BN$8,0))</f>
        <v>2.1575081806929521</v>
      </c>
      <c r="I2369">
        <f t="shared" si="124"/>
        <v>3768.4878303804835</v>
      </c>
      <c r="J2369">
        <f t="shared" si="125"/>
        <v>415.07920673556475</v>
      </c>
      <c r="K2369">
        <f t="shared" si="126"/>
        <v>9.0789607603285241</v>
      </c>
    </row>
    <row r="2370" spans="1:11">
      <c r="A2370" s="862">
        <v>42773</v>
      </c>
      <c r="B2370">
        <v>1059.9000000000001</v>
      </c>
      <c r="C2370">
        <v>3843.113347</v>
      </c>
      <c r="D2370">
        <v>2.2591109999999999</v>
      </c>
      <c r="E2370">
        <f>LN(D2370/参数实验室!$E$53)/参数实验室!$E$55</f>
        <v>0.26849682719303297</v>
      </c>
      <c r="F2370">
        <f t="shared" si="123"/>
        <v>3.6259206972355877</v>
      </c>
      <c r="G2370">
        <f>LN(F2370/参数实验室!$E$58)/参数实验室!$E$59</f>
        <v>0.48553879382571785</v>
      </c>
      <c r="H2370">
        <f>INDEX(神经网络!$F$10:$BN$70,MATCH(ROUND(G2370*2,1)/2,神经网络!$D$10:$D$70,0),MATCH(ROUND(E2370*2,1)/2,神经网络!$F$8:$BN$8,0))</f>
        <v>2.1575081806929521</v>
      </c>
      <c r="I2370">
        <f t="shared" si="124"/>
        <v>3922.2305480113946</v>
      </c>
      <c r="J2370">
        <f t="shared" si="125"/>
        <v>422.92805554447102</v>
      </c>
      <c r="K2370">
        <f t="shared" si="126"/>
        <v>9.2739899767632483</v>
      </c>
    </row>
    <row r="2371" spans="1:11">
      <c r="A2371" s="862">
        <v>42774</v>
      </c>
      <c r="B2371">
        <v>1052.24</v>
      </c>
      <c r="C2371">
        <v>3820.3282260000001</v>
      </c>
      <c r="D2371">
        <v>2.250756</v>
      </c>
      <c r="E2371">
        <f>LN(D2371/参数实验室!$E$53)/参数实验室!$E$55</f>
        <v>0.26412558980172834</v>
      </c>
      <c r="F2371">
        <f t="shared" si="123"/>
        <v>3.6306624211206571</v>
      </c>
      <c r="G2371">
        <f>LN(F2371/参数实验室!$E$58)/参数实验室!$E$59</f>
        <v>0.48622471260205502</v>
      </c>
      <c r="H2371">
        <f>INDEX(神经网络!$F$10:$BN$70,MATCH(ROUND(G2371*2,1)/2,神经网络!$D$10:$D$70,0),MATCH(ROUND(E2371*2,1)/2,神经网络!$F$8:$BN$8,0))</f>
        <v>2.1575081806929521</v>
      </c>
      <c r="I2371">
        <f t="shared" si="124"/>
        <v>3861.0730870969096</v>
      </c>
      <c r="J2371">
        <f t="shared" si="125"/>
        <v>419.87151350704232</v>
      </c>
      <c r="K2371">
        <f t="shared" si="126"/>
        <v>9.1958443544947706</v>
      </c>
    </row>
    <row r="2372" spans="1:11">
      <c r="A2372" s="862">
        <v>42775</v>
      </c>
      <c r="B2372">
        <v>983.11400000000003</v>
      </c>
      <c r="C2372">
        <v>3800.3335940000002</v>
      </c>
      <c r="D2372">
        <v>2.1003229999999999</v>
      </c>
      <c r="E2372">
        <f>LN(D2372/参数实验室!$E$53)/参数实验室!$E$55</f>
        <v>0.18251613867503105</v>
      </c>
      <c r="F2372">
        <f t="shared" ref="F2372:F2435" si="127">C2372/B2372</f>
        <v>3.865608254993826</v>
      </c>
      <c r="G2372">
        <f>LN(F2372/参数实验室!$E$58)/参数实验室!$E$59</f>
        <v>0.51913512274661722</v>
      </c>
      <c r="H2372">
        <f>INDEX(神经网络!$F$10:$BN$70,MATCH(ROUND(G2372*2,1)/2,神经网络!$D$10:$D$70,0),MATCH(ROUND(E2372*2,1)/2,神经网络!$F$8:$BN$8,0))</f>
        <v>2.0685902830154261</v>
      </c>
      <c r="I2372">
        <f t="shared" si="124"/>
        <v>3313.8214195703827</v>
      </c>
      <c r="J2372">
        <f t="shared" si="125"/>
        <v>392.28841626431461</v>
      </c>
      <c r="K2372">
        <f t="shared" si="126"/>
        <v>8.4474108390129174</v>
      </c>
    </row>
    <row r="2373" spans="1:11">
      <c r="A2373" s="862">
        <v>42776</v>
      </c>
      <c r="B2373">
        <v>965.10500000000002</v>
      </c>
      <c r="C2373">
        <v>3816.0984469999999</v>
      </c>
      <c r="D2373">
        <v>2.1239509999999999</v>
      </c>
      <c r="E2373">
        <f>LN(D2373/参数实验室!$E$53)/参数实验室!$E$55</f>
        <v>0.1957139096317054</v>
      </c>
      <c r="F2373">
        <f t="shared" si="127"/>
        <v>3.9540759264535983</v>
      </c>
      <c r="G2373">
        <f>LN(F2373/参数实验室!$E$58)/参数实验室!$E$59</f>
        <v>0.53101145819947526</v>
      </c>
      <c r="H2373">
        <f>INDEX(神经网络!$F$10:$BN$70,MATCH(ROUND(G2373*2,1)/2,神经网络!$D$10:$D$70,0),MATCH(ROUND(E2373*2,1)/2,神经网络!$F$8:$BN$8,0))</f>
        <v>2.1135609753315832</v>
      </c>
      <c r="I2373">
        <f t="shared" si="124"/>
        <v>3188.250435293703</v>
      </c>
      <c r="J2373">
        <f t="shared" si="125"/>
        <v>385.10235026535207</v>
      </c>
      <c r="K2373">
        <f t="shared" si="126"/>
        <v>8.2789690405598968</v>
      </c>
    </row>
    <row r="2374" spans="1:11">
      <c r="A2374" s="862">
        <v>42777</v>
      </c>
      <c r="B2374">
        <v>1003.48</v>
      </c>
      <c r="C2374">
        <v>3897.8519569999999</v>
      </c>
      <c r="D2374">
        <v>2.1534550000000001</v>
      </c>
      <c r="E2374">
        <f>LN(D2374/参数实验室!$E$53)/参数实验室!$E$55</f>
        <v>0.21198919037051153</v>
      </c>
      <c r="F2374">
        <f t="shared" si="127"/>
        <v>3.8843344730338418</v>
      </c>
      <c r="G2374">
        <f>LN(F2374/参数实验室!$E$58)/参数实验室!$E$59</f>
        <v>0.52167154158813844</v>
      </c>
      <c r="H2374">
        <f>INDEX(神经网络!$F$10:$BN$70,MATCH(ROUND(G2374*2,1)/2,神经网络!$D$10:$D$70,0),MATCH(ROUND(E2374*2,1)/2,神经网络!$F$8:$BN$8,0))</f>
        <v>2.0685902830154261</v>
      </c>
      <c r="I2374">
        <f t="shared" si="124"/>
        <v>3456.1925817160559</v>
      </c>
      <c r="J2374">
        <f t="shared" si="125"/>
        <v>400.41498743066865</v>
      </c>
      <c r="K2374">
        <f t="shared" si="126"/>
        <v>8.6315265167602924</v>
      </c>
    </row>
    <row r="2375" spans="1:11">
      <c r="A2375" s="862">
        <v>42778</v>
      </c>
      <c r="B2375">
        <v>1000.53</v>
      </c>
      <c r="C2375">
        <v>3924.032506</v>
      </c>
      <c r="D2375">
        <v>2.1400220000000001</v>
      </c>
      <c r="E2375">
        <f>LN(D2375/参数实验室!$E$53)/参数实验室!$E$55</f>
        <v>0.2046069791528323</v>
      </c>
      <c r="F2375">
        <f t="shared" si="127"/>
        <v>3.9219538704486623</v>
      </c>
      <c r="G2375">
        <f>LN(F2375/参数实验室!$E$58)/参数实验室!$E$59</f>
        <v>0.52673024421713766</v>
      </c>
      <c r="H2375">
        <f>INDEX(神经网络!$F$10:$BN$70,MATCH(ROUND(G2375*2,1)/2,神经网络!$D$10:$D$70,0),MATCH(ROUND(E2375*2,1)/2,神经网络!$F$8:$BN$8,0))</f>
        <v>2.1135609753315832</v>
      </c>
      <c r="I2375">
        <f t="shared" si="124"/>
        <v>3435.1748565468793</v>
      </c>
      <c r="J2375">
        <f t="shared" si="125"/>
        <v>399.23785962252055</v>
      </c>
      <c r="K2375">
        <f t="shared" si="126"/>
        <v>8.604331412343603</v>
      </c>
    </row>
    <row r="2376" spans="1:11">
      <c r="A2376" s="862">
        <v>42779</v>
      </c>
      <c r="B2376">
        <v>992.64300000000003</v>
      </c>
      <c r="C2376">
        <v>3948.15191</v>
      </c>
      <c r="D2376">
        <v>2.122709</v>
      </c>
      <c r="E2376">
        <f>LN(D2376/参数实验室!$E$53)/参数实验室!$E$55</f>
        <v>0.19502383622305447</v>
      </c>
      <c r="F2376">
        <f t="shared" si="127"/>
        <v>3.9774137429065637</v>
      </c>
      <c r="G2376">
        <f>LN(F2376/参数实验室!$E$58)/参数实验室!$E$59</f>
        <v>0.53410015482085693</v>
      </c>
      <c r="H2376">
        <f>INDEX(神经网络!$F$10:$BN$70,MATCH(ROUND(G2376*2,1)/2,神经网络!$D$10:$D$70,0),MATCH(ROUND(E2376*2,1)/2,神经网络!$F$8:$BN$8,0))</f>
        <v>2.1135609753315832</v>
      </c>
      <c r="I2376">
        <f t="shared" si="124"/>
        <v>3377.9420088160618</v>
      </c>
      <c r="J2376">
        <f t="shared" si="125"/>
        <v>396.09073859782086</v>
      </c>
      <c r="K2376">
        <f t="shared" si="126"/>
        <v>8.528202453746152</v>
      </c>
    </row>
    <row r="2377" spans="1:11">
      <c r="A2377" s="862">
        <v>42780</v>
      </c>
      <c r="B2377">
        <v>1001.77</v>
      </c>
      <c r="C2377">
        <v>3944.7772759999998</v>
      </c>
      <c r="D2377">
        <v>2.145025</v>
      </c>
      <c r="E2377">
        <f>LN(D2377/参数实验室!$E$53)/参数实验室!$E$55</f>
        <v>0.20736181855671379</v>
      </c>
      <c r="F2377">
        <f t="shared" si="127"/>
        <v>3.9378073569781487</v>
      </c>
      <c r="G2377">
        <f>LN(F2377/参数实验室!$E$58)/参数实验室!$E$59</f>
        <v>0.52884755479323742</v>
      </c>
      <c r="H2377">
        <f>INDEX(神经网络!$F$10:$BN$70,MATCH(ROUND(G2377*2,1)/2,神经网络!$D$10:$D$70,0),MATCH(ROUND(E2377*2,1)/2,神经网络!$F$8:$BN$8,0))</f>
        <v>2.1135609753315832</v>
      </c>
      <c r="I2377">
        <f t="shared" si="124"/>
        <v>3443.5870518320912</v>
      </c>
      <c r="J2377">
        <f t="shared" si="125"/>
        <v>399.73265232831841</v>
      </c>
      <c r="K2377">
        <f t="shared" si="126"/>
        <v>8.6147254465560099</v>
      </c>
    </row>
    <row r="2378" spans="1:11">
      <c r="A2378" s="862">
        <v>42781</v>
      </c>
      <c r="B2378">
        <v>1005.66</v>
      </c>
      <c r="C2378">
        <v>4022.442493</v>
      </c>
      <c r="D2378">
        <v>2.1466460000000001</v>
      </c>
      <c r="E2378">
        <f>LN(D2378/参数实验室!$E$53)/参数实验室!$E$55</f>
        <v>0.20825302391678049</v>
      </c>
      <c r="F2378">
        <f t="shared" si="127"/>
        <v>3.9998036045979757</v>
      </c>
      <c r="G2378">
        <f>LN(F2378/参数实验室!$E$58)/参数实验室!$E$59</f>
        <v>0.53704640531876058</v>
      </c>
      <c r="H2378">
        <f>INDEX(神经网络!$F$10:$BN$70,MATCH(ROUND(G2378*2,1)/2,神经网络!$D$10:$D$70,0),MATCH(ROUND(E2378*2,1)/2,神经网络!$F$8:$BN$8,0))</f>
        <v>2.1135609753315832</v>
      </c>
      <c r="I2378">
        <f t="shared" si="124"/>
        <v>3471.8493469684677</v>
      </c>
      <c r="J2378">
        <f t="shared" si="125"/>
        <v>401.28486492957131</v>
      </c>
      <c r="K2378">
        <f t="shared" si="126"/>
        <v>8.6518322777456476</v>
      </c>
    </row>
    <row r="2379" spans="1:11">
      <c r="A2379" s="862">
        <v>42782</v>
      </c>
      <c r="B2379">
        <v>1019.38</v>
      </c>
      <c r="C2379">
        <v>4042.0393979999999</v>
      </c>
      <c r="D2379">
        <v>2.1905760000000001</v>
      </c>
      <c r="E2379">
        <f>LN(D2379/参数实验室!$E$53)/参数实验室!$E$55</f>
        <v>0.23215234582753613</v>
      </c>
      <c r="F2379">
        <f t="shared" si="127"/>
        <v>3.965193939453393</v>
      </c>
      <c r="G2379">
        <f>LN(F2379/参数实验室!$E$58)/参数实验室!$E$59</f>
        <v>0.53248516423717296</v>
      </c>
      <c r="H2379">
        <f>INDEX(神经网络!$F$10:$BN$70,MATCH(ROUND(G2379*2,1)/2,神经网络!$D$10:$D$70,0),MATCH(ROUND(E2379*2,1)/2,神经网络!$F$8:$BN$8,0))</f>
        <v>2.2024758952127366</v>
      </c>
      <c r="I2379">
        <f t="shared" si="124"/>
        <v>3571.9596067043699</v>
      </c>
      <c r="J2379">
        <f t="shared" si="125"/>
        <v>406.75950680339918</v>
      </c>
      <c r="K2379">
        <f t="shared" si="126"/>
        <v>8.7815024528260643</v>
      </c>
    </row>
    <row r="2380" spans="1:11">
      <c r="A2380" s="862">
        <v>42783</v>
      </c>
      <c r="B2380">
        <v>1041.4000000000001</v>
      </c>
      <c r="C2380">
        <v>4040.9560620000002</v>
      </c>
      <c r="D2380">
        <v>2.228224</v>
      </c>
      <c r="E2380">
        <f>LN(D2380/参数实验室!$E$53)/参数实验室!$E$55</f>
        <v>0.25225573356862951</v>
      </c>
      <c r="F2380">
        <f t="shared" si="127"/>
        <v>3.8803111791818705</v>
      </c>
      <c r="G2380">
        <f>LN(F2380/参数实验室!$E$58)/参数实验室!$E$59</f>
        <v>0.5211276295209879</v>
      </c>
      <c r="H2380">
        <f>INDEX(神经网络!$F$10:$BN$70,MATCH(ROUND(G2380*2,1)/2,神经网络!$D$10:$D$70,0),MATCH(ROUND(E2380*2,1)/2,神经网络!$F$8:$BN$8,0))</f>
        <v>2.1575081806929521</v>
      </c>
      <c r="I2380">
        <f t="shared" si="124"/>
        <v>3741.9008961276741</v>
      </c>
      <c r="J2380">
        <f t="shared" si="125"/>
        <v>415.54606759506754</v>
      </c>
      <c r="K2380">
        <f t="shared" si="126"/>
        <v>9.0047799460203333</v>
      </c>
    </row>
    <row r="2381" spans="1:11">
      <c r="A2381" s="862">
        <v>42784</v>
      </c>
      <c r="B2381">
        <v>1056.68</v>
      </c>
      <c r="C2381">
        <v>4102.6817870000004</v>
      </c>
      <c r="D2381">
        <v>2.2285189999999999</v>
      </c>
      <c r="E2381">
        <f>LN(D2381/参数实验室!$E$53)/参数实验室!$E$55</f>
        <v>0.25241191363442189</v>
      </c>
      <c r="F2381">
        <f t="shared" si="127"/>
        <v>3.8826151597456184</v>
      </c>
      <c r="G2381">
        <f>LN(F2381/参数实验室!$E$58)/参数实验室!$E$59</f>
        <v>0.52143917532131501</v>
      </c>
      <c r="H2381">
        <f>INDEX(神经网络!$F$10:$BN$70,MATCH(ROUND(G2381*2,1)/2,神经网络!$D$10:$D$70,0),MATCH(ROUND(E2381*2,1)/2,神经网络!$F$8:$BN$8,0))</f>
        <v>2.1575081806929521</v>
      </c>
      <c r="I2381">
        <f t="shared" si="124"/>
        <v>3860.3551095169505</v>
      </c>
      <c r="J2381">
        <f t="shared" si="125"/>
        <v>421.64319061489914</v>
      </c>
      <c r="K2381">
        <f t="shared" si="126"/>
        <v>9.1555020819552198</v>
      </c>
    </row>
    <row r="2382" spans="1:11">
      <c r="A2382" s="862">
        <v>42785</v>
      </c>
      <c r="B2382">
        <v>1045.1600000000001</v>
      </c>
      <c r="C2382">
        <v>4253.0181430000002</v>
      </c>
      <c r="D2382">
        <v>2.2213509999999999</v>
      </c>
      <c r="E2382">
        <f>LN(D2382/参数实验室!$E$53)/参数实验室!$E$55</f>
        <v>0.24861113807601432</v>
      </c>
      <c r="F2382">
        <f t="shared" si="127"/>
        <v>4.0692507778713303</v>
      </c>
      <c r="G2382">
        <f>LN(F2382/参数实验室!$E$58)/参数实验室!$E$59</f>
        <v>0.54608105249581951</v>
      </c>
      <c r="H2382">
        <f>INDEX(神经网络!$F$10:$BN$70,MATCH(ROUND(G2382*2,1)/2,神经网络!$D$10:$D$70,0),MATCH(ROUND(E2382*2,1)/2,神经网络!$F$8:$BN$8,0))</f>
        <v>2.2024758952127366</v>
      </c>
      <c r="I2382">
        <f t="shared" si="124"/>
        <v>3769.554513461424</v>
      </c>
      <c r="J2382">
        <f t="shared" si="125"/>
        <v>417.04640676748681</v>
      </c>
      <c r="K2382">
        <f t="shared" si="126"/>
        <v>9.0386931820828256</v>
      </c>
    </row>
    <row r="2383" spans="1:11">
      <c r="A2383" s="862">
        <v>42786</v>
      </c>
      <c r="B2383">
        <v>1057.53</v>
      </c>
      <c r="C2383">
        <v>4347.4695250000004</v>
      </c>
      <c r="D2383">
        <v>2.2787670000000002</v>
      </c>
      <c r="E2383">
        <f>LN(D2383/参数实验室!$E$53)/参数实验室!$E$55</f>
        <v>0.2787171878075928</v>
      </c>
      <c r="F2383">
        <f t="shared" si="127"/>
        <v>4.1109656700046342</v>
      </c>
      <c r="G2383">
        <f>LN(F2383/参数实验室!$E$58)/参数实验室!$E$59</f>
        <v>0.551434069673298</v>
      </c>
      <c r="H2383">
        <f>INDEX(神经网络!$F$10:$BN$70,MATCH(ROUND(G2383*2,1)/2,神经网络!$D$10:$D$70,0),MATCH(ROUND(E2383*2,1)/2,神经网络!$F$8:$BN$8,0))</f>
        <v>2.282978611644515</v>
      </c>
      <c r="I2383">
        <f t="shared" si="124"/>
        <v>3867.8170818826775</v>
      </c>
      <c r="J2383">
        <f t="shared" si="125"/>
        <v>421.982363034196</v>
      </c>
      <c r="K2383">
        <f t="shared" si="126"/>
        <v>9.1658263963255795</v>
      </c>
    </row>
    <row r="2384" spans="1:11">
      <c r="A2384" s="862">
        <v>42787</v>
      </c>
      <c r="B2384">
        <v>1102.94</v>
      </c>
      <c r="C2384">
        <v>4453.4388639999997</v>
      </c>
      <c r="D2384">
        <v>2.3533119999999998</v>
      </c>
      <c r="E2384">
        <f>LN(D2384/参数实验室!$E$53)/参数实验室!$E$55</f>
        <v>0.31669248963450503</v>
      </c>
      <c r="F2384">
        <f t="shared" si="127"/>
        <v>4.0377888770014687</v>
      </c>
      <c r="G2384">
        <f>LN(F2384/参数实验室!$E$58)/参数实验室!$E$59</f>
        <v>0.54200731177738704</v>
      </c>
      <c r="H2384">
        <f>INDEX(神经网络!$F$10:$BN$70,MATCH(ROUND(G2384*2,1)/2,神经网络!$D$10:$D$70,0),MATCH(ROUND(E2384*2,1)/2,神经网络!$F$8:$BN$8,0))</f>
        <v>2.282978611644515</v>
      </c>
      <c r="I2384">
        <f t="shared" si="124"/>
        <v>4246.9806272492488</v>
      </c>
      <c r="J2384">
        <f t="shared" si="125"/>
        <v>440.10215075216416</v>
      </c>
      <c r="K2384">
        <f t="shared" si="126"/>
        <v>9.6499883492749881</v>
      </c>
    </row>
    <row r="2385" spans="1:11">
      <c r="A2385" s="862">
        <v>42788</v>
      </c>
      <c r="B2385">
        <v>1112.6199999999999</v>
      </c>
      <c r="C2385">
        <v>4454.9576319999996</v>
      </c>
      <c r="D2385">
        <v>2.343124</v>
      </c>
      <c r="E2385">
        <f>LN(D2385/参数实验室!$E$53)/参数实验室!$E$55</f>
        <v>0.31157399343718167</v>
      </c>
      <c r="F2385">
        <f t="shared" si="127"/>
        <v>4.0040244036598303</v>
      </c>
      <c r="G2385">
        <f>LN(F2385/参数实验室!$E$58)/参数实验室!$E$59</f>
        <v>0.53759996635373519</v>
      </c>
      <c r="H2385">
        <f>INDEX(神经网络!$F$10:$BN$70,MATCH(ROUND(G2385*2,1)/2,神经网络!$D$10:$D$70,0),MATCH(ROUND(E2385*2,1)/2,神经网络!$F$8:$BN$8,0))</f>
        <v>2.282978611644515</v>
      </c>
      <c r="I2385">
        <f t="shared" si="124"/>
        <v>4332.0759309477635</v>
      </c>
      <c r="J2385">
        <f t="shared" si="125"/>
        <v>443.96472606839251</v>
      </c>
      <c r="K2385">
        <f t="shared" si="126"/>
        <v>9.7577029808453961</v>
      </c>
    </row>
    <row r="2386" spans="1:11">
      <c r="A2386" s="862">
        <v>42789</v>
      </c>
      <c r="B2386">
        <v>1143.1400000000001</v>
      </c>
      <c r="C2386">
        <v>4453.6594150000001</v>
      </c>
      <c r="D2386">
        <v>2.4515129999999998</v>
      </c>
      <c r="E2386">
        <f>LN(D2386/参数实验室!$E$53)/参数实验室!$E$55</f>
        <v>0.36492279288199919</v>
      </c>
      <c r="F2386">
        <f t="shared" si="127"/>
        <v>3.8959877311615374</v>
      </c>
      <c r="G2386">
        <f>LN(F2386/参数实验室!$E$58)/参数实验室!$E$59</f>
        <v>0.5232437809007382</v>
      </c>
      <c r="H2386">
        <f>INDEX(神经网络!$F$10:$BN$70,MATCH(ROUND(G2386*2,1)/2,神经网络!$D$10:$D$70,0),MATCH(ROUND(E2386*2,1)/2,神经网络!$F$8:$BN$8,0))</f>
        <v>2.3213827082546286</v>
      </c>
      <c r="I2386">
        <f t="shared" si="124"/>
        <v>4603.3670455352139</v>
      </c>
      <c r="J2386">
        <f t="shared" si="125"/>
        <v>456.14301105303008</v>
      </c>
      <c r="K2386">
        <f t="shared" si="126"/>
        <v>10.091938129026902</v>
      </c>
    </row>
    <row r="2387" spans="1:11">
      <c r="A2387" s="862">
        <v>42790</v>
      </c>
      <c r="B2387">
        <v>1177.52</v>
      </c>
      <c r="C2387">
        <v>4414.4162139999999</v>
      </c>
      <c r="D2387">
        <v>2.4273120000000001</v>
      </c>
      <c r="E2387">
        <f>LN(D2387/参数实验室!$E$53)/参数实验室!$E$55</f>
        <v>0.3532185639189972</v>
      </c>
      <c r="F2387">
        <f t="shared" si="127"/>
        <v>3.7489097543990759</v>
      </c>
      <c r="G2387">
        <f>LN(F2387/参数实验室!$E$58)/参数实验室!$E$59</f>
        <v>0.50304625779229695</v>
      </c>
      <c r="H2387">
        <f>INDEX(神经网络!$F$10:$BN$70,MATCH(ROUND(G2387*2,1)/2,神经网络!$D$10:$D$70,0),MATCH(ROUND(E2387*2,1)/2,神经网络!$F$8:$BN$8,0))</f>
        <v>2.3213827082546286</v>
      </c>
      <c r="I2387">
        <f t="shared" si="124"/>
        <v>4924.7544115141609</v>
      </c>
      <c r="J2387">
        <f t="shared" si="125"/>
        <v>469.86153784765116</v>
      </c>
      <c r="K2387">
        <f t="shared" si="126"/>
        <v>10.481288666600697</v>
      </c>
    </row>
    <row r="2388" spans="1:11">
      <c r="A2388" s="862">
        <v>42791</v>
      </c>
      <c r="B2388">
        <v>1163.8699999999999</v>
      </c>
      <c r="C2388">
        <v>4381.4488250000004</v>
      </c>
      <c r="D2388">
        <v>2.3550779999999998</v>
      </c>
      <c r="E2388">
        <f>LN(D2388/参数实验室!$E$53)/参数实验室!$E$55</f>
        <v>0.31757748188304674</v>
      </c>
      <c r="F2388">
        <f t="shared" si="127"/>
        <v>3.7645517325818183</v>
      </c>
      <c r="G2388">
        <f>LN(F2388/参数实验室!$E$58)/参数实验室!$E$59</f>
        <v>0.50523160668002709</v>
      </c>
      <c r="H2388">
        <f>INDEX(神经网络!$F$10:$BN$70,MATCH(ROUND(G2388*2,1)/2,神经网络!$D$10:$D$70,0),MATCH(ROUND(E2388*2,1)/2,神经网络!$F$8:$BN$8,0))</f>
        <v>2.2408989996275115</v>
      </c>
      <c r="I2388">
        <f t="shared" si="124"/>
        <v>4792.2300617286755</v>
      </c>
      <c r="J2388">
        <f t="shared" si="125"/>
        <v>464.41482782011832</v>
      </c>
      <c r="K2388">
        <f t="shared" si="126"/>
        <v>10.318856708823365</v>
      </c>
    </row>
    <row r="2389" spans="1:11">
      <c r="A2389" s="862">
        <v>42792</v>
      </c>
      <c r="B2389">
        <v>1157.6300000000001</v>
      </c>
      <c r="C2389">
        <v>4360.3754950000002</v>
      </c>
      <c r="D2389">
        <v>2.4119989999999998</v>
      </c>
      <c r="E2389">
        <f>LN(D2389/参数实验室!$E$53)/参数实验室!$E$55</f>
        <v>0.34575236812350346</v>
      </c>
      <c r="F2389">
        <f t="shared" si="127"/>
        <v>3.7666400274699168</v>
      </c>
      <c r="G2389">
        <f>LN(F2389/参数实验室!$E$58)/参数实验室!$E$59</f>
        <v>0.50552267616230206</v>
      </c>
      <c r="H2389">
        <f>INDEX(神经网络!$F$10:$BN$70,MATCH(ROUND(G2389*2,1)/2,神经网络!$D$10:$D$70,0),MATCH(ROUND(E2389*2,1)/2,神经网络!$F$8:$BN$8,0))</f>
        <v>2.3213827082546286</v>
      </c>
      <c r="I2389">
        <f t="shared" si="124"/>
        <v>4734.6542515778947</v>
      </c>
      <c r="J2389">
        <f t="shared" si="125"/>
        <v>461.92490323610343</v>
      </c>
      <c r="K2389">
        <f t="shared" si="126"/>
        <v>10.249835456820723</v>
      </c>
    </row>
    <row r="2390" spans="1:11">
      <c r="A2390" s="862">
        <v>42793</v>
      </c>
      <c r="B2390">
        <v>1166.51</v>
      </c>
      <c r="C2390">
        <v>4384.9340849999999</v>
      </c>
      <c r="D2390">
        <v>2.429856</v>
      </c>
      <c r="E2390">
        <f>LN(D2390/参数实验室!$E$53)/参数实验室!$E$55</f>
        <v>0.35445438385650402</v>
      </c>
      <c r="F2390">
        <f t="shared" si="127"/>
        <v>3.759019712647127</v>
      </c>
      <c r="G2390">
        <f>LN(F2390/参数实验室!$E$58)/参数实验室!$E$59</f>
        <v>0.50445976485635813</v>
      </c>
      <c r="H2390">
        <f>INDEX(神经网络!$F$10:$BN$70,MATCH(ROUND(G2390*2,1)/2,神经网络!$D$10:$D$70,0),MATCH(ROUND(E2390*2,1)/2,神经网络!$F$8:$BN$8,0))</f>
        <v>2.3213827082546286</v>
      </c>
      <c r="I2390">
        <f t="shared" si="124"/>
        <v>4818.9640804882474</v>
      </c>
      <c r="J2390">
        <f t="shared" si="125"/>
        <v>465.46825745181701</v>
      </c>
      <c r="K2390">
        <f t="shared" si="126"/>
        <v>10.352938150647326</v>
      </c>
    </row>
    <row r="2391" spans="1:11">
      <c r="A2391" s="862">
        <v>42794</v>
      </c>
      <c r="B2391">
        <v>1177.76</v>
      </c>
      <c r="C2391">
        <v>4427.2608920000002</v>
      </c>
      <c r="D2391">
        <v>2.4124539999999999</v>
      </c>
      <c r="E2391">
        <f>LN(D2391/参数实验室!$E$53)/参数实验室!$E$55</f>
        <v>0.34597489603603521</v>
      </c>
      <c r="F2391">
        <f t="shared" si="127"/>
        <v>3.7590518373862247</v>
      </c>
      <c r="G2391">
        <f>LN(F2391/参数实验室!$E$58)/参数实验室!$E$59</f>
        <v>0.50446425026171415</v>
      </c>
      <c r="H2391">
        <f>INDEX(神经网络!$F$10:$BN$70,MATCH(ROUND(G2391*2,1)/2,神经网络!$D$10:$D$70,0),MATCH(ROUND(E2391*2,1)/2,神经网络!$F$8:$BN$8,0))</f>
        <v>2.3213827082546286</v>
      </c>
      <c r="I2391">
        <f t="shared" ref="I2391:I2454" si="128">I2390*(1+(B2391-B2390)/B2390*H2390)</f>
        <v>4926.8499312238928</v>
      </c>
      <c r="J2391">
        <f t="shared" ref="J2391:J2454" si="129">J2390*B2391/B2390</f>
        <v>469.95730417780555</v>
      </c>
      <c r="K2391">
        <f t="shared" ref="K2391:K2454" si="130">I2391/J2391</f>
        <v>10.483611782230856</v>
      </c>
    </row>
    <row r="2392" spans="1:11">
      <c r="A2392" s="862">
        <v>42795</v>
      </c>
      <c r="B2392">
        <v>1205.33</v>
      </c>
      <c r="C2392">
        <v>4428.8349680000001</v>
      </c>
      <c r="D2392">
        <v>2.4811589999999999</v>
      </c>
      <c r="E2392">
        <f>LN(D2392/参数实验室!$E$53)/参数实验室!$E$55</f>
        <v>0.37910390437608871</v>
      </c>
      <c r="F2392">
        <f t="shared" si="127"/>
        <v>3.6743754556843355</v>
      </c>
      <c r="G2392">
        <f>LN(F2392/参数实验室!$E$58)/参数实验室!$E$59</f>
        <v>0.49250619591923239</v>
      </c>
      <c r="H2392">
        <f>INDEX(神经网络!$F$10:$BN$70,MATCH(ROUND(G2392*2,1)/2,神经网络!$D$10:$D$70,0),MATCH(ROUND(E2392*2,1)/2,神经网络!$F$8:$BN$8,0))</f>
        <v>2.3932243952667358</v>
      </c>
      <c r="I2392">
        <f t="shared" si="128"/>
        <v>5194.5793190453014</v>
      </c>
      <c r="J2392">
        <f t="shared" si="129"/>
        <v>480.95846135429491</v>
      </c>
      <c r="K2392">
        <f t="shared" si="130"/>
        <v>10.800473921216136</v>
      </c>
    </row>
    <row r="2393" spans="1:11">
      <c r="A2393" s="862">
        <v>42796</v>
      </c>
      <c r="B2393">
        <v>1228.26</v>
      </c>
      <c r="C2393">
        <v>4395.6349529999998</v>
      </c>
      <c r="D2393">
        <v>2.5357099999999999</v>
      </c>
      <c r="E2393">
        <f>LN(D2393/参数实验室!$E$53)/参数实验室!$E$55</f>
        <v>0.40476104462095092</v>
      </c>
      <c r="F2393">
        <f t="shared" si="127"/>
        <v>3.5787495750085485</v>
      </c>
      <c r="G2393">
        <f>LN(F2393/参数实验室!$E$58)/参数实验室!$E$59</f>
        <v>0.47866594411617658</v>
      </c>
      <c r="H2393">
        <f>INDEX(神经网络!$F$10:$BN$70,MATCH(ROUND(G2393*2,1)/2,神经网络!$D$10:$D$70,0),MATCH(ROUND(E2393*2,1)/2,神经网络!$F$8:$BN$8,0))</f>
        <v>2.3932243952667358</v>
      </c>
      <c r="I2393">
        <f t="shared" si="128"/>
        <v>5431.0797257901304</v>
      </c>
      <c r="J2393">
        <f t="shared" si="129"/>
        <v>490.10813614779875</v>
      </c>
      <c r="K2393">
        <f t="shared" si="130"/>
        <v>11.081390667124765</v>
      </c>
    </row>
    <row r="2394" spans="1:11">
      <c r="A2394" s="862">
        <v>42797</v>
      </c>
      <c r="B2394">
        <v>1267.1600000000001</v>
      </c>
      <c r="C2394">
        <v>4518.1573010000002</v>
      </c>
      <c r="D2394">
        <v>2.571326</v>
      </c>
      <c r="E2394">
        <f>LN(D2394/参数实验室!$E$53)/参数实验室!$E$55</f>
        <v>0.42121629292780399</v>
      </c>
      <c r="F2394">
        <f t="shared" si="127"/>
        <v>3.5655775916222101</v>
      </c>
      <c r="G2394">
        <f>LN(F2394/参数实验室!$E$58)/参数实验室!$E$59</f>
        <v>0.47673059697771092</v>
      </c>
      <c r="H2394">
        <f>INDEX(神经网络!$F$10:$BN$70,MATCH(ROUND(G2394*2,1)/2,神经网络!$D$10:$D$70,0),MATCH(ROUND(E2394*2,1)/2,神经网络!$F$8:$BN$8,0))</f>
        <v>2.3932243952667358</v>
      </c>
      <c r="I2394">
        <f t="shared" si="128"/>
        <v>5842.7304576826791</v>
      </c>
      <c r="J2394">
        <f t="shared" si="129"/>
        <v>505.63026216032819</v>
      </c>
      <c r="K2394">
        <f t="shared" si="130"/>
        <v>11.555341709017473</v>
      </c>
    </row>
    <row r="2395" spans="1:11">
      <c r="A2395" s="862">
        <v>42798</v>
      </c>
      <c r="B2395">
        <v>1269.28</v>
      </c>
      <c r="C2395">
        <v>4595.5453180000004</v>
      </c>
      <c r="D2395">
        <v>2.5242260000000001</v>
      </c>
      <c r="E2395">
        <f>LN(D2395/参数实验室!$E$53)/参数实验室!$E$55</f>
        <v>0.39940591383806667</v>
      </c>
      <c r="F2395">
        <f t="shared" si="127"/>
        <v>3.6205922396949455</v>
      </c>
      <c r="G2395">
        <f>LN(F2395/参数实验室!$E$58)/参数实验室!$E$59</f>
        <v>0.48476692934083415</v>
      </c>
      <c r="H2395">
        <f>INDEX(神经网络!$F$10:$BN$70,MATCH(ROUND(G2395*2,1)/2,神经网络!$D$10:$D$70,0),MATCH(ROUND(E2395*2,1)/2,神经网络!$F$8:$BN$8,0))</f>
        <v>2.3932243952667358</v>
      </c>
      <c r="I2395">
        <f t="shared" si="128"/>
        <v>5866.1244142000432</v>
      </c>
      <c r="J2395">
        <f t="shared" si="129"/>
        <v>506.47619807669219</v>
      </c>
      <c r="K2395">
        <f t="shared" si="130"/>
        <v>11.582231181793418</v>
      </c>
    </row>
    <row r="2396" spans="1:11">
      <c r="A2396" s="862">
        <v>42799</v>
      </c>
      <c r="B2396">
        <v>1255.06</v>
      </c>
      <c r="C2396">
        <v>4603.3612139999996</v>
      </c>
      <c r="D2396">
        <v>2.5321380000000002</v>
      </c>
      <c r="E2396">
        <f>LN(D2396/参数实验室!$E$53)/参数实验室!$E$55</f>
        <v>0.40309798002812541</v>
      </c>
      <c r="F2396">
        <f t="shared" si="127"/>
        <v>3.6678415486112215</v>
      </c>
      <c r="G2396">
        <f>LN(F2396/参数实验室!$E$58)/参数实验室!$E$59</f>
        <v>0.49157205070186405</v>
      </c>
      <c r="H2396">
        <f>INDEX(神经网络!$F$10:$BN$70,MATCH(ROUND(G2396*2,1)/2,神经网络!$D$10:$D$70,0),MATCH(ROUND(E2396*2,1)/2,神经网络!$F$8:$BN$8,0))</f>
        <v>2.3932243952667358</v>
      </c>
      <c r="I2396">
        <f t="shared" si="128"/>
        <v>5708.8432010681199</v>
      </c>
      <c r="J2396">
        <f t="shared" si="129"/>
        <v>500.80204301504256</v>
      </c>
      <c r="K2396">
        <f t="shared" si="130"/>
        <v>11.399400782589547</v>
      </c>
    </row>
    <row r="2397" spans="1:11">
      <c r="A2397" s="862">
        <v>42800</v>
      </c>
      <c r="B2397">
        <v>1270.9000000000001</v>
      </c>
      <c r="C2397">
        <v>4611.1360699999996</v>
      </c>
      <c r="D2397">
        <v>2.5327540000000002</v>
      </c>
      <c r="E2397">
        <f>LN(D2397/参数实验室!$E$53)/参数实验室!$E$55</f>
        <v>0.40338494685856124</v>
      </c>
      <c r="F2397">
        <f t="shared" si="127"/>
        <v>3.6282446061845932</v>
      </c>
      <c r="G2397">
        <f>LN(F2397/参数实验室!$E$58)/参数实验室!$E$59</f>
        <v>0.485875073190289</v>
      </c>
      <c r="H2397">
        <f>INDEX(神经网络!$F$10:$BN$70,MATCH(ROUND(G2397*2,1)/2,神经网络!$D$10:$D$70,0),MATCH(ROUND(E2397*2,1)/2,神经网络!$F$8:$BN$8,0))</f>
        <v>2.3932243952667358</v>
      </c>
      <c r="I2397">
        <f t="shared" si="128"/>
        <v>5881.2769319096551</v>
      </c>
      <c r="J2397">
        <f t="shared" si="129"/>
        <v>507.12262080523453</v>
      </c>
      <c r="K2397">
        <f t="shared" si="130"/>
        <v>11.597346855817772</v>
      </c>
    </row>
    <row r="2398" spans="1:11">
      <c r="A2398" s="862">
        <v>42801</v>
      </c>
      <c r="B2398">
        <v>1226.8</v>
      </c>
      <c r="C2398">
        <v>4631.4354620000004</v>
      </c>
      <c r="D2398">
        <v>2.4337680000000002</v>
      </c>
      <c r="E2398">
        <f>LN(D2398/参数实验室!$E$53)/参数实验室!$E$55</f>
        <v>0.35635222615915846</v>
      </c>
      <c r="F2398">
        <f t="shared" si="127"/>
        <v>3.7752163857189442</v>
      </c>
      <c r="G2398">
        <f>LN(F2398/参数实验室!$E$58)/参数实验室!$E$59</f>
        <v>0.50671637118793289</v>
      </c>
      <c r="H2398">
        <f>INDEX(神经网络!$F$10:$BN$70,MATCH(ROUND(G2398*2,1)/2,神经网络!$D$10:$D$70,0),MATCH(ROUND(E2398*2,1)/2,神经网络!$F$8:$BN$8,0))</f>
        <v>2.3213827082546286</v>
      </c>
      <c r="I2398">
        <f t="shared" si="128"/>
        <v>5392.8695037811094</v>
      </c>
      <c r="J2398">
        <f t="shared" si="129"/>
        <v>489.52555763935925</v>
      </c>
      <c r="K2398">
        <f t="shared" si="130"/>
        <v>11.016522875306373</v>
      </c>
    </row>
    <row r="2399" spans="1:11">
      <c r="A2399" s="862">
        <v>42802</v>
      </c>
      <c r="B2399">
        <v>1202.83</v>
      </c>
      <c r="C2399">
        <v>4580.713248</v>
      </c>
      <c r="D2399">
        <v>2.2700650000000002</v>
      </c>
      <c r="E2399">
        <f>LN(D2399/参数实验室!$E$53)/参数实验室!$E$55</f>
        <v>0.27420340261938564</v>
      </c>
      <c r="F2399">
        <f t="shared" si="127"/>
        <v>3.808279846694878</v>
      </c>
      <c r="G2399">
        <f>LN(F2399/参数实验室!$E$58)/参数实验室!$E$59</f>
        <v>0.51129304679981502</v>
      </c>
      <c r="H2399">
        <f>INDEX(神经网络!$F$10:$BN$70,MATCH(ROUND(G2399*2,1)/2,神经网络!$D$10:$D$70,0),MATCH(ROUND(E2399*2,1)/2,神经网络!$F$8:$BN$8,0))</f>
        <v>2.1575081806929521</v>
      </c>
      <c r="I2399">
        <f t="shared" si="128"/>
        <v>5148.2669859180432</v>
      </c>
      <c r="J2399">
        <f t="shared" si="129"/>
        <v>479.9608954151862</v>
      </c>
      <c r="K2399">
        <f t="shared" si="130"/>
        <v>10.726430080235136</v>
      </c>
    </row>
    <row r="2400" spans="1:11">
      <c r="A2400" s="862">
        <v>42803</v>
      </c>
      <c r="B2400">
        <v>1172.99</v>
      </c>
      <c r="C2400">
        <v>4591.568655</v>
      </c>
      <c r="D2400">
        <v>2.3469190000000002</v>
      </c>
      <c r="E2400">
        <f>LN(D2400/参数实验室!$E$53)/参数实验室!$E$55</f>
        <v>0.31348321454155248</v>
      </c>
      <c r="F2400">
        <f t="shared" si="127"/>
        <v>3.9144141510157802</v>
      </c>
      <c r="G2400">
        <f>LN(F2400/参数实验室!$E$58)/参数实验室!$E$59</f>
        <v>0.52572027290432632</v>
      </c>
      <c r="H2400">
        <f>INDEX(神经网络!$F$10:$BN$70,MATCH(ROUND(G2400*2,1)/2,神经网络!$D$10:$D$70,0),MATCH(ROUND(E2400*2,1)/2,神经网络!$F$8:$BN$8,0))</f>
        <v>2.282978611644515</v>
      </c>
      <c r="I2400">
        <f t="shared" si="128"/>
        <v>4872.7121230919365</v>
      </c>
      <c r="J2400">
        <f t="shared" si="129"/>
        <v>468.05394836598634</v>
      </c>
      <c r="K2400">
        <f t="shared" si="130"/>
        <v>10.410577968849452</v>
      </c>
    </row>
    <row r="2401" spans="1:11">
      <c r="A2401" s="862">
        <v>42804</v>
      </c>
      <c r="B2401">
        <v>1241.08</v>
      </c>
      <c r="C2401">
        <v>4562.8081330000005</v>
      </c>
      <c r="D2401">
        <v>2.1626069999999999</v>
      </c>
      <c r="E2401">
        <f>LN(D2401/参数实验室!$E$53)/参数实验室!$E$55</f>
        <v>0.2169924168632103</v>
      </c>
      <c r="F2401">
        <f t="shared" si="127"/>
        <v>3.6764818811035553</v>
      </c>
      <c r="G2401">
        <f>LN(F2401/参数实验室!$E$58)/参数实验室!$E$59</f>
        <v>0.49280699509879344</v>
      </c>
      <c r="H2401">
        <f>INDEX(神经网络!$F$10:$BN$70,MATCH(ROUND(G2401*2,1)/2,神经网络!$D$10:$D$70,0),MATCH(ROUND(E2401*2,1)/2,神经网络!$F$8:$BN$8,0))</f>
        <v>2.0685902830154261</v>
      </c>
      <c r="I2401">
        <f t="shared" si="128"/>
        <v>5518.4579697787303</v>
      </c>
      <c r="J2401">
        <f t="shared" si="129"/>
        <v>495.22365428354738</v>
      </c>
      <c r="K2401">
        <f t="shared" si="130"/>
        <v>11.143365067572192</v>
      </c>
    </row>
    <row r="2402" spans="1:11">
      <c r="A2402" s="862">
        <v>42805</v>
      </c>
      <c r="B2402">
        <v>1190.7</v>
      </c>
      <c r="C2402">
        <v>4625.834492</v>
      </c>
      <c r="D2402">
        <v>2.3112189999999999</v>
      </c>
      <c r="E2402">
        <f>LN(D2402/参数实验室!$E$53)/参数实验室!$E$55</f>
        <v>0.29539958737065608</v>
      </c>
      <c r="F2402">
        <f t="shared" si="127"/>
        <v>3.8849705988074241</v>
      </c>
      <c r="G2402">
        <f>LN(F2402/参数实验室!$E$58)/参数实验室!$E$59</f>
        <v>0.52175748831872293</v>
      </c>
      <c r="H2402">
        <f>INDEX(神经网络!$F$10:$BN$70,MATCH(ROUND(G2402*2,1)/2,神经网络!$D$10:$D$70,0),MATCH(ROUND(E2402*2,1)/2,神经网络!$F$8:$BN$8,0))</f>
        <v>2.2408989996275115</v>
      </c>
      <c r="I2402">
        <f t="shared" si="128"/>
        <v>5055.0637570620647</v>
      </c>
      <c r="J2402">
        <f t="shared" si="129"/>
        <v>475.12070547863141</v>
      </c>
      <c r="K2402">
        <f t="shared" si="130"/>
        <v>10.639535803790425</v>
      </c>
    </row>
    <row r="2403" spans="1:11">
      <c r="A2403" s="862">
        <v>42806</v>
      </c>
      <c r="B2403">
        <v>1181.17</v>
      </c>
      <c r="C2403">
        <v>4602.9219670000002</v>
      </c>
      <c r="D2403">
        <v>2.4125269999999999</v>
      </c>
      <c r="E2403">
        <f>LN(D2403/参数实验室!$E$53)/参数实验室!$E$55</f>
        <v>0.3460105944094865</v>
      </c>
      <c r="F2403">
        <f t="shared" si="127"/>
        <v>3.8969174352548746</v>
      </c>
      <c r="G2403">
        <f>LN(F2403/参数实验室!$E$58)/参数实验室!$E$59</f>
        <v>0.52336901249130741</v>
      </c>
      <c r="H2403">
        <f>INDEX(神经网络!$F$10:$BN$70,MATCH(ROUND(G2403*2,1)/2,神经网络!$D$10:$D$70,0),MATCH(ROUND(E2403*2,1)/2,神经网络!$F$8:$BN$8,0))</f>
        <v>2.3213827082546286</v>
      </c>
      <c r="I2403">
        <f t="shared" si="128"/>
        <v>4964.3987985301947</v>
      </c>
      <c r="J2403">
        <f t="shared" si="129"/>
        <v>471.31798411874956</v>
      </c>
      <c r="K2403">
        <f t="shared" si="130"/>
        <v>10.533013731297391</v>
      </c>
    </row>
    <row r="2404" spans="1:11">
      <c r="A2404" s="862">
        <v>42807</v>
      </c>
      <c r="B2404">
        <v>1231.6300000000001</v>
      </c>
      <c r="C2404">
        <v>4586.1655680000003</v>
      </c>
      <c r="D2404">
        <v>2.4107910000000001</v>
      </c>
      <c r="E2404">
        <f>LN(D2404/参数实验室!$E$53)/参数实验室!$E$55</f>
        <v>0.34516136501180988</v>
      </c>
      <c r="F2404">
        <f t="shared" si="127"/>
        <v>3.7236552925797519</v>
      </c>
      <c r="G2404">
        <f>LN(F2404/参数实验室!$E$58)/参数实验室!$E$59</f>
        <v>0.49949862541333095</v>
      </c>
      <c r="H2404">
        <f>INDEX(神经网络!$F$10:$BN$70,MATCH(ROUND(G2404*2,1)/2,神经网络!$D$10:$D$70,0),MATCH(ROUND(E2404*2,1)/2,神经网络!$F$8:$BN$8,0))</f>
        <v>2.3213827082546286</v>
      </c>
      <c r="I2404">
        <f t="shared" si="128"/>
        <v>5456.7196671369029</v>
      </c>
      <c r="J2404">
        <f t="shared" si="129"/>
        <v>491.45285503371701</v>
      </c>
      <c r="K2404">
        <f t="shared" si="130"/>
        <v>11.103241361295042</v>
      </c>
    </row>
    <row r="2405" spans="1:11">
      <c r="A2405" s="862">
        <v>42808</v>
      </c>
      <c r="B2405">
        <v>1236.0899999999999</v>
      </c>
      <c r="C2405">
        <v>4539.3158380000004</v>
      </c>
      <c r="D2405">
        <v>2.4180959999999998</v>
      </c>
      <c r="E2405">
        <f>LN(D2405/参数实验室!$E$53)/参数实验室!$E$55</f>
        <v>0.34873076061842861</v>
      </c>
      <c r="F2405">
        <f t="shared" si="127"/>
        <v>3.6723182276371467</v>
      </c>
      <c r="G2405">
        <f>LN(F2405/参数实验室!$E$58)/参数实验室!$E$59</f>
        <v>0.49221225566995236</v>
      </c>
      <c r="H2405">
        <f>INDEX(神经网络!$F$10:$BN$70,MATCH(ROUND(G2405*2,1)/2,神经网络!$D$10:$D$70,0),MATCH(ROUND(E2405*2,1)/2,神经网络!$F$8:$BN$8,0))</f>
        <v>2.3213827082546286</v>
      </c>
      <c r="I2405">
        <f t="shared" si="128"/>
        <v>5502.5901157852104</v>
      </c>
      <c r="J2405">
        <f t="shared" si="129"/>
        <v>493.23251266908665</v>
      </c>
      <c r="K2405">
        <f t="shared" si="130"/>
        <v>11.156178829348459</v>
      </c>
    </row>
    <row r="2406" spans="1:11">
      <c r="A2406" s="862">
        <v>42809</v>
      </c>
      <c r="B2406">
        <v>1249.55</v>
      </c>
      <c r="C2406">
        <v>4604.8743910000003</v>
      </c>
      <c r="D2406">
        <v>2.430482</v>
      </c>
      <c r="E2406">
        <f>LN(D2406/参数实验室!$E$53)/参数实验室!$E$55</f>
        <v>0.35475828269432574</v>
      </c>
      <c r="F2406">
        <f t="shared" si="127"/>
        <v>3.6852261942299229</v>
      </c>
      <c r="G2406">
        <f>LN(F2406/参数实验室!$E$58)/参数实验室!$E$59</f>
        <v>0.49405384982593253</v>
      </c>
      <c r="H2406">
        <f>INDEX(神经网络!$F$10:$BN$70,MATCH(ROUND(G2406*2,1)/2,神经网络!$D$10:$D$70,0),MATCH(ROUND(E2406*2,1)/2,神经网络!$F$8:$BN$8,0))</f>
        <v>2.3213827082546286</v>
      </c>
      <c r="I2406">
        <f t="shared" si="128"/>
        <v>5641.6842692538403</v>
      </c>
      <c r="J2406">
        <f t="shared" si="129"/>
        <v>498.60340768524725</v>
      </c>
      <c r="K2406">
        <f t="shared" si="130"/>
        <v>11.314973348146989</v>
      </c>
    </row>
    <row r="2407" spans="1:11">
      <c r="A2407" s="862">
        <v>42810</v>
      </c>
      <c r="B2407">
        <v>1222.28</v>
      </c>
      <c r="C2407">
        <v>4656.1771220000001</v>
      </c>
      <c r="D2407">
        <v>2.2707950000000001</v>
      </c>
      <c r="E2407">
        <f>LN(D2407/参数实验室!$E$53)/参数实验室!$E$55</f>
        <v>0.27458272278143381</v>
      </c>
      <c r="F2407">
        <f t="shared" si="127"/>
        <v>3.809419381811042</v>
      </c>
      <c r="G2407">
        <f>LN(F2407/参数实验室!$E$58)/参数实验室!$E$59</f>
        <v>0.51145007311431567</v>
      </c>
      <c r="H2407">
        <f>INDEX(神经网络!$F$10:$BN$70,MATCH(ROUND(G2407*2,1)/2,神经网络!$D$10:$D$70,0),MATCH(ROUND(E2407*2,1)/2,神经网络!$F$8:$BN$8,0))</f>
        <v>2.1575081806929521</v>
      </c>
      <c r="I2407">
        <f t="shared" si="128"/>
        <v>5355.8679501299257</v>
      </c>
      <c r="J2407">
        <f t="shared" si="129"/>
        <v>487.72195842145095</v>
      </c>
      <c r="K2407">
        <f t="shared" si="130"/>
        <v>10.981395972952701</v>
      </c>
    </row>
    <row r="2408" spans="1:11">
      <c r="A2408" s="862">
        <v>42811</v>
      </c>
      <c r="B2408">
        <v>1160.68</v>
      </c>
      <c r="C2408">
        <v>4611.4373640000003</v>
      </c>
      <c r="D2408">
        <v>2.070208</v>
      </c>
      <c r="E2408">
        <f>LN(D2408/参数实验室!$E$53)/参数实验室!$E$55</f>
        <v>0.16547807495608513</v>
      </c>
      <c r="F2408">
        <f t="shared" si="127"/>
        <v>3.9730480097873659</v>
      </c>
      <c r="G2408">
        <f>LN(F2408/参数实验室!$E$58)/参数实验室!$E$59</f>
        <v>0.53352374228528177</v>
      </c>
      <c r="H2408">
        <f>INDEX(神经网络!$F$10:$BN$70,MATCH(ROUND(G2408*2,1)/2,神经网络!$D$10:$D$70,0),MATCH(ROUND(E2408*2,1)/2,神经网络!$F$8:$BN$8,0))</f>
        <v>2.0168851043821112</v>
      </c>
      <c r="I2408">
        <f t="shared" si="128"/>
        <v>4773.5069025022331</v>
      </c>
      <c r="J2408">
        <f t="shared" si="129"/>
        <v>463.14193368181571</v>
      </c>
      <c r="K2408">
        <f t="shared" si="130"/>
        <v>10.306790543785421</v>
      </c>
    </row>
    <row r="2409" spans="1:11">
      <c r="A2409" s="862">
        <v>42812</v>
      </c>
      <c r="B2409">
        <v>1066.49</v>
      </c>
      <c r="C2409">
        <v>4594.7847730000003</v>
      </c>
      <c r="D2409">
        <v>1.8626039999999999</v>
      </c>
      <c r="E2409">
        <f>LN(D2409/参数实验室!$E$53)/参数实验室!$E$55</f>
        <v>4.0809330063159066E-2</v>
      </c>
      <c r="F2409">
        <f t="shared" si="127"/>
        <v>4.30832429089818</v>
      </c>
      <c r="G2409">
        <f>LN(F2409/参数实验室!$E$58)/参数实验室!$E$59</f>
        <v>0.57604504038298165</v>
      </c>
      <c r="H2409">
        <f>INDEX(神经网络!$F$10:$BN$70,MATCH(ROUND(G2409*2,1)/2,神经网络!$D$10:$D$70,0),MATCH(ROUND(E2409*2,1)/2,神经网络!$F$8:$BN$8,0))</f>
        <v>1.8683876820491601</v>
      </c>
      <c r="I2409">
        <f t="shared" si="128"/>
        <v>3992.2191627530738</v>
      </c>
      <c r="J2409">
        <f t="shared" si="129"/>
        <v>425.55763935996106</v>
      </c>
      <c r="K2409">
        <f t="shared" si="130"/>
        <v>9.3811479186635527</v>
      </c>
    </row>
    <row r="2410" spans="1:11">
      <c r="A2410" s="862">
        <v>42813</v>
      </c>
      <c r="B2410">
        <v>1002.16</v>
      </c>
      <c r="C2410">
        <v>4553.9971960000003</v>
      </c>
      <c r="D2410">
        <v>1.971341</v>
      </c>
      <c r="E2410">
        <f>LN(D2410/参数实验室!$E$53)/参数实验室!$E$55</f>
        <v>0.10774677506024639</v>
      </c>
      <c r="F2410">
        <f t="shared" si="127"/>
        <v>4.5441817633910757</v>
      </c>
      <c r="G2410">
        <f>LN(F2410/参数实验室!$E$58)/参数实验室!$E$59</f>
        <v>0.6040190515208026</v>
      </c>
      <c r="H2410">
        <f>INDEX(神经网络!$F$10:$BN$70,MATCH(ROUND(G2410*2,1)/2,神经网络!$D$10:$D$70,0),MATCH(ROUND(E2410*2,1)/2,神经网络!$F$8:$BN$8,0))</f>
        <v>1.9717767917554325</v>
      </c>
      <c r="I2410">
        <f t="shared" si="128"/>
        <v>3542.2962256227006</v>
      </c>
      <c r="J2410">
        <f t="shared" si="129"/>
        <v>399.88827261481924</v>
      </c>
      <c r="K2410">
        <f t="shared" si="130"/>
        <v>8.8582148270067282</v>
      </c>
    </row>
    <row r="2411" spans="1:11">
      <c r="A2411" s="862">
        <v>42814</v>
      </c>
      <c r="B2411">
        <v>1058.4100000000001</v>
      </c>
      <c r="C2411">
        <v>4601.2606349999996</v>
      </c>
      <c r="D2411">
        <v>2.0047769999999998</v>
      </c>
      <c r="E2411">
        <f>LN(D2411/参数实验室!$E$53)/参数实验室!$E$55</f>
        <v>0.12758882165704924</v>
      </c>
      <c r="F2411">
        <f t="shared" si="127"/>
        <v>4.3473329191901051</v>
      </c>
      <c r="G2411">
        <f>LN(F2411/参数实验室!$E$58)/参数实验室!$E$59</f>
        <v>0.58077581342316187</v>
      </c>
      <c r="H2411">
        <f>INDEX(神经网络!$F$10:$BN$70,MATCH(ROUND(G2411*2,1)/2,神经网络!$D$10:$D$70,0),MATCH(ROUND(E2411*2,1)/2,神经网络!$F$8:$BN$8,0))</f>
        <v>2.0684925905877729</v>
      </c>
      <c r="I2411">
        <f t="shared" si="128"/>
        <v>3934.3341573455014</v>
      </c>
      <c r="J2411">
        <f t="shared" si="129"/>
        <v>422.33350624476219</v>
      </c>
      <c r="K2411">
        <f t="shared" si="130"/>
        <v>9.3157045301193069</v>
      </c>
    </row>
    <row r="2412" spans="1:11">
      <c r="A2412" s="862">
        <v>42815</v>
      </c>
      <c r="B2412">
        <v>1094.32</v>
      </c>
      <c r="C2412">
        <v>4578.3920250000001</v>
      </c>
      <c r="D2412">
        <v>2.1395379999999999</v>
      </c>
      <c r="E2412">
        <f>LN(D2412/参数实验室!$E$53)/参数实验室!$E$55</f>
        <v>0.20434012902220328</v>
      </c>
      <c r="F2412">
        <f t="shared" si="127"/>
        <v>4.1837780767965498</v>
      </c>
      <c r="G2412">
        <f>LN(F2412/参数实验室!$E$58)/参数实验室!$E$59</f>
        <v>0.56064878899128534</v>
      </c>
      <c r="H2412">
        <f>INDEX(神经网络!$F$10:$BN$70,MATCH(ROUND(G2412*2,1)/2,神经网络!$D$10:$D$70,0),MATCH(ROUND(E2412*2,1)/2,神经网络!$F$8:$BN$8,0))</f>
        <v>2.1135609753315832</v>
      </c>
      <c r="I2412">
        <f t="shared" si="128"/>
        <v>4210.447048594031</v>
      </c>
      <c r="J2412">
        <f t="shared" si="129"/>
        <v>436.66254339411768</v>
      </c>
      <c r="K2412">
        <f t="shared" si="130"/>
        <v>9.6423361982614928</v>
      </c>
    </row>
    <row r="2413" spans="1:11">
      <c r="A2413" s="862">
        <v>42816</v>
      </c>
      <c r="B2413">
        <v>1041.3900000000001</v>
      </c>
      <c r="C2413">
        <v>4546.7972440000003</v>
      </c>
      <c r="D2413">
        <v>1.9948589999999999</v>
      </c>
      <c r="E2413">
        <f>LN(D2413/参数实验室!$E$53)/参数实验室!$E$55</f>
        <v>0.1217378808930982</v>
      </c>
      <c r="F2413">
        <f t="shared" si="127"/>
        <v>4.3660849864123907</v>
      </c>
      <c r="G2413">
        <f>LN(F2413/参数实验室!$E$58)/参数实验室!$E$59</f>
        <v>0.58303488411137305</v>
      </c>
      <c r="H2413">
        <f>INDEX(神经网络!$F$10:$BN$70,MATCH(ROUND(G2413*2,1)/2,神经网络!$D$10:$D$70,0),MATCH(ROUND(E2413*2,1)/2,神经网络!$F$8:$BN$8,0))</f>
        <v>1.9717767917554325</v>
      </c>
      <c r="I2413">
        <f t="shared" si="128"/>
        <v>3780.0190150368444</v>
      </c>
      <c r="J2413">
        <f t="shared" si="129"/>
        <v>415.54207733131102</v>
      </c>
      <c r="K2413">
        <f t="shared" si="130"/>
        <v>9.0965974837321735</v>
      </c>
    </row>
    <row r="2414" spans="1:11">
      <c r="A2414" s="862">
        <v>42817</v>
      </c>
      <c r="B2414">
        <v>1056.17</v>
      </c>
      <c r="C2414">
        <v>4518.3719789999996</v>
      </c>
      <c r="D2414">
        <v>1.978002</v>
      </c>
      <c r="E2414">
        <f>LN(D2414/参数实验室!$E$53)/参数实验室!$E$55</f>
        <v>0.11172634523661377</v>
      </c>
      <c r="F2414">
        <f t="shared" si="127"/>
        <v>4.2780726388744226</v>
      </c>
      <c r="G2414">
        <f>LN(F2414/参数实验室!$E$58)/参数实验室!$E$59</f>
        <v>0.57234668641647302</v>
      </c>
      <c r="H2414">
        <f>INDEX(神经网络!$F$10:$BN$70,MATCH(ROUND(G2414*2,1)/2,神经网络!$D$10:$D$70,0),MATCH(ROUND(E2414*2,1)/2,神经网络!$F$8:$BN$8,0))</f>
        <v>1.9194791498003754</v>
      </c>
      <c r="I2414">
        <f t="shared" si="128"/>
        <v>3885.8012567187156</v>
      </c>
      <c r="J2414">
        <f t="shared" si="129"/>
        <v>421.43968716332091</v>
      </c>
      <c r="K2414">
        <f t="shared" si="130"/>
        <v>9.2203021572879234</v>
      </c>
    </row>
    <row r="2415" spans="1:11">
      <c r="A2415" s="862">
        <v>42818</v>
      </c>
      <c r="B2415">
        <v>981.71799999999996</v>
      </c>
      <c r="C2415">
        <v>4408.3582319999996</v>
      </c>
      <c r="D2415">
        <v>1.8009219999999999</v>
      </c>
      <c r="E2415">
        <f>LN(D2415/参数实验室!$E$53)/参数实验室!$E$55</f>
        <v>1.0790718713848577E-3</v>
      </c>
      <c r="F2415">
        <f t="shared" si="127"/>
        <v>4.4904526880427982</v>
      </c>
      <c r="G2415">
        <f>LN(F2415/参数实验室!$E$58)/参数实验室!$E$59</f>
        <v>0.59777635182230193</v>
      </c>
      <c r="H2415">
        <f>INDEX(神经网络!$F$10:$BN$70,MATCH(ROUND(G2415*2,1)/2,神经网络!$D$10:$D$70,0),MATCH(ROUND(E2415*2,1)/2,神经网络!$F$8:$BN$8,0))</f>
        <v>1.7598537007579513</v>
      </c>
      <c r="I2415">
        <f t="shared" si="128"/>
        <v>3360.0182753818435</v>
      </c>
      <c r="J2415">
        <f t="shared" si="129"/>
        <v>391.73137544391625</v>
      </c>
      <c r="K2415">
        <f t="shared" si="130"/>
        <v>8.5773529668748569</v>
      </c>
    </row>
    <row r="2416" spans="1:11">
      <c r="A2416" s="862">
        <v>42819</v>
      </c>
      <c r="B2416">
        <v>950.005</v>
      </c>
      <c r="C2416">
        <v>4459.4478669999999</v>
      </c>
      <c r="D2416">
        <v>1.862946</v>
      </c>
      <c r="E2416">
        <f>LN(D2416/参数实验室!$E$53)/参数实验室!$E$55</f>
        <v>4.1025929282373412E-2</v>
      </c>
      <c r="F2416">
        <f t="shared" si="127"/>
        <v>4.6941309435213494</v>
      </c>
      <c r="G2416">
        <f>LN(F2416/参数实验室!$E$58)/参数实验室!$E$59</f>
        <v>0.62105860157929627</v>
      </c>
      <c r="H2416">
        <f>INDEX(神经网络!$F$10:$BN$70,MATCH(ROUND(G2416*2,1)/2,神经网络!$D$10:$D$70,0),MATCH(ROUND(E2416*2,1)/2,神经网络!$F$8:$BN$8,0))</f>
        <v>1.8683876820491601</v>
      </c>
      <c r="I2416">
        <f t="shared" si="128"/>
        <v>3169.0027009111359</v>
      </c>
      <c r="J2416">
        <f t="shared" si="129"/>
        <v>379.07705199313614</v>
      </c>
      <c r="K2416">
        <f t="shared" si="130"/>
        <v>8.3597851261345042</v>
      </c>
    </row>
    <row r="2417" spans="1:11">
      <c r="A2417" s="862">
        <v>42820</v>
      </c>
      <c r="B2417">
        <v>993.61900000000003</v>
      </c>
      <c r="C2417">
        <v>4452.451368</v>
      </c>
      <c r="D2417">
        <v>1.850549</v>
      </c>
      <c r="E2417">
        <f>LN(D2417/参数实验室!$E$53)/参数实验室!$E$55</f>
        <v>3.314900724656579E-2</v>
      </c>
      <c r="F2417">
        <f t="shared" si="127"/>
        <v>4.4810449156064847</v>
      </c>
      <c r="G2417">
        <f>LN(F2417/参数实验室!$E$58)/参数实验室!$E$59</f>
        <v>0.59667559709268903</v>
      </c>
      <c r="H2417">
        <f>INDEX(神经网络!$F$10:$BN$70,MATCH(ROUND(G2417*2,1)/2,神经网络!$D$10:$D$70,0),MATCH(ROUND(E2417*2,1)/2,神经网络!$F$8:$BN$8,0))</f>
        <v>1.8683876820491601</v>
      </c>
      <c r="I2417">
        <f t="shared" si="128"/>
        <v>3440.82784876595</v>
      </c>
      <c r="J2417">
        <f t="shared" si="129"/>
        <v>396.48018834044871</v>
      </c>
      <c r="K2417">
        <f t="shared" si="130"/>
        <v>8.67843577044356</v>
      </c>
    </row>
    <row r="2418" spans="1:11">
      <c r="A2418" s="862">
        <v>42821</v>
      </c>
      <c r="B2418">
        <v>1030</v>
      </c>
      <c r="C2418">
        <v>4558.2818459999999</v>
      </c>
      <c r="D2418">
        <v>1.998694</v>
      </c>
      <c r="E2418">
        <f>LN(D2418/参数实验室!$E$53)/参数实验室!$E$55</f>
        <v>0.12400371038447006</v>
      </c>
      <c r="F2418">
        <f t="shared" si="127"/>
        <v>4.4255163553398056</v>
      </c>
      <c r="G2418">
        <f>LN(F2418/参数实验室!$E$58)/参数实验室!$E$59</f>
        <v>0.59013103604444483</v>
      </c>
      <c r="H2418">
        <f>INDEX(神经网络!$F$10:$BN$70,MATCH(ROUND(G2418*2,1)/2,神经网络!$D$10:$D$70,0),MATCH(ROUND(E2418*2,1)/2,神经网络!$F$8:$BN$8,0))</f>
        <v>1.9717767917554325</v>
      </c>
      <c r="I2418">
        <f t="shared" si="128"/>
        <v>3676.2160470725098</v>
      </c>
      <c r="J2418">
        <f t="shared" si="129"/>
        <v>410.99716691273233</v>
      </c>
      <c r="K2418">
        <f t="shared" si="130"/>
        <v>8.9446262481246901</v>
      </c>
    </row>
    <row r="2419" spans="1:11">
      <c r="A2419" s="862">
        <v>42822</v>
      </c>
      <c r="B2419">
        <v>1061.93</v>
      </c>
      <c r="C2419">
        <v>4630.4246359999997</v>
      </c>
      <c r="D2419">
        <v>1.9993939999999999</v>
      </c>
      <c r="E2419">
        <f>LN(D2419/参数实验室!$E$53)/参数实验室!$E$55</f>
        <v>0.1244168214911885</v>
      </c>
      <c r="F2419">
        <f t="shared" si="127"/>
        <v>4.3603859350427987</v>
      </c>
      <c r="G2419">
        <f>LN(F2419/参数实验室!$E$58)/参数实验室!$E$59</f>
        <v>0.5823493445375324</v>
      </c>
      <c r="H2419">
        <f>INDEX(神经网络!$F$10:$BN$70,MATCH(ROUND(G2419*2,1)/2,神经网络!$D$10:$D$70,0),MATCH(ROUND(E2419*2,1)/2,神经网络!$F$8:$BN$8,0))</f>
        <v>1.9717767917554325</v>
      </c>
      <c r="I2419">
        <f t="shared" si="128"/>
        <v>3900.925049048501</v>
      </c>
      <c r="J2419">
        <f t="shared" si="129"/>
        <v>423.73807908702707</v>
      </c>
      <c r="K2419">
        <f t="shared" si="130"/>
        <v>9.2059818118147732</v>
      </c>
    </row>
    <row r="2420" spans="1:11">
      <c r="A2420" s="862">
        <v>42823</v>
      </c>
      <c r="B2420">
        <v>1043.8800000000001</v>
      </c>
      <c r="C2420">
        <v>4650.6075929999997</v>
      </c>
      <c r="D2420">
        <v>1.9872730000000001</v>
      </c>
      <c r="E2420">
        <f>LN(D2420/参数实验室!$E$53)/参数实验室!$E$55</f>
        <v>0.11724299276029712</v>
      </c>
      <c r="F2420">
        <f t="shared" si="127"/>
        <v>4.4551170565582243</v>
      </c>
      <c r="G2420">
        <f>LN(F2420/参数实验室!$E$58)/参数实验室!$E$59</f>
        <v>0.59362990927291104</v>
      </c>
      <c r="H2420">
        <f>INDEX(神经网络!$F$10:$BN$70,MATCH(ROUND(G2420*2,1)/2,神经网络!$D$10:$D$70,0),MATCH(ROUND(E2420*2,1)/2,神经网络!$F$8:$BN$8,0))</f>
        <v>1.9717767917554325</v>
      </c>
      <c r="I2420">
        <f t="shared" si="128"/>
        <v>3770.1855932655899</v>
      </c>
      <c r="J2420">
        <f t="shared" si="129"/>
        <v>416.53565300666321</v>
      </c>
      <c r="K2420">
        <f t="shared" si="130"/>
        <v>9.0512914466058429</v>
      </c>
    </row>
    <row r="2421" spans="1:11">
      <c r="A2421" s="862">
        <v>42824</v>
      </c>
      <c r="B2421">
        <v>1020.99</v>
      </c>
      <c r="C2421">
        <v>4618.4265340000002</v>
      </c>
      <c r="D2421">
        <v>1.9816370000000001</v>
      </c>
      <c r="E2421">
        <f>LN(D2421/参数实验室!$E$53)/参数实验室!$E$55</f>
        <v>0.11389240342854504</v>
      </c>
      <c r="F2421">
        <f t="shared" si="127"/>
        <v>4.5234787157562755</v>
      </c>
      <c r="G2421">
        <f>LN(F2421/参数实验室!$E$58)/参数实验室!$E$59</f>
        <v>0.60162238103198451</v>
      </c>
      <c r="H2421">
        <f>INDEX(神经网络!$F$10:$BN$70,MATCH(ROUND(G2421*2,1)/2,神经网络!$D$10:$D$70,0),MATCH(ROUND(E2421*2,1)/2,神经网络!$F$8:$BN$8,0))</f>
        <v>1.9717767917554325</v>
      </c>
      <c r="I2421">
        <f t="shared" si="128"/>
        <v>3607.1750495837528</v>
      </c>
      <c r="J2421">
        <f t="shared" si="129"/>
        <v>407.40193926818506</v>
      </c>
      <c r="K2421">
        <f t="shared" si="130"/>
        <v>8.8540939595508821</v>
      </c>
    </row>
    <row r="2422" spans="1:11">
      <c r="A2422" s="862">
        <v>42825</v>
      </c>
      <c r="B2422">
        <v>1041.06</v>
      </c>
      <c r="C2422">
        <v>4647.8099140000004</v>
      </c>
      <c r="D2422">
        <v>2.057242</v>
      </c>
      <c r="E2422">
        <f>LN(D2422/参数实验室!$E$53)/参数实验室!$E$55</f>
        <v>0.15806588056014903</v>
      </c>
      <c r="F2422">
        <f t="shared" si="127"/>
        <v>4.4644976408660408</v>
      </c>
      <c r="G2422">
        <f>LN(F2422/参数实验室!$E$58)/参数实验室!$E$59</f>
        <v>0.59473386714163112</v>
      </c>
      <c r="H2422">
        <f>INDEX(神经网络!$F$10:$BN$70,MATCH(ROUND(G2422*2,1)/2,神经网络!$D$10:$D$70,0),MATCH(ROUND(E2422*2,1)/2,神经网络!$F$8:$BN$8,0))</f>
        <v>2.0684925905877729</v>
      </c>
      <c r="I2422">
        <f t="shared" si="128"/>
        <v>3746.9891114400189</v>
      </c>
      <c r="J2422">
        <f t="shared" si="129"/>
        <v>415.41039862734863</v>
      </c>
      <c r="K2422">
        <f t="shared" si="130"/>
        <v>9.0199694659095968</v>
      </c>
    </row>
    <row r="2423" spans="1:11">
      <c r="A2423" s="862">
        <v>42826</v>
      </c>
      <c r="B2423">
        <v>1083.77</v>
      </c>
      <c r="C2423">
        <v>4727.8884660000003</v>
      </c>
      <c r="D2423">
        <v>2.0686239999999998</v>
      </c>
      <c r="E2423">
        <f>LN(D2423/参数实验室!$E$53)/参数实验室!$E$55</f>
        <v>0.16457505244650225</v>
      </c>
      <c r="F2423">
        <f t="shared" si="127"/>
        <v>4.3624463363997901</v>
      </c>
      <c r="G2423">
        <f>LN(F2423/参数实验室!$E$58)/参数实验室!$E$59</f>
        <v>0.58259729382029923</v>
      </c>
      <c r="H2423">
        <f>INDEX(神经网络!$F$10:$BN$70,MATCH(ROUND(G2423*2,1)/2,神经网络!$D$10:$D$70,0),MATCH(ROUND(E2423*2,1)/2,神经网络!$F$8:$BN$8,0))</f>
        <v>2.0684925905877729</v>
      </c>
      <c r="I2423">
        <f t="shared" si="128"/>
        <v>4064.9620876672129</v>
      </c>
      <c r="J2423">
        <f t="shared" si="129"/>
        <v>432.45281513107949</v>
      </c>
      <c r="K2423">
        <f t="shared" si="130"/>
        <v>9.3997817691049015</v>
      </c>
    </row>
    <row r="2424" spans="1:11">
      <c r="A2424" s="862">
        <v>42827</v>
      </c>
      <c r="B2424">
        <v>1084.98</v>
      </c>
      <c r="C2424">
        <v>4707.5402629999999</v>
      </c>
      <c r="D2424">
        <v>2.0958199999999998</v>
      </c>
      <c r="E2424">
        <f>LN(D2424/参数实验室!$E$53)/参数实验室!$E$55</f>
        <v>0.17998408440668007</v>
      </c>
      <c r="F2424">
        <f t="shared" si="127"/>
        <v>4.3388267645486547</v>
      </c>
      <c r="G2424">
        <f>LN(F2424/参数实验室!$E$58)/参数实验室!$E$59</f>
        <v>0.57974785832117937</v>
      </c>
      <c r="H2424">
        <f>INDEX(神经网络!$F$10:$BN$70,MATCH(ROUND(G2424*2,1)/2,神经网络!$D$10:$D$70,0),MATCH(ROUND(E2424*2,1)/2,神经网络!$F$8:$BN$8,0))</f>
        <v>2.1574381326439607</v>
      </c>
      <c r="I2424">
        <f t="shared" si="128"/>
        <v>4074.349777113152</v>
      </c>
      <c r="J2424">
        <f t="shared" si="129"/>
        <v>432.93563704560802</v>
      </c>
      <c r="K2424">
        <f t="shared" si="130"/>
        <v>9.4109826691950875</v>
      </c>
    </row>
    <row r="2425" spans="1:11">
      <c r="A2425" s="862">
        <v>42828</v>
      </c>
      <c r="B2425">
        <v>1129.9000000000001</v>
      </c>
      <c r="C2425">
        <v>4573.1966249999996</v>
      </c>
      <c r="D2425">
        <v>2.162528</v>
      </c>
      <c r="E2425">
        <f>LN(D2425/参数实验室!$E$53)/参数实验室!$E$55</f>
        <v>0.21694931970842377</v>
      </c>
      <c r="F2425">
        <f t="shared" si="127"/>
        <v>4.0474348393663151</v>
      </c>
      <c r="G2425">
        <f>LN(F2425/参数实验室!$E$58)/参数实验室!$E$59</f>
        <v>0.5432596518303503</v>
      </c>
      <c r="H2425">
        <f>INDEX(神经网络!$F$10:$BN$70,MATCH(ROUND(G2425*2,1)/2,神经网络!$D$10:$D$70,0),MATCH(ROUND(E2425*2,1)/2,神经网络!$F$8:$BN$8,0))</f>
        <v>2.1135609753315832</v>
      </c>
      <c r="I2425">
        <f t="shared" si="128"/>
        <v>4438.2771105785714</v>
      </c>
      <c r="J2425">
        <f t="shared" si="129"/>
        <v>450.85990183951094</v>
      </c>
      <c r="K2425">
        <f t="shared" si="130"/>
        <v>9.8440271411814972</v>
      </c>
    </row>
    <row r="2426" spans="1:11">
      <c r="A2426" s="862">
        <v>42829</v>
      </c>
      <c r="B2426">
        <v>1133.3699999999999</v>
      </c>
      <c r="C2426">
        <v>4642.1455100000003</v>
      </c>
      <c r="D2426">
        <v>2.1532550000000001</v>
      </c>
      <c r="E2426">
        <f>LN(D2426/参数实验室!$E$53)/参数实验室!$E$55</f>
        <v>0.21187961686824924</v>
      </c>
      <c r="F2426">
        <f t="shared" si="127"/>
        <v>4.0958782304101931</v>
      </c>
      <c r="G2426">
        <f>LN(F2426/参数实验室!$E$58)/参数实验室!$E$59</f>
        <v>0.54950428699728782</v>
      </c>
      <c r="H2426">
        <f>INDEX(神经网络!$F$10:$BN$70,MATCH(ROUND(G2426*2,1)/2,神经网络!$D$10:$D$70,0),MATCH(ROUND(E2426*2,1)/2,神经网络!$F$8:$BN$8,0))</f>
        <v>2.1135609753315832</v>
      </c>
      <c r="I2426">
        <f t="shared" si="128"/>
        <v>4467.0854789883697</v>
      </c>
      <c r="J2426">
        <f t="shared" si="129"/>
        <v>452.24452336299356</v>
      </c>
      <c r="K2426">
        <f t="shared" si="130"/>
        <v>9.8775888887942784</v>
      </c>
    </row>
    <row r="2427" spans="1:11">
      <c r="A2427" s="862">
        <v>42830</v>
      </c>
      <c r="B2427">
        <v>1122.9100000000001</v>
      </c>
      <c r="C2427">
        <v>4582.5124649999998</v>
      </c>
      <c r="D2427">
        <v>2.1373579999999999</v>
      </c>
      <c r="E2427">
        <f>LN(D2427/参数实验室!$E$53)/参数实验室!$E$55</f>
        <v>0.20313745198979885</v>
      </c>
      <c r="F2427">
        <f t="shared" si="127"/>
        <v>4.0809258667212864</v>
      </c>
      <c r="G2427">
        <f>LN(F2427/参数实验室!$E$58)/参数实验室!$E$59</f>
        <v>0.54758475530985662</v>
      </c>
      <c r="H2427">
        <f>INDEX(神经网络!$F$10:$BN$70,MATCH(ROUND(G2427*2,1)/2,神经网络!$D$10:$D$70,0),MATCH(ROUND(E2427*2,1)/2,神经网络!$F$8:$BN$8,0))</f>
        <v>2.1135609753315832</v>
      </c>
      <c r="I2427">
        <f t="shared" si="128"/>
        <v>4379.949198790503</v>
      </c>
      <c r="J2427">
        <f t="shared" si="129"/>
        <v>448.07070747376338</v>
      </c>
      <c r="K2427">
        <f t="shared" si="130"/>
        <v>9.7751295180280664</v>
      </c>
    </row>
    <row r="2428" spans="1:11">
      <c r="A2428" s="862">
        <v>42831</v>
      </c>
      <c r="B2428">
        <v>1153.0999999999999</v>
      </c>
      <c r="C2428">
        <v>4602.5050000000001</v>
      </c>
      <c r="D2428">
        <v>2.2395900000000002</v>
      </c>
      <c r="E2428">
        <f>LN(D2428/参数实验室!$E$53)/参数实验室!$E$55</f>
        <v>0.25825826827488857</v>
      </c>
      <c r="F2428">
        <f t="shared" si="127"/>
        <v>3.9914187841470823</v>
      </c>
      <c r="G2428">
        <f>LN(F2428/参数实验室!$E$58)/参数实验室!$E$59</f>
        <v>0.53594499471720791</v>
      </c>
      <c r="H2428">
        <f>INDEX(神经网络!$F$10:$BN$70,MATCH(ROUND(G2428*2,1)/2,神经网络!$D$10:$D$70,0),MATCH(ROUND(E2428*2,1)/2,神经网络!$F$8:$BN$8,0))</f>
        <v>2.2024758952127366</v>
      </c>
      <c r="I2428">
        <f t="shared" si="128"/>
        <v>4628.8360873728889</v>
      </c>
      <c r="J2428">
        <f t="shared" si="129"/>
        <v>460.11731375443844</v>
      </c>
      <c r="K2428">
        <f t="shared" si="130"/>
        <v>10.060121514669339</v>
      </c>
    </row>
    <row r="2429" spans="1:11">
      <c r="A2429" s="862">
        <v>42832</v>
      </c>
      <c r="B2429">
        <v>1174.68</v>
      </c>
      <c r="C2429">
        <v>4543.5684389999997</v>
      </c>
      <c r="D2429">
        <v>2.2264740000000001</v>
      </c>
      <c r="E2429">
        <f>LN(D2429/参数实验室!$E$53)/参数实验室!$E$55</f>
        <v>0.2513288162857264</v>
      </c>
      <c r="F2429">
        <f t="shared" si="127"/>
        <v>3.8679201476146692</v>
      </c>
      <c r="G2429">
        <f>LN(F2429/参数实验室!$E$58)/参数实验室!$E$59</f>
        <v>0.51944892678591115</v>
      </c>
      <c r="H2429">
        <f>INDEX(神经网络!$F$10:$BN$70,MATCH(ROUND(G2429*2,1)/2,神经网络!$D$10:$D$70,0),MATCH(ROUND(E2429*2,1)/2,神经网络!$F$8:$BN$8,0))</f>
        <v>2.1575081806929521</v>
      </c>
      <c r="I2429">
        <f t="shared" si="128"/>
        <v>4819.631282895406</v>
      </c>
      <c r="J2429">
        <f t="shared" si="129"/>
        <v>468.72830294082377</v>
      </c>
      <c r="K2429">
        <f t="shared" si="130"/>
        <v>10.282356010202092</v>
      </c>
    </row>
    <row r="2430" spans="1:11">
      <c r="A2430" s="862">
        <v>42833</v>
      </c>
      <c r="B2430">
        <v>1184.5999999999999</v>
      </c>
      <c r="C2430">
        <v>4578.3991489999999</v>
      </c>
      <c r="D2430">
        <v>2.2100119999999999</v>
      </c>
      <c r="E2430">
        <f>LN(D2430/参数实验室!$E$53)/参数实验室!$E$55</f>
        <v>0.24257360459962837</v>
      </c>
      <c r="F2430">
        <f t="shared" si="127"/>
        <v>3.8649325924362654</v>
      </c>
      <c r="G2430">
        <f>LN(F2430/参数实验室!$E$58)/参数实验室!$E$59</f>
        <v>0.5190433764553819</v>
      </c>
      <c r="H2430">
        <f>INDEX(神经网络!$F$10:$BN$70,MATCH(ROUND(G2430*2,1)/2,神经网络!$D$10:$D$70,0),MATCH(ROUND(E2430*2,1)/2,神经网络!$F$8:$BN$8,0))</f>
        <v>2.1575081806929521</v>
      </c>
      <c r="I2430">
        <f t="shared" si="128"/>
        <v>4907.4441916825153</v>
      </c>
      <c r="J2430">
        <f t="shared" si="129"/>
        <v>472.68664458720656</v>
      </c>
      <c r="K2430">
        <f t="shared" si="130"/>
        <v>10.382024218112079</v>
      </c>
    </row>
    <row r="2431" spans="1:11">
      <c r="A2431" s="862">
        <v>42834</v>
      </c>
      <c r="B2431">
        <v>1178.1500000000001</v>
      </c>
      <c r="C2431">
        <v>4571.0701390000004</v>
      </c>
      <c r="D2431">
        <v>2.2586270000000002</v>
      </c>
      <c r="E2431">
        <f>LN(D2431/参数实验室!$E$53)/参数实验室!$E$55</f>
        <v>0.26824404556989923</v>
      </c>
      <c r="F2431">
        <f t="shared" si="127"/>
        <v>3.8798711021516783</v>
      </c>
      <c r="G2431">
        <f>LN(F2431/参数实验室!$E$58)/参数实验室!$E$59</f>
        <v>0.52106810096858081</v>
      </c>
      <c r="H2431">
        <f>INDEX(神经网络!$F$10:$BN$70,MATCH(ROUND(G2431*2,1)/2,神经网络!$D$10:$D$70,0),MATCH(ROUND(E2431*2,1)/2,神经网络!$F$8:$BN$8,0))</f>
        <v>2.1575081806929521</v>
      </c>
      <c r="I2431">
        <f t="shared" si="128"/>
        <v>4849.7946569159058</v>
      </c>
      <c r="J2431">
        <f t="shared" si="129"/>
        <v>470.11292446430656</v>
      </c>
      <c r="K2431">
        <f t="shared" si="130"/>
        <v>10.316233408052426</v>
      </c>
    </row>
    <row r="2432" spans="1:11">
      <c r="A2432" s="862">
        <v>42835</v>
      </c>
      <c r="B2432">
        <v>1188</v>
      </c>
      <c r="C2432">
        <v>4578.7991199999997</v>
      </c>
      <c r="D2432">
        <v>2.2497530000000001</v>
      </c>
      <c r="E2432">
        <f>LN(D2432/参数实验室!$E$53)/参数实验室!$E$55</f>
        <v>0.26359974149288379</v>
      </c>
      <c r="F2432">
        <f t="shared" si="127"/>
        <v>3.8542080134680132</v>
      </c>
      <c r="G2432">
        <f>LN(F2432/参数实验室!$E$58)/参数实验室!$E$59</f>
        <v>0.51758496481580174</v>
      </c>
      <c r="H2432">
        <f>INDEX(神经网络!$F$10:$BN$70,MATCH(ROUND(G2432*2,1)/2,神经网络!$D$10:$D$70,0),MATCH(ROUND(E2432*2,1)/2,神经网络!$F$8:$BN$8,0))</f>
        <v>2.1575081806929521</v>
      </c>
      <c r="I2432">
        <f t="shared" si="128"/>
        <v>4937.2751948123723</v>
      </c>
      <c r="J2432">
        <f t="shared" si="129"/>
        <v>474.04333426439428</v>
      </c>
      <c r="K2432">
        <f t="shared" si="130"/>
        <v>10.415240206834429</v>
      </c>
    </row>
    <row r="2433" spans="1:11">
      <c r="A2433" s="862">
        <v>42836</v>
      </c>
      <c r="B2433">
        <v>1196.6099999999999</v>
      </c>
      <c r="C2433">
        <v>4544.3552579999996</v>
      </c>
      <c r="D2433">
        <v>2.2771119999999998</v>
      </c>
      <c r="E2433">
        <f>LN(D2433/参数实验室!$E$53)/参数实验室!$E$55</f>
        <v>0.27786005718377232</v>
      </c>
      <c r="F2433">
        <f t="shared" si="127"/>
        <v>3.797691192619149</v>
      </c>
      <c r="G2433">
        <f>LN(F2433/参数实验室!$E$58)/参数实验室!$E$59</f>
        <v>0.50983169453749033</v>
      </c>
      <c r="H2433">
        <f>INDEX(神经网络!$F$10:$BN$70,MATCH(ROUND(G2433*2,1)/2,神经网络!$D$10:$D$70,0),MATCH(ROUND(E2433*2,1)/2,神经网络!$F$8:$BN$8,0))</f>
        <v>2.2408989996275115</v>
      </c>
      <c r="I2433">
        <f t="shared" si="128"/>
        <v>5014.476829555836</v>
      </c>
      <c r="J2433">
        <f t="shared" si="129"/>
        <v>477.47895135868418</v>
      </c>
      <c r="K2433">
        <f t="shared" si="130"/>
        <v>10.501985093346953</v>
      </c>
    </row>
    <row r="2434" spans="1:11">
      <c r="A2434" s="862">
        <v>42837</v>
      </c>
      <c r="B2434">
        <v>1200.97</v>
      </c>
      <c r="C2434">
        <v>4554.9879440000004</v>
      </c>
      <c r="D2434">
        <v>2.2462559999999998</v>
      </c>
      <c r="E2434">
        <f>LN(D2434/参数实验室!$E$53)/参数实验室!$E$55</f>
        <v>0.26176451477241619</v>
      </c>
      <c r="F2434">
        <f t="shared" si="127"/>
        <v>3.7927574743748806</v>
      </c>
      <c r="G2434">
        <f>LN(F2434/参数实验室!$E$58)/参数实验室!$E$59</f>
        <v>0.50914939433464079</v>
      </c>
      <c r="H2434">
        <f>INDEX(神经网络!$F$10:$BN$70,MATCH(ROUND(G2434*2,1)/2,神经网络!$D$10:$D$70,0),MATCH(ROUND(E2434*2,1)/2,神经网络!$F$8:$BN$8,0))</f>
        <v>2.1575081806929521</v>
      </c>
      <c r="I2434">
        <f t="shared" si="128"/>
        <v>5055.420028629881</v>
      </c>
      <c r="J2434">
        <f t="shared" si="129"/>
        <v>479.21870635648958</v>
      </c>
      <c r="K2434">
        <f t="shared" si="130"/>
        <v>10.549296097112634</v>
      </c>
    </row>
    <row r="2435" spans="1:11">
      <c r="A2435" s="862">
        <v>42838</v>
      </c>
      <c r="B2435">
        <v>1180.18</v>
      </c>
      <c r="C2435">
        <v>4645.1475540000001</v>
      </c>
      <c r="D2435">
        <v>2.165041</v>
      </c>
      <c r="E2435">
        <f>LN(D2435/参数实验室!$E$53)/参数实验室!$E$55</f>
        <v>0.21831947474712746</v>
      </c>
      <c r="F2435">
        <f t="shared" si="127"/>
        <v>3.9359653222389803</v>
      </c>
      <c r="G2435">
        <f>LN(F2435/参数实验室!$E$58)/参数实验室!$E$59</f>
        <v>0.52860198016532378</v>
      </c>
      <c r="H2435">
        <f>INDEX(神经网络!$F$10:$BN$70,MATCH(ROUND(G2435*2,1)/2,神经网络!$D$10:$D$70,0),MATCH(ROUND(E2435*2,1)/2,神经网络!$F$8:$BN$8,0))</f>
        <v>2.1135609753315832</v>
      </c>
      <c r="I2435">
        <f t="shared" si="128"/>
        <v>4866.6069705798391</v>
      </c>
      <c r="J2435">
        <f t="shared" si="129"/>
        <v>470.92294800686267</v>
      </c>
      <c r="K2435">
        <f t="shared" si="130"/>
        <v>10.334189470225008</v>
      </c>
    </row>
    <row r="2436" spans="1:11">
      <c r="A2436" s="862">
        <v>42839</v>
      </c>
      <c r="B2436">
        <v>1167.97</v>
      </c>
      <c r="C2436">
        <v>4656.0473309999998</v>
      </c>
      <c r="D2436">
        <v>2.1652279999999999</v>
      </c>
      <c r="E2436">
        <f>LN(D2436/参数实验室!$E$53)/参数实验室!$E$55</f>
        <v>0.21842136858178743</v>
      </c>
      <c r="F2436">
        <f t="shared" ref="F2436:F2499" si="131">C2436/B2436</f>
        <v>3.9864442845278556</v>
      </c>
      <c r="G2436">
        <f>LN(F2436/参数实验室!$E$58)/参数实验室!$E$59</f>
        <v>0.53529046190476059</v>
      </c>
      <c r="H2436">
        <f>INDEX(神经网络!$F$10:$BN$70,MATCH(ROUND(G2436*2,1)/2,神经网络!$D$10:$D$70,0),MATCH(ROUND(E2436*2,1)/2,神经网络!$F$8:$BN$8,0))</f>
        <v>2.1135609753315832</v>
      </c>
      <c r="I2436">
        <f t="shared" si="128"/>
        <v>4760.1905936506055</v>
      </c>
      <c r="J2436">
        <f t="shared" si="129"/>
        <v>466.05083596025645</v>
      </c>
      <c r="K2436">
        <f t="shared" si="130"/>
        <v>10.2138870405471</v>
      </c>
    </row>
    <row r="2437" spans="1:11">
      <c r="A2437" s="862">
        <v>42840</v>
      </c>
      <c r="B2437">
        <v>1186.3699999999999</v>
      </c>
      <c r="C2437">
        <v>4667.1047719999997</v>
      </c>
      <c r="D2437">
        <v>2.1659079999999999</v>
      </c>
      <c r="E2437">
        <f>LN(D2437/参数实验室!$E$53)/参数实验室!$E$55</f>
        <v>0.2187918174490098</v>
      </c>
      <c r="F2437">
        <f t="shared" si="131"/>
        <v>3.9339369437865086</v>
      </c>
      <c r="G2437">
        <f>LN(F2437/参数实验室!$E$58)/参数实验室!$E$59</f>
        <v>0.52833142975204894</v>
      </c>
      <c r="H2437">
        <f>INDEX(神经网络!$F$10:$BN$70,MATCH(ROUND(G2437*2,1)/2,神经网络!$D$10:$D$70,0),MATCH(ROUND(E2437*2,1)/2,神经网络!$F$8:$BN$8,0))</f>
        <v>2.1135609753315832</v>
      </c>
      <c r="I2437">
        <f t="shared" si="128"/>
        <v>4918.6891309070397</v>
      </c>
      <c r="J2437">
        <f t="shared" si="129"/>
        <v>473.39292127209546</v>
      </c>
      <c r="K2437">
        <f t="shared" si="130"/>
        <v>10.390288721871043</v>
      </c>
    </row>
    <row r="2438" spans="1:11">
      <c r="A2438" s="862">
        <v>42841</v>
      </c>
      <c r="B2438">
        <v>1176.3599999999999</v>
      </c>
      <c r="C2438">
        <v>4693.8225220000004</v>
      </c>
      <c r="D2438">
        <v>2.1612520000000002</v>
      </c>
      <c r="E2438">
        <f>LN(D2438/参数实验室!$E$53)/参数实验室!$E$55</f>
        <v>0.21625300066212169</v>
      </c>
      <c r="F2438">
        <f t="shared" si="131"/>
        <v>3.990124215376246</v>
      </c>
      <c r="G2438">
        <f>LN(F2438/参数实验室!$E$58)/参数实验室!$E$59</f>
        <v>0.53577473699650913</v>
      </c>
      <c r="H2438">
        <f>INDEX(神经网络!$F$10:$BN$70,MATCH(ROUND(G2438*2,1)/2,神经网络!$D$10:$D$70,0),MATCH(ROUND(E2438*2,1)/2,神经网络!$F$8:$BN$8,0))</f>
        <v>2.1135609753315832</v>
      </c>
      <c r="I2438">
        <f t="shared" si="128"/>
        <v>4830.9732804871064</v>
      </c>
      <c r="J2438">
        <f t="shared" si="129"/>
        <v>469.39866725190473</v>
      </c>
      <c r="K2438">
        <f t="shared" si="130"/>
        <v>10.291834249913933</v>
      </c>
    </row>
    <row r="2439" spans="1:11">
      <c r="A2439" s="862">
        <v>42842</v>
      </c>
      <c r="B2439">
        <v>1173.51</v>
      </c>
      <c r="C2439">
        <v>4755.6366180000005</v>
      </c>
      <c r="D2439">
        <v>2.1876609999999999</v>
      </c>
      <c r="E2439">
        <f>LN(D2439/参数实验室!$E$53)/参数实验室!$E$55</f>
        <v>0.23058140244812392</v>
      </c>
      <c r="F2439">
        <f t="shared" si="131"/>
        <v>4.052489214408058</v>
      </c>
      <c r="G2439">
        <f>LN(F2439/参数实验室!$E$58)/参数实验室!$E$59</f>
        <v>0.54391467266822824</v>
      </c>
      <c r="H2439">
        <f>INDEX(神经网络!$F$10:$BN$70,MATCH(ROUND(G2439*2,1)/2,神经网络!$D$10:$D$70,0),MATCH(ROUND(E2439*2,1)/2,神经网络!$F$8:$BN$8,0))</f>
        <v>2.2024758952127366</v>
      </c>
      <c r="I2439">
        <f t="shared" si="128"/>
        <v>4806.2358818117482</v>
      </c>
      <c r="J2439">
        <f t="shared" si="129"/>
        <v>468.26144208132104</v>
      </c>
      <c r="K2439">
        <f t="shared" si="130"/>
        <v>10.264000940263344</v>
      </c>
    </row>
    <row r="2440" spans="1:11">
      <c r="A2440" s="862">
        <v>42843</v>
      </c>
      <c r="B2440">
        <v>1212.9100000000001</v>
      </c>
      <c r="C2440">
        <v>4818.621161</v>
      </c>
      <c r="D2440">
        <v>2.201667</v>
      </c>
      <c r="E2440">
        <f>LN(D2440/参数实验室!$E$53)/参数实验室!$E$55</f>
        <v>0.23811042739976965</v>
      </c>
      <c r="F2440">
        <f t="shared" si="131"/>
        <v>3.972777173079618</v>
      </c>
      <c r="G2440">
        <f>LN(F2440/参数实验室!$E$58)/参数实验室!$E$59</f>
        <v>0.53348796255495545</v>
      </c>
      <c r="H2440">
        <f>INDEX(神经网络!$F$10:$BN$70,MATCH(ROUND(G2440*2,1)/2,神经网络!$D$10:$D$70,0),MATCH(ROUND(E2440*2,1)/2,神经网络!$F$8:$BN$8,0))</f>
        <v>2.2024758952127366</v>
      </c>
      <c r="I2440">
        <f t="shared" si="128"/>
        <v>5161.6426323720661</v>
      </c>
      <c r="J2440">
        <f t="shared" si="129"/>
        <v>483.98308128167218</v>
      </c>
      <c r="K2440">
        <f t="shared" si="130"/>
        <v>10.664923696719171</v>
      </c>
    </row>
    <row r="2441" spans="1:11">
      <c r="A2441" s="862">
        <v>42844</v>
      </c>
      <c r="B2441">
        <v>1208.33</v>
      </c>
      <c r="C2441">
        <v>4797.6056509999999</v>
      </c>
      <c r="D2441">
        <v>2.211344</v>
      </c>
      <c r="E2441">
        <f>LN(D2441/参数实验室!$E$53)/参数实验室!$E$55</f>
        <v>0.24328444144177036</v>
      </c>
      <c r="F2441">
        <f t="shared" si="131"/>
        <v>3.9704432158433542</v>
      </c>
      <c r="G2441">
        <f>LN(F2441/参数实验室!$E$58)/参数实验室!$E$59</f>
        <v>0.53317952671480318</v>
      </c>
      <c r="H2441">
        <f>INDEX(神经网络!$F$10:$BN$70,MATCH(ROUND(G2441*2,1)/2,神经网络!$D$10:$D$70,0),MATCH(ROUND(E2441*2,1)/2,神经网络!$F$8:$BN$8,0))</f>
        <v>2.2024758952127366</v>
      </c>
      <c r="I2441">
        <f t="shared" si="128"/>
        <v>5118.7150927137563</v>
      </c>
      <c r="J2441">
        <f t="shared" si="129"/>
        <v>482.15554048122522</v>
      </c>
      <c r="K2441">
        <f t="shared" si="130"/>
        <v>10.616314991641323</v>
      </c>
    </row>
    <row r="2442" spans="1:11">
      <c r="A2442" s="862">
        <v>42845</v>
      </c>
      <c r="B2442">
        <v>1218.04</v>
      </c>
      <c r="C2442">
        <v>4812.192505</v>
      </c>
      <c r="D2442">
        <v>2.2527659999999998</v>
      </c>
      <c r="E2442">
        <f>LN(D2442/参数实验室!$E$53)/参数实验室!$E$55</f>
        <v>0.26517867855219429</v>
      </c>
      <c r="F2442">
        <f t="shared" si="131"/>
        <v>3.9507672202883324</v>
      </c>
      <c r="G2442">
        <f>LN(F2442/参数实验室!$E$58)/参数实验室!$E$59</f>
        <v>0.53057208505129561</v>
      </c>
      <c r="H2442">
        <f>INDEX(神经网络!$F$10:$BN$70,MATCH(ROUND(G2442*2,1)/2,神经网络!$D$10:$D$70,0),MATCH(ROUND(E2442*2,1)/2,神经网络!$F$8:$BN$8,0))</f>
        <v>2.2024758952127366</v>
      </c>
      <c r="I2442">
        <f t="shared" si="128"/>
        <v>5209.3104189457044</v>
      </c>
      <c r="J2442">
        <f t="shared" si="129"/>
        <v>486.03008658872295</v>
      </c>
      <c r="K2442">
        <f t="shared" si="130"/>
        <v>10.718082198384161</v>
      </c>
    </row>
    <row r="2443" spans="1:11">
      <c r="A2443" s="862">
        <v>42846</v>
      </c>
      <c r="B2443">
        <v>1222.57</v>
      </c>
      <c r="C2443">
        <v>4788.2761129999999</v>
      </c>
      <c r="D2443">
        <v>2.2694049999999999</v>
      </c>
      <c r="E2443">
        <f>LN(D2443/参数实验室!$E$53)/参数实验室!$E$55</f>
        <v>0.27386035061264991</v>
      </c>
      <c r="F2443">
        <f t="shared" si="131"/>
        <v>3.9165660150339039</v>
      </c>
      <c r="G2443">
        <f>LN(F2443/参数实验室!$E$58)/参数实验室!$E$59</f>
        <v>0.52600872071917271</v>
      </c>
      <c r="H2443">
        <f>INDEX(神经网络!$F$10:$BN$70,MATCH(ROUND(G2443*2,1)/2,神经网络!$D$10:$D$70,0),MATCH(ROUND(E2443*2,1)/2,神经网络!$F$8:$BN$8,0))</f>
        <v>2.2024758952127366</v>
      </c>
      <c r="I2443">
        <f t="shared" si="128"/>
        <v>5251.9809504936748</v>
      </c>
      <c r="J2443">
        <f t="shared" si="129"/>
        <v>487.83767607038766</v>
      </c>
      <c r="K2443">
        <f t="shared" si="130"/>
        <v>10.765837097288674</v>
      </c>
    </row>
    <row r="2444" spans="1:11">
      <c r="A2444" s="862">
        <v>42847</v>
      </c>
      <c r="B2444">
        <v>1208.47</v>
      </c>
      <c r="C2444">
        <v>4799.6692919999996</v>
      </c>
      <c r="D2444">
        <v>2.2601640000000001</v>
      </c>
      <c r="E2444">
        <f>LN(D2444/参数实验室!$E$53)/参数实验室!$E$55</f>
        <v>0.26904659687440186</v>
      </c>
      <c r="F2444">
        <f t="shared" si="131"/>
        <v>3.9716908917887905</v>
      </c>
      <c r="G2444">
        <f>LN(F2444/参数实验室!$E$58)/参数实验室!$E$59</f>
        <v>0.53334443145222776</v>
      </c>
      <c r="H2444">
        <f>INDEX(神经网络!$F$10:$BN$70,MATCH(ROUND(G2444*2,1)/2,神经网络!$D$10:$D$70,0),MATCH(ROUND(E2444*2,1)/2,神经网络!$F$8:$BN$8,0))</f>
        <v>2.2024758952127366</v>
      </c>
      <c r="I2444">
        <f t="shared" si="128"/>
        <v>5118.5736229928689</v>
      </c>
      <c r="J2444">
        <f t="shared" si="129"/>
        <v>482.21140417381537</v>
      </c>
      <c r="K2444">
        <f t="shared" si="130"/>
        <v>10.61479172555582</v>
      </c>
    </row>
    <row r="2445" spans="1:11">
      <c r="A2445" s="862">
        <v>42848</v>
      </c>
      <c r="B2445">
        <v>1219.07</v>
      </c>
      <c r="C2445">
        <v>4876.662652</v>
      </c>
      <c r="D2445">
        <v>2.2687490000000001</v>
      </c>
      <c r="E2445">
        <f>LN(D2445/参数实验室!$E$53)/参数实验室!$E$55</f>
        <v>0.27351927883172933</v>
      </c>
      <c r="F2445">
        <f t="shared" si="131"/>
        <v>4.0003138884559544</v>
      </c>
      <c r="G2445">
        <f>LN(F2445/参数实验室!$E$58)/参数实验室!$E$59</f>
        <v>0.53711336047200053</v>
      </c>
      <c r="H2445">
        <f>INDEX(神经网络!$F$10:$BN$70,MATCH(ROUND(G2445*2,1)/2,神经网络!$D$10:$D$70,0),MATCH(ROUND(E2445*2,1)/2,神经网络!$F$8:$BN$8,0))</f>
        <v>2.2024758952127366</v>
      </c>
      <c r="I2445">
        <f t="shared" si="128"/>
        <v>5217.4585528948464</v>
      </c>
      <c r="J2445">
        <f t="shared" si="129"/>
        <v>486.4410837556357</v>
      </c>
      <c r="K2445">
        <f t="shared" si="130"/>
        <v>10.725776927830058</v>
      </c>
    </row>
    <row r="2446" spans="1:11">
      <c r="A2446" s="862">
        <v>42849</v>
      </c>
      <c r="B2446">
        <v>1223.75</v>
      </c>
      <c r="C2446">
        <v>4908.0052050000004</v>
      </c>
      <c r="D2446">
        <v>2.275706</v>
      </c>
      <c r="E2446">
        <f>LN(D2446/参数实验室!$E$53)/参数实验室!$E$55</f>
        <v>0.27713139501728329</v>
      </c>
      <c r="F2446">
        <f t="shared" si="131"/>
        <v>4.0106273381001021</v>
      </c>
      <c r="G2446">
        <f>LN(F2446/参数实验室!$E$58)/参数实验室!$E$59</f>
        <v>0.53846477688647487</v>
      </c>
      <c r="H2446">
        <f>INDEX(神经网络!$F$10:$BN$70,MATCH(ROUND(G2446*2,1)/2,神经网络!$D$10:$D$70,0),MATCH(ROUND(E2446*2,1)/2,神经网络!$F$8:$BN$8,0))</f>
        <v>2.282978611644515</v>
      </c>
      <c r="I2446">
        <f t="shared" si="128"/>
        <v>5261.5736643667606</v>
      </c>
      <c r="J2446">
        <f t="shared" si="129"/>
        <v>488.30852719364702</v>
      </c>
      <c r="K2446">
        <f t="shared" si="130"/>
        <v>10.775100927697284</v>
      </c>
    </row>
    <row r="2447" spans="1:11">
      <c r="A2447" s="862">
        <v>42850</v>
      </c>
      <c r="B2447">
        <v>1257.93</v>
      </c>
      <c r="C2447">
        <v>4970.2624290000003</v>
      </c>
      <c r="D2447">
        <v>2.3093689999999998</v>
      </c>
      <c r="E2447">
        <f>LN(D2447/参数实验室!$E$53)/参数实验室!$E$55</f>
        <v>0.29445488352864563</v>
      </c>
      <c r="F2447">
        <f t="shared" si="131"/>
        <v>3.951143886384775</v>
      </c>
      <c r="G2447">
        <f>LN(F2447/参数实验室!$E$58)/参数实验室!$E$59</f>
        <v>0.53062212224384087</v>
      </c>
      <c r="H2447">
        <f>INDEX(神经网络!$F$10:$BN$70,MATCH(ROUND(G2447*2,1)/2,神经网络!$D$10:$D$70,0),MATCH(ROUND(E2447*2,1)/2,神经网络!$F$8:$BN$8,0))</f>
        <v>2.282978611644515</v>
      </c>
      <c r="I2447">
        <f t="shared" si="128"/>
        <v>5597.0770070124709</v>
      </c>
      <c r="J2447">
        <f t="shared" si="129"/>
        <v>501.94724871313946</v>
      </c>
      <c r="K2447">
        <f t="shared" si="130"/>
        <v>11.150727534341312</v>
      </c>
    </row>
    <row r="2448" spans="1:11">
      <c r="A2448" s="862">
        <v>42851</v>
      </c>
      <c r="B2448">
        <v>1278.81</v>
      </c>
      <c r="C2448">
        <v>4901.6413750000002</v>
      </c>
      <c r="D2448">
        <v>2.3321679999999998</v>
      </c>
      <c r="E2448">
        <f>LN(D2448/参数实验室!$E$53)/参数实验室!$E$55</f>
        <v>0.30604475581921087</v>
      </c>
      <c r="F2448">
        <f t="shared" si="131"/>
        <v>3.8329707892493805</v>
      </c>
      <c r="G2448">
        <f>LN(F2448/参数实验室!$E$58)/参数实验室!$E$59</f>
        <v>0.51468494866183012</v>
      </c>
      <c r="H2448">
        <f>INDEX(神经网络!$F$10:$BN$70,MATCH(ROUND(G2448*2,1)/2,神经网络!$D$10:$D$70,0),MATCH(ROUND(E2448*2,1)/2,神经网络!$F$8:$BN$8,0))</f>
        <v>2.2408989996275115</v>
      </c>
      <c r="I2448">
        <f t="shared" si="128"/>
        <v>5809.1752860407978</v>
      </c>
      <c r="J2448">
        <f t="shared" si="129"/>
        <v>510.2789194365742</v>
      </c>
      <c r="K2448">
        <f t="shared" si="130"/>
        <v>11.384313685650612</v>
      </c>
    </row>
    <row r="2449" spans="1:11">
      <c r="A2449" s="862">
        <v>42852</v>
      </c>
      <c r="B2449">
        <v>1302.71</v>
      </c>
      <c r="C2449">
        <v>4930.1114399999997</v>
      </c>
      <c r="D2449">
        <v>2.4099620000000002</v>
      </c>
      <c r="E2449">
        <f>LN(D2449/参数实验室!$E$53)/参数实验室!$E$55</f>
        <v>0.34475561286110096</v>
      </c>
      <c r="F2449">
        <f t="shared" si="131"/>
        <v>3.7845041797483705</v>
      </c>
      <c r="G2449">
        <f>LN(F2449/参数实验室!$E$58)/参数实验室!$E$59</f>
        <v>0.50800603226948626</v>
      </c>
      <c r="H2449">
        <f>INDEX(神经网络!$F$10:$BN$70,MATCH(ROUND(G2449*2,1)/2,神经网络!$D$10:$D$70,0),MATCH(ROUND(E2449*2,1)/2,神经网络!$F$8:$BN$8,0))</f>
        <v>2.3213827082546286</v>
      </c>
      <c r="I2449">
        <f t="shared" si="128"/>
        <v>6052.4677412005776</v>
      </c>
      <c r="J2449">
        <f t="shared" si="129"/>
        <v>519.81564981445217</v>
      </c>
      <c r="K2449">
        <f t="shared" si="130"/>
        <v>11.643488885648214</v>
      </c>
    </row>
    <row r="2450" spans="1:11">
      <c r="A2450" s="862">
        <v>42853</v>
      </c>
      <c r="B2450">
        <v>1311.04</v>
      </c>
      <c r="C2450">
        <v>4938.4636090000004</v>
      </c>
      <c r="D2450">
        <v>2.4010799999999999</v>
      </c>
      <c r="E2450">
        <f>LN(D2450/参数实验室!$E$53)/参数实验室!$E$55</f>
        <v>0.34039955851036519</v>
      </c>
      <c r="F2450">
        <f t="shared" si="131"/>
        <v>3.7668290891200882</v>
      </c>
      <c r="G2450">
        <f>LN(F2450/参数实验室!$E$58)/参数实验室!$E$59</f>
        <v>0.50554901987459966</v>
      </c>
      <c r="H2450">
        <f>INDEX(神经网络!$F$10:$BN$70,MATCH(ROUND(G2450*2,1)/2,神经网络!$D$10:$D$70,0),MATCH(ROUND(E2450*2,1)/2,神经网络!$F$8:$BN$8,0))</f>
        <v>2.3213827082546286</v>
      </c>
      <c r="I2450">
        <f t="shared" si="128"/>
        <v>6142.3091354166681</v>
      </c>
      <c r="J2450">
        <f t="shared" si="129"/>
        <v>523.13953952356189</v>
      </c>
      <c r="K2450">
        <f t="shared" si="130"/>
        <v>11.741244297861034</v>
      </c>
    </row>
    <row r="2451" spans="1:11">
      <c r="A2451" s="862">
        <v>42854</v>
      </c>
      <c r="B2451">
        <v>1317.22</v>
      </c>
      <c r="C2451">
        <v>4910.4531429999997</v>
      </c>
      <c r="D2451">
        <v>2.4122400000000002</v>
      </c>
      <c r="E2451">
        <f>LN(D2451/参数实验室!$E$53)/参数实验室!$E$55</f>
        <v>0.34587023978451953</v>
      </c>
      <c r="F2451">
        <f t="shared" si="131"/>
        <v>3.7278914251226065</v>
      </c>
      <c r="G2451">
        <f>LN(F2451/参数实验室!$E$58)/参数实验室!$E$59</f>
        <v>0.50009537441481811</v>
      </c>
      <c r="H2451">
        <f>INDEX(神经网络!$F$10:$BN$70,MATCH(ROUND(G2451*2,1)/2,神经网络!$D$10:$D$70,0),MATCH(ROUND(E2451*2,1)/2,神经网络!$F$8:$BN$8,0))</f>
        <v>2.3213827082546286</v>
      </c>
      <c r="I2451">
        <f t="shared" si="128"/>
        <v>6209.5217744918245</v>
      </c>
      <c r="J2451">
        <f t="shared" si="129"/>
        <v>525.60552252503828</v>
      </c>
      <c r="K2451">
        <f t="shared" si="130"/>
        <v>11.814034496176781</v>
      </c>
    </row>
    <row r="2452" spans="1:11">
      <c r="A2452" s="862">
        <v>42855</v>
      </c>
      <c r="B2452">
        <v>1318.21</v>
      </c>
      <c r="C2452">
        <v>4859.3323069999997</v>
      </c>
      <c r="D2452">
        <v>2.4463759999999999</v>
      </c>
      <c r="E2452">
        <f>LN(D2452/参数实验室!$E$53)/参数实验室!$E$55</f>
        <v>0.36244809627843194</v>
      </c>
      <c r="F2452">
        <f t="shared" si="131"/>
        <v>3.686311215208502</v>
      </c>
      <c r="G2452">
        <f>LN(F2452/参数实验室!$E$58)/参数实验室!$E$59</f>
        <v>0.4942083569850006</v>
      </c>
      <c r="H2452">
        <f>INDEX(神经网络!$F$10:$BN$70,MATCH(ROUND(G2452*2,1)/2,神经网络!$D$10:$D$70,0),MATCH(ROUND(E2452*2,1)/2,神经网络!$F$8:$BN$8,0))</f>
        <v>2.3213827082546286</v>
      </c>
      <c r="I2452">
        <f t="shared" si="128"/>
        <v>6220.3555985372368</v>
      </c>
      <c r="J2452">
        <f t="shared" si="129"/>
        <v>526.00055863692523</v>
      </c>
      <c r="K2452">
        <f t="shared" si="130"/>
        <v>11.825758540364729</v>
      </c>
    </row>
    <row r="2453" spans="1:11">
      <c r="A2453" s="862">
        <v>42856</v>
      </c>
      <c r="B2453">
        <v>1383.51</v>
      </c>
      <c r="C2453">
        <v>4802.4468809999998</v>
      </c>
      <c r="D2453">
        <v>2.525604</v>
      </c>
      <c r="E2453">
        <f>LN(D2453/参数实验室!$E$53)/参数实验室!$E$55</f>
        <v>0.40004977710100659</v>
      </c>
      <c r="F2453">
        <f t="shared" si="131"/>
        <v>3.4712050371880219</v>
      </c>
      <c r="G2453">
        <f>LN(F2453/参数实验室!$E$58)/参数实验室!$E$59</f>
        <v>0.46265178018308833</v>
      </c>
      <c r="H2453">
        <f>INDEX(神经网络!$F$10:$BN$70,MATCH(ROUND(G2453*2,1)/2,神经网络!$D$10:$D$70,0),MATCH(ROUND(E2453*2,1)/2,神经网络!$F$8:$BN$8,0))</f>
        <v>2.354853786998417</v>
      </c>
      <c r="I2453">
        <f t="shared" si="128"/>
        <v>6935.6594066893822</v>
      </c>
      <c r="J2453">
        <f t="shared" si="129"/>
        <v>552.05698096644119</v>
      </c>
      <c r="K2453">
        <f t="shared" si="130"/>
        <v>12.563303509988566</v>
      </c>
    </row>
    <row r="2454" spans="1:11">
      <c r="A2454" s="862">
        <v>42857</v>
      </c>
      <c r="B2454">
        <v>1466.76</v>
      </c>
      <c r="C2454">
        <v>4804.3062669999999</v>
      </c>
      <c r="D2454">
        <v>2.5570840000000001</v>
      </c>
      <c r="E2454">
        <f>LN(D2454/参数实验室!$E$53)/参数实验室!$E$55</f>
        <v>0.41466374003353368</v>
      </c>
      <c r="F2454">
        <f t="shared" si="131"/>
        <v>3.2754549258229022</v>
      </c>
      <c r="G2454">
        <f>LN(F2454/参数实验室!$E$58)/参数实验室!$E$59</f>
        <v>0.43218660701939815</v>
      </c>
      <c r="H2454">
        <f>INDEX(神经网络!$F$10:$BN$70,MATCH(ROUND(G2454*2,1)/2,神经网络!$D$10:$D$70,0),MATCH(ROUND(E2454*2,1)/2,神经网络!$F$8:$BN$8,0))</f>
        <v>2.354853786998417</v>
      </c>
      <c r="I2454">
        <f t="shared" si="128"/>
        <v>7918.4333750352635</v>
      </c>
      <c r="J2454">
        <f t="shared" si="129"/>
        <v>585.27592673875665</v>
      </c>
      <c r="K2454">
        <f t="shared" si="130"/>
        <v>13.529402138847459</v>
      </c>
    </row>
    <row r="2455" spans="1:11">
      <c r="A2455" s="862">
        <v>42858</v>
      </c>
      <c r="B2455">
        <v>1460.46</v>
      </c>
      <c r="C2455">
        <v>4951.0824039999998</v>
      </c>
      <c r="D2455">
        <v>2.6373989999999998</v>
      </c>
      <c r="E2455">
        <f>LN(D2455/参数实验室!$E$53)/参数实验室!$E$55</f>
        <v>0.45114838474791191</v>
      </c>
      <c r="F2455">
        <f t="shared" si="131"/>
        <v>3.3900842227791244</v>
      </c>
      <c r="G2455">
        <f>LN(F2455/参数实验室!$E$58)/参数实验室!$E$59</f>
        <v>0.4502405350669299</v>
      </c>
      <c r="H2455">
        <f>INDEX(神经网络!$F$10:$BN$70,MATCH(ROUND(G2455*2,1)/2,神经网络!$D$10:$D$70,0),MATCH(ROUND(E2455*2,1)/2,神经网络!$F$8:$BN$8,0))</f>
        <v>2.4257520069548195</v>
      </c>
      <c r="I2455">
        <f t="shared" ref="I2455:I2518" si="132">I2454*(1+(B2455-B2454)/B2454*H2454)</f>
        <v>7838.3421925869652</v>
      </c>
      <c r="J2455">
        <f t="shared" ref="J2455:J2518" si="133">J2454*B2455/B2454</f>
        <v>582.76206057220304</v>
      </c>
      <c r="K2455">
        <f t="shared" ref="K2455:K2518" si="134">I2455/J2455</f>
        <v>13.450330285555387</v>
      </c>
    </row>
    <row r="2456" spans="1:11">
      <c r="A2456" s="862">
        <v>42859</v>
      </c>
      <c r="B2456">
        <v>1555.51</v>
      </c>
      <c r="C2456">
        <v>4811.0763969999998</v>
      </c>
      <c r="D2456">
        <v>2.6474839999999999</v>
      </c>
      <c r="E2456">
        <f>LN(D2456/参数实验室!$E$53)/参数实验室!$E$55</f>
        <v>0.45565097294427354</v>
      </c>
      <c r="F2456">
        <f t="shared" si="131"/>
        <v>3.0929254051725801</v>
      </c>
      <c r="G2456">
        <f>LN(F2456/参数实验室!$E$58)/参数实验室!$E$59</f>
        <v>0.40209179530959499</v>
      </c>
      <c r="H2456">
        <f>INDEX(神经网络!$F$10:$BN$70,MATCH(ROUND(G2456*2,1)/2,神经网络!$D$10:$D$70,0),MATCH(ROUND(E2456*2,1)/2,神经网络!$F$8:$BN$8,0))</f>
        <v>2.3932293713072395</v>
      </c>
      <c r="I2456">
        <f t="shared" si="132"/>
        <v>9075.8076162737198</v>
      </c>
      <c r="J2456">
        <f t="shared" si="133"/>
        <v>620.68951757711102</v>
      </c>
      <c r="K2456">
        <f t="shared" si="134"/>
        <v>14.622137734340248</v>
      </c>
    </row>
    <row r="2457" spans="1:11">
      <c r="A2457" s="862">
        <v>42860</v>
      </c>
      <c r="B2457">
        <v>1606.17</v>
      </c>
      <c r="C2457">
        <v>4921.1473919999999</v>
      </c>
      <c r="D2457">
        <v>2.6110120000000001</v>
      </c>
      <c r="E2457">
        <f>LN(D2457/参数实验室!$E$53)/参数实验室!$E$55</f>
        <v>0.43928559002995832</v>
      </c>
      <c r="F2457">
        <f t="shared" si="131"/>
        <v>3.0639019481125906</v>
      </c>
      <c r="G2457">
        <f>LN(F2457/参数实验室!$E$58)/参数实验室!$E$59</f>
        <v>0.39714340525531877</v>
      </c>
      <c r="H2457">
        <f>INDEX(神经网络!$F$10:$BN$70,MATCH(ROUND(G2457*2,1)/2,神经网络!$D$10:$D$70,0),MATCH(ROUND(E2457*2,1)/2,神经网络!$F$8:$BN$8,0))</f>
        <v>2.3932293713072395</v>
      </c>
      <c r="I2457">
        <f t="shared" si="132"/>
        <v>9783.2026126123528</v>
      </c>
      <c r="J2457">
        <f t="shared" si="133"/>
        <v>640.90419376720718</v>
      </c>
      <c r="K2457">
        <f t="shared" si="134"/>
        <v>15.26468808872526</v>
      </c>
    </row>
    <row r="2458" spans="1:11">
      <c r="A2458" s="862">
        <v>42861</v>
      </c>
      <c r="B2458">
        <v>1565.56</v>
      </c>
      <c r="C2458">
        <v>4853.6931510000004</v>
      </c>
      <c r="D2458">
        <v>2.6710609999999999</v>
      </c>
      <c r="E2458">
        <f>LN(D2458/参数实验室!$E$53)/参数实验室!$E$55</f>
        <v>0.46611068492787572</v>
      </c>
      <c r="F2458">
        <f t="shared" si="131"/>
        <v>3.1002920047778435</v>
      </c>
      <c r="G2458">
        <f>LN(F2458/参数实验室!$E$58)/参数实验室!$E$59</f>
        <v>0.4033403842591099</v>
      </c>
      <c r="H2458">
        <f>INDEX(神经网络!$F$10:$BN$70,MATCH(ROUND(G2458*2,1)/2,神经网络!$D$10:$D$70,0),MATCH(ROUND(E2458*2,1)/2,神经网络!$F$8:$BN$8,0))</f>
        <v>2.3932293713072395</v>
      </c>
      <c r="I2458">
        <f t="shared" si="132"/>
        <v>9191.2228615901695</v>
      </c>
      <c r="J2458">
        <f t="shared" si="133"/>
        <v>624.6997326523275</v>
      </c>
      <c r="K2458">
        <f t="shared" si="134"/>
        <v>14.71302512419272</v>
      </c>
    </row>
    <row r="2459" spans="1:11">
      <c r="A2459" s="862">
        <v>42862</v>
      </c>
      <c r="B2459">
        <v>1563.12</v>
      </c>
      <c r="C2459">
        <v>4839.3217990000003</v>
      </c>
      <c r="D2459">
        <v>2.5851679999999999</v>
      </c>
      <c r="E2459">
        <f>LN(D2459/参数实验室!$E$53)/参数实验室!$E$55</f>
        <v>0.42755012503455475</v>
      </c>
      <c r="F2459">
        <f t="shared" si="131"/>
        <v>3.0959374833666007</v>
      </c>
      <c r="G2459">
        <f>LN(F2459/参数实验室!$E$58)/参数实验室!$E$59</f>
        <v>0.4026026812579524</v>
      </c>
      <c r="H2459">
        <f>INDEX(神经网络!$F$10:$BN$70,MATCH(ROUND(G2459*2,1)/2,神经网络!$D$10:$D$70,0),MATCH(ROUND(E2459*2,1)/2,神经网络!$F$8:$BN$8,0))</f>
        <v>2.3932293713072395</v>
      </c>
      <c r="I2459">
        <f t="shared" si="132"/>
        <v>9156.9399474854163</v>
      </c>
      <c r="J2459">
        <f t="shared" si="133"/>
        <v>623.72610829575751</v>
      </c>
      <c r="K2459">
        <f t="shared" si="134"/>
        <v>14.68102717794746</v>
      </c>
    </row>
    <row r="2460" spans="1:11">
      <c r="A2460" s="862">
        <v>42863</v>
      </c>
      <c r="B2460">
        <v>1658.2</v>
      </c>
      <c r="C2460">
        <v>4703.7155519999997</v>
      </c>
      <c r="D2460">
        <v>2.820268</v>
      </c>
      <c r="E2460">
        <f>LN(D2460/参数实验室!$E$53)/参数实验室!$E$55</f>
        <v>0.5302375223068122</v>
      </c>
      <c r="F2460">
        <f t="shared" si="131"/>
        <v>2.8366394596550473</v>
      </c>
      <c r="G2460">
        <f>LN(F2460/参数实验室!$E$58)/参数实验室!$E$59</f>
        <v>0.35669333064232683</v>
      </c>
      <c r="H2460">
        <f>INDEX(神经网络!$F$10:$BN$70,MATCH(ROUND(G2460*2,1)/2,神经网络!$D$10:$D$70,0),MATCH(ROUND(E2460*2,1)/2,神经网络!$F$8:$BN$8,0))</f>
        <v>2.4890401585249533</v>
      </c>
      <c r="I2460">
        <f t="shared" si="132"/>
        <v>10489.944225982568</v>
      </c>
      <c r="J2460">
        <f t="shared" si="133"/>
        <v>661.66553609193488</v>
      </c>
      <c r="K2460">
        <f t="shared" si="134"/>
        <v>15.853847077997193</v>
      </c>
    </row>
    <row r="2461" spans="1:11">
      <c r="A2461" s="862">
        <v>42864</v>
      </c>
      <c r="B2461">
        <v>1793.44</v>
      </c>
      <c r="C2461">
        <v>4718.0960999999998</v>
      </c>
      <c r="D2461">
        <v>2.850015</v>
      </c>
      <c r="E2461">
        <f>LN(D2461/参数实验室!$E$53)/参数实验室!$E$55</f>
        <v>0.542615896262717</v>
      </c>
      <c r="F2461">
        <f t="shared" si="131"/>
        <v>2.6307521299848333</v>
      </c>
      <c r="G2461">
        <f>LN(F2461/参数实验室!$E$58)/参数实验室!$E$59</f>
        <v>0.31714543343040164</v>
      </c>
      <c r="H2461">
        <f>INDEX(神经网络!$F$10:$BN$70,MATCH(ROUND(G2461*2,1)/2,神经网络!$D$10:$D$70,0),MATCH(ROUND(E2461*2,1)/2,神经网络!$F$8:$BN$8,0))</f>
        <v>2.4565025464690673</v>
      </c>
      <c r="I2461">
        <f t="shared" si="132"/>
        <v>12619.423090698327</v>
      </c>
      <c r="J2461">
        <f t="shared" si="133"/>
        <v>715.62986313395231</v>
      </c>
      <c r="K2461">
        <f t="shared" si="134"/>
        <v>17.634008501873002</v>
      </c>
    </row>
    <row r="2462" spans="1:11">
      <c r="A2462" s="862">
        <v>42865</v>
      </c>
      <c r="B2462">
        <v>1762.21</v>
      </c>
      <c r="C2462">
        <v>4716.6511959999998</v>
      </c>
      <c r="D2462">
        <v>2.9299200000000001</v>
      </c>
      <c r="E2462">
        <f>LN(D2462/参数实验室!$E$53)/参数实验室!$E$55</f>
        <v>0.57523708978924948</v>
      </c>
      <c r="F2462">
        <f t="shared" si="131"/>
        <v>2.6765545513871785</v>
      </c>
      <c r="G2462">
        <f>LN(F2462/参数实验室!$E$58)/参数实验室!$E$59</f>
        <v>0.32620471126503342</v>
      </c>
      <c r="H2462">
        <f>INDEX(神经网络!$F$10:$BN$70,MATCH(ROUND(G2462*2,1)/2,神经网络!$D$10:$D$70,0),MATCH(ROUND(E2462*2,1)/2,神经网络!$F$8:$BN$8,0))</f>
        <v>2.5442066591517314</v>
      </c>
      <c r="I2462">
        <f t="shared" si="132"/>
        <v>12079.611938936587</v>
      </c>
      <c r="J2462">
        <f t="shared" si="133"/>
        <v>703.16826942260798</v>
      </c>
      <c r="K2462">
        <f t="shared" si="134"/>
        <v>17.17883537158966</v>
      </c>
    </row>
    <row r="2463" spans="1:11">
      <c r="A2463" s="862">
        <v>42866</v>
      </c>
      <c r="B2463">
        <v>1846.69</v>
      </c>
      <c r="C2463">
        <v>4820.5904769999997</v>
      </c>
      <c r="D2463">
        <v>2.9817999999999998</v>
      </c>
      <c r="E2463">
        <f>LN(D2463/参数实验室!$E$53)/参数实验室!$E$55</f>
        <v>0.59594414953105046</v>
      </c>
      <c r="F2463">
        <f t="shared" si="131"/>
        <v>2.6103950728059391</v>
      </c>
      <c r="G2463">
        <f>LN(F2463/参数实验室!$E$58)/参数实验室!$E$59</f>
        <v>0.31306825830756468</v>
      </c>
      <c r="H2463">
        <f>INDEX(神经网络!$F$10:$BN$70,MATCH(ROUND(G2463*2,1)/2,神经网络!$D$10:$D$70,0),MATCH(ROUND(E2463*2,1)/2,神经网络!$F$8:$BN$8,0))</f>
        <v>2.5164109558932193</v>
      </c>
      <c r="I2463">
        <f t="shared" si="132"/>
        <v>13552.947296995926</v>
      </c>
      <c r="J2463">
        <f t="shared" si="133"/>
        <v>736.87801763696484</v>
      </c>
      <c r="K2463">
        <f t="shared" si="134"/>
        <v>18.392389205010875</v>
      </c>
    </row>
    <row r="2464" spans="1:11">
      <c r="A2464" s="862">
        <v>42867</v>
      </c>
      <c r="B2464">
        <v>1784.71</v>
      </c>
      <c r="C2464">
        <v>4783.6560449999997</v>
      </c>
      <c r="D2464">
        <v>2.7584770000000001</v>
      </c>
      <c r="E2464">
        <f>LN(D2464/参数实验室!$E$53)/参数实验室!$E$55</f>
        <v>0.50410221266620503</v>
      </c>
      <c r="F2464">
        <f t="shared" si="131"/>
        <v>2.6803548167489395</v>
      </c>
      <c r="G2464">
        <f>LN(F2464/参数实验室!$E$58)/参数实验室!$E$59</f>
        <v>0.32694938877866514</v>
      </c>
      <c r="H2464">
        <f>INDEX(神经网络!$F$10:$BN$70,MATCH(ROUND(G2464*2,1)/2,神经网络!$D$10:$D$70,0),MATCH(ROUND(E2464*2,1)/2,神经网络!$F$8:$BN$8,0))</f>
        <v>2.4257398412885265</v>
      </c>
      <c r="I2464">
        <f t="shared" si="132"/>
        <v>12408.296826049213</v>
      </c>
      <c r="J2464">
        <f t="shared" si="133"/>
        <v>712.14636287458507</v>
      </c>
      <c r="K2464">
        <f t="shared" si="134"/>
        <v>17.423801444359011</v>
      </c>
    </row>
    <row r="2465" spans="1:11">
      <c r="A2465" s="862">
        <v>42868</v>
      </c>
      <c r="B2465">
        <v>1764.14</v>
      </c>
      <c r="C2465">
        <v>4687.2632160000003</v>
      </c>
      <c r="D2465">
        <v>2.8650509999999998</v>
      </c>
      <c r="E2465">
        <f>LN(D2465/参数实验室!$E$53)/参数实验室!$E$55</f>
        <v>0.54882363234306997</v>
      </c>
      <c r="F2465">
        <f t="shared" si="131"/>
        <v>2.6569678234153753</v>
      </c>
      <c r="G2465">
        <f>LN(F2465/参数实验室!$E$58)/参数实验室!$E$59</f>
        <v>0.32234976556168143</v>
      </c>
      <c r="H2465">
        <f>INDEX(神经网络!$F$10:$BN$70,MATCH(ROUND(G2465*2,1)/2,神经网络!$D$10:$D$70,0),MATCH(ROUND(E2465*2,1)/2,神经网络!$F$8:$BN$8,0))</f>
        <v>2.4565025464690673</v>
      </c>
      <c r="I2465">
        <f t="shared" si="132"/>
        <v>12061.381864820491</v>
      </c>
      <c r="J2465">
        <f t="shared" si="133"/>
        <v>703.93839032759979</v>
      </c>
      <c r="K2465">
        <f t="shared" si="134"/>
        <v>17.134144167371449</v>
      </c>
    </row>
    <row r="2466" spans="1:11">
      <c r="A2466" s="862">
        <v>42869</v>
      </c>
      <c r="B2466">
        <v>1811.7</v>
      </c>
      <c r="C2466">
        <v>4611.8350810000002</v>
      </c>
      <c r="D2466">
        <v>2.8798430000000002</v>
      </c>
      <c r="E2466">
        <f>LN(D2466/参数实验室!$E$53)/参数实验室!$E$55</f>
        <v>0.55489892234820881</v>
      </c>
      <c r="F2466">
        <f t="shared" si="131"/>
        <v>2.545584302588729</v>
      </c>
      <c r="G2466">
        <f>LN(F2466/参数实验室!$E$58)/参数实验室!$E$59</f>
        <v>0.29987271035904212</v>
      </c>
      <c r="H2466">
        <f>INDEX(神经网络!$F$10:$BN$70,MATCH(ROUND(G2466*2,1)/2,神经网络!$D$10:$D$70,0),MATCH(ROUND(E2466*2,1)/2,神经网络!$F$8:$BN$8,0))</f>
        <v>2.4565025464690673</v>
      </c>
      <c r="I2466">
        <f t="shared" si="132"/>
        <v>12860.154328455515</v>
      </c>
      <c r="J2466">
        <f t="shared" si="133"/>
        <v>722.91608475320118</v>
      </c>
      <c r="K2466">
        <f t="shared" si="134"/>
        <v>17.789276791158809</v>
      </c>
    </row>
    <row r="2467" spans="1:11">
      <c r="A2467" s="862">
        <v>42870</v>
      </c>
      <c r="B2467">
        <v>1753.39</v>
      </c>
      <c r="C2467">
        <v>4553.0998509999999</v>
      </c>
      <c r="D2467">
        <v>2.7756989999999999</v>
      </c>
      <c r="E2467">
        <f>LN(D2467/参数实验室!$E$53)/参数实验室!$E$55</f>
        <v>0.51144486890070651</v>
      </c>
      <c r="F2467">
        <f t="shared" si="131"/>
        <v>2.5967410849839454</v>
      </c>
      <c r="G2467">
        <f>LN(F2467/参数实验室!$E$58)/参数实验室!$E$59</f>
        <v>0.31031574063943079</v>
      </c>
      <c r="H2467">
        <f>INDEX(神经网络!$F$10:$BN$70,MATCH(ROUND(G2467*2,1)/2,神经网络!$D$10:$D$70,0),MATCH(ROUND(E2467*2,1)/2,神经网络!$F$8:$BN$8,0))</f>
        <v>2.393204495489289</v>
      </c>
      <c r="I2467">
        <f t="shared" si="132"/>
        <v>11843.390339818432</v>
      </c>
      <c r="J2467">
        <f t="shared" si="133"/>
        <v>699.64885678943278</v>
      </c>
      <c r="K2467">
        <f t="shared" si="134"/>
        <v>16.927620512617853</v>
      </c>
    </row>
    <row r="2468" spans="1:11">
      <c r="A2468" s="862">
        <v>42871</v>
      </c>
      <c r="B2468">
        <v>1746.73</v>
      </c>
      <c r="C2468">
        <v>4596.9283919999998</v>
      </c>
      <c r="D2468">
        <v>2.7951760000000001</v>
      </c>
      <c r="E2468">
        <f>LN(D2468/参数实验室!$E$53)/参数实验室!$E$55</f>
        <v>0.5196942543412294</v>
      </c>
      <c r="F2468">
        <f t="shared" si="131"/>
        <v>2.6317338065986156</v>
      </c>
      <c r="G2468">
        <f>LN(F2468/参数实验室!$E$58)/参数实验室!$E$59</f>
        <v>0.31734124846988215</v>
      </c>
      <c r="H2468">
        <f>INDEX(神经网络!$F$10:$BN$70,MATCH(ROUND(G2468*2,1)/2,神经网络!$D$10:$D$70,0),MATCH(ROUND(E2468*2,1)/2,神经网络!$F$8:$BN$8,0))</f>
        <v>2.393204495489289</v>
      </c>
      <c r="I2468">
        <f t="shared" si="132"/>
        <v>11735.731038510356</v>
      </c>
      <c r="J2468">
        <f t="shared" si="133"/>
        <v>696.9913411276475</v>
      </c>
      <c r="K2468">
        <f t="shared" si="134"/>
        <v>16.837699905314985</v>
      </c>
    </row>
    <row r="2469" spans="1:11">
      <c r="A2469" s="862">
        <v>42872</v>
      </c>
      <c r="B2469">
        <v>1819.29</v>
      </c>
      <c r="C2469">
        <v>4547.2841580000004</v>
      </c>
      <c r="D2469">
        <v>2.851413</v>
      </c>
      <c r="E2469">
        <f>LN(D2469/参数实验室!$E$53)/参数实验室!$E$55</f>
        <v>0.54319445134334832</v>
      </c>
      <c r="F2469">
        <f t="shared" si="131"/>
        <v>2.4994828521016443</v>
      </c>
      <c r="G2469">
        <f>LN(F2469/参数实验室!$E$58)/参数实验室!$E$59</f>
        <v>0.29028028851184073</v>
      </c>
      <c r="H2469">
        <f>INDEX(神经网络!$F$10:$BN$70,MATCH(ROUND(G2469*2,1)/2,神经网络!$D$10:$D$70,0),MATCH(ROUND(E2469*2,1)/2,神经网络!$F$8:$BN$8,0))</f>
        <v>2.4565025464690673</v>
      </c>
      <c r="I2469">
        <f t="shared" si="132"/>
        <v>12902.437095256346</v>
      </c>
      <c r="J2469">
        <f t="shared" si="133"/>
        <v>725.94469494433474</v>
      </c>
      <c r="K2469">
        <f t="shared" si="134"/>
        <v>17.77330585251498</v>
      </c>
    </row>
    <row r="2470" spans="1:11">
      <c r="A2470" s="862">
        <v>42873</v>
      </c>
      <c r="B2470">
        <v>1826.55</v>
      </c>
      <c r="C2470">
        <v>4560.8893230000003</v>
      </c>
      <c r="D2470">
        <v>2.9669699999999999</v>
      </c>
      <c r="E2470">
        <f>LN(D2470/参数实验室!$E$53)/参数实验室!$E$55</f>
        <v>0.59006200016152177</v>
      </c>
      <c r="F2470">
        <f t="shared" si="131"/>
        <v>2.4969967003367004</v>
      </c>
      <c r="G2470">
        <f>LN(F2470/参数实验室!$E$58)/参数实验室!$E$59</f>
        <v>0.28975797399037029</v>
      </c>
      <c r="H2470">
        <f>INDEX(神经网络!$F$10:$BN$70,MATCH(ROUND(G2470*2,1)/2,神经网络!$D$10:$D$70,0),MATCH(ROUND(E2470*2,1)/2,神经网络!$F$8:$BN$8,0))</f>
        <v>2.5164109558932193</v>
      </c>
      <c r="I2470">
        <f t="shared" si="132"/>
        <v>13028.917619610307</v>
      </c>
      <c r="J2470">
        <f t="shared" si="133"/>
        <v>728.84162643150603</v>
      </c>
      <c r="K2470">
        <f t="shared" si="134"/>
        <v>17.876198541789407</v>
      </c>
    </row>
    <row r="2471" spans="1:11">
      <c r="A2471" s="862">
        <v>42874</v>
      </c>
      <c r="B2471">
        <v>1965.5</v>
      </c>
      <c r="C2471">
        <v>4500.025388</v>
      </c>
      <c r="D2471">
        <v>3.052101</v>
      </c>
      <c r="E2471">
        <f>LN(D2471/参数实验室!$E$53)/参数实验室!$E$55</f>
        <v>0.62343601124144465</v>
      </c>
      <c r="F2471">
        <f t="shared" si="131"/>
        <v>2.2895066843042482</v>
      </c>
      <c r="G2471">
        <f>LN(F2471/参数实验室!$E$58)/参数实验室!$E$59</f>
        <v>0.24422566956789518</v>
      </c>
      <c r="H2471">
        <f>INDEX(神经网络!$F$10:$BN$70,MATCH(ROUND(G2471*2,1)/2,神经网络!$D$10:$D$70,0),MATCH(ROUND(E2471*2,1)/2,神经网络!$F$8:$BN$8,0))</f>
        <v>2.4889765304167049</v>
      </c>
      <c r="I2471">
        <f t="shared" si="132"/>
        <v>15523.03501535911</v>
      </c>
      <c r="J2471">
        <f t="shared" si="133"/>
        <v>784.28634132716059</v>
      </c>
      <c r="K2471">
        <f t="shared" si="134"/>
        <v>19.792560698036898</v>
      </c>
    </row>
    <row r="2472" spans="1:11">
      <c r="A2472" s="862">
        <v>42875</v>
      </c>
      <c r="B2472">
        <v>1994.03</v>
      </c>
      <c r="C2472">
        <v>4422.8800199999996</v>
      </c>
      <c r="D2472">
        <v>3.149886</v>
      </c>
      <c r="E2472">
        <f>LN(D2472/参数实验室!$E$53)/参数实验室!$E$55</f>
        <v>0.66064077534772037</v>
      </c>
      <c r="F2472">
        <f t="shared" si="131"/>
        <v>2.2180609218517273</v>
      </c>
      <c r="G2472">
        <f>LN(F2472/参数实验室!$E$58)/参数实验室!$E$59</f>
        <v>0.22758621287201386</v>
      </c>
      <c r="H2472">
        <f>INDEX(神经网络!$F$10:$BN$70,MATCH(ROUND(G2472*2,1)/2,神经网络!$D$10:$D$70,0),MATCH(ROUND(E2472*2,1)/2,神经网络!$F$8:$BN$8,0))</f>
        <v>2.5441359741772076</v>
      </c>
      <c r="I2472">
        <f t="shared" si="132"/>
        <v>16083.85846199655</v>
      </c>
      <c r="J2472">
        <f t="shared" si="133"/>
        <v>795.67056382426767</v>
      </c>
      <c r="K2472">
        <f t="shared" si="134"/>
        <v>20.214218287392672</v>
      </c>
    </row>
    <row r="2473" spans="1:11">
      <c r="A2473" s="862">
        <v>42876</v>
      </c>
      <c r="B2473">
        <v>2075.14</v>
      </c>
      <c r="C2473">
        <v>4482.8004769999998</v>
      </c>
      <c r="D2473">
        <v>3.1227550000000002</v>
      </c>
      <c r="E2473">
        <f>LN(D2473/参数实验室!$E$53)/参数实验室!$E$55</f>
        <v>0.65043515864905233</v>
      </c>
      <c r="F2473">
        <f t="shared" si="131"/>
        <v>2.1602400209142516</v>
      </c>
      <c r="G2473">
        <f>LN(F2473/参数实验室!$E$58)/参数实验室!$E$59</f>
        <v>0.21372270807181867</v>
      </c>
      <c r="H2473">
        <f>INDEX(神经网络!$F$10:$BN$70,MATCH(ROUND(G2473*2,1)/2,神经网络!$D$10:$D$70,0),MATCH(ROUND(E2473*2,1)/2,神经网络!$F$8:$BN$8,0))</f>
        <v>2.5163045992923223</v>
      </c>
      <c r="I2473">
        <f t="shared" si="132"/>
        <v>17748.318125981932</v>
      </c>
      <c r="J2473">
        <f t="shared" si="133"/>
        <v>828.03559315270627</v>
      </c>
      <c r="K2473">
        <f t="shared" si="134"/>
        <v>21.434245427066791</v>
      </c>
    </row>
    <row r="2474" spans="1:11">
      <c r="A2474" s="862">
        <v>42877</v>
      </c>
      <c r="B2474">
        <v>2242.91</v>
      </c>
      <c r="C2474">
        <v>4481.458353</v>
      </c>
      <c r="D2474">
        <v>3.1246109999999998</v>
      </c>
      <c r="E2474">
        <f>LN(D2474/参数实验室!$E$53)/参数实验室!$E$55</f>
        <v>0.65113613313501351</v>
      </c>
      <c r="F2474">
        <f t="shared" si="131"/>
        <v>1.9980553624532418</v>
      </c>
      <c r="G2474">
        <f>LN(F2474/参数实验室!$E$58)/参数实验室!$E$59</f>
        <v>0.17276050181429295</v>
      </c>
      <c r="H2474">
        <f>INDEX(神经网络!$F$10:$BN$70,MATCH(ROUND(G2474*2,1)/2,神经网络!$D$10:$D$70,0),MATCH(ROUND(E2474*2,1)/2,神经网络!$F$8:$BN$8,0))</f>
        <v>2.4888179475274081</v>
      </c>
      <c r="I2474">
        <f t="shared" si="132"/>
        <v>21358.984144138216</v>
      </c>
      <c r="J2474">
        <f t="shared" si="133"/>
        <v>894.98024819440445</v>
      </c>
      <c r="K2474">
        <f t="shared" si="134"/>
        <v>23.865313438178461</v>
      </c>
    </row>
    <row r="2475" spans="1:11">
      <c r="A2475" s="862">
        <v>42878</v>
      </c>
      <c r="B2475">
        <v>2263.8200000000002</v>
      </c>
      <c r="C2475">
        <v>4439.4594459999998</v>
      </c>
      <c r="D2475">
        <v>3.3273950000000001</v>
      </c>
      <c r="E2475">
        <f>LN(D2475/参数实验室!$E$53)/参数实验室!$E$55</f>
        <v>0.72531892288617972</v>
      </c>
      <c r="F2475">
        <f t="shared" si="131"/>
        <v>1.9610478951506742</v>
      </c>
      <c r="G2475">
        <f>LN(F2475/参数实验室!$E$58)/参数实验室!$E$59</f>
        <v>0.16294813607841932</v>
      </c>
      <c r="H2475">
        <f>INDEX(神经网络!$F$10:$BN$70,MATCH(ROUND(G2475*2,1)/2,神经网络!$D$10:$D$70,0),MATCH(ROUND(E2475*2,1)/2,神经网络!$F$8:$BN$8,0))</f>
        <v>2.59431699343788</v>
      </c>
      <c r="I2475">
        <f t="shared" si="132"/>
        <v>21854.566583281783</v>
      </c>
      <c r="J2475">
        <f t="shared" si="133"/>
        <v>903.3238897091087</v>
      </c>
      <c r="K2475">
        <f t="shared" si="134"/>
        <v>24.193500063769445</v>
      </c>
    </row>
    <row r="2476" spans="1:11">
      <c r="A2476" s="862">
        <v>42879</v>
      </c>
      <c r="B2476">
        <v>2431.33</v>
      </c>
      <c r="C2476">
        <v>4355.1196890000001</v>
      </c>
      <c r="D2476">
        <v>3.495139</v>
      </c>
      <c r="E2476">
        <f>LN(D2476/参数实验室!$E$53)/参数实验室!$E$55</f>
        <v>0.78334323448433629</v>
      </c>
      <c r="F2476">
        <f t="shared" si="131"/>
        <v>1.7912499286398804</v>
      </c>
      <c r="G2476">
        <f>LN(F2476/参数实验室!$E$58)/参数实验室!$E$59</f>
        <v>0.11541456673414163</v>
      </c>
      <c r="H2476">
        <f>INDEX(神经网络!$F$10:$BN$70,MATCH(ROUND(G2476*2,1)/2,神经网络!$D$10:$D$70,0),MATCH(ROUND(E2476*2,1)/2,神经网络!$F$8:$BN$8,0))</f>
        <v>2.6187829798794087</v>
      </c>
      <c r="I2476">
        <f t="shared" si="132"/>
        <v>26049.87684786347</v>
      </c>
      <c r="J2476">
        <f t="shared" si="133"/>
        <v>970.16479789313951</v>
      </c>
      <c r="K2476">
        <f t="shared" si="134"/>
        <v>26.850981301769288</v>
      </c>
    </row>
    <row r="2477" spans="1:11">
      <c r="A2477" s="862">
        <v>42880</v>
      </c>
      <c r="B2477">
        <v>2730.61</v>
      </c>
      <c r="C2477">
        <v>4314.6641769999997</v>
      </c>
      <c r="D2477">
        <v>3.2970619999999999</v>
      </c>
      <c r="E2477">
        <f>LN(D2477/参数实验室!$E$53)/参数实验室!$E$55</f>
        <v>0.71451480558160108</v>
      </c>
      <c r="F2477">
        <f t="shared" si="131"/>
        <v>1.5801100036255633</v>
      </c>
      <c r="G2477">
        <f>LN(F2477/参数实验室!$E$58)/参数实验室!$E$59</f>
        <v>4.9587796124653409E-2</v>
      </c>
      <c r="H2477">
        <f>INDEX(神经网络!$F$10:$BN$70,MATCH(ROUND(G2477*2,1)/2,神经网络!$D$10:$D$70,0),MATCH(ROUND(E2477*2,1)/2,神经网络!$F$8:$BN$8,0))</f>
        <v>2.4884478191479849</v>
      </c>
      <c r="I2477">
        <f t="shared" si="132"/>
        <v>34447.16334281789</v>
      </c>
      <c r="J2477">
        <f t="shared" si="133"/>
        <v>1089.5854115957052</v>
      </c>
      <c r="K2477">
        <f t="shared" si="134"/>
        <v>31.614927087147567</v>
      </c>
    </row>
    <row r="2478" spans="1:11">
      <c r="A2478" s="862">
        <v>42881</v>
      </c>
      <c r="B2478">
        <v>2352.89</v>
      </c>
      <c r="C2478">
        <v>4316.2769319999998</v>
      </c>
      <c r="D2478">
        <v>3.2070379999999998</v>
      </c>
      <c r="E2478">
        <f>LN(D2478/参数实验室!$E$53)/参数实验室!$E$55</f>
        <v>0.68185451775933337</v>
      </c>
      <c r="F2478">
        <f t="shared" si="131"/>
        <v>1.8344575955527034</v>
      </c>
      <c r="G2478">
        <f>LN(F2478/参数实验室!$E$58)/参数实验室!$E$59</f>
        <v>0.12792456217173728</v>
      </c>
      <c r="H2478">
        <f>INDEX(神经网络!$F$10:$BN$70,MATCH(ROUND(G2478*2,1)/2,神经网络!$D$10:$D$70,0),MATCH(ROUND(E2478*2,1)/2,神经网络!$F$8:$BN$8,0))</f>
        <v>2.5439662792716224</v>
      </c>
      <c r="I2478">
        <f t="shared" si="132"/>
        <v>22589.685892573812</v>
      </c>
      <c r="J2478">
        <f t="shared" si="133"/>
        <v>938.86516898766888</v>
      </c>
      <c r="K2478">
        <f t="shared" si="134"/>
        <v>24.060628340202605</v>
      </c>
    </row>
    <row r="2479" spans="1:11">
      <c r="A2479" s="862">
        <v>42882</v>
      </c>
      <c r="B2479">
        <v>2012.35</v>
      </c>
      <c r="C2479">
        <v>4259.8468599999997</v>
      </c>
      <c r="D2479">
        <v>2.8753890000000002</v>
      </c>
      <c r="E2479">
        <f>LN(D2479/参数实验室!$E$53)/参数实验室!$E$55</f>
        <v>0.55307288927162745</v>
      </c>
      <c r="F2479">
        <f t="shared" si="131"/>
        <v>2.1168518697045742</v>
      </c>
      <c r="G2479">
        <f>LN(F2479/参数实验室!$E$58)/参数实验室!$E$59</f>
        <v>0.20307377727337</v>
      </c>
      <c r="H2479">
        <f>INDEX(神经网络!$F$10:$BN$70,MATCH(ROUND(G2479*2,1)/2,神经网络!$D$10:$D$70,0),MATCH(ROUND(E2479*2,1)/2,神经网络!$F$8:$BN$8,0))</f>
        <v>2.3931194854320834</v>
      </c>
      <c r="I2479">
        <f t="shared" si="132"/>
        <v>14272.277040750163</v>
      </c>
      <c r="J2479">
        <f t="shared" si="133"/>
        <v>802.98072702605543</v>
      </c>
      <c r="K2479">
        <f t="shared" si="134"/>
        <v>17.774121545369358</v>
      </c>
    </row>
    <row r="2480" spans="1:11">
      <c r="A2480" s="862">
        <v>42883</v>
      </c>
      <c r="B2480">
        <v>2191.33</v>
      </c>
      <c r="C2480">
        <v>4182.8655129999997</v>
      </c>
      <c r="D2480">
        <v>3.1100620000000001</v>
      </c>
      <c r="E2480">
        <f>LN(D2480/参数实验室!$E$53)/参数实验室!$E$55</f>
        <v>0.64563006694592051</v>
      </c>
      <c r="F2480">
        <f t="shared" si="131"/>
        <v>1.9088250117508545</v>
      </c>
      <c r="G2480">
        <f>LN(F2480/参数实验室!$E$58)/参数实验室!$E$59</f>
        <v>0.14878175069297239</v>
      </c>
      <c r="H2480">
        <f>INDEX(神经网络!$F$10:$BN$70,MATCH(ROUND(G2480*2,1)/2,神经网络!$D$10:$D$70,0),MATCH(ROUND(E2480*2,1)/2,神经网络!$F$8:$BN$8,0))</f>
        <v>2.4888179475274081</v>
      </c>
      <c r="I2480">
        <f t="shared" si="132"/>
        <v>17310.073250263067</v>
      </c>
      <c r="J2480">
        <f t="shared" si="133"/>
        <v>874.39846773871636</v>
      </c>
      <c r="K2480">
        <f t="shared" si="134"/>
        <v>19.796550301636145</v>
      </c>
    </row>
    <row r="2481" spans="1:11">
      <c r="A2481" s="862">
        <v>42884</v>
      </c>
      <c r="B2481">
        <v>2183.63</v>
      </c>
      <c r="C2481">
        <v>4243.9523280000003</v>
      </c>
      <c r="D2481">
        <v>3.1715200000000001</v>
      </c>
      <c r="E2481">
        <f>LN(D2481/参数实验室!$E$53)/参数实验室!$E$55</f>
        <v>0.66871584008022666</v>
      </c>
      <c r="F2481">
        <f t="shared" si="131"/>
        <v>1.9435308765679167</v>
      </c>
      <c r="G2481">
        <f>LN(F2481/参数实验室!$E$58)/参数实验室!$E$59</f>
        <v>0.15823882414241169</v>
      </c>
      <c r="H2481">
        <f>INDEX(神经网络!$F$10:$BN$70,MATCH(ROUND(G2481*2,1)/2,神经网络!$D$10:$D$70,0),MATCH(ROUND(E2481*2,1)/2,神经网络!$F$8:$BN$8,0))</f>
        <v>2.4888179475274081</v>
      </c>
      <c r="I2481">
        <f t="shared" si="132"/>
        <v>17158.690993125776</v>
      </c>
      <c r="J2481">
        <f t="shared" si="133"/>
        <v>871.32596464626204</v>
      </c>
      <c r="K2481">
        <f t="shared" si="134"/>
        <v>19.69261985678552</v>
      </c>
    </row>
    <row r="2482" spans="1:11">
      <c r="A2482" s="862">
        <v>42885</v>
      </c>
      <c r="B2482">
        <v>2252.71</v>
      </c>
      <c r="C2482">
        <v>4170.1840259999999</v>
      </c>
      <c r="D2482">
        <v>2.996051</v>
      </c>
      <c r="E2482">
        <f>LN(D2482/参数实验室!$E$53)/参数实验室!$E$55</f>
        <v>0.6015691459822573</v>
      </c>
      <c r="F2482">
        <f t="shared" si="131"/>
        <v>1.851185472608547</v>
      </c>
      <c r="G2482">
        <f>LN(F2482/参数实验室!$E$58)/参数实验室!$E$59</f>
        <v>0.132688861931023</v>
      </c>
      <c r="H2482">
        <f>INDEX(神经网络!$F$10:$BN$70,MATCH(ROUND(G2482*2,1)/2,神经网络!$D$10:$D$70,0),MATCH(ROUND(E2482*2,1)/2,神经网络!$F$8:$BN$8,0))</f>
        <v>2.4255402226826712</v>
      </c>
      <c r="I2482">
        <f t="shared" si="132"/>
        <v>18509.676094783106</v>
      </c>
      <c r="J2482">
        <f t="shared" si="133"/>
        <v>898.89070667571013</v>
      </c>
      <c r="K2482">
        <f t="shared" si="134"/>
        <v>20.591687017474953</v>
      </c>
    </row>
    <row r="2483" spans="1:11">
      <c r="A2483" s="862">
        <v>42886</v>
      </c>
      <c r="B2483">
        <v>2202.4499999999998</v>
      </c>
      <c r="C2483">
        <v>4134.7000550000002</v>
      </c>
      <c r="D2483">
        <v>3.1428199999999999</v>
      </c>
      <c r="E2483">
        <f>LN(D2483/参数实验室!$E$53)/参数实验室!$E$55</f>
        <v>0.65799131423336932</v>
      </c>
      <c r="F2483">
        <f t="shared" si="131"/>
        <v>1.8773184657994508</v>
      </c>
      <c r="G2483">
        <f>LN(F2483/参数实验室!$E$58)/参数实验室!$E$59</f>
        <v>0.14004636079398169</v>
      </c>
      <c r="H2483">
        <f>INDEX(神经网络!$F$10:$BN$70,MATCH(ROUND(G2483*2,1)/2,神经网络!$D$10:$D$70,0),MATCH(ROUND(E2483*2,1)/2,神经网络!$F$8:$BN$8,0))</f>
        <v>2.4888179475274081</v>
      </c>
      <c r="I2483">
        <f t="shared" si="132"/>
        <v>17508.006485981186</v>
      </c>
      <c r="J2483">
        <f t="shared" si="133"/>
        <v>878.83564103587128</v>
      </c>
      <c r="K2483">
        <f t="shared" si="134"/>
        <v>19.921821178468303</v>
      </c>
    </row>
    <row r="2484" spans="1:11">
      <c r="A2484" s="862">
        <v>42887</v>
      </c>
      <c r="B2484">
        <v>2426.31</v>
      </c>
      <c r="C2484">
        <v>4104.9071709999998</v>
      </c>
      <c r="D2484">
        <v>3.2418520000000002</v>
      </c>
      <c r="E2484">
        <f>LN(D2484/参数实验室!$E$53)/参数实验室!$E$55</f>
        <v>0.69459231556093892</v>
      </c>
      <c r="F2484">
        <f t="shared" si="131"/>
        <v>1.6918312874282346</v>
      </c>
      <c r="G2484">
        <f>LN(F2484/参数实验室!$E$58)/参数实验室!$E$59</f>
        <v>8.5444290266517356E-2</v>
      </c>
      <c r="H2484">
        <f>INDEX(神经网络!$F$10:$BN$70,MATCH(ROUND(G2484*2,1)/2,神经网络!$D$10:$D$70,0),MATCH(ROUND(E2484*2,1)/2,神经网络!$F$8:$BN$8,0))</f>
        <v>2.5160535716501484</v>
      </c>
      <c r="I2484">
        <f t="shared" si="132"/>
        <v>21936.951314815185</v>
      </c>
      <c r="J2484">
        <f t="shared" si="133"/>
        <v>968.1616854874095</v>
      </c>
      <c r="K2484">
        <f t="shared" si="134"/>
        <v>22.658355152498405</v>
      </c>
    </row>
    <row r="2485" spans="1:11">
      <c r="A2485" s="862">
        <v>42888</v>
      </c>
      <c r="B2485">
        <v>2400.16</v>
      </c>
      <c r="C2485">
        <v>4069.9999469999998</v>
      </c>
      <c r="D2485">
        <v>3.3218899999999998</v>
      </c>
      <c r="E2485">
        <f>LN(D2485/参数实验室!$E$53)/参数实验室!$E$55</f>
        <v>0.72336546681024838</v>
      </c>
      <c r="F2485">
        <f t="shared" si="131"/>
        <v>1.6957202632324513</v>
      </c>
      <c r="G2485">
        <f>LN(F2485/参数实验室!$E$58)/参数实验室!$E$59</f>
        <v>8.6649376323791133E-2</v>
      </c>
      <c r="H2485">
        <f>INDEX(神经网络!$F$10:$BN$70,MATCH(ROUND(G2485*2,1)/2,神经网络!$D$10:$D$70,0),MATCH(ROUND(E2485*2,1)/2,神经网络!$F$8:$BN$8,0))</f>
        <v>2.5160535716501484</v>
      </c>
      <c r="I2485">
        <f t="shared" si="132"/>
        <v>21342.082009540231</v>
      </c>
      <c r="J2485">
        <f t="shared" si="133"/>
        <v>957.72714576433373</v>
      </c>
      <c r="K2485">
        <f t="shared" si="134"/>
        <v>22.284094278760101</v>
      </c>
    </row>
    <row r="2486" spans="1:11">
      <c r="A2486" s="862">
        <v>42889</v>
      </c>
      <c r="B2486">
        <v>2524.54</v>
      </c>
      <c r="C2486">
        <v>4010.5225879999998</v>
      </c>
      <c r="D2486">
        <v>3.384995</v>
      </c>
      <c r="E2486">
        <f>LN(D2486/参数实验室!$E$53)/参数实验室!$E$55</f>
        <v>0.74556669003809961</v>
      </c>
      <c r="F2486">
        <f t="shared" si="131"/>
        <v>1.5886151885095898</v>
      </c>
      <c r="G2486">
        <f>LN(F2486/参数实验室!$E$58)/参数实验室!$E$59</f>
        <v>5.2405327543773195E-2</v>
      </c>
      <c r="H2486">
        <f>INDEX(神经网络!$F$10:$BN$70,MATCH(ROUND(G2486*2,1)/2,神经网络!$D$10:$D$70,0),MATCH(ROUND(E2486*2,1)/2,神经网络!$F$8:$BN$8,0))</f>
        <v>2.5435756358455848</v>
      </c>
      <c r="I2486">
        <f t="shared" si="132"/>
        <v>24124.786103803115</v>
      </c>
      <c r="J2486">
        <f t="shared" si="133"/>
        <v>1007.3580463668635</v>
      </c>
      <c r="K2486">
        <f t="shared" si="134"/>
        <v>23.948571404985092</v>
      </c>
    </row>
    <row r="2487" spans="1:11">
      <c r="A2487" s="862">
        <v>42890</v>
      </c>
      <c r="B2487">
        <v>2527.34</v>
      </c>
      <c r="C2487">
        <v>3932.1251419999999</v>
      </c>
      <c r="D2487">
        <v>3.3301690000000002</v>
      </c>
      <c r="E2487">
        <f>LN(D2487/参数实验室!$E$53)/参数实验室!$E$55</f>
        <v>0.72630205596253306</v>
      </c>
      <c r="F2487">
        <f t="shared" si="131"/>
        <v>1.5558354404235282</v>
      </c>
      <c r="G2487">
        <f>LN(F2487/参数实验室!$E$58)/参数实验室!$E$59</f>
        <v>4.1462108133002037E-2</v>
      </c>
      <c r="H2487">
        <f>INDEX(神经网络!$F$10:$BN$70,MATCH(ROUND(G2487*2,1)/2,神经网络!$D$10:$D$70,0),MATCH(ROUND(E2487*2,1)/2,神经网络!$F$8:$BN$8,0))</f>
        <v>2.5435756358455848</v>
      </c>
      <c r="I2487">
        <f t="shared" si="132"/>
        <v>24192.844843545856</v>
      </c>
      <c r="J2487">
        <f t="shared" si="133"/>
        <v>1008.475320218665</v>
      </c>
      <c r="K2487">
        <f t="shared" si="134"/>
        <v>23.989525929400219</v>
      </c>
    </row>
    <row r="2488" spans="1:11">
      <c r="A2488" s="862">
        <v>42891</v>
      </c>
      <c r="B2488">
        <v>2574.4699999999998</v>
      </c>
      <c r="C2488">
        <v>3943.5821409999999</v>
      </c>
      <c r="D2488">
        <v>3.498373</v>
      </c>
      <c r="E2488">
        <f>LN(D2488/参数实验室!$E$53)/参数实验室!$E$55</f>
        <v>0.78443433785642247</v>
      </c>
      <c r="F2488">
        <f t="shared" si="131"/>
        <v>1.5318034939230212</v>
      </c>
      <c r="G2488">
        <f>LN(F2488/参数实验室!$E$58)/参数实验室!$E$59</f>
        <v>3.3291775226434048E-2</v>
      </c>
      <c r="H2488">
        <f>INDEX(神经网络!$F$10:$BN$70,MATCH(ROUND(G2488*2,1)/2,神经网络!$D$10:$D$70,0),MATCH(ROUND(E2488*2,1)/2,神经网络!$F$8:$BN$8,0))</f>
        <v>2.5939100140655609</v>
      </c>
      <c r="I2488">
        <f t="shared" si="132"/>
        <v>25340.37832387142</v>
      </c>
      <c r="J2488">
        <f t="shared" si="133"/>
        <v>1027.2814333027397</v>
      </c>
      <c r="K2488">
        <f t="shared" si="134"/>
        <v>24.667415863247296</v>
      </c>
    </row>
    <row r="2489" spans="1:11">
      <c r="A2489" s="862">
        <v>42892</v>
      </c>
      <c r="B2489">
        <v>2846.14</v>
      </c>
      <c r="C2489">
        <v>3984.916882</v>
      </c>
      <c r="D2489">
        <v>3.6873429999999998</v>
      </c>
      <c r="E2489">
        <f>LN(D2489/参数实验室!$E$53)/参数实验室!$E$55</f>
        <v>0.84649896311466666</v>
      </c>
      <c r="F2489">
        <f t="shared" si="131"/>
        <v>1.4001127428728033</v>
      </c>
      <c r="G2489">
        <f>LN(F2489/参数实验室!$E$58)/参数实验室!$E$59</f>
        <v>-1.388894575653972E-2</v>
      </c>
      <c r="H2489">
        <f>INDEX(神经网络!$F$10:$BN$70,MATCH(ROUND(G2489*2,1)/2,神经网络!$D$10:$D$70,0),MATCH(ROUND(E2489*2,1)/2,神经网络!$F$8:$BN$8,0))</f>
        <v>2.6181619945211434</v>
      </c>
      <c r="I2489">
        <f t="shared" si="132"/>
        <v>32276.582163707502</v>
      </c>
      <c r="J2489">
        <f t="shared" si="133"/>
        <v>1135.6849287737903</v>
      </c>
      <c r="K2489">
        <f t="shared" si="134"/>
        <v>28.420366728434825</v>
      </c>
    </row>
    <row r="2490" spans="1:11">
      <c r="A2490" s="862">
        <v>42893</v>
      </c>
      <c r="B2490">
        <v>2827.87</v>
      </c>
      <c r="C2490">
        <v>4024.4150869999999</v>
      </c>
      <c r="D2490">
        <v>3.4556369999999998</v>
      </c>
      <c r="E2490">
        <f>LN(D2490/参数实验室!$E$53)/参数实验室!$E$55</f>
        <v>0.76993376354982002</v>
      </c>
      <c r="F2490">
        <f t="shared" si="131"/>
        <v>1.4231259170329613</v>
      </c>
      <c r="G2490">
        <f>LN(F2490/参数实验室!$E$58)/参数实验室!$E$59</f>
        <v>-5.3322302358261575E-3</v>
      </c>
      <c r="H2490">
        <f>INDEX(神经网络!$F$10:$BN$70,MATCH(ROUND(G2490*2,1)/2,神经网络!$D$10:$D$70,0),MATCH(ROUND(E2490*2,1)/2,神经网络!$F$8:$BN$8,0))</f>
        <v>2.5154781794161103</v>
      </c>
      <c r="I2490">
        <f t="shared" si="132"/>
        <v>31734.123883436245</v>
      </c>
      <c r="J2490">
        <f t="shared" si="133"/>
        <v>1128.3947168907848</v>
      </c>
      <c r="K2490">
        <f t="shared" si="134"/>
        <v>28.123247484601375</v>
      </c>
    </row>
    <row r="2491" spans="1:11">
      <c r="A2491" s="862">
        <v>42894</v>
      </c>
      <c r="B2491">
        <v>2728.54</v>
      </c>
      <c r="C2491">
        <v>4000.7083339999999</v>
      </c>
      <c r="D2491">
        <v>3.5400079999999998</v>
      </c>
      <c r="E2491">
        <f>LN(D2491/参数实验室!$E$53)/参数实验室!$E$55</f>
        <v>0.7983919793233637</v>
      </c>
      <c r="F2491">
        <f t="shared" si="131"/>
        <v>1.4662450739223174</v>
      </c>
      <c r="G2491">
        <f>LN(F2491/参数实验室!$E$58)/参数实验室!$E$59</f>
        <v>1.0334116640451484E-2</v>
      </c>
      <c r="H2491">
        <f>INDEX(神经网络!$F$10:$BN$70,MATCH(ROUND(G2491*2,1)/2,神经网络!$D$10:$D$70,0),MATCH(ROUND(E2491*2,1)/2,神经网络!$F$8:$BN$8,0))</f>
        <v>2.5705929572020438</v>
      </c>
      <c r="I2491">
        <f t="shared" si="132"/>
        <v>28930.188106780271</v>
      </c>
      <c r="J2491">
        <f t="shared" si="133"/>
        <v>1088.759426998123</v>
      </c>
      <c r="K2491">
        <f t="shared" si="134"/>
        <v>26.571699302338299</v>
      </c>
    </row>
    <row r="2492" spans="1:11">
      <c r="A2492" s="862">
        <v>42895</v>
      </c>
      <c r="B2492">
        <v>2864.85</v>
      </c>
      <c r="C2492">
        <v>3994.6222269999998</v>
      </c>
      <c r="D2492">
        <v>3.5090810000000001</v>
      </c>
      <c r="E2492">
        <f>LN(D2492/参数实验室!$E$53)/参数实验室!$E$55</f>
        <v>0.78803987206876469</v>
      </c>
      <c r="F2492">
        <f t="shared" si="131"/>
        <v>1.3943565027837408</v>
      </c>
      <c r="G2492">
        <f>LN(F2492/参数实验室!$E$58)/参数实验室!$E$59</f>
        <v>-1.6051209779608513E-2</v>
      </c>
      <c r="H2492">
        <f>INDEX(神经网络!$F$10:$BN$70,MATCH(ROUND(G2492*2,1)/2,神经网络!$D$10:$D$70,0),MATCH(ROUND(E2492*2,1)/2,神经网络!$F$8:$BN$8,0))</f>
        <v>2.5705929572020438</v>
      </c>
      <c r="I2492">
        <f t="shared" si="132"/>
        <v>32645.386102492557</v>
      </c>
      <c r="J2492">
        <f t="shared" si="133"/>
        <v>1143.150712262079</v>
      </c>
      <c r="K2492">
        <f t="shared" si="134"/>
        <v>28.557377213975151</v>
      </c>
    </row>
    <row r="2493" spans="1:11">
      <c r="A2493" s="862">
        <v>42896</v>
      </c>
      <c r="B2493">
        <v>2875.41</v>
      </c>
      <c r="C2493">
        <v>3980.9289210000002</v>
      </c>
      <c r="D2493">
        <v>3.6037569999999999</v>
      </c>
      <c r="E2493">
        <f>LN(D2493/参数实验室!$E$53)/参数实验室!$E$55</f>
        <v>0.81944812716445781</v>
      </c>
      <c r="F2493">
        <f t="shared" si="131"/>
        <v>1.3844734910847498</v>
      </c>
      <c r="G2493">
        <f>LN(F2493/参数实验室!$E$58)/参数实验室!$E$59</f>
        <v>-1.9784551171689608E-2</v>
      </c>
      <c r="H2493">
        <f>INDEX(神经网络!$F$10:$BN$70,MATCH(ROUND(G2493*2,1)/2,神经网络!$D$10:$D$70,0),MATCH(ROUND(E2493*2,1)/2,神经网络!$F$8:$BN$8,0))</f>
        <v>2.5705929572020438</v>
      </c>
      <c r="I2493">
        <f t="shared" si="132"/>
        <v>32954.712620731974</v>
      </c>
      <c r="J2493">
        <f t="shared" si="133"/>
        <v>1147.3644307888735</v>
      </c>
      <c r="K2493">
        <f t="shared" si="134"/>
        <v>28.722097126606823</v>
      </c>
    </row>
    <row r="2494" spans="1:11">
      <c r="A2494" s="862">
        <v>42897</v>
      </c>
      <c r="B2494">
        <v>2910.44</v>
      </c>
      <c r="C2494">
        <v>4002.4586800000002</v>
      </c>
      <c r="D2494">
        <v>3.6401940000000002</v>
      </c>
      <c r="E2494">
        <f>LN(D2494/参数实验室!$E$53)/参数实验室!$E$55</f>
        <v>0.83131652094251096</v>
      </c>
      <c r="F2494">
        <f t="shared" si="131"/>
        <v>1.3752074188095271</v>
      </c>
      <c r="G2494">
        <f>LN(F2494/参数实验室!$E$58)/参数实验室!$E$59</f>
        <v>-2.3309128057411168E-2</v>
      </c>
      <c r="H2494">
        <f>INDEX(神经网络!$F$10:$BN$70,MATCH(ROUND(G2494*2,1)/2,神经网络!$D$10:$D$70,0),MATCH(ROUND(E2494*2,1)/2,神经网络!$F$8:$BN$8,0))</f>
        <v>2.6181619945211434</v>
      </c>
      <c r="I2494">
        <f t="shared" si="132"/>
        <v>33986.739956136866</v>
      </c>
      <c r="J2494">
        <f t="shared" si="133"/>
        <v>1161.342324727663</v>
      </c>
      <c r="K2494">
        <f t="shared" si="134"/>
        <v>29.265048928709991</v>
      </c>
    </row>
    <row r="2495" spans="1:11">
      <c r="A2495" s="862">
        <v>42898</v>
      </c>
      <c r="B2495">
        <v>2759.19</v>
      </c>
      <c r="C2495">
        <v>4031.7797409999998</v>
      </c>
      <c r="D2495">
        <v>3.228005</v>
      </c>
      <c r="E2495">
        <f>LN(D2495/参数实验室!$E$53)/参数实验室!$E$55</f>
        <v>0.68954241473243783</v>
      </c>
      <c r="F2495">
        <f t="shared" si="131"/>
        <v>1.4612185971245184</v>
      </c>
      <c r="G2495">
        <f>LN(F2495/参数实验室!$E$58)/参数实验室!$E$59</f>
        <v>8.5317583134010538E-3</v>
      </c>
      <c r="H2495">
        <f>INDEX(神经网络!$F$10:$BN$70,MATCH(ROUND(G2495*2,1)/2,神经网络!$D$10:$D$70,0),MATCH(ROUND(E2495*2,1)/2,神经网络!$F$8:$BN$8,0))</f>
        <v>2.4556284066910883</v>
      </c>
      <c r="I2495">
        <f t="shared" si="132"/>
        <v>29362.474512007062</v>
      </c>
      <c r="J2495">
        <f t="shared" si="133"/>
        <v>1100.9895854115944</v>
      </c>
      <c r="K2495">
        <f t="shared" si="134"/>
        <v>26.669166449045186</v>
      </c>
    </row>
    <row r="2496" spans="1:11">
      <c r="A2496" s="862">
        <v>42899</v>
      </c>
      <c r="B2496">
        <v>2718.07</v>
      </c>
      <c r="C2496">
        <v>4092.3368909999999</v>
      </c>
      <c r="D2496">
        <v>3.2411460000000001</v>
      </c>
      <c r="E2496">
        <f>LN(D2496/参数实验室!$E$53)/参数实验室!$E$55</f>
        <v>0.69433536475097812</v>
      </c>
      <c r="F2496">
        <f t="shared" si="131"/>
        <v>1.5056039362488824</v>
      </c>
      <c r="G2496">
        <f>LN(F2496/参数实验室!$E$58)/参数实验室!$E$59</f>
        <v>2.4237155367913928E-2</v>
      </c>
      <c r="H2496">
        <f>INDEX(神经网络!$F$10:$BN$70,MATCH(ROUND(G2496*2,1)/2,神经网络!$D$10:$D$70,0),MATCH(ROUND(E2496*2,1)/2,神经网络!$F$8:$BN$8,0))</f>
        <v>2.4556284066910883</v>
      </c>
      <c r="I2496">
        <f t="shared" si="132"/>
        <v>28287.924087505737</v>
      </c>
      <c r="J2496">
        <f t="shared" si="133"/>
        <v>1084.5816208451365</v>
      </c>
      <c r="K2496">
        <f t="shared" si="134"/>
        <v>26.081876682976603</v>
      </c>
    </row>
    <row r="2497" spans="1:11">
      <c r="A2497" s="862">
        <v>42900</v>
      </c>
      <c r="B2497">
        <v>2635.36</v>
      </c>
      <c r="C2497">
        <v>4172.6928170000001</v>
      </c>
      <c r="D2497">
        <v>2.9197980000000001</v>
      </c>
      <c r="E2497">
        <f>LN(D2497/参数实验室!$E$53)/参数实验室!$E$55</f>
        <v>0.57115433767935642</v>
      </c>
      <c r="F2497">
        <f t="shared" si="131"/>
        <v>1.5833483156001458</v>
      </c>
      <c r="G2497">
        <f>LN(F2497/参数实验室!$E$58)/参数实验室!$E$59</f>
        <v>5.0662342747231359E-2</v>
      </c>
      <c r="H2497">
        <f>INDEX(神经网络!$F$10:$BN$70,MATCH(ROUND(G2497*2,1)/2,神经网络!$D$10:$D$70,0),MATCH(ROUND(E2497*2,1)/2,神经网络!$F$8:$BN$8,0))</f>
        <v>2.2826024161459335</v>
      </c>
      <c r="I2497">
        <f t="shared" si="132"/>
        <v>26174.137634755185</v>
      </c>
      <c r="J2497">
        <f t="shared" si="133"/>
        <v>1051.5781493156685</v>
      </c>
      <c r="K2497">
        <f t="shared" si="134"/>
        <v>24.890339963595125</v>
      </c>
    </row>
    <row r="2498" spans="1:11">
      <c r="A2498" s="862">
        <v>42901</v>
      </c>
      <c r="B2498">
        <v>2261.25</v>
      </c>
      <c r="C2498">
        <v>4118.7452960000001</v>
      </c>
      <c r="D2498">
        <v>2.8737200000000001</v>
      </c>
      <c r="E2498">
        <f>LN(D2498/参数实验室!$E$53)/参数实验室!$E$55</f>
        <v>0.55238791070555604</v>
      </c>
      <c r="F2498">
        <f t="shared" si="131"/>
        <v>1.8214462337202875</v>
      </c>
      <c r="G2498">
        <f>LN(F2498/参数实验室!$E$58)/参数实验室!$E$59</f>
        <v>0.12418863528947584</v>
      </c>
      <c r="H2498">
        <f>INDEX(神经网络!$F$10:$BN$70,MATCH(ROUND(G2498*2,1)/2,神经网络!$D$10:$D$70,0),MATCH(ROUND(E2498*2,1)/2,神经网络!$F$8:$BN$8,0))</f>
        <v>2.3211237946113084</v>
      </c>
      <c r="I2498">
        <f t="shared" si="132"/>
        <v>17692.845517631285</v>
      </c>
      <c r="J2498">
        <f t="shared" si="133"/>
        <v>902.29839192370503</v>
      </c>
      <c r="K2498">
        <f t="shared" si="134"/>
        <v>19.608641305355807</v>
      </c>
    </row>
    <row r="2499" spans="1:11">
      <c r="A2499" s="862">
        <v>42902</v>
      </c>
      <c r="B2499">
        <v>2481.7399999999998</v>
      </c>
      <c r="C2499">
        <v>4138.6282650000003</v>
      </c>
      <c r="D2499">
        <v>2.9341309999999998</v>
      </c>
      <c r="E2499">
        <f>LN(D2499/参数实验室!$E$53)/参数实验室!$E$55</f>
        <v>0.57693146173939536</v>
      </c>
      <c r="F2499">
        <f t="shared" si="131"/>
        <v>1.6676316878480424</v>
      </c>
      <c r="G2499">
        <f>LN(F2499/参数实验室!$E$58)/参数实验室!$E$59</f>
        <v>7.788267850487568E-2</v>
      </c>
      <c r="H2499">
        <f>INDEX(神经网络!$F$10:$BN$70,MATCH(ROUND(G2499*2,1)/2,神经网络!$D$10:$D$70,0),MATCH(ROUND(E2499*2,1)/2,神经网络!$F$8:$BN$8,0))</f>
        <v>2.3929047602185154</v>
      </c>
      <c r="I2499">
        <f t="shared" si="132"/>
        <v>21697.234952277493</v>
      </c>
      <c r="J2499">
        <f t="shared" si="133"/>
        <v>990.27971748932475</v>
      </c>
      <c r="K2499">
        <f t="shared" si="134"/>
        <v>21.910208367477132</v>
      </c>
    </row>
    <row r="2500" spans="1:11">
      <c r="A2500" s="862">
        <v>42903</v>
      </c>
      <c r="B2500">
        <v>2591.41</v>
      </c>
      <c r="C2500">
        <v>4132.1892699999999</v>
      </c>
      <c r="D2500">
        <v>3.1272980000000001</v>
      </c>
      <c r="E2500">
        <f>LN(D2500/参数实验室!$E$53)/参数实验室!$E$55</f>
        <v>0.65215022248331933</v>
      </c>
      <c r="F2500">
        <f t="shared" ref="F2500:F2563" si="135">C2500/B2500</f>
        <v>1.5945717852443264</v>
      </c>
      <c r="G2500">
        <f>LN(F2500/参数实验室!$E$58)/参数实验室!$E$59</f>
        <v>5.4369615255512198E-2</v>
      </c>
      <c r="H2500">
        <f>INDEX(神经网络!$F$10:$BN$70,MATCH(ROUND(G2500*2,1)/2,神经网络!$D$10:$D$70,0),MATCH(ROUND(E2500*2,1)/2,神经网络!$F$8:$BN$8,0))</f>
        <v>2.4251954344198521</v>
      </c>
      <c r="I2500">
        <f t="shared" si="132"/>
        <v>23991.593926446018</v>
      </c>
      <c r="J2500">
        <f t="shared" si="133"/>
        <v>1034.0409401061397</v>
      </c>
      <c r="K2500">
        <f t="shared" si="134"/>
        <v>23.201783407128335</v>
      </c>
    </row>
    <row r="2501" spans="1:11">
      <c r="A2501" s="862">
        <v>42904</v>
      </c>
      <c r="B2501">
        <v>2568.92</v>
      </c>
      <c r="C2501">
        <v>4184.0477790000004</v>
      </c>
      <c r="D2501">
        <v>2.9367760000000001</v>
      </c>
      <c r="E2501">
        <f>LN(D2501/参数实验室!$E$53)/参数实验室!$E$55</f>
        <v>0.57799448233959583</v>
      </c>
      <c r="F2501">
        <f t="shared" si="135"/>
        <v>1.6287185973093752</v>
      </c>
      <c r="G2501">
        <f>LN(F2501/参数实验室!$E$58)/参数实验室!$E$59</f>
        <v>6.5490402241844894E-2</v>
      </c>
      <c r="H2501">
        <f>INDEX(神经网络!$F$10:$BN$70,MATCH(ROUND(G2501*2,1)/2,神经网络!$D$10:$D$70,0),MATCH(ROUND(E2501*2,1)/2,神经网络!$F$8:$BN$8,0))</f>
        <v>2.3543646720762794</v>
      </c>
      <c r="I2501">
        <f t="shared" si="132"/>
        <v>23486.631377797192</v>
      </c>
      <c r="J2501">
        <f t="shared" si="133"/>
        <v>1025.0668369179191</v>
      </c>
      <c r="K2501">
        <f t="shared" si="134"/>
        <v>22.912292673924298</v>
      </c>
    </row>
    <row r="2502" spans="1:11">
      <c r="A2502" s="862">
        <v>42905</v>
      </c>
      <c r="B2502">
        <v>2578.25</v>
      </c>
      <c r="C2502">
        <v>4223.2620010000001</v>
      </c>
      <c r="D2502">
        <v>3.0072359999999998</v>
      </c>
      <c r="E2502">
        <f>LN(D2502/参数实验室!$E$53)/参数实验室!$E$55</f>
        <v>0.60596525608076734</v>
      </c>
      <c r="F2502">
        <f t="shared" si="135"/>
        <v>1.6380343259963153</v>
      </c>
      <c r="G2502">
        <f>LN(F2502/参数实验室!$E$58)/参数实验室!$E$59</f>
        <v>6.8483840211650049E-2</v>
      </c>
      <c r="H2502">
        <f>INDEX(神经网络!$F$10:$BN$70,MATCH(ROUND(G2502*2,1)/2,神经网络!$D$10:$D$70,0),MATCH(ROUND(E2502*2,1)/2,神经网络!$F$8:$BN$8,0))</f>
        <v>2.3543646720762794</v>
      </c>
      <c r="I2502">
        <f t="shared" si="132"/>
        <v>23687.459962590692</v>
      </c>
      <c r="J2502">
        <f t="shared" si="133"/>
        <v>1028.7897530026721</v>
      </c>
      <c r="K2502">
        <f t="shared" si="134"/>
        <v>23.024587767768296</v>
      </c>
    </row>
    <row r="2503" spans="1:11">
      <c r="A2503" s="862">
        <v>42906</v>
      </c>
      <c r="B2503">
        <v>2657.32</v>
      </c>
      <c r="C2503">
        <v>4249.1485060000005</v>
      </c>
      <c r="D2503">
        <v>3.145524</v>
      </c>
      <c r="E2503">
        <f>LN(D2503/参数实验室!$E$53)/参数实验室!$E$55</f>
        <v>0.65900590661836489</v>
      </c>
      <c r="F2503">
        <f t="shared" si="135"/>
        <v>1.5990353085063147</v>
      </c>
      <c r="G2503">
        <f>LN(F2503/参数实验室!$E$58)/参数实验室!$E$59</f>
        <v>5.5836733587284061E-2</v>
      </c>
      <c r="H2503">
        <f>INDEX(神经网络!$F$10:$BN$70,MATCH(ROUND(G2503*2,1)/2,神经网络!$D$10:$D$70,0),MATCH(ROUND(E2503*2,1)/2,神经网络!$F$8:$BN$8,0))</f>
        <v>2.4251954344198521</v>
      </c>
      <c r="I2503">
        <f t="shared" si="132"/>
        <v>25397.78612102682</v>
      </c>
      <c r="J2503">
        <f t="shared" si="133"/>
        <v>1060.3407685247982</v>
      </c>
      <c r="K2503">
        <f t="shared" si="134"/>
        <v>23.952475350317382</v>
      </c>
    </row>
    <row r="2504" spans="1:11">
      <c r="A2504" s="862">
        <v>42907</v>
      </c>
      <c r="B2504">
        <v>2709.33</v>
      </c>
      <c r="C2504">
        <v>4267.0191610000002</v>
      </c>
      <c r="D2504">
        <v>3.02521</v>
      </c>
      <c r="E2504">
        <f>LN(D2504/参数实验室!$E$53)/参数实验室!$E$55</f>
        <v>0.61299555442342968</v>
      </c>
      <c r="F2504">
        <f t="shared" si="135"/>
        <v>1.5749351909881779</v>
      </c>
      <c r="G2504">
        <f>LN(F2504/参数实验室!$E$58)/参数实验室!$E$59</f>
        <v>4.7866094150258429E-2</v>
      </c>
      <c r="H2504">
        <f>INDEX(神经网络!$F$10:$BN$70,MATCH(ROUND(G2504*2,1)/2,神经网络!$D$10:$D$70,0),MATCH(ROUND(E2504*2,1)/2,神经网络!$F$8:$BN$8,0))</f>
        <v>2.3543646720762794</v>
      </c>
      <c r="I2504">
        <f t="shared" si="132"/>
        <v>26603.337158573642</v>
      </c>
      <c r="J2504">
        <f t="shared" si="133"/>
        <v>1081.0941303220129</v>
      </c>
      <c r="K2504">
        <f t="shared" si="134"/>
        <v>24.607789842175553</v>
      </c>
    </row>
    <row r="2505" spans="1:11">
      <c r="A2505" s="862">
        <v>42908</v>
      </c>
      <c r="B2505">
        <v>2714.58</v>
      </c>
      <c r="C2505">
        <v>4349.0680910000001</v>
      </c>
      <c r="D2505">
        <v>3.0574309999999998</v>
      </c>
      <c r="E2505">
        <f>LN(D2505/参数实验室!$E$53)/参数实验室!$E$55</f>
        <v>0.6254944623259624</v>
      </c>
      <c r="F2505">
        <f t="shared" si="135"/>
        <v>1.6021145411076485</v>
      </c>
      <c r="G2505">
        <f>LN(F2505/参数实验室!$E$58)/参数实验室!$E$59</f>
        <v>5.6846463374883187E-2</v>
      </c>
      <c r="H2505">
        <f>INDEX(神经网络!$F$10:$BN$70,MATCH(ROUND(G2505*2,1)/2,神经网络!$D$10:$D$70,0),MATCH(ROUND(E2505*2,1)/2,神经网络!$F$8:$BN$8,0))</f>
        <v>2.4251954344198521</v>
      </c>
      <c r="I2505">
        <f t="shared" si="132"/>
        <v>26724.706011802584</v>
      </c>
      <c r="J2505">
        <f t="shared" si="133"/>
        <v>1083.189018794141</v>
      </c>
      <c r="K2505">
        <f t="shared" si="134"/>
        <v>24.672246069807681</v>
      </c>
    </row>
    <row r="2506" spans="1:11">
      <c r="A2506" s="862">
        <v>42909</v>
      </c>
      <c r="B2506">
        <v>2760.61</v>
      </c>
      <c r="C2506">
        <v>4333.913243</v>
      </c>
      <c r="D2506">
        <v>3.0415860000000001</v>
      </c>
      <c r="E2506">
        <f>LN(D2506/参数实验室!$E$53)/参数实验室!$E$55</f>
        <v>0.61936454591260814</v>
      </c>
      <c r="F2506">
        <f t="shared" si="135"/>
        <v>1.5699114481944207</v>
      </c>
      <c r="G2506">
        <f>LN(F2506/参数实验室!$E$58)/参数实验室!$E$59</f>
        <v>4.6189234028236041E-2</v>
      </c>
      <c r="H2506">
        <f>INDEX(神经网络!$F$10:$BN$70,MATCH(ROUND(G2506*2,1)/2,神经网络!$D$10:$D$70,0),MATCH(ROUND(E2506*2,1)/2,神经网络!$F$8:$BN$8,0))</f>
        <v>2.3543646720762794</v>
      </c>
      <c r="I2506">
        <f t="shared" si="132"/>
        <v>27823.706810941996</v>
      </c>
      <c r="J2506">
        <f t="shared" si="133"/>
        <v>1101.5562028650081</v>
      </c>
      <c r="K2506">
        <f t="shared" si="134"/>
        <v>25.258544900910241</v>
      </c>
    </row>
    <row r="2507" spans="1:11">
      <c r="A2507" s="862">
        <v>42910</v>
      </c>
      <c r="B2507">
        <v>2688.44</v>
      </c>
      <c r="C2507">
        <v>4383.4365520000001</v>
      </c>
      <c r="D2507">
        <v>2.8991060000000002</v>
      </c>
      <c r="E2507">
        <f>LN(D2507/参数实验室!$E$53)/参数实验室!$E$55</f>
        <v>0.56276390641593821</v>
      </c>
      <c r="F2507">
        <f t="shared" si="135"/>
        <v>1.6304758715091279</v>
      </c>
      <c r="G2507">
        <f>LN(F2507/参数实验室!$E$58)/参数实验室!$E$59</f>
        <v>6.6056378016989367E-2</v>
      </c>
      <c r="H2507">
        <f>INDEX(神经网络!$F$10:$BN$70,MATCH(ROUND(G2507*2,1)/2,神经网络!$D$10:$D$70,0),MATCH(ROUND(E2507*2,1)/2,神经网络!$F$8:$BN$8,0))</f>
        <v>2.2826024161459335</v>
      </c>
      <c r="I2507">
        <f t="shared" si="132"/>
        <v>26111.168210430656</v>
      </c>
      <c r="J2507">
        <f t="shared" si="133"/>
        <v>1072.7584693348217</v>
      </c>
      <c r="K2507">
        <f t="shared" si="134"/>
        <v>24.340211666304754</v>
      </c>
    </row>
    <row r="2508" spans="1:11">
      <c r="A2508" s="862">
        <v>42911</v>
      </c>
      <c r="B2508">
        <v>2627.95</v>
      </c>
      <c r="C2508">
        <v>4474.1021659999997</v>
      </c>
      <c r="D2508">
        <v>2.823896</v>
      </c>
      <c r="E2508">
        <f>LN(D2508/参数实验室!$E$53)/参数实验室!$E$55</f>
        <v>0.53175418460033019</v>
      </c>
      <c r="F2508">
        <f t="shared" si="135"/>
        <v>1.7025065796533418</v>
      </c>
      <c r="G2508">
        <f>LN(F2508/参数实验室!$E$58)/参数实验室!$E$59</f>
        <v>8.8745663894203311E-2</v>
      </c>
      <c r="H2508">
        <f>INDEX(神经网络!$F$10:$BN$70,MATCH(ROUND(G2508*2,1)/2,神经网络!$D$10:$D$70,0),MATCH(ROUND(E2508*2,1)/2,神经网络!$F$8:$BN$8,0))</f>
        <v>2.3211237946113084</v>
      </c>
      <c r="I2508">
        <f t="shared" si="132"/>
        <v>24770.134141454731</v>
      </c>
      <c r="J2508">
        <f t="shared" si="133"/>
        <v>1048.6213638721506</v>
      </c>
      <c r="K2508">
        <f t="shared" si="134"/>
        <v>23.621618817671486</v>
      </c>
    </row>
    <row r="2509" spans="1:11">
      <c r="A2509" s="862">
        <v>42912</v>
      </c>
      <c r="B2509">
        <v>2476.7199999999998</v>
      </c>
      <c r="C2509">
        <v>4552.507165</v>
      </c>
      <c r="D2509">
        <v>2.741771</v>
      </c>
      <c r="E2509">
        <f>LN(D2509/参数实验室!$E$53)/参数实验室!$E$55</f>
        <v>0.49693562006851144</v>
      </c>
      <c r="F2509">
        <f t="shared" si="135"/>
        <v>1.8381194341710005</v>
      </c>
      <c r="G2509">
        <f>LN(F2509/参数实验室!$E$58)/参数实验室!$E$59</f>
        <v>0.12897120131655235</v>
      </c>
      <c r="H2509">
        <f>INDEX(神经网络!$F$10:$BN$70,MATCH(ROUND(G2509*2,1)/2,神经网络!$D$10:$D$70,0),MATCH(ROUND(E2509*2,1)/2,神经网络!$F$8:$BN$8,0))</f>
        <v>2.282883809014074</v>
      </c>
      <c r="I2509">
        <f t="shared" si="132"/>
        <v>21461.509374449666</v>
      </c>
      <c r="J2509">
        <f t="shared" si="133"/>
        <v>988.27660508359475</v>
      </c>
      <c r="K2509">
        <f t="shared" si="134"/>
        <v>21.716095740862261</v>
      </c>
    </row>
    <row r="2510" spans="1:11">
      <c r="A2510" s="862">
        <v>42913</v>
      </c>
      <c r="B2510">
        <v>2409</v>
      </c>
      <c r="C2510">
        <v>4657.1775070000003</v>
      </c>
      <c r="D2510">
        <v>2.8471000000000002</v>
      </c>
      <c r="E2510">
        <f>LN(D2510/参数实验室!$E$53)/参数实验室!$E$55</f>
        <v>0.54140862521191824</v>
      </c>
      <c r="F2510">
        <f t="shared" si="135"/>
        <v>1.93324097426318</v>
      </c>
      <c r="G2510">
        <f>LN(F2510/参数实验室!$E$58)/参数实验室!$E$59</f>
        <v>0.15545263515937013</v>
      </c>
      <c r="H2510">
        <f>INDEX(神经网络!$F$10:$BN$70,MATCH(ROUND(G2510*2,1)/2,神经网络!$D$10:$D$70,0),MATCH(ROUND(E2510*2,1)/2,神经网络!$F$8:$BN$8,0))</f>
        <v>2.3546794967019022</v>
      </c>
      <c r="I2510">
        <f t="shared" si="132"/>
        <v>20121.881706734082</v>
      </c>
      <c r="J2510">
        <f t="shared" si="133"/>
        <v>961.25453892502185</v>
      </c>
      <c r="K2510">
        <f t="shared" si="134"/>
        <v>20.932938042858588</v>
      </c>
    </row>
    <row r="2511" spans="1:11">
      <c r="A2511" s="862">
        <v>42914</v>
      </c>
      <c r="B2511">
        <v>2539.7800000000002</v>
      </c>
      <c r="C2511">
        <v>4640.5092990000003</v>
      </c>
      <c r="D2511">
        <v>2.8697339999999998</v>
      </c>
      <c r="E2511">
        <f>LN(D2511/参数实验室!$E$53)/参数实验室!$E$55</f>
        <v>0.55075039530612779</v>
      </c>
      <c r="F2511">
        <f t="shared" si="135"/>
        <v>1.827130420351369</v>
      </c>
      <c r="G2511">
        <f>LN(F2511/参数实验室!$E$58)/参数实验室!$E$59</f>
        <v>0.12582399670926867</v>
      </c>
      <c r="H2511">
        <f>INDEX(神经网络!$F$10:$BN$70,MATCH(ROUND(G2511*2,1)/2,神经网络!$D$10:$D$70,0),MATCH(ROUND(E2511*2,1)/2,神经网络!$F$8:$BN$8,0))</f>
        <v>2.3546794967019022</v>
      </c>
      <c r="I2511">
        <f t="shared" si="132"/>
        <v>22694.082849064573</v>
      </c>
      <c r="J2511">
        <f t="shared" si="133"/>
        <v>1013.4392083316696</v>
      </c>
      <c r="K2511">
        <f t="shared" si="134"/>
        <v>22.393136818165662</v>
      </c>
    </row>
    <row r="2512" spans="1:11">
      <c r="A2512" s="862">
        <v>42915</v>
      </c>
      <c r="B2512">
        <v>2536.94</v>
      </c>
      <c r="C2512">
        <v>4827.6428939999996</v>
      </c>
      <c r="D2512">
        <v>2.833386</v>
      </c>
      <c r="E2512">
        <f>LN(D2512/参数实验室!$E$53)/参数实验室!$E$55</f>
        <v>0.53571222267828067</v>
      </c>
      <c r="F2512">
        <f t="shared" si="135"/>
        <v>1.9029393261172907</v>
      </c>
      <c r="G2512">
        <f>LN(F2512/参数实验室!$E$58)/参数实验室!$E$59</f>
        <v>0.14716091158420302</v>
      </c>
      <c r="H2512">
        <f>INDEX(神经网络!$F$10:$BN$70,MATCH(ROUND(G2512*2,1)/2,神经网络!$D$10:$D$70,0),MATCH(ROUND(E2512*2,1)/2,神经网络!$F$8:$BN$8,0))</f>
        <v>2.3546794967019022</v>
      </c>
      <c r="I2512">
        <f t="shared" si="132"/>
        <v>22634.328890812099</v>
      </c>
      <c r="J2512">
        <f t="shared" si="133"/>
        <v>1012.3059734248423</v>
      </c>
      <c r="K2512">
        <f t="shared" si="134"/>
        <v>22.359177447343754</v>
      </c>
    </row>
    <row r="2513" spans="1:11">
      <c r="A2513" s="862">
        <v>42916</v>
      </c>
      <c r="B2513">
        <v>2547.9499999999998</v>
      </c>
      <c r="C2513">
        <v>4861.9290950000004</v>
      </c>
      <c r="D2513">
        <v>2.72357</v>
      </c>
      <c r="E2513">
        <f>LN(D2513/参数实验室!$E$53)/参数实验室!$E$55</f>
        <v>0.48907782375684355</v>
      </c>
      <c r="F2513">
        <f t="shared" si="135"/>
        <v>1.908172882120921</v>
      </c>
      <c r="G2513">
        <f>LN(F2513/参数实验室!$E$58)/参数实验室!$E$59</f>
        <v>0.14860240929131024</v>
      </c>
      <c r="H2513">
        <f>INDEX(神经网络!$F$10:$BN$70,MATCH(ROUND(G2513*2,1)/2,神经网络!$D$10:$D$70,0),MATCH(ROUND(E2513*2,1)/2,神经网络!$F$8:$BN$8,0))</f>
        <v>2.282883809014074</v>
      </c>
      <c r="I2513">
        <f t="shared" si="132"/>
        <v>22865.629377883306</v>
      </c>
      <c r="J2513">
        <f t="shared" si="133"/>
        <v>1016.6992538206763</v>
      </c>
      <c r="K2513">
        <f t="shared" si="134"/>
        <v>22.490062122064177</v>
      </c>
    </row>
    <row r="2514" spans="1:11">
      <c r="A2514" s="862">
        <v>42917</v>
      </c>
      <c r="B2514">
        <v>2507.89</v>
      </c>
      <c r="C2514">
        <v>4883.5028149999998</v>
      </c>
      <c r="D2514">
        <v>2.6760440000000001</v>
      </c>
      <c r="E2514">
        <f>LN(D2514/参数实验室!$E$53)/参数实验室!$E$55</f>
        <v>0.46830952415639349</v>
      </c>
      <c r="F2514">
        <f t="shared" si="135"/>
        <v>1.947255587366272</v>
      </c>
      <c r="G2514">
        <f>LN(F2514/参数实验室!$E$58)/参数实验室!$E$59</f>
        <v>0.15924372643512225</v>
      </c>
      <c r="H2514">
        <f>INDEX(神经网络!$F$10:$BN$70,MATCH(ROUND(G2514*2,1)/2,神经网络!$D$10:$D$70,0),MATCH(ROUND(E2514*2,1)/2,神经网络!$F$8:$BN$8,0))</f>
        <v>2.2024569798241744</v>
      </c>
      <c r="I2514">
        <f t="shared" si="132"/>
        <v>22044.924506087224</v>
      </c>
      <c r="J2514">
        <f t="shared" si="133"/>
        <v>1000.7142572124004</v>
      </c>
      <c r="K2514">
        <f t="shared" si="134"/>
        <v>22.029189998247634</v>
      </c>
    </row>
    <row r="2515" spans="1:11">
      <c r="A2515" s="862">
        <v>42918</v>
      </c>
      <c r="B2515">
        <v>2445.84</v>
      </c>
      <c r="C2515">
        <v>4750.4163790000002</v>
      </c>
      <c r="D2515">
        <v>2.7845569999999999</v>
      </c>
      <c r="E2515">
        <f>LN(D2515/参数实验室!$E$53)/参数实验室!$E$55</f>
        <v>0.51520378326574101</v>
      </c>
      <c r="F2515">
        <f t="shared" si="135"/>
        <v>1.9422433106826285</v>
      </c>
      <c r="G2515">
        <f>LN(F2515/参数实验室!$E$58)/参数实验室!$E$59</f>
        <v>0.15789099940901491</v>
      </c>
      <c r="H2515">
        <f>INDEX(神经网络!$F$10:$BN$70,MATCH(ROUND(G2515*2,1)/2,神经网络!$D$10:$D$70,0),MATCH(ROUND(E2515*2,1)/2,神经网络!$F$8:$BN$8,0))</f>
        <v>2.282883809014074</v>
      </c>
      <c r="I2515">
        <f t="shared" si="132"/>
        <v>20843.630383746779</v>
      </c>
      <c r="J2515">
        <f t="shared" si="133"/>
        <v>975.95467060372584</v>
      </c>
      <c r="K2515">
        <f t="shared" si="134"/>
        <v>21.357170585446251</v>
      </c>
    </row>
    <row r="2516" spans="1:11">
      <c r="A2516" s="862">
        <v>42919</v>
      </c>
      <c r="B2516">
        <v>2519.06</v>
      </c>
      <c r="C2516">
        <v>4822.6583479999999</v>
      </c>
      <c r="D2516">
        <v>2.8067690000000001</v>
      </c>
      <c r="E2516">
        <f>LN(D2516/参数实验室!$E$53)/参数实验室!$E$55</f>
        <v>0.52457716514521346</v>
      </c>
      <c r="F2516">
        <f t="shared" si="135"/>
        <v>1.9144674394416965</v>
      </c>
      <c r="G2516">
        <f>LN(F2516/参数实验室!$E$58)/参数实验室!$E$59</f>
        <v>0.15033091449571628</v>
      </c>
      <c r="H2516">
        <f>INDEX(神经网络!$F$10:$BN$70,MATCH(ROUND(G2516*2,1)/2,神经网络!$D$10:$D$70,0),MATCH(ROUND(E2516*2,1)/2,神经网络!$F$8:$BN$8,0))</f>
        <v>2.282883809014074</v>
      </c>
      <c r="I2516">
        <f t="shared" si="132"/>
        <v>22268.118572120809</v>
      </c>
      <c r="J2516">
        <f t="shared" si="133"/>
        <v>1005.1713818283376</v>
      </c>
      <c r="K2516">
        <f t="shared" si="134"/>
        <v>22.153554085092068</v>
      </c>
    </row>
    <row r="2517" spans="1:11">
      <c r="A2517" s="862">
        <v>42920</v>
      </c>
      <c r="B2517">
        <v>2618.16</v>
      </c>
      <c r="C2517">
        <v>4850.3610980000003</v>
      </c>
      <c r="D2517">
        <v>2.848519</v>
      </c>
      <c r="E2517">
        <f>LN(D2517/参数实验室!$E$53)/参数实验室!$E$55</f>
        <v>0.54199646997043627</v>
      </c>
      <c r="F2517">
        <f t="shared" si="135"/>
        <v>1.8525839131298318</v>
      </c>
      <c r="G2517">
        <f>LN(F2517/参数实验室!$E$58)/参数实验室!$E$59</f>
        <v>0.13308520258836007</v>
      </c>
      <c r="H2517">
        <f>INDEX(神经网络!$F$10:$BN$70,MATCH(ROUND(G2517*2,1)/2,神经网络!$D$10:$D$70,0),MATCH(ROUND(E2517*2,1)/2,神经网络!$F$8:$BN$8,0))</f>
        <v>2.3546794967019022</v>
      </c>
      <c r="I2517">
        <f t="shared" si="132"/>
        <v>24267.991842284704</v>
      </c>
      <c r="J2517">
        <f t="shared" si="133"/>
        <v>1044.7148956546014</v>
      </c>
      <c r="K2517">
        <f t="shared" si="134"/>
        <v>23.229296282866507</v>
      </c>
    </row>
    <row r="2518" spans="1:11">
      <c r="A2518" s="862">
        <v>42921</v>
      </c>
      <c r="B2518">
        <v>2562.64</v>
      </c>
      <c r="C2518">
        <v>4901.2170100000003</v>
      </c>
      <c r="D2518">
        <v>2.842136</v>
      </c>
      <c r="E2518">
        <f>LN(D2518/参数实验室!$E$53)/参数实验室!$E$55</f>
        <v>0.53934989655688947</v>
      </c>
      <c r="F2518">
        <f t="shared" si="135"/>
        <v>1.9125655612961636</v>
      </c>
      <c r="G2518">
        <f>LN(F2518/参数实验室!$E$58)/参数实验室!$E$59</f>
        <v>0.14980925266728984</v>
      </c>
      <c r="H2518">
        <f>INDEX(神经网络!$F$10:$BN$70,MATCH(ROUND(G2518*2,1)/2,神经网络!$D$10:$D$70,0),MATCH(ROUND(E2518*2,1)/2,神经网络!$F$8:$BN$8,0))</f>
        <v>2.3546794967019022</v>
      </c>
      <c r="I2518">
        <f t="shared" si="132"/>
        <v>23056.225413491757</v>
      </c>
      <c r="J2518">
        <f t="shared" si="133"/>
        <v>1022.5609512788782</v>
      </c>
      <c r="K2518">
        <f t="shared" si="134"/>
        <v>22.547531650466617</v>
      </c>
    </row>
    <row r="2519" spans="1:11">
      <c r="A2519" s="862">
        <v>42922</v>
      </c>
      <c r="B2519">
        <v>2592.87</v>
      </c>
      <c r="C2519">
        <v>4932.6967050000003</v>
      </c>
      <c r="D2519">
        <v>2.8278409999999998</v>
      </c>
      <c r="E2519">
        <f>LN(D2519/参数实验室!$E$53)/参数实验室!$E$55</f>
        <v>0.53340115695709078</v>
      </c>
      <c r="F2519">
        <f t="shared" si="135"/>
        <v>1.9024080285552305</v>
      </c>
      <c r="G2519">
        <f>LN(F2519/参数实验室!$E$58)/参数实验室!$E$59</f>
        <v>0.14701435272933472</v>
      </c>
      <c r="H2519">
        <f>INDEX(神经网络!$F$10:$BN$70,MATCH(ROUND(G2519*2,1)/2,神经网络!$D$10:$D$70,0),MATCH(ROUND(E2519*2,1)/2,神经网络!$F$8:$BN$8,0))</f>
        <v>2.3546794967019022</v>
      </c>
      <c r="I2519">
        <f t="shared" ref="I2519:I2582" si="136">I2518*(1+(B2519-B2518)/B2518*H2518)</f>
        <v>23696.653777390966</v>
      </c>
      <c r="J2519">
        <f t="shared" ref="J2519:J2582" si="137">J2518*B2519/B2518</f>
        <v>1034.6235186145791</v>
      </c>
      <c r="K2519">
        <f t="shared" ref="K2519:K2582" si="138">I2519/J2519</f>
        <v>22.903648864586184</v>
      </c>
    </row>
    <row r="2520" spans="1:11">
      <c r="A2520" s="862">
        <v>42923</v>
      </c>
      <c r="B2520">
        <v>2549.5</v>
      </c>
      <c r="C2520">
        <v>4991.4194669999997</v>
      </c>
      <c r="D2520">
        <v>2.7009180000000002</v>
      </c>
      <c r="E2520">
        <f>LN(D2520/参数实验室!$E$53)/参数实验室!$E$55</f>
        <v>0.47922475529395075</v>
      </c>
      <c r="F2520">
        <f t="shared" si="135"/>
        <v>1.9578032818199647</v>
      </c>
      <c r="G2520">
        <f>LN(F2520/参数实验室!$E$58)/参数实验室!$E$59</f>
        <v>0.16207902993629711</v>
      </c>
      <c r="H2520">
        <f>INDEX(神经网络!$F$10:$BN$70,MATCH(ROUND(G2520*2,1)/2,神经网络!$D$10:$D$70,0),MATCH(ROUND(E2520*2,1)/2,神经网络!$F$8:$BN$8,0))</f>
        <v>2.282883809014074</v>
      </c>
      <c r="I2520">
        <f t="shared" si="136"/>
        <v>22763.340369798156</v>
      </c>
      <c r="J2520">
        <f t="shared" si="137"/>
        <v>1017.3177447029236</v>
      </c>
      <c r="K2520">
        <f t="shared" si="138"/>
        <v>22.375841263287402</v>
      </c>
    </row>
    <row r="2521" spans="1:11">
      <c r="A2521" s="862">
        <v>42924</v>
      </c>
      <c r="B2521">
        <v>2521.61</v>
      </c>
      <c r="C2521">
        <v>4993.4208330000001</v>
      </c>
      <c r="D2521">
        <v>2.7563819999999999</v>
      </c>
      <c r="E2521">
        <f>LN(D2521/参数实验室!$E$53)/参数实验室!$E$55</f>
        <v>0.50320587672542594</v>
      </c>
      <c r="F2521">
        <f t="shared" si="135"/>
        <v>1.9802510431827285</v>
      </c>
      <c r="G2521">
        <f>LN(F2521/参数实验室!$E$58)/参数实验室!$E$59</f>
        <v>0.1680626578632258</v>
      </c>
      <c r="H2521">
        <f>INDEX(神经网络!$F$10:$BN$70,MATCH(ROUND(G2521*2,1)/2,神经网络!$D$10:$D$70,0),MATCH(ROUND(E2521*2,1)/2,神经网络!$F$8:$BN$8,0))</f>
        <v>2.282883809014074</v>
      </c>
      <c r="I2521">
        <f t="shared" si="136"/>
        <v>22194.862846357693</v>
      </c>
      <c r="J2521">
        <f t="shared" si="137"/>
        <v>1006.1888990862285</v>
      </c>
      <c r="K2521">
        <f t="shared" si="138"/>
        <v>22.058345969145535</v>
      </c>
    </row>
    <row r="2522" spans="1:11">
      <c r="A2522" s="862">
        <v>42925</v>
      </c>
      <c r="B2522">
        <v>2589.88</v>
      </c>
      <c r="C2522">
        <v>5039.2691690000001</v>
      </c>
      <c r="D2522">
        <v>2.703144</v>
      </c>
      <c r="E2522">
        <f>LN(D2522/参数实验室!$E$53)/参数实验室!$E$55</f>
        <v>0.48019666526449095</v>
      </c>
      <c r="F2522">
        <f t="shared" si="135"/>
        <v>1.9457539225755633</v>
      </c>
      <c r="G2522">
        <f>LN(F2522/参数实验室!$E$58)/参数实验室!$E$59</f>
        <v>0.15883881867734048</v>
      </c>
      <c r="H2522">
        <f>INDEX(神经网络!$F$10:$BN$70,MATCH(ROUND(G2522*2,1)/2,神经网络!$D$10:$D$70,0),MATCH(ROUND(E2522*2,1)/2,神经网络!$F$8:$BN$8,0))</f>
        <v>2.282883809014074</v>
      </c>
      <c r="I2522">
        <f t="shared" si="136"/>
        <v>23566.654822720295</v>
      </c>
      <c r="J2522">
        <f t="shared" si="137"/>
        <v>1033.4304297514054</v>
      </c>
      <c r="K2522">
        <f t="shared" si="138"/>
        <v>22.804297361738534</v>
      </c>
    </row>
    <row r="2523" spans="1:11">
      <c r="A2523" s="862">
        <v>42926</v>
      </c>
      <c r="B2523">
        <v>2473.94</v>
      </c>
      <c r="C2523">
        <v>4854.9302950000001</v>
      </c>
      <c r="D2523">
        <v>2.5066790000000001</v>
      </c>
      <c r="E2523">
        <f>LN(D2523/参数实验室!$E$53)/参数实验室!$E$55</f>
        <v>0.39117629546286464</v>
      </c>
      <c r="F2523">
        <f t="shared" si="135"/>
        <v>1.9624284723962586</v>
      </c>
      <c r="G2523">
        <f>LN(F2523/参数实验室!$E$58)/参数实验室!$E$59</f>
        <v>0.16331750319633087</v>
      </c>
      <c r="H2523">
        <f>INDEX(神经网络!$F$10:$BN$70,MATCH(ROUND(G2523*2,1)/2,神经网络!$D$10:$D$70,0),MATCH(ROUND(E2523*2,1)/2,神经网络!$F$8:$BN$8,0))</f>
        <v>2.1136382825490876</v>
      </c>
      <c r="I2523">
        <f t="shared" si="136"/>
        <v>21158.217199241175</v>
      </c>
      <c r="J2523">
        <f t="shared" si="137"/>
        <v>987.16731175930624</v>
      </c>
      <c r="K2523">
        <f t="shared" si="138"/>
        <v>21.433263588857596</v>
      </c>
    </row>
    <row r="2524" spans="1:11">
      <c r="A2524" s="862">
        <v>42927</v>
      </c>
      <c r="B2524">
        <v>2375.98</v>
      </c>
      <c r="C2524">
        <v>4770.1835590000001</v>
      </c>
      <c r="D2524">
        <v>2.5040640000000001</v>
      </c>
      <c r="E2524">
        <f>LN(D2524/参数实验室!$E$53)/参数实验室!$E$55</f>
        <v>0.38994491919269214</v>
      </c>
      <c r="F2524">
        <f t="shared" si="135"/>
        <v>2.0076699126255271</v>
      </c>
      <c r="G2524">
        <f>LN(F2524/参数实验室!$E$58)/参数实验室!$E$59</f>
        <v>0.17528001819359482</v>
      </c>
      <c r="H2524">
        <f>INDEX(神经网络!$F$10:$BN$70,MATCH(ROUND(G2524*2,1)/2,神经网络!$D$10:$D$70,0),MATCH(ROUND(E2524*2,1)/2,神经网络!$F$8:$BN$8,0))</f>
        <v>2.1575504965403862</v>
      </c>
      <c r="I2524">
        <f t="shared" si="136"/>
        <v>19387.417859790603</v>
      </c>
      <c r="J2524">
        <f t="shared" si="137"/>
        <v>948.07868800127596</v>
      </c>
      <c r="K2524">
        <f t="shared" si="138"/>
        <v>20.449165354262778</v>
      </c>
    </row>
    <row r="2525" spans="1:11">
      <c r="A2525" s="862">
        <v>42928</v>
      </c>
      <c r="B2525">
        <v>2341</v>
      </c>
      <c r="C2525">
        <v>4678.1718929999997</v>
      </c>
      <c r="D2525">
        <v>2.5607929999999999</v>
      </c>
      <c r="E2525">
        <f>LN(D2525/参数实验室!$E$53)/参数实验室!$E$55</f>
        <v>0.41637370904918192</v>
      </c>
      <c r="F2525">
        <f t="shared" si="135"/>
        <v>1.9983647556599742</v>
      </c>
      <c r="G2525">
        <f>LN(F2525/参数实验室!$E$58)/参数实验室!$E$59</f>
        <v>0.17284176768273549</v>
      </c>
      <c r="H2525">
        <f>INDEX(神经网络!$F$10:$BN$70,MATCH(ROUND(G2525*2,1)/2,神经网络!$D$10:$D$70,0),MATCH(ROUND(E2525*2,1)/2,神经网络!$F$8:$BN$8,0))</f>
        <v>2.1136382825490876</v>
      </c>
      <c r="I2525">
        <f t="shared" si="136"/>
        <v>18771.591939795337</v>
      </c>
      <c r="J2525">
        <f t="shared" si="137"/>
        <v>934.12074538126865</v>
      </c>
      <c r="K2525">
        <f t="shared" si="138"/>
        <v>20.095466279504976</v>
      </c>
    </row>
    <row r="2526" spans="1:11">
      <c r="A2526" s="862">
        <v>42929</v>
      </c>
      <c r="B2526">
        <v>2377.5</v>
      </c>
      <c r="C2526">
        <v>4630.7794620000004</v>
      </c>
      <c r="D2526">
        <v>2.5232450000000002</v>
      </c>
      <c r="E2526">
        <f>LN(D2526/参数实验室!$E$53)/参数实验室!$E$55</f>
        <v>0.39894733252203379</v>
      </c>
      <c r="F2526">
        <f t="shared" si="135"/>
        <v>1.9477516138801263</v>
      </c>
      <c r="G2526">
        <f>LN(F2526/参数实验室!$E$58)/参数实验室!$E$59</f>
        <v>0.1593774060455713</v>
      </c>
      <c r="H2526">
        <f>INDEX(神经网络!$F$10:$BN$70,MATCH(ROUND(G2526*2,1)/2,神经网络!$D$10:$D$70,0),MATCH(ROUND(E2526*2,1)/2,神经网络!$F$8:$BN$8,0))</f>
        <v>2.1136382825490876</v>
      </c>
      <c r="I2526">
        <f t="shared" si="136"/>
        <v>19390.210893325646</v>
      </c>
      <c r="J2526">
        <f t="shared" si="137"/>
        <v>948.6852080922539</v>
      </c>
      <c r="K2526">
        <f t="shared" si="138"/>
        <v>20.439035760152873</v>
      </c>
    </row>
    <row r="2527" spans="1:11">
      <c r="A2527" s="862">
        <v>42930</v>
      </c>
      <c r="B2527">
        <v>2345.15</v>
      </c>
      <c r="C2527">
        <v>4635.3966280000004</v>
      </c>
      <c r="D2527">
        <v>2.385478</v>
      </c>
      <c r="E2527">
        <f>LN(D2527/参数实验室!$E$53)/参数实验室!$E$55</f>
        <v>0.33270861428683945</v>
      </c>
      <c r="F2527">
        <f t="shared" si="135"/>
        <v>1.9765885457220222</v>
      </c>
      <c r="G2527">
        <f>LN(F2527/参数实验室!$E$58)/参数实验室!$E$59</f>
        <v>0.16709103538229786</v>
      </c>
      <c r="H2527">
        <f>INDEX(神经网络!$F$10:$BN$70,MATCH(ROUND(G2527*2,1)/2,神经网络!$D$10:$D$70,0),MATCH(ROUND(E2527*2,1)/2,神经网络!$F$8:$BN$8,0))</f>
        <v>2.0170847233378248</v>
      </c>
      <c r="I2527">
        <f t="shared" si="136"/>
        <v>18832.554149752792</v>
      </c>
      <c r="J2527">
        <f t="shared" si="137"/>
        <v>935.77670484018893</v>
      </c>
      <c r="K2527">
        <f t="shared" si="138"/>
        <v>20.125051256719409</v>
      </c>
    </row>
    <row r="2528" spans="1:11">
      <c r="A2528" s="862">
        <v>42931</v>
      </c>
      <c r="B2528">
        <v>2202.94</v>
      </c>
      <c r="C2528">
        <v>4717.213565</v>
      </c>
      <c r="D2528">
        <v>2.1516289999999998</v>
      </c>
      <c r="E2528">
        <f>LN(D2528/参数实验室!$E$53)/参数实验室!$E$55</f>
        <v>0.21098840638921051</v>
      </c>
      <c r="F2528">
        <f t="shared" si="135"/>
        <v>2.14132639336523</v>
      </c>
      <c r="G2528">
        <f>LN(F2528/参数实验室!$E$58)/参数实验室!$E$59</f>
        <v>0.20910719971745476</v>
      </c>
      <c r="H2528">
        <f>INDEX(神经网络!$F$10:$BN$70,MATCH(ROUND(G2528*2,1)/2,神经网络!$D$10:$D$70,0),MATCH(ROUND(E2528*2,1)/2,神经网络!$F$8:$BN$8,0))</f>
        <v>1.7606146796138464</v>
      </c>
      <c r="I2528">
        <f t="shared" si="136"/>
        <v>16529.029439884442</v>
      </c>
      <c r="J2528">
        <f t="shared" si="137"/>
        <v>879.03116395993675</v>
      </c>
      <c r="K2528">
        <f t="shared" si="138"/>
        <v>18.803689923145637</v>
      </c>
    </row>
    <row r="2529" spans="1:11">
      <c r="A2529" s="862">
        <v>42932</v>
      </c>
      <c r="B2529">
        <v>2055.09</v>
      </c>
      <c r="C2529">
        <v>4672.4594809999999</v>
      </c>
      <c r="D2529">
        <v>2.0725340000000001</v>
      </c>
      <c r="E2529">
        <f>LN(D2529/参数实验室!$E$53)/参数实验室!$E$55</f>
        <v>0.16680285276451823</v>
      </c>
      <c r="F2529">
        <f t="shared" si="135"/>
        <v>2.2736033365935309</v>
      </c>
      <c r="G2529">
        <f>LN(F2529/参数实验室!$E$58)/参数实验室!$E$59</f>
        <v>0.24056721290031829</v>
      </c>
      <c r="H2529">
        <f>INDEX(神经网络!$F$10:$BN$70,MATCH(ROUND(G2529*2,1)/2,神经网络!$D$10:$D$70,0),MATCH(ROUND(E2529*2,1)/2,神经网络!$F$8:$BN$8,0))</f>
        <v>1.7082316189568327</v>
      </c>
      <c r="I2529">
        <f t="shared" si="136"/>
        <v>14575.903122680846</v>
      </c>
      <c r="J2529">
        <f t="shared" si="137"/>
        <v>820.03511432105574</v>
      </c>
      <c r="K2529">
        <f t="shared" si="138"/>
        <v>17.77473045742547</v>
      </c>
    </row>
    <row r="2530" spans="1:11">
      <c r="A2530" s="862">
        <v>42933</v>
      </c>
      <c r="B2530">
        <v>1900.86</v>
      </c>
      <c r="C2530">
        <v>4664.8842759999998</v>
      </c>
      <c r="D2530">
        <v>2.3870399999999998</v>
      </c>
      <c r="E2530">
        <f>LN(D2530/参数实验室!$E$53)/参数实验室!$E$55</f>
        <v>0.33348085847025938</v>
      </c>
      <c r="F2530">
        <f t="shared" si="135"/>
        <v>2.4540914512378609</v>
      </c>
      <c r="G2530">
        <f>LN(F2530/参数实验室!$E$58)/参数实验室!$E$59</f>
        <v>0.28066116274649056</v>
      </c>
      <c r="H2530">
        <f>INDEX(神经网络!$F$10:$BN$70,MATCH(ROUND(G2530*2,1)/2,神经网络!$D$10:$D$70,0),MATCH(ROUND(E2530*2,1)/2,神经网络!$F$8:$BN$8,0))</f>
        <v>2.157583165712341</v>
      </c>
      <c r="I2530">
        <f t="shared" si="136"/>
        <v>12707.286353106861</v>
      </c>
      <c r="J2530">
        <f t="shared" si="137"/>
        <v>758.49327640556953</v>
      </c>
      <c r="K2530">
        <f t="shared" si="138"/>
        <v>16.753327614617142</v>
      </c>
    </row>
    <row r="2531" spans="1:11">
      <c r="A2531" s="862">
        <v>42934</v>
      </c>
      <c r="B2531">
        <v>2170.3000000000002</v>
      </c>
      <c r="C2531">
        <v>4605.6566240000002</v>
      </c>
      <c r="D2531">
        <v>2.4728690000000002</v>
      </c>
      <c r="E2531">
        <f>LN(D2531/参数实验室!$E$53)/参数实验室!$E$55</f>
        <v>0.37515553609015823</v>
      </c>
      <c r="F2531">
        <f t="shared" si="135"/>
        <v>2.1221290254803482</v>
      </c>
      <c r="G2531">
        <f>LN(F2531/参数实验室!$E$58)/参数实验室!$E$59</f>
        <v>0.20438057154502343</v>
      </c>
      <c r="H2531">
        <f>INDEX(神经网络!$F$10:$BN$70,MATCH(ROUND(G2531*2,1)/2,神经网络!$D$10:$D$70,0),MATCH(ROUND(E2531*2,1)/2,神经网络!$F$8:$BN$8,0))</f>
        <v>2.1575504965403862</v>
      </c>
      <c r="I2531">
        <f t="shared" si="136"/>
        <v>16593.55035282208</v>
      </c>
      <c r="J2531">
        <f t="shared" si="137"/>
        <v>866.00694305893535</v>
      </c>
      <c r="K2531">
        <f t="shared" si="138"/>
        <v>19.160989973371173</v>
      </c>
    </row>
    <row r="2532" spans="1:11">
      <c r="A2532" s="862">
        <v>42935</v>
      </c>
      <c r="B2532">
        <v>2356.3000000000002</v>
      </c>
      <c r="C2532">
        <v>4613.3854540000002</v>
      </c>
      <c r="D2532">
        <v>2.4180069999999998</v>
      </c>
      <c r="E2532">
        <f>LN(D2532/参数实验室!$E$53)/参数实验室!$E$55</f>
        <v>0.34868733803676505</v>
      </c>
      <c r="F2532">
        <f t="shared" si="135"/>
        <v>1.9578939243729576</v>
      </c>
      <c r="G2532">
        <f>LN(F2532/参数实验室!$E$58)/参数实验室!$E$59</f>
        <v>0.16210332911364253</v>
      </c>
      <c r="H2532">
        <f>INDEX(神经网络!$F$10:$BN$70,MATCH(ROUND(G2532*2,1)/2,神经网络!$D$10:$D$70,0),MATCH(ROUND(E2532*2,1)/2,神经网络!$F$8:$BN$8,0))</f>
        <v>2.0170847233378248</v>
      </c>
      <c r="I2532">
        <f t="shared" si="136"/>
        <v>19661.819551263055</v>
      </c>
      <c r="J2532">
        <f t="shared" si="137"/>
        <v>940.22584892861323</v>
      </c>
      <c r="K2532">
        <f t="shared" si="138"/>
        <v>20.911804938853454</v>
      </c>
    </row>
    <row r="2533" spans="1:11">
      <c r="A2533" s="862">
        <v>42936</v>
      </c>
      <c r="B2533">
        <v>2307.5500000000002</v>
      </c>
      <c r="C2533">
        <v>4543.1032969999997</v>
      </c>
      <c r="D2533">
        <v>2.980083</v>
      </c>
      <c r="E2533">
        <f>LN(D2533/参数实验室!$E$53)/参数实验室!$E$55</f>
        <v>0.59526462047088491</v>
      </c>
      <c r="F2533">
        <f t="shared" si="135"/>
        <v>1.9687995046694544</v>
      </c>
      <c r="G2533">
        <f>LN(F2533/参数实验室!$E$58)/参数实验室!$E$59</f>
        <v>0.16501868409662854</v>
      </c>
      <c r="H2533">
        <f>INDEX(神经网络!$F$10:$BN$70,MATCH(ROUND(G2533*2,1)/2,神经网络!$D$10:$D$70,0),MATCH(ROUND(E2533*2,1)/2,神经网络!$F$8:$BN$8,0))</f>
        <v>2.4255402226826712</v>
      </c>
      <c r="I2533">
        <f t="shared" si="136"/>
        <v>18841.294428111702</v>
      </c>
      <c r="J2533">
        <f t="shared" si="137"/>
        <v>920.77331311599607</v>
      </c>
      <c r="K2533">
        <f t="shared" si="138"/>
        <v>20.462467970917544</v>
      </c>
    </row>
    <row r="2534" spans="1:11">
      <c r="A2534" s="862">
        <v>42937</v>
      </c>
      <c r="B2534">
        <v>2723</v>
      </c>
      <c r="C2534">
        <v>4503.4218080000001</v>
      </c>
      <c r="D2534">
        <v>2.8032430000000002</v>
      </c>
      <c r="E2534">
        <f>LN(D2534/参数实验室!$E$53)/参数实验室!$E$55</f>
        <v>0.52309416992666324</v>
      </c>
      <c r="F2534">
        <f t="shared" si="135"/>
        <v>1.6538456878442893</v>
      </c>
      <c r="G2534">
        <f>LN(F2534/参数实验室!$E$58)/参数实验室!$E$59</f>
        <v>7.3525774289220885E-2</v>
      </c>
      <c r="H2534">
        <f>INDEX(神经网络!$F$10:$BN$70,MATCH(ROUND(G2534*2,1)/2,神经网络!$D$10:$D$70,0),MATCH(ROUND(E2534*2,1)/2,神经网络!$F$8:$BN$8,0))</f>
        <v>2.2022131099294411</v>
      </c>
      <c r="I2534">
        <f t="shared" si="136"/>
        <v>27069.153802004297</v>
      </c>
      <c r="J2534">
        <f t="shared" si="137"/>
        <v>1086.5488208770589</v>
      </c>
      <c r="K2534">
        <f t="shared" si="138"/>
        <v>24.912965972531413</v>
      </c>
    </row>
    <row r="2535" spans="1:11">
      <c r="A2535" s="862">
        <v>42938</v>
      </c>
      <c r="B2535">
        <v>2637.55</v>
      </c>
      <c r="C2535">
        <v>4444.0143369999996</v>
      </c>
      <c r="D2535">
        <v>2.9567049999999999</v>
      </c>
      <c r="E2535">
        <f>LN(D2535/参数实验室!$E$53)/参数实验室!$E$55</f>
        <v>0.58597326160948471</v>
      </c>
      <c r="F2535">
        <f t="shared" si="135"/>
        <v>1.6849024045041798</v>
      </c>
      <c r="G2535">
        <f>LN(F2535/参数实验室!$E$58)/参数实验室!$E$59</f>
        <v>8.3290340531326737E-2</v>
      </c>
      <c r="H2535">
        <f>INDEX(神经网络!$F$10:$BN$70,MATCH(ROUND(G2535*2,1)/2,神经网络!$D$10:$D$70,0),MATCH(ROUND(E2535*2,1)/2,神经网络!$F$8:$BN$8,0))</f>
        <v>2.3929047602185154</v>
      </c>
      <c r="I2535">
        <f t="shared" si="136"/>
        <v>25198.478342031907</v>
      </c>
      <c r="J2535">
        <f t="shared" si="137"/>
        <v>1052.452017078328</v>
      </c>
      <c r="K2535">
        <f t="shared" si="138"/>
        <v>23.942638650628883</v>
      </c>
    </row>
    <row r="2536" spans="1:11">
      <c r="A2536" s="862">
        <v>42939</v>
      </c>
      <c r="B2536">
        <v>2808.39</v>
      </c>
      <c r="C2536">
        <v>4411.4043140000003</v>
      </c>
      <c r="D2536">
        <v>2.8683010000000002</v>
      </c>
      <c r="E2536">
        <f>LN(D2536/参数实验室!$E$53)/参数实验室!$E$55</f>
        <v>0.55016113907685837</v>
      </c>
      <c r="F2536">
        <f t="shared" si="135"/>
        <v>1.5707947663964053</v>
      </c>
      <c r="G2536">
        <f>LN(F2536/参数实验室!$E$58)/参数实验室!$E$59</f>
        <v>4.6484462623454154E-2</v>
      </c>
      <c r="H2536">
        <f>INDEX(神经网络!$F$10:$BN$70,MATCH(ROUND(G2536*2,1)/2,神经网络!$D$10:$D$70,0),MATCH(ROUND(E2536*2,1)/2,神经网络!$F$8:$BN$8,0))</f>
        <v>2.2826024161459335</v>
      </c>
      <c r="I2536">
        <f t="shared" si="136"/>
        <v>29104.085796338302</v>
      </c>
      <c r="J2536">
        <f t="shared" si="137"/>
        <v>1120.6216830932515</v>
      </c>
      <c r="K2536">
        <f t="shared" si="138"/>
        <v>25.971374849719407</v>
      </c>
    </row>
    <row r="2537" spans="1:11">
      <c r="A2537" s="862">
        <v>42940</v>
      </c>
      <c r="B2537">
        <v>2749.24</v>
      </c>
      <c r="C2537">
        <v>4323.090432</v>
      </c>
      <c r="D2537">
        <v>2.8571689999999998</v>
      </c>
      <c r="E2537">
        <f>LN(D2537/参数实验室!$E$53)/参数实验室!$E$55</f>
        <v>0.54557355773916394</v>
      </c>
      <c r="F2537">
        <f t="shared" si="135"/>
        <v>1.5724674571881685</v>
      </c>
      <c r="G2537">
        <f>LN(F2537/参数实验室!$E$58)/参数实验室!$E$59</f>
        <v>4.7043066103091509E-2</v>
      </c>
      <c r="H2537">
        <f>INDEX(神经网络!$F$10:$BN$70,MATCH(ROUND(G2537*2,1)/2,神经网络!$D$10:$D$70,0),MATCH(ROUND(E2537*2,1)/2,神经网络!$F$8:$BN$8,0))</f>
        <v>2.2826024161459335</v>
      </c>
      <c r="I2537">
        <f t="shared" si="136"/>
        <v>27704.880096477616</v>
      </c>
      <c r="J2537">
        <f t="shared" si="137"/>
        <v>1097.0192729739426</v>
      </c>
      <c r="K2537">
        <f t="shared" si="138"/>
        <v>25.254688572035406</v>
      </c>
    </row>
    <row r="2538" spans="1:11">
      <c r="A2538" s="862">
        <v>42941</v>
      </c>
      <c r="B2538">
        <v>2763.76</v>
      </c>
      <c r="C2538">
        <v>4253.1160950000003</v>
      </c>
      <c r="D2538">
        <v>2.6317569999999999</v>
      </c>
      <c r="E2538">
        <f>LN(D2538/参数实验室!$E$53)/参数实验室!$E$55</f>
        <v>0.44862191927742029</v>
      </c>
      <c r="F2538">
        <f t="shared" si="135"/>
        <v>1.5388876367701971</v>
      </c>
      <c r="G2538">
        <f>LN(F2538/参数实验室!$E$58)/参数实验室!$E$59</f>
        <v>3.571347604444438E-2</v>
      </c>
      <c r="H2538">
        <f>INDEX(神经网络!$F$10:$BN$70,MATCH(ROUND(G2538*2,1)/2,神经网络!$D$10:$D$70,0),MATCH(ROUND(E2538*2,1)/2,神经网络!$F$8:$BN$8,0))</f>
        <v>2.1134355009563555</v>
      </c>
      <c r="I2538">
        <f t="shared" si="136"/>
        <v>28038.875515251584</v>
      </c>
      <c r="J2538">
        <f t="shared" si="137"/>
        <v>1102.8131359482854</v>
      </c>
      <c r="K2538">
        <f t="shared" si="138"/>
        <v>25.424865374986265</v>
      </c>
    </row>
    <row r="2539" spans="1:11">
      <c r="A2539" s="862">
        <v>42942</v>
      </c>
      <c r="B2539">
        <v>2603.73</v>
      </c>
      <c r="C2539">
        <v>4241.0532430000003</v>
      </c>
      <c r="D2539">
        <v>2.587555</v>
      </c>
      <c r="E2539">
        <f>LN(D2539/参数实验室!$E$53)/参数实验室!$E$55</f>
        <v>0.42863894080653814</v>
      </c>
      <c r="F2539">
        <f t="shared" si="135"/>
        <v>1.6288375687955357</v>
      </c>
      <c r="G2539">
        <f>LN(F2539/参数实验室!$E$58)/参数实验室!$E$59</f>
        <v>6.5528739364747082E-2</v>
      </c>
      <c r="H2539">
        <f>INDEX(神经网络!$F$10:$BN$70,MATCH(ROUND(G2539*2,1)/2,神经网络!$D$10:$D$70,0),MATCH(ROUND(E2539*2,1)/2,神经网络!$F$8:$BN$8,0))</f>
        <v>2.1134355009563555</v>
      </c>
      <c r="I2539">
        <f t="shared" si="136"/>
        <v>24607.638889068334</v>
      </c>
      <c r="J2539">
        <f t="shared" si="137"/>
        <v>1038.9569450540673</v>
      </c>
      <c r="K2539">
        <f t="shared" si="138"/>
        <v>23.684945758544163</v>
      </c>
    </row>
    <row r="2540" spans="1:11">
      <c r="A2540" s="862">
        <v>42943</v>
      </c>
      <c r="B2540">
        <v>2551.2800000000002</v>
      </c>
      <c r="C2540">
        <v>4180.8905930000001</v>
      </c>
      <c r="D2540">
        <v>2.708952</v>
      </c>
      <c r="E2540">
        <f>LN(D2540/参数实验室!$E$53)/参数实验室!$E$55</f>
        <v>0.48272877462521713</v>
      </c>
      <c r="F2540">
        <f t="shared" si="135"/>
        <v>1.6387423540340533</v>
      </c>
      <c r="G2540">
        <f>LN(F2540/参数实验室!$E$58)/参数实验室!$E$59</f>
        <v>6.8710655414693955E-2</v>
      </c>
      <c r="H2540">
        <f>INDEX(神经网络!$F$10:$BN$70,MATCH(ROUND(G2540*2,1)/2,神经网络!$D$10:$D$70,0),MATCH(ROUND(E2540*2,1)/2,神经网络!$F$8:$BN$8,0))</f>
        <v>2.2022131099294411</v>
      </c>
      <c r="I2540">
        <f t="shared" si="136"/>
        <v>23560.007532391723</v>
      </c>
      <c r="J2540">
        <f t="shared" si="137"/>
        <v>1018.0280116515695</v>
      </c>
      <c r="K2540">
        <f t="shared" si="138"/>
        <v>23.142789061540455</v>
      </c>
    </row>
    <row r="2541" spans="1:11">
      <c r="A2541" s="862">
        <v>42944</v>
      </c>
      <c r="B2541">
        <v>2721.06</v>
      </c>
      <c r="C2541">
        <v>4201.0820940000003</v>
      </c>
      <c r="D2541">
        <v>2.7759689999999999</v>
      </c>
      <c r="E2541">
        <f>LN(D2541/参数实验室!$E$53)/参数实验室!$E$55</f>
        <v>0.51155962121519072</v>
      </c>
      <c r="F2541">
        <f t="shared" si="135"/>
        <v>1.5439138034442461</v>
      </c>
      <c r="G2541">
        <f>LN(F2541/参数实验室!$E$58)/参数实验室!$E$59</f>
        <v>3.7424910458019427E-2</v>
      </c>
      <c r="H2541">
        <f>INDEX(神经网络!$F$10:$BN$70,MATCH(ROUND(G2541*2,1)/2,神经网络!$D$10:$D$70,0),MATCH(ROUND(E2541*2,1)/2,神经网络!$F$8:$BN$8,0))</f>
        <v>2.2022131099294411</v>
      </c>
      <c r="I2541">
        <f t="shared" si="136"/>
        <v>27012.741945391102</v>
      </c>
      <c r="J2541">
        <f t="shared" si="137"/>
        <v>1085.7747097083109</v>
      </c>
      <c r="K2541">
        <f t="shared" si="138"/>
        <v>24.87877245975638</v>
      </c>
    </row>
    <row r="2542" spans="1:11">
      <c r="A2542" s="862">
        <v>42945</v>
      </c>
      <c r="B2542">
        <v>2795.81</v>
      </c>
      <c r="C2542">
        <v>4105.1928619999999</v>
      </c>
      <c r="D2542">
        <v>2.6504530000000002</v>
      </c>
      <c r="E2542">
        <f>LN(D2542/参数实验室!$E$53)/参数实验室!$E$55</f>
        <v>0.45697325659847099</v>
      </c>
      <c r="F2542">
        <f t="shared" si="135"/>
        <v>1.4683375701496166</v>
      </c>
      <c r="G2542">
        <f>LN(F2542/参数实验室!$E$58)/参数实验室!$E$59</f>
        <v>1.1082608282614315E-2</v>
      </c>
      <c r="H2542">
        <f>INDEX(神经网络!$F$10:$BN$70,MATCH(ROUND(G2542*2,1)/2,神经网络!$D$10:$D$70,0),MATCH(ROUND(E2542*2,1)/2,神经网络!$F$8:$BN$8,0))</f>
        <v>2.0683137737331485</v>
      </c>
      <c r="I2542">
        <f t="shared" si="136"/>
        <v>28646.926465370183</v>
      </c>
      <c r="J2542">
        <f t="shared" si="137"/>
        <v>1115.6019312876572</v>
      </c>
      <c r="K2542">
        <f t="shared" si="138"/>
        <v>25.678448254661181</v>
      </c>
    </row>
    <row r="2543" spans="1:11">
      <c r="A2543" s="862">
        <v>42946</v>
      </c>
      <c r="B2543">
        <v>2705.48</v>
      </c>
      <c r="C2543">
        <v>4124.8722509999998</v>
      </c>
      <c r="D2543">
        <v>2.6342910000000002</v>
      </c>
      <c r="E2543">
        <f>LN(D2543/参数实验室!$E$53)/参数实验室!$E$55</f>
        <v>0.4497573038963848</v>
      </c>
      <c r="F2543">
        <f t="shared" si="135"/>
        <v>1.5246360168990345</v>
      </c>
      <c r="G2543">
        <f>LN(F2543/参数实验室!$E$58)/参数实验室!$E$59</f>
        <v>3.0830161850977943E-2</v>
      </c>
      <c r="H2543">
        <f>INDEX(神经网络!$F$10:$BN$70,MATCH(ROUND(G2543*2,1)/2,神经网络!$D$10:$D$70,0),MATCH(ROUND(E2543*2,1)/2,神经网络!$F$8:$BN$8,0))</f>
        <v>2.1134355009563555</v>
      </c>
      <c r="I2543">
        <f t="shared" si="136"/>
        <v>26732.587612850642</v>
      </c>
      <c r="J2543">
        <f t="shared" si="137"/>
        <v>1079.5578787757863</v>
      </c>
      <c r="K2543">
        <f t="shared" si="138"/>
        <v>24.762533013204695</v>
      </c>
    </row>
    <row r="2544" spans="1:11">
      <c r="A2544" s="862">
        <v>42947</v>
      </c>
      <c r="B2544">
        <v>2749.13</v>
      </c>
      <c r="C2544">
        <v>4176.3315679999996</v>
      </c>
      <c r="D2544">
        <v>2.6644030000000001</v>
      </c>
      <c r="E2544">
        <f>LN(D2544/参数实验室!$E$53)/参数实验室!$E$55</f>
        <v>0.46316631076453302</v>
      </c>
      <c r="F2544">
        <f t="shared" si="135"/>
        <v>1.5191466274785113</v>
      </c>
      <c r="G2544">
        <f>LN(F2544/参数实验室!$E$58)/参数实验室!$E$59</f>
        <v>2.8937036295256971E-2</v>
      </c>
      <c r="H2544">
        <f>INDEX(神经网络!$F$10:$BN$70,MATCH(ROUND(G2544*2,1)/2,神经网络!$D$10:$D$70,0),MATCH(ROUND(E2544*2,1)/2,神经网络!$F$8:$BN$8,0))</f>
        <v>2.1134355009563555</v>
      </c>
      <c r="I2544">
        <f t="shared" si="136"/>
        <v>27644.115410734194</v>
      </c>
      <c r="J2544">
        <f t="shared" si="137"/>
        <v>1096.9753800726221</v>
      </c>
      <c r="K2544">
        <f t="shared" si="138"/>
        <v>25.200306144431515</v>
      </c>
    </row>
    <row r="2545" spans="1:11">
      <c r="A2545" s="862">
        <v>42948</v>
      </c>
      <c r="B2545">
        <v>2855.56</v>
      </c>
      <c r="C2545">
        <v>4283.0898589999997</v>
      </c>
      <c r="D2545">
        <v>2.5123440000000001</v>
      </c>
      <c r="E2545">
        <f>LN(D2545/参数实验室!$E$53)/参数实验室!$E$55</f>
        <v>0.39383948507774724</v>
      </c>
      <c r="F2545">
        <f t="shared" si="135"/>
        <v>1.4999124021207748</v>
      </c>
      <c r="G2545">
        <f>LN(F2545/参数实验室!$E$58)/参数实验室!$E$59</f>
        <v>2.2249325036626789E-2</v>
      </c>
      <c r="H2545">
        <f>INDEX(神经网络!$F$10:$BN$70,MATCH(ROUND(G2545*2,1)/2,神经网络!$D$10:$D$70,0),MATCH(ROUND(E2545*2,1)/2,神经网络!$F$8:$BN$8,0))</f>
        <v>1.9718337505307557</v>
      </c>
      <c r="I2545">
        <f t="shared" si="136"/>
        <v>29905.948122601287</v>
      </c>
      <c r="J2545">
        <f t="shared" si="137"/>
        <v>1139.4437572323523</v>
      </c>
      <c r="K2545">
        <f t="shared" si="138"/>
        <v>26.246094142672938</v>
      </c>
    </row>
    <row r="2546" spans="1:11">
      <c r="A2546" s="862">
        <v>42949</v>
      </c>
      <c r="B2546">
        <v>2703.89</v>
      </c>
      <c r="C2546">
        <v>4334.4559289999997</v>
      </c>
      <c r="D2546">
        <v>2.4566750000000002</v>
      </c>
      <c r="E2546">
        <f>LN(D2546/参数实验室!$E$53)/参数实验室!$E$55</f>
        <v>0.36740431497965453</v>
      </c>
      <c r="F2546">
        <f t="shared" si="135"/>
        <v>1.603044476291565</v>
      </c>
      <c r="G2546">
        <f>LN(F2546/参数实验室!$E$58)/参数实验室!$E$59</f>
        <v>5.7151022526006928E-2</v>
      </c>
      <c r="H2546">
        <f>INDEX(神经网络!$F$10:$BN$70,MATCH(ROUND(G2546*2,1)/2,神经网络!$D$10:$D$70,0),MATCH(ROUND(E2546*2,1)/2,神经网络!$F$8:$BN$8,0))</f>
        <v>1.9197241890236587</v>
      </c>
      <c r="I2546">
        <f t="shared" si="136"/>
        <v>26773.843442932786</v>
      </c>
      <c r="J2546">
        <f t="shared" si="137"/>
        <v>1078.9234268385133</v>
      </c>
      <c r="K2546">
        <f t="shared" si="138"/>
        <v>24.81533237385171</v>
      </c>
    </row>
    <row r="2547" spans="1:11">
      <c r="A2547" s="862">
        <v>42950</v>
      </c>
      <c r="B2547">
        <v>2721.82</v>
      </c>
      <c r="C2547">
        <v>4378.0005440000004</v>
      </c>
      <c r="D2547">
        <v>2.516337</v>
      </c>
      <c r="E2547">
        <f>LN(D2547/参数实验室!$E$53)/参数实验室!$E$55</f>
        <v>0.39571304026776122</v>
      </c>
      <c r="F2547">
        <f t="shared" si="135"/>
        <v>1.6084827593301541</v>
      </c>
      <c r="G2547">
        <f>LN(F2547/参数实验室!$E$58)/参数实验室!$E$59</f>
        <v>5.8928561596385334E-2</v>
      </c>
      <c r="H2547">
        <f>INDEX(神经网络!$F$10:$BN$70,MATCH(ROUND(G2547*2,1)/2,神经网络!$D$10:$D$70,0),MATCH(ROUND(E2547*2,1)/2,神经网络!$F$8:$BN$8,0))</f>
        <v>2.0169261782531702</v>
      </c>
      <c r="I2547">
        <f t="shared" si="136"/>
        <v>27114.675806818603</v>
      </c>
      <c r="J2547">
        <f t="shared" si="137"/>
        <v>1086.0779697538001</v>
      </c>
      <c r="K2547">
        <f t="shared" si="138"/>
        <v>24.965680698748685</v>
      </c>
    </row>
    <row r="2548" spans="1:11">
      <c r="A2548" s="862">
        <v>42951</v>
      </c>
      <c r="B2548">
        <v>2815.08</v>
      </c>
      <c r="C2548">
        <v>4296.2084029999996</v>
      </c>
      <c r="D2548">
        <v>2.5269029999999999</v>
      </c>
      <c r="E2548">
        <f>LN(D2548/参数实验室!$E$53)/参数实验室!$E$55</f>
        <v>0.40065640644271189</v>
      </c>
      <c r="F2548">
        <f t="shared" si="135"/>
        <v>1.5261407856970317</v>
      </c>
      <c r="G2548">
        <f>LN(F2548/参数实验室!$E$58)/参数实验室!$E$59</f>
        <v>3.1347921164545454E-2</v>
      </c>
      <c r="H2548">
        <f>INDEX(神经网络!$F$10:$BN$70,MATCH(ROUND(G2548*2,1)/2,神经网络!$D$10:$D$70,0),MATCH(ROUND(E2548*2,1)/2,神经网络!$F$8:$BN$8,0))</f>
        <v>2.0169261782531702</v>
      </c>
      <c r="I2548">
        <f t="shared" si="136"/>
        <v>28988.506848794776</v>
      </c>
      <c r="J2548">
        <f t="shared" si="137"/>
        <v>1123.291169546306</v>
      </c>
      <c r="K2548">
        <f t="shared" si="138"/>
        <v>25.806761091608283</v>
      </c>
    </row>
    <row r="2549" spans="1:11">
      <c r="A2549" s="862">
        <v>42952</v>
      </c>
      <c r="B2549">
        <v>2881.56</v>
      </c>
      <c r="C2549">
        <v>4203.0437229999998</v>
      </c>
      <c r="D2549">
        <v>2.8058200000000002</v>
      </c>
      <c r="E2549">
        <f>LN(D2549/参数实验室!$E$53)/参数实验室!$E$55</f>
        <v>0.5241782099253679</v>
      </c>
      <c r="F2549">
        <f t="shared" si="135"/>
        <v>1.4586001065395133</v>
      </c>
      <c r="G2549">
        <f>LN(F2549/参数实验室!$E$58)/参数实验室!$E$59</f>
        <v>7.5903808662194086E-3</v>
      </c>
      <c r="H2549">
        <f>INDEX(神经网络!$F$10:$BN$70,MATCH(ROUND(G2549*2,1)/2,神经网络!$D$10:$D$70,0),MATCH(ROUND(E2549*2,1)/2,神经网络!$F$8:$BN$8,0))</f>
        <v>2.1570611804478532</v>
      </c>
      <c r="I2549">
        <f t="shared" si="136"/>
        <v>30369.260239639239</v>
      </c>
      <c r="J2549">
        <f t="shared" si="137"/>
        <v>1149.8184429990813</v>
      </c>
      <c r="K2549">
        <f t="shared" si="138"/>
        <v>26.412222229125877</v>
      </c>
    </row>
    <row r="2550" spans="1:11">
      <c r="A2550" s="862">
        <v>42953</v>
      </c>
      <c r="B2550">
        <v>3270.47</v>
      </c>
      <c r="C2550">
        <v>4225.9424929999996</v>
      </c>
      <c r="D2550">
        <v>2.7436020000000001</v>
      </c>
      <c r="E2550">
        <f>LN(D2550/参数实验室!$E$53)/参数实验室!$E$55</f>
        <v>0.49772321583271584</v>
      </c>
      <c r="F2550">
        <f t="shared" si="135"/>
        <v>1.2921514317513996</v>
      </c>
      <c r="G2550">
        <f>LN(F2550/参数实验室!$E$58)/参数实验室!$E$59</f>
        <v>-5.6005416659344297E-2</v>
      </c>
      <c r="H2550">
        <f>INDEX(神经网络!$F$10:$BN$70,MATCH(ROUND(G2550*2,1)/2,神经网络!$D$10:$D$70,0),MATCH(ROUND(E2550*2,1)/2,神经网络!$F$8:$BN$8,0))</f>
        <v>2.1129284620386226</v>
      </c>
      <c r="I2550">
        <f t="shared" si="136"/>
        <v>39210.600801441404</v>
      </c>
      <c r="J2550">
        <f t="shared" si="137"/>
        <v>1305.0037907505675</v>
      </c>
      <c r="K2550">
        <f t="shared" si="138"/>
        <v>30.046350117411986</v>
      </c>
    </row>
    <row r="2551" spans="1:11">
      <c r="A2551" s="862">
        <v>42954</v>
      </c>
      <c r="B2551">
        <v>3207.59</v>
      </c>
      <c r="C2551">
        <v>4260.0060329999997</v>
      </c>
      <c r="D2551">
        <v>2.8173810000000001</v>
      </c>
      <c r="E2551">
        <f>LN(D2551/参数实验室!$E$53)/参数实验室!$E$55</f>
        <v>0.52902923569192284</v>
      </c>
      <c r="F2551">
        <f t="shared" si="135"/>
        <v>1.328101793870164</v>
      </c>
      <c r="G2551">
        <f>LN(F2551/参数实验室!$E$58)/参数实验室!$E$59</f>
        <v>-4.160232246435263E-2</v>
      </c>
      <c r="H2551">
        <f>INDEX(神经网络!$F$10:$BN$70,MATCH(ROUND(G2551*2,1)/2,神经网络!$D$10:$D$70,0),MATCH(ROUND(E2551*2,1)/2,神经网络!$F$8:$BN$8,0))</f>
        <v>2.201623977016133</v>
      </c>
      <c r="I2551">
        <f t="shared" si="136"/>
        <v>37617.692948188713</v>
      </c>
      <c r="J2551">
        <f t="shared" si="137"/>
        <v>1279.9130122501087</v>
      </c>
      <c r="K2551">
        <f t="shared" si="138"/>
        <v>29.39081999178692</v>
      </c>
    </row>
    <row r="2552" spans="1:11">
      <c r="A2552" s="862">
        <v>42955</v>
      </c>
      <c r="B2552">
        <v>3350.13</v>
      </c>
      <c r="C2552">
        <v>4191.6727520000004</v>
      </c>
      <c r="D2552">
        <v>2.7970120000000001</v>
      </c>
      <c r="E2552">
        <f>LN(D2552/参数实验室!$E$53)/参数实验室!$E$55</f>
        <v>0.5204689160778373</v>
      </c>
      <c r="F2552">
        <f t="shared" si="135"/>
        <v>1.2511970436968118</v>
      </c>
      <c r="G2552">
        <f>LN(F2552/参数实验室!$E$58)/参数实验室!$E$59</f>
        <v>-7.2909851488360794E-2</v>
      </c>
      <c r="H2552">
        <f>INDEX(神经网络!$F$10:$BN$70,MATCH(ROUND(G2552*2,1)/2,神经网络!$D$10:$D$70,0),MATCH(ROUND(E2552*2,1)/2,神经网络!$F$8:$BN$8,0))</f>
        <v>2.1129284620386226</v>
      </c>
      <c r="I2552">
        <f t="shared" si="136"/>
        <v>41298.077568150708</v>
      </c>
      <c r="J2552">
        <f t="shared" si="137"/>
        <v>1336.7902318343231</v>
      </c>
      <c r="K2552">
        <f t="shared" si="138"/>
        <v>30.893461505536376</v>
      </c>
    </row>
    <row r="2553" spans="1:11">
      <c r="A2553" s="862">
        <v>42956</v>
      </c>
      <c r="B2553">
        <v>3407.25</v>
      </c>
      <c r="C2553">
        <v>4354.2923650000002</v>
      </c>
      <c r="D2553">
        <v>2.7030500000000002</v>
      </c>
      <c r="E2553">
        <f>LN(D2553/参数实验室!$E$53)/参数实验室!$E$55</f>
        <v>0.48015563943192036</v>
      </c>
      <c r="F2553">
        <f t="shared" si="135"/>
        <v>1.2779491862939321</v>
      </c>
      <c r="G2553">
        <f>LN(F2553/参数实验室!$E$58)/参数实验室!$E$59</f>
        <v>-6.1806109263661937E-2</v>
      </c>
      <c r="H2553">
        <f>INDEX(神经网络!$F$10:$BN$70,MATCH(ROUND(G2553*2,1)/2,神经网络!$D$10:$D$70,0),MATCH(ROUND(E2553*2,1)/2,神经网络!$F$8:$BN$8,0))</f>
        <v>2.1129284620386226</v>
      </c>
      <c r="I2553">
        <f t="shared" si="136"/>
        <v>42785.865966431469</v>
      </c>
      <c r="J2553">
        <f t="shared" si="137"/>
        <v>1359.5826184110756</v>
      </c>
      <c r="K2553">
        <f t="shared" si="138"/>
        <v>31.46985360583286</v>
      </c>
    </row>
    <row r="2554" spans="1:11">
      <c r="A2554" s="862">
        <v>42957</v>
      </c>
      <c r="B2554">
        <v>3343.37</v>
      </c>
      <c r="C2554">
        <v>4466.8720949999997</v>
      </c>
      <c r="D2554">
        <v>2.7491180000000002</v>
      </c>
      <c r="E2554">
        <f>LN(D2554/参数实验室!$E$53)/参数实验室!$E$55</f>
        <v>0.50009272350153988</v>
      </c>
      <c r="F2554">
        <f t="shared" si="135"/>
        <v>1.3360388156261496</v>
      </c>
      <c r="G2554">
        <f>LN(F2554/参数实验室!$E$58)/参数实验室!$E$59</f>
        <v>-3.8475017344979955E-2</v>
      </c>
      <c r="H2554">
        <f>INDEX(神经网络!$F$10:$BN$70,MATCH(ROUND(G2554*2,1)/2,神经网络!$D$10:$D$70,0),MATCH(ROUND(E2554*2,1)/2,神经网络!$F$8:$BN$8,0))</f>
        <v>2.1129284620386226</v>
      </c>
      <c r="I2554">
        <f t="shared" si="136"/>
        <v>41090.95836721699</v>
      </c>
      <c r="J2554">
        <f t="shared" si="137"/>
        <v>1334.0928135349734</v>
      </c>
      <c r="K2554">
        <f t="shared" si="138"/>
        <v>30.800674398610564</v>
      </c>
    </row>
    <row r="2555" spans="1:11">
      <c r="A2555" s="862">
        <v>42958</v>
      </c>
      <c r="B2555">
        <v>3420.4</v>
      </c>
      <c r="C2555">
        <v>4565.5009259999997</v>
      </c>
      <c r="D2555">
        <v>2.8960870000000001</v>
      </c>
      <c r="E2555">
        <f>LN(D2555/参数实验室!$E$53)/参数实验室!$E$55</f>
        <v>0.56153472375860458</v>
      </c>
      <c r="F2555">
        <f t="shared" si="135"/>
        <v>1.3347856759443339</v>
      </c>
      <c r="G2555">
        <f>LN(F2555/参数实验室!$E$58)/参数实验室!$E$59</f>
        <v>-3.8967536025175463E-2</v>
      </c>
      <c r="H2555">
        <f>INDEX(神经网络!$F$10:$BN$70,MATCH(ROUND(G2555*2,1)/2,神经网络!$D$10:$D$70,0),MATCH(ROUND(E2555*2,1)/2,神经网络!$F$8:$BN$8,0))</f>
        <v>2.201623977016133</v>
      </c>
      <c r="I2555">
        <f t="shared" si="136"/>
        <v>43091.310807595211</v>
      </c>
      <c r="J2555">
        <f t="shared" si="137"/>
        <v>1364.8298152507869</v>
      </c>
      <c r="K2555">
        <f t="shared" si="138"/>
        <v>31.572662266084219</v>
      </c>
    </row>
    <row r="2556" spans="1:11">
      <c r="A2556" s="862">
        <v>42959</v>
      </c>
      <c r="B2556">
        <v>3653.01</v>
      </c>
      <c r="C2556">
        <v>4633.2958140000001</v>
      </c>
      <c r="D2556">
        <v>3.0204019999999998</v>
      </c>
      <c r="E2556">
        <f>LN(D2556/参数实验室!$E$53)/参数实验室!$E$55</f>
        <v>0.61111906787653059</v>
      </c>
      <c r="F2556">
        <f t="shared" si="135"/>
        <v>1.2683501589100494</v>
      </c>
      <c r="G2556">
        <f>LN(F2556/参数实验室!$E$58)/参数实验室!$E$59</f>
        <v>-6.5763312652021177E-2</v>
      </c>
      <c r="H2556">
        <f>INDEX(神经网络!$F$10:$BN$70,MATCH(ROUND(G2556*2,1)/2,神经网络!$D$10:$D$70,0),MATCH(ROUND(E2556*2,1)/2,神经网络!$F$8:$BN$8,0))</f>
        <v>2.281936775948886</v>
      </c>
      <c r="I2556">
        <f t="shared" si="136"/>
        <v>49543.161895154793</v>
      </c>
      <c r="J2556">
        <f t="shared" si="137"/>
        <v>1457.6473404892051</v>
      </c>
      <c r="K2556">
        <f t="shared" si="138"/>
        <v>33.988441867240311</v>
      </c>
    </row>
    <row r="2557" spans="1:11">
      <c r="A2557" s="862">
        <v>42960</v>
      </c>
      <c r="B2557">
        <v>3949.6</v>
      </c>
      <c r="C2557">
        <v>4607.6665160000002</v>
      </c>
      <c r="D2557">
        <v>3.128654</v>
      </c>
      <c r="E2557">
        <f>LN(D2557/参数实验室!$E$53)/参数实验室!$E$55</f>
        <v>0.65266165397252507</v>
      </c>
      <c r="F2557">
        <f t="shared" si="135"/>
        <v>1.1666159904800486</v>
      </c>
      <c r="G2557">
        <f>LN(F2557/参数实验室!$E$58)/参数实验室!$E$59</f>
        <v>-0.10964621554151933</v>
      </c>
      <c r="H2557">
        <f>INDEX(神经网络!$F$10:$BN$70,MATCH(ROUND(G2557*2,1)/2,神经网络!$D$10:$D$70,0),MATCH(ROUND(E2557*2,1)/2,神经网络!$F$8:$BN$8,0))</f>
        <v>2.3195979214163072</v>
      </c>
      <c r="I2557">
        <f t="shared" si="136"/>
        <v>58722.111188845622</v>
      </c>
      <c r="J2557">
        <f t="shared" si="137"/>
        <v>1575.9945732412898</v>
      </c>
      <c r="K2557">
        <f t="shared" si="138"/>
        <v>37.26035113691669</v>
      </c>
    </row>
    <row r="2558" spans="1:11">
      <c r="A2558" s="862">
        <v>42961</v>
      </c>
      <c r="B2558">
        <v>4072.94</v>
      </c>
      <c r="C2558">
        <v>4600.0640789999998</v>
      </c>
      <c r="D2558">
        <v>3.2554419999999999</v>
      </c>
      <c r="E2558">
        <f>LN(D2558/参数实验室!$E$53)/参数实验室!$E$55</f>
        <v>0.69952756090050738</v>
      </c>
      <c r="F2558">
        <f t="shared" si="135"/>
        <v>1.1294210273168768</v>
      </c>
      <c r="G2558">
        <f>LN(F2558/参数实验室!$E$58)/参数实验室!$E$59</f>
        <v>-0.12665259184766217</v>
      </c>
      <c r="H2558">
        <f>INDEX(神经网络!$F$10:$BN$70,MATCH(ROUND(G2558*2,1)/2,神经网络!$D$10:$D$70,0),MATCH(ROUND(E2558*2,1)/2,神经网络!$F$8:$BN$8,0))</f>
        <v>2.3519433799318166</v>
      </c>
      <c r="I2558">
        <f t="shared" si="136"/>
        <v>62975.794974885219</v>
      </c>
      <c r="J2558">
        <f t="shared" si="137"/>
        <v>1625.2104864131504</v>
      </c>
      <c r="K2558">
        <f t="shared" si="138"/>
        <v>38.749316166346667</v>
      </c>
    </row>
    <row r="2559" spans="1:11">
      <c r="A2559" s="862">
        <v>42962</v>
      </c>
      <c r="B2559">
        <v>4362.51</v>
      </c>
      <c r="C2559">
        <v>4635.0718310000002</v>
      </c>
      <c r="D2559">
        <v>3.115361</v>
      </c>
      <c r="E2559">
        <f>LN(D2559/参数实验室!$E$53)/参数实验室!$E$55</f>
        <v>0.64763844901075063</v>
      </c>
      <c r="F2559">
        <f t="shared" si="135"/>
        <v>1.0624782134596826</v>
      </c>
      <c r="G2559">
        <f>LN(F2559/参数实验室!$E$58)/参数实验室!$E$59</f>
        <v>-0.15872170901428578</v>
      </c>
      <c r="H2559">
        <f>INDEX(神经网络!$F$10:$BN$70,MATCH(ROUND(G2559*2,1)/2,神经网络!$D$10:$D$70,0),MATCH(ROUND(E2559*2,1)/2,神经网络!$F$8:$BN$8,0))</f>
        <v>2.2803969846435739</v>
      </c>
      <c r="I2559">
        <f t="shared" si="136"/>
        <v>73506.224227098282</v>
      </c>
      <c r="J2559">
        <f t="shared" si="137"/>
        <v>1740.7565540082182</v>
      </c>
      <c r="K2559">
        <f t="shared" si="138"/>
        <v>42.226596279557221</v>
      </c>
    </row>
    <row r="2560" spans="1:11">
      <c r="A2560" s="862">
        <v>42963</v>
      </c>
      <c r="B2560">
        <v>4177.8999999999996</v>
      </c>
      <c r="C2560">
        <v>4691.7616879999996</v>
      </c>
      <c r="D2560">
        <v>3.229365</v>
      </c>
      <c r="E2560">
        <f>LN(D2560/参数实验室!$E$53)/参数实验室!$E$55</f>
        <v>0.69003935526256877</v>
      </c>
      <c r="F2560">
        <f t="shared" si="135"/>
        <v>1.122995210033749</v>
      </c>
      <c r="G2560">
        <f>LN(F2560/参数实验室!$E$58)/参数实验室!$E$59</f>
        <v>-0.12964726510115301</v>
      </c>
      <c r="H2560">
        <f>INDEX(神经网络!$F$10:$BN$70,MATCH(ROUND(G2560*2,1)/2,神经网络!$D$10:$D$70,0),MATCH(ROUND(E2560*2,1)/2,神经网络!$F$8:$BN$8,0))</f>
        <v>2.3519433799318166</v>
      </c>
      <c r="I2560">
        <f t="shared" si="136"/>
        <v>66412.842041225784</v>
      </c>
      <c r="J2560">
        <f t="shared" si="137"/>
        <v>1667.0922948006846</v>
      </c>
      <c r="K2560">
        <f t="shared" si="138"/>
        <v>39.837531640181936</v>
      </c>
    </row>
    <row r="2561" spans="1:11">
      <c r="A2561" s="862">
        <v>42964</v>
      </c>
      <c r="B2561">
        <v>4362.7700000000004</v>
      </c>
      <c r="C2561">
        <v>4650.73981</v>
      </c>
      <c r="D2561">
        <v>3.1434920000000002</v>
      </c>
      <c r="E2561">
        <f>LN(D2561/参数实验室!$E$53)/参数实验室!$E$55</f>
        <v>0.65824354294329324</v>
      </c>
      <c r="F2561">
        <f t="shared" si="135"/>
        <v>1.0660061864365986</v>
      </c>
      <c r="G2561">
        <f>LN(F2561/参数实验室!$E$58)/参数实验室!$E$59</f>
        <v>-0.15698181129493016</v>
      </c>
      <c r="H2561">
        <f>INDEX(神经网络!$F$10:$BN$70,MATCH(ROUND(G2561*2,1)/2,神经网络!$D$10:$D$70,0),MATCH(ROUND(E2561*2,1)/2,神经网络!$F$8:$BN$8,0))</f>
        <v>2.2803969846435739</v>
      </c>
      <c r="I2561">
        <f t="shared" si="136"/>
        <v>73324.581018176032</v>
      </c>
      <c r="J2561">
        <f t="shared" si="137"/>
        <v>1740.8603008658858</v>
      </c>
      <c r="K2561">
        <f t="shared" si="138"/>
        <v>42.119738718669815</v>
      </c>
    </row>
    <row r="2562" spans="1:11">
      <c r="A2562" s="862">
        <v>42965</v>
      </c>
      <c r="B2562">
        <v>4338.6000000000004</v>
      </c>
      <c r="C2562">
        <v>4652.4151599999996</v>
      </c>
      <c r="D2562">
        <v>2.9754119999999999</v>
      </c>
      <c r="E2562">
        <f>LN(D2562/参数实验室!$E$53)/参数实验室!$E$55</f>
        <v>0.59341401744542466</v>
      </c>
      <c r="F2562">
        <f t="shared" si="135"/>
        <v>1.0723309731249711</v>
      </c>
      <c r="G2562">
        <f>LN(F2562/参数实验室!$E$58)/参数实验室!$E$59</f>
        <v>-0.15387696926304104</v>
      </c>
      <c r="H2562">
        <f>INDEX(神经网络!$F$10:$BN$70,MATCH(ROUND(G2562*2,1)/2,神经网络!$D$10:$D$70,0),MATCH(ROUND(E2562*2,1)/2,神经网络!$F$8:$BN$8,0))</f>
        <v>2.2002514419511074</v>
      </c>
      <c r="I2562">
        <f t="shared" si="136"/>
        <v>72398.232565476108</v>
      </c>
      <c r="J2562">
        <f t="shared" si="137"/>
        <v>1731.2158333665841</v>
      </c>
      <c r="K2562">
        <f t="shared" si="138"/>
        <v>41.81929899791173</v>
      </c>
    </row>
    <row r="2563" spans="1:11">
      <c r="A2563" s="862">
        <v>42966</v>
      </c>
      <c r="B2563">
        <v>4195.47</v>
      </c>
      <c r="C2563">
        <v>4687.9203969999999</v>
      </c>
      <c r="D2563">
        <v>2.9774959999999999</v>
      </c>
      <c r="E2563">
        <f>LN(D2563/参数实验室!$E$53)/参数实验室!$E$55</f>
        <v>0.59424003587570373</v>
      </c>
      <c r="F2563">
        <f t="shared" si="135"/>
        <v>1.1173766936719842</v>
      </c>
      <c r="G2563">
        <f>LN(F2563/参数实验室!$E$58)/参数实验室!$E$59</f>
        <v>-0.13227978089544876</v>
      </c>
      <c r="H2563">
        <f>INDEX(神经网络!$F$10:$BN$70,MATCH(ROUND(G2563*2,1)/2,神经网络!$D$10:$D$70,0),MATCH(ROUND(E2563*2,1)/2,神经网络!$F$8:$BN$8,0))</f>
        <v>2.2002514419511074</v>
      </c>
      <c r="I2563">
        <f t="shared" si="136"/>
        <v>67143.128294194044</v>
      </c>
      <c r="J2563">
        <f t="shared" si="137"/>
        <v>1674.1031882207399</v>
      </c>
      <c r="K2563">
        <f t="shared" si="138"/>
        <v>40.106923376422628</v>
      </c>
    </row>
    <row r="2564" spans="1:11">
      <c r="A2564" s="862">
        <v>42967</v>
      </c>
      <c r="B2564">
        <v>4116.04</v>
      </c>
      <c r="C2564">
        <v>4764.3224010000004</v>
      </c>
      <c r="D2564">
        <v>2.8893230000000001</v>
      </c>
      <c r="E2564">
        <f>LN(D2564/参数实验室!$E$53)/参数实验室!$E$55</f>
        <v>0.55877611042674546</v>
      </c>
      <c r="F2564">
        <f t="shared" ref="F2564:F2627" si="139">C2564/B2564</f>
        <v>1.1575014822499297</v>
      </c>
      <c r="G2564">
        <f>LN(F2564/参数实验室!$E$58)/参数实验室!$E$59</f>
        <v>-0.11376288440716438</v>
      </c>
      <c r="H2564">
        <f>INDEX(神经网络!$F$10:$BN$70,MATCH(ROUND(G2564*2,1)/2,神经网络!$D$10:$D$70,0),MATCH(ROUND(E2564*2,1)/2,神经网络!$F$8:$BN$8,0))</f>
        <v>2.1562203275328176</v>
      </c>
      <c r="I2564">
        <f t="shared" si="136"/>
        <v>64346.22256450219</v>
      </c>
      <c r="J2564">
        <f t="shared" si="137"/>
        <v>1642.4085232033819</v>
      </c>
      <c r="K2564">
        <f t="shared" si="138"/>
        <v>39.177964346531887</v>
      </c>
    </row>
    <row r="2565" spans="1:11">
      <c r="A2565" s="862">
        <v>42968</v>
      </c>
      <c r="B2565">
        <v>4102.66</v>
      </c>
      <c r="C2565">
        <v>4910.5381820000002</v>
      </c>
      <c r="D2565">
        <v>2.8086639999999998</v>
      </c>
      <c r="E2565">
        <f>LN(D2565/参数实验室!$E$53)/参数实验室!$E$55</f>
        <v>0.52537341094930123</v>
      </c>
      <c r="F2565">
        <f t="shared" si="139"/>
        <v>1.1969157039579201</v>
      </c>
      <c r="G2565">
        <f>LN(F2565/参数实验室!$E$58)/参数实验室!$E$59</f>
        <v>-9.618855941562264E-2</v>
      </c>
      <c r="H2565">
        <f>INDEX(神经网络!$F$10:$BN$70,MATCH(ROUND(G2565*2,1)/2,神经网络!$D$10:$D$70,0),MATCH(ROUND(E2565*2,1)/2,神经网络!$F$8:$BN$8,0))</f>
        <v>2.1562203275328176</v>
      </c>
      <c r="I2565">
        <f t="shared" si="136"/>
        <v>63895.205764181628</v>
      </c>
      <c r="J2565">
        <f t="shared" si="137"/>
        <v>1637.0695502972728</v>
      </c>
      <c r="K2565">
        <f t="shared" si="138"/>
        <v>39.030232864925622</v>
      </c>
    </row>
    <row r="2566" spans="1:11">
      <c r="A2566" s="862">
        <v>42969</v>
      </c>
      <c r="B2566">
        <v>3889.24</v>
      </c>
      <c r="C2566">
        <v>5194.6909210000003</v>
      </c>
      <c r="D2566">
        <v>2.8420299999999998</v>
      </c>
      <c r="E2566">
        <f>LN(D2566/参数实验室!$E$53)/参数实验室!$E$55</f>
        <v>0.53930589578566779</v>
      </c>
      <c r="F2566">
        <f t="shared" si="139"/>
        <v>1.3356570746469749</v>
      </c>
      <c r="G2566">
        <f>LN(F2566/参数实验室!$E$58)/参数实验室!$E$59</f>
        <v>-3.8625003201096755E-2</v>
      </c>
      <c r="H2566">
        <f>INDEX(神经网络!$F$10:$BN$70,MATCH(ROUND(G2566*2,1)/2,神经网络!$D$10:$D$70,0),MATCH(ROUND(E2566*2,1)/2,神经网络!$F$8:$BN$8,0))</f>
        <v>2.201623977016133</v>
      </c>
      <c r="I2566">
        <f t="shared" si="136"/>
        <v>56728.311495813679</v>
      </c>
      <c r="J2566">
        <f t="shared" si="137"/>
        <v>1551.9093412074521</v>
      </c>
      <c r="K2566">
        <f t="shared" si="138"/>
        <v>36.553882362533251</v>
      </c>
    </row>
    <row r="2567" spans="1:11">
      <c r="A2567" s="862">
        <v>42970</v>
      </c>
      <c r="B2567">
        <v>4090.11</v>
      </c>
      <c r="C2567">
        <v>5264.5620200000003</v>
      </c>
      <c r="D2567">
        <v>2.8648449999999999</v>
      </c>
      <c r="E2567">
        <f>LN(D2567/参数实验室!$E$53)/参数实验室!$E$55</f>
        <v>0.54873880386856944</v>
      </c>
      <c r="F2567">
        <f t="shared" si="139"/>
        <v>1.2871443604206245</v>
      </c>
      <c r="G2567">
        <f>LN(F2567/参数实验室!$E$58)/参数实验室!$E$59</f>
        <v>-5.8043170484319798E-2</v>
      </c>
      <c r="H2567">
        <f>INDEX(神经网络!$F$10:$BN$70,MATCH(ROUND(G2567*2,1)/2,神经网络!$D$10:$D$70,0),MATCH(ROUND(E2567*2,1)/2,神经网络!$F$8:$BN$8,0))</f>
        <v>2.201623977016133</v>
      </c>
      <c r="I2567">
        <f t="shared" si="136"/>
        <v>63178.810896809795</v>
      </c>
      <c r="J2567">
        <f t="shared" si="137"/>
        <v>1632.061769282948</v>
      </c>
      <c r="K2567">
        <f t="shared" si="138"/>
        <v>38.711041509518125</v>
      </c>
    </row>
    <row r="2568" spans="1:11">
      <c r="A2568" s="862">
        <v>42971</v>
      </c>
      <c r="B2568">
        <v>4141.83</v>
      </c>
      <c r="C2568">
        <v>5438.9466780000002</v>
      </c>
      <c r="D2568">
        <v>2.9678079999999998</v>
      </c>
      <c r="E2568">
        <f>LN(D2568/参数实验室!$E$53)/参数实验室!$E$55</f>
        <v>0.59039516619570842</v>
      </c>
      <c r="F2568">
        <f t="shared" si="139"/>
        <v>1.3131747749183333</v>
      </c>
      <c r="G2568">
        <f>LN(F2568/参数实验室!$E$58)/参数实验室!$E$59</f>
        <v>-4.7534749042023421E-2</v>
      </c>
      <c r="H2568">
        <f>INDEX(神经网络!$F$10:$BN$70,MATCH(ROUND(G2568*2,1)/2,神经网络!$D$10:$D$70,0),MATCH(ROUND(E2568*2,1)/2,神经网络!$F$8:$BN$8,0))</f>
        <v>2.281936775948886</v>
      </c>
      <c r="I2568">
        <f t="shared" si="136"/>
        <v>64937.698638101356</v>
      </c>
      <c r="J2568">
        <f t="shared" si="137"/>
        <v>1652.6994134312263</v>
      </c>
      <c r="K2568">
        <f t="shared" si="138"/>
        <v>39.291899125977153</v>
      </c>
    </row>
    <row r="2569" spans="1:11">
      <c r="A2569" s="862">
        <v>42972</v>
      </c>
      <c r="B2569">
        <v>4388.95</v>
      </c>
      <c r="C2569">
        <v>5617.1587760000002</v>
      </c>
      <c r="D2569">
        <v>2.967517</v>
      </c>
      <c r="E2569">
        <f>LN(D2569/参数实验室!$E$53)/参数实验室!$E$55</f>
        <v>0.59027948316427525</v>
      </c>
      <c r="F2569">
        <f t="shared" si="139"/>
        <v>1.2798411410474033</v>
      </c>
      <c r="G2569">
        <f>LN(F2569/参数实验室!$E$58)/参数实验室!$E$59</f>
        <v>-6.1029657595851022E-2</v>
      </c>
      <c r="H2569">
        <f>INDEX(神经网络!$F$10:$BN$70,MATCH(ROUND(G2569*2,1)/2,神经网络!$D$10:$D$70,0),MATCH(ROUND(E2569*2,1)/2,神经网络!$F$8:$BN$8,0))</f>
        <v>2.281936775948886</v>
      </c>
      <c r="I2569">
        <f t="shared" si="136"/>
        <v>73778.998630051574</v>
      </c>
      <c r="J2569">
        <f t="shared" si="137"/>
        <v>1751.3068113802306</v>
      </c>
      <c r="K2569">
        <f t="shared" si="138"/>
        <v>42.127968754889537</v>
      </c>
    </row>
    <row r="2570" spans="1:11">
      <c r="A2570" s="862">
        <v>42973</v>
      </c>
      <c r="B2570">
        <v>4371.6000000000004</v>
      </c>
      <c r="C2570">
        <v>5815.5916049999996</v>
      </c>
      <c r="D2570">
        <v>2.943486</v>
      </c>
      <c r="E2570">
        <f>LN(D2570/参数实验室!$E$53)/参数实验室!$E$55</f>
        <v>0.5806869296159195</v>
      </c>
      <c r="F2570">
        <f t="shared" si="139"/>
        <v>1.3303119235520173</v>
      </c>
      <c r="G2570">
        <f>LN(F2570/参数实验室!$E$58)/参数实验室!$E$59</f>
        <v>-4.0729624765790465E-2</v>
      </c>
      <c r="H2570">
        <f>INDEX(神经网络!$F$10:$BN$70,MATCH(ROUND(G2570*2,1)/2,神经网络!$D$10:$D$70,0),MATCH(ROUND(E2570*2,1)/2,神经网络!$F$8:$BN$8,0))</f>
        <v>2.281936775948886</v>
      </c>
      <c r="I2570">
        <f t="shared" si="136"/>
        <v>73113.457024855496</v>
      </c>
      <c r="J2570">
        <f t="shared" si="137"/>
        <v>1744.3837037628173</v>
      </c>
      <c r="K2570">
        <f t="shared" si="138"/>
        <v>41.91363222847253</v>
      </c>
    </row>
    <row r="2571" spans="1:11">
      <c r="A2571" s="862">
        <v>42974</v>
      </c>
      <c r="B2571">
        <v>4317.29</v>
      </c>
      <c r="C2571">
        <v>5797.240562</v>
      </c>
      <c r="D2571">
        <v>2.931162</v>
      </c>
      <c r="E2571">
        <f>LN(D2571/参数实验室!$E$53)/参数实验室!$E$55</f>
        <v>0.57573708400565715</v>
      </c>
      <c r="F2571">
        <f t="shared" si="139"/>
        <v>1.3427961897393967</v>
      </c>
      <c r="G2571">
        <f>LN(F2571/参数实验室!$E$58)/参数实验室!$E$59</f>
        <v>-3.5827118060905487E-2</v>
      </c>
      <c r="H2571">
        <f>INDEX(神经网络!$F$10:$BN$70,MATCH(ROUND(G2571*2,1)/2,神经网络!$D$10:$D$70,0),MATCH(ROUND(E2571*2,1)/2,神经网络!$F$8:$BN$8,0))</f>
        <v>2.281936775948886</v>
      </c>
      <c r="I2571">
        <f t="shared" si="136"/>
        <v>71040.738579782628</v>
      </c>
      <c r="J2571">
        <f t="shared" si="137"/>
        <v>1722.7125813016225</v>
      </c>
      <c r="K2571">
        <f t="shared" si="138"/>
        <v>41.237719716487284</v>
      </c>
    </row>
    <row r="2572" spans="1:11">
      <c r="A2572" s="862">
        <v>42975</v>
      </c>
      <c r="B2572">
        <v>4318.6499999999996</v>
      </c>
      <c r="C2572">
        <v>5915.3010599999998</v>
      </c>
      <c r="D2572">
        <v>2.9336530000000001</v>
      </c>
      <c r="E2572">
        <f>LN(D2572/参数实验室!$E$53)/参数实验室!$E$55</f>
        <v>0.57673925219253219</v>
      </c>
      <c r="F2572">
        <f t="shared" si="139"/>
        <v>1.3697106873675802</v>
      </c>
      <c r="G2572">
        <f>LN(F2572/参数实验室!$E$58)/参数实验室!$E$59</f>
        <v>-2.5411183904445557E-2</v>
      </c>
      <c r="H2572">
        <f>INDEX(神经网络!$F$10:$BN$70,MATCH(ROUND(G2572*2,1)/2,神经网络!$D$10:$D$70,0),MATCH(ROUND(E2572*2,1)/2,神经网络!$F$8:$BN$8,0))</f>
        <v>2.281936775948886</v>
      </c>
      <c r="I2572">
        <f t="shared" si="136"/>
        <v>71091.805393589384</v>
      </c>
      <c r="J2572">
        <f t="shared" si="137"/>
        <v>1723.2552571724973</v>
      </c>
      <c r="K2572">
        <f t="shared" si="138"/>
        <v>41.254367336291331</v>
      </c>
    </row>
    <row r="2573" spans="1:11">
      <c r="A2573" s="862">
        <v>42976</v>
      </c>
      <c r="B2573">
        <v>4390.45</v>
      </c>
      <c r="C2573">
        <v>5909.0201530000004</v>
      </c>
      <c r="D2573">
        <v>3.038754</v>
      </c>
      <c r="E2573">
        <f>LN(D2573/参数实验室!$E$53)/参数实验室!$E$55</f>
        <v>0.61826557400362681</v>
      </c>
      <c r="F2573">
        <f t="shared" si="139"/>
        <v>1.3458802976915807</v>
      </c>
      <c r="G2573">
        <f>LN(F2573/参数实验室!$E$58)/参数实验室!$E$59</f>
        <v>-3.4623025827776328E-2</v>
      </c>
      <c r="H2573">
        <f>INDEX(神经网络!$F$10:$BN$70,MATCH(ROUND(G2573*2,1)/2,神经网络!$D$10:$D$70,0),MATCH(ROUND(E2573*2,1)/2,神经网络!$F$8:$BN$8,0))</f>
        <v>2.281936775948886</v>
      </c>
      <c r="I2573">
        <f t="shared" si="136"/>
        <v>73788.9211527015</v>
      </c>
      <c r="J2573">
        <f t="shared" si="137"/>
        <v>1751.9053509436956</v>
      </c>
      <c r="K2573">
        <f t="shared" si="138"/>
        <v>42.119239554210942</v>
      </c>
    </row>
    <row r="2574" spans="1:11">
      <c r="A2574" s="862">
        <v>42977</v>
      </c>
      <c r="B2574">
        <v>4588.45</v>
      </c>
      <c r="C2574">
        <v>5815.805515</v>
      </c>
      <c r="D2574">
        <v>3.0066950000000001</v>
      </c>
      <c r="E2574">
        <f>LN(D2574/参数实验室!$E$53)/参数实验室!$E$55</f>
        <v>0.60575300006828237</v>
      </c>
      <c r="F2574">
        <f t="shared" si="139"/>
        <v>1.267488043892818</v>
      </c>
      <c r="G2574">
        <f>LN(F2574/参数实验室!$E$58)/参数实验室!$E$59</f>
        <v>-6.6120184450330785E-2</v>
      </c>
      <c r="H2574">
        <f>INDEX(神经网络!$F$10:$BN$70,MATCH(ROUND(G2574*2,1)/2,神经网络!$D$10:$D$70,0),MATCH(ROUND(E2574*2,1)/2,神经网络!$F$8:$BN$8,0))</f>
        <v>2.281936775948886</v>
      </c>
      <c r="I2574">
        <f t="shared" si="136"/>
        <v>81382.577215637313</v>
      </c>
      <c r="J2574">
        <f t="shared" si="137"/>
        <v>1830.9125733210947</v>
      </c>
      <c r="K2574">
        <f t="shared" si="138"/>
        <v>44.449188017763923</v>
      </c>
    </row>
    <row r="2575" spans="1:11">
      <c r="A2575" s="862">
        <v>42978</v>
      </c>
      <c r="B2575">
        <v>4577.3100000000004</v>
      </c>
      <c r="C2575">
        <v>5760.8809529999999</v>
      </c>
      <c r="D2575">
        <v>3.0667719999999998</v>
      </c>
      <c r="E2575">
        <f>LN(D2575/参数实验室!$E$53)/参数实验室!$E$55</f>
        <v>0.6290933252629749</v>
      </c>
      <c r="F2575">
        <f t="shared" si="139"/>
        <v>1.2585734750322786</v>
      </c>
      <c r="G2575">
        <f>LN(F2575/参数实验室!$E$58)/参数实验室!$E$59</f>
        <v>-6.9824660289504556E-2</v>
      </c>
      <c r="H2575">
        <f>INDEX(神经网络!$F$10:$BN$70,MATCH(ROUND(G2575*2,1)/2,神经网络!$D$10:$D$70,0),MATCH(ROUND(E2575*2,1)/2,神经网络!$F$8:$BN$8,0))</f>
        <v>2.3536305171608203</v>
      </c>
      <c r="I2575">
        <f t="shared" si="136"/>
        <v>80931.70421059418</v>
      </c>
      <c r="J2575">
        <f t="shared" si="137"/>
        <v>1826.4674194964271</v>
      </c>
      <c r="K2575">
        <f t="shared" si="138"/>
        <v>44.310510741498888</v>
      </c>
    </row>
    <row r="2576" spans="1:11">
      <c r="A2576" s="862">
        <v>42979</v>
      </c>
      <c r="B2576">
        <v>4740.6000000000004</v>
      </c>
      <c r="C2576">
        <v>5674.8629799999999</v>
      </c>
      <c r="D2576">
        <v>3.1424979999999998</v>
      </c>
      <c r="E2576">
        <f>LN(D2576/参数实验室!$E$53)/参数实验室!$E$55</f>
        <v>0.65787043553005098</v>
      </c>
      <c r="F2576">
        <f t="shared" si="139"/>
        <v>1.1970769480656456</v>
      </c>
      <c r="G2576">
        <f>LN(F2576/参数实验室!$E$58)/参数实验室!$E$59</f>
        <v>-9.6117857760027167E-2</v>
      </c>
      <c r="H2576">
        <f>INDEX(神经网络!$F$10:$BN$70,MATCH(ROUND(G2576*2,1)/2,神经网络!$D$10:$D$70,0),MATCH(ROUND(E2576*2,1)/2,神经网络!$F$8:$BN$8,0))</f>
        <v>2.3195979214163072</v>
      </c>
      <c r="I2576">
        <f t="shared" si="136"/>
        <v>87726.966660725826</v>
      </c>
      <c r="J2576">
        <f t="shared" si="137"/>
        <v>1891.6244363752428</v>
      </c>
      <c r="K2576">
        <f t="shared" si="138"/>
        <v>46.376524310940638</v>
      </c>
    </row>
    <row r="2577" spans="1:11">
      <c r="A2577" s="862">
        <v>42980</v>
      </c>
      <c r="B2577">
        <v>4928.03</v>
      </c>
      <c r="C2577">
        <v>5574.8688460000003</v>
      </c>
      <c r="D2577">
        <v>2.9199090000000001</v>
      </c>
      <c r="E2577">
        <f>LN(D2577/参数实验室!$E$53)/参数实验室!$E$55</f>
        <v>0.57119918671376746</v>
      </c>
      <c r="F2577">
        <f t="shared" si="139"/>
        <v>1.1312570836622342</v>
      </c>
      <c r="G2577">
        <f>LN(F2577/参数实验室!$E$58)/参数实验室!$E$59</f>
        <v>-0.12580004959196434</v>
      </c>
      <c r="H2577">
        <f>INDEX(神经网络!$F$10:$BN$70,MATCH(ROUND(G2577*2,1)/2,神经网络!$D$10:$D$70,0),MATCH(ROUND(E2577*2,1)/2,神经网络!$F$8:$BN$8,0))</f>
        <v>2.1117364876497966</v>
      </c>
      <c r="I2577">
        <f t="shared" si="136"/>
        <v>95772.440312674793</v>
      </c>
      <c r="J2577">
        <f t="shared" si="137"/>
        <v>1966.4139499620906</v>
      </c>
      <c r="K2577">
        <f t="shared" si="138"/>
        <v>48.704109485452513</v>
      </c>
    </row>
    <row r="2578" spans="1:11">
      <c r="A2578" s="862">
        <v>42981</v>
      </c>
      <c r="B2578">
        <v>4623.51</v>
      </c>
      <c r="C2578">
        <v>5675.2395329999999</v>
      </c>
      <c r="D2578">
        <v>2.9247350000000001</v>
      </c>
      <c r="E2578">
        <f>LN(D2578/参数实验室!$E$53)/参数实验室!$E$55</f>
        <v>0.57314746293019925</v>
      </c>
      <c r="F2578">
        <f t="shared" si="139"/>
        <v>1.2274742637087408</v>
      </c>
      <c r="G2578">
        <f>LN(F2578/参数实验室!$E$58)/参数实验室!$E$59</f>
        <v>-8.2956667411143895E-2</v>
      </c>
      <c r="H2578">
        <f>INDEX(神经网络!$F$10:$BN$70,MATCH(ROUND(G2578*2,1)/2,神经网络!$D$10:$D$70,0),MATCH(ROUND(E2578*2,1)/2,神经网络!$F$8:$BN$8,0))</f>
        <v>2.1562203275328176</v>
      </c>
      <c r="I2578">
        <f t="shared" si="136"/>
        <v>83274.951530294507</v>
      </c>
      <c r="J2578">
        <f t="shared" si="137"/>
        <v>1844.9024380511535</v>
      </c>
      <c r="K2578">
        <f t="shared" si="138"/>
        <v>45.137861933914117</v>
      </c>
    </row>
    <row r="2579" spans="1:11">
      <c r="A2579" s="862">
        <v>42982</v>
      </c>
      <c r="B2579">
        <v>4527.3999999999996</v>
      </c>
      <c r="C2579">
        <v>5685.6029319999998</v>
      </c>
      <c r="D2579">
        <v>2.7516219999999998</v>
      </c>
      <c r="E2579">
        <f>LN(D2579/参数实验室!$E$53)/参数实验室!$E$55</f>
        <v>0.50116679801767894</v>
      </c>
      <c r="F2579">
        <f t="shared" si="139"/>
        <v>1.2558207651190529</v>
      </c>
      <c r="G2579">
        <f>LN(F2579/参数实验室!$E$58)/参数实验室!$E$59</f>
        <v>-7.097386074623814E-2</v>
      </c>
      <c r="H2579">
        <f>INDEX(神经网络!$F$10:$BN$70,MATCH(ROUND(G2579*2,1)/2,神经网络!$D$10:$D$70,0),MATCH(ROUND(E2579*2,1)/2,神经网络!$F$8:$BN$8,0))</f>
        <v>2.1129284620386226</v>
      </c>
      <c r="I2579">
        <f t="shared" si="136"/>
        <v>79542.412991587655</v>
      </c>
      <c r="J2579">
        <f t="shared" si="137"/>
        <v>1806.5520130880632</v>
      </c>
      <c r="K2579">
        <f t="shared" si="138"/>
        <v>44.029960064986092</v>
      </c>
    </row>
    <row r="2580" spans="1:11">
      <c r="A2580" s="862">
        <v>42983</v>
      </c>
      <c r="B2580">
        <v>4040.3</v>
      </c>
      <c r="C2580">
        <v>5466.8599199999999</v>
      </c>
      <c r="D2580">
        <v>2.787426</v>
      </c>
      <c r="E2580">
        <f>LN(D2580/参数实验室!$E$53)/参数实验室!$E$55</f>
        <v>0.51641868731554641</v>
      </c>
      <c r="F2580">
        <f t="shared" si="139"/>
        <v>1.3530826720788058</v>
      </c>
      <c r="G2580">
        <f>LN(F2580/参数实验室!$E$58)/参数实验室!$E$59</f>
        <v>-3.1821798591562707E-2</v>
      </c>
      <c r="H2580">
        <f>INDEX(神经网络!$F$10:$BN$70,MATCH(ROUND(G2580*2,1)/2,神经网络!$D$10:$D$70,0),MATCH(ROUND(E2580*2,1)/2,神经网络!$F$8:$BN$8,0))</f>
        <v>2.1129284620386226</v>
      </c>
      <c r="I2580">
        <f t="shared" si="136"/>
        <v>61460.148480196149</v>
      </c>
      <c r="J2580">
        <f t="shared" si="137"/>
        <v>1612.1862655121488</v>
      </c>
      <c r="K2580">
        <f t="shared" si="138"/>
        <v>38.12223797891734</v>
      </c>
    </row>
    <row r="2581" spans="1:11">
      <c r="A2581" s="862">
        <v>42984</v>
      </c>
      <c r="B2581">
        <v>4490.29</v>
      </c>
      <c r="C2581">
        <v>5435.0744080000004</v>
      </c>
      <c r="D2581">
        <v>2.8620420000000002</v>
      </c>
      <c r="E2581">
        <f>LN(D2581/参数实验室!$E$53)/参数实验室!$E$55</f>
        <v>0.5475839535609196</v>
      </c>
      <c r="F2581">
        <f t="shared" si="139"/>
        <v>1.2104061002741473</v>
      </c>
      <c r="G2581">
        <f>LN(F2581/参数实验室!$E$58)/参数实验室!$E$59</f>
        <v>-9.0306036226411951E-2</v>
      </c>
      <c r="H2581">
        <f>INDEX(神经网络!$F$10:$BN$70,MATCH(ROUND(G2581*2,1)/2,神经网络!$D$10:$D$70,0),MATCH(ROUND(E2581*2,1)/2,神经网络!$F$8:$BN$8,0))</f>
        <v>2.1562203275328176</v>
      </c>
      <c r="I2581">
        <f t="shared" si="136"/>
        <v>75923.456908591746</v>
      </c>
      <c r="J2581">
        <f t="shared" si="137"/>
        <v>1791.7441442879358</v>
      </c>
      <c r="K2581">
        <f t="shared" si="138"/>
        <v>42.374050530950548</v>
      </c>
    </row>
    <row r="2582" spans="1:11">
      <c r="A2582" s="862">
        <v>42985</v>
      </c>
      <c r="B2582">
        <v>4507.45</v>
      </c>
      <c r="C2582">
        <v>5392.5684039999996</v>
      </c>
      <c r="D2582">
        <v>2.8458380000000001</v>
      </c>
      <c r="E2582">
        <f>LN(D2582/参数实验室!$E$53)/参数实验室!$E$55</f>
        <v>0.54088557415522975</v>
      </c>
      <c r="F2582">
        <f t="shared" si="139"/>
        <v>1.19636788073079</v>
      </c>
      <c r="G2582">
        <f>LN(F2582/参数实验室!$E$58)/参数实验室!$E$59</f>
        <v>-9.6428837870306761E-2</v>
      </c>
      <c r="H2582">
        <f>INDEX(神经网络!$F$10:$BN$70,MATCH(ROUND(G2582*2,1)/2,神经网络!$D$10:$D$70,0),MATCH(ROUND(E2582*2,1)/2,神经网络!$F$8:$BN$8,0))</f>
        <v>2.1562203275328176</v>
      </c>
      <c r="I2582">
        <f t="shared" si="136"/>
        <v>76549.078895427418</v>
      </c>
      <c r="J2582">
        <f t="shared" si="137"/>
        <v>1798.5914368939771</v>
      </c>
      <c r="K2582">
        <f t="shared" si="138"/>
        <v>42.560571192099928</v>
      </c>
    </row>
    <row r="2583" spans="1:11">
      <c r="A2583" s="862">
        <v>42986</v>
      </c>
      <c r="B2583">
        <v>4599.26</v>
      </c>
      <c r="C2583">
        <v>5259.6751910000003</v>
      </c>
      <c r="D2583">
        <v>2.6661950000000001</v>
      </c>
      <c r="E2583">
        <f>LN(D2583/参数实验室!$E$53)/参数实验室!$E$55</f>
        <v>0.46395951178732187</v>
      </c>
      <c r="F2583">
        <f t="shared" si="139"/>
        <v>1.143591619303975</v>
      </c>
      <c r="G2583">
        <f>LN(F2583/参数实验室!$E$58)/参数实验室!$E$59</f>
        <v>-0.12010833538140135</v>
      </c>
      <c r="H2583">
        <f>INDEX(神经网络!$F$10:$BN$70,MATCH(ROUND(G2583*2,1)/2,神经网络!$D$10:$D$70,0),MATCH(ROUND(E2583*2,1)/2,神经网络!$F$8:$BN$8,0))</f>
        <v>1.9712385297129424</v>
      </c>
      <c r="I2583">
        <f t="shared" ref="I2583:I2646" si="140">I2582*(1+(B2583-B2582)/B2582*H2582)</f>
        <v>79911.036052552532</v>
      </c>
      <c r="J2583">
        <f t="shared" ref="J2583:J2646" si="141">J2582*B2583/B2582</f>
        <v>1835.2260484418005</v>
      </c>
      <c r="K2583">
        <f t="shared" ref="K2583:K2646" si="142">I2583/J2583</f>
        <v>43.542884605632658</v>
      </c>
    </row>
    <row r="2584" spans="1:11">
      <c r="A2584" s="862">
        <v>42987</v>
      </c>
      <c r="B2584">
        <v>4171.88</v>
      </c>
      <c r="C2584">
        <v>5138.0301680000002</v>
      </c>
      <c r="D2584">
        <v>2.6554000000000002</v>
      </c>
      <c r="E2584">
        <f>LN(D2584/参数实验室!$E$53)/参数实验室!$E$55</f>
        <v>0.45917318222366005</v>
      </c>
      <c r="F2584">
        <f t="shared" si="139"/>
        <v>1.2315862795670058</v>
      </c>
      <c r="G2584">
        <f>LN(F2584/参数实验室!$E$58)/参数实验室!$E$59</f>
        <v>-8.1201354662998451E-2</v>
      </c>
      <c r="H2584">
        <f>INDEX(神经网络!$F$10:$BN$70,MATCH(ROUND(G2584*2,1)/2,神经网络!$D$10:$D$70,0),MATCH(ROUND(E2584*2,1)/2,神经网络!$F$8:$BN$8,0))</f>
        <v>1.9712385297129424</v>
      </c>
      <c r="I2584">
        <f t="shared" si="140"/>
        <v>65273.358566547242</v>
      </c>
      <c r="J2584">
        <f t="shared" si="141"/>
        <v>1664.6901560193116</v>
      </c>
      <c r="K2584">
        <f t="shared" si="142"/>
        <v>39.210515140326223</v>
      </c>
    </row>
    <row r="2585" spans="1:11">
      <c r="A2585" s="862">
        <v>42988</v>
      </c>
      <c r="B2585">
        <v>4118.6099999999997</v>
      </c>
      <c r="C2585">
        <v>5160.6897010000002</v>
      </c>
      <c r="D2585">
        <v>2.5987930000000001</v>
      </c>
      <c r="E2585">
        <f>LN(D2585/参数实验室!$E$53)/参数实验室!$E$55</f>
        <v>0.43375162807920409</v>
      </c>
      <c r="F2585">
        <f t="shared" si="139"/>
        <v>1.2530173289046549</v>
      </c>
      <c r="G2585">
        <f>LN(F2585/参数实验室!$E$58)/参数实验室!$E$59</f>
        <v>-7.2146830375140233E-2</v>
      </c>
      <c r="H2585">
        <f>INDEX(神经网络!$F$10:$BN$70,MATCH(ROUND(G2585*2,1)/2,神经网络!$D$10:$D$70,0),MATCH(ROUND(E2585*2,1)/2,神经网络!$F$8:$BN$8,0))</f>
        <v>2.0165041590952</v>
      </c>
      <c r="I2585">
        <f t="shared" si="140"/>
        <v>63630.402207867759</v>
      </c>
      <c r="J2585">
        <f t="shared" si="141"/>
        <v>1643.434020988786</v>
      </c>
      <c r="K2585">
        <f t="shared" si="142"/>
        <v>38.717953623464595</v>
      </c>
    </row>
    <row r="2586" spans="1:11">
      <c r="A2586" s="862">
        <v>42989</v>
      </c>
      <c r="B2586">
        <v>4203.72</v>
      </c>
      <c r="C2586">
        <v>5028.6271189999998</v>
      </c>
      <c r="D2586">
        <v>2.564543</v>
      </c>
      <c r="E2586">
        <f>LN(D2586/参数实验室!$E$53)/参数实验室!$E$55</f>
        <v>0.41810006433762975</v>
      </c>
      <c r="F2586">
        <f t="shared" si="139"/>
        <v>1.1962326508425869</v>
      </c>
      <c r="G2586">
        <f>LN(F2586/参数实验室!$E$58)/参数实验室!$E$59</f>
        <v>-9.648816741797496E-2</v>
      </c>
      <c r="H2586">
        <f>INDEX(神经网络!$F$10:$BN$70,MATCH(ROUND(G2586*2,1)/2,神经网络!$D$10:$D$70,0),MATCH(ROUND(E2586*2,1)/2,神经网络!$F$8:$BN$8,0))</f>
        <v>1.8682522971890045</v>
      </c>
      <c r="I2586">
        <f t="shared" si="140"/>
        <v>66281.914906576145</v>
      </c>
      <c r="J2586">
        <f t="shared" si="141"/>
        <v>1677.3951558197984</v>
      </c>
      <c r="K2586">
        <f t="shared" si="142"/>
        <v>39.514788555700811</v>
      </c>
    </row>
    <row r="2587" spans="1:11">
      <c r="A2587" s="862">
        <v>42990</v>
      </c>
      <c r="B2587">
        <v>4231.63</v>
      </c>
      <c r="C2587">
        <v>4897.9667419999996</v>
      </c>
      <c r="D2587">
        <v>2.5310239999999999</v>
      </c>
      <c r="E2587">
        <f>LN(D2587/参数实验室!$E$53)/参数实验室!$E$55</f>
        <v>0.40257883995913585</v>
      </c>
      <c r="F2587">
        <f t="shared" si="139"/>
        <v>1.1574657382616154</v>
      </c>
      <c r="G2587">
        <f>LN(F2587/参数实验室!$E$58)/参数实验室!$E$59</f>
        <v>-0.11377909230558982</v>
      </c>
      <c r="H2587">
        <f>INDEX(神经网络!$F$10:$BN$70,MATCH(ROUND(G2587*2,1)/2,神经网络!$D$10:$D$70,0),MATCH(ROUND(E2587*2,1)/2,神经网络!$F$8:$BN$8,0))</f>
        <v>1.8682522971890045</v>
      </c>
      <c r="I2587">
        <f t="shared" si="140"/>
        <v>67104.075443775466</v>
      </c>
      <c r="J2587">
        <f t="shared" si="141"/>
        <v>1688.5319819640065</v>
      </c>
      <c r="K2587">
        <f t="shared" si="142"/>
        <v>39.741074590558682</v>
      </c>
    </row>
    <row r="2588" spans="1:11">
      <c r="A2588" s="862">
        <v>42991</v>
      </c>
      <c r="B2588">
        <v>4031.57</v>
      </c>
      <c r="C2588">
        <v>4709.3555990000004</v>
      </c>
      <c r="D2588">
        <v>2.367972</v>
      </c>
      <c r="E2588">
        <f>LN(D2588/参数实验室!$E$53)/参数实验室!$E$55</f>
        <v>0.32401898731656936</v>
      </c>
      <c r="F2588">
        <f t="shared" si="139"/>
        <v>1.1681195164662899</v>
      </c>
      <c r="G2588">
        <f>LN(F2588/参数实验室!$E$58)/参数实验室!$E$59</f>
        <v>-0.10897022307942107</v>
      </c>
      <c r="H2588">
        <f>INDEX(神经网络!$F$10:$BN$70,MATCH(ROUND(G2588*2,1)/2,神经网络!$D$10:$D$70,0),MATCH(ROUND(E2588*2,1)/2,神经网络!$F$8:$BN$8,0))</f>
        <v>1.6488999185355431</v>
      </c>
      <c r="I2588">
        <f t="shared" si="140"/>
        <v>61177.047168547841</v>
      </c>
      <c r="J2588">
        <f t="shared" si="141"/>
        <v>1608.702765252782</v>
      </c>
      <c r="K2588">
        <f t="shared" si="142"/>
        <v>38.02880711710273</v>
      </c>
    </row>
    <row r="2589" spans="1:11">
      <c r="A2589" s="862">
        <v>42992</v>
      </c>
      <c r="B2589">
        <v>3874.68</v>
      </c>
      <c r="C2589">
        <v>4643.8073059999997</v>
      </c>
      <c r="D2589">
        <v>1.9952110000000001</v>
      </c>
      <c r="E2589">
        <f>LN(D2589/参数实验室!$E$53)/参数实验室!$E$55</f>
        <v>0.12194603420517328</v>
      </c>
      <c r="F2589">
        <f t="shared" si="139"/>
        <v>1.1985008583934673</v>
      </c>
      <c r="G2589">
        <f>LN(F2589/参数实验室!$E$58)/参数实验室!$E$59</f>
        <v>-9.5493920454763723E-2</v>
      </c>
      <c r="H2589">
        <f>INDEX(神经网络!$F$10:$BN$70,MATCH(ROUND(G2589*2,1)/2,神经网络!$D$10:$D$70,0),MATCH(ROUND(E2589*2,1)/2,神经网络!$F$8:$BN$8,0))</f>
        <v>0.17310012896472174</v>
      </c>
      <c r="I2589">
        <f t="shared" si="140"/>
        <v>57251.466866227245</v>
      </c>
      <c r="J2589">
        <f t="shared" si="141"/>
        <v>1546.0995171780842</v>
      </c>
      <c r="K2589">
        <f t="shared" si="142"/>
        <v>37.029613055388374</v>
      </c>
    </row>
    <row r="2590" spans="1:11">
      <c r="A2590" s="862">
        <v>42993</v>
      </c>
      <c r="B2590">
        <v>3387.13</v>
      </c>
      <c r="C2590">
        <v>4497.0236690000002</v>
      </c>
      <c r="D2590">
        <v>2.2632089999999998</v>
      </c>
      <c r="E2590">
        <f>LN(D2590/参数实验室!$E$53)/参数实验室!$E$55</f>
        <v>0.27063494661718412</v>
      </c>
      <c r="F2590">
        <f t="shared" si="139"/>
        <v>1.3276796783707741</v>
      </c>
      <c r="G2590">
        <f>LN(F2590/参数实验室!$E$58)/参数实验室!$E$59</f>
        <v>-4.1769165279308254E-2</v>
      </c>
      <c r="H2590">
        <f>INDEX(神经网络!$F$10:$BN$70,MATCH(ROUND(G2590*2,1)/2,神经网络!$D$10:$D$70,0),MATCH(ROUND(E2590*2,1)/2,神经网络!$F$8:$BN$8,0))</f>
        <v>1.5968066683740625</v>
      </c>
      <c r="I2590">
        <f t="shared" si="140"/>
        <v>56004.464350646071</v>
      </c>
      <c r="J2590">
        <f t="shared" si="141"/>
        <v>1351.5542077331299</v>
      </c>
      <c r="K2590">
        <f t="shared" si="142"/>
        <v>41.437083344647014</v>
      </c>
    </row>
    <row r="2591" spans="1:11">
      <c r="A2591" s="862">
        <v>42994</v>
      </c>
      <c r="B2591">
        <v>3697.86</v>
      </c>
      <c r="C2591">
        <v>4528.1121290000001</v>
      </c>
      <c r="D2591">
        <v>2.2658879999999999</v>
      </c>
      <c r="E2591">
        <f>LN(D2591/参数实验室!$E$53)/参数实验室!$E$55</f>
        <v>0.27203061525011907</v>
      </c>
      <c r="F2591">
        <f t="shared" si="139"/>
        <v>1.2245223261562093</v>
      </c>
      <c r="G2591">
        <f>LN(F2591/参数实验室!$E$58)/参数实验室!$E$59</f>
        <v>-8.4220402535644306E-2</v>
      </c>
      <c r="H2591">
        <f>INDEX(神经网络!$F$10:$BN$70,MATCH(ROUND(G2591*2,1)/2,神经网络!$D$10:$D$70,0),MATCH(ROUND(E2591*2,1)/2,神经网络!$F$8:$BN$8,0))</f>
        <v>1.5365773435909662</v>
      </c>
      <c r="I2591">
        <f t="shared" si="140"/>
        <v>64208.476692081065</v>
      </c>
      <c r="J2591">
        <f t="shared" si="141"/>
        <v>1475.5436734368129</v>
      </c>
      <c r="K2591">
        <f t="shared" si="142"/>
        <v>43.515131302435599</v>
      </c>
    </row>
    <row r="2592" spans="1:11">
      <c r="A2592" s="862">
        <v>42995</v>
      </c>
      <c r="B2592">
        <v>3579.77</v>
      </c>
      <c r="C2592">
        <v>4451.5788480000001</v>
      </c>
      <c r="D2592">
        <v>2.264786</v>
      </c>
      <c r="E2592">
        <f>LN(D2592/参数实验室!$E$53)/参数实验室!$E$55</f>
        <v>0.27145671030772173</v>
      </c>
      <c r="F2592">
        <f t="shared" si="139"/>
        <v>1.2435376708559489</v>
      </c>
      <c r="G2592">
        <f>LN(F2592/参数实验室!$E$58)/参数实验室!$E$59</f>
        <v>-7.6132691504913322E-2</v>
      </c>
      <c r="H2592">
        <f>INDEX(神经网络!$F$10:$BN$70,MATCH(ROUND(G2592*2,1)/2,神经网络!$D$10:$D$70,0),MATCH(ROUND(E2592*2,1)/2,神经网络!$F$8:$BN$8,0))</f>
        <v>1.5365773435909662</v>
      </c>
      <c r="I2592">
        <f t="shared" si="140"/>
        <v>61057.75930385344</v>
      </c>
      <c r="J2592">
        <f t="shared" si="141"/>
        <v>1428.4226487370802</v>
      </c>
      <c r="K2592">
        <f t="shared" si="142"/>
        <v>42.744883216348327</v>
      </c>
    </row>
    <row r="2593" spans="1:11">
      <c r="A2593" s="862">
        <v>42996</v>
      </c>
      <c r="B2593">
        <v>3701.85</v>
      </c>
      <c r="C2593">
        <v>4522.6070440000003</v>
      </c>
      <c r="D2593">
        <v>2.4791509999999999</v>
      </c>
      <c r="E2593">
        <f>LN(D2593/参数实验室!$E$53)/参数实验室!$E$55</f>
        <v>0.37814874445934993</v>
      </c>
      <c r="F2593">
        <f t="shared" si="139"/>
        <v>1.2217153704228967</v>
      </c>
      <c r="G2593">
        <f>LN(F2593/参数实验室!$E$58)/参数实验室!$E$59</f>
        <v>-8.5424899313719035E-2</v>
      </c>
      <c r="H2593">
        <f>INDEX(神经网络!$F$10:$BN$70,MATCH(ROUND(G2593*2,1)/2,神经网络!$D$10:$D$70,0),MATCH(ROUND(E2593*2,1)/2,神经网络!$F$8:$BN$8,0))</f>
        <v>1.8682522971890045</v>
      </c>
      <c r="I2593">
        <f t="shared" si="140"/>
        <v>64257.278236178412</v>
      </c>
      <c r="J2593">
        <f t="shared" si="141"/>
        <v>1477.13578867563</v>
      </c>
      <c r="K2593">
        <f t="shared" si="142"/>
        <v>43.501266930774307</v>
      </c>
    </row>
    <row r="2594" spans="1:11">
      <c r="A2594" s="862">
        <v>42997</v>
      </c>
      <c r="B2594">
        <v>3980.17</v>
      </c>
      <c r="C2594">
        <v>4448.8702679999997</v>
      </c>
      <c r="D2594">
        <v>2.381097</v>
      </c>
      <c r="E2594">
        <f>LN(D2594/参数实验室!$E$53)/参数实验室!$E$55</f>
        <v>0.33053997100850041</v>
      </c>
      <c r="F2594">
        <f t="shared" si="139"/>
        <v>1.1177588565312535</v>
      </c>
      <c r="G2594">
        <f>LN(F2594/参数实验室!$E$58)/参数实验室!$E$59</f>
        <v>-0.13210030209494428</v>
      </c>
      <c r="H2594">
        <f>INDEX(神经网络!$F$10:$BN$70,MATCH(ROUND(G2594*2,1)/2,神经网络!$D$10:$D$70,0),MATCH(ROUND(E2594*2,1)/2,神经网络!$F$8:$BN$8,0))</f>
        <v>1.7076645669861075</v>
      </c>
      <c r="I2594">
        <f t="shared" si="140"/>
        <v>73283.031346742995</v>
      </c>
      <c r="J2594">
        <f t="shared" si="141"/>
        <v>1588.1928095447095</v>
      </c>
      <c r="K2594">
        <f t="shared" si="142"/>
        <v>46.142402173292297</v>
      </c>
    </row>
    <row r="2595" spans="1:11">
      <c r="A2595" s="862">
        <v>42998</v>
      </c>
      <c r="B2595">
        <v>3916.37</v>
      </c>
      <c r="C2595">
        <v>4444.3888500000003</v>
      </c>
      <c r="D2595">
        <v>2.3596560000000002</v>
      </c>
      <c r="E2595">
        <f>LN(D2595/参数实验室!$E$53)/参数实验室!$E$55</f>
        <v>0.31986856004283298</v>
      </c>
      <c r="F2595">
        <f t="shared" si="139"/>
        <v>1.1348235355699283</v>
      </c>
      <c r="G2595">
        <f>LN(F2595/参数实验室!$E$58)/参数实验室!$E$59</f>
        <v>-0.12414797399249183</v>
      </c>
      <c r="H2595">
        <f>INDEX(神经网络!$F$10:$BN$70,MATCH(ROUND(G2595*2,1)/2,神经网络!$D$10:$D$70,0),MATCH(ROUND(E2595*2,1)/2,神经网络!$F$8:$BN$8,0))</f>
        <v>1.6488999185355431</v>
      </c>
      <c r="I2595">
        <f t="shared" si="140"/>
        <v>71277.058502291591</v>
      </c>
      <c r="J2595">
        <f t="shared" si="141"/>
        <v>1562.7349267786585</v>
      </c>
      <c r="K2595">
        <f t="shared" si="142"/>
        <v>45.610459765699652</v>
      </c>
    </row>
    <row r="2596" spans="1:11">
      <c r="A2596" s="862">
        <v>42999</v>
      </c>
      <c r="B2596">
        <v>3896.09</v>
      </c>
      <c r="C2596">
        <v>4205.9616740000001</v>
      </c>
      <c r="D2596">
        <v>2.1930939999999999</v>
      </c>
      <c r="E2596">
        <f>LN(D2596/参数实验室!$E$53)/参数实验室!$E$55</f>
        <v>0.23350765724241501</v>
      </c>
      <c r="F2596">
        <f t="shared" si="139"/>
        <v>1.0795340133313143</v>
      </c>
      <c r="G2596">
        <f>LN(F2596/参数实验室!$E$58)/参数实验室!$E$59</f>
        <v>-0.15036321824365034</v>
      </c>
      <c r="H2596">
        <f>INDEX(神经网络!$F$10:$BN$70,MATCH(ROUND(G2596*2,1)/2,神经网络!$D$10:$D$70,0),MATCH(ROUND(E2596*2,1)/2,神经网络!$F$8:$BN$8,0))</f>
        <v>1.4841897078701616</v>
      </c>
      <c r="I2596">
        <f t="shared" si="140"/>
        <v>70668.463613344473</v>
      </c>
      <c r="J2596">
        <f t="shared" si="141"/>
        <v>1554.6426718806099</v>
      </c>
      <c r="K2596">
        <f t="shared" si="142"/>
        <v>45.456402870930276</v>
      </c>
    </row>
    <row r="2597" spans="1:11">
      <c r="A2597" s="862">
        <v>43000</v>
      </c>
      <c r="B2597">
        <v>3668.1</v>
      </c>
      <c r="C2597">
        <v>4261.0680309999998</v>
      </c>
      <c r="D2597">
        <v>2.1916899999999999</v>
      </c>
      <c r="E2597">
        <f>LN(D2597/参数实验室!$E$53)/参数实验室!$E$55</f>
        <v>0.23275214745623427</v>
      </c>
      <c r="F2597">
        <f t="shared" si="139"/>
        <v>1.1616553613587415</v>
      </c>
      <c r="G2597">
        <f>LN(F2597/参数实验室!$E$58)/参数实验室!$E$59</f>
        <v>-0.11188273336679408</v>
      </c>
      <c r="H2597">
        <f>INDEX(神经网络!$F$10:$BN$70,MATCH(ROUND(G2597*2,1)/2,神经网络!$D$10:$D$70,0),MATCH(ROUND(E2597*2,1)/2,神经网络!$F$8:$BN$8,0))</f>
        <v>1.5365773435909662</v>
      </c>
      <c r="I2597">
        <f t="shared" si="140"/>
        <v>64530.816947747226</v>
      </c>
      <c r="J2597">
        <f t="shared" si="141"/>
        <v>1463.6686484976642</v>
      </c>
      <c r="K2597">
        <f t="shared" si="142"/>
        <v>44.088405537676039</v>
      </c>
    </row>
    <row r="2598" spans="1:11">
      <c r="A2598" s="862">
        <v>43001</v>
      </c>
      <c r="B2598">
        <v>3635.22</v>
      </c>
      <c r="C2598">
        <v>4091.4371120000001</v>
      </c>
      <c r="D2598">
        <v>2.2825340000000001</v>
      </c>
      <c r="E2598">
        <f>LN(D2598/参数实验室!$E$53)/参数实验室!$E$55</f>
        <v>0.28066581232520788</v>
      </c>
      <c r="F2598">
        <f t="shared" si="139"/>
        <v>1.1254991752906289</v>
      </c>
      <c r="G2598">
        <f>LN(F2598/参数实验室!$E$58)/参数实验室!$E$59</f>
        <v>-0.1284782901278011</v>
      </c>
      <c r="H2598">
        <f>INDEX(神经网络!$F$10:$BN$70,MATCH(ROUND(G2598*2,1)/2,神经网络!$D$10:$D$70,0),MATCH(ROUND(E2598*2,1)/2,神经网络!$F$8:$BN$8,0))</f>
        <v>1.5964582988609808</v>
      </c>
      <c r="I2598">
        <f t="shared" si="140"/>
        <v>63642.00019753282</v>
      </c>
      <c r="J2598">
        <f t="shared" si="141"/>
        <v>1450.5486612665081</v>
      </c>
      <c r="K2598">
        <f t="shared" si="142"/>
        <v>43.874433100345279</v>
      </c>
    </row>
    <row r="2599" spans="1:11">
      <c r="A2599" s="862">
        <v>43002</v>
      </c>
      <c r="B2599">
        <v>3781.92</v>
      </c>
      <c r="C2599">
        <v>3982.0260549999998</v>
      </c>
      <c r="D2599">
        <v>2.222429</v>
      </c>
      <c r="E2599">
        <f>LN(D2599/参数实验室!$E$53)/参数实验室!$E$55</f>
        <v>0.24918352195728183</v>
      </c>
      <c r="F2599">
        <f t="shared" si="139"/>
        <v>1.0529112342408089</v>
      </c>
      <c r="G2599">
        <f>LN(F2599/参数实验室!$E$58)/参数实验室!$E$59</f>
        <v>-0.16346911092957439</v>
      </c>
      <c r="H2599">
        <f>INDEX(神经网络!$F$10:$BN$70,MATCH(ROUND(G2599*2,1)/2,神经网络!$D$10:$D$70,0),MATCH(ROUND(E2599*2,1)/2,神经网络!$F$8:$BN$8,0))</f>
        <v>1.4841897078701616</v>
      </c>
      <c r="I2599">
        <f t="shared" si="140"/>
        <v>67742.160289024861</v>
      </c>
      <c r="J2599">
        <f t="shared" si="141"/>
        <v>1509.0858305733993</v>
      </c>
      <c r="K2599">
        <f t="shared" si="142"/>
        <v>44.889534390025538</v>
      </c>
    </row>
    <row r="2600" spans="1:11">
      <c r="A2600" s="862">
        <v>43003</v>
      </c>
      <c r="B2600">
        <v>3774</v>
      </c>
      <c r="C2600">
        <v>3934.1497429999999</v>
      </c>
      <c r="D2600">
        <v>2.342873</v>
      </c>
      <c r="E2600">
        <f>LN(D2600/参数实验室!$E$53)/参数实验室!$E$55</f>
        <v>0.3114476092058131</v>
      </c>
      <c r="F2600">
        <f t="shared" si="139"/>
        <v>1.0424350140434553</v>
      </c>
      <c r="G2600">
        <f>LN(F2600/参数实验室!$E$58)/参数实验室!$E$59</f>
        <v>-0.1687174390741327</v>
      </c>
      <c r="H2600">
        <f>INDEX(神经网络!$F$10:$BN$70,MATCH(ROUND(G2600*2,1)/2,神经网络!$D$10:$D$70,0),MATCH(ROUND(E2600*2,1)/2,神经网络!$F$8:$BN$8,0))</f>
        <v>1.5964582988609808</v>
      </c>
      <c r="I2600">
        <f t="shared" si="140"/>
        <v>67531.607353121479</v>
      </c>
      <c r="J2600">
        <f t="shared" si="141"/>
        <v>1505.9255416783033</v>
      </c>
      <c r="K2600">
        <f t="shared" si="142"/>
        <v>44.843921883322182</v>
      </c>
    </row>
    <row r="2601" spans="1:11">
      <c r="A2601" s="862">
        <v>43004</v>
      </c>
      <c r="B2601">
        <v>3947.45</v>
      </c>
      <c r="C2601">
        <v>3977.1310100000001</v>
      </c>
      <c r="D2601">
        <v>2.3205249999999999</v>
      </c>
      <c r="E2601">
        <f>LN(D2601/参数实验室!$E$53)/参数实验室!$E$55</f>
        <v>0.30014026322039422</v>
      </c>
      <c r="F2601">
        <f t="shared" si="139"/>
        <v>1.0075190338066347</v>
      </c>
      <c r="G2601">
        <f>LN(F2601/参数实验室!$E$58)/参数实验室!$E$59</f>
        <v>-0.18659839194566133</v>
      </c>
      <c r="H2601">
        <f>INDEX(神经网络!$F$10:$BN$70,MATCH(ROUND(G2601*2,1)/2,神经网络!$D$10:$D$70,0),MATCH(ROUND(E2601*2,1)/2,神经网络!$F$8:$BN$8,0))</f>
        <v>1.5361104487326809</v>
      </c>
      <c r="I2601">
        <f t="shared" si="140"/>
        <v>72486.532223753005</v>
      </c>
      <c r="J2601">
        <f t="shared" si="141"/>
        <v>1575.1366665336561</v>
      </c>
      <c r="K2601">
        <f t="shared" si="142"/>
        <v>46.019201866001495</v>
      </c>
    </row>
    <row r="2602" spans="1:11">
      <c r="A2602" s="862">
        <v>43005</v>
      </c>
      <c r="B2602">
        <v>3908.59</v>
      </c>
      <c r="C2602">
        <v>3934.4137129999999</v>
      </c>
      <c r="D2602">
        <v>2.4968669999999999</v>
      </c>
      <c r="E2602">
        <f>LN(D2602/参数实验室!$E$53)/参数实验室!$E$55</f>
        <v>0.38654927547812634</v>
      </c>
      <c r="F2602">
        <f t="shared" si="139"/>
        <v>1.0066069127230024</v>
      </c>
      <c r="G2602">
        <f>LN(F2602/参数实验室!$E$58)/参数实验室!$E$59</f>
        <v>-0.18707376487065236</v>
      </c>
      <c r="H2602">
        <f>INDEX(神经网络!$F$10:$BN$70,MATCH(ROUND(G2602*2,1)/2,神经网络!$D$10:$D$70,0),MATCH(ROUND(E2602*2,1)/2,神经网络!$F$8:$BN$8,0))</f>
        <v>1.7592909029176622</v>
      </c>
      <c r="I2602">
        <f t="shared" si="140"/>
        <v>71390.392478506052</v>
      </c>
      <c r="J2602">
        <f t="shared" si="141"/>
        <v>1559.6305015761525</v>
      </c>
      <c r="K2602">
        <f t="shared" si="142"/>
        <v>45.7739140176852</v>
      </c>
    </row>
    <row r="2603" spans="1:11">
      <c r="A2603" s="862">
        <v>43006</v>
      </c>
      <c r="B2603">
        <v>4165.16</v>
      </c>
      <c r="C2603">
        <v>3868.7109</v>
      </c>
      <c r="D2603">
        <v>2.4750160000000001</v>
      </c>
      <c r="E2603">
        <f>LN(D2603/参数实验室!$E$53)/参数实验室!$E$55</f>
        <v>0.37617937976226551</v>
      </c>
      <c r="F2603">
        <f t="shared" si="139"/>
        <v>0.92882647965504328</v>
      </c>
      <c r="G2603">
        <f>LN(F2603/参数实验室!$E$58)/参数实验室!$E$59</f>
        <v>-0.229281751388966</v>
      </c>
      <c r="H2603">
        <f>INDEX(神经网络!$F$10:$BN$70,MATCH(ROUND(G2603*2,1)/2,神经网络!$D$10:$D$70,0),MATCH(ROUND(E2603*2,1)/2,神经网络!$F$8:$BN$8,0))</f>
        <v>1.7064919970953103</v>
      </c>
      <c r="I2603">
        <f t="shared" si="140"/>
        <v>79634.870872462125</v>
      </c>
      <c r="J2603">
        <f t="shared" si="141"/>
        <v>1662.0086987749871</v>
      </c>
      <c r="K2603">
        <f t="shared" si="142"/>
        <v>47.914833978401205</v>
      </c>
    </row>
    <row r="2604" spans="1:11">
      <c r="A2604" s="862">
        <v>43007</v>
      </c>
      <c r="B2604">
        <v>4100.49</v>
      </c>
      <c r="C2604">
        <v>3867.9047169999999</v>
      </c>
      <c r="D2604">
        <v>2.4495459999999998</v>
      </c>
      <c r="E2604">
        <f>LN(D2604/参数实验室!$E$53)/参数实验室!$E$55</f>
        <v>0.36397582417360808</v>
      </c>
      <c r="F2604">
        <f t="shared" si="139"/>
        <v>0.94327866108684577</v>
      </c>
      <c r="G2604">
        <f>LN(F2604/参数实验室!$E$58)/参数实验室!$E$59</f>
        <v>-0.22117810766016699</v>
      </c>
      <c r="H2604">
        <f>INDEX(神经网络!$F$10:$BN$70,MATCH(ROUND(G2604*2,1)/2,神经网络!$D$10:$D$70,0),MATCH(ROUND(E2604*2,1)/2,神经网络!$F$8:$BN$8,0))</f>
        <v>1.6482401717794799</v>
      </c>
      <c r="I2604">
        <f t="shared" si="140"/>
        <v>77524.889078212378</v>
      </c>
      <c r="J2604">
        <f t="shared" si="141"/>
        <v>1636.2036630621267</v>
      </c>
      <c r="K2604">
        <f t="shared" si="142"/>
        <v>47.380953134602997</v>
      </c>
    </row>
    <row r="2605" spans="1:11">
      <c r="A2605" s="862">
        <v>43008</v>
      </c>
      <c r="B2605">
        <v>4205.07</v>
      </c>
      <c r="C2605">
        <v>3929.2678799999999</v>
      </c>
      <c r="D2605">
        <v>2.5420410000000002</v>
      </c>
      <c r="E2605">
        <f>LN(D2605/参数实验室!$E$53)/参数实验室!$E$55</f>
        <v>0.40770290673978543</v>
      </c>
      <c r="F2605">
        <f t="shared" si="139"/>
        <v>0.9344120026539392</v>
      </c>
      <c r="G2605">
        <f>LN(F2605/参数实验室!$E$58)/参数实验室!$E$59</f>
        <v>-0.22613497963844315</v>
      </c>
      <c r="H2605">
        <f>INDEX(神经网络!$F$10:$BN$70,MATCH(ROUND(G2605*2,1)/2,神经网络!$D$10:$D$70,0),MATCH(ROUND(E2605*2,1)/2,神经网络!$F$8:$BN$8,0))</f>
        <v>1.7064919970953103</v>
      </c>
      <c r="I2605">
        <f t="shared" si="140"/>
        <v>80783.815300267961</v>
      </c>
      <c r="J2605">
        <f t="shared" si="141"/>
        <v>1677.9338414269166</v>
      </c>
      <c r="K2605">
        <f t="shared" si="142"/>
        <v>48.14481554980101</v>
      </c>
    </row>
    <row r="2606" spans="1:11">
      <c r="A2606" s="862">
        <v>43009</v>
      </c>
      <c r="B2606">
        <v>4314.1099999999997</v>
      </c>
      <c r="C2606">
        <v>4039.326971</v>
      </c>
      <c r="D2606">
        <v>2.5619489999999998</v>
      </c>
      <c r="E2606">
        <f>LN(D2606/参数实验室!$E$53)/参数实验室!$E$55</f>
        <v>0.41690615623203081</v>
      </c>
      <c r="F2606">
        <f t="shared" si="139"/>
        <v>0.93630597527647652</v>
      </c>
      <c r="G2606">
        <f>LN(F2606/参数实验室!$E$58)/参数实验室!$E$59</f>
        <v>-0.22507222240855129</v>
      </c>
      <c r="H2606">
        <f>INDEX(神经网络!$F$10:$BN$70,MATCH(ROUND(G2606*2,1)/2,神经网络!$D$10:$D$70,0),MATCH(ROUND(E2606*2,1)/2,神经网络!$F$8:$BN$8,0))</f>
        <v>1.7064919970953103</v>
      </c>
      <c r="I2606">
        <f t="shared" si="140"/>
        <v>84358.528709697071</v>
      </c>
      <c r="J2606">
        <f t="shared" si="141"/>
        <v>1721.4436774270762</v>
      </c>
      <c r="K2606">
        <f t="shared" si="142"/>
        <v>49.004524409292308</v>
      </c>
    </row>
    <row r="2607" spans="1:11">
      <c r="A2607" s="862">
        <v>43010</v>
      </c>
      <c r="B2607">
        <v>4412.84</v>
      </c>
      <c r="C2607">
        <v>4076.2661189999999</v>
      </c>
      <c r="D2607">
        <v>2.5513659999999998</v>
      </c>
      <c r="E2607">
        <f>LN(D2607/参数实验室!$E$53)/参数实验室!$E$55</f>
        <v>0.41202269162696126</v>
      </c>
      <c r="F2607">
        <f t="shared" si="139"/>
        <v>0.92372851021111113</v>
      </c>
      <c r="G2607">
        <f>LN(F2607/参数实验室!$E$58)/参数实验室!$E$59</f>
        <v>-0.23217040694079605</v>
      </c>
      <c r="H2607">
        <f>INDEX(神经网络!$F$10:$BN$70,MATCH(ROUND(G2607*2,1)/2,神经网络!$D$10:$D$70,0),MATCH(ROUND(E2607*2,1)/2,神经网络!$F$8:$BN$8,0))</f>
        <v>1.7064919970953103</v>
      </c>
      <c r="I2607">
        <f t="shared" si="140"/>
        <v>87653.041326954975</v>
      </c>
      <c r="J2607">
        <f t="shared" si="141"/>
        <v>1760.8395514943522</v>
      </c>
      <c r="K2607">
        <f t="shared" si="142"/>
        <v>49.779118859845823</v>
      </c>
    </row>
    <row r="2608" spans="1:11">
      <c r="A2608" s="862">
        <v>43011</v>
      </c>
      <c r="B2608">
        <v>4427.26</v>
      </c>
      <c r="C2608">
        <v>4004.9838030000001</v>
      </c>
      <c r="D2608">
        <v>2.4974289999999999</v>
      </c>
      <c r="E2608">
        <f>LN(D2608/参数实验室!$E$53)/参数实验室!$E$55</f>
        <v>0.38681478690392518</v>
      </c>
      <c r="F2608">
        <f t="shared" si="139"/>
        <v>0.90461906529094738</v>
      </c>
      <c r="G2608">
        <f>LN(F2608/参数实验室!$E$58)/参数实验室!$E$59</f>
        <v>-0.2431421005037058</v>
      </c>
      <c r="H2608">
        <f>INDEX(神经网络!$F$10:$BN$70,MATCH(ROUND(G2608*2,1)/2,神经网络!$D$10:$D$70,0),MATCH(ROUND(E2608*2,1)/2,神经网络!$F$8:$BN$8,0))</f>
        <v>1.7064919970953103</v>
      </c>
      <c r="I2608">
        <f t="shared" si="140"/>
        <v>88141.826839080124</v>
      </c>
      <c r="J2608">
        <f t="shared" si="141"/>
        <v>1766.5935118311304</v>
      </c>
      <c r="K2608">
        <f t="shared" si="142"/>
        <v>49.893666114350388</v>
      </c>
    </row>
    <row r="2609" spans="1:11">
      <c r="A2609" s="862">
        <v>43012</v>
      </c>
      <c r="B2609">
        <v>4302.91</v>
      </c>
      <c r="C2609">
        <v>4110.1413149999998</v>
      </c>
      <c r="D2609">
        <v>2.4405579999999998</v>
      </c>
      <c r="E2609">
        <f>LN(D2609/参数实验室!$E$53)/参数实验室!$E$55</f>
        <v>0.35963905174612676</v>
      </c>
      <c r="F2609">
        <f t="shared" si="139"/>
        <v>0.95520039113065347</v>
      </c>
      <c r="G2609">
        <f>LN(F2609/参数实验室!$E$58)/参数实验室!$E$59</f>
        <v>-0.21458625145157501</v>
      </c>
      <c r="H2609">
        <f>INDEX(神经网络!$F$10:$BN$70,MATCH(ROUND(G2609*2,1)/2,神经网络!$D$10:$D$70,0),MATCH(ROUND(E2609*2,1)/2,神经网络!$F$8:$BN$8,0))</f>
        <v>1.6482401717794799</v>
      </c>
      <c r="I2609">
        <f t="shared" si="140"/>
        <v>83917.115255750992</v>
      </c>
      <c r="J2609">
        <f t="shared" si="141"/>
        <v>1716.9745820198698</v>
      </c>
      <c r="K2609">
        <f t="shared" si="142"/>
        <v>48.874989842324794</v>
      </c>
    </row>
    <row r="2610" spans="1:11">
      <c r="A2610" s="862">
        <v>43013</v>
      </c>
      <c r="B2610">
        <v>4243.24</v>
      </c>
      <c r="C2610">
        <v>4302.6965410000003</v>
      </c>
      <c r="D2610">
        <v>2.4828670000000002</v>
      </c>
      <c r="E2610">
        <f>LN(D2610/参数实验室!$E$53)/参数实验室!$E$55</f>
        <v>0.37991575291202417</v>
      </c>
      <c r="F2610">
        <f t="shared" si="139"/>
        <v>1.0140120617735504</v>
      </c>
      <c r="G2610">
        <f>LN(F2610/参数实验室!$E$58)/参数实验室!$E$59</f>
        <v>-0.18322678543710044</v>
      </c>
      <c r="H2610">
        <f>INDEX(神经网络!$F$10:$BN$70,MATCH(ROUND(G2610*2,1)/2,神经网络!$D$10:$D$70,0),MATCH(ROUND(E2610*2,1)/2,神经网络!$F$8:$BN$8,0))</f>
        <v>1.7592909029176622</v>
      </c>
      <c r="I2610">
        <f t="shared" si="140"/>
        <v>81999.043650044754</v>
      </c>
      <c r="J2610">
        <f t="shared" si="141"/>
        <v>1693.1646781852264</v>
      </c>
      <c r="K2610">
        <f t="shared" si="142"/>
        <v>48.429455626214249</v>
      </c>
    </row>
    <row r="2611" spans="1:11">
      <c r="A2611" s="862">
        <v>43014</v>
      </c>
      <c r="B2611">
        <v>4332.29</v>
      </c>
      <c r="C2611">
        <v>4312.570788</v>
      </c>
      <c r="D2611">
        <v>2.501125</v>
      </c>
      <c r="E2611">
        <f>LN(D2611/参数实验室!$E$53)/参数实验室!$E$55</f>
        <v>0.38855943897105266</v>
      </c>
      <c r="F2611">
        <f t="shared" si="139"/>
        <v>0.99544831671010026</v>
      </c>
      <c r="G2611">
        <f>LN(F2611/参数实验室!$E$58)/参数实验室!$E$59</f>
        <v>-0.19292444750153445</v>
      </c>
      <c r="H2611">
        <f>INDEX(神经网络!$F$10:$BN$70,MATCH(ROUND(G2611*2,1)/2,神经网络!$D$10:$D$70,0),MATCH(ROUND(E2611*2,1)/2,神经网络!$F$8:$BN$8,0))</f>
        <v>1.7592909029176622</v>
      </c>
      <c r="I2611">
        <f t="shared" si="140"/>
        <v>85026.534029040078</v>
      </c>
      <c r="J2611">
        <f t="shared" si="141"/>
        <v>1728.697976936274</v>
      </c>
      <c r="K2611">
        <f t="shared" si="142"/>
        <v>49.18530313764257</v>
      </c>
    </row>
    <row r="2612" spans="1:11">
      <c r="A2612" s="862">
        <v>43015</v>
      </c>
      <c r="B2612">
        <v>4358.3100000000004</v>
      </c>
      <c r="C2612">
        <v>4364.0508760000002</v>
      </c>
      <c r="D2612">
        <v>2.5359020000000001</v>
      </c>
      <c r="E2612">
        <f>LN(D2612/参数实验室!$E$53)/参数实验室!$E$55</f>
        <v>0.40485037031185583</v>
      </c>
      <c r="F2612">
        <f t="shared" si="139"/>
        <v>1.0013172252547431</v>
      </c>
      <c r="G2612">
        <f>LN(F2612/参数实验室!$E$58)/参数实验室!$E$59</f>
        <v>-0.18983912858584168</v>
      </c>
      <c r="H2612">
        <f>INDEX(神经网络!$F$10:$BN$70,MATCH(ROUND(G2612*2,1)/2,神经网络!$D$10:$D$70,0),MATCH(ROUND(E2612*2,1)/2,神经网络!$F$8:$BN$8,0))</f>
        <v>1.7592909029176622</v>
      </c>
      <c r="I2612">
        <f t="shared" si="140"/>
        <v>85924.95918792329</v>
      </c>
      <c r="J2612">
        <f t="shared" si="141"/>
        <v>1739.0806432305162</v>
      </c>
      <c r="K2612">
        <f t="shared" si="142"/>
        <v>49.408266098752662</v>
      </c>
    </row>
    <row r="2613" spans="1:11">
      <c r="A2613" s="862">
        <v>43016</v>
      </c>
      <c r="B2613">
        <v>4418.22</v>
      </c>
      <c r="C2613">
        <v>4346.4766719999998</v>
      </c>
      <c r="D2613">
        <v>2.6152350000000002</v>
      </c>
      <c r="E2613">
        <f>LN(D2613/参数实验室!$E$53)/参数实验室!$E$55</f>
        <v>0.44119215856129829</v>
      </c>
      <c r="F2613">
        <f t="shared" si="139"/>
        <v>0.98376193851822669</v>
      </c>
      <c r="G2613">
        <f>LN(F2613/参数实验室!$E$58)/参数实验室!$E$59</f>
        <v>-0.1991225905327603</v>
      </c>
      <c r="H2613">
        <f>INDEX(神经网络!$F$10:$BN$70,MATCH(ROUND(G2613*2,1)/2,神经网络!$D$10:$D$70,0),MATCH(ROUND(E2613*2,1)/2,神经网络!$F$8:$BN$8,0))</f>
        <v>1.8671224858395776</v>
      </c>
      <c r="I2613">
        <f t="shared" si="140"/>
        <v>88002.924021094892</v>
      </c>
      <c r="J2613">
        <f t="shared" si="141"/>
        <v>1762.986313395314</v>
      </c>
      <c r="K2613">
        <f t="shared" si="142"/>
        <v>49.916963820105401</v>
      </c>
    </row>
    <row r="2614" spans="1:11">
      <c r="A2614" s="862">
        <v>43017</v>
      </c>
      <c r="B2614">
        <v>4616.1899999999996</v>
      </c>
      <c r="C2614">
        <v>4370.4416929999998</v>
      </c>
      <c r="D2614">
        <v>2.6898209999999998</v>
      </c>
      <c r="E2614">
        <f>LN(D2614/参数实验室!$E$53)/参数实验室!$E$55</f>
        <v>0.4743676326468812</v>
      </c>
      <c r="F2614">
        <f t="shared" si="139"/>
        <v>0.94676382319618568</v>
      </c>
      <c r="G2614">
        <f>LN(F2614/参数实验室!$E$58)/参数实验室!$E$59</f>
        <v>-0.21924248609366118</v>
      </c>
      <c r="H2614">
        <f>INDEX(神经网络!$F$10:$BN$70,MATCH(ROUND(G2614*2,1)/2,神经网络!$D$10:$D$70,0),MATCH(ROUND(E2614*2,1)/2,神经网络!$F$8:$BN$8,0))</f>
        <v>1.8671224858395776</v>
      </c>
      <c r="I2614">
        <f t="shared" si="140"/>
        <v>95365.367224062808</v>
      </c>
      <c r="J2614">
        <f t="shared" si="141"/>
        <v>1841.9815649814436</v>
      </c>
      <c r="K2614">
        <f t="shared" si="142"/>
        <v>51.773247375048257</v>
      </c>
    </row>
    <row r="2615" spans="1:11">
      <c r="A2615" s="862">
        <v>43018</v>
      </c>
      <c r="B2615">
        <v>4817.8900000000003</v>
      </c>
      <c r="C2615">
        <v>4311.1803090000003</v>
      </c>
      <c r="D2615">
        <v>2.6517089999999999</v>
      </c>
      <c r="E2615">
        <f>LN(D2615/参数实验室!$E$53)/参数实验室!$E$55</f>
        <v>0.45753218712611038</v>
      </c>
      <c r="F2615">
        <f t="shared" si="139"/>
        <v>0.89482746783342915</v>
      </c>
      <c r="G2615">
        <f>LN(F2615/参数实验室!$E$58)/参数实验室!$E$59</f>
        <v>-0.24885409043231341</v>
      </c>
      <c r="H2615">
        <f>INDEX(神经网络!$F$10:$BN$70,MATCH(ROUND(G2615*2,1)/2,神经网络!$D$10:$D$70,0),MATCH(ROUND(E2615*2,1)/2,神经网络!$F$8:$BN$8,0))</f>
        <v>1.8141412157072239</v>
      </c>
      <c r="I2615">
        <f t="shared" si="140"/>
        <v>103145.47685981305</v>
      </c>
      <c r="J2615">
        <f t="shared" si="141"/>
        <v>1922.4651849487236</v>
      </c>
      <c r="K2615">
        <f t="shared" si="142"/>
        <v>53.652715101087338</v>
      </c>
    </row>
    <row r="2616" spans="1:11">
      <c r="A2616" s="862">
        <v>43019</v>
      </c>
      <c r="B2616">
        <v>4793.33</v>
      </c>
      <c r="C2616">
        <v>4410.1444110000002</v>
      </c>
      <c r="D2616">
        <v>2.682356</v>
      </c>
      <c r="E2616">
        <f>LN(D2616/参数实验室!$E$53)/参数实验室!$E$55</f>
        <v>0.47108893813080843</v>
      </c>
      <c r="F2616">
        <f t="shared" si="139"/>
        <v>0.92005858369859794</v>
      </c>
      <c r="G2616">
        <f>LN(F2616/参数实验室!$E$58)/参数实验室!$E$59</f>
        <v>-0.234259778667049</v>
      </c>
      <c r="H2616">
        <f>INDEX(神经网络!$F$10:$BN$70,MATCH(ROUND(G2616*2,1)/2,神经网络!$D$10:$D$70,0),MATCH(ROUND(E2616*2,1)/2,神经网络!$F$8:$BN$8,0))</f>
        <v>1.8141412157072239</v>
      </c>
      <c r="I2616">
        <f t="shared" si="140"/>
        <v>102191.59901766977</v>
      </c>
      <c r="J2616">
        <f t="shared" si="141"/>
        <v>1912.6650971629208</v>
      </c>
      <c r="K2616">
        <f t="shared" si="142"/>
        <v>53.428903559359028</v>
      </c>
    </row>
    <row r="2617" spans="1:11">
      <c r="A2617" s="862">
        <v>43020</v>
      </c>
      <c r="B2617">
        <v>4861.99</v>
      </c>
      <c r="C2617">
        <v>4512.2894470000001</v>
      </c>
      <c r="D2617">
        <v>2.973516</v>
      </c>
      <c r="E2617">
        <f>LN(D2617/参数实验室!$E$53)/参数实验室!$E$55</f>
        <v>0.59266201230220972</v>
      </c>
      <c r="F2617">
        <f t="shared" si="139"/>
        <v>0.92807460463719593</v>
      </c>
      <c r="G2617">
        <f>LN(F2617/参数实验室!$E$58)/参数实验室!$E$59</f>
        <v>-0.22970678713041043</v>
      </c>
      <c r="H2617">
        <f>INDEX(神经网络!$F$10:$BN$70,MATCH(ROUND(G2617*2,1)/2,神经网络!$D$10:$D$70,0),MATCH(ROUND(E2617*2,1)/2,神经网络!$F$8:$BN$8,0))</f>
        <v>2.1089826416532285</v>
      </c>
      <c r="I2617">
        <f t="shared" si="140"/>
        <v>104847.13845028581</v>
      </c>
      <c r="J2617">
        <f t="shared" si="141"/>
        <v>1940.0622481145988</v>
      </c>
      <c r="K2617">
        <f t="shared" si="142"/>
        <v>54.043182661885666</v>
      </c>
    </row>
    <row r="2618" spans="1:11">
      <c r="A2618" s="862">
        <v>43021</v>
      </c>
      <c r="B2618">
        <v>5707.79</v>
      </c>
      <c r="C2618">
        <v>4674.9893249999996</v>
      </c>
      <c r="D2618">
        <v>3.0503969999999998</v>
      </c>
      <c r="E2618">
        <f>LN(D2618/参数实验室!$E$53)/参数实验室!$E$55</f>
        <v>0.62277716642741077</v>
      </c>
      <c r="F2618">
        <f t="shared" si="139"/>
        <v>0.81905419172744609</v>
      </c>
      <c r="G2618">
        <f>LN(F2618/参数实验室!$E$58)/参数实验室!$E$59</f>
        <v>-0.2952935312236189</v>
      </c>
      <c r="H2618">
        <f>INDEX(神经网络!$F$10:$BN$70,MATCH(ROUND(G2618*2,1)/2,神经网络!$D$10:$D$70,0),MATCH(ROUND(E2618*2,1)/2,神经网络!$F$8:$BN$8,0))</f>
        <v>2.0620628365438103</v>
      </c>
      <c r="I2618">
        <f t="shared" si="140"/>
        <v>143313.68577489723</v>
      </c>
      <c r="J2618">
        <f t="shared" si="141"/>
        <v>2277.5587566338118</v>
      </c>
      <c r="K2618">
        <f t="shared" si="142"/>
        <v>62.924254031852996</v>
      </c>
    </row>
    <row r="2619" spans="1:11">
      <c r="A2619" s="862">
        <v>43022</v>
      </c>
      <c r="B2619">
        <v>5666.83</v>
      </c>
      <c r="C2619">
        <v>4778.9297070000002</v>
      </c>
      <c r="D2619">
        <v>3.1215999999999999</v>
      </c>
      <c r="E2619">
        <f>LN(D2619/参数实验室!$E$53)/参数实验室!$E$55</f>
        <v>0.6499987276606386</v>
      </c>
      <c r="F2619">
        <f t="shared" si="139"/>
        <v>0.84331622917927662</v>
      </c>
      <c r="G2619">
        <f>LN(F2619/参数实验室!$E$58)/参数实验室!$E$59</f>
        <v>-0.27997211722146437</v>
      </c>
      <c r="H2619">
        <f>INDEX(神经网络!$F$10:$BN$70,MATCH(ROUND(G2619*2,1)/2,神经网络!$D$10:$D$70,0),MATCH(ROUND(E2619*2,1)/2,神经网络!$F$8:$BN$8,0))</f>
        <v>2.1497826085226244</v>
      </c>
      <c r="I2619">
        <f t="shared" si="140"/>
        <v>141192.97461198308</v>
      </c>
      <c r="J2619">
        <f t="shared" si="141"/>
        <v>2261.2146362874569</v>
      </c>
      <c r="K2619">
        <f t="shared" si="142"/>
        <v>62.441208519594035</v>
      </c>
    </row>
    <row r="2620" spans="1:11">
      <c r="A2620" s="862">
        <v>43023</v>
      </c>
      <c r="B2620">
        <v>5852.48</v>
      </c>
      <c r="C2620">
        <v>4734.252144</v>
      </c>
      <c r="D2620">
        <v>3.0507270000000002</v>
      </c>
      <c r="E2620">
        <f>LN(D2620/参数实验室!$E$53)/参数实验室!$E$55</f>
        <v>0.62290478834458241</v>
      </c>
      <c r="F2620">
        <f t="shared" si="139"/>
        <v>0.80893093936245841</v>
      </c>
      <c r="G2620">
        <f>LN(F2620/参数实验室!$E$58)/参数实验室!$E$59</f>
        <v>-0.30182098447248157</v>
      </c>
      <c r="H2620">
        <f>INDEX(神经网络!$F$10:$BN$70,MATCH(ROUND(G2620*2,1)/2,神经网络!$D$10:$D$70,0),MATCH(ROUND(E2620*2,1)/2,神经网络!$F$8:$BN$8,0))</f>
        <v>2.0620628365438103</v>
      </c>
      <c r="I2620">
        <f t="shared" si="140"/>
        <v>151137.00407203575</v>
      </c>
      <c r="J2620">
        <f t="shared" si="141"/>
        <v>2335.2938829256595</v>
      </c>
      <c r="K2620">
        <f t="shared" si="142"/>
        <v>64.718622858160828</v>
      </c>
    </row>
    <row r="2621" spans="1:11">
      <c r="A2621" s="862">
        <v>43024</v>
      </c>
      <c r="B2621">
        <v>5688.99</v>
      </c>
      <c r="C2621">
        <v>4720.7211139999999</v>
      </c>
      <c r="D2621">
        <v>3.0581320000000001</v>
      </c>
      <c r="E2621">
        <f>LN(D2621/参数实验室!$E$53)/参数实验室!$E$55</f>
        <v>0.62576492214385548</v>
      </c>
      <c r="F2621">
        <f t="shared" si="139"/>
        <v>0.82979950993058527</v>
      </c>
      <c r="G2621">
        <f>LN(F2621/参数实验室!$E$58)/参数实验室!$E$59</f>
        <v>-0.28845265317882091</v>
      </c>
      <c r="H2621">
        <f>INDEX(神经网络!$F$10:$BN$70,MATCH(ROUND(G2621*2,1)/2,神经网络!$D$10:$D$70,0),MATCH(ROUND(E2621*2,1)/2,神经网络!$F$8:$BN$8,0))</f>
        <v>2.1497826085226244</v>
      </c>
      <c r="I2621">
        <f t="shared" si="140"/>
        <v>142430.89788296694</v>
      </c>
      <c r="J2621">
        <f t="shared" si="141"/>
        <v>2270.057060771715</v>
      </c>
      <c r="K2621">
        <f t="shared" si="142"/>
        <v>62.743311762633397</v>
      </c>
    </row>
    <row r="2622" spans="1:11">
      <c r="A2622" s="862">
        <v>43025</v>
      </c>
      <c r="B2622">
        <v>5629.59</v>
      </c>
      <c r="C2622">
        <v>4759.9279909999996</v>
      </c>
      <c r="D2622">
        <v>2.9502660000000001</v>
      </c>
      <c r="E2622">
        <f>LN(D2622/参数实验室!$E$53)/参数实验室!$E$55</f>
        <v>0.58340123809802524</v>
      </c>
      <c r="F2622">
        <f t="shared" si="139"/>
        <v>0.84551947672921113</v>
      </c>
      <c r="G2622">
        <f>LN(F2622/参数实验室!$E$58)/参数实验室!$E$59</f>
        <v>-0.27860267194447169</v>
      </c>
      <c r="H2622">
        <f>INDEX(神经网络!$F$10:$BN$70,MATCH(ROUND(G2622*2,1)/2,神经网络!$D$10:$D$70,0),MATCH(ROUND(E2622*2,1)/2,神经网络!$F$8:$BN$8,0))</f>
        <v>2.0620628365438103</v>
      </c>
      <c r="I2622">
        <f t="shared" si="140"/>
        <v>139233.84344082646</v>
      </c>
      <c r="J2622">
        <f t="shared" si="141"/>
        <v>2246.3548940584951</v>
      </c>
      <c r="K2622">
        <f t="shared" si="142"/>
        <v>61.982122152244749</v>
      </c>
    </row>
    <row r="2623" spans="1:11">
      <c r="A2623" s="862">
        <v>43026</v>
      </c>
      <c r="B2623">
        <v>5514.57</v>
      </c>
      <c r="C2623">
        <v>4687.3177370000003</v>
      </c>
      <c r="D2623">
        <v>2.9316490000000002</v>
      </c>
      <c r="E2623">
        <f>LN(D2623/参数实验室!$E$53)/参数实验室!$E$55</f>
        <v>0.57593307866799093</v>
      </c>
      <c r="F2623">
        <f t="shared" si="139"/>
        <v>0.84998789334435876</v>
      </c>
      <c r="G2623">
        <f>LN(F2623/参数实验室!$E$58)/参数实验室!$E$59</f>
        <v>-0.27583621749220644</v>
      </c>
      <c r="H2623">
        <f>INDEX(神经网络!$F$10:$BN$70,MATCH(ROUND(G2623*2,1)/2,神经网络!$D$10:$D$70,0),MATCH(ROUND(E2623*2,1)/2,神经网络!$F$8:$BN$8,0))</f>
        <v>2.0620628365438103</v>
      </c>
      <c r="I2623">
        <f t="shared" si="140"/>
        <v>133367.82662507982</v>
      </c>
      <c r="J2623">
        <f t="shared" si="141"/>
        <v>2200.4588803319875</v>
      </c>
      <c r="K2623">
        <f t="shared" si="142"/>
        <v>60.609097410153993</v>
      </c>
    </row>
    <row r="2624" spans="1:11">
      <c r="A2624" s="862">
        <v>43027</v>
      </c>
      <c r="B2624">
        <v>5605.89</v>
      </c>
      <c r="C2624">
        <v>4622.5038839999997</v>
      </c>
      <c r="D2624">
        <v>2.9689190000000001</v>
      </c>
      <c r="E2624">
        <f>LN(D2624/参数实验室!$E$53)/参数实验室!$E$55</f>
        <v>0.5908367246063797</v>
      </c>
      <c r="F2624">
        <f t="shared" si="139"/>
        <v>0.82457984084596725</v>
      </c>
      <c r="G2624">
        <f>LN(F2624/参数实验室!$E$58)/参数实验室!$E$59</f>
        <v>-0.29176455804711116</v>
      </c>
      <c r="H2624">
        <f>INDEX(神经网络!$F$10:$BN$70,MATCH(ROUND(G2624*2,1)/2,神经网络!$D$10:$D$70,0),MATCH(ROUND(E2624*2,1)/2,神经网络!$F$8:$BN$8,0))</f>
        <v>2.0620628365438103</v>
      </c>
      <c r="I2624">
        <f t="shared" si="140"/>
        <v>137921.97544284651</v>
      </c>
      <c r="J2624">
        <f t="shared" si="141"/>
        <v>2236.8979689557459</v>
      </c>
      <c r="K2624">
        <f t="shared" si="142"/>
        <v>61.657696219033546</v>
      </c>
    </row>
    <row r="2625" spans="1:11">
      <c r="A2625" s="862">
        <v>43028</v>
      </c>
      <c r="B2625">
        <v>5670.57</v>
      </c>
      <c r="C2625">
        <v>4442.8127860000004</v>
      </c>
      <c r="D2625">
        <v>3.0980569999999998</v>
      </c>
      <c r="E2625">
        <f>LN(D2625/参数实验室!$E$53)/参数实验室!$E$55</f>
        <v>0.64106734662833276</v>
      </c>
      <c r="F2625">
        <f t="shared" si="139"/>
        <v>0.7834861021026106</v>
      </c>
      <c r="G2625">
        <f>LN(F2625/参数实验室!$E$58)/参数实验室!$E$59</f>
        <v>-0.31859543755201453</v>
      </c>
      <c r="H2625">
        <f>INDEX(神经网络!$F$10:$BN$70,MATCH(ROUND(G2625*2,1)/2,神经网络!$D$10:$D$70,0),MATCH(ROUND(E2625*2,1)/2,神经网络!$F$8:$BN$8,0))</f>
        <v>2.1497826085226244</v>
      </c>
      <c r="I2625">
        <f t="shared" si="140"/>
        <v>141203.38775813489</v>
      </c>
      <c r="J2625">
        <f t="shared" si="141"/>
        <v>2262.7069949323627</v>
      </c>
      <c r="K2625">
        <f t="shared" si="142"/>
        <v>62.404627764168723</v>
      </c>
    </row>
    <row r="2626" spans="1:11">
      <c r="A2626" s="862">
        <v>43029</v>
      </c>
      <c r="B2626">
        <v>6083.22</v>
      </c>
      <c r="C2626">
        <v>4510.7341050000005</v>
      </c>
      <c r="D2626">
        <v>3.095796</v>
      </c>
      <c r="E2626">
        <f>LN(D2626/参数实验室!$E$53)/参数实验室!$E$55</f>
        <v>0.64020603390324793</v>
      </c>
      <c r="F2626">
        <f t="shared" si="139"/>
        <v>0.7415043521358754</v>
      </c>
      <c r="G2626">
        <f>LN(F2626/参数实验室!$E$58)/参数实验室!$E$59</f>
        <v>-0.34750035292615711</v>
      </c>
      <c r="H2626">
        <f>INDEX(神经网络!$F$10:$BN$70,MATCH(ROUND(G2626*2,1)/2,神经网络!$D$10:$D$70,0),MATCH(ROUND(E2626*2,1)/2,神经网络!$F$8:$BN$8,0))</f>
        <v>2.102660162616846</v>
      </c>
      <c r="I2626">
        <f t="shared" si="140"/>
        <v>163293.34092610434</v>
      </c>
      <c r="J2626">
        <f t="shared" si="141"/>
        <v>2427.3652288416242</v>
      </c>
      <c r="K2626">
        <f t="shared" si="142"/>
        <v>67.271846439042221</v>
      </c>
    </row>
    <row r="2627" spans="1:11">
      <c r="A2627" s="862">
        <v>43030</v>
      </c>
      <c r="B2627">
        <v>5974.6</v>
      </c>
      <c r="C2627">
        <v>4389.7661429999998</v>
      </c>
      <c r="D2627">
        <v>3.0483410000000002</v>
      </c>
      <c r="E2627">
        <f>LN(D2627/参数实验室!$E$53)/参数实验室!$E$55</f>
        <v>0.62198173210591856</v>
      </c>
      <c r="F2627">
        <f t="shared" si="139"/>
        <v>0.73473808171258315</v>
      </c>
      <c r="G2627">
        <f>LN(F2627/参数实验室!$E$58)/参数实验室!$E$59</f>
        <v>-0.35231166193022884</v>
      </c>
      <c r="H2627">
        <f>INDEX(神经网络!$F$10:$BN$70,MATCH(ROUND(G2627*2,1)/2,神经网络!$D$10:$D$70,0),MATCH(ROUND(E2627*2,1)/2,神经网络!$F$8:$BN$8,0))</f>
        <v>2.0078393266353616</v>
      </c>
      <c r="I2627">
        <f t="shared" si="140"/>
        <v>157162.58768183441</v>
      </c>
      <c r="J2627">
        <f t="shared" si="141"/>
        <v>2384.0229839192348</v>
      </c>
      <c r="K2627">
        <f t="shared" si="142"/>
        <v>65.923268668939443</v>
      </c>
    </row>
    <row r="2628" spans="1:11">
      <c r="A2628" s="862">
        <v>43031</v>
      </c>
      <c r="B2628">
        <v>6021.49</v>
      </c>
      <c r="C2628">
        <v>4377.5565299999998</v>
      </c>
      <c r="D2628">
        <v>2.939514</v>
      </c>
      <c r="E2628">
        <f>LN(D2628/参数实验室!$E$53)/参数实验室!$E$55</f>
        <v>0.57909387144930702</v>
      </c>
      <c r="F2628">
        <f t="shared" ref="F2628:F2691" si="143">C2628/B2628</f>
        <v>0.72698892300742834</v>
      </c>
      <c r="G2628">
        <f>LN(F2628/参数实验室!$E$58)/参数实验室!$E$59</f>
        <v>-0.35787660718532427</v>
      </c>
      <c r="H2628">
        <f>INDEX(神经网络!$F$10:$BN$70,MATCH(ROUND(G2628*2,1)/2,神经网络!$D$10:$D$70,0),MATCH(ROUND(E2628*2,1)/2,神经网络!$F$8:$BN$8,0))</f>
        <v>2.0078393266353616</v>
      </c>
      <c r="I2628">
        <f t="shared" si="140"/>
        <v>159639.15150934309</v>
      </c>
      <c r="J2628">
        <f t="shared" si="141"/>
        <v>2402.7333306731548</v>
      </c>
      <c r="K2628">
        <f t="shared" si="142"/>
        <v>66.44064469052762</v>
      </c>
    </row>
    <row r="2629" spans="1:11">
      <c r="A2629" s="862">
        <v>43032</v>
      </c>
      <c r="B2629">
        <v>5648.75</v>
      </c>
      <c r="C2629">
        <v>4318.3453589999999</v>
      </c>
      <c r="D2629">
        <v>2.739992</v>
      </c>
      <c r="E2629">
        <f>LN(D2629/参数实验室!$E$53)/参数实验室!$E$55</f>
        <v>0.49616988791456468</v>
      </c>
      <c r="F2629">
        <f t="shared" si="143"/>
        <v>0.76447804540827613</v>
      </c>
      <c r="G2629">
        <f>LN(F2629/参数实验室!$E$58)/参数实验室!$E$59</f>
        <v>-0.3314858612696957</v>
      </c>
      <c r="H2629">
        <f>INDEX(神经网络!$F$10:$BN$70,MATCH(ROUND(G2629*2,1)/2,神经网络!$D$10:$D$70,0),MATCH(ROUND(E2629*2,1)/2,神经网络!$F$8:$BN$8,0))</f>
        <v>1.8106902956586226</v>
      </c>
      <c r="I2629">
        <f t="shared" si="140"/>
        <v>139797.8389514114</v>
      </c>
      <c r="J2629">
        <f t="shared" si="141"/>
        <v>2254.0002394158228</v>
      </c>
      <c r="K2629">
        <f t="shared" si="142"/>
        <v>62.022104748153573</v>
      </c>
    </row>
    <row r="2630" spans="1:11">
      <c r="A2630" s="862">
        <v>43033</v>
      </c>
      <c r="B2630">
        <v>5403.76</v>
      </c>
      <c r="C2630">
        <v>4159.5733330000003</v>
      </c>
      <c r="D2630">
        <v>2.8316720000000002</v>
      </c>
      <c r="E2630">
        <f>LN(D2630/参数实验室!$E$53)/参数实验室!$E$55</f>
        <v>0.5349983386820818</v>
      </c>
      <c r="F2630">
        <f t="shared" si="143"/>
        <v>0.7697553801427155</v>
      </c>
      <c r="G2630">
        <f>LN(F2630/参数实验室!$E$58)/参数实验室!$E$59</f>
        <v>-0.32787514421721869</v>
      </c>
      <c r="H2630">
        <f>INDEX(神经网络!$F$10:$BN$70,MATCH(ROUND(G2630*2,1)/2,神经网络!$D$10:$D$70,0),MATCH(ROUND(E2630*2,1)/2,神经网络!$F$8:$BN$8,0))</f>
        <v>1.9122856916090938</v>
      </c>
      <c r="I2630">
        <f t="shared" si="140"/>
        <v>128819.39888445471</v>
      </c>
      <c r="J2630">
        <f t="shared" si="141"/>
        <v>2156.2427676469392</v>
      </c>
      <c r="K2630">
        <f t="shared" si="142"/>
        <v>59.742530301925378</v>
      </c>
    </row>
    <row r="2631" spans="1:11">
      <c r="A2631" s="862">
        <v>43034</v>
      </c>
      <c r="B2631">
        <v>5728.61</v>
      </c>
      <c r="C2631">
        <v>4053.5526960000002</v>
      </c>
      <c r="D2631">
        <v>2.8970129999999998</v>
      </c>
      <c r="E2631">
        <f>LN(D2631/参数实验室!$E$53)/参数实验室!$E$55</f>
        <v>0.561911879862667</v>
      </c>
      <c r="F2631">
        <f t="shared" si="143"/>
        <v>0.70759795063724018</v>
      </c>
      <c r="G2631">
        <f>LN(F2631/参数实验室!$E$58)/参数实验室!$E$59</f>
        <v>-0.37206612797085092</v>
      </c>
      <c r="H2631">
        <f>INDEX(神经网络!$F$10:$BN$70,MATCH(ROUND(G2631*2,1)/2,神经网络!$D$10:$D$70,0),MATCH(ROUND(E2631*2,1)/2,神经网络!$F$8:$BN$8,0))</f>
        <v>1.9122856916090938</v>
      </c>
      <c r="I2631">
        <f t="shared" si="140"/>
        <v>143628.23280652851</v>
      </c>
      <c r="J2631">
        <f t="shared" si="141"/>
        <v>2285.8664857747071</v>
      </c>
      <c r="K2631">
        <f t="shared" si="142"/>
        <v>62.833167947624553</v>
      </c>
    </row>
    <row r="2632" spans="1:11">
      <c r="A2632" s="862">
        <v>43035</v>
      </c>
      <c r="B2632">
        <v>5956.31</v>
      </c>
      <c r="C2632">
        <v>4165.0192260000003</v>
      </c>
      <c r="D2632">
        <v>2.8225880000000001</v>
      </c>
      <c r="E2632">
        <f>LN(D2632/参数实验室!$E$53)/参数实验室!$E$55</f>
        <v>0.53120760826336821</v>
      </c>
      <c r="F2632">
        <f t="shared" si="143"/>
        <v>0.69926166133058887</v>
      </c>
      <c r="G2632">
        <f>LN(F2632/参数实验室!$E$58)/参数实验室!$E$59</f>
        <v>-0.37828620326239343</v>
      </c>
      <c r="H2632">
        <f>INDEX(神经网络!$F$10:$BN$70,MATCH(ROUND(G2632*2,1)/2,神经网络!$D$10:$D$70,0),MATCH(ROUND(E2632*2,1)/2,神经网络!$F$8:$BN$8,0))</f>
        <v>1.8586916686949579</v>
      </c>
      <c r="I2632">
        <f t="shared" si="140"/>
        <v>154545.30962677803</v>
      </c>
      <c r="J2632">
        <f t="shared" si="141"/>
        <v>2376.7247915087164</v>
      </c>
      <c r="K2632">
        <f t="shared" si="142"/>
        <v>65.024486713362606</v>
      </c>
    </row>
    <row r="2633" spans="1:11">
      <c r="A2633" s="862">
        <v>43036</v>
      </c>
      <c r="B2633">
        <v>5804.69</v>
      </c>
      <c r="C2633">
        <v>4416.0811320000003</v>
      </c>
      <c r="D2633">
        <v>2.810721</v>
      </c>
      <c r="E2633">
        <f>LN(D2633/参数实验室!$E$53)/参数实验室!$E$55</f>
        <v>0.52623711846577947</v>
      </c>
      <c r="F2633">
        <f t="shared" si="143"/>
        <v>0.76077811769448511</v>
      </c>
      <c r="G2633">
        <f>LN(F2633/参数实验室!$E$58)/参数实验室!$E$59</f>
        <v>-0.33403222151486273</v>
      </c>
      <c r="H2633">
        <f>INDEX(神经网络!$F$10:$BN$70,MATCH(ROUND(G2633*2,1)/2,神经网络!$D$10:$D$70,0),MATCH(ROUND(E2633*2,1)/2,神经网络!$F$8:$BN$8,0))</f>
        <v>1.9122856916090938</v>
      </c>
      <c r="I2633">
        <f t="shared" si="140"/>
        <v>147233.2052728126</v>
      </c>
      <c r="J2633">
        <f t="shared" si="141"/>
        <v>2316.2244124336594</v>
      </c>
      <c r="K2633">
        <f t="shared" si="142"/>
        <v>63.566036383372072</v>
      </c>
    </row>
    <row r="2634" spans="1:11">
      <c r="A2634" s="862">
        <v>43037</v>
      </c>
      <c r="B2634">
        <v>5727.58</v>
      </c>
      <c r="C2634">
        <v>4460.4074179999998</v>
      </c>
      <c r="D2634">
        <v>2.9928460000000001</v>
      </c>
      <c r="E2634">
        <f>LN(D2634/参数实验室!$E$53)/参数实验室!$E$55</f>
        <v>0.6003064395079627</v>
      </c>
      <c r="F2634">
        <f t="shared" si="143"/>
        <v>0.77875951414035249</v>
      </c>
      <c r="G2634">
        <f>LN(F2634/参数实验室!$E$58)/参数实验室!$E$59</f>
        <v>-0.32177134836351329</v>
      </c>
      <c r="H2634">
        <f>INDEX(神经网络!$F$10:$BN$70,MATCH(ROUND(G2634*2,1)/2,神经网络!$D$10:$D$70,0),MATCH(ROUND(E2634*2,1)/2,神经网络!$F$8:$BN$8,0))</f>
        <v>2.0620628365438103</v>
      </c>
      <c r="I2634">
        <f t="shared" si="140"/>
        <v>143493.04498841986</v>
      </c>
      <c r="J2634">
        <f t="shared" si="141"/>
        <v>2285.4554886077945</v>
      </c>
      <c r="K2634">
        <f t="shared" si="142"/>
        <v>62.785315970353871</v>
      </c>
    </row>
    <row r="2635" spans="1:11">
      <c r="A2635" s="862">
        <v>43038</v>
      </c>
      <c r="B2635">
        <v>6119.32</v>
      </c>
      <c r="C2635">
        <v>4436.2856789999996</v>
      </c>
      <c r="D2635">
        <v>2.946399</v>
      </c>
      <c r="E2635">
        <f>LN(D2635/参数实验室!$E$53)/参数实验室!$E$55</f>
        <v>0.58185388668890048</v>
      </c>
      <c r="F2635">
        <f t="shared" si="143"/>
        <v>0.72496383241928841</v>
      </c>
      <c r="G2635">
        <f>LN(F2635/参数实验室!$E$58)/参数实验室!$E$59</f>
        <v>-0.35934067365445793</v>
      </c>
      <c r="H2635">
        <f>INDEX(神经网络!$F$10:$BN$70,MATCH(ROUND(G2635*2,1)/2,神经网络!$D$10:$D$70,0),MATCH(ROUND(E2635*2,1)/2,神经网络!$F$8:$BN$8,0))</f>
        <v>2.0078393266353616</v>
      </c>
      <c r="I2635">
        <f t="shared" si="140"/>
        <v>163730.66801780919</v>
      </c>
      <c r="J2635">
        <f t="shared" si="141"/>
        <v>2441.7700810023516</v>
      </c>
      <c r="K2635">
        <f t="shared" si="142"/>
        <v>67.054088872527018</v>
      </c>
    </row>
    <row r="2636" spans="1:11">
      <c r="A2636" s="862">
        <v>43039</v>
      </c>
      <c r="B2636">
        <v>6131.52</v>
      </c>
      <c r="C2636">
        <v>4415.0721880000001</v>
      </c>
      <c r="D2636">
        <v>3.070516</v>
      </c>
      <c r="E2636">
        <f>LN(D2636/参数实验室!$E$53)/参数实验室!$E$55</f>
        <v>0.6305327221735848</v>
      </c>
      <c r="F2636">
        <f t="shared" si="143"/>
        <v>0.72006161408590363</v>
      </c>
      <c r="G2636">
        <f>LN(F2636/参数实验室!$E$58)/参数实验室!$E$59</f>
        <v>-0.36290179984673709</v>
      </c>
      <c r="H2636">
        <f>INDEX(神经网络!$F$10:$BN$70,MATCH(ROUND(G2636*2,1)/2,神经网络!$D$10:$D$70,0),MATCH(ROUND(E2636*2,1)/2,神经网络!$F$8:$BN$8,0))</f>
        <v>2.102660162616846</v>
      </c>
      <c r="I2636">
        <f t="shared" si="140"/>
        <v>164386.08193071355</v>
      </c>
      <c r="J2636">
        <f t="shared" si="141"/>
        <v>2446.6382027852019</v>
      </c>
      <c r="K2636">
        <f t="shared" si="142"/>
        <v>67.188553560383326</v>
      </c>
    </row>
    <row r="2637" spans="1:11">
      <c r="A2637" s="862">
        <v>43040</v>
      </c>
      <c r="B2637">
        <v>6441.99</v>
      </c>
      <c r="C2637">
        <v>4399.8069450000003</v>
      </c>
      <c r="D2637">
        <v>3.1719430000000002</v>
      </c>
      <c r="E2637">
        <f>LN(D2637/参数实验室!$E$53)/参数实验室!$E$55</f>
        <v>0.66887317862636142</v>
      </c>
      <c r="F2637">
        <f t="shared" si="143"/>
        <v>0.68298878840234156</v>
      </c>
      <c r="G2637">
        <f>LN(F2637/参数实验室!$E$58)/参数实验室!$E$59</f>
        <v>-0.39064471291557767</v>
      </c>
      <c r="H2637">
        <f>INDEX(神经网络!$F$10:$BN$70,MATCH(ROUND(G2637*2,1)/2,神经网络!$D$10:$D$70,0),MATCH(ROUND(E2637*2,1)/2,神经网络!$F$8:$BN$8,0))</f>
        <v>2.0532410581754914</v>
      </c>
      <c r="I2637">
        <f t="shared" si="140"/>
        <v>181887.99906999824</v>
      </c>
      <c r="J2637">
        <f t="shared" si="141"/>
        <v>2570.5239216312175</v>
      </c>
      <c r="K2637">
        <f t="shared" si="142"/>
        <v>70.759115501471285</v>
      </c>
    </row>
    <row r="2638" spans="1:11">
      <c r="A2638" s="862">
        <v>43041</v>
      </c>
      <c r="B2638">
        <v>6867.43</v>
      </c>
      <c r="C2638">
        <v>4495.5369019999998</v>
      </c>
      <c r="D2638">
        <v>3.2678340000000001</v>
      </c>
      <c r="E2638">
        <f>LN(D2638/参数实验室!$E$53)/参数实验室!$E$55</f>
        <v>0.70400982404104062</v>
      </c>
      <c r="F2638">
        <f t="shared" si="143"/>
        <v>0.6546170695587723</v>
      </c>
      <c r="G2638">
        <f>LN(F2638/参数实验室!$E$58)/参数实验室!$E$59</f>
        <v>-0.41291322349164494</v>
      </c>
      <c r="H2638">
        <f>INDEX(神经网络!$F$10:$BN$70,MATCH(ROUND(G2638*2,1)/2,神经网络!$D$10:$D$70,0),MATCH(ROUND(E2638*2,1)/2,神经网络!$F$8:$BN$8,0))</f>
        <v>2.1394973731266025</v>
      </c>
      <c r="I2638">
        <f t="shared" si="140"/>
        <v>206551.92793721776</v>
      </c>
      <c r="J2638">
        <f t="shared" si="141"/>
        <v>2740.2857028849585</v>
      </c>
      <c r="K2638">
        <f t="shared" si="142"/>
        <v>75.376055759354202</v>
      </c>
    </row>
    <row r="2639" spans="1:11">
      <c r="A2639" s="862">
        <v>43042</v>
      </c>
      <c r="B2639">
        <v>7076.83</v>
      </c>
      <c r="C2639">
        <v>4540.5138559999996</v>
      </c>
      <c r="D2639">
        <v>3.2996629999999998</v>
      </c>
      <c r="E2639">
        <f>LN(D2639/参数实验室!$E$53)/参数实验室!$E$55</f>
        <v>0.71544512732355181</v>
      </c>
      <c r="F2639">
        <f t="shared" si="143"/>
        <v>0.64160278768883805</v>
      </c>
      <c r="G2639">
        <f>LN(F2639/参数实验室!$E$58)/参数实验室!$E$59</f>
        <v>-0.42345283674158979</v>
      </c>
      <c r="H2639">
        <f>INDEX(神经网络!$F$10:$BN$70,MATCH(ROUND(G2639*2,1)/2,神经网络!$D$10:$D$70,0),MATCH(ROUND(E2639*2,1)/2,神经网络!$F$8:$BN$8,0))</f>
        <v>2.1394973731266025</v>
      </c>
      <c r="I2639">
        <f t="shared" si="140"/>
        <v>220026.76264761161</v>
      </c>
      <c r="J2639">
        <f t="shared" si="141"/>
        <v>2823.8418259446926</v>
      </c>
      <c r="K2639">
        <f t="shared" si="142"/>
        <v>77.917523788360029</v>
      </c>
    </row>
    <row r="2640" spans="1:11">
      <c r="A2640" s="862">
        <v>43043</v>
      </c>
      <c r="B2640">
        <v>7164.34</v>
      </c>
      <c r="C2640">
        <v>4527.2947940000004</v>
      </c>
      <c r="D2640">
        <v>3.374587</v>
      </c>
      <c r="E2640">
        <f>LN(D2640/参数实验室!$E$53)/参数实验室!$E$55</f>
        <v>0.7419336602244635</v>
      </c>
      <c r="F2640">
        <f t="shared" si="143"/>
        <v>0.63192070644330112</v>
      </c>
      <c r="G2640">
        <f>LN(F2640/参数实验室!$E$58)/参数实验室!$E$59</f>
        <v>-0.43143349421673916</v>
      </c>
      <c r="H2640">
        <f>INDEX(神经网络!$F$10:$BN$70,MATCH(ROUND(G2640*2,1)/2,神经网络!$D$10:$D$70,0),MATCH(ROUND(E2640*2,1)/2,神经网络!$F$8:$BN$8,0))</f>
        <v>2.1732305641314649</v>
      </c>
      <c r="I2640">
        <f t="shared" si="140"/>
        <v>225847.87775539892</v>
      </c>
      <c r="J2640">
        <f t="shared" si="141"/>
        <v>2858.7606240772493</v>
      </c>
      <c r="K2640">
        <f t="shared" si="142"/>
        <v>79.002024812167718</v>
      </c>
    </row>
    <row r="2641" spans="1:11">
      <c r="A2641" s="862">
        <v>43044</v>
      </c>
      <c r="B2641">
        <v>7380.63</v>
      </c>
      <c r="C2641">
        <v>4581.8143209999998</v>
      </c>
      <c r="D2641">
        <v>3.3195589999999999</v>
      </c>
      <c r="E2641">
        <f>LN(D2641/参数实验室!$E$53)/参数实验室!$E$55</f>
        <v>0.72253733279171739</v>
      </c>
      <c r="F2641">
        <f t="shared" si="143"/>
        <v>0.62078905472839041</v>
      </c>
      <c r="G2641">
        <f>LN(F2641/参数实验室!$E$58)/参数实验室!$E$59</f>
        <v>-0.4407615067787537</v>
      </c>
      <c r="H2641">
        <f>INDEX(神经网络!$F$10:$BN$70,MATCH(ROUND(G2641*2,1)/2,神经网络!$D$10:$D$70,0),MATCH(ROUND(E2641*2,1)/2,神经网络!$F$8:$BN$8,0))</f>
        <v>2.0882099599876796</v>
      </c>
      <c r="I2641">
        <f t="shared" si="140"/>
        <v>240665.62118844298</v>
      </c>
      <c r="J2641">
        <f t="shared" si="141"/>
        <v>2945.0660388651668</v>
      </c>
      <c r="K2641">
        <f t="shared" si="142"/>
        <v>81.718242651421008</v>
      </c>
    </row>
    <row r="2642" spans="1:11">
      <c r="A2642" s="862">
        <v>43045</v>
      </c>
      <c r="B2642">
        <v>7385.83</v>
      </c>
      <c r="C2642">
        <v>4658.2761989999999</v>
      </c>
      <c r="D2642">
        <v>3.1284239999999999</v>
      </c>
      <c r="E2642">
        <f>LN(D2642/参数实验室!$E$53)/参数实验室!$E$55</f>
        <v>0.65257492235555115</v>
      </c>
      <c r="F2642">
        <f t="shared" si="143"/>
        <v>0.63070449753108315</v>
      </c>
      <c r="G2642">
        <f>LN(F2642/参数实验室!$E$58)/参数实验室!$E$59</f>
        <v>-0.43244461352628744</v>
      </c>
      <c r="H2642">
        <f>INDEX(神经网络!$F$10:$BN$70,MATCH(ROUND(G2642*2,1)/2,神经网络!$D$10:$D$70,0),MATCH(ROUND(E2642*2,1)/2,神经网络!$F$8:$BN$8,0))</f>
        <v>1.9957131012869054</v>
      </c>
      <c r="I2642">
        <f t="shared" si="140"/>
        <v>241019.69852403627</v>
      </c>
      <c r="J2642">
        <f t="shared" si="141"/>
        <v>2947.1409760185124</v>
      </c>
      <c r="K2642">
        <f t="shared" si="142"/>
        <v>81.780851504988306</v>
      </c>
    </row>
    <row r="2643" spans="1:11">
      <c r="A2643" s="862">
        <v>43046</v>
      </c>
      <c r="B2643">
        <v>7129.85</v>
      </c>
      <c r="C2643">
        <v>4739.7948349999997</v>
      </c>
      <c r="D2643">
        <v>3.160644</v>
      </c>
      <c r="E2643">
        <f>LN(D2643/参数实验室!$E$53)/参数实验室!$E$55</f>
        <v>0.66466319428679443</v>
      </c>
      <c r="F2643">
        <f t="shared" si="143"/>
        <v>0.66478184463908774</v>
      </c>
      <c r="G2643">
        <f>LN(F2643/参数实验室!$E$58)/参数实验室!$E$59</f>
        <v>-0.40482601227099174</v>
      </c>
      <c r="H2643">
        <f>INDEX(神经网络!$F$10:$BN$70,MATCH(ROUND(G2643*2,1)/2,神经网络!$D$10:$D$70,0),MATCH(ROUND(E2643*2,1)/2,神经网络!$F$8:$BN$8,0))</f>
        <v>2.0532410581754914</v>
      </c>
      <c r="I2643">
        <f t="shared" si="140"/>
        <v>224348.8626938269</v>
      </c>
      <c r="J2643">
        <f t="shared" si="141"/>
        <v>2844.9982043813075</v>
      </c>
      <c r="K2643">
        <f t="shared" si="142"/>
        <v>78.857295005785545</v>
      </c>
    </row>
    <row r="2644" spans="1:11">
      <c r="A2644" s="862">
        <v>43047</v>
      </c>
      <c r="B2644">
        <v>7326.39</v>
      </c>
      <c r="C2644">
        <v>4794.5970379999999</v>
      </c>
      <c r="D2644">
        <v>3.2777099999999999</v>
      </c>
      <c r="E2644">
        <f>LN(D2644/参数实验室!$E$53)/参数实验室!$E$55</f>
        <v>0.70756988012771393</v>
      </c>
      <c r="F2644">
        <f t="shared" si="143"/>
        <v>0.65442831162414228</v>
      </c>
      <c r="G2644">
        <f>LN(F2644/参数实验室!$E$58)/参数实验室!$E$59</f>
        <v>-0.41306458625914722</v>
      </c>
      <c r="H2644">
        <f>INDEX(神经网络!$F$10:$BN$70,MATCH(ROUND(G2644*2,1)/2,神经网络!$D$10:$D$70,0),MATCH(ROUND(E2644*2,1)/2,神经网络!$F$8:$BN$8,0))</f>
        <v>2.1394973731266025</v>
      </c>
      <c r="I2644">
        <f t="shared" si="140"/>
        <v>237046.83486751988</v>
      </c>
      <c r="J2644">
        <f t="shared" si="141"/>
        <v>2923.4228482502672</v>
      </c>
      <c r="K2644">
        <f t="shared" si="142"/>
        <v>81.08537395108533</v>
      </c>
    </row>
    <row r="2645" spans="1:11">
      <c r="A2645" s="862">
        <v>43048</v>
      </c>
      <c r="B2645">
        <v>7395.15</v>
      </c>
      <c r="C2645">
        <v>4818.4847760000002</v>
      </c>
      <c r="D2645">
        <v>3.1022080000000001</v>
      </c>
      <c r="E2645">
        <f>LN(D2645/参数实验室!$E$53)/参数实验室!$E$55</f>
        <v>0.64264700699684507</v>
      </c>
      <c r="F2645">
        <f t="shared" si="143"/>
        <v>0.65157363623455922</v>
      </c>
      <c r="G2645">
        <f>LN(F2645/参数实验室!$E$58)/参数实验室!$E$59</f>
        <v>-0.41535905497496062</v>
      </c>
      <c r="H2645">
        <f>INDEX(神经网络!$F$10:$BN$70,MATCH(ROUND(G2645*2,1)/2,神经网络!$D$10:$D$70,0),MATCH(ROUND(E2645*2,1)/2,神经网络!$F$8:$BN$8,0))</f>
        <v>2.0532410581754914</v>
      </c>
      <c r="I2645">
        <f t="shared" si="140"/>
        <v>241806.66827737974</v>
      </c>
      <c r="J2645">
        <f t="shared" si="141"/>
        <v>2950.8599018395093</v>
      </c>
      <c r="K2645">
        <f t="shared" si="142"/>
        <v>81.944475956531221</v>
      </c>
    </row>
    <row r="2646" spans="1:11">
      <c r="A2646" s="862">
        <v>43049</v>
      </c>
      <c r="B2646">
        <v>7255.36</v>
      </c>
      <c r="C2646">
        <v>4880.649206</v>
      </c>
      <c r="D2646">
        <v>2.8688940000000001</v>
      </c>
      <c r="E2646">
        <f>LN(D2646/参数实验室!$E$53)/参数实验室!$E$55</f>
        <v>0.55040501911794693</v>
      </c>
      <c r="F2646">
        <f t="shared" si="143"/>
        <v>0.67269566306840745</v>
      </c>
      <c r="G2646">
        <f>LN(F2646/参数实验室!$E$58)/参数实验室!$E$59</f>
        <v>-0.39861484528056151</v>
      </c>
      <c r="H2646">
        <f>INDEX(神经网络!$F$10:$BN$70,MATCH(ROUND(G2646*2,1)/2,神经网络!$D$10:$D$70,0),MATCH(ROUND(E2646*2,1)/2,神经网络!$F$8:$BN$8,0))</f>
        <v>1.8586916686949579</v>
      </c>
      <c r="I2646">
        <f t="shared" si="140"/>
        <v>232421.60228507407</v>
      </c>
      <c r="J2646">
        <f t="shared" si="141"/>
        <v>2895.0800047883145</v>
      </c>
      <c r="K2646">
        <f t="shared" si="142"/>
        <v>80.281581821801339</v>
      </c>
    </row>
    <row r="2647" spans="1:11">
      <c r="A2647" s="862">
        <v>43050</v>
      </c>
      <c r="B2647">
        <v>6809.75</v>
      </c>
      <c r="C2647">
        <v>5124.8965740000003</v>
      </c>
      <c r="D2647">
        <v>2.7353589999999999</v>
      </c>
      <c r="E2647">
        <f>LN(D2647/参数实验室!$E$53)/参数实验室!$E$55</f>
        <v>0.494173377340616</v>
      </c>
      <c r="F2647">
        <f t="shared" si="143"/>
        <v>0.75258219082932565</v>
      </c>
      <c r="G2647">
        <f>LN(F2647/参数实验室!$E$58)/参数实验室!$E$59</f>
        <v>-0.33971719605051326</v>
      </c>
      <c r="H2647">
        <f>INDEX(神经网络!$F$10:$BN$70,MATCH(ROUND(G2647*2,1)/2,神经网络!$D$10:$D$70,0),MATCH(ROUND(E2647*2,1)/2,神经网络!$F$8:$BN$8,0))</f>
        <v>1.8106902956586226</v>
      </c>
      <c r="I2647">
        <f t="shared" ref="I2647:I2710" si="144">I2646*(1+(B2647-B2646)/B2646*H2646)</f>
        <v>205889.00256764129</v>
      </c>
      <c r="J2647">
        <f t="shared" ref="J2647:J2710" si="145">J2646*B2647/B2646</f>
        <v>2717.2698615378458</v>
      </c>
      <c r="K2647">
        <f t="shared" ref="K2647:K2710" si="146">I2647/J2647</f>
        <v>75.77053920257957</v>
      </c>
    </row>
    <row r="2648" spans="1:11">
      <c r="A2648" s="862">
        <v>43051</v>
      </c>
      <c r="B2648">
        <v>6170.53</v>
      </c>
      <c r="C2648">
        <v>5323.6391100000001</v>
      </c>
      <c r="D2648">
        <v>2.4696980000000002</v>
      </c>
      <c r="E2648">
        <f>LN(D2648/参数实验室!$E$53)/参数实验室!$E$55</f>
        <v>0.37364174859879384</v>
      </c>
      <c r="F2648">
        <f t="shared" si="143"/>
        <v>0.86275232597524043</v>
      </c>
      <c r="G2648">
        <f>LN(F2648/参数实验室!$E$58)/参数实验室!$E$59</f>
        <v>-0.2680129784090341</v>
      </c>
      <c r="H2648">
        <f>INDEX(神经网络!$F$10:$BN$70,MATCH(ROUND(G2648*2,1)/2,神经网络!$D$10:$D$70,0),MATCH(ROUND(E2648*2,1)/2,神经网络!$F$8:$BN$8,0))</f>
        <v>1.5955909246823425</v>
      </c>
      <c r="I2648">
        <f t="shared" si="144"/>
        <v>170894.76707210147</v>
      </c>
      <c r="J2648">
        <f t="shared" si="145"/>
        <v>2462.2042216990526</v>
      </c>
      <c r="K2648">
        <f t="shared" si="146"/>
        <v>69.407226892891501</v>
      </c>
    </row>
    <row r="2649" spans="1:11">
      <c r="A2649" s="862">
        <v>43052</v>
      </c>
      <c r="B2649">
        <v>6008.72</v>
      </c>
      <c r="C2649">
        <v>5329.0465679999998</v>
      </c>
      <c r="D2649">
        <v>2.7266430000000001</v>
      </c>
      <c r="E2649">
        <f>LN(D2649/参数实验室!$E$53)/参数实验室!$E$55</f>
        <v>0.49040818721342894</v>
      </c>
      <c r="F2649">
        <f t="shared" si="143"/>
        <v>0.88688548775779197</v>
      </c>
      <c r="G2649">
        <f>LN(F2649/参数实验室!$E$58)/参数实验室!$E$59</f>
        <v>-0.25353319202114205</v>
      </c>
      <c r="H2649">
        <f>INDEX(神经网络!$F$10:$BN$70,MATCH(ROUND(G2649*2,1)/2,神经网络!$D$10:$D$70,0),MATCH(ROUND(E2649*2,1)/2,神经网络!$F$8:$BN$8,0))</f>
        <v>1.9166471051532397</v>
      </c>
      <c r="I2649">
        <f t="shared" si="144"/>
        <v>163744.319746038</v>
      </c>
      <c r="J2649">
        <f t="shared" si="145"/>
        <v>2397.6377638561894</v>
      </c>
      <c r="K2649">
        <f t="shared" si="146"/>
        <v>68.294019311192088</v>
      </c>
    </row>
    <row r="2650" spans="1:11">
      <c r="A2650" s="862">
        <v>43053</v>
      </c>
      <c r="B2650">
        <v>6657.83</v>
      </c>
      <c r="C2650">
        <v>5581.2735759999996</v>
      </c>
      <c r="D2650">
        <v>2.7407119999999998</v>
      </c>
      <c r="E2650">
        <f>LN(D2650/参数实验室!$E$53)/参数实验室!$E$55</f>
        <v>0.49647985624729951</v>
      </c>
      <c r="F2650">
        <f t="shared" si="143"/>
        <v>0.8383022059740185</v>
      </c>
      <c r="G2650">
        <f>LN(F2650/参数实验室!$E$58)/参数实验室!$E$59</f>
        <v>-0.28310200459079699</v>
      </c>
      <c r="H2650">
        <f>INDEX(神经网络!$F$10:$BN$70,MATCH(ROUND(G2650*2,1)/2,神经网络!$D$10:$D$70,0),MATCH(ROUND(E2650*2,1)/2,神经网络!$F$8:$BN$8,0))</f>
        <v>1.8645323871207284</v>
      </c>
      <c r="I2650">
        <f t="shared" si="144"/>
        <v>197647.83530496317</v>
      </c>
      <c r="J2650">
        <f t="shared" si="145"/>
        <v>2656.649774550096</v>
      </c>
      <c r="K2650">
        <f t="shared" si="146"/>
        <v>74.397399762049872</v>
      </c>
    </row>
    <row r="2651" spans="1:11">
      <c r="A2651" s="862">
        <v>43054</v>
      </c>
      <c r="B2651">
        <v>6925.58</v>
      </c>
      <c r="C2651">
        <v>5669.0383590000001</v>
      </c>
      <c r="D2651">
        <v>2.9761479999999998</v>
      </c>
      <c r="E2651">
        <f>LN(D2651/参数实验室!$E$53)/参数实验室!$E$55</f>
        <v>0.59370580594860367</v>
      </c>
      <c r="F2651">
        <f t="shared" si="143"/>
        <v>0.81856513952622023</v>
      </c>
      <c r="G2651">
        <f>LN(F2651/参数实验室!$E$58)/参数实验室!$E$59</f>
        <v>-0.29560701193042693</v>
      </c>
      <c r="H2651">
        <f>INDEX(神经网络!$F$10:$BN$70,MATCH(ROUND(G2651*2,1)/2,神经网络!$D$10:$D$70,0),MATCH(ROUND(E2651*2,1)/2,神经网络!$F$8:$BN$8,0))</f>
        <v>2.0620628365438103</v>
      </c>
      <c r="I2651">
        <f t="shared" si="144"/>
        <v>212468.19592818824</v>
      </c>
      <c r="J2651">
        <f t="shared" si="145"/>
        <v>2763.4890866286246</v>
      </c>
      <c r="K2651">
        <f t="shared" si="146"/>
        <v>76.884036545045021</v>
      </c>
    </row>
    <row r="2652" spans="1:11">
      <c r="A2652" s="862">
        <v>43055</v>
      </c>
      <c r="B2652">
        <v>7224.09</v>
      </c>
      <c r="C2652">
        <v>5718.622136</v>
      </c>
      <c r="D2652">
        <v>3.1556220000000001</v>
      </c>
      <c r="E2652">
        <f>LN(D2652/参数实验室!$E$53)/参数实验室!$E$55</f>
        <v>0.66278717385329711</v>
      </c>
      <c r="F2652">
        <f t="shared" si="143"/>
        <v>0.79160449772912578</v>
      </c>
      <c r="G2652">
        <f>LN(F2652/参数实验室!$E$58)/参数实验室!$E$59</f>
        <v>-0.31318494179820927</v>
      </c>
      <c r="H2652">
        <f>INDEX(神经网络!$F$10:$BN$70,MATCH(ROUND(G2652*2,1)/2,神经网络!$D$10:$D$70,0),MATCH(ROUND(E2652*2,1)/2,神经网络!$F$8:$BN$8,0))</f>
        <v>2.1497826085226244</v>
      </c>
      <c r="I2652">
        <f t="shared" si="144"/>
        <v>231352.39455167667</v>
      </c>
      <c r="J2652">
        <f t="shared" si="145"/>
        <v>2882.6024500219446</v>
      </c>
      <c r="K2652">
        <f t="shared" si="146"/>
        <v>80.258168985430316</v>
      </c>
    </row>
    <row r="2653" spans="1:11">
      <c r="A2653" s="862">
        <v>43056</v>
      </c>
      <c r="B2653">
        <v>7931.87</v>
      </c>
      <c r="C2653">
        <v>5657.633793</v>
      </c>
      <c r="D2653">
        <v>3.065518</v>
      </c>
      <c r="E2653">
        <f>LN(D2653/参数实验室!$E$53)/参数实验室!$E$55</f>
        <v>0.62861082668950152</v>
      </c>
      <c r="F2653">
        <f t="shared" si="143"/>
        <v>0.71327868371518954</v>
      </c>
      <c r="G2653">
        <f>LN(F2653/参数实验室!$E$58)/参数实验室!$E$59</f>
        <v>-0.36786932222739493</v>
      </c>
      <c r="H2653">
        <f>INDEX(神经网络!$F$10:$BN$70,MATCH(ROUND(G2653*2,1)/2,神经网络!$D$10:$D$70,0),MATCH(ROUND(E2653*2,1)/2,神经网络!$F$8:$BN$8,0))</f>
        <v>2.102660162616846</v>
      </c>
      <c r="I2653">
        <f t="shared" si="144"/>
        <v>280080.9663426046</v>
      </c>
      <c r="J2653">
        <f t="shared" si="145"/>
        <v>3165.0253381748512</v>
      </c>
      <c r="K2653">
        <f t="shared" si="146"/>
        <v>88.492487868712161</v>
      </c>
    </row>
    <row r="2654" spans="1:11">
      <c r="A2654" s="862">
        <v>43057</v>
      </c>
      <c r="B2654">
        <v>7502.46</v>
      </c>
      <c r="C2654">
        <v>5827.6451340000003</v>
      </c>
      <c r="D2654">
        <v>3.067482</v>
      </c>
      <c r="E2654">
        <f>LN(D2654/参数实验室!$E$53)/参数实验室!$E$55</f>
        <v>0.62936642279266986</v>
      </c>
      <c r="F2654">
        <f t="shared" si="143"/>
        <v>0.77676457242024621</v>
      </c>
      <c r="G2654">
        <f>LN(F2654/参数实验室!$E$58)/参数实验室!$E$59</f>
        <v>-0.32311758762861126</v>
      </c>
      <c r="H2654">
        <f>INDEX(神经网络!$F$10:$BN$70,MATCH(ROUND(G2654*2,1)/2,神经网络!$D$10:$D$70,0),MATCH(ROUND(E2654*2,1)/2,神经网络!$F$8:$BN$8,0))</f>
        <v>2.1497826085226244</v>
      </c>
      <c r="I2654">
        <f t="shared" si="144"/>
        <v>248198.69533990722</v>
      </c>
      <c r="J2654">
        <f t="shared" si="145"/>
        <v>2993.679422209806</v>
      </c>
      <c r="K2654">
        <f t="shared" si="146"/>
        <v>82.907573034890149</v>
      </c>
    </row>
    <row r="2655" spans="1:11">
      <c r="A2655" s="862">
        <v>43058</v>
      </c>
      <c r="B2655">
        <v>7804.51</v>
      </c>
      <c r="C2655">
        <v>5908.1727469999996</v>
      </c>
      <c r="D2655">
        <v>3.1266470000000002</v>
      </c>
      <c r="E2655">
        <f>LN(D2655/参数实验室!$E$53)/参数实验室!$E$55</f>
        <v>0.65190461131641597</v>
      </c>
      <c r="F2655">
        <f t="shared" si="143"/>
        <v>0.75702033144937986</v>
      </c>
      <c r="G2655">
        <f>LN(F2655/参数实验室!$E$58)/参数实验室!$E$59</f>
        <v>-0.3366311085208733</v>
      </c>
      <c r="H2655">
        <f>INDEX(神经网络!$F$10:$BN$70,MATCH(ROUND(G2655*2,1)/2,神经网络!$D$10:$D$70,0),MATCH(ROUND(E2655*2,1)/2,神经网络!$F$8:$BN$8,0))</f>
        <v>2.102660162616846</v>
      </c>
      <c r="I2655">
        <f t="shared" si="144"/>
        <v>269680.42223338695</v>
      </c>
      <c r="J2655">
        <f t="shared" si="145"/>
        <v>3114.205338972904</v>
      </c>
      <c r="K2655">
        <f t="shared" si="146"/>
        <v>86.59686593509285</v>
      </c>
    </row>
    <row r="2656" spans="1:11">
      <c r="A2656" s="862">
        <v>43059</v>
      </c>
      <c r="B2656">
        <v>7974.75</v>
      </c>
      <c r="C2656">
        <v>5820.0718660000002</v>
      </c>
      <c r="D2656">
        <v>3.184018</v>
      </c>
      <c r="E2656">
        <f>LN(D2656/参数实验室!$E$53)/参数实验室!$E$55</f>
        <v>0.67335575413598059</v>
      </c>
      <c r="F2656">
        <f t="shared" si="143"/>
        <v>0.7298124538073294</v>
      </c>
      <c r="G2656">
        <f>LN(F2656/参数实验室!$E$58)/参数实验室!$E$59</f>
        <v>-0.35584209042095938</v>
      </c>
      <c r="H2656">
        <f>INDEX(神经网络!$F$10:$BN$70,MATCH(ROUND(G2656*2,1)/2,神经网络!$D$10:$D$70,0),MATCH(ROUND(E2656*2,1)/2,神经网络!$F$8:$BN$8,0))</f>
        <v>2.102660162616846</v>
      </c>
      <c r="I2656">
        <f t="shared" si="144"/>
        <v>282049.41897845408</v>
      </c>
      <c r="J2656">
        <f t="shared" si="145"/>
        <v>3182.1355891624416</v>
      </c>
      <c r="K2656">
        <f t="shared" si="146"/>
        <v>88.635261155760901</v>
      </c>
    </row>
    <row r="2657" spans="1:11">
      <c r="A2657" s="862">
        <v>43060</v>
      </c>
      <c r="B2657">
        <v>8072.38</v>
      </c>
      <c r="C2657">
        <v>5859.3208320000003</v>
      </c>
      <c r="D2657">
        <v>3.0769319999999998</v>
      </c>
      <c r="E2657">
        <f>LN(D2657/参数实验室!$E$53)/参数实验室!$E$55</f>
        <v>0.63299530487837052</v>
      </c>
      <c r="F2657">
        <f t="shared" si="143"/>
        <v>0.72584799427182567</v>
      </c>
      <c r="G2657">
        <f>LN(F2657/参数实验室!$E$58)/参数实验室!$E$59</f>
        <v>-0.35870095460619078</v>
      </c>
      <c r="H2657">
        <f>INDEX(神经网络!$F$10:$BN$70,MATCH(ROUND(G2657*2,1)/2,神经网络!$D$10:$D$70,0),MATCH(ROUND(E2657*2,1)/2,神经网络!$F$8:$BN$8,0))</f>
        <v>2.102660162616846</v>
      </c>
      <c r="I2657">
        <f t="shared" si="144"/>
        <v>289309.81830816565</v>
      </c>
      <c r="J2657">
        <f t="shared" si="145"/>
        <v>3221.0925342165096</v>
      </c>
      <c r="K2657">
        <f t="shared" si="146"/>
        <v>89.817294981417419</v>
      </c>
    </row>
    <row r="2658" spans="1:11">
      <c r="A2658" s="862">
        <v>43061</v>
      </c>
      <c r="B2658">
        <v>8155.57</v>
      </c>
      <c r="C2658">
        <v>5957.0027090000003</v>
      </c>
      <c r="D2658">
        <v>3.113683</v>
      </c>
      <c r="E2658">
        <f>LN(D2658/参数实验室!$E$53)/参数实验室!$E$55</f>
        <v>0.64700283751361853</v>
      </c>
      <c r="F2658">
        <f t="shared" si="143"/>
        <v>0.73042138182861538</v>
      </c>
      <c r="G2658">
        <f>LN(F2658/参数实验室!$E$58)/参数实验室!$E$59</f>
        <v>-0.35540435456709335</v>
      </c>
      <c r="H2658">
        <f>INDEX(神经网络!$F$10:$BN$70,MATCH(ROUND(G2658*2,1)/2,神经网络!$D$10:$D$70,0),MATCH(ROUND(E2658*2,1)/2,神经网络!$F$8:$BN$8,0))</f>
        <v>2.102660162616846</v>
      </c>
      <c r="I2658">
        <f t="shared" si="144"/>
        <v>295578.86905915814</v>
      </c>
      <c r="J2658">
        <f t="shared" si="145"/>
        <v>3254.2875384062868</v>
      </c>
      <c r="K2658">
        <f t="shared" si="146"/>
        <v>90.827520792434697</v>
      </c>
    </row>
    <row r="2659" spans="1:11">
      <c r="A2659" s="862">
        <v>43062</v>
      </c>
      <c r="B2659">
        <v>8239.35</v>
      </c>
      <c r="C2659">
        <v>6001.4714860000004</v>
      </c>
      <c r="D2659">
        <v>3.0255200000000002</v>
      </c>
      <c r="E2659">
        <f>LN(D2659/参数实验室!$E$53)/参数实验室!$E$55</f>
        <v>0.61311644016976163</v>
      </c>
      <c r="F2659">
        <f t="shared" si="143"/>
        <v>0.72839137626147699</v>
      </c>
      <c r="G2659">
        <f>LN(F2659/参数实验室!$E$58)/参数实验室!$E$59</f>
        <v>-0.35686507296457104</v>
      </c>
      <c r="H2659">
        <f>INDEX(神经网络!$F$10:$BN$70,MATCH(ROUND(G2659*2,1)/2,神经网络!$D$10:$D$70,0),MATCH(ROUND(E2659*2,1)/2,神经网络!$F$8:$BN$8,0))</f>
        <v>2.0078393266353616</v>
      </c>
      <c r="I2659">
        <f t="shared" si="144"/>
        <v>301963.39279707678</v>
      </c>
      <c r="J2659">
        <f t="shared" si="145"/>
        <v>3287.7179681576936</v>
      </c>
      <c r="K2659">
        <f t="shared" si="146"/>
        <v>91.845893024177215</v>
      </c>
    </row>
    <row r="2660" spans="1:11">
      <c r="A2660" s="862">
        <v>43063</v>
      </c>
      <c r="B2660">
        <v>8074.71</v>
      </c>
      <c r="C2660">
        <v>6159.0521829999998</v>
      </c>
      <c r="D2660">
        <v>3.0493239999999999</v>
      </c>
      <c r="E2660">
        <f>LN(D2660/参数实验室!$E$53)/参数实验室!$E$55</f>
        <v>0.62236210637996292</v>
      </c>
      <c r="F2660">
        <f t="shared" si="143"/>
        <v>0.76275831367318447</v>
      </c>
      <c r="G2660">
        <f>LN(F2660/参数实验室!$E$58)/参数实验室!$E$59</f>
        <v>-0.3326678767845897</v>
      </c>
      <c r="H2660">
        <f>INDEX(神经网络!$F$10:$BN$70,MATCH(ROUND(G2660*2,1)/2,神经网络!$D$10:$D$70,0),MATCH(ROUND(E2660*2,1)/2,神经网络!$F$8:$BN$8,0))</f>
        <v>2.0078393266353616</v>
      </c>
      <c r="I2660">
        <f t="shared" si="144"/>
        <v>289848.33031190856</v>
      </c>
      <c r="J2660">
        <f t="shared" si="145"/>
        <v>3222.0222656717592</v>
      </c>
      <c r="K2660">
        <f t="shared" si="146"/>
        <v>89.958512515579429</v>
      </c>
    </row>
    <row r="2661" spans="1:11">
      <c r="A2661" s="862">
        <v>43064</v>
      </c>
      <c r="B2661">
        <v>8222.59</v>
      </c>
      <c r="C2661">
        <v>6268.0094950000002</v>
      </c>
      <c r="D2661">
        <v>3.1979649999999999</v>
      </c>
      <c r="E2661">
        <f>LN(D2661/参数实验室!$E$53)/参数实验室!$E$55</f>
        <v>0.67851215918679586</v>
      </c>
      <c r="F2661">
        <f t="shared" si="143"/>
        <v>0.76229138203412794</v>
      </c>
      <c r="G2661">
        <f>LN(F2661/参数实验室!$E$58)/参数实验室!$E$59</f>
        <v>-0.33298927085712282</v>
      </c>
      <c r="H2661">
        <f>INDEX(神经网络!$F$10:$BN$70,MATCH(ROUND(G2661*2,1)/2,神经网络!$D$10:$D$70,0),MATCH(ROUND(E2661*2,1)/2,神经网络!$F$8:$BN$8,0))</f>
        <v>2.1898271818102031</v>
      </c>
      <c r="I2661">
        <f t="shared" si="144"/>
        <v>300506.49109243118</v>
      </c>
      <c r="J2661">
        <f t="shared" si="145"/>
        <v>3281.0302861019095</v>
      </c>
      <c r="K2661">
        <f t="shared" si="146"/>
        <v>91.589063461359771</v>
      </c>
    </row>
    <row r="2662" spans="1:11">
      <c r="A2662" s="862">
        <v>43065</v>
      </c>
      <c r="B2662">
        <v>8842.92</v>
      </c>
      <c r="C2662">
        <v>6055.0111980000001</v>
      </c>
      <c r="D2662">
        <v>3.348573</v>
      </c>
      <c r="E2662">
        <f>LN(D2662/参数实验室!$E$53)/参数实验室!$E$55</f>
        <v>0.73280394918092273</v>
      </c>
      <c r="F2662">
        <f t="shared" si="143"/>
        <v>0.68472984014330107</v>
      </c>
      <c r="G2662">
        <f>LN(F2662/参数实验室!$E$58)/参数实验室!$E$59</f>
        <v>-0.38930847530066637</v>
      </c>
      <c r="H2662">
        <f>INDEX(神经网络!$F$10:$BN$70,MATCH(ROUND(G2662*2,1)/2,神经网络!$D$10:$D$70,0),MATCH(ROUND(E2662*2,1)/2,神经网络!$F$8:$BN$8,0))</f>
        <v>2.2204491394215062</v>
      </c>
      <c r="I2662">
        <f t="shared" si="144"/>
        <v>350151.75785826595</v>
      </c>
      <c r="J2662">
        <f t="shared" si="145"/>
        <v>3528.5583177047979</v>
      </c>
      <c r="K2662">
        <f t="shared" si="146"/>
        <v>99.233660416310556</v>
      </c>
    </row>
    <row r="2663" spans="1:11">
      <c r="A2663" s="862">
        <v>43066</v>
      </c>
      <c r="B2663">
        <v>9624.2900000000009</v>
      </c>
      <c r="C2663">
        <v>5706.661067</v>
      </c>
      <c r="D2663">
        <v>3.4318979999999999</v>
      </c>
      <c r="E2663">
        <f>LN(D2663/参数实验室!$E$53)/参数实验室!$E$55</f>
        <v>0.76180131176295085</v>
      </c>
      <c r="F2663">
        <f t="shared" si="143"/>
        <v>0.59294359033237776</v>
      </c>
      <c r="G2663">
        <f>LN(F2663/参数实验室!$E$58)/参数实验室!$E$59</f>
        <v>-0.4648481448654524</v>
      </c>
      <c r="H2663">
        <f>INDEX(神经网络!$F$10:$BN$70,MATCH(ROUND(G2663*2,1)/2,神经网络!$D$10:$D$70,0),MATCH(ROUND(E2663*2,1)/2,神经网络!$F$8:$BN$8,0))</f>
        <v>2.1732305641314649</v>
      </c>
      <c r="I2663">
        <f t="shared" si="144"/>
        <v>418851.9857407604</v>
      </c>
      <c r="J2663">
        <f t="shared" si="145"/>
        <v>3840.3455568413046</v>
      </c>
      <c r="K2663">
        <f t="shared" si="146"/>
        <v>109.06622321905516</v>
      </c>
    </row>
    <row r="2664" spans="1:11">
      <c r="A2664" s="862">
        <v>43067</v>
      </c>
      <c r="B2664">
        <v>9740.52</v>
      </c>
      <c r="C2664">
        <v>5700.8599400000003</v>
      </c>
      <c r="D2664">
        <v>3.4240569999999999</v>
      </c>
      <c r="E2664">
        <f>LN(D2664/参数实验室!$E$53)/参数实验室!$E$55</f>
        <v>0.75910279661249358</v>
      </c>
      <c r="F2664">
        <f t="shared" si="143"/>
        <v>0.58527264868816042</v>
      </c>
      <c r="G2664">
        <f>LN(F2664/参数实验室!$E$58)/参数实验室!$E$59</f>
        <v>-0.47168251277068907</v>
      </c>
      <c r="H2664">
        <f>INDEX(神经网络!$F$10:$BN$70,MATCH(ROUND(G2664*2,1)/2,神经网络!$D$10:$D$70,0),MATCH(ROUND(E2664*2,1)/2,神经网络!$F$8:$BN$8,0))</f>
        <v>2.1732305641314649</v>
      </c>
      <c r="I2664">
        <f t="shared" si="144"/>
        <v>429844.97794772947</v>
      </c>
      <c r="J2664">
        <f t="shared" si="145"/>
        <v>3886.7243924823401</v>
      </c>
      <c r="K2664">
        <f t="shared" si="146"/>
        <v>110.59312020660145</v>
      </c>
    </row>
    <row r="2665" spans="1:11">
      <c r="A2665" s="862">
        <v>43068</v>
      </c>
      <c r="B2665">
        <v>10454.1</v>
      </c>
      <c r="C2665">
        <v>5601.4440599999998</v>
      </c>
      <c r="D2665">
        <v>3.3161860000000001</v>
      </c>
      <c r="E2665">
        <f>LN(D2665/参数实验室!$E$53)/参数实验室!$E$55</f>
        <v>0.72133797747151196</v>
      </c>
      <c r="F2665">
        <f t="shared" si="143"/>
        <v>0.53581313168995892</v>
      </c>
      <c r="G2665">
        <f>LN(F2665/参数实验室!$E$58)/参数实验室!$E$59</f>
        <v>-0.51802310408507535</v>
      </c>
      <c r="H2665">
        <f>INDEX(神经网络!$F$10:$BN$70,MATCH(ROUND(G2665*2,1)/2,神经网络!$D$10:$D$70,0),MATCH(ROUND(E2665*2,1)/2,神经网络!$F$8:$BN$8,0))</f>
        <v>2.033182257552514</v>
      </c>
      <c r="I2665">
        <f t="shared" si="144"/>
        <v>498279.96480802563</v>
      </c>
      <c r="J2665">
        <f t="shared" si="145"/>
        <v>4171.4616336139788</v>
      </c>
      <c r="K2665">
        <f t="shared" si="146"/>
        <v>119.44972975247931</v>
      </c>
    </row>
    <row r="2666" spans="1:11">
      <c r="A2666" s="862">
        <v>43069</v>
      </c>
      <c r="B2666">
        <v>10678.6</v>
      </c>
      <c r="C2666">
        <v>5492.9560899999997</v>
      </c>
      <c r="D2666">
        <v>3.3395820000000001</v>
      </c>
      <c r="E2666">
        <f>LN(D2666/参数实验室!$E$53)/参数实验室!$E$55</f>
        <v>0.72963202275090655</v>
      </c>
      <c r="F2666">
        <f t="shared" si="143"/>
        <v>0.51438916056411887</v>
      </c>
      <c r="G2666">
        <f>LN(F2666/参数实验室!$E$58)/参数实验室!$E$59</f>
        <v>-0.53943996471340894</v>
      </c>
      <c r="H2666">
        <f>INDEX(神经网络!$F$10:$BN$70,MATCH(ROUND(G2666*2,1)/2,神经网络!$D$10:$D$70,0),MATCH(ROUND(E2666*2,1)/2,神经网络!$F$8:$BN$8,0))</f>
        <v>2.0554219404900587</v>
      </c>
      <c r="I2666">
        <f t="shared" si="144"/>
        <v>520035.98391535983</v>
      </c>
      <c r="J2666">
        <f t="shared" si="145"/>
        <v>4261.0430549459288</v>
      </c>
      <c r="K2666">
        <f t="shared" si="146"/>
        <v>122.04429225650219</v>
      </c>
    </row>
    <row r="2667" spans="1:11">
      <c r="A2667" s="862">
        <v>43070</v>
      </c>
      <c r="B2667">
        <v>9948.3799999999992</v>
      </c>
      <c r="C2667">
        <v>5394.8333739999998</v>
      </c>
      <c r="D2667">
        <v>3.5528729999999999</v>
      </c>
      <c r="E2667">
        <f>LN(D2667/参数实验室!$E$53)/参数实验室!$E$55</f>
        <v>0.80267163441065237</v>
      </c>
      <c r="F2667">
        <f t="shared" si="143"/>
        <v>0.54228260018214025</v>
      </c>
      <c r="G2667">
        <f>LN(F2667/参数实验室!$E$58)/参数实验室!$E$59</f>
        <v>-0.5117239093980136</v>
      </c>
      <c r="H2667">
        <f>INDEX(神经网络!$F$10:$BN$70,MATCH(ROUND(G2667*2,1)/2,神经网络!$D$10:$D$70,0),MATCH(ROUND(E2667*2,1)/2,神经网络!$F$8:$BN$8,0))</f>
        <v>2.1940315123437566</v>
      </c>
      <c r="I2667">
        <f t="shared" si="144"/>
        <v>446943.32031657756</v>
      </c>
      <c r="J2667">
        <f t="shared" si="145"/>
        <v>3969.6660149235831</v>
      </c>
      <c r="K2667">
        <f t="shared" si="146"/>
        <v>112.58965329484559</v>
      </c>
    </row>
    <row r="2668" spans="1:11">
      <c r="A2668" s="862">
        <v>43071</v>
      </c>
      <c r="B2668">
        <v>11109.5</v>
      </c>
      <c r="C2668">
        <v>5356.6402710000002</v>
      </c>
      <c r="D2668">
        <v>3.5452650000000001</v>
      </c>
      <c r="E2668">
        <f>LN(D2668/参数实验室!$E$53)/参数实验室!$E$55</f>
        <v>0.80014264268993751</v>
      </c>
      <c r="F2668">
        <f t="shared" si="143"/>
        <v>0.48216753868310908</v>
      </c>
      <c r="G2668">
        <f>LN(F2668/参数实验室!$E$58)/参数实验室!$E$59</f>
        <v>-0.5733919626058126</v>
      </c>
      <c r="H2668">
        <f>INDEX(神经网络!$F$10:$BN$70,MATCH(ROUND(G2668*2,1)/2,神经网络!$D$10:$D$70,0),MATCH(ROUND(E2668*2,1)/2,神经网络!$F$8:$BN$8,0))</f>
        <v>2.1355709650263819</v>
      </c>
      <c r="I2668">
        <f t="shared" si="144"/>
        <v>561394.44163518306</v>
      </c>
      <c r="J2668">
        <f t="shared" si="145"/>
        <v>4432.9835202106824</v>
      </c>
      <c r="K2668">
        <f t="shared" si="146"/>
        <v>126.64031776244956</v>
      </c>
    </row>
    <row r="2669" spans="1:11">
      <c r="A2669" s="862">
        <v>43072</v>
      </c>
      <c r="B2669">
        <v>11045.1</v>
      </c>
      <c r="C2669">
        <v>5156.4439599999996</v>
      </c>
      <c r="D2669">
        <v>3.5999690000000002</v>
      </c>
      <c r="E2669">
        <f>LN(D2669/参数实验室!$E$53)/参数实验室!$E$55</f>
        <v>0.81820740654291835</v>
      </c>
      <c r="F2669">
        <f t="shared" si="143"/>
        <v>0.46685353324098466</v>
      </c>
      <c r="G2669">
        <f>LN(F2669/参数实验室!$E$58)/参数实验室!$E$59</f>
        <v>-0.59033218798090092</v>
      </c>
      <c r="H2669">
        <f>INDEX(神经网络!$F$10:$BN$70,MATCH(ROUND(G2669*2,1)/2,神经网络!$D$10:$D$70,0),MATCH(ROUND(E2669*2,1)/2,神经网络!$F$8:$BN$8,0))</f>
        <v>2.0631081530256079</v>
      </c>
      <c r="I2669">
        <f t="shared" si="144"/>
        <v>554444.62301915861</v>
      </c>
      <c r="J2669">
        <f t="shared" si="145"/>
        <v>4407.2862216192461</v>
      </c>
      <c r="K2669">
        <f t="shared" si="146"/>
        <v>125.80181888333418</v>
      </c>
    </row>
    <row r="2670" spans="1:11">
      <c r="A2670" s="862">
        <v>43073</v>
      </c>
      <c r="B2670">
        <v>11443.5</v>
      </c>
      <c r="C2670">
        <v>4986.0150960000001</v>
      </c>
      <c r="D2670">
        <v>3.6537120000000001</v>
      </c>
      <c r="E2670">
        <f>LN(D2670/参数实验室!$E$53)/参数实验室!$E$55</f>
        <v>0.8356894653186715</v>
      </c>
      <c r="F2670">
        <f t="shared" si="143"/>
        <v>0.43570717839821732</v>
      </c>
      <c r="G2670">
        <f>LN(F2670/参数实验室!$E$58)/参数实验室!$E$59</f>
        <v>-0.62657082283590249</v>
      </c>
      <c r="H2670">
        <f>INDEX(神经网络!$F$10:$BN$70,MATCH(ROUND(G2670*2,1)/2,神经网络!$D$10:$D$70,0),MATCH(ROUND(E2670*2,1)/2,神经网络!$F$8:$BN$8,0))</f>
        <v>2.0514764674218786</v>
      </c>
      <c r="I2670">
        <f t="shared" si="144"/>
        <v>595704.68242155167</v>
      </c>
      <c r="J2670">
        <f t="shared" si="145"/>
        <v>4566.2583296755884</v>
      </c>
      <c r="K2670">
        <f t="shared" si="146"/>
        <v>130.45794596204411</v>
      </c>
    </row>
    <row r="2671" spans="1:11">
      <c r="A2671" s="862">
        <v>43074</v>
      </c>
      <c r="B2671">
        <v>11684.2</v>
      </c>
      <c r="C2671">
        <v>4867.6147730000002</v>
      </c>
      <c r="D2671">
        <v>3.6531030000000002</v>
      </c>
      <c r="E2671">
        <f>LN(D2671/参数实验室!$E$53)/参数实验室!$E$55</f>
        <v>0.83549280788934233</v>
      </c>
      <c r="F2671">
        <f t="shared" si="143"/>
        <v>0.41659803606579826</v>
      </c>
      <c r="G2671">
        <f>LN(F2671/参数实验室!$E$58)/参数实验室!$E$59</f>
        <v>-0.65010978868173652</v>
      </c>
      <c r="H2671">
        <f>INDEX(神经网络!$F$10:$BN$70,MATCH(ROUND(G2671*2,1)/2,神经网络!$D$10:$D$70,0),MATCH(ROUND(E2671*2,1)/2,神经网络!$F$8:$BN$8,0))</f>
        <v>2.0514764674218786</v>
      </c>
      <c r="I2671">
        <f t="shared" si="144"/>
        <v>621409.51441362291</v>
      </c>
      <c r="J2671">
        <f t="shared" si="145"/>
        <v>4662.3039782929618</v>
      </c>
      <c r="K2671">
        <f t="shared" si="146"/>
        <v>133.28378357713677</v>
      </c>
    </row>
    <row r="2672" spans="1:11">
      <c r="A2672" s="862">
        <v>43075</v>
      </c>
      <c r="B2672">
        <v>12458.2</v>
      </c>
      <c r="C2672">
        <v>4697.6441329999998</v>
      </c>
      <c r="D2672">
        <v>4.2109680000000003</v>
      </c>
      <c r="E2672">
        <f>LN(D2672/参数实验室!$E$53)/参数实验室!$E$55</f>
        <v>1.0031541557793064</v>
      </c>
      <c r="F2672">
        <f t="shared" si="143"/>
        <v>0.37707246094941482</v>
      </c>
      <c r="G2672">
        <f>LN(F2672/参数实验室!$E$58)/参数实验室!$E$59</f>
        <v>-0.70242957085129054</v>
      </c>
      <c r="H2672">
        <f>INDEX(神经网络!$F$10:$BN$70,MATCH(ROUND(G2672*2,1)/2,神经网络!$D$10:$D$70,0),MATCH(ROUND(E2672*2,1)/2,神经网络!$F$8:$BN$8,0))</f>
        <v>2.1279782198414048</v>
      </c>
      <c r="I2672">
        <f t="shared" si="144"/>
        <v>705856.94038027374</v>
      </c>
      <c r="J2672">
        <f t="shared" si="145"/>
        <v>4971.1503930409763</v>
      </c>
      <c r="K2672">
        <f t="shared" si="146"/>
        <v>141.99066304016674</v>
      </c>
    </row>
    <row r="2673" spans="1:11">
      <c r="A2673" s="862">
        <v>43076</v>
      </c>
      <c r="B2673">
        <v>14441.8</v>
      </c>
      <c r="C2673">
        <v>4711.5956640000004</v>
      </c>
      <c r="D2673">
        <v>4.7166579999999998</v>
      </c>
      <c r="E2673">
        <f>LN(D2673/参数实验室!$E$53)/参数实验室!$E$55</f>
        <v>1.136947550274751</v>
      </c>
      <c r="F2673">
        <f t="shared" si="143"/>
        <v>0.32624712044205023</v>
      </c>
      <c r="G2673">
        <f>LN(F2673/参数实验室!$E$58)/参数实验室!$E$59</f>
        <v>-0.77841911526082164</v>
      </c>
      <c r="H2673">
        <f>INDEX(神经网络!$F$10:$BN$70,MATCH(ROUND(G2673*2,1)/2,神经网络!$D$10:$D$70,0),MATCH(ROUND(E2673*2,1)/2,神经网络!$F$8:$BN$8,0))</f>
        <v>1.9641514789760126</v>
      </c>
      <c r="I2673">
        <f t="shared" si="144"/>
        <v>945013.70464002213</v>
      </c>
      <c r="J2673">
        <f t="shared" si="145"/>
        <v>5762.6591117672833</v>
      </c>
      <c r="K2673">
        <f t="shared" si="146"/>
        <v>163.98917345471904</v>
      </c>
    </row>
    <row r="2674" spans="1:11">
      <c r="A2674" s="862">
        <v>43077</v>
      </c>
      <c r="B2674">
        <v>16669.099999999999</v>
      </c>
      <c r="C2674">
        <v>4676.71641</v>
      </c>
      <c r="D2674">
        <v>4.3468640000000001</v>
      </c>
      <c r="E2674">
        <f>LN(D2674/参数实验室!$E$53)/参数实验室!$E$55</f>
        <v>1.0406256146550006</v>
      </c>
      <c r="F2674">
        <f t="shared" si="143"/>
        <v>0.28056202254470852</v>
      </c>
      <c r="G2674">
        <f>LN(F2674/参数实验室!$E$58)/参数实验室!$E$59</f>
        <v>-0.85759876289622583</v>
      </c>
      <c r="H2674">
        <f>INDEX(神经网络!$F$10:$BN$70,MATCH(ROUND(G2674*2,1)/2,神经网络!$D$10:$D$70,0),MATCH(ROUND(E2674*2,1)/2,神经网络!$F$8:$BN$8,0))</f>
        <v>1.5863453398407183</v>
      </c>
      <c r="I2674">
        <f t="shared" si="144"/>
        <v>1231280.1701192781</v>
      </c>
      <c r="J2674">
        <f t="shared" si="145"/>
        <v>6651.4105582378943</v>
      </c>
      <c r="K2674">
        <f t="shared" si="146"/>
        <v>185.11564717566787</v>
      </c>
    </row>
    <row r="2675" spans="1:11">
      <c r="A2675" s="862">
        <v>43078</v>
      </c>
      <c r="B2675">
        <v>16129.6</v>
      </c>
      <c r="C2675">
        <v>4615.4325639999997</v>
      </c>
      <c r="D2675">
        <v>3.9646050000000002</v>
      </c>
      <c r="E2675">
        <f>LN(D2675/参数实验室!$E$53)/参数实验室!$E$55</f>
        <v>0.93203117233833566</v>
      </c>
      <c r="F2675">
        <f t="shared" si="143"/>
        <v>0.28614674660251954</v>
      </c>
      <c r="G2675">
        <f>LN(F2675/参数实验室!$E$58)/参数实验室!$E$59</f>
        <v>-0.84725390835206604</v>
      </c>
      <c r="H2675">
        <f>INDEX(神经网络!$F$10:$BN$70,MATCH(ROUND(G2675*2,1)/2,神经网络!$D$10:$D$70,0),MATCH(ROUND(E2675*2,1)/2,神经网络!$F$8:$BN$8,0))</f>
        <v>1.5075226462813229</v>
      </c>
      <c r="I2675">
        <f t="shared" si="144"/>
        <v>1168063.1647278757</v>
      </c>
      <c r="J2675">
        <f t="shared" si="145"/>
        <v>6436.1358285782644</v>
      </c>
      <c r="K2675">
        <f t="shared" si="146"/>
        <v>181.48516374395717</v>
      </c>
    </row>
    <row r="2676" spans="1:11">
      <c r="A2676" s="862">
        <v>43079</v>
      </c>
      <c r="B2676">
        <v>13465.6</v>
      </c>
      <c r="C2676">
        <v>4488.3643679999996</v>
      </c>
      <c r="D2676">
        <v>4.0084099999999996</v>
      </c>
      <c r="E2676">
        <f>LN(D2676/参数实验室!$E$53)/参数实验室!$E$55</f>
        <v>0.94499480299815708</v>
      </c>
      <c r="F2676">
        <f t="shared" si="143"/>
        <v>0.33332078540874521</v>
      </c>
      <c r="G2676">
        <f>LN(F2676/参数实验室!$E$58)/参数实验室!$E$59</f>
        <v>-0.76716088399873694</v>
      </c>
      <c r="H2676">
        <f>INDEX(神经网络!$F$10:$BN$70,MATCH(ROUND(G2676*2,1)/2,神经网络!$D$10:$D$70,0),MATCH(ROUND(E2676*2,1)/2,神经网络!$F$8:$BN$8,0))</f>
        <v>1.921383159607144</v>
      </c>
      <c r="I2676">
        <f t="shared" si="144"/>
        <v>877232.09779648832</v>
      </c>
      <c r="J2676">
        <f t="shared" si="145"/>
        <v>5373.1295638641677</v>
      </c>
      <c r="K2676">
        <f t="shared" si="146"/>
        <v>163.26278519247421</v>
      </c>
    </row>
    <row r="2677" spans="1:11">
      <c r="A2677" s="862">
        <v>43080</v>
      </c>
      <c r="B2677">
        <v>17102.2</v>
      </c>
      <c r="C2677">
        <v>4238.3901999999998</v>
      </c>
      <c r="D2677">
        <v>4.2560729999999998</v>
      </c>
      <c r="E2677">
        <f>LN(D2677/参数实验室!$E$53)/参数实验室!$E$55</f>
        <v>1.0157236646408343</v>
      </c>
      <c r="F2677">
        <f t="shared" si="143"/>
        <v>0.24782719182327417</v>
      </c>
      <c r="G2677">
        <f>LN(F2677/参数实验室!$E$58)/参数实验室!$E$59</f>
        <v>-0.92271379231393025</v>
      </c>
      <c r="H2677">
        <f>INDEX(神经网络!$F$10:$BN$70,MATCH(ROUND(G2677*2,1)/2,神经网络!$D$10:$D$70,0),MATCH(ROUND(E2677*2,1)/2,神经网络!$F$8:$BN$8,0))</f>
        <v>1.2350246614034879</v>
      </c>
      <c r="I2677">
        <f t="shared" si="144"/>
        <v>1332427.9739433043</v>
      </c>
      <c r="J2677">
        <f t="shared" si="145"/>
        <v>6824.2288815290649</v>
      </c>
      <c r="K2677">
        <f t="shared" si="146"/>
        <v>195.24960212717176</v>
      </c>
    </row>
    <row r="2678" spans="1:11">
      <c r="A2678" s="862">
        <v>43081</v>
      </c>
      <c r="B2678">
        <v>16574</v>
      </c>
      <c r="C2678">
        <v>4043.8307159999999</v>
      </c>
      <c r="D2678">
        <v>4.239274</v>
      </c>
      <c r="E2678">
        <f>LN(D2678/参数实验室!$E$53)/参数实验室!$E$55</f>
        <v>1.0110578868738882</v>
      </c>
      <c r="F2678">
        <f t="shared" si="143"/>
        <v>0.24398640738506094</v>
      </c>
      <c r="G2678">
        <f>LN(F2678/参数实验室!$E$58)/参数实验室!$E$59</f>
        <v>-0.93091158198924595</v>
      </c>
      <c r="H2678">
        <f>INDEX(神经网络!$F$10:$BN$70,MATCH(ROUND(G2678*2,1)/2,神经网络!$D$10:$D$70,0),MATCH(ROUND(E2678*2,1)/2,神经网络!$F$8:$BN$8,0))</f>
        <v>0.88000885214125646</v>
      </c>
      <c r="I2678">
        <f t="shared" si="144"/>
        <v>1281604.3314078646</v>
      </c>
      <c r="J2678">
        <f t="shared" si="145"/>
        <v>6613.4631499142051</v>
      </c>
      <c r="K2678">
        <f t="shared" si="146"/>
        <v>193.78717358158872</v>
      </c>
    </row>
    <row r="2679" spans="1:11">
      <c r="A2679" s="862">
        <v>43082</v>
      </c>
      <c r="B2679">
        <v>16805.3</v>
      </c>
      <c r="C2679">
        <v>3932.7059530000001</v>
      </c>
      <c r="D2679">
        <v>3.9357600000000001</v>
      </c>
      <c r="E2679">
        <f>LN(D2679/参数实验室!$E$53)/参数实验室!$E$55</f>
        <v>0.92341634668510775</v>
      </c>
      <c r="F2679">
        <f t="shared" si="143"/>
        <v>0.23401581364212481</v>
      </c>
      <c r="G2679">
        <f>LN(F2679/参数实验室!$E$58)/参数实验室!$E$59</f>
        <v>-0.95281049947843399</v>
      </c>
      <c r="H2679">
        <f>INDEX(神经网络!$F$10:$BN$70,MATCH(ROUND(G2679*2,1)/2,神经网络!$D$10:$D$70,0),MATCH(ROUND(E2679*2,1)/2,神经网络!$F$8:$BN$8,0))</f>
        <v>-0.41145478731824559</v>
      </c>
      <c r="I2679">
        <f t="shared" si="144"/>
        <v>1297343.7724671925</v>
      </c>
      <c r="J2679">
        <f t="shared" si="145"/>
        <v>6705.7579506005304</v>
      </c>
      <c r="K2679">
        <f t="shared" si="146"/>
        <v>193.46713406961098</v>
      </c>
    </row>
    <row r="2680" spans="1:11">
      <c r="A2680" s="862">
        <v>43083</v>
      </c>
      <c r="B2680">
        <v>16185.9</v>
      </c>
      <c r="C2680">
        <v>3800.215745</v>
      </c>
      <c r="D2680">
        <v>3.8994789999999999</v>
      </c>
      <c r="E2680">
        <f>LN(D2680/参数实验室!$E$53)/参数实验室!$E$55</f>
        <v>0.91249059614573436</v>
      </c>
      <c r="F2680">
        <f t="shared" si="143"/>
        <v>0.23478556923000884</v>
      </c>
      <c r="G2680">
        <f>LN(F2680/参数实验室!$E$58)/参数实验室!$E$59</f>
        <v>-0.95108691371131249</v>
      </c>
      <c r="H2680">
        <f>INDEX(神经网络!$F$10:$BN$70,MATCH(ROUND(G2680*2,1)/2,神经网络!$D$10:$D$70,0),MATCH(ROUND(E2680*2,1)/2,神经网络!$F$8:$BN$8,0))</f>
        <v>-0.41145478731824559</v>
      </c>
      <c r="I2680">
        <f t="shared" si="144"/>
        <v>1317018.2008155994</v>
      </c>
      <c r="J2680">
        <f t="shared" si="145"/>
        <v>6458.6010135269898</v>
      </c>
      <c r="K2680">
        <f t="shared" si="146"/>
        <v>203.91694703809958</v>
      </c>
    </row>
    <row r="2681" spans="1:11">
      <c r="A2681" s="862">
        <v>43084</v>
      </c>
      <c r="B2681">
        <v>17600.3</v>
      </c>
      <c r="C2681">
        <v>3762.882889</v>
      </c>
      <c r="D2681">
        <v>4.0786889999999998</v>
      </c>
      <c r="E2681">
        <f>LN(D2681/参数实验室!$E$53)/参数实验室!$E$55</f>
        <v>0.96550004610537643</v>
      </c>
      <c r="F2681">
        <f t="shared" si="143"/>
        <v>0.21379651988886553</v>
      </c>
      <c r="G2681">
        <f>LN(F2681/参数实验室!$E$58)/参数实验室!$E$59</f>
        <v>-1.0002383953725857</v>
      </c>
      <c r="H2681">
        <f>INDEX(神经网络!$F$10:$BN$70,MATCH(ROUND(G2681*2,1)/2,神经网络!$D$10:$D$70,0),MATCH(ROUND(E2681*2,1)/2,神经网络!$F$8:$BN$8,0))</f>
        <v>-0.28085992497481066</v>
      </c>
      <c r="I2681">
        <f t="shared" si="144"/>
        <v>1269665.0053315908</v>
      </c>
      <c r="J2681">
        <f t="shared" si="145"/>
        <v>7022.9839192370564</v>
      </c>
      <c r="K2681">
        <f t="shared" si="146"/>
        <v>180.78711555266113</v>
      </c>
    </row>
    <row r="2682" spans="1:11">
      <c r="A2682" s="862">
        <v>43085</v>
      </c>
      <c r="B2682">
        <v>17586.8</v>
      </c>
      <c r="C2682">
        <v>3721.5874629999998</v>
      </c>
      <c r="D2682">
        <v>4.4307660000000002</v>
      </c>
      <c r="E2682">
        <f>LN(D2682/参数实验室!$E$53)/参数实验室!$E$55</f>
        <v>1.0631799195093381</v>
      </c>
      <c r="F2682">
        <f t="shared" si="143"/>
        <v>0.21161254253189893</v>
      </c>
      <c r="G2682">
        <f>LN(F2682/参数实验室!$E$58)/参数实验室!$E$59</f>
        <v>-1.0056274644717422</v>
      </c>
      <c r="H2682">
        <f>INDEX(神经网络!$F$10:$BN$70,MATCH(ROUND(G2682*2,1)/2,神经网络!$D$10:$D$70,0),MATCH(ROUND(E2682*2,1)/2,神经网络!$F$8:$BN$8,0))</f>
        <v>0.48181774799797816</v>
      </c>
      <c r="I2682">
        <f t="shared" si="144"/>
        <v>1269938.5275581949</v>
      </c>
      <c r="J2682">
        <f t="shared" si="145"/>
        <v>7017.5970631658702</v>
      </c>
      <c r="K2682">
        <f t="shared" si="146"/>
        <v>180.96486819168891</v>
      </c>
    </row>
    <row r="2683" spans="1:11">
      <c r="A2683" s="862">
        <v>43086</v>
      </c>
      <c r="B2683">
        <v>19535.7</v>
      </c>
      <c r="C2683">
        <v>3683.2328590000002</v>
      </c>
      <c r="D2683">
        <v>4.2519340000000003</v>
      </c>
      <c r="E2683">
        <f>LN(D2683/参数实验室!$E$53)/参数实验室!$E$55</f>
        <v>1.0145758049688773</v>
      </c>
      <c r="F2683">
        <f t="shared" si="143"/>
        <v>0.18853856575397862</v>
      </c>
      <c r="G2683">
        <f>LN(F2683/参数实验室!$E$58)/参数实验室!$E$59</f>
        <v>-1.0662241700233466</v>
      </c>
      <c r="H2683">
        <f>INDEX(神经网络!$F$10:$BN$70,MATCH(ROUND(G2683*2,1)/2,神经网络!$D$10:$D$70,0),MATCH(ROUND(E2683*2,1)/2,神经网络!$F$8:$BN$8,0))</f>
        <v>-0.11900889224385004</v>
      </c>
      <c r="I2683">
        <f t="shared" si="144"/>
        <v>1337744.5428652507</v>
      </c>
      <c r="J2683">
        <f t="shared" si="145"/>
        <v>7795.2595666573507</v>
      </c>
      <c r="K2683">
        <f t="shared" si="146"/>
        <v>171.6100062385585</v>
      </c>
    </row>
    <row r="2684" spans="1:11">
      <c r="A2684" s="862">
        <v>43087</v>
      </c>
      <c r="B2684">
        <v>18737.599999999999</v>
      </c>
      <c r="C2684">
        <v>3585.1472130000002</v>
      </c>
      <c r="D2684">
        <v>4.1299580000000002</v>
      </c>
      <c r="E2684">
        <f>LN(D2684/参数实验室!$E$53)/参数实验室!$E$55</f>
        <v>0.98023708025246081</v>
      </c>
      <c r="F2684">
        <f t="shared" si="143"/>
        <v>0.19133438716804715</v>
      </c>
      <c r="G2684">
        <f>LN(F2684/参数实验室!$E$58)/参数实验室!$E$59</f>
        <v>-1.0584982992669227</v>
      </c>
      <c r="H2684">
        <f>INDEX(神经网络!$F$10:$BN$70,MATCH(ROUND(G2684*2,1)/2,神经网络!$D$10:$D$70,0),MATCH(ROUND(E2684*2,1)/2,神经网络!$F$8:$BN$8,0))</f>
        <v>-0.11900889224385004</v>
      </c>
      <c r="I2684">
        <f t="shared" si="144"/>
        <v>1344248.5488787864</v>
      </c>
      <c r="J2684">
        <f t="shared" si="145"/>
        <v>7476.7966162563289</v>
      </c>
      <c r="K2684">
        <f t="shared" si="146"/>
        <v>179.78936941471315</v>
      </c>
    </row>
    <row r="2685" spans="1:11">
      <c r="A2685" s="862">
        <v>43088</v>
      </c>
      <c r="B2685">
        <v>19000.8</v>
      </c>
      <c r="C2685">
        <v>3629.2492900000002</v>
      </c>
      <c r="D2685">
        <v>3.8055080000000001</v>
      </c>
      <c r="E2685">
        <f>LN(D2685/参数实验室!$E$53)/参数实验室!$E$55</f>
        <v>0.88371232842094427</v>
      </c>
      <c r="F2685">
        <f t="shared" si="143"/>
        <v>0.19100507820723339</v>
      </c>
      <c r="G2685">
        <f>LN(F2685/参数实验室!$E$58)/参数实验室!$E$59</f>
        <v>-1.0594024130082336</v>
      </c>
      <c r="H2685">
        <f>INDEX(神经网络!$F$10:$BN$70,MATCH(ROUND(G2685*2,1)/2,神经网络!$D$10:$D$70,0),MATCH(ROUND(E2685*2,1)/2,神经网络!$F$8:$BN$8,0))</f>
        <v>-0.44632119299320827</v>
      </c>
      <c r="I2685">
        <f t="shared" si="144"/>
        <v>1342001.4048432168</v>
      </c>
      <c r="J2685">
        <f t="shared" si="145"/>
        <v>7581.82035832568</v>
      </c>
      <c r="K2685">
        <f t="shared" si="146"/>
        <v>177.00253256060734</v>
      </c>
    </row>
    <row r="2686" spans="1:11">
      <c r="A2686" s="862">
        <v>43089</v>
      </c>
      <c r="B2686">
        <v>17240.099999999999</v>
      </c>
      <c r="C2686">
        <v>3716.1097949999998</v>
      </c>
      <c r="D2686">
        <v>3.4922620000000002</v>
      </c>
      <c r="E2686">
        <f>LN(D2686/参数实验室!$E$53)/参数实验室!$E$55</f>
        <v>0.78237172869134897</v>
      </c>
      <c r="F2686">
        <f t="shared" si="143"/>
        <v>0.21555036194685648</v>
      </c>
      <c r="G2686">
        <f>LN(F2686/参数实验室!$E$58)/参数实验室!$E$59</f>
        <v>-0.99595041167416498</v>
      </c>
      <c r="H2686">
        <f>INDEX(神经网络!$F$10:$BN$70,MATCH(ROUND(G2686*2,1)/2,神经网络!$D$10:$D$70,0),MATCH(ROUND(E2686*2,1)/2,神经网络!$F$8:$BN$8,0))</f>
        <v>-0.66391580251738425</v>
      </c>
      <c r="I2686">
        <f t="shared" si="144"/>
        <v>1397504.0852704628</v>
      </c>
      <c r="J2686">
        <f t="shared" si="145"/>
        <v>6879.2546187302933</v>
      </c>
      <c r="K2686">
        <f t="shared" si="146"/>
        <v>203.14760286171827</v>
      </c>
    </row>
    <row r="2687" spans="1:11">
      <c r="A2687" s="862">
        <v>43090</v>
      </c>
      <c r="B2687">
        <v>16645.5</v>
      </c>
      <c r="C2687">
        <v>3810.318687</v>
      </c>
      <c r="D2687">
        <v>3.3015430000000001</v>
      </c>
      <c r="E2687">
        <f>LN(D2687/参数实验室!$E$53)/参数实验室!$E$55</f>
        <v>0.71611710640090021</v>
      </c>
      <c r="F2687">
        <f t="shared" si="143"/>
        <v>0.22890983671262502</v>
      </c>
      <c r="G2687">
        <f>LN(F2687/参数实验室!$E$58)/参数实验室!$E$59</f>
        <v>-0.96438903835021039</v>
      </c>
      <c r="H2687">
        <f>INDEX(神经网络!$F$10:$BN$70,MATCH(ROUND(G2687*2,1)/2,神经网络!$D$10:$D$70,0),MATCH(ROUND(E2687*2,1)/2,神经网络!$F$8:$BN$8,0))</f>
        <v>-0.78660631901788514</v>
      </c>
      <c r="I2687">
        <f t="shared" si="144"/>
        <v>1429504.176483751</v>
      </c>
      <c r="J2687">
        <f t="shared" si="145"/>
        <v>6641.9935357727109</v>
      </c>
      <c r="K2687">
        <f t="shared" si="146"/>
        <v>215.22215714072456</v>
      </c>
    </row>
    <row r="2688" spans="1:11">
      <c r="A2688" s="862">
        <v>43091</v>
      </c>
      <c r="B2688">
        <v>13939.1</v>
      </c>
      <c r="C2688">
        <v>3795.6154499999998</v>
      </c>
      <c r="D2688">
        <v>3.0101629999999999</v>
      </c>
      <c r="E2688">
        <f>LN(D2688/参数实验室!$E$53)/参数实验室!$E$55</f>
        <v>0.60711297389620644</v>
      </c>
      <c r="F2688">
        <f t="shared" si="143"/>
        <v>0.272299893823848</v>
      </c>
      <c r="G2688">
        <f>LN(F2688/参数实验室!$E$58)/参数实验室!$E$59</f>
        <v>-0.87328707275447592</v>
      </c>
      <c r="H2688">
        <f>INDEX(神经网络!$F$10:$BN$70,MATCH(ROUND(G2688*2,1)/2,神经网络!$D$10:$D$70,0),MATCH(ROUND(E2688*2,1)/2,神经网络!$F$8:$BN$8,0))</f>
        <v>-0.78009330106827734</v>
      </c>
      <c r="I2688">
        <f t="shared" si="144"/>
        <v>1612330.1939830978</v>
      </c>
      <c r="J2688">
        <f t="shared" si="145"/>
        <v>5562.0685527313326</v>
      </c>
      <c r="K2688">
        <f t="shared" si="146"/>
        <v>289.87959761685067</v>
      </c>
    </row>
    <row r="2689" spans="1:11">
      <c r="A2689" s="862">
        <v>43092</v>
      </c>
      <c r="B2689">
        <v>14721</v>
      </c>
      <c r="C2689">
        <v>3838.493003</v>
      </c>
      <c r="D2689">
        <v>3.1196000000000002</v>
      </c>
      <c r="E2689">
        <f>LN(D2689/参数实验室!$E$53)/参数实验室!$E$55</f>
        <v>0.64924262096041774</v>
      </c>
      <c r="F2689">
        <f t="shared" si="143"/>
        <v>0.26074947374499013</v>
      </c>
      <c r="G2689">
        <f>LN(F2689/参数实验室!$E$58)/参数实验室!$E$59</f>
        <v>-0.89603631181687871</v>
      </c>
      <c r="H2689">
        <f>INDEX(神经网络!$F$10:$BN$70,MATCH(ROUND(G2689*2,1)/2,神经网络!$D$10:$D$70,0),MATCH(ROUND(E2689*2,1)/2,神经网络!$F$8:$BN$8,0))</f>
        <v>-0.7931417629730575</v>
      </c>
      <c r="I2689">
        <f t="shared" si="144"/>
        <v>1541776.9454771781</v>
      </c>
      <c r="J2689">
        <f t="shared" si="145"/>
        <v>5874.0672758469309</v>
      </c>
      <c r="K2689">
        <f t="shared" si="146"/>
        <v>262.47178880920848</v>
      </c>
    </row>
    <row r="2690" spans="1:11">
      <c r="A2690" s="862">
        <v>43093</v>
      </c>
      <c r="B2690">
        <v>14175.5</v>
      </c>
      <c r="C2690">
        <v>3832.899919</v>
      </c>
      <c r="D2690">
        <v>2.9251170000000002</v>
      </c>
      <c r="E2690">
        <f>LN(D2690/参数实验室!$E$53)/参数实验室!$E$55</f>
        <v>0.5733015405854418</v>
      </c>
      <c r="F2690">
        <f t="shared" si="143"/>
        <v>0.27038904581848966</v>
      </c>
      <c r="G2690">
        <f>LN(F2690/参数实验室!$E$58)/参数实验室!$E$59</f>
        <v>-0.87698318805295628</v>
      </c>
      <c r="H2690">
        <f>INDEX(神经网络!$F$10:$BN$70,MATCH(ROUND(G2690*2,1)/2,神经网络!$D$10:$D$70,0),MATCH(ROUND(E2690*2,1)/2,神经网络!$F$8:$BN$8,0))</f>
        <v>-0.89369280385532968</v>
      </c>
      <c r="I2690">
        <f t="shared" si="144"/>
        <v>1587090.674977547</v>
      </c>
      <c r="J2690">
        <f t="shared" si="145"/>
        <v>5656.3983879334401</v>
      </c>
      <c r="K2690">
        <f t="shared" si="146"/>
        <v>280.58325565667752</v>
      </c>
    </row>
    <row r="2691" spans="1:11">
      <c r="A2691" s="862">
        <v>43094</v>
      </c>
      <c r="B2691">
        <v>13593.2</v>
      </c>
      <c r="C2691">
        <v>3883.3763039999999</v>
      </c>
      <c r="D2691">
        <v>2.929503</v>
      </c>
      <c r="E2691">
        <f>LN(D2691/参数实验室!$E$53)/参数实验室!$E$55</f>
        <v>0.57506916980683231</v>
      </c>
      <c r="F2691">
        <f t="shared" si="143"/>
        <v>0.28568521790306917</v>
      </c>
      <c r="G2691">
        <f>LN(F2691/参数实验室!$E$58)/参数实验室!$E$59</f>
        <v>-0.84810113366138606</v>
      </c>
      <c r="H2691">
        <f>INDEX(神经网络!$F$10:$BN$70,MATCH(ROUND(G2691*2,1)/2,神经网络!$D$10:$D$70,0),MATCH(ROUND(E2691*2,1)/2,神经网络!$F$8:$BN$8,0))</f>
        <v>-0.78009330106827734</v>
      </c>
      <c r="I2691">
        <f t="shared" si="144"/>
        <v>1645354.4211138603</v>
      </c>
      <c r="J2691">
        <f t="shared" si="145"/>
        <v>5424.0453293962719</v>
      </c>
      <c r="K2691">
        <f t="shared" si="146"/>
        <v>303.34451893251378</v>
      </c>
    </row>
    <row r="2692" spans="1:11">
      <c r="A2692" s="862">
        <v>43095</v>
      </c>
      <c r="B2692">
        <v>14663.6</v>
      </c>
      <c r="C2692">
        <v>3910.8290900000002</v>
      </c>
      <c r="D2692">
        <v>3.2378830000000001</v>
      </c>
      <c r="E2692">
        <f>LN(D2692/参数实验室!$E$53)/参数实验室!$E$55</f>
        <v>0.69314705855245839</v>
      </c>
      <c r="F2692">
        <f t="shared" ref="F2692:F2755" si="147">C2692/B2692</f>
        <v>0.26670320316975366</v>
      </c>
      <c r="G2692">
        <f>LN(F2692/参数实验室!$E$58)/参数实验室!$E$59</f>
        <v>-0.88418701491812679</v>
      </c>
      <c r="H2692">
        <f>INDEX(神经网络!$F$10:$BN$70,MATCH(ROUND(G2692*2,1)/2,神经网络!$D$10:$D$70,0),MATCH(ROUND(E2692*2,1)/2,神经网络!$F$8:$BN$8,0))</f>
        <v>-0.726939025086067</v>
      </c>
      <c r="I2692">
        <f t="shared" si="144"/>
        <v>1544282.5269973688</v>
      </c>
      <c r="J2692">
        <f t="shared" si="145"/>
        <v>5851.1631618849997</v>
      </c>
      <c r="K2692">
        <f t="shared" si="146"/>
        <v>263.9274421634596</v>
      </c>
    </row>
    <row r="2693" spans="1:11">
      <c r="A2693" s="862">
        <v>43096</v>
      </c>
      <c r="B2693">
        <v>16293.7</v>
      </c>
      <c r="C2693">
        <v>3945.903366</v>
      </c>
      <c r="D2693">
        <v>3.1311879999999999</v>
      </c>
      <c r="E2693">
        <f>LN(D2693/参数实验室!$E$53)/参数实验室!$E$55</f>
        <v>0.65361678826617553</v>
      </c>
      <c r="F2693">
        <f t="shared" si="147"/>
        <v>0.24217356192884365</v>
      </c>
      <c r="G2693">
        <f>LN(F2693/参数实验室!$E$58)/参数实验室!$E$59</f>
        <v>-0.93482586427202763</v>
      </c>
      <c r="H2693">
        <f>INDEX(神经网络!$F$10:$BN$70,MATCH(ROUND(G2693*2,1)/2,神经网络!$D$10:$D$70,0),MATCH(ROUND(E2693*2,1)/2,神经网络!$F$8:$BN$8,0))</f>
        <v>-0.85014979887323083</v>
      </c>
      <c r="I2693">
        <f t="shared" si="144"/>
        <v>1419487.1825815968</v>
      </c>
      <c r="J2693">
        <f t="shared" si="145"/>
        <v>6501.6160568213554</v>
      </c>
      <c r="K2693">
        <f t="shared" si="146"/>
        <v>218.32836177588516</v>
      </c>
    </row>
    <row r="2694" spans="1:11">
      <c r="A2694" s="862">
        <v>43097</v>
      </c>
      <c r="B2694">
        <v>14822.5</v>
      </c>
      <c r="C2694">
        <v>3964.2638999999999</v>
      </c>
      <c r="D2694">
        <v>2.9001570000000001</v>
      </c>
      <c r="E2694">
        <f>LN(D2694/参数实验室!$E$53)/参数实验室!$E$55</f>
        <v>0.56319151960505875</v>
      </c>
      <c r="F2694">
        <f t="shared" si="147"/>
        <v>0.2674490740428403</v>
      </c>
      <c r="G2694">
        <f>LN(F2694/参数实验室!$E$58)/参数实验室!$E$59</f>
        <v>-0.88272123965330829</v>
      </c>
      <c r="H2694">
        <f>INDEX(神经网络!$F$10:$BN$70,MATCH(ROUND(G2694*2,1)/2,神经网络!$D$10:$D$70,0),MATCH(ROUND(E2694*2,1)/2,神经网络!$F$8:$BN$8,0))</f>
        <v>-0.89369280385532968</v>
      </c>
      <c r="I2694">
        <f t="shared" si="144"/>
        <v>1528450.1525620429</v>
      </c>
      <c r="J2694">
        <f t="shared" si="145"/>
        <v>5914.5684529747405</v>
      </c>
      <c r="K2694">
        <f t="shared" si="146"/>
        <v>258.42124657350223</v>
      </c>
    </row>
    <row r="2695" spans="1:11">
      <c r="A2695" s="862">
        <v>43098</v>
      </c>
      <c r="B2695">
        <v>15089.5</v>
      </c>
      <c r="C2695">
        <v>3985.3316620000001</v>
      </c>
      <c r="D2695">
        <v>2.9408020000000001</v>
      </c>
      <c r="E2695">
        <f>LN(D2695/参数实验室!$E$53)/参数实验室!$E$55</f>
        <v>0.57961068796139137</v>
      </c>
      <c r="F2695">
        <f t="shared" si="147"/>
        <v>0.26411290380728319</v>
      </c>
      <c r="G2695">
        <f>LN(F2695/参数实验室!$E$58)/参数实验室!$E$59</f>
        <v>-0.88930946642967068</v>
      </c>
      <c r="H2695">
        <f>INDEX(神经网络!$F$10:$BN$70,MATCH(ROUND(G2695*2,1)/2,神经网络!$D$10:$D$70,0),MATCH(ROUND(E2695*2,1)/2,神经网络!$F$8:$BN$8,0))</f>
        <v>-0.84731004083146011</v>
      </c>
      <c r="I2695">
        <f t="shared" si="144"/>
        <v>1503844.8141279188</v>
      </c>
      <c r="J2695">
        <f t="shared" si="145"/>
        <v>6021.1084952715364</v>
      </c>
      <c r="K2695">
        <f t="shared" si="146"/>
        <v>249.76211860472367</v>
      </c>
    </row>
    <row r="2696" spans="1:11">
      <c r="A2696" s="862">
        <v>43099</v>
      </c>
      <c r="B2696">
        <v>13685.4</v>
      </c>
      <c r="C2696">
        <v>4038.5650949999999</v>
      </c>
      <c r="D2696">
        <v>2.6024289999999999</v>
      </c>
      <c r="E2696">
        <f>LN(D2696/参数实验室!$E$53)/参数实验室!$E$55</f>
        <v>0.43540108026326674</v>
      </c>
      <c r="F2696">
        <f t="shared" si="147"/>
        <v>0.29510025976588189</v>
      </c>
      <c r="G2696">
        <f>LN(F2696/参数实验室!$E$58)/参数实验室!$E$59</f>
        <v>-0.83108295427897561</v>
      </c>
      <c r="H2696">
        <f>INDEX(神经网络!$F$10:$BN$70,MATCH(ROUND(G2696*2,1)/2,神经网络!$D$10:$D$70,0),MATCH(ROUND(E2696*2,1)/2,神经网络!$F$8:$BN$8,0))</f>
        <v>-0.91358685059284062</v>
      </c>
      <c r="I2696">
        <f t="shared" si="144"/>
        <v>1622413.1065652166</v>
      </c>
      <c r="J2696">
        <f t="shared" si="145"/>
        <v>5460.8355612305968</v>
      </c>
      <c r="K2696">
        <f t="shared" si="146"/>
        <v>297.09979148311993</v>
      </c>
    </row>
    <row r="2697" spans="1:11">
      <c r="A2697" s="862">
        <v>43100</v>
      </c>
      <c r="B2697">
        <v>13411</v>
      </c>
      <c r="C2697">
        <v>4090.3698159999999</v>
      </c>
      <c r="D2697">
        <v>2.7872669999999999</v>
      </c>
      <c r="E2697">
        <f>LN(D2697/参数实验室!$E$53)/参数实验室!$E$55</f>
        <v>0.51635139006138642</v>
      </c>
      <c r="F2697">
        <f t="shared" si="147"/>
        <v>0.30500110476474535</v>
      </c>
      <c r="G2697">
        <f>LN(F2697/参数实验室!$E$58)/参数实验室!$E$59</f>
        <v>-0.81376264669365261</v>
      </c>
      <c r="H2697">
        <f>INDEX(神经网络!$F$10:$BN$70,MATCH(ROUND(G2697*2,1)/2,神经网络!$D$10:$D$70,0),MATCH(ROUND(E2697*2,1)/2,神经网络!$F$8:$BN$8,0))</f>
        <v>-0.80439010438581304</v>
      </c>
      <c r="I2697">
        <f t="shared" si="144"/>
        <v>1652132.360144821</v>
      </c>
      <c r="J2697">
        <f t="shared" si="145"/>
        <v>5351.3427237540391</v>
      </c>
      <c r="K2697">
        <f t="shared" si="146"/>
        <v>308.7323024203219</v>
      </c>
    </row>
    <row r="2698" spans="1:11">
      <c r="A2698" s="862">
        <v>43101</v>
      </c>
      <c r="B2698">
        <v>13791.6</v>
      </c>
      <c r="C2698">
        <v>4104.5815080000002</v>
      </c>
      <c r="D2698">
        <v>2.6942349999999999</v>
      </c>
      <c r="E2698">
        <f>LN(D2698/参数实验室!$E$53)/参数实验室!$E$55</f>
        <v>0.47630202262557514</v>
      </c>
      <c r="F2698">
        <f t="shared" si="147"/>
        <v>0.29761459932132606</v>
      </c>
      <c r="G2698">
        <f>LN(F2698/参数实验室!$E$58)/参数实验室!$E$59</f>
        <v>-0.82662998949479372</v>
      </c>
      <c r="H2698">
        <f>INDEX(神经网络!$F$10:$BN$70,MATCH(ROUND(G2698*2,1)/2,神经网络!$D$10:$D$70,0),MATCH(ROUND(E2698*2,1)/2,神经网络!$F$8:$BN$8,0))</f>
        <v>-0.87539280695705868</v>
      </c>
      <c r="I2698">
        <f t="shared" si="144"/>
        <v>1614416.920164604</v>
      </c>
      <c r="J2698">
        <f t="shared" si="145"/>
        <v>5503.2121623239291</v>
      </c>
      <c r="K2698">
        <f t="shared" si="146"/>
        <v>293.35901879582605</v>
      </c>
    </row>
    <row r="2699" spans="1:11">
      <c r="A2699" s="862">
        <v>43102</v>
      </c>
      <c r="B2699">
        <v>13670.6</v>
      </c>
      <c r="C2699">
        <v>4119.0024149999999</v>
      </c>
      <c r="D2699">
        <v>2.925443</v>
      </c>
      <c r="E2699">
        <f>LN(D2699/参数实验室!$E$53)/参数实验室!$E$55</f>
        <v>0.5734330150282072</v>
      </c>
      <c r="F2699">
        <f t="shared" si="147"/>
        <v>0.3013037039339897</v>
      </c>
      <c r="G2699">
        <f>LN(F2699/参数实验室!$E$58)/参数实验室!$E$59</f>
        <v>-0.82016411276712087</v>
      </c>
      <c r="H2699">
        <f>INDEX(神经网络!$F$10:$BN$70,MATCH(ROUND(G2699*2,1)/2,神经网络!$D$10:$D$70,0),MATCH(ROUND(E2699*2,1)/2,神经网络!$F$8:$BN$8,0))</f>
        <v>-0.76297246459791512</v>
      </c>
      <c r="I2699">
        <f t="shared" si="144"/>
        <v>1626815.998159932</v>
      </c>
      <c r="J2699">
        <f t="shared" si="145"/>
        <v>5454.9299708710741</v>
      </c>
      <c r="K2699">
        <f t="shared" si="146"/>
        <v>298.22857614066726</v>
      </c>
    </row>
    <row r="2700" spans="1:11">
      <c r="A2700" s="862">
        <v>43103</v>
      </c>
      <c r="B2700">
        <v>15190.8</v>
      </c>
      <c r="C2700">
        <v>4182.5144639999999</v>
      </c>
      <c r="D2700">
        <v>2.960267</v>
      </c>
      <c r="E2700">
        <f>LN(D2700/参数实验室!$E$53)/参数实验室!$E$55</f>
        <v>0.58739367785031382</v>
      </c>
      <c r="F2700">
        <f t="shared" si="147"/>
        <v>0.27533207362350898</v>
      </c>
      <c r="G2700">
        <f>LN(F2700/参数实验室!$E$58)/参数实验室!$E$59</f>
        <v>-0.86747489163559144</v>
      </c>
      <c r="H2700">
        <f>INDEX(神经网络!$F$10:$BN$70,MATCH(ROUND(G2700*2,1)/2,神经网络!$D$10:$D$70,0),MATCH(ROUND(E2700*2,1)/2,神经网络!$F$8:$BN$8,0))</f>
        <v>-0.78009330106827734</v>
      </c>
      <c r="I2700">
        <f t="shared" si="144"/>
        <v>1488790.1414500084</v>
      </c>
      <c r="J2700">
        <f t="shared" si="145"/>
        <v>6061.5298671242163</v>
      </c>
      <c r="K2700">
        <f t="shared" si="146"/>
        <v>245.61293503224758</v>
      </c>
    </row>
    <row r="2701" spans="1:11">
      <c r="A2701" s="862">
        <v>43104</v>
      </c>
      <c r="B2701">
        <v>15364</v>
      </c>
      <c r="C2701">
        <v>4210.3846670000003</v>
      </c>
      <c r="D2701">
        <v>2.9440219999999999</v>
      </c>
      <c r="E2701">
        <f>LN(D2701/参数实验室!$E$53)/参数实验室!$E$55</f>
        <v>0.58090173959682001</v>
      </c>
      <c r="F2701">
        <f t="shared" si="147"/>
        <v>0.27404221992970584</v>
      </c>
      <c r="G2701">
        <f>LN(F2701/参数实验室!$E$58)/参数实验室!$E$59</f>
        <v>-0.86993946334224748</v>
      </c>
      <c r="H2701">
        <f>INDEX(神经网络!$F$10:$BN$70,MATCH(ROUND(G2701*2,1)/2,神经网络!$D$10:$D$70,0),MATCH(ROUND(E2701*2,1)/2,神经网络!$F$8:$BN$8,0))</f>
        <v>-0.78009330106827734</v>
      </c>
      <c r="I2701">
        <f t="shared" si="144"/>
        <v>1475548.3338152284</v>
      </c>
      <c r="J2701">
        <f t="shared" si="145"/>
        <v>6130.6412353856585</v>
      </c>
      <c r="K2701">
        <f t="shared" si="146"/>
        <v>240.68417595511224</v>
      </c>
    </row>
    <row r="2702" spans="1:11">
      <c r="A2702" s="862">
        <v>43105</v>
      </c>
      <c r="B2702">
        <v>15572.1</v>
      </c>
      <c r="C2702">
        <v>4332.5033709999998</v>
      </c>
      <c r="D2702">
        <v>3.2619639999999999</v>
      </c>
      <c r="E2702">
        <f>LN(D2702/参数实验室!$E$53)/参数实验室!$E$55</f>
        <v>0.70188873134948326</v>
      </c>
      <c r="F2702">
        <f t="shared" si="147"/>
        <v>0.27822216470482464</v>
      </c>
      <c r="G2702">
        <f>LN(F2702/参数实验室!$E$58)/参数实验室!$E$59</f>
        <v>-0.86199434549680443</v>
      </c>
      <c r="H2702">
        <f>INDEX(神经网络!$F$10:$BN$70,MATCH(ROUND(G2702*2,1)/2,神经网络!$D$10:$D$70,0),MATCH(ROUND(E2702*2,1)/2,神经网络!$F$8:$BN$8,0))</f>
        <v>-0.66961723619973634</v>
      </c>
      <c r="I2702">
        <f t="shared" si="144"/>
        <v>1459957.5564379634</v>
      </c>
      <c r="J2702">
        <f t="shared" si="145"/>
        <v>6213.6786241570562</v>
      </c>
      <c r="K2702">
        <f t="shared" si="146"/>
        <v>234.95865247392325</v>
      </c>
    </row>
    <row r="2703" spans="1:11">
      <c r="A2703" s="862">
        <v>43106</v>
      </c>
      <c r="B2703">
        <v>17035.599999999999</v>
      </c>
      <c r="C2703">
        <v>4290.7822020000003</v>
      </c>
      <c r="D2703">
        <v>3.2469299999999999</v>
      </c>
      <c r="E2703">
        <f>LN(D2703/参数实验室!$E$53)/参数实验室!$E$55</f>
        <v>0.69643882179150041</v>
      </c>
      <c r="F2703">
        <f t="shared" si="147"/>
        <v>0.25187150449646628</v>
      </c>
      <c r="G2703">
        <f>LN(F2703/参数实验室!$E$58)/参数实验室!$E$59</f>
        <v>-0.91421779172838924</v>
      </c>
      <c r="H2703">
        <f>INDEX(神经网络!$F$10:$BN$70,MATCH(ROUND(G2703*2,1)/2,神经网络!$D$10:$D$70,0),MATCH(ROUND(E2703*2,1)/2,神经网络!$F$8:$BN$8,0))</f>
        <v>-0.726939025086067</v>
      </c>
      <c r="I2703">
        <f t="shared" si="144"/>
        <v>1368079.373616532</v>
      </c>
      <c r="J2703">
        <f t="shared" si="145"/>
        <v>6797.6537249112152</v>
      </c>
      <c r="K2703">
        <f t="shared" si="146"/>
        <v>201.25758518751272</v>
      </c>
    </row>
    <row r="2704" spans="1:11">
      <c r="A2704" s="862">
        <v>43107</v>
      </c>
      <c r="B2704">
        <v>17109.099999999999</v>
      </c>
      <c r="C2704">
        <v>4276.2831669999996</v>
      </c>
      <c r="D2704">
        <v>3.0427810000000002</v>
      </c>
      <c r="E2704">
        <f>LN(D2704/参数实验室!$E$53)/参数实验室!$E$55</f>
        <v>0.61982796475130564</v>
      </c>
      <c r="F2704">
        <f t="shared" si="147"/>
        <v>0.24994202892028219</v>
      </c>
      <c r="G2704">
        <f>LN(F2704/参数实验室!$E$58)/参数实验室!$E$59</f>
        <v>-0.91825394452366915</v>
      </c>
      <c r="H2704">
        <f>INDEX(神经网络!$F$10:$BN$70,MATCH(ROUND(G2704*2,1)/2,神经网络!$D$10:$D$70,0),MATCH(ROUND(E2704*2,1)/2,神经网络!$F$8:$BN$8,0))</f>
        <v>-0.84731004083146011</v>
      </c>
      <c r="I2704">
        <f t="shared" si="144"/>
        <v>1363788.5646031634</v>
      </c>
      <c r="J2704">
        <f t="shared" si="145"/>
        <v>6826.9821635210074</v>
      </c>
      <c r="K2704">
        <f t="shared" si="146"/>
        <v>199.76448333062456</v>
      </c>
    </row>
    <row r="2705" spans="1:11">
      <c r="A2705" s="862">
        <v>43108</v>
      </c>
      <c r="B2705">
        <v>15908.9</v>
      </c>
      <c r="C2705">
        <v>4299.5299169999998</v>
      </c>
      <c r="D2705">
        <v>2.8015249999999998</v>
      </c>
      <c r="E2705">
        <f>LN(D2705/参数实验室!$E$53)/参数实验室!$E$55</f>
        <v>0.52237092281398245</v>
      </c>
      <c r="F2705">
        <f t="shared" si="147"/>
        <v>0.27025940932434045</v>
      </c>
      <c r="G2705">
        <f>LN(F2705/参数实验室!$E$58)/参数实验室!$E$59</f>
        <v>-0.87723488668907335</v>
      </c>
      <c r="H2705">
        <f>INDEX(神经网络!$F$10:$BN$70,MATCH(ROUND(G2705*2,1)/2,神经网络!$D$10:$D$70,0),MATCH(ROUND(E2705*2,1)/2,神经网络!$F$8:$BN$8,0))</f>
        <v>-0.93834585948678728</v>
      </c>
      <c r="I2705">
        <f t="shared" si="144"/>
        <v>1444850.2921972587</v>
      </c>
      <c r="J2705">
        <f t="shared" si="145"/>
        <v>6348.0707074737629</v>
      </c>
      <c r="K2705">
        <f t="shared" si="146"/>
        <v>227.60463119860898</v>
      </c>
    </row>
    <row r="2706" spans="1:11">
      <c r="A2706" s="862">
        <v>43109</v>
      </c>
      <c r="B2706">
        <v>15399.6</v>
      </c>
      <c r="C2706">
        <v>4301.2046890000001</v>
      </c>
      <c r="D2706">
        <v>2.6901709999999999</v>
      </c>
      <c r="E2706">
        <f>LN(D2706/参数实验室!$E$53)/参数实验室!$E$55</f>
        <v>0.47452113236806032</v>
      </c>
      <c r="F2706">
        <f t="shared" si="147"/>
        <v>0.27930626048728541</v>
      </c>
      <c r="G2706">
        <f>LN(F2706/参数实验室!$E$58)/参数实验室!$E$59</f>
        <v>-0.85995321989346474</v>
      </c>
      <c r="H2706">
        <f>INDEX(神经网络!$F$10:$BN$70,MATCH(ROUND(G2706*2,1)/2,神经网络!$D$10:$D$70,0),MATCH(ROUND(E2706*2,1)/2,神经网络!$F$8:$BN$8,0))</f>
        <v>-0.91358685059284062</v>
      </c>
      <c r="I2706">
        <f t="shared" si="144"/>
        <v>1488253.2489711975</v>
      </c>
      <c r="J2706">
        <f t="shared" si="145"/>
        <v>6144.8465743585639</v>
      </c>
      <c r="K2706">
        <f t="shared" si="146"/>
        <v>242.19534710295844</v>
      </c>
    </row>
    <row r="2707" spans="1:11">
      <c r="A2707" s="862">
        <v>43110</v>
      </c>
      <c r="B2707">
        <v>14348</v>
      </c>
      <c r="C2707">
        <v>4316.459879</v>
      </c>
      <c r="D2707">
        <v>2.7333449999999999</v>
      </c>
      <c r="E2707">
        <f>LN(D2707/参数实验室!$E$53)/参数实验室!$E$55</f>
        <v>0.49330442442571021</v>
      </c>
      <c r="F2707">
        <f t="shared" si="147"/>
        <v>0.3008405268330081</v>
      </c>
      <c r="G2707">
        <f>LN(F2707/参数实验室!$E$58)/参数实验室!$E$59</f>
        <v>-0.82097156191182141</v>
      </c>
      <c r="H2707">
        <f>INDEX(神经网络!$F$10:$BN$70,MATCH(ROUND(G2707*2,1)/2,神经网络!$D$10:$D$70,0),MATCH(ROUND(E2707*2,1)/2,神经网络!$F$8:$BN$8,0))</f>
        <v>-0.80439010438581304</v>
      </c>
      <c r="I2707">
        <f t="shared" si="144"/>
        <v>1581100.2363150602</v>
      </c>
      <c r="J2707">
        <f t="shared" si="145"/>
        <v>5725.2304377319333</v>
      </c>
      <c r="K2707">
        <f t="shared" si="146"/>
        <v>276.1635978693318</v>
      </c>
    </row>
    <row r="2708" spans="1:11">
      <c r="A2708" s="862">
        <v>43111</v>
      </c>
      <c r="B2708">
        <v>13603.1</v>
      </c>
      <c r="C2708">
        <v>4219.3829690000002</v>
      </c>
      <c r="D2708">
        <v>2.4540069999999998</v>
      </c>
      <c r="E2708">
        <f>LN(D2708/参数实验室!$E$53)/参数实验室!$E$55</f>
        <v>0.36612238226048432</v>
      </c>
      <c r="F2708">
        <f t="shared" si="147"/>
        <v>0.31017804537201082</v>
      </c>
      <c r="G2708">
        <f>LN(F2708/参数实验室!$E$58)/参数实验室!$E$59</f>
        <v>-0.80492878959258651</v>
      </c>
      <c r="H2708">
        <f>INDEX(神经网络!$F$10:$BN$70,MATCH(ROUND(G2708*2,1)/2,神经网络!$D$10:$D$70,0),MATCH(ROUND(E2708*2,1)/2,神经网络!$F$8:$BN$8,0))</f>
        <v>-0.92245583701887224</v>
      </c>
      <c r="I2708">
        <f t="shared" si="144"/>
        <v>1647128.9336276713</v>
      </c>
      <c r="J2708">
        <f t="shared" si="145"/>
        <v>5427.995690515143</v>
      </c>
      <c r="K2708">
        <f t="shared" si="146"/>
        <v>303.45067084446242</v>
      </c>
    </row>
    <row r="2709" spans="1:11">
      <c r="A2709" s="862">
        <v>43112</v>
      </c>
      <c r="B2709">
        <v>13823.7</v>
      </c>
      <c r="C2709">
        <v>4242.3336369999997</v>
      </c>
      <c r="D2709">
        <v>2.55762</v>
      </c>
      <c r="E2709">
        <f>LN(D2709/参数实验室!$E$53)/参数实验室!$E$55</f>
        <v>0.41491100663628666</v>
      </c>
      <c r="F2709">
        <f t="shared" si="147"/>
        <v>0.30688843341507699</v>
      </c>
      <c r="G2709">
        <f>LN(F2709/参数实验室!$E$58)/参数实验室!$E$59</f>
        <v>-0.81052488839810521</v>
      </c>
      <c r="H2709">
        <f>INDEX(神经网络!$F$10:$BN$70,MATCH(ROUND(G2709*2,1)/2,神经网络!$D$10:$D$70,0),MATCH(ROUND(E2709*2,1)/2,神经网络!$F$8:$BN$8,0))</f>
        <v>-0.88797155562465735</v>
      </c>
      <c r="I2709">
        <f t="shared" si="144"/>
        <v>1622488.9283324119</v>
      </c>
      <c r="J2709">
        <f t="shared" si="145"/>
        <v>5516.0209089820837</v>
      </c>
      <c r="K2709">
        <f t="shared" si="146"/>
        <v>294.14118530450298</v>
      </c>
    </row>
    <row r="2710" spans="1:11">
      <c r="A2710" s="862">
        <v>43113</v>
      </c>
      <c r="B2710">
        <v>14232.6</v>
      </c>
      <c r="C2710">
        <v>4340.8939689999997</v>
      </c>
      <c r="D2710">
        <v>2.631278</v>
      </c>
      <c r="E2710">
        <f>LN(D2710/参数实验室!$E$53)/参数实验室!$E$55</f>
        <v>0.4484071755770942</v>
      </c>
      <c r="F2710">
        <f t="shared" si="147"/>
        <v>0.30499655502157019</v>
      </c>
      <c r="G2710">
        <f>LN(F2710/参数实验室!$E$58)/参数实验室!$E$59</f>
        <v>-0.81377047607155983</v>
      </c>
      <c r="H2710">
        <f>INDEX(神经网络!$F$10:$BN$70,MATCH(ROUND(G2710*2,1)/2,神经网络!$D$10:$D$70,0),MATCH(ROUND(E2710*2,1)/2,神经网络!$F$8:$BN$8,0))</f>
        <v>-0.8498807393467035</v>
      </c>
      <c r="I2710">
        <f t="shared" si="144"/>
        <v>1579872.8377902738</v>
      </c>
      <c r="J2710">
        <f t="shared" si="145"/>
        <v>5679.1827939826817</v>
      </c>
      <c r="K2710">
        <f t="shared" si="146"/>
        <v>278.18665028077834</v>
      </c>
    </row>
    <row r="2711" spans="1:11">
      <c r="A2711" s="862">
        <v>43114</v>
      </c>
      <c r="B2711">
        <v>14395.3</v>
      </c>
      <c r="C2711">
        <v>4381.0498680000001</v>
      </c>
      <c r="D2711">
        <v>2.526065</v>
      </c>
      <c r="E2711">
        <f>LN(D2711/参数实验室!$E$53)/参数实验室!$E$55</f>
        <v>0.40026509851140812</v>
      </c>
      <c r="F2711">
        <f t="shared" si="147"/>
        <v>0.3043389070043695</v>
      </c>
      <c r="G2711">
        <f>LN(F2711/参数实验室!$E$58)/参数实验室!$E$59</f>
        <v>-0.81490341310309111</v>
      </c>
      <c r="H2711">
        <f>INDEX(神经网络!$F$10:$BN$70,MATCH(ROUND(G2711*2,1)/2,神经网络!$D$10:$D$70,0),MATCH(ROUND(E2711*2,1)/2,神经网络!$F$8:$BN$8,0))</f>
        <v>-0.88797155562465735</v>
      </c>
      <c r="I2711">
        <f t="shared" ref="I2711:I2774" si="148">I2710*(1+(B2711-B2710)/B2710*H2710)</f>
        <v>1564523.7196593264</v>
      </c>
      <c r="J2711">
        <f t="shared" ref="J2711:J2774" si="149">J2710*B2711/B2710</f>
        <v>5744.1043852998673</v>
      </c>
      <c r="K2711">
        <f t="shared" ref="K2711:K2774" si="150">I2711/J2711</f>
        <v>272.37034961676648</v>
      </c>
    </row>
    <row r="2712" spans="1:11">
      <c r="A2712" s="862">
        <v>43115</v>
      </c>
      <c r="B2712">
        <v>13713.4</v>
      </c>
      <c r="C2712">
        <v>4441.3293100000001</v>
      </c>
      <c r="D2712">
        <v>2.5080490000000002</v>
      </c>
      <c r="E2712">
        <f>LN(D2712/参数实验室!$E$53)/参数实验室!$E$55</f>
        <v>0.39182090150508764</v>
      </c>
      <c r="F2712">
        <f t="shared" si="147"/>
        <v>0.32386784531917689</v>
      </c>
      <c r="G2712">
        <f>LN(F2712/参数实验室!$E$58)/参数实验室!$E$59</f>
        <v>-0.78226082883146997</v>
      </c>
      <c r="H2712">
        <f>INDEX(神经网络!$F$10:$BN$70,MATCH(ROUND(G2712*2,1)/2,神经网络!$D$10:$D$70,0),MATCH(ROUND(E2712*2,1)/2,神经网络!$F$8:$BN$8,0))</f>
        <v>-0.88797155562465735</v>
      </c>
      <c r="I2712">
        <f t="shared" si="148"/>
        <v>1630332.096105343</v>
      </c>
      <c r="J2712">
        <f t="shared" si="149"/>
        <v>5472.0082997486124</v>
      </c>
      <c r="K2712">
        <f t="shared" si="150"/>
        <v>297.9403551307189</v>
      </c>
    </row>
    <row r="2713" spans="1:11">
      <c r="A2713" s="862">
        <v>43116</v>
      </c>
      <c r="B2713">
        <v>13204.9</v>
      </c>
      <c r="C2713">
        <v>4517.1962759999997</v>
      </c>
      <c r="D2713">
        <v>2.120797</v>
      </c>
      <c r="E2713">
        <f>LN(D2713/参数实验室!$E$53)/参数实验室!$E$55</f>
        <v>0.19396071136586321</v>
      </c>
      <c r="F2713">
        <f t="shared" si="147"/>
        <v>0.34208485304697495</v>
      </c>
      <c r="G2713">
        <f>LN(F2713/参数实验室!$E$58)/参数实验室!$E$59</f>
        <v>-0.75353910097672472</v>
      </c>
      <c r="H2713">
        <f>INDEX(神经网络!$F$10:$BN$70,MATCH(ROUND(G2713*2,1)/2,神经网络!$D$10:$D$70,0),MATCH(ROUND(E2713*2,1)/2,神经网络!$F$8:$BN$8,0))</f>
        <v>-0.9613193467222324</v>
      </c>
      <c r="I2713">
        <f t="shared" si="148"/>
        <v>1684013.1391921067</v>
      </c>
      <c r="J2713">
        <f t="shared" si="149"/>
        <v>5269.1033877339278</v>
      </c>
      <c r="K2713">
        <f t="shared" si="150"/>
        <v>319.60146067969765</v>
      </c>
    </row>
    <row r="2714" spans="1:11">
      <c r="A2714" s="862">
        <v>43117</v>
      </c>
      <c r="B2714">
        <v>10805.9</v>
      </c>
      <c r="C2714">
        <v>4562.5586919999996</v>
      </c>
      <c r="D2714">
        <v>2.0737640000000002</v>
      </c>
      <c r="E2714">
        <f>LN(D2714/参数实验室!$E$53)/参数实验室!$E$55</f>
        <v>0.16750280078207602</v>
      </c>
      <c r="F2714">
        <f t="shared" si="147"/>
        <v>0.42222847629535715</v>
      </c>
      <c r="G2714">
        <f>LN(F2714/参数实验室!$E$58)/参数实验室!$E$59</f>
        <v>-0.6430637460071954</v>
      </c>
      <c r="H2714">
        <f>INDEX(神经网络!$F$10:$BN$70,MATCH(ROUND(G2714*2,1)/2,神经网络!$D$10:$D$70,0),MATCH(ROUND(E2714*2,1)/2,神经网络!$F$8:$BN$8,0))</f>
        <v>-0.86252488949302653</v>
      </c>
      <c r="I2714">
        <f t="shared" si="148"/>
        <v>1978122.1223426575</v>
      </c>
      <c r="J2714">
        <f t="shared" si="149"/>
        <v>4311.8391125653397</v>
      </c>
      <c r="K2714">
        <f t="shared" si="150"/>
        <v>458.76529033240496</v>
      </c>
    </row>
    <row r="2715" spans="1:11">
      <c r="A2715" s="862">
        <v>43118</v>
      </c>
      <c r="B2715">
        <v>11596.9</v>
      </c>
      <c r="C2715">
        <v>4469.2619359999999</v>
      </c>
      <c r="D2715">
        <v>2.0935229999999998</v>
      </c>
      <c r="E2715">
        <f>LN(D2715/参数实验室!$E$53)/参数实验室!$E$55</f>
        <v>0.17869037631309062</v>
      </c>
      <c r="F2715">
        <f t="shared" si="147"/>
        <v>0.38538419198234009</v>
      </c>
      <c r="G2715">
        <f>LN(F2715/参数实验室!$E$58)/参数实验室!$E$59</f>
        <v>-0.69098598664169508</v>
      </c>
      <c r="H2715">
        <f>INDEX(神经网络!$F$10:$BN$70,MATCH(ROUND(G2715*2,1)/2,神经网络!$D$10:$D$70,0),MATCH(ROUND(E2715*2,1)/2,神经网络!$F$8:$BN$8,0))</f>
        <v>-0.89591377767812164</v>
      </c>
      <c r="I2715">
        <f t="shared" si="148"/>
        <v>1853228.4960924559</v>
      </c>
      <c r="J2715">
        <f t="shared" si="149"/>
        <v>4627.468975699293</v>
      </c>
      <c r="K2715">
        <f t="shared" si="150"/>
        <v>400.48426166107362</v>
      </c>
    </row>
    <row r="2716" spans="1:11">
      <c r="A2716" s="862">
        <v>43119</v>
      </c>
      <c r="B2716">
        <v>11295.8</v>
      </c>
      <c r="C2716">
        <v>4389.5176849999998</v>
      </c>
      <c r="D2716">
        <v>2.1299389999999998</v>
      </c>
      <c r="E2716">
        <f>LN(D2716/参数实验室!$E$53)/参数实验室!$E$55</f>
        <v>0.19903527764587137</v>
      </c>
      <c r="F2716">
        <f t="shared" si="147"/>
        <v>0.3885973268825581</v>
      </c>
      <c r="G2716">
        <f>LN(F2716/参数实验室!$E$58)/参数实验室!$E$59</f>
        <v>-0.68662816545206984</v>
      </c>
      <c r="H2716">
        <f>INDEX(神经网络!$F$10:$BN$70,MATCH(ROUND(G2716*2,1)/2,神经网络!$D$10:$D$70,0),MATCH(ROUND(E2716*2,1)/2,神经网络!$F$8:$BN$8,0))</f>
        <v>-0.89591377767812164</v>
      </c>
      <c r="I2716">
        <f t="shared" si="148"/>
        <v>1896337.1069356641</v>
      </c>
      <c r="J2716">
        <f t="shared" si="149"/>
        <v>4507.322133993056</v>
      </c>
      <c r="K2716">
        <f t="shared" si="150"/>
        <v>420.72366930110917</v>
      </c>
    </row>
    <row r="2717" spans="1:11">
      <c r="A2717" s="862">
        <v>43120</v>
      </c>
      <c r="B2717">
        <v>11920.4</v>
      </c>
      <c r="C2717">
        <v>4266.0664189999998</v>
      </c>
      <c r="D2717">
        <v>2.3708089999999999</v>
      </c>
      <c r="E2717">
        <f>LN(D2717/参数实验室!$E$53)/参数实验室!$E$55</f>
        <v>0.32543157015296353</v>
      </c>
      <c r="F2717">
        <f t="shared" si="147"/>
        <v>0.35787946872588167</v>
      </c>
      <c r="G2717">
        <f>LN(F2717/参数实验室!$E$58)/参数实验室!$E$59</f>
        <v>-0.72984853542795447</v>
      </c>
      <c r="H2717">
        <f>INDEX(神经网络!$F$10:$BN$70,MATCH(ROUND(G2717*2,1)/2,神经网络!$D$10:$D$70,0),MATCH(ROUND(E2717*2,1)/2,神经网络!$F$8:$BN$8,0))</f>
        <v>-0.85768168414815171</v>
      </c>
      <c r="I2717">
        <f t="shared" si="148"/>
        <v>1802393.6052403687</v>
      </c>
      <c r="J2717">
        <f t="shared" si="149"/>
        <v>4756.5540082199423</v>
      </c>
      <c r="K2717">
        <f t="shared" si="150"/>
        <v>378.92844318084036</v>
      </c>
    </row>
    <row r="2718" spans="1:11">
      <c r="A2718" s="862">
        <v>43121</v>
      </c>
      <c r="B2718">
        <v>12623.1</v>
      </c>
      <c r="C2718">
        <v>4183.5511610000003</v>
      </c>
      <c r="D2718">
        <v>2.1261730000000001</v>
      </c>
      <c r="E2718">
        <f>LN(D2718/参数实验室!$E$53)/参数实验室!$E$55</f>
        <v>0.19694747926258771</v>
      </c>
      <c r="F2718">
        <f t="shared" si="147"/>
        <v>0.33142026609945263</v>
      </c>
      <c r="G2718">
        <f>LN(F2718/参数实验室!$E$58)/参数实验室!$E$59</f>
        <v>-0.77016204650873987</v>
      </c>
      <c r="H2718">
        <f>INDEX(神经网络!$F$10:$BN$70,MATCH(ROUND(G2718*2,1)/2,神经网络!$D$10:$D$70,0),MATCH(ROUND(E2718*2,1)/2,神经网络!$F$8:$BN$8,0))</f>
        <v>-0.9613193467222324</v>
      </c>
      <c r="I2718">
        <f t="shared" si="148"/>
        <v>1711264.9632533581</v>
      </c>
      <c r="J2718">
        <f t="shared" si="149"/>
        <v>5036.9498423845807</v>
      </c>
      <c r="K2718">
        <f t="shared" si="150"/>
        <v>339.74230770644624</v>
      </c>
    </row>
    <row r="2719" spans="1:11">
      <c r="A2719" s="862">
        <v>43122</v>
      </c>
      <c r="B2719">
        <v>11688.5</v>
      </c>
      <c r="C2719">
        <v>4113.139306</v>
      </c>
      <c r="D2719">
        <v>2.002688</v>
      </c>
      <c r="E2719">
        <f>LN(D2719/参数实验室!$E$53)/参数实验室!$E$55</f>
        <v>0.12635886468929813</v>
      </c>
      <c r="F2719">
        <f t="shared" si="147"/>
        <v>0.35189624896265559</v>
      </c>
      <c r="G2719">
        <f>LN(F2719/参数实验室!$E$58)/参数实验室!$E$59</f>
        <v>-0.73869750389036981</v>
      </c>
      <c r="H2719">
        <f>INDEX(神经网络!$F$10:$BN$70,MATCH(ROUND(G2719*2,1)/2,神经网络!$D$10:$D$70,0),MATCH(ROUND(E2719*2,1)/2,神经网络!$F$8:$BN$8,0))</f>
        <v>-0.99070768796095132</v>
      </c>
      <c r="I2719">
        <f t="shared" si="148"/>
        <v>1833064.2360248191</v>
      </c>
      <c r="J2719">
        <f t="shared" si="149"/>
        <v>4664.0197917082305</v>
      </c>
      <c r="K2719">
        <f t="shared" si="150"/>
        <v>393.02239653520985</v>
      </c>
    </row>
    <row r="2720" spans="1:11">
      <c r="A2720" s="862">
        <v>43123</v>
      </c>
      <c r="B2720">
        <v>11026.2</v>
      </c>
      <c r="C2720">
        <v>4051.8837509999998</v>
      </c>
      <c r="D2720">
        <v>2.0276619999999999</v>
      </c>
      <c r="E2720">
        <f>LN(D2720/参数实验室!$E$53)/参数实验室!$E$55</f>
        <v>0.14097969643684793</v>
      </c>
      <c r="F2720">
        <f t="shared" si="147"/>
        <v>0.36747780296022198</v>
      </c>
      <c r="G2720">
        <f>LN(F2720/参数实验室!$E$58)/参数实验室!$E$59</f>
        <v>-0.71595739848454343</v>
      </c>
      <c r="H2720">
        <f>INDEX(神经网络!$F$10:$BN$70,MATCH(ROUND(G2720*2,1)/2,神经网络!$D$10:$D$70,0),MATCH(ROUND(E2720*2,1)/2,神经网络!$F$8:$BN$8,0))</f>
        <v>-0.92801804870553961</v>
      </c>
      <c r="I2720">
        <f t="shared" si="148"/>
        <v>1935965.1402875264</v>
      </c>
      <c r="J2720">
        <f t="shared" si="149"/>
        <v>4399.7446231195872</v>
      </c>
      <c r="K2720">
        <f t="shared" si="150"/>
        <v>440.01761604855443</v>
      </c>
    </row>
    <row r="2721" spans="1:11">
      <c r="A2721" s="862">
        <v>43124</v>
      </c>
      <c r="B2721">
        <v>10877.2</v>
      </c>
      <c r="C2721">
        <v>3952.9958839999999</v>
      </c>
      <c r="D2721">
        <v>2.0975359999999998</v>
      </c>
      <c r="E2721">
        <f>LN(D2721/参数实验室!$E$53)/参数实验室!$E$55</f>
        <v>0.18094963881210702</v>
      </c>
      <c r="F2721">
        <f t="shared" si="147"/>
        <v>0.36342035487073876</v>
      </c>
      <c r="G2721">
        <f>LN(F2721/参数实验室!$E$58)/参数实验室!$E$59</f>
        <v>-0.72178472172423891</v>
      </c>
      <c r="H2721">
        <f>INDEX(神经网络!$F$10:$BN$70,MATCH(ROUND(G2721*2,1)/2,神经网络!$D$10:$D$70,0),MATCH(ROUND(E2721*2,1)/2,神经网络!$F$8:$BN$8,0))</f>
        <v>-0.89591377767812164</v>
      </c>
      <c r="I2721">
        <f t="shared" si="148"/>
        <v>1960243.2214202727</v>
      </c>
      <c r="J2721">
        <f t="shared" si="149"/>
        <v>4340.2896931487157</v>
      </c>
      <c r="K2721">
        <f t="shared" si="150"/>
        <v>451.63879833057655</v>
      </c>
    </row>
    <row r="2722" spans="1:11">
      <c r="A2722" s="862">
        <v>43125</v>
      </c>
      <c r="B2722">
        <v>11695.7</v>
      </c>
      <c r="C2722">
        <v>3916.114497</v>
      </c>
      <c r="D2722">
        <v>2.080006</v>
      </c>
      <c r="E2722">
        <f>LN(D2722/参数实验室!$E$53)/参数实验室!$E$55</f>
        <v>0.17104850759397383</v>
      </c>
      <c r="F2722">
        <f t="shared" si="147"/>
        <v>0.33483369930829276</v>
      </c>
      <c r="G2722">
        <f>LN(F2722/参数实验室!$E$58)/参数实验室!$E$59</f>
        <v>-0.76478400753599929</v>
      </c>
      <c r="H2722">
        <f>INDEX(神经网络!$F$10:$BN$70,MATCH(ROUND(G2722*2,1)/2,神经网络!$D$10:$D$70,0),MATCH(ROUND(E2722*2,1)/2,神经网络!$F$8:$BN$8,0))</f>
        <v>-0.99070768796095132</v>
      </c>
      <c r="I2722">
        <f t="shared" si="148"/>
        <v>1828090.0025252115</v>
      </c>
      <c r="J2722">
        <f t="shared" si="149"/>
        <v>4666.8927816128635</v>
      </c>
      <c r="K2722">
        <f t="shared" si="150"/>
        <v>391.71459214313239</v>
      </c>
    </row>
    <row r="2723" spans="1:11">
      <c r="A2723" s="862">
        <v>43126</v>
      </c>
      <c r="B2723">
        <v>11603.1</v>
      </c>
      <c r="C2723">
        <v>3919.9368439999998</v>
      </c>
      <c r="D2723">
        <v>2.0579160000000001</v>
      </c>
      <c r="E2723">
        <f>LN(D2723/参数实验室!$E$53)/参数实验室!$E$55</f>
        <v>0.15845233167262013</v>
      </c>
      <c r="F2723">
        <f t="shared" si="147"/>
        <v>0.33783530642673076</v>
      </c>
      <c r="G2723">
        <f>LN(F2723/参数实验室!$E$58)/参数实验室!$E$59</f>
        <v>-0.76009993238224915</v>
      </c>
      <c r="H2723">
        <f>INDEX(神经网络!$F$10:$BN$70,MATCH(ROUND(G2723*2,1)/2,神经网络!$D$10:$D$70,0),MATCH(ROUND(E2723*2,1)/2,神经网络!$F$8:$BN$8,0))</f>
        <v>-0.99070768796095132</v>
      </c>
      <c r="I2723">
        <f t="shared" si="148"/>
        <v>1842429.2999689053</v>
      </c>
      <c r="J2723">
        <f t="shared" si="149"/>
        <v>4629.9429392282818</v>
      </c>
      <c r="K2723">
        <f t="shared" si="150"/>
        <v>397.93779840319178</v>
      </c>
    </row>
    <row r="2724" spans="1:11">
      <c r="A2724" s="862">
        <v>43127</v>
      </c>
      <c r="B2724">
        <v>11124.5</v>
      </c>
      <c r="C2724">
        <v>3902.37077</v>
      </c>
      <c r="D2724">
        <v>2.1088339999999999</v>
      </c>
      <c r="E2724">
        <f>LN(D2724/参数实验室!$E$53)/参数实验室!$E$55</f>
        <v>0.18728711468934728</v>
      </c>
      <c r="F2724">
        <f t="shared" si="147"/>
        <v>0.35079066654681107</v>
      </c>
      <c r="G2724">
        <f>LN(F2724/参数实验室!$E$58)/参数实验室!$E$59</f>
        <v>-0.74034907834528907</v>
      </c>
      <c r="H2724">
        <f>INDEX(神经网络!$F$10:$BN$70,MATCH(ROUND(G2724*2,1)/2,神经网络!$D$10:$D$70,0),MATCH(ROUND(E2724*2,1)/2,神经网络!$F$8:$BN$8,0))</f>
        <v>-0.9613193467222324</v>
      </c>
      <c r="I2724">
        <f t="shared" si="148"/>
        <v>1917718.905862242</v>
      </c>
      <c r="J2724">
        <f t="shared" si="149"/>
        <v>4438.9689158453357</v>
      </c>
      <c r="K2724">
        <f t="shared" si="150"/>
        <v>432.01899860500396</v>
      </c>
    </row>
    <row r="2725" spans="1:11">
      <c r="A2725" s="862">
        <v>43128</v>
      </c>
      <c r="B2725">
        <v>11564</v>
      </c>
      <c r="C2725">
        <v>3920.4773070000001</v>
      </c>
      <c r="D2725">
        <v>2.1541000000000001</v>
      </c>
      <c r="E2725">
        <f>LN(D2725/参数实验室!$E$53)/参数实验室!$E$55</f>
        <v>0.21234249559728147</v>
      </c>
      <c r="F2725">
        <f t="shared" si="147"/>
        <v>0.33902432609823591</v>
      </c>
      <c r="G2725">
        <f>LN(F2725/参数实验室!$E$58)/参数实验室!$E$59</f>
        <v>-0.75825593875687824</v>
      </c>
      <c r="H2725">
        <f>INDEX(神经网络!$F$10:$BN$70,MATCH(ROUND(G2725*2,1)/2,神经网络!$D$10:$D$70,0),MATCH(ROUND(E2725*2,1)/2,神经网络!$F$8:$BN$8,0))</f>
        <v>-0.9613193467222324</v>
      </c>
      <c r="I2725">
        <f t="shared" si="148"/>
        <v>1844885.4341915627</v>
      </c>
      <c r="J2725">
        <f t="shared" si="149"/>
        <v>4614.3410079406231</v>
      </c>
      <c r="K2725">
        <f t="shared" si="150"/>
        <v>399.8155816869143</v>
      </c>
    </row>
    <row r="2726" spans="1:11">
      <c r="A2726" s="862">
        <v>43129</v>
      </c>
      <c r="B2726">
        <v>11537.5</v>
      </c>
      <c r="C2726">
        <v>3917.0845559999998</v>
      </c>
      <c r="D2726">
        <v>2.0655269999999999</v>
      </c>
      <c r="E2726">
        <f>LN(D2726/参数实验室!$E$53)/参数实验室!$E$55</f>
        <v>0.16280748445972373</v>
      </c>
      <c r="F2726">
        <f t="shared" si="147"/>
        <v>0.33950895393282771</v>
      </c>
      <c r="G2726">
        <f>LN(F2726/参数实验室!$E$58)/参数实验室!$E$59</f>
        <v>-0.75750620715457517</v>
      </c>
      <c r="H2726">
        <f>INDEX(神经网络!$F$10:$BN$70,MATCH(ROUND(G2726*2,1)/2,神经网络!$D$10:$D$70,0),MATCH(ROUND(E2726*2,1)/2,神经网络!$F$8:$BN$8,0))</f>
        <v>-0.99070768796095132</v>
      </c>
      <c r="I2726">
        <f t="shared" si="148"/>
        <v>1848949.6323582802</v>
      </c>
      <c r="J2726">
        <f t="shared" si="149"/>
        <v>4603.7668089860726</v>
      </c>
      <c r="K2726">
        <f t="shared" si="150"/>
        <v>401.6166997749155</v>
      </c>
    </row>
    <row r="2727" spans="1:11">
      <c r="A2727" s="862">
        <v>43130</v>
      </c>
      <c r="B2727">
        <v>11075.7</v>
      </c>
      <c r="C2727">
        <v>3909.1189089999998</v>
      </c>
      <c r="D2727">
        <v>1.8591679999999999</v>
      </c>
      <c r="E2727">
        <f>LN(D2727/参数实验室!$E$53)/参数实验室!$E$55</f>
        <v>3.8630994959362251E-2</v>
      </c>
      <c r="F2727">
        <f t="shared" si="147"/>
        <v>0.3529455392435692</v>
      </c>
      <c r="G2727">
        <f>LN(F2727/参数实验室!$E$58)/参数实验室!$E$59</f>
        <v>-0.73713481375945877</v>
      </c>
      <c r="H2727">
        <f>INDEX(神经网络!$F$10:$BN$70,MATCH(ROUND(G2727*2,1)/2,神经网络!$D$10:$D$70,0),MATCH(ROUND(E2727*2,1)/2,神经网络!$F$8:$BN$8,0))</f>
        <v>-1.0488076398713064</v>
      </c>
      <c r="I2727">
        <f t="shared" si="148"/>
        <v>1922268.0069286411</v>
      </c>
      <c r="J2727">
        <f t="shared" si="149"/>
        <v>4419.4964287139364</v>
      </c>
      <c r="K2727">
        <f t="shared" si="150"/>
        <v>434.95181813915775</v>
      </c>
    </row>
    <row r="2728" spans="1:11">
      <c r="A2728" s="862">
        <v>43131</v>
      </c>
      <c r="B2728">
        <v>10001</v>
      </c>
      <c r="C2728">
        <v>4004.3325580000001</v>
      </c>
      <c r="D2728">
        <v>1.8779440000000001</v>
      </c>
      <c r="E2728">
        <f>LN(D2728/参数实验室!$E$53)/参数实验室!$E$55</f>
        <v>5.0485728397865581E-2</v>
      </c>
      <c r="F2728">
        <f t="shared" si="147"/>
        <v>0.40039321647835219</v>
      </c>
      <c r="G2728">
        <f>LN(F2728/参数实验室!$E$58)/参数实验室!$E$59</f>
        <v>-0.67093322020510415</v>
      </c>
      <c r="H2728">
        <f>INDEX(神经网络!$F$10:$BN$70,MATCH(ROUND(G2728*2,1)/2,神经网络!$D$10:$D$70,0),MATCH(ROUND(E2728*2,1)/2,神经网络!$F$8:$BN$8,0))</f>
        <v>-0.92865578916765346</v>
      </c>
      <c r="I2728">
        <f t="shared" si="148"/>
        <v>2117893.6782272053</v>
      </c>
      <c r="J2728">
        <f t="shared" si="149"/>
        <v>3990.6627828099417</v>
      </c>
      <c r="K2728">
        <f t="shared" si="150"/>
        <v>530.7122634741728</v>
      </c>
    </row>
    <row r="2729" spans="1:11">
      <c r="A2729" s="862">
        <v>43132</v>
      </c>
      <c r="B2729">
        <v>10058.1</v>
      </c>
      <c r="C2729">
        <v>4032.9550840000002</v>
      </c>
      <c r="D2729">
        <v>1.69692</v>
      </c>
      <c r="E2729">
        <f>LN(D2729/参数实验室!$E$53)/参数实验室!$E$55</f>
        <v>-6.9097267286731046E-2</v>
      </c>
      <c r="F2729">
        <f t="shared" si="147"/>
        <v>0.40096589654109621</v>
      </c>
      <c r="G2729">
        <f>LN(F2729/参数实验室!$E$58)/参数实验室!$E$59</f>
        <v>-0.6701830609004723</v>
      </c>
      <c r="H2729">
        <f>INDEX(神经网络!$F$10:$BN$70,MATCH(ROUND(G2729*2,1)/2,神经网络!$D$10:$D$70,0),MATCH(ROUND(E2729*2,1)/2,神经网络!$F$8:$BN$8,0))</f>
        <v>-0.9915995442433766</v>
      </c>
      <c r="I2729">
        <f t="shared" si="148"/>
        <v>2106664.4061289383</v>
      </c>
      <c r="J2729">
        <f t="shared" si="149"/>
        <v>4013.447188859182</v>
      </c>
      <c r="K2729">
        <f t="shared" si="150"/>
        <v>524.90148916790793</v>
      </c>
    </row>
    <row r="2730" spans="1:11">
      <c r="A2730" s="862">
        <v>43133</v>
      </c>
      <c r="B2730">
        <v>8780.23</v>
      </c>
      <c r="C2730">
        <v>4007.4432630000001</v>
      </c>
      <c r="D2730">
        <v>1.661519</v>
      </c>
      <c r="E2730">
        <f>LN(D2730/参数实验室!$E$53)/参数实验室!$E$55</f>
        <v>-9.3969531764025033E-2</v>
      </c>
      <c r="F2730">
        <f t="shared" si="147"/>
        <v>0.45641666140864195</v>
      </c>
      <c r="G2730">
        <f>LN(F2730/参数实验室!$E$58)/参数实验室!$E$59</f>
        <v>-0.60219885010870866</v>
      </c>
      <c r="H2730">
        <f>INDEX(神经网络!$F$10:$BN$70,MATCH(ROUND(G2730*2,1)/2,神经网络!$D$10:$D$70,0),MATCH(ROUND(E2730*2,1)/2,神经网络!$F$8:$BN$8,0))</f>
        <v>-0.96270225159126843</v>
      </c>
      <c r="I2730">
        <f t="shared" si="148"/>
        <v>2372065.31231284</v>
      </c>
      <c r="J2730">
        <f t="shared" si="149"/>
        <v>3503.5433542157116</v>
      </c>
      <c r="K2730">
        <f t="shared" si="150"/>
        <v>677.047512330225</v>
      </c>
    </row>
    <row r="2731" spans="1:11">
      <c r="A2731" s="862">
        <v>43134</v>
      </c>
      <c r="B2731">
        <v>8256.33</v>
      </c>
      <c r="C2731">
        <v>4033.5924070000001</v>
      </c>
      <c r="D2731">
        <v>1.728782</v>
      </c>
      <c r="E2731">
        <f>LN(D2731/参数实验室!$E$53)/参数实验室!$E$55</f>
        <v>-4.7151177511660855E-2</v>
      </c>
      <c r="F2731">
        <f t="shared" si="147"/>
        <v>0.48854544416223677</v>
      </c>
      <c r="G2731">
        <f>LN(F2731/参数实验室!$E$58)/参数实验室!$E$59</f>
        <v>-0.56649493391295536</v>
      </c>
      <c r="H2731">
        <f>INDEX(神经网络!$F$10:$BN$70,MATCH(ROUND(G2731*2,1)/2,神经网络!$D$10:$D$70,0),MATCH(ROUND(E2731*2,1)/2,神经网络!$F$8:$BN$8,0))</f>
        <v>-0.86305106313726965</v>
      </c>
      <c r="I2731">
        <f t="shared" si="148"/>
        <v>2508323.0381458639</v>
      </c>
      <c r="J2731">
        <f t="shared" si="149"/>
        <v>3294.4934360161187</v>
      </c>
      <c r="K2731">
        <f t="shared" si="150"/>
        <v>761.36835202775967</v>
      </c>
    </row>
    <row r="2732" spans="1:11">
      <c r="A2732" s="862">
        <v>43135</v>
      </c>
      <c r="B2732">
        <v>9177.5</v>
      </c>
      <c r="C2732">
        <v>3949.8531290000001</v>
      </c>
      <c r="D2732">
        <v>1.561847</v>
      </c>
      <c r="E2732">
        <f>LN(D2732/参数实验室!$E$53)/参数实验室!$E$55</f>
        <v>-0.16695278238650668</v>
      </c>
      <c r="F2732">
        <f t="shared" si="147"/>
        <v>0.43038443247071645</v>
      </c>
      <c r="G2732">
        <f>LN(F2732/参数实验室!$E$58)/参数实验室!$E$59</f>
        <v>-0.63302210318099383</v>
      </c>
      <c r="H2732">
        <f>INDEX(神经网络!$F$10:$BN$70,MATCH(ROUND(G2732*2,1)/2,神经网络!$D$10:$D$70,0),MATCH(ROUND(E2732*2,1)/2,神经网络!$F$8:$BN$8,0))</f>
        <v>-1.0487995578807536</v>
      </c>
      <c r="I2732">
        <f t="shared" si="148"/>
        <v>2266792.1370924679</v>
      </c>
      <c r="J2732">
        <f t="shared" si="149"/>
        <v>3662.0645624675772</v>
      </c>
      <c r="K2732">
        <f t="shared" si="150"/>
        <v>618.99294740042899</v>
      </c>
    </row>
    <row r="2733" spans="1:11">
      <c r="A2733" s="862">
        <v>43136</v>
      </c>
      <c r="B2733">
        <v>8144.01</v>
      </c>
      <c r="C2733">
        <v>3910.9354079999998</v>
      </c>
      <c r="D2733">
        <v>1.308319</v>
      </c>
      <c r="E2733">
        <f>LN(D2733/参数实验室!$E$53)/参数实验室!$E$55</f>
        <v>-0.37591774153751634</v>
      </c>
      <c r="F2733">
        <f t="shared" si="147"/>
        <v>0.48022232389203839</v>
      </c>
      <c r="G2733">
        <f>LN(F2733/参数实验室!$E$58)/参数实验室!$E$59</f>
        <v>-0.57551367081948213</v>
      </c>
      <c r="H2733">
        <f>INDEX(神经网络!$F$10:$BN$70,MATCH(ROUND(G2733*2,1)/2,神经网络!$D$10:$D$70,0),MATCH(ROUND(E2733*2,1)/2,神经网络!$F$8:$BN$8,0))</f>
        <v>-1.120095067112215</v>
      </c>
      <c r="I2733">
        <f t="shared" si="148"/>
        <v>2534515.3811010877</v>
      </c>
      <c r="J2733">
        <f t="shared" si="149"/>
        <v>3249.6747935038488</v>
      </c>
      <c r="K2733">
        <f t="shared" si="150"/>
        <v>779.92892894009697</v>
      </c>
    </row>
    <row r="2734" spans="1:11">
      <c r="A2734" s="862">
        <v>43137</v>
      </c>
      <c r="B2734">
        <v>6252.44</v>
      </c>
      <c r="C2734">
        <v>3893.5658899999999</v>
      </c>
      <c r="D2734">
        <v>1.481012</v>
      </c>
      <c r="E2734">
        <f>LN(D2734/参数实验室!$E$53)/参数实验室!$E$55</f>
        <v>-0.2296489486374641</v>
      </c>
      <c r="F2734">
        <f t="shared" si="147"/>
        <v>0.62272742961147964</v>
      </c>
      <c r="G2734">
        <f>LN(F2734/参数实验室!$E$58)/参数实验室!$E$59</f>
        <v>-0.43912523620058103</v>
      </c>
      <c r="H2734">
        <f>INDEX(神经网络!$F$10:$BN$70,MATCH(ROUND(G2734*2,1)/2,神经网络!$D$10:$D$70,0),MATCH(ROUND(E2734*2,1)/2,神经网络!$F$8:$BN$8,0))</f>
        <v>-0.86116032703564993</v>
      </c>
      <c r="I2734">
        <f t="shared" si="148"/>
        <v>3193892.594853383</v>
      </c>
      <c r="J2734">
        <f t="shared" si="149"/>
        <v>2494.8884721280065</v>
      </c>
      <c r="K2734">
        <f t="shared" si="150"/>
        <v>1280.1744969903057</v>
      </c>
    </row>
    <row r="2735" spans="1:11">
      <c r="A2735" s="862">
        <v>43138</v>
      </c>
      <c r="B2735">
        <v>7386.63</v>
      </c>
      <c r="C2735">
        <v>3954.4913080000001</v>
      </c>
      <c r="D2735">
        <v>1.4648460000000001</v>
      </c>
      <c r="E2735">
        <f>LN(D2735/参数实验室!$E$53)/参数实验室!$E$55</f>
        <v>-0.24259735442954503</v>
      </c>
      <c r="F2735">
        <f t="shared" si="147"/>
        <v>0.53535797894303627</v>
      </c>
      <c r="G2735">
        <f>LN(F2735/参数实验室!$E$58)/参数实验室!$E$59</f>
        <v>-0.51846913697645525</v>
      </c>
      <c r="H2735">
        <f>INDEX(神经网络!$F$10:$BN$70,MATCH(ROUND(G2735*2,1)/2,神经网络!$D$10:$D$70,0),MATCH(ROUND(E2735*2,1)/2,神经网络!$F$8:$BN$8,0))</f>
        <v>-0.9271222277910387</v>
      </c>
      <c r="I2735">
        <f t="shared" si="148"/>
        <v>2694961.4641357502</v>
      </c>
      <c r="J2735">
        <f t="shared" si="149"/>
        <v>2947.4601971190286</v>
      </c>
      <c r="K2735">
        <f t="shared" si="150"/>
        <v>914.33345453482923</v>
      </c>
    </row>
    <row r="2736" spans="1:11">
      <c r="A2736" s="862">
        <v>43139</v>
      </c>
      <c r="B2736">
        <v>8179.93</v>
      </c>
      <c r="C2736">
        <v>4036.3270550000002</v>
      </c>
      <c r="D2736">
        <v>1.5808500000000001</v>
      </c>
      <c r="E2736">
        <f>LN(D2736/参数实验室!$E$53)/参数实验室!$E$55</f>
        <v>-0.15268534003803813</v>
      </c>
      <c r="F2736">
        <f t="shared" si="147"/>
        <v>0.49344273789629006</v>
      </c>
      <c r="G2736">
        <f>LN(F2736/参数实验室!$E$58)/参数实验室!$E$59</f>
        <v>-0.56125986943202788</v>
      </c>
      <c r="H2736">
        <f>INDEX(神经网络!$F$10:$BN$70,MATCH(ROUND(G2736*2,1)/2,神经网络!$D$10:$D$70,0),MATCH(ROUND(E2736*2,1)/2,神经网络!$F$8:$BN$8,0))</f>
        <v>-0.92830592031276726</v>
      </c>
      <c r="I2736">
        <f t="shared" si="148"/>
        <v>2426624.4013587763</v>
      </c>
      <c r="J2736">
        <f t="shared" si="149"/>
        <v>3264.0078209169615</v>
      </c>
      <c r="K2736">
        <f t="shared" si="150"/>
        <v>743.44932196794241</v>
      </c>
    </row>
    <row r="2737" spans="1:11">
      <c r="A2737" s="862">
        <v>43140</v>
      </c>
      <c r="B2737">
        <v>8003.77</v>
      </c>
      <c r="C2737">
        <v>4115.3729970000004</v>
      </c>
      <c r="D2737">
        <v>1.6660919999999999</v>
      </c>
      <c r="E2737">
        <f>LN(D2737/参数实验室!$E$53)/参数实验室!$E$55</f>
        <v>-9.0726956246028764E-2</v>
      </c>
      <c r="F2737">
        <f t="shared" si="147"/>
        <v>0.51417931762157087</v>
      </c>
      <c r="G2737">
        <f>LN(F2737/参数实验室!$E$58)/参数实验室!$E$59</f>
        <v>-0.53965412044668748</v>
      </c>
      <c r="H2737">
        <f>INDEX(神经网络!$F$10:$BN$70,MATCH(ROUND(G2737*2,1)/2,神经网络!$D$10:$D$70,0),MATCH(ROUND(E2737*2,1)/2,神经网络!$F$8:$BN$8,0))</f>
        <v>-0.89698001827091334</v>
      </c>
      <c r="I2737">
        <f t="shared" si="148"/>
        <v>2475136.6488282895</v>
      </c>
      <c r="J2737">
        <f t="shared" si="149"/>
        <v>3193.715334583615</v>
      </c>
      <c r="K2737">
        <f t="shared" si="150"/>
        <v>775.00227463165209</v>
      </c>
    </row>
    <row r="2738" spans="1:11">
      <c r="A2738" s="862">
        <v>43141</v>
      </c>
      <c r="B2738">
        <v>8907.83</v>
      </c>
      <c r="C2738">
        <v>4246.4856220000001</v>
      </c>
      <c r="D2738">
        <v>1.6413949999999999</v>
      </c>
      <c r="E2738">
        <f>LN(D2738/参数实验室!$E$53)/参数实验室!$E$55</f>
        <v>-0.10834571477429895</v>
      </c>
      <c r="F2738">
        <f t="shared" si="147"/>
        <v>0.4767138149246225</v>
      </c>
      <c r="G2738">
        <f>LN(F2738/参数实验室!$E$58)/参数实验室!$E$59</f>
        <v>-0.57936233593587916</v>
      </c>
      <c r="H2738">
        <f>INDEX(神经网络!$F$10:$BN$70,MATCH(ROUND(G2738*2,1)/2,神经网络!$D$10:$D$70,0),MATCH(ROUND(E2738*2,1)/2,神经网络!$F$8:$BN$8,0))</f>
        <v>-0.96270225159126843</v>
      </c>
      <c r="I2738">
        <f t="shared" si="148"/>
        <v>2224361.4383720858</v>
      </c>
      <c r="J2738">
        <f t="shared" si="149"/>
        <v>3554.4591197478144</v>
      </c>
      <c r="K2738">
        <f t="shared" si="150"/>
        <v>625.79463244182762</v>
      </c>
    </row>
    <row r="2739" spans="1:11">
      <c r="A2739" s="862">
        <v>43142</v>
      </c>
      <c r="B2739">
        <v>8151.89</v>
      </c>
      <c r="C2739">
        <v>4320.3488829999997</v>
      </c>
      <c r="D2739">
        <v>1.559715</v>
      </c>
      <c r="E2739">
        <f>LN(D2739/参数实验室!$E$53)/参数实验室!$E$55</f>
        <v>-0.1685643052761682</v>
      </c>
      <c r="F2739">
        <f t="shared" si="147"/>
        <v>0.52998125379513206</v>
      </c>
      <c r="G2739">
        <f>LN(F2739/参数实验室!$E$58)/参数实验室!$E$59</f>
        <v>-0.5237670173257567</v>
      </c>
      <c r="H2739">
        <f>INDEX(神经网络!$F$10:$BN$70,MATCH(ROUND(G2739*2,1)/2,神经网络!$D$10:$D$70,0),MATCH(ROUND(E2739*2,1)/2,神经网络!$F$8:$BN$8,0))</f>
        <v>-0.86253485174015088</v>
      </c>
      <c r="I2739">
        <f t="shared" si="148"/>
        <v>2406085.632314913</v>
      </c>
      <c r="J2739">
        <f t="shared" si="149"/>
        <v>3252.81912134392</v>
      </c>
      <c r="K2739">
        <f t="shared" si="150"/>
        <v>739.69241527356291</v>
      </c>
    </row>
    <row r="2740" spans="1:11">
      <c r="A2740" s="862">
        <v>43143</v>
      </c>
      <c r="B2740">
        <v>8514.7199999999993</v>
      </c>
      <c r="C2740">
        <v>4276.2856469999997</v>
      </c>
      <c r="D2740">
        <v>1.713646</v>
      </c>
      <c r="E2740">
        <f>LN(D2740/参数实验室!$E$53)/参数实验室!$E$55</f>
        <v>-5.7525750443980186E-2</v>
      </c>
      <c r="F2740">
        <f t="shared" si="147"/>
        <v>0.50222269751677096</v>
      </c>
      <c r="G2740">
        <f>LN(F2740/参数实验室!$E$58)/参数实验室!$E$59</f>
        <v>-0.55200311190771512</v>
      </c>
      <c r="H2740">
        <f>INDEX(神经网络!$F$10:$BN$70,MATCH(ROUND(G2740*2,1)/2,神经网络!$D$10:$D$70,0),MATCH(ROUND(E2740*2,1)/2,神经网络!$F$8:$BN$8,0))</f>
        <v>-0.86305106313726965</v>
      </c>
      <c r="I2740">
        <f t="shared" si="148"/>
        <v>2313715.2778728819</v>
      </c>
      <c r="J2740">
        <f t="shared" si="149"/>
        <v>3397.597861218625</v>
      </c>
      <c r="K2740">
        <f t="shared" si="150"/>
        <v>680.98561759837457</v>
      </c>
    </row>
    <row r="2741" spans="1:11">
      <c r="A2741" s="862">
        <v>43144</v>
      </c>
      <c r="B2741">
        <v>8690.49</v>
      </c>
      <c r="C2741">
        <v>4253.9704700000002</v>
      </c>
      <c r="D2741">
        <v>1.6424190000000001</v>
      </c>
      <c r="E2741">
        <f>LN(D2741/参数实验室!$E$53)/参数实验室!$E$55</f>
        <v>-0.10760994389264424</v>
      </c>
      <c r="F2741">
        <f t="shared" si="147"/>
        <v>0.48949719405925329</v>
      </c>
      <c r="G2741">
        <f>LN(F2741/参数实验室!$E$58)/参数实验室!$E$59</f>
        <v>-0.56547344482933481</v>
      </c>
      <c r="H2741">
        <f>INDEX(神经网络!$F$10:$BN$70,MATCH(ROUND(G2741*2,1)/2,神经网络!$D$10:$D$70,0),MATCH(ROUND(E2741*2,1)/2,神经网络!$F$8:$BN$8,0))</f>
        <v>-0.89698001827091334</v>
      </c>
      <c r="I2741">
        <f t="shared" si="148"/>
        <v>2272494.0629385938</v>
      </c>
      <c r="J2741">
        <f t="shared" si="149"/>
        <v>3467.7347272654711</v>
      </c>
      <c r="K2741">
        <f t="shared" si="150"/>
        <v>655.32523150367956</v>
      </c>
    </row>
    <row r="2742" spans="1:11">
      <c r="A2742" s="862">
        <v>43145</v>
      </c>
      <c r="B2742">
        <v>8856.73</v>
      </c>
      <c r="C2742">
        <v>4179.698625</v>
      </c>
      <c r="D2742">
        <v>1.81958</v>
      </c>
      <c r="E2742">
        <f>LN(D2742/参数实验室!$E$53)/参数实验室!$E$55</f>
        <v>1.3238728676624636E-2</v>
      </c>
      <c r="F2742">
        <f t="shared" si="147"/>
        <v>0.47192345538364611</v>
      </c>
      <c r="G2742">
        <f>LN(F2742/参数实验室!$E$58)/参数实验室!$E$59</f>
        <v>-0.58466312059349523</v>
      </c>
      <c r="H2742">
        <f>INDEX(神经网络!$F$10:$BN$70,MATCH(ROUND(G2742*2,1)/2,神经网络!$D$10:$D$70,0),MATCH(ROUND(E2742*2,1)/2,神经网络!$F$8:$BN$8,0))</f>
        <v>-0.89718249187933896</v>
      </c>
      <c r="I2742">
        <f t="shared" si="148"/>
        <v>2233501.9480180698</v>
      </c>
      <c r="J2742">
        <f t="shared" si="149"/>
        <v>3534.0688719524346</v>
      </c>
      <c r="K2742">
        <f t="shared" si="150"/>
        <v>631.99163031142268</v>
      </c>
    </row>
    <row r="2743" spans="1:11">
      <c r="A2743" s="862">
        <v>43146</v>
      </c>
      <c r="B2743">
        <v>9761.57</v>
      </c>
      <c r="C2743">
        <v>4254.4340629999997</v>
      </c>
      <c r="D2743">
        <v>1.934822</v>
      </c>
      <c r="E2743">
        <f>LN(D2743/参数实验室!$E$53)/参数实验室!$E$55</f>
        <v>8.5686935765397682E-2</v>
      </c>
      <c r="F2743">
        <f t="shared" si="147"/>
        <v>0.43583502069851465</v>
      </c>
      <c r="G2743">
        <f>LN(F2743/参数实验室!$E$58)/参数实验室!$E$59</f>
        <v>-0.62641684624420402</v>
      </c>
      <c r="H2743">
        <f>INDEX(神经网络!$F$10:$BN$70,MATCH(ROUND(G2743*2,1)/2,神经网络!$D$10:$D$70,0),MATCH(ROUND(E2743*2,1)/2,神经网络!$F$8:$BN$8,0))</f>
        <v>-0.89689848986930698</v>
      </c>
      <c r="I2743">
        <f t="shared" si="148"/>
        <v>2028779.4786859399</v>
      </c>
      <c r="J2743">
        <f t="shared" si="149"/>
        <v>3895.1238976896361</v>
      </c>
      <c r="K2743">
        <f t="shared" si="150"/>
        <v>520.85107739173463</v>
      </c>
    </row>
    <row r="2744" spans="1:11">
      <c r="A2744" s="862">
        <v>43147</v>
      </c>
      <c r="B2744">
        <v>10091.9</v>
      </c>
      <c r="C2744">
        <v>4282.6684080000005</v>
      </c>
      <c r="D2744">
        <v>1.9474860000000001</v>
      </c>
      <c r="E2744">
        <f>LN(D2744/参数实验室!$E$53)/参数实验室!$E$55</f>
        <v>9.3383619322224651E-2</v>
      </c>
      <c r="F2744">
        <f t="shared" si="147"/>
        <v>0.4243669089071434</v>
      </c>
      <c r="G2744">
        <f>LN(F2744/参数实验室!$E$58)/参数实验室!$E$59</f>
        <v>-0.64041226122762018</v>
      </c>
      <c r="H2744">
        <f>INDEX(神经网络!$F$10:$BN$70,MATCH(ROUND(G2744*2,1)/2,神经网络!$D$10:$D$70,0),MATCH(ROUND(E2744*2,1)/2,神经网络!$F$8:$BN$8,0))</f>
        <v>-0.89689848986930698</v>
      </c>
      <c r="I2744">
        <f t="shared" si="148"/>
        <v>1967204.1866184291</v>
      </c>
      <c r="J2744">
        <f t="shared" si="149"/>
        <v>4026.9342803559307</v>
      </c>
      <c r="K2744">
        <f t="shared" si="150"/>
        <v>488.5116194259204</v>
      </c>
    </row>
    <row r="2745" spans="1:11">
      <c r="A2745" s="862">
        <v>43148</v>
      </c>
      <c r="B2745">
        <v>10567.8</v>
      </c>
      <c r="C2745">
        <v>4349.0871850000003</v>
      </c>
      <c r="D2745">
        <v>2.113607</v>
      </c>
      <c r="E2745">
        <f>LN(D2745/参数实验室!$E$53)/参数实验室!$E$55</f>
        <v>0.18995427552444522</v>
      </c>
      <c r="F2745">
        <f t="shared" si="147"/>
        <v>0.4115413979257746</v>
      </c>
      <c r="G2745">
        <f>LN(F2745/参数实验室!$E$58)/参数实验室!$E$59</f>
        <v>-0.65651940968862632</v>
      </c>
      <c r="H2745">
        <f>INDEX(神经网络!$F$10:$BN$70,MATCH(ROUND(G2745*2,1)/2,神经网络!$D$10:$D$70,0),MATCH(ROUND(E2745*2,1)/2,神经网络!$F$8:$BN$8,0))</f>
        <v>-0.82196347698440142</v>
      </c>
      <c r="I2745">
        <f t="shared" si="148"/>
        <v>1884001.854576586</v>
      </c>
      <c r="J2745">
        <f t="shared" si="149"/>
        <v>4216.8309325246391</v>
      </c>
      <c r="K2745">
        <f t="shared" si="150"/>
        <v>446.78145382713365</v>
      </c>
    </row>
    <row r="2746" spans="1:11">
      <c r="A2746" s="862">
        <v>43149</v>
      </c>
      <c r="B2746">
        <v>10989</v>
      </c>
      <c r="C2746">
        <v>4358.961088</v>
      </c>
      <c r="D2746">
        <v>1.991085</v>
      </c>
      <c r="E2746">
        <f>LN(D2746/参数实验室!$E$53)/参数实验室!$E$55</f>
        <v>0.11950383542068485</v>
      </c>
      <c r="F2746">
        <f t="shared" si="147"/>
        <v>0.39666585567385565</v>
      </c>
      <c r="G2746">
        <f>LN(F2746/参数实验室!$E$58)/参数实验室!$E$59</f>
        <v>-0.67584210266436728</v>
      </c>
      <c r="H2746">
        <f>INDEX(神经网络!$F$10:$BN$70,MATCH(ROUND(G2746*2,1)/2,神经网络!$D$10:$D$70,0),MATCH(ROUND(E2746*2,1)/2,神经网络!$F$8:$BN$8,0))</f>
        <v>-0.96245729117923073</v>
      </c>
      <c r="I2746">
        <f t="shared" si="148"/>
        <v>1822280.1909217262</v>
      </c>
      <c r="J2746">
        <f t="shared" si="149"/>
        <v>4384.9008419456522</v>
      </c>
      <c r="K2746">
        <f t="shared" si="150"/>
        <v>415.58070674938011</v>
      </c>
    </row>
    <row r="2747" spans="1:11">
      <c r="A2747" s="862">
        <v>43150</v>
      </c>
      <c r="B2747">
        <v>10669.4</v>
      </c>
      <c r="C2747">
        <v>4404.7782200000001</v>
      </c>
      <c r="D2747">
        <v>2.1148539999999998</v>
      </c>
      <c r="E2747">
        <f>LN(D2747/参数实验室!$E$53)/参数实验室!$E$55</f>
        <v>0.19065010899098622</v>
      </c>
      <c r="F2747">
        <f t="shared" si="147"/>
        <v>0.41284216731962436</v>
      </c>
      <c r="G2747">
        <f>LN(F2747/参数实验室!$E$58)/参数实验室!$E$59</f>
        <v>-0.65486310631034561</v>
      </c>
      <c r="H2747">
        <f>INDEX(神经网络!$F$10:$BN$70,MATCH(ROUND(G2747*2,1)/2,神经网络!$D$10:$D$70,0),MATCH(ROUND(E2747*2,1)/2,神经网络!$F$8:$BN$8,0))</f>
        <v>-0.82196347698440142</v>
      </c>
      <c r="I2747">
        <f t="shared" si="148"/>
        <v>1873289.0040331269</v>
      </c>
      <c r="J2747">
        <f t="shared" si="149"/>
        <v>4257.3720122900113</v>
      </c>
      <c r="K2747">
        <f t="shared" si="150"/>
        <v>440.01064474173057</v>
      </c>
    </row>
    <row r="2748" spans="1:11">
      <c r="A2748" s="862">
        <v>43151</v>
      </c>
      <c r="B2748">
        <v>11601.3</v>
      </c>
      <c r="C2748">
        <v>4536.5826909999996</v>
      </c>
      <c r="D2748">
        <v>2.1278060000000001</v>
      </c>
      <c r="E2748">
        <f>LN(D2748/参数实验室!$E$53)/参数实验室!$E$55</f>
        <v>0.19785323697415083</v>
      </c>
      <c r="F2748">
        <f t="shared" si="147"/>
        <v>0.39104089119322832</v>
      </c>
      <c r="G2748">
        <f>LN(F2748/参数实验室!$E$58)/参数实验室!$E$59</f>
        <v>-0.68333812969491692</v>
      </c>
      <c r="H2748">
        <f>INDEX(神经网络!$F$10:$BN$70,MATCH(ROUND(G2748*2,1)/2,神经网络!$D$10:$D$70,0),MATCH(ROUND(E2748*2,1)/2,神经网络!$F$8:$BN$8,0))</f>
        <v>-0.89591377767812164</v>
      </c>
      <c r="I2748">
        <f t="shared" si="148"/>
        <v>1738800.0490869179</v>
      </c>
      <c r="J2748">
        <f t="shared" si="149"/>
        <v>4629.2246917521234</v>
      </c>
      <c r="K2748">
        <f t="shared" si="150"/>
        <v>375.61366424596611</v>
      </c>
    </row>
    <row r="2749" spans="1:11">
      <c r="A2749" s="862">
        <v>43152</v>
      </c>
      <c r="B2749">
        <v>11003.5</v>
      </c>
      <c r="C2749">
        <v>4532.6185349999996</v>
      </c>
      <c r="D2749">
        <v>1.97827</v>
      </c>
      <c r="E2749">
        <f>LN(D2749/参数实验室!$E$53)/参数实验室!$E$55</f>
        <v>0.11188617947949089</v>
      </c>
      <c r="F2749">
        <f t="shared" si="147"/>
        <v>0.4119251633571136</v>
      </c>
      <c r="G2749">
        <f>LN(F2749/参数实验室!$E$58)/参数实验室!$E$59</f>
        <v>-0.65603020742520557</v>
      </c>
      <c r="H2749">
        <f>INDEX(神经网络!$F$10:$BN$70,MATCH(ROUND(G2749*2,1)/2,神经网络!$D$10:$D$70,0),MATCH(ROUND(E2749*2,1)/2,神经网络!$F$8:$BN$8,0))</f>
        <v>-0.89689848986930698</v>
      </c>
      <c r="I2749">
        <f t="shared" si="148"/>
        <v>1819072.2392326163</v>
      </c>
      <c r="J2749">
        <f t="shared" si="149"/>
        <v>4390.6867243924808</v>
      </c>
      <c r="K2749">
        <f t="shared" si="150"/>
        <v>414.3024436534613</v>
      </c>
    </row>
    <row r="2750" spans="1:11">
      <c r="A2750" s="862">
        <v>43153</v>
      </c>
      <c r="B2750">
        <v>10904.5</v>
      </c>
      <c r="C2750">
        <v>4615.9969819999997</v>
      </c>
      <c r="D2750">
        <v>1.8460730000000001</v>
      </c>
      <c r="E2750">
        <f>LN(D2750/参数实验室!$E$53)/参数实验室!$E$55</f>
        <v>3.0292032364807622E-2</v>
      </c>
      <c r="F2750">
        <f t="shared" si="147"/>
        <v>0.42331120014672841</v>
      </c>
      <c r="G2750">
        <f>LN(F2750/参数实验室!$E$58)/参数实验室!$E$59</f>
        <v>-0.64171958128644502</v>
      </c>
      <c r="H2750">
        <f>INDEX(神经网络!$F$10:$BN$70,MATCH(ROUND(G2750*2,1)/2,神经网络!$D$10:$D$70,0),MATCH(ROUND(E2750*2,1)/2,神经网络!$F$8:$BN$8,0))</f>
        <v>-0.92865578916765346</v>
      </c>
      <c r="I2750">
        <f t="shared" si="148"/>
        <v>1833751.2769286912</v>
      </c>
      <c r="J2750">
        <f t="shared" si="149"/>
        <v>4351.1831132037814</v>
      </c>
      <c r="K2750">
        <f t="shared" si="150"/>
        <v>421.43739512228848</v>
      </c>
    </row>
    <row r="2751" spans="1:11">
      <c r="A2751" s="862">
        <v>43154</v>
      </c>
      <c r="B2751">
        <v>10007.200000000001</v>
      </c>
      <c r="C2751">
        <v>4701.4016659999998</v>
      </c>
      <c r="D2751">
        <v>1.8957710000000001</v>
      </c>
      <c r="E2751">
        <f>LN(D2751/参数实验室!$E$53)/参数实验室!$E$55</f>
        <v>6.1632101417094277E-2</v>
      </c>
      <c r="F2751">
        <f t="shared" si="147"/>
        <v>0.46980190922535769</v>
      </c>
      <c r="G2751">
        <f>LN(F2751/参数实验室!$E$58)/参数实验室!$E$59</f>
        <v>-0.58702793735298175</v>
      </c>
      <c r="H2751">
        <f>INDEX(神经网络!$F$10:$BN$70,MATCH(ROUND(G2751*2,1)/2,神经网络!$D$10:$D$70,0),MATCH(ROUND(E2751*2,1)/2,神经网络!$F$8:$BN$8,0))</f>
        <v>-0.86305148853944647</v>
      </c>
      <c r="I2751">
        <f t="shared" si="148"/>
        <v>1973879.982618653</v>
      </c>
      <c r="J2751">
        <f t="shared" si="149"/>
        <v>3993.136746338932</v>
      </c>
      <c r="K2751">
        <f t="shared" si="150"/>
        <v>494.31815337363173</v>
      </c>
    </row>
    <row r="2752" spans="1:11">
      <c r="A2752" s="862">
        <v>43155</v>
      </c>
      <c r="B2752">
        <v>10524.3</v>
      </c>
      <c r="C2752">
        <v>4742.6176459999997</v>
      </c>
      <c r="D2752">
        <v>1.809329</v>
      </c>
      <c r="E2752">
        <f>LN(D2752/参数实验室!$E$53)/参数实验室!$E$55</f>
        <v>6.5735394026302024E-3</v>
      </c>
      <c r="F2752">
        <f t="shared" si="147"/>
        <v>0.45063497296732324</v>
      </c>
      <c r="G2752">
        <f>LN(F2752/参数实验室!$E$58)/参数实验室!$E$59</f>
        <v>-0.60888994362079063</v>
      </c>
      <c r="H2752">
        <f>INDEX(神经网络!$F$10:$BN$70,MATCH(ROUND(G2752*2,1)/2,神经网络!$D$10:$D$70,0),MATCH(ROUND(E2752*2,1)/2,神经网络!$F$8:$BN$8,0))</f>
        <v>-0.89718249187933896</v>
      </c>
      <c r="I2752">
        <f t="shared" si="148"/>
        <v>1885852.27201262</v>
      </c>
      <c r="J2752">
        <f t="shared" si="149"/>
        <v>4199.4732851841491</v>
      </c>
      <c r="K2752">
        <f t="shared" si="150"/>
        <v>449.06876266267864</v>
      </c>
    </row>
    <row r="2753" spans="1:11">
      <c r="A2753" s="862">
        <v>43156</v>
      </c>
      <c r="B2753">
        <v>9764.16</v>
      </c>
      <c r="C2753">
        <v>4695.8293780000004</v>
      </c>
      <c r="D2753">
        <v>1.794098</v>
      </c>
      <c r="E2753">
        <f>LN(D2753/参数实验室!$E$53)/参数实验室!$E$55</f>
        <v>-3.3997047729450239E-3</v>
      </c>
      <c r="F2753">
        <f t="shared" si="147"/>
        <v>0.48092507476321572</v>
      </c>
      <c r="G2753">
        <f>LN(F2753/参数实验室!$E$58)/参数实验室!$E$59</f>
        <v>-0.57474616793228872</v>
      </c>
      <c r="H2753">
        <f>INDEX(神经网络!$F$10:$BN$70,MATCH(ROUND(G2753*2,1)/2,神经网络!$D$10:$D$70,0),MATCH(ROUND(E2753*2,1)/2,神经网络!$F$8:$BN$8,0))</f>
        <v>-0.82297999260102905</v>
      </c>
      <c r="I2753">
        <f t="shared" si="148"/>
        <v>2008057.230105543</v>
      </c>
      <c r="J2753">
        <f t="shared" si="149"/>
        <v>3896.1573760025522</v>
      </c>
      <c r="K2753">
        <f t="shared" si="150"/>
        <v>515.39428116371539</v>
      </c>
    </row>
    <row r="2754" spans="1:11">
      <c r="A2754" s="862">
        <v>43157</v>
      </c>
      <c r="B2754">
        <v>9680.17</v>
      </c>
      <c r="C2754">
        <v>4746.1117919999997</v>
      </c>
      <c r="D2754">
        <v>1.924091</v>
      </c>
      <c r="E2754">
        <f>LN(D2754/参数实验室!$E$53)/参数实验室!$E$55</f>
        <v>7.9125520830941765E-2</v>
      </c>
      <c r="F2754">
        <f t="shared" si="147"/>
        <v>0.49029219445526262</v>
      </c>
      <c r="G2754">
        <f>LN(F2754/参数实验室!$E$58)/参数实验室!$E$59</f>
        <v>-0.56462171226607494</v>
      </c>
      <c r="H2754">
        <f>INDEX(神经网络!$F$10:$BN$70,MATCH(ROUND(G2754*2,1)/2,神经网络!$D$10:$D$70,0),MATCH(ROUND(E2754*2,1)/2,神经网络!$F$8:$BN$8,0))</f>
        <v>-0.74865520614701209</v>
      </c>
      <c r="I2754">
        <f t="shared" si="148"/>
        <v>2022272.59647994</v>
      </c>
      <c r="J2754">
        <f t="shared" si="149"/>
        <v>3862.6431507122606</v>
      </c>
      <c r="K2754">
        <f t="shared" si="150"/>
        <v>523.54631726905416</v>
      </c>
    </row>
    <row r="2755" spans="1:11">
      <c r="A2755" s="862">
        <v>43158</v>
      </c>
      <c r="B2755">
        <v>10380.799999999999</v>
      </c>
      <c r="C2755">
        <v>4741.7753640000001</v>
      </c>
      <c r="D2755">
        <v>1.9845999999999999</v>
      </c>
      <c r="E2755">
        <f>LN(D2755/参数实验室!$E$53)/参数实验室!$E$55</f>
        <v>0.11565508655221149</v>
      </c>
      <c r="F2755">
        <f t="shared" si="147"/>
        <v>0.45678323096485823</v>
      </c>
      <c r="G2755">
        <f>LN(F2755/参数实验室!$E$58)/参数实验室!$E$59</f>
        <v>-0.60177748447870538</v>
      </c>
      <c r="H2755">
        <f>INDEX(神经网络!$F$10:$BN$70,MATCH(ROUND(G2755*2,1)/2,神经网络!$D$10:$D$70,0),MATCH(ROUND(E2755*2,1)/2,神经网络!$F$8:$BN$8,0))</f>
        <v>-0.8227821082935034</v>
      </c>
      <c r="I2755">
        <f t="shared" si="148"/>
        <v>1912693.6070805814</v>
      </c>
      <c r="J2755">
        <f t="shared" si="149"/>
        <v>4142.2130002793165</v>
      </c>
      <c r="K2755">
        <f t="shared" si="150"/>
        <v>461.7564589149822</v>
      </c>
    </row>
    <row r="2756" spans="1:11">
      <c r="A2756" s="862">
        <v>43159</v>
      </c>
      <c r="B2756">
        <v>10980.6</v>
      </c>
      <c r="C2756">
        <v>4722.1337700000004</v>
      </c>
      <c r="D2756">
        <v>1.9177500000000001</v>
      </c>
      <c r="E2756">
        <f>LN(D2756/参数实验室!$E$53)/参数实验室!$E$55</f>
        <v>7.5231126391878497E-2</v>
      </c>
      <c r="F2756">
        <f t="shared" ref="F2756:F2819" si="151">C2756/B2756</f>
        <v>0.43004332823342989</v>
      </c>
      <c r="G2756">
        <f>LN(F2756/参数实验室!$E$58)/参数实验室!$E$59</f>
        <v>-0.6334382449086492</v>
      </c>
      <c r="H2756">
        <f>INDEX(神经网络!$F$10:$BN$70,MATCH(ROUND(G2756*2,1)/2,神经网络!$D$10:$D$70,0),MATCH(ROUND(E2756*2,1)/2,神经网络!$F$8:$BN$8,0))</f>
        <v>-0.89689848986930698</v>
      </c>
      <c r="I2756">
        <f t="shared" si="148"/>
        <v>1821763.8809403752</v>
      </c>
      <c r="J2756">
        <f t="shared" si="149"/>
        <v>4381.5490203902464</v>
      </c>
      <c r="K2756">
        <f t="shared" si="150"/>
        <v>415.78078265528984</v>
      </c>
    </row>
    <row r="2757" spans="1:11">
      <c r="A2757" s="862">
        <v>43160</v>
      </c>
      <c r="B2757">
        <v>10486.3</v>
      </c>
      <c r="C2757">
        <v>4730.0692929999996</v>
      </c>
      <c r="D2757">
        <v>2.0275910000000001</v>
      </c>
      <c r="E2757">
        <f>LN(D2757/参数实验室!$E$53)/参数实验室!$E$55</f>
        <v>0.1409383858304171</v>
      </c>
      <c r="F2757">
        <f t="shared" si="151"/>
        <v>0.45107133049788772</v>
      </c>
      <c r="G2757">
        <f>LN(F2757/参数实验室!$E$58)/参数实验室!$E$59</f>
        <v>-0.60838196440151804</v>
      </c>
      <c r="H2757">
        <f>INDEX(神经网络!$F$10:$BN$70,MATCH(ROUND(G2757*2,1)/2,神经网络!$D$10:$D$70,0),MATCH(ROUND(E2757*2,1)/2,神经网络!$F$8:$BN$8,0))</f>
        <v>-0.78846605941141401</v>
      </c>
      <c r="I2757">
        <f t="shared" si="148"/>
        <v>1895316.8010355218</v>
      </c>
      <c r="J2757">
        <f t="shared" si="149"/>
        <v>4184.3102829096988</v>
      </c>
      <c r="K2757">
        <f t="shared" si="150"/>
        <v>452.95799615451807</v>
      </c>
    </row>
    <row r="2758" spans="1:11">
      <c r="A2758" s="862">
        <v>43161</v>
      </c>
      <c r="B2758">
        <v>11046.3</v>
      </c>
      <c r="C2758">
        <v>4614.7462859999996</v>
      </c>
      <c r="D2758">
        <v>2.0411049999999999</v>
      </c>
      <c r="E2758">
        <f>LN(D2758/参数实验室!$E$53)/参数实验室!$E$55</f>
        <v>0.14877541468106253</v>
      </c>
      <c r="F2758">
        <f t="shared" si="151"/>
        <v>0.41776398305314899</v>
      </c>
      <c r="G2758">
        <f>LN(F2758/参数实验室!$E$58)/参数实验室!$E$59</f>
        <v>-0.64864291369308824</v>
      </c>
      <c r="H2758">
        <f>INDEX(神经网络!$F$10:$BN$70,MATCH(ROUND(G2758*2,1)/2,神经网络!$D$10:$D$70,0),MATCH(ROUND(E2758*2,1)/2,神经网络!$F$8:$BN$8,0))</f>
        <v>-0.86252488949302653</v>
      </c>
      <c r="I2758">
        <f t="shared" si="148"/>
        <v>1815511.7160302021</v>
      </c>
      <c r="J2758">
        <f t="shared" si="149"/>
        <v>4407.76505327002</v>
      </c>
      <c r="K2758">
        <f t="shared" si="150"/>
        <v>411.88940292616451</v>
      </c>
    </row>
    <row r="2759" spans="1:11">
      <c r="A2759" s="862">
        <v>43162</v>
      </c>
      <c r="B2759">
        <v>11389.3</v>
      </c>
      <c r="C2759">
        <v>4558.1439559999999</v>
      </c>
      <c r="D2759">
        <v>2.1146449999999999</v>
      </c>
      <c r="E2759">
        <f>LN(D2759/参数实验室!$E$53)/参数实验室!$E$55</f>
        <v>0.1905335143644403</v>
      </c>
      <c r="F2759">
        <f t="shared" si="151"/>
        <v>0.40021282747842274</v>
      </c>
      <c r="G2759">
        <f>LN(F2759/参数实验室!$E$58)/参数实验室!$E$59</f>
        <v>-0.67116973577542061</v>
      </c>
      <c r="H2759">
        <f>INDEX(神经网络!$F$10:$BN$70,MATCH(ROUND(G2759*2,1)/2,神经网络!$D$10:$D$70,0),MATCH(ROUND(E2759*2,1)/2,神经网络!$F$8:$BN$8,0))</f>
        <v>-0.82196347698440142</v>
      </c>
      <c r="I2759">
        <f t="shared" si="148"/>
        <v>1766888.0188203589</v>
      </c>
      <c r="J2759">
        <f t="shared" si="149"/>
        <v>4544.6311001157164</v>
      </c>
      <c r="K2759">
        <f t="shared" si="150"/>
        <v>388.7857957877747</v>
      </c>
    </row>
    <row r="2760" spans="1:11">
      <c r="A2760" s="862">
        <v>43163</v>
      </c>
      <c r="B2760">
        <v>11242.1</v>
      </c>
      <c r="C2760">
        <v>4618.3179579999996</v>
      </c>
      <c r="D2760">
        <v>2.1171570000000002</v>
      </c>
      <c r="E2760">
        <f>LN(D2760/参数实验室!$E$53)/参数实验室!$E$55</f>
        <v>0.19193411888087927</v>
      </c>
      <c r="F2760">
        <f t="shared" si="151"/>
        <v>0.41080562866368381</v>
      </c>
      <c r="G2760">
        <f>LN(F2760/参数实验室!$E$58)/参数实验室!$E$59</f>
        <v>-0.65745860339284956</v>
      </c>
      <c r="H2760">
        <f>INDEX(神经网络!$F$10:$BN$70,MATCH(ROUND(G2760*2,1)/2,神经网络!$D$10:$D$70,0),MATCH(ROUND(E2760*2,1)/2,神经网络!$F$8:$BN$8,0))</f>
        <v>-0.82196347698440142</v>
      </c>
      <c r="I2760">
        <f t="shared" si="148"/>
        <v>1785658.3667903354</v>
      </c>
      <c r="J2760">
        <f t="shared" si="149"/>
        <v>4485.8944176210034</v>
      </c>
      <c r="K2760">
        <f t="shared" si="150"/>
        <v>398.06072112979433</v>
      </c>
    </row>
    <row r="2761" spans="1:11">
      <c r="A2761" s="862">
        <v>43164</v>
      </c>
      <c r="B2761">
        <v>11542.6</v>
      </c>
      <c r="C2761">
        <v>4646.640144</v>
      </c>
      <c r="D2761">
        <v>2.1244869999999998</v>
      </c>
      <c r="E2761">
        <f>LN(D2761/参数实验室!$E$53)/参数实验室!$E$55</f>
        <v>0.19601159444768898</v>
      </c>
      <c r="F2761">
        <f t="shared" si="151"/>
        <v>0.4025644260391939</v>
      </c>
      <c r="G2761">
        <f>LN(F2761/参数实验室!$E$58)/参数实验室!$E$59</f>
        <v>-0.66809478680974621</v>
      </c>
      <c r="H2761">
        <f>INDEX(神经网络!$F$10:$BN$70,MATCH(ROUND(G2761*2,1)/2,神经网络!$D$10:$D$70,0),MATCH(ROUND(E2761*2,1)/2,神经网络!$F$8:$BN$8,0))</f>
        <v>-0.82196347698440142</v>
      </c>
      <c r="I2761">
        <f t="shared" si="148"/>
        <v>1746425.691316721</v>
      </c>
      <c r="J2761">
        <f t="shared" si="149"/>
        <v>4605.8018435018548</v>
      </c>
      <c r="K2761">
        <f t="shared" si="150"/>
        <v>379.17951111611205</v>
      </c>
    </row>
    <row r="2762" spans="1:11">
      <c r="A2762" s="862">
        <v>43165</v>
      </c>
      <c r="B2762">
        <v>11342.8</v>
      </c>
      <c r="C2762">
        <v>4714.5102930000003</v>
      </c>
      <c r="D2762">
        <v>1.967271</v>
      </c>
      <c r="E2762">
        <f>LN(D2762/参数实验室!$E$53)/参数实验室!$E$55</f>
        <v>0.10530855702198044</v>
      </c>
      <c r="F2762">
        <f t="shared" si="151"/>
        <v>0.4156390214938111</v>
      </c>
      <c r="G2762">
        <f>LN(F2762/参数实验室!$E$58)/参数实验室!$E$59</f>
        <v>-0.65131940292253798</v>
      </c>
      <c r="H2762">
        <f>INDEX(神经网络!$F$10:$BN$70,MATCH(ROUND(G2762*2,1)/2,神经网络!$D$10:$D$70,0),MATCH(ROUND(E2762*2,1)/2,神经网络!$F$8:$BN$8,0))</f>
        <v>-0.89689848986930698</v>
      </c>
      <c r="I2762">
        <f t="shared" si="148"/>
        <v>1771273.8647853686</v>
      </c>
      <c r="J2762">
        <f t="shared" si="149"/>
        <v>4526.0763736482968</v>
      </c>
      <c r="K2762">
        <f t="shared" si="150"/>
        <v>391.34864694243163</v>
      </c>
    </row>
    <row r="2763" spans="1:11">
      <c r="A2763" s="862">
        <v>43166</v>
      </c>
      <c r="B2763">
        <v>10598.8</v>
      </c>
      <c r="C2763">
        <v>4802.3204560000004</v>
      </c>
      <c r="D2763">
        <v>1.8272079999999999</v>
      </c>
      <c r="E2763">
        <f>LN(D2763/参数实验室!$E$53)/参数实验室!$E$55</f>
        <v>1.8174124356055067E-2</v>
      </c>
      <c r="F2763">
        <f t="shared" si="151"/>
        <v>0.45310039400686875</v>
      </c>
      <c r="G2763">
        <f>LN(F2763/参数实验室!$E$58)/参数实验室!$E$59</f>
        <v>-0.60602629689891274</v>
      </c>
      <c r="H2763">
        <f>INDEX(神经网络!$F$10:$BN$70,MATCH(ROUND(G2763*2,1)/2,神经网络!$D$10:$D$70,0),MATCH(ROUND(E2763*2,1)/2,神经网络!$F$8:$BN$8,0))</f>
        <v>-0.89718249187933896</v>
      </c>
      <c r="I2763">
        <f t="shared" si="148"/>
        <v>1875477.2117302499</v>
      </c>
      <c r="J2763">
        <f t="shared" si="149"/>
        <v>4229.2007501695853</v>
      </c>
      <c r="K2763">
        <f t="shared" si="150"/>
        <v>443.45901803196404</v>
      </c>
    </row>
    <row r="2764" spans="1:11">
      <c r="A2764" s="862">
        <v>43167</v>
      </c>
      <c r="B2764">
        <v>9820.6200000000008</v>
      </c>
      <c r="C2764">
        <v>4829.1384749999997</v>
      </c>
      <c r="D2764">
        <v>1.724809</v>
      </c>
      <c r="E2764">
        <f>LN(D2764/参数实验室!$E$53)/参数实验室!$E$55</f>
        <v>-4.9865547398532557E-2</v>
      </c>
      <c r="F2764">
        <f t="shared" si="151"/>
        <v>0.49173458243980517</v>
      </c>
      <c r="G2764">
        <f>LN(F2764/参数实验室!$E$58)/参数实验室!$E$59</f>
        <v>-0.56307991375794819</v>
      </c>
      <c r="H2764">
        <f>INDEX(神经网络!$F$10:$BN$70,MATCH(ROUND(G2764*2,1)/2,神经网络!$D$10:$D$70,0),MATCH(ROUND(E2764*2,1)/2,神经网络!$F$8:$BN$8,0))</f>
        <v>-0.86305106313726965</v>
      </c>
      <c r="I2764">
        <f t="shared" si="148"/>
        <v>1999019.5876389858</v>
      </c>
      <c r="J2764">
        <f t="shared" si="149"/>
        <v>3918.6864051713819</v>
      </c>
      <c r="K2764">
        <f t="shared" si="150"/>
        <v>510.12491966719642</v>
      </c>
    </row>
    <row r="2765" spans="1:11">
      <c r="A2765" s="862">
        <v>43168</v>
      </c>
      <c r="B2765">
        <v>8858.27</v>
      </c>
      <c r="C2765">
        <v>4815.1602860000003</v>
      </c>
      <c r="D2765">
        <v>1.724718</v>
      </c>
      <c r="E2765">
        <f>LN(D2765/参数实验室!$E$53)/参数实验室!$E$55</f>
        <v>-4.9927792190486098E-2</v>
      </c>
      <c r="F2765">
        <f t="shared" si="151"/>
        <v>0.54357795438612733</v>
      </c>
      <c r="G2765">
        <f>LN(F2765/参数实验室!$E$58)/参数实验室!$E$59</f>
        <v>-0.51047168191663184</v>
      </c>
      <c r="H2765">
        <f>INDEX(神经网络!$F$10:$BN$70,MATCH(ROUND(G2765*2,1)/2,神经网络!$D$10:$D$70,0),MATCH(ROUND(E2765*2,1)/2,神经网络!$F$8:$BN$8,0))</f>
        <v>-0.78880968021516173</v>
      </c>
      <c r="I2765">
        <f t="shared" si="148"/>
        <v>2168082.2428159607</v>
      </c>
      <c r="J2765">
        <f t="shared" si="149"/>
        <v>3534.6833725709271</v>
      </c>
      <c r="K2765">
        <f t="shared" si="150"/>
        <v>613.37382002592813</v>
      </c>
    </row>
    <row r="2766" spans="1:11">
      <c r="A2766" s="862">
        <v>43169</v>
      </c>
      <c r="B2766">
        <v>9490.0499999999993</v>
      </c>
      <c r="C2766">
        <v>4788.757149</v>
      </c>
      <c r="D2766">
        <v>1.6363099999999999</v>
      </c>
      <c r="E2766">
        <f>LN(D2766/参数实验室!$E$53)/参数实验室!$E$55</f>
        <v>-0.1120062333740288</v>
      </c>
      <c r="F2766">
        <f t="shared" si="151"/>
        <v>0.50460821059952266</v>
      </c>
      <c r="G2766">
        <f>LN(F2766/参数实验室!$E$58)/参数实验室!$E$59</f>
        <v>-0.54951600405455148</v>
      </c>
      <c r="H2766">
        <f>INDEX(神经网络!$F$10:$BN$70,MATCH(ROUND(G2766*2,1)/2,神经网络!$D$10:$D$70,0),MATCH(ROUND(E2766*2,1)/2,神经网络!$F$8:$BN$8,0))</f>
        <v>-0.89698001827091334</v>
      </c>
      <c r="I2766">
        <f t="shared" si="148"/>
        <v>2046108.8949969732</v>
      </c>
      <c r="J2766">
        <f t="shared" si="149"/>
        <v>3786.7802561749331</v>
      </c>
      <c r="K2766">
        <f t="shared" si="150"/>
        <v>540.32945050362378</v>
      </c>
    </row>
    <row r="2767" spans="1:11">
      <c r="A2767" s="862">
        <v>43170</v>
      </c>
      <c r="B2767">
        <v>8888.24</v>
      </c>
      <c r="C2767">
        <v>4735.1270409999997</v>
      </c>
      <c r="D2767">
        <v>1.769582</v>
      </c>
      <c r="E2767">
        <f>LN(D2767/参数实验室!$E$53)/参数实验室!$E$55</f>
        <v>-1.9631962894662569E-2</v>
      </c>
      <c r="F2767">
        <f t="shared" si="151"/>
        <v>0.53274068218229931</v>
      </c>
      <c r="G2767">
        <f>LN(F2767/参数实验室!$E$58)/参数实验室!$E$59</f>
        <v>-0.52104137414203322</v>
      </c>
      <c r="H2767">
        <f>INDEX(神经网络!$F$10:$BN$70,MATCH(ROUND(G2767*2,1)/2,神经网络!$D$10:$D$70,0),MATCH(ROUND(E2767*2,1)/2,神经网络!$F$8:$BN$8,0))</f>
        <v>-0.74877323144932084</v>
      </c>
      <c r="I2767">
        <f t="shared" si="148"/>
        <v>2162495.3422157308</v>
      </c>
      <c r="J2767">
        <f t="shared" si="149"/>
        <v>3546.6421930489605</v>
      </c>
      <c r="K2767">
        <f t="shared" si="150"/>
        <v>609.73033774142493</v>
      </c>
    </row>
    <row r="2768" spans="1:11">
      <c r="A2768" s="862">
        <v>43171</v>
      </c>
      <c r="B2768">
        <v>9658.8700000000008</v>
      </c>
      <c r="C2768">
        <v>4682.3956330000001</v>
      </c>
      <c r="D2768">
        <v>1.7033130000000001</v>
      </c>
      <c r="E2768">
        <f>LN(D2768/参数实验室!$E$53)/参数实验室!$E$55</f>
        <v>-6.4660999903896524E-2</v>
      </c>
      <c r="F2768">
        <f t="shared" si="151"/>
        <v>0.48477675266361381</v>
      </c>
      <c r="G2768">
        <f>LN(F2768/参数实验室!$E$58)/参数实验室!$E$59</f>
        <v>-0.57055941094162954</v>
      </c>
      <c r="H2768">
        <f>INDEX(神经网络!$F$10:$BN$70,MATCH(ROUND(G2768*2,1)/2,神经网络!$D$10:$D$70,0),MATCH(ROUND(E2768*2,1)/2,神经网络!$F$8:$BN$8,0))</f>
        <v>-0.86305106313726965</v>
      </c>
      <c r="I2768">
        <f t="shared" si="148"/>
        <v>2022105.5182145308</v>
      </c>
      <c r="J2768">
        <f t="shared" si="149"/>
        <v>3854.1438889110573</v>
      </c>
      <c r="K2768">
        <f t="shared" si="150"/>
        <v>524.65750540150509</v>
      </c>
    </row>
    <row r="2769" spans="1:11">
      <c r="A2769" s="862">
        <v>43172</v>
      </c>
      <c r="B2769">
        <v>9404.81</v>
      </c>
      <c r="C2769">
        <v>4663.1518429999996</v>
      </c>
      <c r="D2769">
        <v>1.7070240000000001</v>
      </c>
      <c r="E2769">
        <f>LN(D2769/参数实验室!$E$53)/参数实验室!$E$55</f>
        <v>-6.2093472990046167E-2</v>
      </c>
      <c r="F2769">
        <f t="shared" si="151"/>
        <v>0.4958262679416171</v>
      </c>
      <c r="G2769">
        <f>LN(F2769/参数实验室!$E$58)/参数实验室!$E$59</f>
        <v>-0.55873071347045467</v>
      </c>
      <c r="H2769">
        <f>INDEX(神经网络!$F$10:$BN$70,MATCH(ROUND(G2769*2,1)/2,神经网络!$D$10:$D$70,0),MATCH(ROUND(E2769*2,1)/2,神经网络!$F$8:$BN$8,0))</f>
        <v>-0.86305106313726965</v>
      </c>
      <c r="I2769">
        <f t="shared" si="148"/>
        <v>2068009.4915991833</v>
      </c>
      <c r="J2769">
        <f t="shared" si="149"/>
        <v>3752.767247915087</v>
      </c>
      <c r="K2769">
        <f t="shared" si="150"/>
        <v>551.06255064129027</v>
      </c>
    </row>
    <row r="2770" spans="1:11">
      <c r="A2770" s="862">
        <v>43173</v>
      </c>
      <c r="B2770">
        <v>9196.64</v>
      </c>
      <c r="C2770">
        <v>4731.1420639999997</v>
      </c>
      <c r="D2770">
        <v>1.5369159999999999</v>
      </c>
      <c r="E2770">
        <f>LN(D2770/参数实验室!$E$53)/参数实验室!$E$55</f>
        <v>-0.18593652704073907</v>
      </c>
      <c r="F2770">
        <f t="shared" si="151"/>
        <v>0.51444245550548895</v>
      </c>
      <c r="G2770">
        <f>LN(F2770/参数实验室!$E$58)/参数实验室!$E$59</f>
        <v>-0.53938558834113959</v>
      </c>
      <c r="H2770">
        <f>INDEX(神经网络!$F$10:$BN$70,MATCH(ROUND(G2770*2,1)/2,神经网络!$D$10:$D$70,0),MATCH(ROUND(E2770*2,1)/2,神经网络!$F$8:$BN$8,0))</f>
        <v>-0.96202160408341664</v>
      </c>
      <c r="I2770">
        <f t="shared" si="148"/>
        <v>2107514.9527416523</v>
      </c>
      <c r="J2770">
        <f t="shared" si="149"/>
        <v>3669.7019272973939</v>
      </c>
      <c r="K2770">
        <f t="shared" si="150"/>
        <v>574.30139954003369</v>
      </c>
    </row>
    <row r="2771" spans="1:11">
      <c r="A2771" s="862">
        <v>43174</v>
      </c>
      <c r="B2771">
        <v>7899.96</v>
      </c>
      <c r="C2771">
        <v>4794.237196</v>
      </c>
      <c r="D2771">
        <v>1.5474920000000001</v>
      </c>
      <c r="E2771">
        <f>LN(D2771/参数实验室!$E$53)/参数实验室!$E$55</f>
        <v>-0.17784608037704167</v>
      </c>
      <c r="F2771">
        <f t="shared" si="151"/>
        <v>0.60686854060020556</v>
      </c>
      <c r="G2771">
        <f>LN(F2771/参数实验室!$E$58)/参数实验室!$E$59</f>
        <v>-0.45266474642268634</v>
      </c>
      <c r="H2771">
        <f>INDEX(神经网络!$F$10:$BN$70,MATCH(ROUND(G2771*2,1)/2,神经网络!$D$10:$D$70,0),MATCH(ROUND(E2771*2,1)/2,神经网络!$F$8:$BN$8,0))</f>
        <v>-0.82178098085310902</v>
      </c>
      <c r="I2771">
        <f t="shared" si="148"/>
        <v>2393378.7218341525</v>
      </c>
      <c r="J2771">
        <f t="shared" si="149"/>
        <v>3152.2924065280713</v>
      </c>
      <c r="K2771">
        <f t="shared" si="150"/>
        <v>759.25022592374773</v>
      </c>
    </row>
    <row r="2772" spans="1:11">
      <c r="A2772" s="862">
        <v>43175</v>
      </c>
      <c r="B2772">
        <v>8240.75</v>
      </c>
      <c r="C2772">
        <v>4868.0631030000004</v>
      </c>
      <c r="D2772">
        <v>1.5695840000000001</v>
      </c>
      <c r="E2772">
        <f>LN(D2772/参数实验室!$E$53)/参数实验室!$E$55</f>
        <v>-0.1611230071671039</v>
      </c>
      <c r="F2772">
        <f t="shared" si="151"/>
        <v>0.59073058920607957</v>
      </c>
      <c r="G2772">
        <f>LN(F2772/参数实验室!$E$58)/参数实验室!$E$59</f>
        <v>-0.46681068483105204</v>
      </c>
      <c r="H2772">
        <f>INDEX(神经网络!$F$10:$BN$70,MATCH(ROUND(G2772*2,1)/2,神经网络!$D$10:$D$70,0),MATCH(ROUND(E2772*2,1)/2,神经网络!$F$8:$BN$8,0))</f>
        <v>-0.78821770277604519</v>
      </c>
      <c r="I2772">
        <f t="shared" si="148"/>
        <v>2308533.0951755932</v>
      </c>
      <c r="J2772">
        <f t="shared" si="149"/>
        <v>3288.2766050835958</v>
      </c>
      <c r="K2772">
        <f t="shared" si="150"/>
        <v>702.04954522580522</v>
      </c>
    </row>
    <row r="2773" spans="1:11">
      <c r="A2773" s="862">
        <v>43176</v>
      </c>
      <c r="B2773">
        <v>8231.27</v>
      </c>
      <c r="C2773">
        <v>4813.23207</v>
      </c>
      <c r="D2773">
        <v>1.4789620000000001</v>
      </c>
      <c r="E2773">
        <f>LN(D2773/参数实验室!$E$53)/参数实验室!$E$55</f>
        <v>-0.23128308092161703</v>
      </c>
      <c r="F2773">
        <f t="shared" si="151"/>
        <v>0.58474962794319707</v>
      </c>
      <c r="G2773">
        <f>LN(F2773/参数实验室!$E$58)/参数实验室!$E$59</f>
        <v>-0.47215175096619505</v>
      </c>
      <c r="H2773">
        <f>INDEX(神经网络!$F$10:$BN$70,MATCH(ROUND(G2773*2,1)/2,神经网络!$D$10:$D$70,0),MATCH(ROUND(E2773*2,1)/2,神经网络!$F$8:$BN$8,0))</f>
        <v>-0.86116032703564993</v>
      </c>
      <c r="I2773">
        <f t="shared" si="148"/>
        <v>2310626.3586129048</v>
      </c>
      <c r="J2773">
        <f t="shared" si="149"/>
        <v>3284.4938350424959</v>
      </c>
      <c r="K2773">
        <f t="shared" si="150"/>
        <v>703.49541654201619</v>
      </c>
    </row>
    <row r="2774" spans="1:11">
      <c r="A2774" s="862">
        <v>43177</v>
      </c>
      <c r="B2774">
        <v>7769.02</v>
      </c>
      <c r="C2774">
        <v>4833.6991699999999</v>
      </c>
      <c r="D2774">
        <v>1.5372129999999999</v>
      </c>
      <c r="E2774">
        <f>LN(D2774/参数实验室!$E$53)/参数实验室!$E$55</f>
        <v>-0.18570856867298668</v>
      </c>
      <c r="F2774">
        <f t="shared" si="151"/>
        <v>0.62217617794779778</v>
      </c>
      <c r="G2774">
        <f>LN(F2774/参数实验室!$E$58)/参数实验室!$E$59</f>
        <v>-0.43959005400911211</v>
      </c>
      <c r="H2774">
        <f>INDEX(神经网络!$F$10:$BN$70,MATCH(ROUND(G2774*2,1)/2,神经网络!$D$10:$D$70,0),MATCH(ROUND(E2774*2,1)/2,神经网络!$F$8:$BN$8,0))</f>
        <v>-0.82178098085310902</v>
      </c>
      <c r="I2774">
        <f t="shared" si="148"/>
        <v>2422370.2547229184</v>
      </c>
      <c r="J2774">
        <f t="shared" si="149"/>
        <v>3100.0438929013203</v>
      </c>
      <c r="K2774">
        <f t="shared" si="150"/>
        <v>781.39869576357205</v>
      </c>
    </row>
    <row r="2775" spans="1:11">
      <c r="A2775" s="862">
        <v>43178</v>
      </c>
      <c r="B2775">
        <v>8321.7199999999993</v>
      </c>
      <c r="C2775">
        <v>4816.701153</v>
      </c>
      <c r="D2775">
        <v>1.602624</v>
      </c>
      <c r="E2775">
        <f>LN(D2775/参数实验室!$E$53)/参数实验室!$E$55</f>
        <v>-0.13654677712295485</v>
      </c>
      <c r="F2775">
        <f t="shared" si="151"/>
        <v>0.57881076904774498</v>
      </c>
      <c r="G2775">
        <f>LN(F2775/参数实验室!$E$58)/参数实验室!$E$59</f>
        <v>-0.47750954963066028</v>
      </c>
      <c r="H2775">
        <f>INDEX(神经网络!$F$10:$BN$70,MATCH(ROUND(G2775*2,1)/2,神经网络!$D$10:$D$70,0),MATCH(ROUND(E2775*2,1)/2,神经网络!$F$8:$BN$8,0))</f>
        <v>-0.86253485174015088</v>
      </c>
      <c r="I2775">
        <f t="shared" ref="I2775:I2838" si="152">I2774*(1+(B2775-B2774)/B2774*H2774)</f>
        <v>2280751.8050054316</v>
      </c>
      <c r="J2775">
        <f t="shared" ref="J2775:J2838" si="153">J2774*B2775/B2774</f>
        <v>3320.5857707194436</v>
      </c>
      <c r="K2775">
        <f t="shared" ref="K2775:K2838" si="154">I2775/J2775</f>
        <v>686.85224911726345</v>
      </c>
    </row>
    <row r="2776" spans="1:11">
      <c r="A2776" s="862">
        <v>43179</v>
      </c>
      <c r="B2776">
        <v>8564.91</v>
      </c>
      <c r="C2776">
        <v>4929.0082300000004</v>
      </c>
      <c r="D2776">
        <v>1.669848</v>
      </c>
      <c r="E2776">
        <f>LN(D2776/参数实验室!$E$53)/参数实验室!$E$55</f>
        <v>-8.807034068531068E-2</v>
      </c>
      <c r="F2776">
        <f t="shared" si="151"/>
        <v>0.57548861926161521</v>
      </c>
      <c r="G2776">
        <f>LN(F2776/参数实验室!$E$58)/参数实验室!$E$59</f>
        <v>-0.48053068709120123</v>
      </c>
      <c r="H2776">
        <f>INDEX(神经网络!$F$10:$BN$70,MATCH(ROUND(G2776*2,1)/2,神经网络!$D$10:$D$70,0),MATCH(ROUND(E2776*2,1)/2,神经网络!$F$8:$BN$8,0))</f>
        <v>-0.82270727787122822</v>
      </c>
      <c r="I2776">
        <f t="shared" si="152"/>
        <v>2223262.468923287</v>
      </c>
      <c r="J2776">
        <f t="shared" si="153"/>
        <v>3417.6249950121692</v>
      </c>
      <c r="K2776">
        <f t="shared" si="154"/>
        <v>650.52850215222941</v>
      </c>
    </row>
    <row r="2777" spans="1:11">
      <c r="A2777" s="862">
        <v>43180</v>
      </c>
      <c r="B2777">
        <v>9107.93</v>
      </c>
      <c r="C2777">
        <v>4963.0837119999997</v>
      </c>
      <c r="D2777">
        <v>1.6668540000000001</v>
      </c>
      <c r="E2777">
        <f>LN(D2777/参数实验室!$E$53)/参数实验室!$E$55</f>
        <v>-9.0187510369875892E-2</v>
      </c>
      <c r="F2777">
        <f t="shared" si="151"/>
        <v>0.54491895655763711</v>
      </c>
      <c r="G2777">
        <f>LN(F2777/参数实验室!$E$58)/参数实验室!$E$59</f>
        <v>-0.50917846599565819</v>
      </c>
      <c r="H2777">
        <f>INDEX(神经网络!$F$10:$BN$70,MATCH(ROUND(G2777*2,1)/2,神经网络!$D$10:$D$70,0),MATCH(ROUND(E2777*2,1)/2,神经网络!$F$8:$BN$8,0))</f>
        <v>-0.82270727787122822</v>
      </c>
      <c r="I2777">
        <f t="shared" si="152"/>
        <v>2107296.8907703003</v>
      </c>
      <c r="J2777">
        <f t="shared" si="153"/>
        <v>3634.3042975140647</v>
      </c>
      <c r="K2777">
        <f t="shared" si="154"/>
        <v>579.83501607494247</v>
      </c>
    </row>
    <row r="2778" spans="1:11">
      <c r="A2778" s="862">
        <v>43181</v>
      </c>
      <c r="B2778">
        <v>9049.33</v>
      </c>
      <c r="C2778">
        <v>4958.2673290000002</v>
      </c>
      <c r="D2778">
        <v>1.6366039999999999</v>
      </c>
      <c r="E2778">
        <f>LN(D2778/参数实验室!$E$53)/参数实验室!$E$55</f>
        <v>-0.11179428313356379</v>
      </c>
      <c r="F2778">
        <f t="shared" si="151"/>
        <v>0.54791540688647666</v>
      </c>
      <c r="G2778">
        <f>LN(F2778/参数实验室!$E$58)/参数实验室!$E$59</f>
        <v>-0.50630025670096046</v>
      </c>
      <c r="H2778">
        <f>INDEX(神经网络!$F$10:$BN$70,MATCH(ROUND(G2778*2,1)/2,神经网络!$D$10:$D$70,0),MATCH(ROUND(E2778*2,1)/2,神经网络!$F$8:$BN$8,0))</f>
        <v>-0.82270727787122822</v>
      </c>
      <c r="I2778">
        <f t="shared" si="152"/>
        <v>2118451.3622513269</v>
      </c>
      <c r="J2778">
        <f t="shared" si="153"/>
        <v>3610.9213519013597</v>
      </c>
      <c r="K2778">
        <f t="shared" si="154"/>
        <v>586.67889876245556</v>
      </c>
    </row>
    <row r="2779" spans="1:11">
      <c r="A2779" s="862">
        <v>43182</v>
      </c>
      <c r="B2779">
        <v>8415.39</v>
      </c>
      <c r="C2779">
        <v>5078.3759319999999</v>
      </c>
      <c r="D2779">
        <v>1.648304</v>
      </c>
      <c r="E2779">
        <f>LN(D2779/参数实验室!$E$53)/参数实验室!$E$55</f>
        <v>-0.10339029049586256</v>
      </c>
      <c r="F2779">
        <f t="shared" si="151"/>
        <v>0.60346293303103005</v>
      </c>
      <c r="G2779">
        <f>LN(F2779/参数实验室!$E$58)/参数实验室!$E$59</f>
        <v>-0.45561840276904142</v>
      </c>
      <c r="H2779">
        <f>INDEX(神经网络!$F$10:$BN$70,MATCH(ROUND(G2779*2,1)/2,神经网络!$D$10:$D$70,0),MATCH(ROUND(E2779*2,1)/2,神经网络!$F$8:$BN$8,0))</f>
        <v>-0.74844180780265279</v>
      </c>
      <c r="I2779">
        <f t="shared" si="152"/>
        <v>2240545.7120234529</v>
      </c>
      <c r="J2779">
        <f t="shared" si="153"/>
        <v>3357.9625713259634</v>
      </c>
      <c r="K2779">
        <f t="shared" si="154"/>
        <v>667.23367650245291</v>
      </c>
    </row>
    <row r="2780" spans="1:11">
      <c r="A2780" s="862">
        <v>43183</v>
      </c>
      <c r="B2780">
        <v>8927.67</v>
      </c>
      <c r="C2780">
        <v>5056.885593</v>
      </c>
      <c r="D2780">
        <v>1.617872</v>
      </c>
      <c r="E2780">
        <f>LN(D2780/参数实验室!$E$53)/参数实验室!$E$55</f>
        <v>-0.12537519865452312</v>
      </c>
      <c r="F2780">
        <f t="shared" si="151"/>
        <v>0.56642837302454052</v>
      </c>
      <c r="G2780">
        <f>LN(F2780/参数实验室!$E$58)/参数实验室!$E$59</f>
        <v>-0.48885950028938829</v>
      </c>
      <c r="H2780">
        <f>INDEX(神经网络!$F$10:$BN$70,MATCH(ROUND(G2780*2,1)/2,神经网络!$D$10:$D$70,0),MATCH(ROUND(E2780*2,1)/2,神经网络!$F$8:$BN$8,0))</f>
        <v>-0.86253485174015088</v>
      </c>
      <c r="I2780">
        <f t="shared" si="152"/>
        <v>2138464.6919344254</v>
      </c>
      <c r="J2780">
        <f t="shared" si="153"/>
        <v>3562.3758030405797</v>
      </c>
      <c r="K2780">
        <f t="shared" si="154"/>
        <v>600.29171827104551</v>
      </c>
    </row>
    <row r="2781" spans="1:11">
      <c r="A2781" s="862">
        <v>43184</v>
      </c>
      <c r="B2781">
        <v>8568.19</v>
      </c>
      <c r="C2781">
        <v>5101.9937259999997</v>
      </c>
      <c r="D2781">
        <v>1.587853</v>
      </c>
      <c r="E2781">
        <f>LN(D2781/参数实验室!$E$53)/参数实验室!$E$55</f>
        <v>-0.14747069832581636</v>
      </c>
      <c r="F2781">
        <f t="shared" si="151"/>
        <v>0.59545758509090008</v>
      </c>
      <c r="G2781">
        <f>LN(F2781/参数实验室!$E$58)/参数实验室!$E$59</f>
        <v>-0.46262754409719781</v>
      </c>
      <c r="H2781">
        <f>INDEX(神经网络!$F$10:$BN$70,MATCH(ROUND(G2781*2,1)/2,神经网络!$D$10:$D$70,0),MATCH(ROUND(E2781*2,1)/2,神经网络!$F$8:$BN$8,0))</f>
        <v>-0.78821770277604519</v>
      </c>
      <c r="I2781">
        <f t="shared" si="152"/>
        <v>2212735.019712422</v>
      </c>
      <c r="J2781">
        <f t="shared" si="153"/>
        <v>3418.9338015242797</v>
      </c>
      <c r="K2781">
        <f t="shared" si="154"/>
        <v>647.20031102266671</v>
      </c>
    </row>
    <row r="2782" spans="1:11">
      <c r="A2782" s="862">
        <v>43185</v>
      </c>
      <c r="B2782">
        <v>8490.6200000000008</v>
      </c>
      <c r="C2782">
        <v>5086.998278</v>
      </c>
      <c r="D2782">
        <v>1.540562</v>
      </c>
      <c r="E2782">
        <f>LN(D2782/参数实验室!$E$53)/参数实验室!$E$55</f>
        <v>-0.18314113266911575</v>
      </c>
      <c r="F2782">
        <f t="shared" si="151"/>
        <v>0.59913154492840326</v>
      </c>
      <c r="G2782">
        <f>LN(F2782/参数实验室!$E$58)/参数实验室!$E$59</f>
        <v>-0.45939915584867308</v>
      </c>
      <c r="H2782">
        <f>INDEX(神经网络!$F$10:$BN$70,MATCH(ROUND(G2782*2,1)/2,神经网络!$D$10:$D$70,0),MATCH(ROUND(E2782*2,1)/2,神经网络!$F$8:$BN$8,0))</f>
        <v>-0.82178098085310902</v>
      </c>
      <c r="I2782">
        <f t="shared" si="152"/>
        <v>2228524.9530619332</v>
      </c>
      <c r="J2782">
        <f t="shared" si="153"/>
        <v>3387.981325565619</v>
      </c>
      <c r="K2782">
        <f t="shared" si="154"/>
        <v>657.77368258955323</v>
      </c>
    </row>
    <row r="2783" spans="1:11">
      <c r="A2783" s="862">
        <v>43186</v>
      </c>
      <c r="B2783">
        <v>8016.17</v>
      </c>
      <c r="C2783">
        <v>5153.0608679999996</v>
      </c>
      <c r="D2783">
        <v>1.479724</v>
      </c>
      <c r="E2783">
        <f>LN(D2783/参数实验室!$E$53)/参数实验室!$E$55</f>
        <v>-0.23067539765155518</v>
      </c>
      <c r="F2783">
        <f t="shared" si="151"/>
        <v>0.64283328172930454</v>
      </c>
      <c r="G2783">
        <f>LN(F2783/参数实验室!$E$58)/参数实验室!$E$59</f>
        <v>-0.42244721258468826</v>
      </c>
      <c r="H2783">
        <f>INDEX(神经网络!$F$10:$BN$70,MATCH(ROUND(G2783*2,1)/2,神经网络!$D$10:$D$70,0),MATCH(ROUND(E2783*2,1)/2,神经网络!$F$8:$BN$8,0))</f>
        <v>-0.78669196140639597</v>
      </c>
      <c r="I2783">
        <f t="shared" si="152"/>
        <v>2330860.0567015824</v>
      </c>
      <c r="J2783">
        <f t="shared" si="153"/>
        <v>3198.6632616415932</v>
      </c>
      <c r="K2783">
        <f t="shared" si="154"/>
        <v>728.69816734174026</v>
      </c>
    </row>
    <row r="2784" spans="1:11">
      <c r="A2784" s="862">
        <v>43187</v>
      </c>
      <c r="B2784">
        <v>7922.57</v>
      </c>
      <c r="C2784">
        <v>5175.2157669999997</v>
      </c>
      <c r="D2784">
        <v>1.4999530000000001</v>
      </c>
      <c r="E2784">
        <f>LN(D2784/参数实验室!$E$53)/参数实验室!$E$55</f>
        <v>-0.21465648349738822</v>
      </c>
      <c r="F2784">
        <f t="shared" si="151"/>
        <v>0.65322436620944968</v>
      </c>
      <c r="G2784">
        <f>LN(F2784/参数实验室!$E$58)/参数实验室!$E$59</f>
        <v>-0.41403104441399158</v>
      </c>
      <c r="H2784">
        <f>INDEX(神经网络!$F$10:$BN$70,MATCH(ROUND(G2784*2,1)/2,神经网络!$D$10:$D$70,0),MATCH(ROUND(E2784*2,1)/2,神经网络!$F$8:$BN$8,0))</f>
        <v>-0.74742775007852091</v>
      </c>
      <c r="I2784">
        <f t="shared" si="152"/>
        <v>2352270.7062025922</v>
      </c>
      <c r="J2784">
        <f t="shared" si="153"/>
        <v>3161.3143928813679</v>
      </c>
      <c r="K2784">
        <f t="shared" si="154"/>
        <v>744.07996607342307</v>
      </c>
    </row>
    <row r="2785" spans="1:11">
      <c r="A2785" s="862">
        <v>43188</v>
      </c>
      <c r="B2785">
        <v>7633.15</v>
      </c>
      <c r="C2785">
        <v>5204.6035620000002</v>
      </c>
      <c r="D2785">
        <v>1.349021</v>
      </c>
      <c r="E2785">
        <f>LN(D2785/参数实验室!$E$53)/参数实验室!$E$55</f>
        <v>-0.33977477738758194</v>
      </c>
      <c r="F2785">
        <f t="shared" si="151"/>
        <v>0.68184217027046512</v>
      </c>
      <c r="G2785">
        <f>LN(F2785/参数实验室!$E$58)/参数实验室!$E$59</f>
        <v>-0.39152659107073889</v>
      </c>
      <c r="H2785">
        <f>INDEX(神经网络!$F$10:$BN$70,MATCH(ROUND(G2785*2,1)/2,神经网络!$D$10:$D$70,0),MATCH(ROUND(E2785*2,1)/2,神经网络!$F$8:$BN$8,0))</f>
        <v>-0.8580300894926165</v>
      </c>
      <c r="I2785">
        <f t="shared" si="152"/>
        <v>2416497.9036960546</v>
      </c>
      <c r="J2785">
        <f t="shared" si="153"/>
        <v>3045.8281792426465</v>
      </c>
      <c r="K2785">
        <f t="shared" si="154"/>
        <v>793.37958725463079</v>
      </c>
    </row>
    <row r="2786" spans="1:11">
      <c r="A2786" s="862">
        <v>43189</v>
      </c>
      <c r="B2786">
        <v>7158.86</v>
      </c>
      <c r="C2786">
        <v>5182.4713730000003</v>
      </c>
      <c r="D2786">
        <v>1.300767</v>
      </c>
      <c r="E2786">
        <f>LN(D2786/参数实验室!$E$53)/参数实验室!$E$55</f>
        <v>-0.38274735265822901</v>
      </c>
      <c r="F2786">
        <f t="shared" si="151"/>
        <v>0.72392411263804579</v>
      </c>
      <c r="G2786">
        <f>LN(F2786/参数实验室!$E$58)/参数实验室!$E$59</f>
        <v>-0.36009394270661321</v>
      </c>
      <c r="H2786">
        <f>INDEX(神经网络!$F$10:$BN$70,MATCH(ROUND(G2786*2,1)/2,神经网络!$D$10:$D$70,0),MATCH(ROUND(E2786*2,1)/2,神经网络!$F$8:$BN$8,0))</f>
        <v>-0.81463740894210168</v>
      </c>
      <c r="I2786">
        <f t="shared" si="152"/>
        <v>2545331.4946318315</v>
      </c>
      <c r="J2786">
        <f t="shared" si="153"/>
        <v>2856.573959538724</v>
      </c>
      <c r="K2786">
        <f t="shared" si="154"/>
        <v>891.04344248900475</v>
      </c>
    </row>
    <row r="2787" spans="1:11">
      <c r="A2787" s="862">
        <v>43190</v>
      </c>
      <c r="B2787">
        <v>6939.83</v>
      </c>
      <c r="C2787">
        <v>5313.2478179999998</v>
      </c>
      <c r="D2787">
        <v>1.3187530000000001</v>
      </c>
      <c r="E2787">
        <f>LN(D2787/参数实验室!$E$53)/参数实验室!$E$55</f>
        <v>-0.36654638812643786</v>
      </c>
      <c r="F2787">
        <f t="shared" si="151"/>
        <v>0.76561642259248419</v>
      </c>
      <c r="G2787">
        <f>LN(F2787/参数实验室!$E$58)/参数实验室!$E$59</f>
        <v>-0.33070488729662573</v>
      </c>
      <c r="H2787">
        <f>INDEX(神经网络!$F$10:$BN$70,MATCH(ROUND(G2787*2,1)/2,神经网络!$D$10:$D$70,0),MATCH(ROUND(E2787*2,1)/2,神经网络!$F$8:$BN$8,0))</f>
        <v>-0.78319026392857838</v>
      </c>
      <c r="I2787">
        <f t="shared" si="152"/>
        <v>2608772.2630257877</v>
      </c>
      <c r="J2787">
        <f t="shared" si="153"/>
        <v>2769.1752124815439</v>
      </c>
      <c r="K2787">
        <f t="shared" si="154"/>
        <v>942.07555060699315</v>
      </c>
    </row>
    <row r="2788" spans="1:11">
      <c r="A2788" s="862">
        <v>43191</v>
      </c>
      <c r="B2788">
        <v>6917.68</v>
      </c>
      <c r="C2788">
        <v>5294.0201079999997</v>
      </c>
      <c r="D2788">
        <v>1.298044</v>
      </c>
      <c r="E2788">
        <f>LN(D2788/参数实验室!$E$53)/参数实验室!$E$55</f>
        <v>-0.38521961344129307</v>
      </c>
      <c r="F2788">
        <f t="shared" si="151"/>
        <v>0.76528837818459361</v>
      </c>
      <c r="G2788">
        <f>LN(F2788/参数实验室!$E$58)/参数实验室!$E$59</f>
        <v>-0.33092982020733247</v>
      </c>
      <c r="H2788">
        <f>INDEX(神经网络!$F$10:$BN$70,MATCH(ROUND(G2788*2,1)/2,神经网络!$D$10:$D$70,0),MATCH(ROUND(E2788*2,1)/2,神经网络!$F$8:$BN$8,0))</f>
        <v>-0.81463740894210168</v>
      </c>
      <c r="I2788">
        <f t="shared" si="152"/>
        <v>2615293.4754436957</v>
      </c>
      <c r="J2788">
        <f t="shared" si="153"/>
        <v>2760.3367782610421</v>
      </c>
      <c r="K2788">
        <f t="shared" si="154"/>
        <v>947.45449035073148</v>
      </c>
    </row>
    <row r="2789" spans="1:11">
      <c r="A2789" s="862">
        <v>43192</v>
      </c>
      <c r="B2789">
        <v>6963.81</v>
      </c>
      <c r="C2789">
        <v>5381.6860960000004</v>
      </c>
      <c r="D2789">
        <v>1.3426990000000001</v>
      </c>
      <c r="E2789">
        <f>LN(D2789/参数实验室!$E$53)/参数实验室!$E$55</f>
        <v>-0.34531652297979626</v>
      </c>
      <c r="F2789">
        <f t="shared" si="151"/>
        <v>0.77280771531675907</v>
      </c>
      <c r="G2789">
        <f>LN(F2789/参数实验室!$E$58)/参数实验室!$E$59</f>
        <v>-0.32579803949128222</v>
      </c>
      <c r="H2789">
        <f>INDEX(神经网络!$F$10:$BN$70,MATCH(ROUND(G2789*2,1)/2,神经网络!$D$10:$D$70,0),MATCH(ROUND(E2789*2,1)/2,神经网络!$F$8:$BN$8,0))</f>
        <v>-0.78319026392857838</v>
      </c>
      <c r="I2789">
        <f t="shared" si="152"/>
        <v>2601086.2992678452</v>
      </c>
      <c r="J2789">
        <f t="shared" si="153"/>
        <v>2778.7438649694732</v>
      </c>
      <c r="K2789">
        <f t="shared" si="154"/>
        <v>936.06551221172754</v>
      </c>
    </row>
    <row r="2790" spans="1:11">
      <c r="A2790" s="862">
        <v>43193</v>
      </c>
      <c r="B2790">
        <v>7366.17</v>
      </c>
      <c r="C2790">
        <v>5329.93505</v>
      </c>
      <c r="D2790">
        <v>1.417529</v>
      </c>
      <c r="E2790">
        <f>LN(D2790/参数实验室!$E$53)/参数实验室!$E$55</f>
        <v>-0.28133443719937407</v>
      </c>
      <c r="F2790">
        <f t="shared" si="151"/>
        <v>0.72356937865946613</v>
      </c>
      <c r="G2790">
        <f>LN(F2790/参数实验室!$E$58)/参数实验室!$E$59</f>
        <v>-0.36035119231460472</v>
      </c>
      <c r="H2790">
        <f>INDEX(神经网络!$F$10:$BN$70,MATCH(ROUND(G2790*2,1)/2,神经网络!$D$10:$D$70,0),MATCH(ROUND(E2790*2,1)/2,神经网络!$F$8:$BN$8,0))</f>
        <v>-0.74501997041896928</v>
      </c>
      <c r="I2790">
        <f t="shared" si="152"/>
        <v>2483382.6500603328</v>
      </c>
      <c r="J2790">
        <f t="shared" si="153"/>
        <v>2939.2961174733632</v>
      </c>
      <c r="K2790">
        <f t="shared" si="154"/>
        <v>844.89025630907292</v>
      </c>
    </row>
    <row r="2791" spans="1:11">
      <c r="A2791" s="862">
        <v>43194</v>
      </c>
      <c r="B2791">
        <v>7378.37</v>
      </c>
      <c r="C2791">
        <v>5338.9126020000003</v>
      </c>
      <c r="D2791">
        <v>1.29796</v>
      </c>
      <c r="E2791">
        <f>LN(D2791/参数实验室!$E$53)/参数实验室!$E$55</f>
        <v>-0.38529596099124153</v>
      </c>
      <c r="F2791">
        <f t="shared" si="151"/>
        <v>0.72358970910919351</v>
      </c>
      <c r="G2791">
        <f>LN(F2791/参数实验室!$E$58)/参数实验室!$E$59</f>
        <v>-0.36033644546496252</v>
      </c>
      <c r="H2791">
        <f>INDEX(神经网络!$F$10:$BN$70,MATCH(ROUND(G2791*2,1)/2,神经网络!$D$10:$D$70,0),MATCH(ROUND(E2791*2,1)/2,神经网络!$F$8:$BN$8,0))</f>
        <v>-0.81463740894210168</v>
      </c>
      <c r="I2791">
        <f t="shared" si="152"/>
        <v>2480318.3615690898</v>
      </c>
      <c r="J2791">
        <f t="shared" si="153"/>
        <v>2944.1642392562126</v>
      </c>
      <c r="K2791">
        <f t="shared" si="154"/>
        <v>842.45244490697826</v>
      </c>
    </row>
    <row r="2792" spans="1:11">
      <c r="A2792" s="862">
        <v>43195</v>
      </c>
      <c r="B2792">
        <v>6851.6</v>
      </c>
      <c r="C2792">
        <v>5340.8699909999996</v>
      </c>
      <c r="D2792">
        <v>1.303129</v>
      </c>
      <c r="E2792">
        <f>LN(D2792/参数实验室!$E$53)/参数实验室!$E$55</f>
        <v>-0.38060703835492343</v>
      </c>
      <c r="F2792">
        <f t="shared" si="151"/>
        <v>0.77950697515908685</v>
      </c>
      <c r="G2792">
        <f>LN(F2792/参数实验室!$E$58)/参数实验室!$E$59</f>
        <v>-0.32126782990821567</v>
      </c>
      <c r="H2792">
        <f>INDEX(神经网络!$F$10:$BN$70,MATCH(ROUND(G2792*2,1)/2,神经网络!$D$10:$D$70,0),MATCH(ROUND(E2792*2,1)/2,神经网络!$F$8:$BN$8,0))</f>
        <v>-0.73956494854249266</v>
      </c>
      <c r="I2792">
        <f t="shared" si="152"/>
        <v>2624573.8619321832</v>
      </c>
      <c r="J2792">
        <f t="shared" si="153"/>
        <v>2733.9691153585236</v>
      </c>
      <c r="K2792">
        <f t="shared" si="154"/>
        <v>959.98665353906358</v>
      </c>
    </row>
    <row r="2793" spans="1:11">
      <c r="A2793" s="862">
        <v>43196</v>
      </c>
      <c r="B2793">
        <v>6695.06</v>
      </c>
      <c r="C2793">
        <v>5411.0805920000003</v>
      </c>
      <c r="D2793">
        <v>1.2696320000000001</v>
      </c>
      <c r="E2793">
        <f>LN(D2793/参数实验室!$E$53)/参数实验室!$E$55</f>
        <v>-0.41132922952679285</v>
      </c>
      <c r="F2793">
        <f t="shared" si="151"/>
        <v>0.80821988032967595</v>
      </c>
      <c r="G2793">
        <f>LN(F2793/参数实验室!$E$58)/参数实验室!$E$59</f>
        <v>-0.30228253973094243</v>
      </c>
      <c r="H2793">
        <f>INDEX(神经网络!$F$10:$BN$70,MATCH(ROUND(G2793*2,1)/2,神经网络!$D$10:$D$70,0),MATCH(ROUND(E2793*2,1)/2,神经网络!$F$8:$BN$8,0))</f>
        <v>-0.73956494854249266</v>
      </c>
      <c r="I2793">
        <f t="shared" si="152"/>
        <v>2668921.2910145363</v>
      </c>
      <c r="J2793">
        <f t="shared" si="153"/>
        <v>2671.505526515301</v>
      </c>
      <c r="K2793">
        <f t="shared" si="154"/>
        <v>999.03266698304924</v>
      </c>
    </row>
    <row r="2794" spans="1:11">
      <c r="A2794" s="862">
        <v>43197</v>
      </c>
      <c r="B2794">
        <v>6870.79</v>
      </c>
      <c r="C2794">
        <v>5348.4382880000003</v>
      </c>
      <c r="D2794">
        <v>1.3234919999999999</v>
      </c>
      <c r="E2794">
        <f>LN(D2794/参数实验室!$E$53)/参数实验室!$E$55</f>
        <v>-0.36231448940537103</v>
      </c>
      <c r="F2794">
        <f t="shared" si="151"/>
        <v>0.77843134312066009</v>
      </c>
      <c r="G2794">
        <f>LN(F2794/参数实验室!$E$58)/参数实验室!$E$59</f>
        <v>-0.32199256965858397</v>
      </c>
      <c r="H2794">
        <f>INDEX(神经网络!$F$10:$BN$70,MATCH(ROUND(G2794*2,1)/2,神经网络!$D$10:$D$70,0),MATCH(ROUND(E2794*2,1)/2,神经网络!$F$8:$BN$8,0))</f>
        <v>-0.70001779811384324</v>
      </c>
      <c r="I2794">
        <f t="shared" si="152"/>
        <v>2617112.4924101187</v>
      </c>
      <c r="J2794">
        <f t="shared" si="153"/>
        <v>2741.6264315071207</v>
      </c>
      <c r="K2794">
        <f t="shared" si="154"/>
        <v>954.5839149834303</v>
      </c>
    </row>
    <row r="2795" spans="1:11">
      <c r="A2795" s="862">
        <v>43198</v>
      </c>
      <c r="B2795">
        <v>6960.79</v>
      </c>
      <c r="C2795">
        <v>5297.1229990000002</v>
      </c>
      <c r="D2795">
        <v>1.3475839999999999</v>
      </c>
      <c r="E2795">
        <f>LN(D2795/参数实验室!$E$53)/参数实验室!$E$55</f>
        <v>-0.3410321403102663</v>
      </c>
      <c r="F2795">
        <f t="shared" si="151"/>
        <v>0.76099451341011581</v>
      </c>
      <c r="G2795">
        <f>LN(F2795/参数实验室!$E$58)/参数实验室!$E$59</f>
        <v>-0.33388295326716483</v>
      </c>
      <c r="H2795">
        <f>INDEX(神经网络!$F$10:$BN$70,MATCH(ROUND(G2795*2,1)/2,神经网络!$D$10:$D$70,0),MATCH(ROUND(E2795*2,1)/2,神经网络!$F$8:$BN$8,0))</f>
        <v>-0.78319026392857838</v>
      </c>
      <c r="I2795">
        <f t="shared" si="152"/>
        <v>2593114.9201961835</v>
      </c>
      <c r="J2795">
        <f t="shared" si="153"/>
        <v>2777.5388053150295</v>
      </c>
      <c r="K2795">
        <f t="shared" si="154"/>
        <v>933.60168910477967</v>
      </c>
    </row>
    <row r="2796" spans="1:11">
      <c r="A2796" s="862">
        <v>43199</v>
      </c>
      <c r="B2796">
        <v>7115.75</v>
      </c>
      <c r="C2796">
        <v>5274.29493</v>
      </c>
      <c r="D2796">
        <v>1.2973380000000001</v>
      </c>
      <c r="E2796">
        <f>LN(D2796/参数实验室!$E$53)/参数实验室!$E$55</f>
        <v>-0.38586145021968493</v>
      </c>
      <c r="F2796">
        <f t="shared" si="151"/>
        <v>0.74121419808172018</v>
      </c>
      <c r="G2796">
        <f>LN(F2796/参数实验室!$E$58)/参数实验室!$E$59</f>
        <v>-0.34770577091376026</v>
      </c>
      <c r="H2796">
        <f>INDEX(神经网络!$F$10:$BN$70,MATCH(ROUND(G2796*2,1)/2,神经网络!$D$10:$D$70,0),MATCH(ROUND(E2796*2,1)/2,神经网络!$F$8:$BN$8,0))</f>
        <v>-0.81463740894210168</v>
      </c>
      <c r="I2796">
        <f t="shared" si="152"/>
        <v>2547903.2948618154</v>
      </c>
      <c r="J2796">
        <f t="shared" si="153"/>
        <v>2839.3719324847352</v>
      </c>
      <c r="K2796">
        <f t="shared" si="154"/>
        <v>897.34749636414995</v>
      </c>
    </row>
    <row r="2797" spans="1:11">
      <c r="A2797" s="862">
        <v>43200</v>
      </c>
      <c r="B2797">
        <v>6755.97</v>
      </c>
      <c r="C2797">
        <v>5237.872918</v>
      </c>
      <c r="D2797">
        <v>1.3143590000000001</v>
      </c>
      <c r="E2797">
        <f>LN(D2797/参数实验室!$E$53)/参数实验室!$E$55</f>
        <v>-0.37048381317016155</v>
      </c>
      <c r="F2797">
        <f t="shared" si="151"/>
        <v>0.77529546726820864</v>
      </c>
      <c r="G2797">
        <f>LN(F2797/参数实验室!$E$58)/参数实验室!$E$59</f>
        <v>-0.32411119095493013</v>
      </c>
      <c r="H2797">
        <f>INDEX(神经网络!$F$10:$BN$70,MATCH(ROUND(G2797*2,1)/2,神经网络!$D$10:$D$70,0),MATCH(ROUND(E2797*2,1)/2,神经网络!$F$8:$BN$8,0))</f>
        <v>-0.70001779811384324</v>
      </c>
      <c r="I2797">
        <f t="shared" si="152"/>
        <v>2652848.7476947028</v>
      </c>
      <c r="J2797">
        <f t="shared" si="153"/>
        <v>2695.810223055742</v>
      </c>
      <c r="K2797">
        <f t="shared" si="154"/>
        <v>984.06361286354138</v>
      </c>
    </row>
    <row r="2798" spans="1:11">
      <c r="A2798" s="862">
        <v>43201</v>
      </c>
      <c r="B2798">
        <v>6837.63</v>
      </c>
      <c r="C2798">
        <v>5239.8533530000004</v>
      </c>
      <c r="D2798">
        <v>1.3391949999999999</v>
      </c>
      <c r="E2798">
        <f>LN(D2798/参数实验室!$E$53)/参数实验室!$E$55</f>
        <v>-0.34839931276873426</v>
      </c>
      <c r="F2798">
        <f t="shared" si="151"/>
        <v>0.76632595694707084</v>
      </c>
      <c r="G2798">
        <f>LN(F2798/参数实验室!$E$58)/参数实验室!$E$59</f>
        <v>-0.33021870451806601</v>
      </c>
      <c r="H2798">
        <f>INDEX(神经网络!$F$10:$BN$70,MATCH(ROUND(G2798*2,1)/2,神经网络!$D$10:$D$70,0),MATCH(ROUND(E2798*2,1)/2,神经网络!$F$8:$BN$8,0))</f>
        <v>-0.78319026392857838</v>
      </c>
      <c r="I2798">
        <f t="shared" si="152"/>
        <v>2630402.5266857115</v>
      </c>
      <c r="J2798">
        <f t="shared" si="153"/>
        <v>2728.3947168907844</v>
      </c>
      <c r="K2798">
        <f t="shared" si="154"/>
        <v>964.08430583799748</v>
      </c>
    </row>
    <row r="2799" spans="1:11">
      <c r="A2799" s="862">
        <v>43202</v>
      </c>
      <c r="B2799">
        <v>6943.48</v>
      </c>
      <c r="C2799">
        <v>5255.6982360000002</v>
      </c>
      <c r="D2799">
        <v>1.5221579999999999</v>
      </c>
      <c r="E2799">
        <f>LN(D2799/参数实验室!$E$53)/参数实验室!$E$55</f>
        <v>-0.19731966680829691</v>
      </c>
      <c r="F2799">
        <f t="shared" si="151"/>
        <v>0.75692566782074699</v>
      </c>
      <c r="G2799">
        <f>LN(F2799/参数实验室!$E$58)/参数实验室!$E$59</f>
        <v>-0.33669674439997271</v>
      </c>
      <c r="H2799">
        <f>INDEX(神经网络!$F$10:$BN$70,MATCH(ROUND(G2799*2,1)/2,神经网络!$D$10:$D$70,0),MATCH(ROUND(E2799*2,1)/2,神经网络!$F$8:$BN$8,0))</f>
        <v>-0.66455812379605261</v>
      </c>
      <c r="I2799">
        <f t="shared" si="152"/>
        <v>2598511.0404604184</v>
      </c>
      <c r="J2799">
        <f t="shared" si="153"/>
        <v>2770.6316587526412</v>
      </c>
      <c r="K2799">
        <f t="shared" si="154"/>
        <v>937.87675898798011</v>
      </c>
    </row>
    <row r="2800" spans="1:11">
      <c r="A2800" s="862">
        <v>43203</v>
      </c>
      <c r="B2800">
        <v>7810.71</v>
      </c>
      <c r="C2800">
        <v>5185.0158369999999</v>
      </c>
      <c r="D2800">
        <v>1.5236959999999999</v>
      </c>
      <c r="E2800">
        <f>LN(D2800/参数实验室!$E$53)/参数实验室!$E$55</f>
        <v>-0.19612823698701057</v>
      </c>
      <c r="F2800">
        <f t="shared" si="151"/>
        <v>0.66383412481067661</v>
      </c>
      <c r="G2800">
        <f>LN(F2800/参数实验室!$E$58)/参数实验室!$E$59</f>
        <v>-0.40557478344257475</v>
      </c>
      <c r="H2800">
        <f>INDEX(神经网络!$F$10:$BN$70,MATCH(ROUND(G2800*2,1)/2,神经网络!$D$10:$D$70,0),MATCH(ROUND(E2800*2,1)/2,神经网络!$F$8:$BN$8,0))</f>
        <v>-0.74742775007852091</v>
      </c>
      <c r="I2800">
        <f t="shared" si="152"/>
        <v>2382828.673088864</v>
      </c>
      <c r="J2800">
        <f t="shared" si="153"/>
        <v>3116.6793025018933</v>
      </c>
      <c r="K2800">
        <f t="shared" si="154"/>
        <v>764.54085961814042</v>
      </c>
    </row>
    <row r="2801" spans="1:11">
      <c r="A2801" s="862">
        <v>43204</v>
      </c>
      <c r="B2801">
        <v>7997.07</v>
      </c>
      <c r="C2801">
        <v>5210.7807720000001</v>
      </c>
      <c r="D2801">
        <v>1.540378</v>
      </c>
      <c r="E2801">
        <f>LN(D2801/参数实验室!$E$53)/参数实验室!$E$55</f>
        <v>-0.18328204719335112</v>
      </c>
      <c r="F2801">
        <f t="shared" si="151"/>
        <v>0.65158623996038556</v>
      </c>
      <c r="G2801">
        <f>LN(F2801/参数实验室!$E$58)/参数实验室!$E$59</f>
        <v>-0.41534890254995288</v>
      </c>
      <c r="H2801">
        <f>INDEX(神经网络!$F$10:$BN$70,MATCH(ROUND(G2801*2,1)/2,神经网络!$D$10:$D$70,0),MATCH(ROUND(E2801*2,1)/2,神经网络!$F$8:$BN$8,0))</f>
        <v>-0.74742775007852091</v>
      </c>
      <c r="I2801">
        <f t="shared" si="152"/>
        <v>2340335.0047574053</v>
      </c>
      <c r="J2801">
        <f t="shared" si="153"/>
        <v>3191.0418578668027</v>
      </c>
      <c r="K2801">
        <f t="shared" si="154"/>
        <v>733.40780503641179</v>
      </c>
    </row>
    <row r="2802" spans="1:11">
      <c r="A2802" s="862">
        <v>43205</v>
      </c>
      <c r="B2802">
        <v>8091.03</v>
      </c>
      <c r="C2802">
        <v>5188.6678730000003</v>
      </c>
      <c r="D2802">
        <v>1.604063</v>
      </c>
      <c r="E2802">
        <f>LN(D2802/参数实验室!$E$53)/参数实验室!$E$55</f>
        <v>-0.13548794909762371</v>
      </c>
      <c r="F2802">
        <f t="shared" si="151"/>
        <v>0.6412864459778298</v>
      </c>
      <c r="G2802">
        <f>LN(F2802/参数实验室!$E$58)/参数实验室!$E$59</f>
        <v>-0.42371167939928156</v>
      </c>
      <c r="H2802">
        <f>INDEX(神经网络!$F$10:$BN$70,MATCH(ROUND(G2802*2,1)/2,神经网络!$D$10:$D$70,0),MATCH(ROUND(E2802*2,1)/2,神经网络!$F$8:$BN$8,0))</f>
        <v>-0.7053497721306704</v>
      </c>
      <c r="I2802">
        <f t="shared" si="152"/>
        <v>2319782.755560101</v>
      </c>
      <c r="J2802">
        <f t="shared" si="153"/>
        <v>3228.5343761222593</v>
      </c>
      <c r="K2802">
        <f t="shared" si="154"/>
        <v>718.52502879227654</v>
      </c>
    </row>
    <row r="2803" spans="1:11">
      <c r="A2803" s="862">
        <v>43206</v>
      </c>
      <c r="B2803">
        <v>8056.67</v>
      </c>
      <c r="C2803">
        <v>5217.956631</v>
      </c>
      <c r="D2803">
        <v>1.5477719999999999</v>
      </c>
      <c r="E2803">
        <f>LN(D2803/参数实验室!$E$53)/参数实验室!$E$55</f>
        <v>-0.17763263757590231</v>
      </c>
      <c r="F2803">
        <f t="shared" si="151"/>
        <v>0.64765674043990884</v>
      </c>
      <c r="G2803">
        <f>LN(F2803/参数实验室!$E$58)/参数实验室!$E$59</f>
        <v>-0.41852370515466003</v>
      </c>
      <c r="H2803">
        <f>INDEX(神经网络!$F$10:$BN$70,MATCH(ROUND(G2803*2,1)/2,神经网络!$D$10:$D$70,0),MATCH(ROUND(E2803*2,1)/2,神经网络!$F$8:$BN$8,0))</f>
        <v>-0.74742775007852091</v>
      </c>
      <c r="I2803">
        <f t="shared" si="152"/>
        <v>2326731.4176041926</v>
      </c>
      <c r="J2803">
        <f t="shared" si="153"/>
        <v>3214.8238298551514</v>
      </c>
      <c r="K2803">
        <f t="shared" si="154"/>
        <v>723.75083075983889</v>
      </c>
    </row>
    <row r="2804" spans="1:11">
      <c r="A2804" s="862">
        <v>43207</v>
      </c>
      <c r="B2804">
        <v>8023.62</v>
      </c>
      <c r="C2804">
        <v>5182.0649519999997</v>
      </c>
      <c r="D2804">
        <v>1.517917</v>
      </c>
      <c r="E2804">
        <f>LN(D2804/参数实验室!$E$53)/参数实验室!$E$55</f>
        <v>-0.20061125451805628</v>
      </c>
      <c r="F2804">
        <f t="shared" si="151"/>
        <v>0.64585124320443887</v>
      </c>
      <c r="G2804">
        <f>LN(F2804/参数实验室!$E$58)/参数实验室!$E$59</f>
        <v>-0.4199889039028844</v>
      </c>
      <c r="H2804">
        <f>INDEX(神经网络!$F$10:$BN$70,MATCH(ROUND(G2804*2,1)/2,神经网络!$D$10:$D$70,0),MATCH(ROUND(E2804*2,1)/2,神经网络!$F$8:$BN$8,0))</f>
        <v>-0.74742775007852091</v>
      </c>
      <c r="I2804">
        <f t="shared" si="152"/>
        <v>2333865.3889499004</v>
      </c>
      <c r="J2804">
        <f t="shared" si="153"/>
        <v>3201.6360081401363</v>
      </c>
      <c r="K2804">
        <f t="shared" si="154"/>
        <v>728.96025126406141</v>
      </c>
    </row>
    <row r="2805" spans="1:11">
      <c r="A2805" s="862">
        <v>43208</v>
      </c>
      <c r="B2805">
        <v>7947.79</v>
      </c>
      <c r="C2805">
        <v>5166.9090589999996</v>
      </c>
      <c r="D2805">
        <v>1.5700229999999999</v>
      </c>
      <c r="E2805">
        <f>LN(D2805/参数实验室!$E$53)/参数实验室!$E$55</f>
        <v>-0.16079308582505122</v>
      </c>
      <c r="F2805">
        <f t="shared" si="151"/>
        <v>0.65010638919750019</v>
      </c>
      <c r="G2805">
        <f>LN(F2805/参数实验室!$E$58)/参数实验室!$E$59</f>
        <v>-0.41654228103774887</v>
      </c>
      <c r="H2805">
        <f>INDEX(神经网络!$F$10:$BN$70,MATCH(ROUND(G2805*2,1)/2,神经网络!$D$10:$D$70,0),MATCH(ROUND(E2805*2,1)/2,神经网络!$F$8:$BN$8,0))</f>
        <v>-0.7053497721306704</v>
      </c>
      <c r="I2805">
        <f t="shared" si="152"/>
        <v>2350351.4052650658</v>
      </c>
      <c r="J2805">
        <f t="shared" si="153"/>
        <v>3171.377838075095</v>
      </c>
      <c r="K2805">
        <f t="shared" si="154"/>
        <v>741.11365005049015</v>
      </c>
    </row>
    <row r="2806" spans="1:11">
      <c r="A2806" s="862">
        <v>43209</v>
      </c>
      <c r="B2806">
        <v>8203.1200000000008</v>
      </c>
      <c r="C2806">
        <v>4998.7820769999998</v>
      </c>
      <c r="D2806">
        <v>1.5861270000000001</v>
      </c>
      <c r="E2806">
        <f>LN(D2806/参数实验室!$E$53)/参数实验室!$E$55</f>
        <v>-0.14875379040567371</v>
      </c>
      <c r="F2806">
        <f t="shared" si="151"/>
        <v>0.60937571033948046</v>
      </c>
      <c r="G2806">
        <f>LN(F2806/参数实验室!$E$58)/参数实验室!$E$59</f>
        <v>-0.45050087179428538</v>
      </c>
      <c r="H2806">
        <f>INDEX(神经网络!$F$10:$BN$70,MATCH(ROUND(G2806*2,1)/2,神经网络!$D$10:$D$70,0),MATCH(ROUND(E2806*2,1)/2,神经网络!$F$8:$BN$8,0))</f>
        <v>-0.78821770277604519</v>
      </c>
      <c r="I2806">
        <f t="shared" si="152"/>
        <v>2297092.4317999119</v>
      </c>
      <c r="J2806">
        <f t="shared" si="153"/>
        <v>3273.2612425681323</v>
      </c>
      <c r="K2806">
        <f t="shared" si="154"/>
        <v>701.77485436440793</v>
      </c>
    </row>
    <row r="2807" spans="1:11">
      <c r="A2807" s="862">
        <v>43210</v>
      </c>
      <c r="B2807">
        <v>8294.76</v>
      </c>
      <c r="C2807">
        <v>5049.7016940000003</v>
      </c>
      <c r="D2807">
        <v>1.691311</v>
      </c>
      <c r="E2807">
        <f>LN(D2807/参数实验室!$E$53)/参数实验室!$E$55</f>
        <v>-7.3003283134072255E-2</v>
      </c>
      <c r="F2807">
        <f t="shared" si="151"/>
        <v>0.60878213402196091</v>
      </c>
      <c r="G2807">
        <f>LN(F2807/参数实验室!$E$58)/参数实验室!$E$59</f>
        <v>-0.45101236701015851</v>
      </c>
      <c r="H2807">
        <f>INDEX(神经网络!$F$10:$BN$70,MATCH(ROUND(G2807*2,1)/2,神经网络!$D$10:$D$70,0),MATCH(ROUND(E2807*2,1)/2,神经网络!$F$8:$BN$8,0))</f>
        <v>-0.70598975335908087</v>
      </c>
      <c r="I2807">
        <f t="shared" si="152"/>
        <v>2276865.4692055066</v>
      </c>
      <c r="J2807">
        <f t="shared" si="153"/>
        <v>3309.8280196320961</v>
      </c>
      <c r="K2807">
        <f t="shared" si="154"/>
        <v>687.91050643730773</v>
      </c>
    </row>
    <row r="2808" spans="1:11">
      <c r="A2808" s="862">
        <v>43211</v>
      </c>
      <c r="B2808">
        <v>8910.51</v>
      </c>
      <c r="C2808">
        <v>4998.9875400000001</v>
      </c>
      <c r="D2808">
        <v>1.693784</v>
      </c>
      <c r="E2808">
        <f>LN(D2808/参数实验室!$E$53)/参数实验室!$E$55</f>
        <v>-7.1279532225230355E-2</v>
      </c>
      <c r="F2808">
        <f t="shared" si="151"/>
        <v>0.56102148361878279</v>
      </c>
      <c r="G2808">
        <f>LN(F2808/参数实验室!$E$58)/参数实验室!$E$59</f>
        <v>-0.49389360358719064</v>
      </c>
      <c r="H2808">
        <f>INDEX(神经网络!$F$10:$BN$70,MATCH(ROUND(G2808*2,1)/2,神经网络!$D$10:$D$70,0),MATCH(ROUND(E2808*2,1)/2,神经网络!$F$8:$BN$8,0))</f>
        <v>-0.78880968021516173</v>
      </c>
      <c r="I2808">
        <f t="shared" si="152"/>
        <v>2157539.1170560122</v>
      </c>
      <c r="J2808">
        <f t="shared" si="153"/>
        <v>3555.528510434538</v>
      </c>
      <c r="K2808">
        <f t="shared" si="154"/>
        <v>606.81249235499138</v>
      </c>
    </row>
    <row r="2809" spans="1:11">
      <c r="A2809" s="862">
        <v>43212</v>
      </c>
      <c r="B2809">
        <v>8869.08</v>
      </c>
      <c r="C2809">
        <v>4913.7160690000001</v>
      </c>
      <c r="D2809">
        <v>1.6809259999999999</v>
      </c>
      <c r="E2809">
        <f>LN(D2809/参数实验室!$E$53)/参数实验室!$E$55</f>
        <v>-8.026954358337339E-2</v>
      </c>
      <c r="F2809">
        <f t="shared" si="151"/>
        <v>0.55402770851091654</v>
      </c>
      <c r="G2809">
        <f>LN(F2809/参数实验室!$E$58)/参数实验室!$E$59</f>
        <v>-0.50047763468496242</v>
      </c>
      <c r="H2809">
        <f>INDEX(神经网络!$F$10:$BN$70,MATCH(ROUND(G2809*2,1)/2,神经网络!$D$10:$D$70,0),MATCH(ROUND(E2809*2,1)/2,神经网络!$F$8:$BN$8,0))</f>
        <v>-0.82270727787122822</v>
      </c>
      <c r="I2809">
        <f t="shared" si="152"/>
        <v>2165452.1556035993</v>
      </c>
      <c r="J2809">
        <f t="shared" si="153"/>
        <v>3538.9968476916306</v>
      </c>
      <c r="K2809">
        <f t="shared" si="154"/>
        <v>611.88304166364298</v>
      </c>
    </row>
    <row r="2810" spans="1:11">
      <c r="A2810" s="862">
        <v>43213</v>
      </c>
      <c r="B2810">
        <v>8864.44</v>
      </c>
      <c r="C2810">
        <v>4925.0650029999997</v>
      </c>
      <c r="D2810">
        <v>1.703395</v>
      </c>
      <c r="E2810">
        <f>LN(D2810/参数实验室!$E$53)/参数实验室!$E$55</f>
        <v>-6.4604206209793999E-2</v>
      </c>
      <c r="F2810">
        <f t="shared" si="151"/>
        <v>0.55559798509550518</v>
      </c>
      <c r="G2810">
        <f>LN(F2810/参数实验室!$E$58)/参数实验室!$E$59</f>
        <v>-0.49899214895929489</v>
      </c>
      <c r="H2810">
        <f>INDEX(神经网络!$F$10:$BN$70,MATCH(ROUND(G2810*2,1)/2,神经网络!$D$10:$D$70,0),MATCH(ROUND(E2810*2,1)/2,神经网络!$F$8:$BN$8,0))</f>
        <v>-0.78880968021516173</v>
      </c>
      <c r="I2810">
        <f t="shared" si="152"/>
        <v>2166384.1930045583</v>
      </c>
      <c r="J2810">
        <f t="shared" si="153"/>
        <v>3537.1453653086451</v>
      </c>
      <c r="K2810">
        <f t="shared" si="154"/>
        <v>612.46682543834993</v>
      </c>
    </row>
    <row r="2811" spans="1:11">
      <c r="A2811" s="862">
        <v>43214</v>
      </c>
      <c r="B2811">
        <v>9243.85</v>
      </c>
      <c r="C2811">
        <v>4850.8765569999996</v>
      </c>
      <c r="D2811">
        <v>1.8353109999999999</v>
      </c>
      <c r="E2811">
        <f>LN(D2811/参数实验室!$E$53)/参数实验室!$E$55</f>
        <v>2.3394332706204019E-2</v>
      </c>
      <c r="F2811">
        <f t="shared" si="151"/>
        <v>0.52476798704003191</v>
      </c>
      <c r="G2811">
        <f>LN(F2811/参数实验室!$E$58)/参数实验室!$E$59</f>
        <v>-0.52895540961880305</v>
      </c>
      <c r="H2811">
        <f>INDEX(神经网络!$F$10:$BN$70,MATCH(ROUND(G2811*2,1)/2,神经网络!$D$10:$D$70,0),MATCH(ROUND(E2811*2,1)/2,神经网络!$F$8:$BN$8,0))</f>
        <v>-0.82297999260102905</v>
      </c>
      <c r="I2811">
        <f t="shared" si="152"/>
        <v>2093242.4714398095</v>
      </c>
      <c r="J2811">
        <f t="shared" si="153"/>
        <v>3688.5399624915185</v>
      </c>
      <c r="K2811">
        <f t="shared" si="154"/>
        <v>567.49892714348562</v>
      </c>
    </row>
    <row r="2812" spans="1:11">
      <c r="A2812" s="862">
        <v>43215</v>
      </c>
      <c r="B2812">
        <v>9458.1</v>
      </c>
      <c r="C2812">
        <v>4937.9390890000004</v>
      </c>
      <c r="D2812">
        <v>1.6845559999999999</v>
      </c>
      <c r="E2812">
        <f>LN(D2812/参数实验室!$E$53)/参数实验室!$E$55</f>
        <v>-7.7724585127891543E-2</v>
      </c>
      <c r="F2812">
        <f t="shared" si="151"/>
        <v>0.52208573487275456</v>
      </c>
      <c r="G2812">
        <f>LN(F2812/参数实验室!$E$58)/参数实验室!$E$59</f>
        <v>-0.53164498113345959</v>
      </c>
      <c r="H2812">
        <f>INDEX(神经网络!$F$10:$BN$70,MATCH(ROUND(G2812*2,1)/2,神经网络!$D$10:$D$70,0),MATCH(ROUND(E2812*2,1)/2,神经网络!$F$8:$BN$8,0))</f>
        <v>-0.89698001827091334</v>
      </c>
      <c r="I2812">
        <f t="shared" si="152"/>
        <v>2053314.5450529512</v>
      </c>
      <c r="J2812">
        <f t="shared" si="153"/>
        <v>3774.0313634731233</v>
      </c>
      <c r="K2812">
        <f t="shared" si="154"/>
        <v>544.06398551053633</v>
      </c>
    </row>
    <row r="2813" spans="1:11">
      <c r="A2813" s="862">
        <v>43216</v>
      </c>
      <c r="B2813">
        <v>8920.16</v>
      </c>
      <c r="C2813">
        <v>4975.0611349999999</v>
      </c>
      <c r="D2813">
        <v>1.7570809999999999</v>
      </c>
      <c r="E2813">
        <f>LN(D2813/参数实验室!$E$53)/参数实验室!$E$55</f>
        <v>-2.799576577187142E-2</v>
      </c>
      <c r="F2813">
        <f t="shared" si="151"/>
        <v>0.55773227554214277</v>
      </c>
      <c r="G2813">
        <f>LN(F2813/参数实验室!$E$58)/参数实验室!$E$59</f>
        <v>-0.4969798218325196</v>
      </c>
      <c r="H2813">
        <f>INDEX(神经网络!$F$10:$BN$70,MATCH(ROUND(G2813*2,1)/2,神经网络!$D$10:$D$70,0),MATCH(ROUND(E2813*2,1)/2,神经网络!$F$8:$BN$8,0))</f>
        <v>-0.78880968021516173</v>
      </c>
      <c r="I2813">
        <f t="shared" si="152"/>
        <v>2158067.9598646895</v>
      </c>
      <c r="J2813">
        <f t="shared" si="153"/>
        <v>3559.3791149594967</v>
      </c>
      <c r="K2813">
        <f t="shared" si="154"/>
        <v>606.30460823762144</v>
      </c>
    </row>
    <row r="2814" spans="1:11">
      <c r="A2814" s="862">
        <v>43217</v>
      </c>
      <c r="B2814">
        <v>9247.43</v>
      </c>
      <c r="C2814">
        <v>4954.0858040000003</v>
      </c>
      <c r="D2814">
        <v>1.7040280000000001</v>
      </c>
      <c r="E2814">
        <f>LN(D2814/参数实验室!$E$53)/参数实验室!$E$55</f>
        <v>-6.416587858682192E-2</v>
      </c>
      <c r="F2814">
        <f t="shared" si="151"/>
        <v>0.53572568854265457</v>
      </c>
      <c r="G2814">
        <f>LN(F2814/参数实验室!$E$58)/参数实验室!$E$59</f>
        <v>-0.51810876573099562</v>
      </c>
      <c r="H2814">
        <f>INDEX(神经网络!$F$10:$BN$70,MATCH(ROUND(G2814*2,1)/2,神经网络!$D$10:$D$70,0),MATCH(ROUND(E2814*2,1)/2,神经网络!$F$8:$BN$8,0))</f>
        <v>-0.78880968021516173</v>
      </c>
      <c r="I2814">
        <f t="shared" si="152"/>
        <v>2095612.429499707</v>
      </c>
      <c r="J2814">
        <f t="shared" si="153"/>
        <v>3689.9684769163223</v>
      </c>
      <c r="K2814">
        <f t="shared" si="154"/>
        <v>567.92149922402427</v>
      </c>
    </row>
    <row r="2815" spans="1:11">
      <c r="A2815" s="862">
        <v>43218</v>
      </c>
      <c r="B2815">
        <v>9176.0499999999993</v>
      </c>
      <c r="C2815">
        <v>5033.7649460000002</v>
      </c>
      <c r="D2815">
        <v>1.7709159999999999</v>
      </c>
      <c r="E2815">
        <f>LN(D2815/参数实验室!$E$53)/参数实验室!$E$55</f>
        <v>-1.8742940558294299E-2</v>
      </c>
      <c r="F2815">
        <f t="shared" si="151"/>
        <v>0.54857645130530031</v>
      </c>
      <c r="G2815">
        <f>LN(F2815/参数实验室!$E$58)/参数实验室!$E$59</f>
        <v>-0.50566741683932748</v>
      </c>
      <c r="H2815">
        <f>INDEX(神经网络!$F$10:$BN$70,MATCH(ROUND(G2815*2,1)/2,神经网络!$D$10:$D$70,0),MATCH(ROUND(E2815*2,1)/2,神经网络!$F$8:$BN$8,0))</f>
        <v>-0.74877323144932084</v>
      </c>
      <c r="I2815">
        <f t="shared" si="152"/>
        <v>2108372.0773431519</v>
      </c>
      <c r="J2815">
        <f t="shared" si="153"/>
        <v>3661.4859742228941</v>
      </c>
      <c r="K2815">
        <f t="shared" si="154"/>
        <v>575.82415778354255</v>
      </c>
    </row>
    <row r="2816" spans="1:11">
      <c r="A2816" s="862">
        <v>43219</v>
      </c>
      <c r="B2816">
        <v>9452.56</v>
      </c>
      <c r="C2816">
        <v>5048.8254269999998</v>
      </c>
      <c r="D2816">
        <v>1.780548</v>
      </c>
      <c r="E2816">
        <f>LN(D2816/参数实验室!$E$53)/参数实验室!$E$55</f>
        <v>-1.2343657835696104E-2</v>
      </c>
      <c r="F2816">
        <f t="shared" si="151"/>
        <v>0.53412254743688481</v>
      </c>
      <c r="G2816">
        <f>LN(F2816/参数实验室!$E$58)/参数实验室!$E$59</f>
        <v>-0.51968172849800542</v>
      </c>
      <c r="H2816">
        <f>INDEX(神经网络!$F$10:$BN$70,MATCH(ROUND(G2816*2,1)/2,神经网络!$D$10:$D$70,0),MATCH(ROUND(E2816*2,1)/2,神经网络!$F$8:$BN$8,0))</f>
        <v>-0.74877323144932084</v>
      </c>
      <c r="I2816">
        <f t="shared" si="152"/>
        <v>2060799.9429841859</v>
      </c>
      <c r="J2816">
        <f t="shared" si="153"/>
        <v>3771.820757352059</v>
      </c>
      <c r="K2816">
        <f t="shared" si="154"/>
        <v>546.36741127405389</v>
      </c>
    </row>
    <row r="2817" spans="1:11">
      <c r="A2817" s="862">
        <v>43220</v>
      </c>
      <c r="B2817">
        <v>9303.52</v>
      </c>
      <c r="C2817">
        <v>4962.4352339999996</v>
      </c>
      <c r="D2817">
        <v>1.7474000000000001</v>
      </c>
      <c r="E2817">
        <f>LN(D2817/参数实验室!$E$53)/参数实验室!$E$55</f>
        <v>-3.4513832331516024E-2</v>
      </c>
      <c r="F2817">
        <f t="shared" si="151"/>
        <v>0.53339329995528573</v>
      </c>
      <c r="G2817">
        <f>LN(F2817/参数实验室!$E$58)/参数实验室!$E$59</f>
        <v>-0.5203988111522766</v>
      </c>
      <c r="H2817">
        <f>INDEX(神经网络!$F$10:$BN$70,MATCH(ROUND(G2817*2,1)/2,神经网络!$D$10:$D$70,0),MATCH(ROUND(E2817*2,1)/2,神经网络!$F$8:$BN$8,0))</f>
        <v>-0.78880968021516173</v>
      </c>
      <c r="I2817">
        <f t="shared" si="152"/>
        <v>2085129.7992286796</v>
      </c>
      <c r="J2817">
        <f t="shared" si="153"/>
        <v>3712.3498663261626</v>
      </c>
      <c r="K2817">
        <f t="shared" si="154"/>
        <v>561.67383848769032</v>
      </c>
    </row>
    <row r="2818" spans="1:11">
      <c r="A2818" s="862">
        <v>43221</v>
      </c>
      <c r="B2818">
        <v>8984.6200000000008</v>
      </c>
      <c r="C2818">
        <v>4977.2168339999998</v>
      </c>
      <c r="D2818">
        <v>1.7172460000000001</v>
      </c>
      <c r="E2818">
        <f>LN(D2818/参数实验室!$E$53)/参数实验室!$E$55</f>
        <v>-5.5049943431107841E-2</v>
      </c>
      <c r="F2818">
        <f t="shared" si="151"/>
        <v>0.55397076715542781</v>
      </c>
      <c r="G2818">
        <f>LN(F2818/参数实验室!$E$58)/参数实验室!$E$59</f>
        <v>-0.50053158042826351</v>
      </c>
      <c r="H2818">
        <f>INDEX(神经网络!$F$10:$BN$70,MATCH(ROUND(G2818*2,1)/2,神经网络!$D$10:$D$70,0),MATCH(ROUND(E2818*2,1)/2,神经网络!$F$8:$BN$8,0))</f>
        <v>-0.78880968021516173</v>
      </c>
      <c r="I2818">
        <f t="shared" si="152"/>
        <v>2141508.1737381755</v>
      </c>
      <c r="J2818">
        <f t="shared" si="153"/>
        <v>3585.1003551334729</v>
      </c>
      <c r="K2818">
        <f t="shared" si="154"/>
        <v>597.33562846344569</v>
      </c>
    </row>
    <row r="2819" spans="1:11">
      <c r="A2819" s="862">
        <v>43222</v>
      </c>
      <c r="B2819">
        <v>9112.2000000000007</v>
      </c>
      <c r="C2819">
        <v>5031.0972460000003</v>
      </c>
      <c r="D2819">
        <v>1.7386520000000001</v>
      </c>
      <c r="E2819">
        <f>LN(D2819/参数实验室!$E$53)/参数实验室!$E$55</f>
        <v>-4.0434858777389941E-2</v>
      </c>
      <c r="F2819">
        <f t="shared" si="151"/>
        <v>0.55212761418757272</v>
      </c>
      <c r="G2819">
        <f>LN(F2819/参数实验室!$E$58)/参数实验室!$E$59</f>
        <v>-0.5022807687444365</v>
      </c>
      <c r="H2819">
        <f>INDEX(神经网络!$F$10:$BN$70,MATCH(ROUND(G2819*2,1)/2,神经网络!$D$10:$D$70,0),MATCH(ROUND(E2819*2,1)/2,神经网络!$F$8:$BN$8,0))</f>
        <v>-0.78880968021516173</v>
      </c>
      <c r="I2819">
        <f t="shared" si="152"/>
        <v>2117521.2335506608</v>
      </c>
      <c r="J2819">
        <f t="shared" si="153"/>
        <v>3636.0081401380617</v>
      </c>
      <c r="K2819">
        <f t="shared" si="154"/>
        <v>582.37527308458039</v>
      </c>
    </row>
    <row r="2820" spans="1:11">
      <c r="A2820" s="862">
        <v>43223</v>
      </c>
      <c r="B2820">
        <v>9213.31</v>
      </c>
      <c r="C2820">
        <v>5072.5575319999998</v>
      </c>
      <c r="D2820">
        <v>1.839048</v>
      </c>
      <c r="E2820">
        <f>LN(D2820/参数实验室!$E$53)/参数实验室!$E$55</f>
        <v>2.5794065227081289E-2</v>
      </c>
      <c r="F2820">
        <f t="shared" ref="F2820:F2883" si="155">C2820/B2820</f>
        <v>0.55056842025287334</v>
      </c>
      <c r="G2820">
        <f>LN(F2820/参数实验室!$E$58)/参数实验室!$E$59</f>
        <v>-0.50376503958681751</v>
      </c>
      <c r="H2820">
        <f>INDEX(神经网络!$F$10:$BN$70,MATCH(ROUND(G2820*2,1)/2,神经网络!$D$10:$D$70,0),MATCH(ROUND(E2820*2,1)/2,神经网络!$F$8:$BN$8,0))</f>
        <v>-0.70611479716625947</v>
      </c>
      <c r="I2820">
        <f t="shared" si="152"/>
        <v>2098987.1604077476</v>
      </c>
      <c r="J2820">
        <f t="shared" si="153"/>
        <v>3676.3536969793686</v>
      </c>
      <c r="K2820">
        <f t="shared" si="154"/>
        <v>570.94266042256891</v>
      </c>
    </row>
    <row r="2821" spans="1:11">
      <c r="A2821" s="862">
        <v>43224</v>
      </c>
      <c r="B2821">
        <v>9624.3799999999992</v>
      </c>
      <c r="C2821">
        <v>5104.2414779999999</v>
      </c>
      <c r="D2821">
        <v>1.8266249999999999</v>
      </c>
      <c r="E2821">
        <f>LN(D2821/参数实验室!$E$53)/参数实验室!$E$55</f>
        <v>1.7797645109700506E-2</v>
      </c>
      <c r="F2821">
        <f t="shared" si="155"/>
        <v>0.53034496538997844</v>
      </c>
      <c r="G2821">
        <f>LN(F2821/参数实验室!$E$58)/参数实验室!$E$59</f>
        <v>-0.52340694793370757</v>
      </c>
      <c r="H2821">
        <f>INDEX(神经网络!$F$10:$BN$70,MATCH(ROUND(G2821*2,1)/2,神经网络!$D$10:$D$70,0),MATCH(ROUND(E2821*2,1)/2,神经网络!$F$8:$BN$8,0))</f>
        <v>-0.74877323144932084</v>
      </c>
      <c r="I2821">
        <f t="shared" si="152"/>
        <v>2032859.190020758</v>
      </c>
      <c r="J2821">
        <f t="shared" si="153"/>
        <v>3840.3814692151132</v>
      </c>
      <c r="K2821">
        <f t="shared" si="154"/>
        <v>529.33782914962046</v>
      </c>
    </row>
    <row r="2822" spans="1:11">
      <c r="A2822" s="862">
        <v>43225</v>
      </c>
      <c r="B2822">
        <v>9811.99</v>
      </c>
      <c r="C2822">
        <v>5089.4390389999999</v>
      </c>
      <c r="D2822">
        <v>1.8439380000000001</v>
      </c>
      <c r="E2822">
        <f>LN(D2822/参数实验室!$E$53)/参数实验室!$E$55</f>
        <v>2.8926847568910383E-2</v>
      </c>
      <c r="F2822">
        <f t="shared" si="155"/>
        <v>0.51869590562159151</v>
      </c>
      <c r="G2822">
        <f>LN(F2822/参数实验室!$E$58)/参数实验室!$E$59</f>
        <v>-0.53506389593713655</v>
      </c>
      <c r="H2822">
        <f>INDEX(神经网络!$F$10:$BN$70,MATCH(ROUND(G2822*2,1)/2,神经网络!$D$10:$D$70,0),MATCH(ROUND(E2822*2,1)/2,神经网络!$F$8:$BN$8,0))</f>
        <v>-0.78887821046616569</v>
      </c>
      <c r="I2822">
        <f t="shared" si="152"/>
        <v>2003187.5993615498</v>
      </c>
      <c r="J2822">
        <f t="shared" si="153"/>
        <v>3915.2428075495773</v>
      </c>
      <c r="K2822">
        <f t="shared" si="154"/>
        <v>511.6381531942024</v>
      </c>
    </row>
    <row r="2823" spans="1:11">
      <c r="A2823" s="862">
        <v>43226</v>
      </c>
      <c r="B2823">
        <v>9659.33</v>
      </c>
      <c r="C2823">
        <v>5094.4122289999996</v>
      </c>
      <c r="D2823">
        <v>1.8057780000000001</v>
      </c>
      <c r="E2823">
        <f>LN(D2823/参数实验室!$E$53)/参数实验室!$E$55</f>
        <v>4.2558734985816676E-3</v>
      </c>
      <c r="F2823">
        <f t="shared" si="155"/>
        <v>0.52740844644504326</v>
      </c>
      <c r="G2823">
        <f>LN(F2823/参数实验室!$E$58)/参数实验室!$E$59</f>
        <v>-0.5263211390545639</v>
      </c>
      <c r="H2823">
        <f>INDEX(神经网络!$F$10:$BN$70,MATCH(ROUND(G2823*2,1)/2,神经网络!$D$10:$D$70,0),MATCH(ROUND(E2823*2,1)/2,神经网络!$F$8:$BN$8,0))</f>
        <v>-0.82297999260102905</v>
      </c>
      <c r="I2823">
        <f t="shared" si="152"/>
        <v>2027774.271207033</v>
      </c>
      <c r="J2823">
        <f t="shared" si="153"/>
        <v>3854.3274410438512</v>
      </c>
      <c r="K2823">
        <f t="shared" si="154"/>
        <v>526.10327021356011</v>
      </c>
    </row>
    <row r="2824" spans="1:11">
      <c r="A2824" s="862">
        <v>43227</v>
      </c>
      <c r="B2824">
        <v>9376.24</v>
      </c>
      <c r="C2824">
        <v>5197.8287739999996</v>
      </c>
      <c r="D2824">
        <v>1.7576240000000001</v>
      </c>
      <c r="E2824">
        <f>LN(D2824/参数实验室!$E$53)/参数实验室!$E$55</f>
        <v>-2.7631236733688128E-2</v>
      </c>
      <c r="F2824">
        <f t="shared" si="155"/>
        <v>0.55436174564644247</v>
      </c>
      <c r="G2824">
        <f>LN(F2824/参数实验室!$E$58)/参数实验室!$E$59</f>
        <v>-0.50016128243933178</v>
      </c>
      <c r="H2824">
        <f>INDEX(神经网络!$F$10:$BN$70,MATCH(ROUND(G2824*2,1)/2,神经网络!$D$10:$D$70,0),MATCH(ROUND(E2824*2,1)/2,神经网络!$F$8:$BN$8,0))</f>
        <v>-0.78880968021516173</v>
      </c>
      <c r="I2824">
        <f t="shared" si="152"/>
        <v>2076683.0039942069</v>
      </c>
      <c r="J2824">
        <f t="shared" si="153"/>
        <v>3741.3670643629525</v>
      </c>
      <c r="K2824">
        <f t="shared" si="154"/>
        <v>555.05994687741406</v>
      </c>
    </row>
    <row r="2825" spans="1:11">
      <c r="A2825" s="862">
        <v>43228</v>
      </c>
      <c r="B2825">
        <v>9372.82</v>
      </c>
      <c r="C2825">
        <v>5275.7954710000004</v>
      </c>
      <c r="D2825">
        <v>1.7338720000000001</v>
      </c>
      <c r="E2825">
        <f>LN(D2825/参数实验室!$E$53)/参数实验室!$E$55</f>
        <v>-4.368276955810084E-2</v>
      </c>
      <c r="F2825">
        <f t="shared" si="155"/>
        <v>0.56288240582876881</v>
      </c>
      <c r="G2825">
        <f>LN(F2825/参数实验室!$E$58)/参数实验室!$E$59</f>
        <v>-0.49215553070121493</v>
      </c>
      <c r="H2825">
        <f>INDEX(神经网络!$F$10:$BN$70,MATCH(ROUND(G2825*2,1)/2,神经网络!$D$10:$D$70,0),MATCH(ROUND(E2825*2,1)/2,神经网络!$F$8:$BN$8,0))</f>
        <v>-0.78880968021516173</v>
      </c>
      <c r="I2825">
        <f t="shared" si="152"/>
        <v>2077280.5066375383</v>
      </c>
      <c r="J2825">
        <f t="shared" si="153"/>
        <v>3740.0023941582517</v>
      </c>
      <c r="K2825">
        <f t="shared" si="154"/>
        <v>555.42223980449194</v>
      </c>
    </row>
    <row r="2826" spans="1:11">
      <c r="A2826" s="862">
        <v>43229</v>
      </c>
      <c r="B2826">
        <v>9088.69</v>
      </c>
      <c r="C2826">
        <v>5232.5037009999996</v>
      </c>
      <c r="D2826">
        <v>1.747233</v>
      </c>
      <c r="E2826">
        <f>LN(D2826/参数实验室!$E$53)/参数实验室!$E$55</f>
        <v>-3.4626587400156075E-2</v>
      </c>
      <c r="F2826">
        <f t="shared" si="155"/>
        <v>0.57571593937080034</v>
      </c>
      <c r="G2826">
        <f>LN(F2826/参数实验室!$E$58)/参数实验室!$E$59</f>
        <v>-0.48032340875993407</v>
      </c>
      <c r="H2826">
        <f>INDEX(神经网络!$F$10:$BN$70,MATCH(ROUND(G2826*2,1)/2,神经网络!$D$10:$D$70,0),MATCH(ROUND(E2826*2,1)/2,神经网络!$F$8:$BN$8,0))</f>
        <v>-0.78880968021516173</v>
      </c>
      <c r="I2826">
        <f t="shared" si="152"/>
        <v>2126952.7977259443</v>
      </c>
      <c r="J2826">
        <f t="shared" si="153"/>
        <v>3626.6270300466845</v>
      </c>
      <c r="K2826">
        <f t="shared" si="154"/>
        <v>586.48236504721706</v>
      </c>
    </row>
    <row r="2827" spans="1:11">
      <c r="A2827" s="862">
        <v>43230</v>
      </c>
      <c r="B2827">
        <v>9322.81</v>
      </c>
      <c r="C2827">
        <v>5269.1772149999997</v>
      </c>
      <c r="D2827">
        <v>1.698871</v>
      </c>
      <c r="E2827">
        <f>LN(D2827/参数实验室!$E$53)/参数实验室!$E$55</f>
        <v>-6.7741648621008788E-2</v>
      </c>
      <c r="F2827">
        <f t="shared" si="155"/>
        <v>0.56519195553701085</v>
      </c>
      <c r="G2827">
        <f>LN(F2827/参数实验室!$E$58)/参数实验室!$E$59</f>
        <v>-0.49000642025736824</v>
      </c>
      <c r="H2827">
        <f>INDEX(神经网络!$F$10:$BN$70,MATCH(ROUND(G2827*2,1)/2,神经网络!$D$10:$D$70,0),MATCH(ROUND(E2827*2,1)/2,神经网络!$F$8:$BN$8,0))</f>
        <v>-0.78880968021516173</v>
      </c>
      <c r="I2827">
        <f t="shared" si="152"/>
        <v>2083734.5346905489</v>
      </c>
      <c r="J2827">
        <f t="shared" si="153"/>
        <v>3720.0470851123241</v>
      </c>
      <c r="K2827">
        <f t="shared" si="154"/>
        <v>560.13660231067536</v>
      </c>
    </row>
    <row r="2828" spans="1:11">
      <c r="A2828" s="862">
        <v>43231</v>
      </c>
      <c r="B2828">
        <v>9003.08</v>
      </c>
      <c r="C2828">
        <v>5391.3884070000004</v>
      </c>
      <c r="D2828">
        <v>1.5849390000000001</v>
      </c>
      <c r="E2828">
        <f>LN(D2828/参数实验室!$E$53)/参数实验室!$E$55</f>
        <v>-0.14963774988138914</v>
      </c>
      <c r="F2828">
        <f t="shared" si="155"/>
        <v>0.59883822058673264</v>
      </c>
      <c r="G2828">
        <f>LN(F2828/参数实验室!$E$58)/参数实验室!$E$59</f>
        <v>-0.45965617814450788</v>
      </c>
      <c r="H2828">
        <f>INDEX(神经网络!$F$10:$BN$70,MATCH(ROUND(G2828*2,1)/2,神经网络!$D$10:$D$70,0),MATCH(ROUND(E2828*2,1)/2,神经网络!$F$8:$BN$8,0))</f>
        <v>-0.78821770277604519</v>
      </c>
      <c r="I2828">
        <f t="shared" si="152"/>
        <v>2140104.9423397002</v>
      </c>
      <c r="J2828">
        <f t="shared" si="153"/>
        <v>3592.4663820278502</v>
      </c>
      <c r="K2828">
        <f t="shared" si="154"/>
        <v>595.72024196136499</v>
      </c>
    </row>
    <row r="2829" spans="1:11">
      <c r="A2829" s="862">
        <v>43232</v>
      </c>
      <c r="B2829">
        <v>8252.7999999999993</v>
      </c>
      <c r="C2829">
        <v>5354.0231940000003</v>
      </c>
      <c r="D2829">
        <v>1.5974429999999999</v>
      </c>
      <c r="E2829">
        <f>LN(D2829/参数实验室!$E$53)/参数实验室!$E$55</f>
        <v>-0.14036688895040056</v>
      </c>
      <c r="F2829">
        <f t="shared" si="155"/>
        <v>0.64875232575610708</v>
      </c>
      <c r="G2829">
        <f>LN(F2829/参数实验室!$E$58)/参数实验室!$E$59</f>
        <v>-0.41763660472527964</v>
      </c>
      <c r="H2829">
        <f>INDEX(神经网络!$F$10:$BN$70,MATCH(ROUND(G2829*2,1)/2,神经网络!$D$10:$D$70,0),MATCH(ROUND(E2829*2,1)/2,神经网络!$F$8:$BN$8,0))</f>
        <v>-0.7053497721306704</v>
      </c>
      <c r="I2829">
        <f t="shared" si="152"/>
        <v>2280681.6976524787</v>
      </c>
      <c r="J2829">
        <f t="shared" si="153"/>
        <v>3293.0848729100976</v>
      </c>
      <c r="K2829">
        <f t="shared" si="154"/>
        <v>692.56693515980999</v>
      </c>
    </row>
    <row r="2830" spans="1:11">
      <c r="A2830" s="862">
        <v>43233</v>
      </c>
      <c r="B2830">
        <v>8447.1299999999992</v>
      </c>
      <c r="C2830">
        <v>5417.0248549999997</v>
      </c>
      <c r="D2830">
        <v>1.636809</v>
      </c>
      <c r="E2830">
        <f>LN(D2830/参数实验室!$E$53)/参数实验室!$E$55</f>
        <v>-0.11164651722970108</v>
      </c>
      <c r="F2830">
        <f t="shared" si="155"/>
        <v>0.64128583968756259</v>
      </c>
      <c r="G2830">
        <f>LN(F2830/参数实验室!$E$58)/参数实验室!$E$59</f>
        <v>-0.42371217561131047</v>
      </c>
      <c r="H2830">
        <f>INDEX(神经网络!$F$10:$BN$70,MATCH(ROUND(G2830*2,1)/2,神经网络!$D$10:$D$70,0),MATCH(ROUND(E2830*2,1)/2,神经网络!$F$8:$BN$8,0))</f>
        <v>-0.66561173694937392</v>
      </c>
      <c r="I2830">
        <f t="shared" si="152"/>
        <v>2242801.8923623837</v>
      </c>
      <c r="J2830">
        <f t="shared" si="153"/>
        <v>3370.6276684888853</v>
      </c>
      <c r="K2830">
        <f t="shared" si="154"/>
        <v>665.3959181934423</v>
      </c>
    </row>
    <row r="2831" spans="1:11">
      <c r="A2831" s="862">
        <v>43234</v>
      </c>
      <c r="B2831">
        <v>8422.6299999999992</v>
      </c>
      <c r="C2831">
        <v>5436.8648400000002</v>
      </c>
      <c r="D2831">
        <v>1.6236120000000001</v>
      </c>
      <c r="E2831">
        <f>LN(D2831/参数实验室!$E$53)/参数实验室!$E$55</f>
        <v>-0.12119699465997448</v>
      </c>
      <c r="F2831">
        <f t="shared" si="155"/>
        <v>0.64550678825972418</v>
      </c>
      <c r="G2831">
        <f>LN(F2831/参数实验室!$E$58)/参数实验室!$E$59</f>
        <v>-0.42026890150273771</v>
      </c>
      <c r="H2831">
        <f>INDEX(神经网络!$F$10:$BN$70,MATCH(ROUND(G2831*2,1)/2,神经网络!$D$10:$D$70,0),MATCH(ROUND(E2831*2,1)/2,神经网络!$F$8:$BN$8,0))</f>
        <v>-0.66561173694937392</v>
      </c>
      <c r="I2831">
        <f t="shared" si="152"/>
        <v>2247131.701889242</v>
      </c>
      <c r="J2831">
        <f t="shared" si="153"/>
        <v>3360.8515222856213</v>
      </c>
      <c r="K2831">
        <f t="shared" si="154"/>
        <v>668.61974918815531</v>
      </c>
    </row>
    <row r="2832" spans="1:11">
      <c r="A2832" s="862">
        <v>43235</v>
      </c>
      <c r="B2832">
        <v>8771.7999999999993</v>
      </c>
      <c r="C2832">
        <v>5501.1224869999996</v>
      </c>
      <c r="D2832">
        <v>1.5895820000000001</v>
      </c>
      <c r="E2832">
        <f>LN(D2832/参数实验室!$E$53)/参数实验室!$E$55</f>
        <v>-0.14618677367580468</v>
      </c>
      <c r="F2832">
        <f t="shared" si="155"/>
        <v>0.6271372451492282</v>
      </c>
      <c r="G2832">
        <f>LN(F2832/参数实验室!$E$58)/参数实验室!$E$59</f>
        <v>-0.43542160465542096</v>
      </c>
      <c r="H2832">
        <f>INDEX(神经网络!$F$10:$BN$70,MATCH(ROUND(G2832*2,1)/2,神经网络!$D$10:$D$70,0),MATCH(ROUND(E2832*2,1)/2,神经网络!$F$8:$BN$8,0))</f>
        <v>-0.78821770277604519</v>
      </c>
      <c r="I2832">
        <f t="shared" si="152"/>
        <v>2185124.9905613409</v>
      </c>
      <c r="J2832">
        <f t="shared" si="153"/>
        <v>3500.1795618690376</v>
      </c>
      <c r="K2832">
        <f t="shared" si="154"/>
        <v>624.28939771150499</v>
      </c>
    </row>
    <row r="2833" spans="1:11">
      <c r="A2833" s="862">
        <v>43236</v>
      </c>
      <c r="B2833">
        <v>8247.4</v>
      </c>
      <c r="C2833">
        <v>5365.1794769999997</v>
      </c>
      <c r="D2833">
        <v>1.561321</v>
      </c>
      <c r="E2833">
        <f>LN(D2833/参数实验室!$E$53)/参数实验室!$E$55</f>
        <v>-0.16735016748535292</v>
      </c>
      <c r="F2833">
        <f t="shared" si="155"/>
        <v>0.65052980054320153</v>
      </c>
      <c r="G2833">
        <f>LN(F2833/参数实验室!$E$58)/参数实验室!$E$59</f>
        <v>-0.41620055724706656</v>
      </c>
      <c r="H2833">
        <f>INDEX(神经网络!$F$10:$BN$70,MATCH(ROUND(G2833*2,1)/2,神经网络!$D$10:$D$70,0),MATCH(ROUND(E2833*2,1)/2,神经网络!$F$8:$BN$8,0))</f>
        <v>-0.7053497721306704</v>
      </c>
      <c r="I2833">
        <f t="shared" si="152"/>
        <v>2288091.6043301979</v>
      </c>
      <c r="J2833">
        <f t="shared" si="153"/>
        <v>3290.9301304816231</v>
      </c>
      <c r="K2833">
        <f t="shared" si="154"/>
        <v>695.27200931346999</v>
      </c>
    </row>
    <row r="2834" spans="1:11">
      <c r="A2834" s="862">
        <v>43237</v>
      </c>
      <c r="B2834">
        <v>8377.0400000000009</v>
      </c>
      <c r="C2834">
        <v>5475.6195159999997</v>
      </c>
      <c r="D2834">
        <v>1.5042690000000001</v>
      </c>
      <c r="E2834">
        <f>LN(D2834/参数实验室!$E$53)/参数实验室!$E$55</f>
        <v>-0.21126670837153574</v>
      </c>
      <c r="F2834">
        <f t="shared" si="155"/>
        <v>0.65364609886069536</v>
      </c>
      <c r="G2834">
        <f>LN(F2834/参数实验室!$E$58)/参数实验室!$E$59</f>
        <v>-0.41369229914320066</v>
      </c>
      <c r="H2834">
        <f>INDEX(神经网络!$F$10:$BN$70,MATCH(ROUND(G2834*2,1)/2,神经网络!$D$10:$D$70,0),MATCH(ROUND(E2834*2,1)/2,神经网络!$F$8:$BN$8,0))</f>
        <v>-0.74742775007852091</v>
      </c>
      <c r="I2834">
        <f t="shared" si="152"/>
        <v>2262722.8056586562</v>
      </c>
      <c r="J2834">
        <f t="shared" si="153"/>
        <v>3342.6599098200381</v>
      </c>
      <c r="K2834">
        <f t="shared" si="154"/>
        <v>676.92282993290712</v>
      </c>
    </row>
    <row r="2835" spans="1:11">
      <c r="A2835" s="862">
        <v>43238</v>
      </c>
      <c r="B2835">
        <v>8053.8</v>
      </c>
      <c r="C2835">
        <v>5521.8665460000002</v>
      </c>
      <c r="D2835">
        <v>1.5392870000000001</v>
      </c>
      <c r="E2835">
        <f>LN(D2835/参数实验室!$E$53)/参数实验室!$E$55</f>
        <v>-0.18411792437026339</v>
      </c>
      <c r="F2835">
        <f t="shared" si="155"/>
        <v>0.685622506891157</v>
      </c>
      <c r="G2835">
        <f>LN(F2835/参数实验室!$E$58)/参数实验室!$E$59</f>
        <v>-0.3886246806269516</v>
      </c>
      <c r="H2835">
        <f>INDEX(神经网络!$F$10:$BN$70,MATCH(ROUND(G2835*2,1)/2,神经网络!$D$10:$D$70,0),MATCH(ROUND(E2835*2,1)/2,神经网络!$F$8:$BN$8,0))</f>
        <v>-0.74742775007852091</v>
      </c>
      <c r="I2835">
        <f t="shared" si="152"/>
        <v>2327981.0042230608</v>
      </c>
      <c r="J2835">
        <f t="shared" si="153"/>
        <v>3213.6786241570553</v>
      </c>
      <c r="K2835">
        <f t="shared" si="154"/>
        <v>724.39757563925298</v>
      </c>
    </row>
    <row r="2836" spans="1:11">
      <c r="A2836" s="862">
        <v>43239</v>
      </c>
      <c r="B2836">
        <v>8254.0300000000007</v>
      </c>
      <c r="C2836">
        <v>5614.0383169999996</v>
      </c>
      <c r="D2836">
        <v>1.5382180000000001</v>
      </c>
      <c r="E2836">
        <f>LN(D2836/参数实验室!$E$53)/参数实验室!$E$55</f>
        <v>-0.18493752093860641</v>
      </c>
      <c r="F2836">
        <f t="shared" si="155"/>
        <v>0.68015724646021392</v>
      </c>
      <c r="G2836">
        <f>LN(F2836/参数实验室!$E$58)/参数实验室!$E$59</f>
        <v>-0.39282518123805427</v>
      </c>
      <c r="H2836">
        <f>INDEX(神经网络!$F$10:$BN$70,MATCH(ROUND(G2836*2,1)/2,神经网络!$D$10:$D$70,0),MATCH(ROUND(E2836*2,1)/2,神经网络!$F$8:$BN$8,0))</f>
        <v>-0.74742775007852091</v>
      </c>
      <c r="I2836">
        <f t="shared" si="152"/>
        <v>2284721.9562840303</v>
      </c>
      <c r="J2836">
        <f t="shared" si="153"/>
        <v>3293.5756753521396</v>
      </c>
      <c r="K2836">
        <f t="shared" si="154"/>
        <v>693.69043905139802</v>
      </c>
    </row>
    <row r="2837" spans="1:11">
      <c r="A2837" s="862">
        <v>43240</v>
      </c>
      <c r="B2837">
        <v>8277.4699999999993</v>
      </c>
      <c r="C2837">
        <v>5589.4141550000004</v>
      </c>
      <c r="D2837">
        <v>1.590363</v>
      </c>
      <c r="E2837">
        <f>LN(D2837/参数实验室!$E$53)/参数实验室!$E$55</f>
        <v>-0.14560727478379981</v>
      </c>
      <c r="F2837">
        <f t="shared" si="155"/>
        <v>0.67525634704807158</v>
      </c>
      <c r="G2837">
        <f>LN(F2837/参数实验室!$E$58)/参数实验室!$E$59</f>
        <v>-0.39662072835885559</v>
      </c>
      <c r="H2837">
        <f>INDEX(神经网络!$F$10:$BN$70,MATCH(ROUND(G2837*2,1)/2,神经网络!$D$10:$D$70,0),MATCH(ROUND(E2837*2,1)/2,神经网络!$F$8:$BN$8,0))</f>
        <v>-0.7053497721306704</v>
      </c>
      <c r="I2837">
        <f t="shared" si="152"/>
        <v>2279872.4878400075</v>
      </c>
      <c r="J2837">
        <f t="shared" si="153"/>
        <v>3302.928853597221</v>
      </c>
      <c r="K2837">
        <f t="shared" si="154"/>
        <v>690.25782537126031</v>
      </c>
    </row>
    <row r="2838" spans="1:11">
      <c r="A2838" s="862">
        <v>43241</v>
      </c>
      <c r="B2838">
        <v>8500.56</v>
      </c>
      <c r="C2838">
        <v>5599.0265040000004</v>
      </c>
      <c r="D2838">
        <v>1.5688340000000001</v>
      </c>
      <c r="E2838">
        <f>LN(D2838/参数实验室!$E$53)/参数实验室!$E$55</f>
        <v>-0.16168686765338877</v>
      </c>
      <c r="F2838">
        <f t="shared" si="155"/>
        <v>0.6586656060306616</v>
      </c>
      <c r="G2838">
        <f>LN(F2838/参数实验室!$E$58)/参数实验室!$E$59</f>
        <v>-0.40967721420497949</v>
      </c>
      <c r="H2838">
        <f>INDEX(神经网络!$F$10:$BN$70,MATCH(ROUND(G2838*2,1)/2,神经网络!$D$10:$D$70,0),MATCH(ROUND(E2838*2,1)/2,神经网络!$F$8:$BN$8,0))</f>
        <v>-0.7053497721306704</v>
      </c>
      <c r="I2838">
        <f t="shared" si="152"/>
        <v>2236531.6226903154</v>
      </c>
      <c r="J2838">
        <f t="shared" si="153"/>
        <v>3391.9476477395137</v>
      </c>
      <c r="K2838">
        <f t="shared" si="154"/>
        <v>659.36501826046788</v>
      </c>
    </row>
    <row r="2839" spans="1:11">
      <c r="A2839" s="862">
        <v>43242</v>
      </c>
      <c r="B2839">
        <v>8357.8799999999992</v>
      </c>
      <c r="C2839">
        <v>5635.2088979999999</v>
      </c>
      <c r="D2839">
        <v>1.497171</v>
      </c>
      <c r="E2839">
        <f>LN(D2839/参数实验室!$E$53)/参数实验室!$E$55</f>
        <v>-0.21684663276538049</v>
      </c>
      <c r="F2839">
        <f t="shared" si="155"/>
        <v>0.6742390292753665</v>
      </c>
      <c r="G2839">
        <f>LN(F2839/参数实验室!$E$58)/参数实验室!$E$59</f>
        <v>-0.39741205148098846</v>
      </c>
      <c r="H2839">
        <f>INDEX(神经网络!$F$10:$BN$70,MATCH(ROUND(G2839*2,1)/2,神经网络!$D$10:$D$70,0),MATCH(ROUND(E2839*2,1)/2,神经网络!$F$8:$BN$8,0))</f>
        <v>-0.74742775007852091</v>
      </c>
      <c r="I2839">
        <f t="shared" ref="I2839:I2902" si="156">I2838*(1+(B2839-B2838)/B2838*H2838)</f>
        <v>2263010.2298889728</v>
      </c>
      <c r="J2839">
        <f t="shared" ref="J2839:J2902" si="157">J2838*B2839/B2838</f>
        <v>3335.0145644627091</v>
      </c>
      <c r="K2839">
        <f t="shared" ref="K2839:K2902" si="158">I2839/J2839</f>
        <v>678.56082369270177</v>
      </c>
    </row>
    <row r="2840" spans="1:11">
      <c r="A2840" s="862">
        <v>43243</v>
      </c>
      <c r="B2840">
        <v>7974.42</v>
      </c>
      <c r="C2840">
        <v>5603.122883</v>
      </c>
      <c r="D2840">
        <v>1.408102</v>
      </c>
      <c r="E2840">
        <f>LN(D2840/参数实验室!$E$53)/参数实验室!$E$55</f>
        <v>-0.28920636038685565</v>
      </c>
      <c r="F2840">
        <f t="shared" si="155"/>
        <v>0.70263704231781121</v>
      </c>
      <c r="G2840">
        <f>LN(F2840/参数实验室!$E$58)/参数实验室!$E$59</f>
        <v>-0.37575879414667823</v>
      </c>
      <c r="H2840">
        <f>INDEX(神经网络!$F$10:$BN$70,MATCH(ROUND(G2840*2,1)/2,神经网络!$D$10:$D$70,0),MATCH(ROUND(E2840*2,1)/2,神经网络!$F$8:$BN$8,0))</f>
        <v>-0.81957436096135405</v>
      </c>
      <c r="I2840">
        <f t="shared" si="156"/>
        <v>2340613.4373664311</v>
      </c>
      <c r="J2840">
        <f t="shared" si="157"/>
        <v>3182.0039104584798</v>
      </c>
      <c r="K2840">
        <f t="shared" si="158"/>
        <v>735.57842894956821</v>
      </c>
    </row>
    <row r="2841" spans="1:11">
      <c r="A2841" s="862">
        <v>43244</v>
      </c>
      <c r="B2841">
        <v>7704.68</v>
      </c>
      <c r="C2841">
        <v>5666.0428009999996</v>
      </c>
      <c r="D2841">
        <v>1.4182650000000001</v>
      </c>
      <c r="E2841">
        <f>LN(D2841/参数实验室!$E$53)/参数实验室!$E$55</f>
        <v>-0.28072205251483068</v>
      </c>
      <c r="F2841">
        <f t="shared" si="155"/>
        <v>0.73540274235918945</v>
      </c>
      <c r="G2841">
        <f>LN(F2841/参数实验室!$E$58)/参数实验室!$E$59</f>
        <v>-0.35183708174620165</v>
      </c>
      <c r="H2841">
        <f>INDEX(神经网络!$F$10:$BN$70,MATCH(ROUND(G2841*2,1)/2,神经网络!$D$10:$D$70,0),MATCH(ROUND(E2841*2,1)/2,神经网络!$F$8:$BN$8,0))</f>
        <v>-0.74501997041896928</v>
      </c>
      <c r="I2841">
        <f t="shared" si="156"/>
        <v>2405501.4249608093</v>
      </c>
      <c r="J2841">
        <f t="shared" si="157"/>
        <v>3074.3705358924212</v>
      </c>
      <c r="K2841">
        <f t="shared" si="158"/>
        <v>782.43705398462839</v>
      </c>
    </row>
    <row r="2842" spans="1:11">
      <c r="A2842" s="862">
        <v>43245</v>
      </c>
      <c r="B2842">
        <v>7636.52</v>
      </c>
      <c r="C2842">
        <v>5469.3911230000003</v>
      </c>
      <c r="D2842">
        <v>1.391505</v>
      </c>
      <c r="E2842">
        <f>LN(D2842/参数实验室!$E$53)/参数实验室!$E$55</f>
        <v>-0.30319446227387548</v>
      </c>
      <c r="F2842">
        <f t="shared" si="155"/>
        <v>0.71621512455935421</v>
      </c>
      <c r="G2842">
        <f>LN(F2842/参数实验室!$E$58)/参数实验室!$E$59</f>
        <v>-0.36571302744920053</v>
      </c>
      <c r="H2842">
        <f>INDEX(神经网络!$F$10:$BN$70,MATCH(ROUND(G2842*2,1)/2,神经网络!$D$10:$D$70,0),MATCH(ROUND(E2842*2,1)/2,神经网络!$F$8:$BN$8,0))</f>
        <v>-0.74501997041896928</v>
      </c>
      <c r="I2842">
        <f t="shared" si="156"/>
        <v>2421355.7774177361</v>
      </c>
      <c r="J2842">
        <f t="shared" si="157"/>
        <v>3047.1728981285651</v>
      </c>
      <c r="K2842">
        <f t="shared" si="158"/>
        <v>794.62369165360542</v>
      </c>
    </row>
    <row r="2843" spans="1:11">
      <c r="A2843" s="862">
        <v>43246</v>
      </c>
      <c r="B2843">
        <v>7457.9</v>
      </c>
      <c r="C2843">
        <v>5395.1667770000004</v>
      </c>
      <c r="D2843">
        <v>1.373605</v>
      </c>
      <c r="E2843">
        <f>LN(D2843/参数实验室!$E$53)/参数实验室!$E$55</f>
        <v>-0.3184689924462113</v>
      </c>
      <c r="F2843">
        <f t="shared" si="155"/>
        <v>0.72341634736319882</v>
      </c>
      <c r="G2843">
        <f>LN(F2843/参数实验室!$E$58)/参数实验室!$E$59</f>
        <v>-0.36046220805362539</v>
      </c>
      <c r="H2843">
        <f>INDEX(神经网络!$F$10:$BN$70,MATCH(ROUND(G2843*2,1)/2,神经网络!$D$10:$D$70,0),MATCH(ROUND(E2843*2,1)/2,神经网络!$F$8:$BN$8,0))</f>
        <v>-0.74501997041896928</v>
      </c>
      <c r="I2843">
        <f t="shared" si="156"/>
        <v>2463550.7891684375</v>
      </c>
      <c r="J2843">
        <f t="shared" si="157"/>
        <v>2975.8988069111351</v>
      </c>
      <c r="K2843">
        <f t="shared" si="158"/>
        <v>827.83419363829296</v>
      </c>
    </row>
    <row r="2844" spans="1:11">
      <c r="A2844" s="862">
        <v>43247</v>
      </c>
      <c r="B2844">
        <v>7326.04</v>
      </c>
      <c r="C2844">
        <v>5318.7899859999998</v>
      </c>
      <c r="D2844">
        <v>1.3764479999999999</v>
      </c>
      <c r="E2844">
        <f>LN(D2844/参数实验室!$E$53)/参数实验室!$E$55</f>
        <v>-0.31602973788095201</v>
      </c>
      <c r="F2844">
        <f t="shared" si="155"/>
        <v>0.72601159507728596</v>
      </c>
      <c r="G2844">
        <f>LN(F2844/参数实验室!$E$58)/参数实验室!$E$59</f>
        <v>-0.35858266969049968</v>
      </c>
      <c r="H2844">
        <f>INDEX(神经网络!$F$10:$BN$70,MATCH(ROUND(G2844*2,1)/2,神经网络!$D$10:$D$70,0),MATCH(ROUND(E2844*2,1)/2,神经网络!$F$8:$BN$8,0))</f>
        <v>-0.74501997041896928</v>
      </c>
      <c r="I2844">
        <f t="shared" si="156"/>
        <v>2496001.6296900907</v>
      </c>
      <c r="J2844">
        <f t="shared" si="157"/>
        <v>2923.2831890187922</v>
      </c>
      <c r="K2844">
        <f t="shared" si="158"/>
        <v>853.83504378441023</v>
      </c>
    </row>
    <row r="2845" spans="1:11">
      <c r="A2845" s="862">
        <v>43248</v>
      </c>
      <c r="B2845">
        <v>7232.68</v>
      </c>
      <c r="C2845">
        <v>5223.0381740000003</v>
      </c>
      <c r="D2845">
        <v>1.335974</v>
      </c>
      <c r="E2845">
        <f>LN(D2845/参数实验室!$E$53)/参数实验室!$E$55</f>
        <v>-0.3512402450874918</v>
      </c>
      <c r="F2845">
        <f t="shared" si="155"/>
        <v>0.72214423616142287</v>
      </c>
      <c r="G2845">
        <f>LN(F2845/参数实验室!$E$58)/参数实验室!$E$59</f>
        <v>-0.36138596439765491</v>
      </c>
      <c r="H2845">
        <f>INDEX(神经网络!$F$10:$BN$70,MATCH(ROUND(G2845*2,1)/2,神经网络!$D$10:$D$70,0),MATCH(ROUND(E2845*2,1)/2,神经网络!$F$8:$BN$8,0))</f>
        <v>-0.78319026392857838</v>
      </c>
      <c r="I2845">
        <f t="shared" si="156"/>
        <v>2519699.2281459048</v>
      </c>
      <c r="J2845">
        <f t="shared" si="157"/>
        <v>2886.0300865887216</v>
      </c>
      <c r="K2845">
        <f t="shared" si="158"/>
        <v>873.06755388824843</v>
      </c>
    </row>
    <row r="2846" spans="1:11">
      <c r="A2846" s="862">
        <v>43249</v>
      </c>
      <c r="B2846">
        <v>7132.14</v>
      </c>
      <c r="C2846">
        <v>5290.7805550000003</v>
      </c>
      <c r="D2846">
        <v>1.4008860000000001</v>
      </c>
      <c r="E2846">
        <f>LN(D2846/参数实验室!$E$53)/参数实验室!$E$55</f>
        <v>-0.29526770214781151</v>
      </c>
      <c r="F2846">
        <f t="shared" si="155"/>
        <v>0.74182230789075931</v>
      </c>
      <c r="G2846">
        <f>LN(F2846/参数实验室!$E$58)/参数实验室!$E$59</f>
        <v>-0.34727534467878318</v>
      </c>
      <c r="H2846">
        <f>INDEX(神经网络!$F$10:$BN$70,MATCH(ROUND(G2846*2,1)/2,神经网络!$D$10:$D$70,0),MATCH(ROUND(E2846*2,1)/2,神经网络!$F$8:$BN$8,0))</f>
        <v>-0.74501997041896928</v>
      </c>
      <c r="I2846">
        <f t="shared" si="156"/>
        <v>2547131.1107204305</v>
      </c>
      <c r="J2846">
        <f t="shared" si="157"/>
        <v>2845.9119747815312</v>
      </c>
      <c r="K2846">
        <f t="shared" si="158"/>
        <v>895.014017752943</v>
      </c>
    </row>
    <row r="2847" spans="1:11">
      <c r="A2847" s="862">
        <v>43250</v>
      </c>
      <c r="B2847">
        <v>7547.04</v>
      </c>
      <c r="C2847">
        <v>5226.8561570000002</v>
      </c>
      <c r="D2847">
        <v>1.386647</v>
      </c>
      <c r="E2847">
        <f>LN(D2847/参数实验室!$E$53)/参数实验室!$E$55</f>
        <v>-0.30732040433954316</v>
      </c>
      <c r="F2847">
        <f t="shared" si="155"/>
        <v>0.69257035301257186</v>
      </c>
      <c r="G2847">
        <f>LN(F2847/参数实验室!$E$58)/参数实验室!$E$59</f>
        <v>-0.38333277101657853</v>
      </c>
      <c r="H2847">
        <f>INDEX(神经网络!$F$10:$BN$70,MATCH(ROUND(G2847*2,1)/2,神经网络!$D$10:$D$70,0),MATCH(ROUND(E2847*2,1)/2,神经网络!$F$8:$BN$8,0))</f>
        <v>-0.81957436096135405</v>
      </c>
      <c r="I2847">
        <f t="shared" si="156"/>
        <v>2436737.7919238526</v>
      </c>
      <c r="J2847">
        <f t="shared" si="157"/>
        <v>3011.4680180359901</v>
      </c>
      <c r="K2847">
        <f t="shared" si="158"/>
        <v>809.15280432333361</v>
      </c>
    </row>
    <row r="2848" spans="1:11">
      <c r="A2848" s="862">
        <v>43251</v>
      </c>
      <c r="B2848">
        <v>7549.99</v>
      </c>
      <c r="C2848">
        <v>5187.7491019999998</v>
      </c>
      <c r="D2848">
        <v>1.406892</v>
      </c>
      <c r="E2848">
        <f>LN(D2848/参数实验室!$E$53)/参数实验室!$E$55</f>
        <v>-0.2902205732151053</v>
      </c>
      <c r="F2848">
        <f t="shared" si="155"/>
        <v>0.6871199964503264</v>
      </c>
      <c r="G2848">
        <f>LN(F2848/参数实验室!$E$58)/参数实验室!$E$59</f>
        <v>-0.38747958056709791</v>
      </c>
      <c r="H2848">
        <f>INDEX(神经网络!$F$10:$BN$70,MATCH(ROUND(G2848*2,1)/2,神经网络!$D$10:$D$70,0),MATCH(ROUND(E2848*2,1)/2,神经网络!$F$8:$BN$8,0))</f>
        <v>-0.81957436096135405</v>
      </c>
      <c r="I2848">
        <f t="shared" si="156"/>
        <v>2435957.1667959872</v>
      </c>
      <c r="J2848">
        <f t="shared" si="157"/>
        <v>3012.6451458441384</v>
      </c>
      <c r="K2848">
        <f t="shared" si="158"/>
        <v>808.57752867320721</v>
      </c>
    </row>
    <row r="2849" spans="1:11">
      <c r="A2849" s="862">
        <v>43252</v>
      </c>
      <c r="B2849">
        <v>7556.43</v>
      </c>
      <c r="C2849">
        <v>5101.970851</v>
      </c>
      <c r="D2849">
        <v>1.415241</v>
      </c>
      <c r="E2849">
        <f>LN(D2849/参数实验室!$E$53)/参数实验室!$E$55</f>
        <v>-0.28324018740795298</v>
      </c>
      <c r="F2849">
        <f t="shared" si="155"/>
        <v>0.67518270545747128</v>
      </c>
      <c r="G2849">
        <f>LN(F2849/参数实验室!$E$58)/参数实验室!$E$59</f>
        <v>-0.39667797061133958</v>
      </c>
      <c r="H2849">
        <f>INDEX(神经网络!$F$10:$BN$70,MATCH(ROUND(G2849*2,1)/2,神经网络!$D$10:$D$70,0),MATCH(ROUND(E2849*2,1)/2,神经网络!$F$8:$BN$8,0))</f>
        <v>-0.81957436096135405</v>
      </c>
      <c r="I2849">
        <f t="shared" si="156"/>
        <v>2434254.2340283021</v>
      </c>
      <c r="J2849">
        <f t="shared" si="157"/>
        <v>3015.2148757032824</v>
      </c>
      <c r="K2849">
        <f t="shared" si="158"/>
        <v>807.3236350893651</v>
      </c>
    </row>
    <row r="2850" spans="1:11">
      <c r="A2850" s="862">
        <v>43253</v>
      </c>
      <c r="B2850">
        <v>7501.66</v>
      </c>
      <c r="C2850">
        <v>5100.4428470000003</v>
      </c>
      <c r="D2850">
        <v>1.437303</v>
      </c>
      <c r="E2850">
        <f>LN(D2850/参数实验室!$E$53)/参数实验室!$E$55</f>
        <v>-0.26499104905686388</v>
      </c>
      <c r="F2850">
        <f t="shared" si="155"/>
        <v>0.67990855983875575</v>
      </c>
      <c r="G2850">
        <f>LN(F2850/参数实验室!$E$58)/参数实验室!$E$59</f>
        <v>-0.39301711927455629</v>
      </c>
      <c r="H2850">
        <f>INDEX(神经网络!$F$10:$BN$70,MATCH(ROUND(G2850*2,1)/2,神经网络!$D$10:$D$70,0),MATCH(ROUND(E2850*2,1)/2,神经网络!$F$8:$BN$8,0))</f>
        <v>-0.78669196140639597</v>
      </c>
      <c r="I2850">
        <f t="shared" si="156"/>
        <v>2448714.636316488</v>
      </c>
      <c r="J2850">
        <f t="shared" si="157"/>
        <v>2993.3602011092917</v>
      </c>
      <c r="K2850">
        <f t="shared" si="158"/>
        <v>818.04877188152409</v>
      </c>
    </row>
    <row r="2851" spans="1:11">
      <c r="A2851" s="862">
        <v>43254</v>
      </c>
      <c r="B2851">
        <v>7656.1</v>
      </c>
      <c r="C2851">
        <v>5019.8396110000003</v>
      </c>
      <c r="D2851">
        <v>1.4491959999999999</v>
      </c>
      <c r="E2851">
        <f>LN(D2851/参数实验室!$E$53)/参数实验室!$E$55</f>
        <v>-0.2552693171401923</v>
      </c>
      <c r="F2851">
        <f t="shared" si="155"/>
        <v>0.65566536630921746</v>
      </c>
      <c r="G2851">
        <f>LN(F2851/参数实验室!$E$58)/参数实验室!$E$59</f>
        <v>-0.41207340012203919</v>
      </c>
      <c r="H2851">
        <f>INDEX(神经网络!$F$10:$BN$70,MATCH(ROUND(G2851*2,1)/2,神经网络!$D$10:$D$70,0),MATCH(ROUND(E2851*2,1)/2,神经网络!$F$8:$BN$8,0))</f>
        <v>-0.78669196140639597</v>
      </c>
      <c r="I2851">
        <f t="shared" si="156"/>
        <v>2409055.3124443311</v>
      </c>
      <c r="J2851">
        <f t="shared" si="157"/>
        <v>3054.985834563663</v>
      </c>
      <c r="K2851">
        <f t="shared" si="158"/>
        <v>788.56513349051625</v>
      </c>
    </row>
    <row r="2852" spans="1:11">
      <c r="A2852" s="862">
        <v>43255</v>
      </c>
      <c r="B2852">
        <v>7622.28</v>
      </c>
      <c r="C2852">
        <v>4950.7810499999996</v>
      </c>
      <c r="D2852">
        <v>1.4095279999999999</v>
      </c>
      <c r="E2852">
        <f>LN(D2852/参数实验室!$E$53)/参数实验室!$E$55</f>
        <v>-0.28801221618088152</v>
      </c>
      <c r="F2852">
        <f t="shared" si="155"/>
        <v>0.64951445630441285</v>
      </c>
      <c r="G2852">
        <f>LN(F2852/参数实验室!$E$58)/参数实验室!$E$59</f>
        <v>-0.41702038724038254</v>
      </c>
      <c r="H2852">
        <f>INDEX(神经网络!$F$10:$BN$70,MATCH(ROUND(G2852*2,1)/2,神经网络!$D$10:$D$70,0),MATCH(ROUND(E2852*2,1)/2,神经网络!$F$8:$BN$8,0))</f>
        <v>-0.81957436096135405</v>
      </c>
      <c r="I2852">
        <f t="shared" si="156"/>
        <v>2417427.0863319808</v>
      </c>
      <c r="J2852">
        <f t="shared" si="157"/>
        <v>3041.4907625394017</v>
      </c>
      <c r="K2852">
        <f t="shared" si="158"/>
        <v>794.81651435746016</v>
      </c>
    </row>
    <row r="2853" spans="1:11">
      <c r="A2853" s="862">
        <v>43256</v>
      </c>
      <c r="B2853">
        <v>7436.43</v>
      </c>
      <c r="C2853">
        <v>4832.9054770000002</v>
      </c>
      <c r="D2853">
        <v>1.4337200000000001</v>
      </c>
      <c r="E2853">
        <f>LN(D2853/参数实验室!$E$53)/参数实验室!$E$55</f>
        <v>-0.26793568451792538</v>
      </c>
      <c r="F2853">
        <f t="shared" si="155"/>
        <v>0.64989591470638464</v>
      </c>
      <c r="G2853">
        <f>LN(F2853/参数实验室!$E$58)/参数实验室!$E$59</f>
        <v>-0.41671223210362168</v>
      </c>
      <c r="H2853">
        <f>INDEX(神经网络!$F$10:$BN$70,MATCH(ROUND(G2853*2,1)/2,神经网络!$D$10:$D$70,0),MATCH(ROUND(E2853*2,1)/2,神经网络!$F$8:$BN$8,0))</f>
        <v>-0.78669196140639597</v>
      </c>
      <c r="I2853">
        <f t="shared" si="156"/>
        <v>2465735.1260614325</v>
      </c>
      <c r="J2853">
        <f t="shared" si="157"/>
        <v>2967.3317106260706</v>
      </c>
      <c r="K2853">
        <f t="shared" si="158"/>
        <v>830.96039355208882</v>
      </c>
    </row>
    <row r="2854" spans="1:11">
      <c r="A2854" s="862">
        <v>43257</v>
      </c>
      <c r="B2854">
        <v>7638.11</v>
      </c>
      <c r="C2854">
        <v>4843.8898600000002</v>
      </c>
      <c r="D2854">
        <v>1.4413309999999999</v>
      </c>
      <c r="E2854">
        <f>LN(D2854/参数实验室!$E$53)/参数实验室!$E$55</f>
        <v>-0.26168944894502061</v>
      </c>
      <c r="F2854">
        <f t="shared" si="155"/>
        <v>0.63417388071132785</v>
      </c>
      <c r="G2854">
        <f>LN(F2854/参数实验室!$E$58)/参数实验室!$E$59</f>
        <v>-0.42956540492106321</v>
      </c>
      <c r="H2854">
        <f>INDEX(神经网络!$F$10:$BN$70,MATCH(ROUND(G2854*2,1)/2,神经网络!$D$10:$D$70,0),MATCH(ROUND(E2854*2,1)/2,神经网络!$F$8:$BN$8,0))</f>
        <v>-0.86116032703564993</v>
      </c>
      <c r="I2854">
        <f t="shared" si="156"/>
        <v>2413127.4069206081</v>
      </c>
      <c r="J2854">
        <f t="shared" si="157"/>
        <v>3047.8073500658375</v>
      </c>
      <c r="K2854">
        <f t="shared" si="158"/>
        <v>791.75851021833148</v>
      </c>
    </row>
    <row r="2855" spans="1:11">
      <c r="A2855" s="862">
        <v>43258</v>
      </c>
      <c r="B2855">
        <v>7711.17</v>
      </c>
      <c r="C2855">
        <v>4833.0704990000004</v>
      </c>
      <c r="D2855">
        <v>1.444502</v>
      </c>
      <c r="E2855">
        <f>LN(D2855/参数实验室!$E$53)/参数实验室!$E$55</f>
        <v>-0.25909678399021541</v>
      </c>
      <c r="F2855">
        <f t="shared" si="155"/>
        <v>0.62676228108056242</v>
      </c>
      <c r="G2855">
        <f>LN(F2855/参数实验室!$E$58)/参数实验室!$E$59</f>
        <v>-0.43573550765833152</v>
      </c>
      <c r="H2855">
        <f>INDEX(神经网络!$F$10:$BN$70,MATCH(ROUND(G2855*2,1)/2,神经网络!$D$10:$D$70,0),MATCH(ROUND(E2855*2,1)/2,神经网络!$F$8:$BN$8,0))</f>
        <v>-0.86116032703564993</v>
      </c>
      <c r="I2855">
        <f t="shared" si="156"/>
        <v>2393250.0779451742</v>
      </c>
      <c r="J2855">
        <f t="shared" si="157"/>
        <v>3076.960217070347</v>
      </c>
      <c r="K2855">
        <f t="shared" si="158"/>
        <v>777.79688689763077</v>
      </c>
    </row>
    <row r="2856" spans="1:11">
      <c r="A2856" s="862">
        <v>43259</v>
      </c>
      <c r="B2856">
        <v>7652.63</v>
      </c>
      <c r="C2856">
        <v>4883.1396450000002</v>
      </c>
      <c r="D2856">
        <v>1.437122</v>
      </c>
      <c r="E2856">
        <f>LN(D2856/参数实验室!$E$53)/参数实验室!$E$55</f>
        <v>-0.26513962509376959</v>
      </c>
      <c r="F2856">
        <f t="shared" si="155"/>
        <v>0.63809953506180228</v>
      </c>
      <c r="G2856">
        <f>LN(F2856/参数实验室!$E$58)/参数实验室!$E$59</f>
        <v>-0.42632647518976796</v>
      </c>
      <c r="H2856">
        <f>INDEX(神经网络!$F$10:$BN$70,MATCH(ROUND(G2856*2,1)/2,神经网络!$D$10:$D$70,0),MATCH(ROUND(E2856*2,1)/2,神经网络!$F$8:$BN$8,0))</f>
        <v>-0.86116032703564993</v>
      </c>
      <c r="I2856">
        <f t="shared" si="156"/>
        <v>2408896.1215467509</v>
      </c>
      <c r="J2856">
        <f t="shared" si="157"/>
        <v>3053.6012130401809</v>
      </c>
      <c r="K2856">
        <f t="shared" si="158"/>
        <v>788.87056740079095</v>
      </c>
    </row>
    <row r="2857" spans="1:11">
      <c r="A2857" s="862">
        <v>43260</v>
      </c>
      <c r="B2857">
        <v>7675.77</v>
      </c>
      <c r="C2857">
        <v>4919.5499120000004</v>
      </c>
      <c r="D2857">
        <v>1.4251819999999999</v>
      </c>
      <c r="E2857">
        <f>LN(D2857/参数实验室!$E$53)/参数实验室!$E$55</f>
        <v>-0.27498228012929343</v>
      </c>
      <c r="F2857">
        <f t="shared" si="155"/>
        <v>0.6409194011805982</v>
      </c>
      <c r="G2857">
        <f>LN(F2857/参数实验室!$E$58)/参数实验室!$E$59</f>
        <v>-0.42401216929567076</v>
      </c>
      <c r="H2857">
        <f>INDEX(神经网络!$F$10:$BN$70,MATCH(ROUND(G2857*2,1)/2,神经网络!$D$10:$D$70,0),MATCH(ROUND(E2857*2,1)/2,神经网络!$F$8:$BN$8,0))</f>
        <v>-0.78669196140639597</v>
      </c>
      <c r="I2857">
        <f t="shared" si="156"/>
        <v>2402623.4185465984</v>
      </c>
      <c r="J2857">
        <f t="shared" si="157"/>
        <v>3062.83468337257</v>
      </c>
      <c r="K2857">
        <f t="shared" si="158"/>
        <v>784.44436834605938</v>
      </c>
    </row>
    <row r="2858" spans="1:11">
      <c r="A2858" s="862">
        <v>43261</v>
      </c>
      <c r="B2858">
        <v>7337.87</v>
      </c>
      <c r="C2858">
        <v>4921.0066820000002</v>
      </c>
      <c r="D2858">
        <v>1.27552</v>
      </c>
      <c r="E2858">
        <f>LN(D2858/参数实验室!$E$53)/参数实验室!$E$55</f>
        <v>-0.40587069542535148</v>
      </c>
      <c r="F2858">
        <f t="shared" si="155"/>
        <v>0.67063148870176226</v>
      </c>
      <c r="G2858">
        <f>LN(F2858/参数实验室!$E$58)/参数实验室!$E$59</f>
        <v>-0.40022784195560979</v>
      </c>
      <c r="H2858">
        <f>INDEX(神经网络!$F$10:$BN$70,MATCH(ROUND(G2858*2,1)/2,神经网络!$D$10:$D$70,0),MATCH(ROUND(E2858*2,1)/2,神经网络!$F$8:$BN$8,0))</f>
        <v>-0.88992286610696758</v>
      </c>
      <c r="I2858">
        <f t="shared" si="156"/>
        <v>2485829.8041693079</v>
      </c>
      <c r="J2858">
        <f t="shared" si="157"/>
        <v>2928.0036710426548</v>
      </c>
      <c r="K2858">
        <f t="shared" si="158"/>
        <v>848.9845244231235</v>
      </c>
    </row>
    <row r="2859" spans="1:11">
      <c r="A2859" s="862">
        <v>43262</v>
      </c>
      <c r="B2859">
        <v>6778.59</v>
      </c>
      <c r="C2859">
        <v>5002.9499169999999</v>
      </c>
      <c r="D2859">
        <v>1.297509</v>
      </c>
      <c r="E2859">
        <f>LN(D2859/参数实验室!$E$53)/参数实验室!$E$55</f>
        <v>-0.38570595912135713</v>
      </c>
      <c r="F2859">
        <f t="shared" si="155"/>
        <v>0.73805170647583052</v>
      </c>
      <c r="G2859">
        <f>LN(F2859/参数实验室!$E$58)/参数实验室!$E$59</f>
        <v>-0.34994992327236851</v>
      </c>
      <c r="H2859">
        <f>INDEX(神经网络!$F$10:$BN$70,MATCH(ROUND(G2859*2,1)/2,神经网络!$D$10:$D$70,0),MATCH(ROUND(E2859*2,1)/2,神经网络!$F$8:$BN$8,0))</f>
        <v>-0.81463740894210168</v>
      </c>
      <c r="I2859">
        <f t="shared" si="156"/>
        <v>2654439.6892373995</v>
      </c>
      <c r="J2859">
        <f t="shared" si="157"/>
        <v>2704.8361996727976</v>
      </c>
      <c r="K2859">
        <f t="shared" si="158"/>
        <v>981.36799912634467</v>
      </c>
    </row>
    <row r="2860" spans="1:11">
      <c r="A2860" s="862">
        <v>43263</v>
      </c>
      <c r="B2860">
        <v>6877.72</v>
      </c>
      <c r="C2860">
        <v>5014.401946</v>
      </c>
      <c r="D2860">
        <v>1.23858</v>
      </c>
      <c r="E2860">
        <f>LN(D2860/参数实验室!$E$53)/参数实验室!$E$55</f>
        <v>-0.44054172790542001</v>
      </c>
      <c r="F2860">
        <f t="shared" si="155"/>
        <v>0.72907910557568489</v>
      </c>
      <c r="G2860">
        <f>LN(F2860/参数实验室!$E$58)/参数实验室!$E$59</f>
        <v>-0.35636975241791735</v>
      </c>
      <c r="H2860">
        <f>INDEX(神经网络!$F$10:$BN$70,MATCH(ROUND(G2860*2,1)/2,神经网络!$D$10:$D$70,0),MATCH(ROUND(E2860*2,1)/2,神经网络!$F$8:$BN$8,0))</f>
        <v>-0.85119946159671145</v>
      </c>
      <c r="I2860">
        <f t="shared" si="156"/>
        <v>2622816.697736823</v>
      </c>
      <c r="J2860">
        <f t="shared" si="157"/>
        <v>2744.3916842903309</v>
      </c>
      <c r="K2860">
        <f t="shared" si="158"/>
        <v>955.70057027594225</v>
      </c>
    </row>
    <row r="2861" spans="1:11">
      <c r="A2861" s="862">
        <v>43264</v>
      </c>
      <c r="B2861">
        <v>6600.79</v>
      </c>
      <c r="C2861">
        <v>4980.394988</v>
      </c>
      <c r="D2861">
        <v>1.2009289999999999</v>
      </c>
      <c r="E2861">
        <f>LN(D2861/参数实验室!$E$53)/参数实验室!$E$55</f>
        <v>-0.47696087356542538</v>
      </c>
      <c r="F2861">
        <f t="shared" si="155"/>
        <v>0.75451498805446016</v>
      </c>
      <c r="G2861">
        <f>LN(F2861/参数实验室!$E$58)/参数实验室!$E$59</f>
        <v>-0.33837098293508194</v>
      </c>
      <c r="H2861">
        <f>INDEX(神经网络!$F$10:$BN$70,MATCH(ROUND(G2861*2,1)/2,神经网络!$D$10:$D$70,0),MATCH(ROUND(E2861*2,1)/2,神经网络!$F$8:$BN$8,0))</f>
        <v>-0.88082055726528463</v>
      </c>
      <c r="I2861">
        <f t="shared" si="156"/>
        <v>2712709.474235476</v>
      </c>
      <c r="J2861">
        <f t="shared" si="157"/>
        <v>2633.8893100833957</v>
      </c>
      <c r="K2861">
        <f t="shared" si="158"/>
        <v>1029.9253897460044</v>
      </c>
    </row>
    <row r="2862" spans="1:11">
      <c r="A2862" s="862">
        <v>43265</v>
      </c>
      <c r="B2862">
        <v>6519.79</v>
      </c>
      <c r="C2862">
        <v>4959.6345279999996</v>
      </c>
      <c r="D2862">
        <v>1.2632479999999999</v>
      </c>
      <c r="E2862">
        <f>LN(D2862/参数实验室!$E$53)/参数实验室!$E$55</f>
        <v>-0.4172762626732987</v>
      </c>
      <c r="F2862">
        <f t="shared" si="155"/>
        <v>0.76070464355447021</v>
      </c>
      <c r="G2862">
        <f>LN(F2862/参数实验室!$E$58)/参数实验室!$E$59</f>
        <v>-0.33408291311710886</v>
      </c>
      <c r="H2862">
        <f>INDEX(神经网络!$F$10:$BN$70,MATCH(ROUND(G2862*2,1)/2,神经网络!$D$10:$D$70,0),MATCH(ROUND(E2862*2,1)/2,神经网络!$F$8:$BN$8,0))</f>
        <v>-0.81463740894210168</v>
      </c>
      <c r="I2862">
        <f t="shared" si="156"/>
        <v>2742030.5451882537</v>
      </c>
      <c r="J2862">
        <f t="shared" si="157"/>
        <v>2601.5681736562778</v>
      </c>
      <c r="K2862">
        <f t="shared" si="158"/>
        <v>1053.9914244624881</v>
      </c>
    </row>
    <row r="2863" spans="1:11">
      <c r="A2863" s="862">
        <v>43266</v>
      </c>
      <c r="B2863">
        <v>6615.55</v>
      </c>
      <c r="C2863">
        <v>5045.8320880000001</v>
      </c>
      <c r="D2863">
        <v>1.220971</v>
      </c>
      <c r="E2863">
        <f>LN(D2863/参数实验室!$E$53)/参数实验室!$E$55</f>
        <v>-0.45743475417734381</v>
      </c>
      <c r="F2863">
        <f t="shared" si="155"/>
        <v>0.76272299173916003</v>
      </c>
      <c r="G2863">
        <f>LN(F2863/参数实验室!$E$58)/参数实验室!$E$59</f>
        <v>-0.3326921823723667</v>
      </c>
      <c r="H2863">
        <f>INDEX(神经网络!$F$10:$BN$70,MATCH(ROUND(G2863*2,1)/2,神经网络!$D$10:$D$70,0),MATCH(ROUND(E2863*2,1)/2,神经网络!$F$8:$BN$8,0))</f>
        <v>-0.85119946159671145</v>
      </c>
      <c r="I2863">
        <f t="shared" si="156"/>
        <v>2709221.985301374</v>
      </c>
      <c r="J2863">
        <f t="shared" si="157"/>
        <v>2639.7789393878925</v>
      </c>
      <c r="K2863">
        <f t="shared" si="158"/>
        <v>1026.3063868255513</v>
      </c>
    </row>
    <row r="2864" spans="1:11">
      <c r="A2864" s="862">
        <v>43267</v>
      </c>
      <c r="B2864">
        <v>6515.33</v>
      </c>
      <c r="C2864">
        <v>4937.7131609999997</v>
      </c>
      <c r="D2864">
        <v>1.2395579999999999</v>
      </c>
      <c r="E2864">
        <f>LN(D2864/参数实验室!$E$53)/参数实验室!$E$55</f>
        <v>-0.43961054591918197</v>
      </c>
      <c r="F2864">
        <f t="shared" si="155"/>
        <v>0.75786079308338949</v>
      </c>
      <c r="G2864">
        <f>LN(F2864/参数实验室!$E$58)/参数实验室!$E$59</f>
        <v>-0.33604872654412127</v>
      </c>
      <c r="H2864">
        <f>INDEX(神经网络!$F$10:$BN$70,MATCH(ROUND(G2864*2,1)/2,神经网络!$D$10:$D$70,0),MATCH(ROUND(E2864*2,1)/2,神经网络!$F$8:$BN$8,0))</f>
        <v>-0.85119946159671145</v>
      </c>
      <c r="I2864">
        <f t="shared" si="156"/>
        <v>2744157.2769926772</v>
      </c>
      <c r="J2864">
        <f t="shared" si="157"/>
        <v>2599.7885160209075</v>
      </c>
      <c r="K2864">
        <f t="shared" si="158"/>
        <v>1055.5309634157213</v>
      </c>
    </row>
    <row r="2865" spans="1:11">
      <c r="A2865" s="862">
        <v>43268</v>
      </c>
      <c r="B2865">
        <v>6562.72</v>
      </c>
      <c r="C2865">
        <v>4910.9090480000004</v>
      </c>
      <c r="D2865">
        <v>1.231727</v>
      </c>
      <c r="E2865">
        <f>LN(D2865/参数实验室!$E$53)/参数实验室!$E$55</f>
        <v>-0.44708736755353623</v>
      </c>
      <c r="F2865">
        <f t="shared" si="155"/>
        <v>0.74830391179267142</v>
      </c>
      <c r="G2865">
        <f>LN(F2865/参数实验室!$E$58)/参数实验室!$E$59</f>
        <v>-0.34270939929322997</v>
      </c>
      <c r="H2865">
        <f>INDEX(神经网络!$F$10:$BN$70,MATCH(ROUND(G2865*2,1)/2,神经网络!$D$10:$D$70,0),MATCH(ROUND(E2865*2,1)/2,神经网络!$F$8:$BN$8,0))</f>
        <v>-0.85119946159671145</v>
      </c>
      <c r="I2865">
        <f t="shared" si="156"/>
        <v>2727167.3845279482</v>
      </c>
      <c r="J2865">
        <f t="shared" si="157"/>
        <v>2618.6983759626496</v>
      </c>
      <c r="K2865">
        <f t="shared" si="158"/>
        <v>1041.4209630100775</v>
      </c>
    </row>
    <row r="2866" spans="1:11">
      <c r="A2866" s="862">
        <v>43269</v>
      </c>
      <c r="B2866">
        <v>6488.37</v>
      </c>
      <c r="C2866">
        <v>4881.2425890000004</v>
      </c>
      <c r="D2866">
        <v>1.2805679999999999</v>
      </c>
      <c r="E2866">
        <f>LN(D2866/参数实验室!$E$53)/参数实验室!$E$55</f>
        <v>-0.40121091679644405</v>
      </c>
      <c r="F2866">
        <f t="shared" si="155"/>
        <v>0.75230644815261771</v>
      </c>
      <c r="G2866">
        <f>LN(F2866/参数实验室!$E$58)/参数实验室!$E$59</f>
        <v>-0.33990953541249802</v>
      </c>
      <c r="H2866">
        <f>INDEX(神经网络!$F$10:$BN$70,MATCH(ROUND(G2866*2,1)/2,神经网络!$D$10:$D$70,0),MATCH(ROUND(E2866*2,1)/2,神经网络!$F$8:$BN$8,0))</f>
        <v>-0.81463740894210168</v>
      </c>
      <c r="I2866">
        <f t="shared" si="156"/>
        <v>2753466.4449005481</v>
      </c>
      <c r="J2866">
        <f t="shared" si="157"/>
        <v>2589.0307649335605</v>
      </c>
      <c r="K2866">
        <f t="shared" si="158"/>
        <v>1063.5124472810996</v>
      </c>
    </row>
    <row r="2867" spans="1:11">
      <c r="A2867" s="862">
        <v>43270</v>
      </c>
      <c r="B2867">
        <v>6712.75</v>
      </c>
      <c r="C2867">
        <v>4848.6066419999997</v>
      </c>
      <c r="D2867">
        <v>1.286646</v>
      </c>
      <c r="E2867">
        <f>LN(D2867/参数实验室!$E$53)/参数实验室!$E$55</f>
        <v>-0.3956246636718237</v>
      </c>
      <c r="F2867">
        <f t="shared" si="155"/>
        <v>0.7222981106104055</v>
      </c>
      <c r="G2867">
        <f>LN(F2867/参数实验室!$E$58)/参数实验室!$E$59</f>
        <v>-0.36127414044405576</v>
      </c>
      <c r="H2867">
        <f>INDEX(神经网络!$F$10:$BN$70,MATCH(ROUND(G2867*2,1)/2,神经网络!$D$10:$D$70,0),MATCH(ROUND(E2867*2,1)/2,神经网络!$F$8:$BN$8,0))</f>
        <v>-0.81463740894210168</v>
      </c>
      <c r="I2867">
        <f t="shared" si="156"/>
        <v>2675896.6445167759</v>
      </c>
      <c r="J2867">
        <f t="shared" si="157"/>
        <v>2678.5643031004333</v>
      </c>
      <c r="K2867">
        <f t="shared" si="158"/>
        <v>999.00407147942292</v>
      </c>
    </row>
    <row r="2868" spans="1:11">
      <c r="A2868" s="862">
        <v>43271</v>
      </c>
      <c r="B2868">
        <v>6658.06</v>
      </c>
      <c r="C2868">
        <v>4856.5893329999999</v>
      </c>
      <c r="D2868">
        <v>1.291231</v>
      </c>
      <c r="E2868">
        <f>LN(D2868/参数实验室!$E$53)/参数实验室!$E$55</f>
        <v>-0.39142805202013192</v>
      </c>
      <c r="F2868">
        <f t="shared" si="155"/>
        <v>0.7294300942016142</v>
      </c>
      <c r="G2868">
        <f>LN(F2868/参数实验室!$E$58)/参数实验室!$E$59</f>
        <v>-0.35611714132300082</v>
      </c>
      <c r="H2868">
        <f>INDEX(神经网络!$F$10:$BN$70,MATCH(ROUND(G2868*2,1)/2,神经网络!$D$10:$D$70,0),MATCH(ROUND(E2868*2,1)/2,神经网络!$F$8:$BN$8,0))</f>
        <v>-0.81463740894210168</v>
      </c>
      <c r="I2868">
        <f t="shared" si="156"/>
        <v>2693656.5698069939</v>
      </c>
      <c r="J2868">
        <f t="shared" si="157"/>
        <v>2656.7415506164939</v>
      </c>
      <c r="K2868">
        <f t="shared" si="158"/>
        <v>1013.8948476873612</v>
      </c>
    </row>
    <row r="2869" spans="1:11">
      <c r="A2869" s="862">
        <v>43272</v>
      </c>
      <c r="B2869">
        <v>6773.49</v>
      </c>
      <c r="C2869">
        <v>4799.7090920000001</v>
      </c>
      <c r="D2869">
        <v>1.2846649999999999</v>
      </c>
      <c r="E2869">
        <f>LN(D2869/参数实验室!$E$53)/参数实验室!$E$55</f>
        <v>-0.39744248472785698</v>
      </c>
      <c r="F2869">
        <f t="shared" si="155"/>
        <v>0.70860207839680878</v>
      </c>
      <c r="G2869">
        <f>LN(F2869/参数实验室!$E$58)/参数实验室!$E$59</f>
        <v>-0.37132185372725468</v>
      </c>
      <c r="H2869">
        <f>INDEX(神经网络!$F$10:$BN$70,MATCH(ROUND(G2869*2,1)/2,神经网络!$D$10:$D$70,0),MATCH(ROUND(E2869*2,1)/2,神经网络!$F$8:$BN$8,0))</f>
        <v>-0.81463740894210168</v>
      </c>
      <c r="I2869">
        <f t="shared" si="156"/>
        <v>2655613.3238831731</v>
      </c>
      <c r="J2869">
        <f t="shared" si="157"/>
        <v>2702.8011651570146</v>
      </c>
      <c r="K2869">
        <f t="shared" si="158"/>
        <v>982.54113477448493</v>
      </c>
    </row>
    <row r="2870" spans="1:11">
      <c r="A2870" s="862">
        <v>43273</v>
      </c>
      <c r="B2870">
        <v>6659.2</v>
      </c>
      <c r="C2870">
        <v>4835.335873</v>
      </c>
      <c r="D2870">
        <v>1.1611359999999999</v>
      </c>
      <c r="E2870">
        <f>LN(D2870/参数实验室!$E$53)/参数实验室!$E$55</f>
        <v>-0.51671453221130159</v>
      </c>
      <c r="F2870">
        <f t="shared" si="155"/>
        <v>0.72611362821359926</v>
      </c>
      <c r="G2870">
        <f>LN(F2870/参数实验室!$E$58)/参数实验室!$E$59</f>
        <v>-0.35850891227157805</v>
      </c>
      <c r="H2870">
        <f>INDEX(神经网络!$F$10:$BN$70,MATCH(ROUND(G2870*2,1)/2,神经网络!$D$10:$D$70,0),MATCH(ROUND(E2870*2,1)/2,神经网络!$F$8:$BN$8,0))</f>
        <v>-0.88082055726528463</v>
      </c>
      <c r="I2870">
        <f t="shared" si="156"/>
        <v>2692116.0186685994</v>
      </c>
      <c r="J2870">
        <f t="shared" si="157"/>
        <v>2657.1964406847269</v>
      </c>
      <c r="K2870">
        <f t="shared" si="158"/>
        <v>1013.1415116508564</v>
      </c>
    </row>
    <row r="2871" spans="1:11">
      <c r="A2871" s="862">
        <v>43274</v>
      </c>
      <c r="B2871">
        <v>6078.86</v>
      </c>
      <c r="C2871">
        <v>4784.7997379999997</v>
      </c>
      <c r="D2871">
        <v>1.183846</v>
      </c>
      <c r="E2871">
        <f>LN(D2871/参数实验室!$E$53)/参数实验室!$E$55</f>
        <v>-0.49386315524669261</v>
      </c>
      <c r="F2871">
        <f t="shared" si="155"/>
        <v>0.78712122634836135</v>
      </c>
      <c r="G2871">
        <f>LN(F2871/参数实验室!$E$58)/参数实验室!$E$59</f>
        <v>-0.31616591487033247</v>
      </c>
      <c r="H2871">
        <f>INDEX(神经网络!$F$10:$BN$70,MATCH(ROUND(G2871*2,1)/2,神经网络!$D$10:$D$70,0),MATCH(ROUND(E2871*2,1)/2,神经网络!$F$8:$BN$8,0))</f>
        <v>-0.80391344428749345</v>
      </c>
      <c r="I2871">
        <f t="shared" si="156"/>
        <v>2898768.9932933236</v>
      </c>
      <c r="J2871">
        <f t="shared" si="157"/>
        <v>2425.6254738438188</v>
      </c>
      <c r="K2871">
        <f t="shared" si="158"/>
        <v>1195.0604182515151</v>
      </c>
    </row>
    <row r="2872" spans="1:11">
      <c r="A2872" s="862">
        <v>43275</v>
      </c>
      <c r="B2872">
        <v>5893.52</v>
      </c>
      <c r="C2872">
        <v>4802.0250990000004</v>
      </c>
      <c r="D2872">
        <v>1.179637</v>
      </c>
      <c r="E2872">
        <f>LN(D2872/参数实验室!$E$53)/参数实验室!$E$55</f>
        <v>-0.49806507813185241</v>
      </c>
      <c r="F2872">
        <f t="shared" si="155"/>
        <v>0.81479745534078107</v>
      </c>
      <c r="G2872">
        <f>LN(F2872/参数实验室!$E$58)/参数实验室!$E$59</f>
        <v>-0.29802838216546151</v>
      </c>
      <c r="H2872">
        <f>INDEX(神经网络!$F$10:$BN$70,MATCH(ROUND(G2872*2,1)/2,神经网络!$D$10:$D$70,0),MATCH(ROUND(E2872*2,1)/2,神经网络!$F$8:$BN$8,0))</f>
        <v>-0.80391344428749345</v>
      </c>
      <c r="I2872">
        <f t="shared" si="156"/>
        <v>2969819.9477188019</v>
      </c>
      <c r="J2872">
        <f t="shared" si="157"/>
        <v>2351.6699253820657</v>
      </c>
      <c r="K2872">
        <f t="shared" si="158"/>
        <v>1262.8557756617599</v>
      </c>
    </row>
    <row r="2873" spans="1:11">
      <c r="A2873" s="862">
        <v>43276</v>
      </c>
      <c r="B2873">
        <v>6171.12</v>
      </c>
      <c r="C2873">
        <v>4819.1716420000002</v>
      </c>
      <c r="D2873">
        <v>1.1990719999999999</v>
      </c>
      <c r="E2873">
        <f>LN(D2873/参数实验室!$E$53)/参数实验室!$E$55</f>
        <v>-0.47878654131411341</v>
      </c>
      <c r="F2873">
        <f t="shared" si="155"/>
        <v>0.78092334000959318</v>
      </c>
      <c r="G2873">
        <f>LN(F2873/参数实验室!$E$58)/参数实验室!$E$59</f>
        <v>-0.32031503500902303</v>
      </c>
      <c r="H2873">
        <f>INDEX(神经网络!$F$10:$BN$70,MATCH(ROUND(G2873*2,1)/2,神经网络!$D$10:$D$70,0),MATCH(ROUND(E2873*2,1)/2,神经网络!$F$8:$BN$8,0))</f>
        <v>-0.80391344428749345</v>
      </c>
      <c r="I2873">
        <f t="shared" si="156"/>
        <v>2857363.564500588</v>
      </c>
      <c r="J2873">
        <f t="shared" si="157"/>
        <v>2462.4396472606818</v>
      </c>
      <c r="K2873">
        <f t="shared" si="158"/>
        <v>1160.3791255063798</v>
      </c>
    </row>
    <row r="2874" spans="1:11">
      <c r="A2874" s="862">
        <v>43277</v>
      </c>
      <c r="B2874">
        <v>6241.11</v>
      </c>
      <c r="C2874">
        <v>4876.7860819999996</v>
      </c>
      <c r="D2874">
        <v>1.171832</v>
      </c>
      <c r="E2874">
        <f>LN(D2874/参数实验室!$E$53)/参数实验室!$E$55</f>
        <v>-0.50589678493681933</v>
      </c>
      <c r="F2874">
        <f t="shared" si="155"/>
        <v>0.78139723254356996</v>
      </c>
      <c r="G2874">
        <f>LN(F2874/参数实验室!$E$58)/参数实验室!$E$59</f>
        <v>-0.31999663118788463</v>
      </c>
      <c r="H2874">
        <f>INDEX(神经网络!$F$10:$BN$70,MATCH(ROUND(G2874*2,1)/2,神经网络!$D$10:$D$70,0),MATCH(ROUND(E2874*2,1)/2,神经网络!$F$8:$BN$8,0))</f>
        <v>-0.80391344428749345</v>
      </c>
      <c r="I2874">
        <f t="shared" si="156"/>
        <v>2831311.2209712933</v>
      </c>
      <c r="J2874">
        <f t="shared" si="157"/>
        <v>2490.367503291965</v>
      </c>
      <c r="K2874">
        <f t="shared" si="158"/>
        <v>1136.9049817862792</v>
      </c>
    </row>
    <row r="2875" spans="1:11">
      <c r="A2875" s="862">
        <v>43278</v>
      </c>
      <c r="B2875">
        <v>6090.15</v>
      </c>
      <c r="C2875">
        <v>4989.5405220000002</v>
      </c>
      <c r="D2875">
        <v>1.190005</v>
      </c>
      <c r="E2875">
        <f>LN(D2875/参数实验室!$E$53)/参数实验室!$E$55</f>
        <v>-0.48774135861019735</v>
      </c>
      <c r="F2875">
        <f t="shared" si="155"/>
        <v>0.81928039900495075</v>
      </c>
      <c r="G2875">
        <f>LN(F2875/参数实验室!$E$58)/参数实验室!$E$59</f>
        <v>-0.29514859647634706</v>
      </c>
      <c r="H2875">
        <f>INDEX(神经网络!$F$10:$BN$70,MATCH(ROUND(G2875*2,1)/2,神经网络!$D$10:$D$70,0),MATCH(ROUND(E2875*2,1)/2,神经网络!$F$8:$BN$8,0))</f>
        <v>-0.80391344428749345</v>
      </c>
      <c r="I2875">
        <f t="shared" si="156"/>
        <v>2886366.2444069334</v>
      </c>
      <c r="J2875">
        <f t="shared" si="157"/>
        <v>2430.130481624833</v>
      </c>
      <c r="K2875">
        <f t="shared" si="158"/>
        <v>1187.7412617272519</v>
      </c>
    </row>
    <row r="2876" spans="1:11">
      <c r="A2876" s="862">
        <v>43279</v>
      </c>
      <c r="B2876">
        <v>6117.9</v>
      </c>
      <c r="C2876">
        <v>4933.6416200000003</v>
      </c>
      <c r="D2876">
        <v>1.137764</v>
      </c>
      <c r="E2876">
        <f>LN(D2876/参数实验室!$E$53)/参数实验室!$E$55</f>
        <v>-0.54070352073925754</v>
      </c>
      <c r="F2876">
        <f t="shared" si="155"/>
        <v>0.80642730675558616</v>
      </c>
      <c r="G2876">
        <f>LN(F2876/参数实验室!$E$58)/参数实验室!$E$59</f>
        <v>-0.30344792109963592</v>
      </c>
      <c r="H2876">
        <f>INDEX(神经网络!$F$10:$BN$70,MATCH(ROUND(G2876*2,1)/2,神经网络!$D$10:$D$70,0),MATCH(ROUND(E2876*2,1)/2,神经网络!$F$8:$BN$8,0))</f>
        <v>-0.83681099260044001</v>
      </c>
      <c r="I2876">
        <f t="shared" si="156"/>
        <v>2875793.3054062189</v>
      </c>
      <c r="J2876">
        <f t="shared" si="157"/>
        <v>2441.2034635489381</v>
      </c>
      <c r="K2876">
        <f t="shared" si="158"/>
        <v>1178.0227860341838</v>
      </c>
    </row>
    <row r="2877" spans="1:11">
      <c r="A2877" s="862">
        <v>43280</v>
      </c>
      <c r="B2877">
        <v>5905.97</v>
      </c>
      <c r="C2877">
        <v>5009.3157769999998</v>
      </c>
      <c r="D2877">
        <v>1.2083410000000001</v>
      </c>
      <c r="E2877">
        <f>LN(D2877/参数实验室!$E$53)/参数实验室!$E$55</f>
        <v>-0.46970194564823414</v>
      </c>
      <c r="F2877">
        <f t="shared" si="155"/>
        <v>0.84817833090923245</v>
      </c>
      <c r="G2877">
        <f>LN(F2877/参数实验室!$E$58)/参数实验室!$E$59</f>
        <v>-0.27695478469275797</v>
      </c>
      <c r="H2877">
        <f>INDEX(神经网络!$F$10:$BN$70,MATCH(ROUND(G2877*2,1)/2,神经网络!$D$10:$D$70,0),MATCH(ROUND(E2877*2,1)/2,神经网络!$F$8:$BN$8,0))</f>
        <v>-0.77540536707295737</v>
      </c>
      <c r="I2877">
        <f t="shared" si="156"/>
        <v>2959156.6458997759</v>
      </c>
      <c r="J2877">
        <f t="shared" si="157"/>
        <v>2356.6378037588261</v>
      </c>
      <c r="K2877">
        <f t="shared" si="158"/>
        <v>1255.6688351429884</v>
      </c>
    </row>
    <row r="2878" spans="1:11">
      <c r="A2878" s="862">
        <v>43281</v>
      </c>
      <c r="B2878">
        <v>6430.12</v>
      </c>
      <c r="C2878">
        <v>5106.3404300000002</v>
      </c>
      <c r="D2878">
        <v>1.238515</v>
      </c>
      <c r="E2878">
        <f>LN(D2878/参数实验室!$E$53)/参数实验室!$E$55</f>
        <v>-0.44060364233411642</v>
      </c>
      <c r="F2878">
        <f t="shared" si="155"/>
        <v>0.79412832575441827</v>
      </c>
      <c r="G2878">
        <f>LN(F2878/参数实验室!$E$58)/参数实验室!$E$59</f>
        <v>-0.31151424110764703</v>
      </c>
      <c r="H2878">
        <f>INDEX(神经网络!$F$10:$BN$70,MATCH(ROUND(G2878*2,1)/2,神经网络!$D$10:$D$70,0),MATCH(ROUND(E2878*2,1)/2,神经网络!$F$8:$BN$8,0))</f>
        <v>-0.77540536707295737</v>
      </c>
      <c r="I2878">
        <f t="shared" si="156"/>
        <v>2755517.5726911919</v>
      </c>
      <c r="J2878">
        <f t="shared" si="157"/>
        <v>2565.7874785523295</v>
      </c>
      <c r="K2878">
        <f t="shared" si="158"/>
        <v>1073.9461454718426</v>
      </c>
    </row>
    <row r="2879" spans="1:11">
      <c r="A2879" s="862">
        <v>43282</v>
      </c>
      <c r="B2879">
        <v>6377.34</v>
      </c>
      <c r="C2879">
        <v>5171.9156919999996</v>
      </c>
      <c r="D2879">
        <v>1.2386060000000001</v>
      </c>
      <c r="E2879">
        <f>LN(D2879/参数实验室!$E$53)/参数实验室!$E$55</f>
        <v>-0.44051696304372251</v>
      </c>
      <c r="F2879">
        <f t="shared" si="155"/>
        <v>0.81098321431819531</v>
      </c>
      <c r="G2879">
        <f>LN(F2879/参数实验室!$E$58)/参数实验室!$E$59</f>
        <v>-0.30049110488364628</v>
      </c>
      <c r="H2879">
        <f>INDEX(神经网络!$F$10:$BN$70,MATCH(ROUND(G2879*2,1)/2,神经网络!$D$10:$D$70,0),MATCH(ROUND(E2879*2,1)/2,神经网络!$F$8:$BN$8,0))</f>
        <v>-0.77540536707295737</v>
      </c>
      <c r="I2879">
        <f t="shared" si="156"/>
        <v>2773055.6627433109</v>
      </c>
      <c r="J2879">
        <f t="shared" si="157"/>
        <v>2544.7268664458693</v>
      </c>
      <c r="K2879">
        <f t="shared" si="158"/>
        <v>1089.7262489378047</v>
      </c>
    </row>
    <row r="2880" spans="1:11">
      <c r="A2880" s="862">
        <v>43283</v>
      </c>
      <c r="B2880">
        <v>6341.27</v>
      </c>
      <c r="C2880">
        <v>5211.0644339999999</v>
      </c>
      <c r="D2880">
        <v>1.2863340000000001</v>
      </c>
      <c r="E2880">
        <f>LN(D2880/参数实验室!$E$53)/参数实验室!$E$55</f>
        <v>-0.39591077783821688</v>
      </c>
      <c r="F2880">
        <f t="shared" si="155"/>
        <v>0.82176984011089249</v>
      </c>
      <c r="G2880">
        <f>LN(F2880/参数实验室!$E$58)/参数实验室!$E$59</f>
        <v>-0.29355620862546755</v>
      </c>
      <c r="H2880">
        <f>INDEX(神经网络!$F$10:$BN$70,MATCH(ROUND(G2880*2,1)/2,神经网络!$D$10:$D$70,0),MATCH(ROUND(E2880*2,1)/2,神经网络!$F$8:$BN$8,0))</f>
        <v>-0.73956494854249266</v>
      </c>
      <c r="I2880">
        <f t="shared" si="156"/>
        <v>2785217.353627611</v>
      </c>
      <c r="J2880">
        <f t="shared" si="157"/>
        <v>2530.333985076411</v>
      </c>
      <c r="K2880">
        <f t="shared" si="158"/>
        <v>1100.7311169412694</v>
      </c>
    </row>
    <row r="2881" spans="1:11">
      <c r="A2881" s="862">
        <v>43284</v>
      </c>
      <c r="B2881">
        <v>6658.22</v>
      </c>
      <c r="C2881">
        <v>5376.6763229999997</v>
      </c>
      <c r="D2881">
        <v>1.2657940000000001</v>
      </c>
      <c r="E2881">
        <f>LN(D2881/参数实验室!$E$53)/参数实验室!$E$55</f>
        <v>-0.41490093417037688</v>
      </c>
      <c r="F2881">
        <f t="shared" si="155"/>
        <v>0.80752458209551492</v>
      </c>
      <c r="G2881">
        <f>LN(F2881/参数实验室!$E$58)/参数实验室!$E$59</f>
        <v>-0.30273425733896719</v>
      </c>
      <c r="H2881">
        <f>INDEX(神经网络!$F$10:$BN$70,MATCH(ROUND(G2881*2,1)/2,神经网络!$D$10:$D$70,0),MATCH(ROUND(E2881*2,1)/2,神经网络!$F$8:$BN$8,0))</f>
        <v>-0.73956494854249266</v>
      </c>
      <c r="I2881">
        <f t="shared" si="156"/>
        <v>2682261.7656494938</v>
      </c>
      <c r="J2881">
        <f t="shared" si="157"/>
        <v>2656.805394836596</v>
      </c>
      <c r="K2881">
        <f t="shared" si="158"/>
        <v>1009.5815714852023</v>
      </c>
    </row>
    <row r="2882" spans="1:11">
      <c r="A2882" s="862">
        <v>43285</v>
      </c>
      <c r="B2882">
        <v>6497.39</v>
      </c>
      <c r="C2882">
        <v>5557.0280489999996</v>
      </c>
      <c r="D2882">
        <v>1.281377</v>
      </c>
      <c r="E2882">
        <f>LN(D2882/参数实验室!$E$53)/参数实验室!$E$55</f>
        <v>-0.4004658419364478</v>
      </c>
      <c r="F2882">
        <f t="shared" si="155"/>
        <v>0.8552708162816145</v>
      </c>
      <c r="G2882">
        <f>LN(F2882/参数实验室!$E$58)/参数实验室!$E$59</f>
        <v>-0.27258419207454915</v>
      </c>
      <c r="H2882">
        <f>INDEX(神经网络!$F$10:$BN$70,MATCH(ROUND(G2882*2,1)/2,神经网络!$D$10:$D$70,0),MATCH(ROUND(E2882*2,1)/2,神经网络!$F$8:$BN$8,0))</f>
        <v>-0.65636663276725316</v>
      </c>
      <c r="I2882">
        <f t="shared" si="156"/>
        <v>2730178.4103656048</v>
      </c>
      <c r="J2882">
        <f t="shared" si="157"/>
        <v>2592.6299828418632</v>
      </c>
      <c r="K2882">
        <f t="shared" si="158"/>
        <v>1053.0536283364934</v>
      </c>
    </row>
    <row r="2883" spans="1:11">
      <c r="A2883" s="862">
        <v>43286</v>
      </c>
      <c r="B2883">
        <v>6685.24</v>
      </c>
      <c r="C2883">
        <v>5702.8962549999997</v>
      </c>
      <c r="D2883">
        <v>1.273245</v>
      </c>
      <c r="E2883">
        <f>LN(D2883/参数实验室!$E$53)/参数实验室!$E$55</f>
        <v>-0.40797676588913734</v>
      </c>
      <c r="F2883">
        <f t="shared" si="155"/>
        <v>0.85305781916580403</v>
      </c>
      <c r="G2883">
        <f>LN(F2883/参数实验室!$E$58)/参数实验室!$E$59</f>
        <v>-0.27394400201880342</v>
      </c>
      <c r="H2883">
        <f>INDEX(神经网络!$F$10:$BN$70,MATCH(ROUND(G2883*2,1)/2,神经网络!$D$10:$D$70,0),MATCH(ROUND(E2883*2,1)/2,神经网络!$F$8:$BN$8,0))</f>
        <v>-0.65636663276725316</v>
      </c>
      <c r="I2883">
        <f t="shared" si="156"/>
        <v>2678368.8643493108</v>
      </c>
      <c r="J2883">
        <f t="shared" si="157"/>
        <v>2667.5870875064811</v>
      </c>
      <c r="K2883">
        <f t="shared" si="158"/>
        <v>1004.0417712671222</v>
      </c>
    </row>
    <row r="2884" spans="1:11">
      <c r="A2884" s="862">
        <v>43287</v>
      </c>
      <c r="B2884">
        <v>6559.07</v>
      </c>
      <c r="C2884">
        <v>5655.1476350000003</v>
      </c>
      <c r="D2884">
        <v>1.286613</v>
      </c>
      <c r="E2884">
        <f>LN(D2884/参数实验室!$E$53)/参数实验室!$E$55</f>
        <v>-0.39565492246586897</v>
      </c>
      <c r="F2884">
        <f t="shared" ref="F2884:F2947" si="159">C2884/B2884</f>
        <v>0.86218741910057384</v>
      </c>
      <c r="G2884">
        <f>LN(F2884/参数实验室!$E$58)/参数实验室!$E$59</f>
        <v>-0.26835675119133506</v>
      </c>
      <c r="H2884">
        <f>INDEX(神经网络!$F$10:$BN$70,MATCH(ROUND(G2884*2,1)/2,神经网络!$D$10:$D$70,0),MATCH(ROUND(E2884*2,1)/2,神经网络!$F$8:$BN$8,0))</f>
        <v>-0.65636663276725316</v>
      </c>
      <c r="I2884">
        <f t="shared" si="156"/>
        <v>2711547.305913859</v>
      </c>
      <c r="J2884">
        <f t="shared" si="157"/>
        <v>2617.2419296915496</v>
      </c>
      <c r="K2884">
        <f t="shared" si="158"/>
        <v>1036.032349609126</v>
      </c>
    </row>
    <row r="2885" spans="1:11">
      <c r="A2885" s="862">
        <v>43288</v>
      </c>
      <c r="B2885">
        <v>6639.77</v>
      </c>
      <c r="C2885">
        <v>5607.8900709999998</v>
      </c>
      <c r="D2885">
        <v>1.313782</v>
      </c>
      <c r="E2885">
        <f>LN(D2885/参数实验室!$E$53)/参数实验室!$E$55</f>
        <v>-0.37100183532552461</v>
      </c>
      <c r="F2885">
        <f t="shared" si="159"/>
        <v>0.84459101309232087</v>
      </c>
      <c r="G2885">
        <f>LN(F2885/参数实验室!$E$58)/参数实验室!$E$59</f>
        <v>-0.27917933003355139</v>
      </c>
      <c r="H2885">
        <f>INDEX(神经网络!$F$10:$BN$70,MATCH(ROUND(G2885*2,1)/2,神经网络!$D$10:$D$70,0),MATCH(ROUND(E2885*2,1)/2,神经网络!$F$8:$BN$8,0))</f>
        <v>-0.70001779811384324</v>
      </c>
      <c r="I2885">
        <f t="shared" si="156"/>
        <v>2689649.7850146941</v>
      </c>
      <c r="J2885">
        <f t="shared" si="157"/>
        <v>2649.4433582059742</v>
      </c>
      <c r="K2885">
        <f t="shared" si="158"/>
        <v>1015.175424182665</v>
      </c>
    </row>
    <row r="2886" spans="1:11">
      <c r="A2886" s="862">
        <v>43289</v>
      </c>
      <c r="B2886">
        <v>6837.42</v>
      </c>
      <c r="C2886">
        <v>5559.3307869999999</v>
      </c>
      <c r="D2886">
        <v>1.308656</v>
      </c>
      <c r="E2886">
        <f>LN(D2886/参数实验室!$E$53)/参数实验室!$E$55</f>
        <v>-0.37561389694945863</v>
      </c>
      <c r="F2886">
        <f t="shared" si="159"/>
        <v>0.81307434485522312</v>
      </c>
      <c r="G2886">
        <f>LN(F2886/参数实验室!$E$58)/参数实验室!$E$59</f>
        <v>-0.29913950386764843</v>
      </c>
      <c r="H2886">
        <f>INDEX(神经网络!$F$10:$BN$70,MATCH(ROUND(G2886*2,1)/2,神经网络!$D$10:$D$70,0),MATCH(ROUND(E2886*2,1)/2,神经网络!$F$8:$BN$8,0))</f>
        <v>-0.73956494854249266</v>
      </c>
      <c r="I2886">
        <f t="shared" si="156"/>
        <v>2633603.2717095357</v>
      </c>
      <c r="J2886">
        <f t="shared" si="157"/>
        <v>2728.3109213518974</v>
      </c>
      <c r="K2886">
        <f t="shared" si="158"/>
        <v>965.28707600692621</v>
      </c>
    </row>
    <row r="2887" spans="1:11">
      <c r="A2887" s="862">
        <v>43290</v>
      </c>
      <c r="B2887">
        <v>6768.26</v>
      </c>
      <c r="C2887">
        <v>5587.2663480000001</v>
      </c>
      <c r="D2887">
        <v>1.300988</v>
      </c>
      <c r="E2887">
        <f>LN(D2887/参数实验室!$E$53)/参数实验室!$E$55</f>
        <v>-0.38254692989163874</v>
      </c>
      <c r="F2887">
        <f t="shared" si="159"/>
        <v>0.8255100052302955</v>
      </c>
      <c r="G2887">
        <f>LN(F2887/参数实验室!$E$58)/参数实验室!$E$59</f>
        <v>-0.29117283197750715</v>
      </c>
      <c r="H2887">
        <f>INDEX(神经网络!$F$10:$BN$70,MATCH(ROUND(G2887*2,1)/2,神经网络!$D$10:$D$70,0),MATCH(ROUND(E2887*2,1)/2,神经网络!$F$8:$BN$8,0))</f>
        <v>-0.73956494854249266</v>
      </c>
      <c r="I2887">
        <f t="shared" si="156"/>
        <v>2653304.3228965919</v>
      </c>
      <c r="J2887">
        <f t="shared" si="157"/>
        <v>2700.7142572123976</v>
      </c>
      <c r="K2887">
        <f t="shared" si="158"/>
        <v>982.44540895461455</v>
      </c>
    </row>
    <row r="2888" spans="1:11">
      <c r="A2888" s="862">
        <v>43291</v>
      </c>
      <c r="B2888">
        <v>6685.89</v>
      </c>
      <c r="C2888">
        <v>5507.4451570000001</v>
      </c>
      <c r="D2888">
        <v>1.2330460000000001</v>
      </c>
      <c r="E2888">
        <f>LN(D2888/参数实验室!$E$53)/参数实验室!$E$55</f>
        <v>-0.44582469981306544</v>
      </c>
      <c r="F2888">
        <f t="shared" si="159"/>
        <v>0.82374151489180947</v>
      </c>
      <c r="G2888">
        <f>LN(F2888/参数实验室!$E$58)/参数实验室!$E$59</f>
        <v>-0.29229843307441228</v>
      </c>
      <c r="H2888">
        <f>INDEX(神经网络!$F$10:$BN$70,MATCH(ROUND(G2888*2,1)/2,神经网络!$D$10:$D$70,0),MATCH(ROUND(E2888*2,1)/2,神经网络!$F$8:$BN$8,0))</f>
        <v>-0.77540536707295737</v>
      </c>
      <c r="I2888">
        <f t="shared" si="156"/>
        <v>2677185.4828071552</v>
      </c>
      <c r="J2888">
        <f t="shared" si="157"/>
        <v>2667.8464546506484</v>
      </c>
      <c r="K2888">
        <f t="shared" si="158"/>
        <v>1003.5005868273366</v>
      </c>
    </row>
    <row r="2889" spans="1:11">
      <c r="A2889" s="862">
        <v>43292</v>
      </c>
      <c r="B2889">
        <v>6368.71</v>
      </c>
      <c r="C2889">
        <v>5527.6184320000002</v>
      </c>
      <c r="D2889">
        <v>1.247466</v>
      </c>
      <c r="E2889">
        <f>LN(D2889/参数实验室!$E$53)/参数实验室!$E$55</f>
        <v>-0.43210798856910576</v>
      </c>
      <c r="F2889">
        <f t="shared" si="159"/>
        <v>0.86793376241028408</v>
      </c>
      <c r="G2889">
        <f>LN(F2889/参数实验室!$E$58)/参数实验室!$E$59</f>
        <v>-0.26487028718924122</v>
      </c>
      <c r="H2889">
        <f>INDEX(神经网络!$F$10:$BN$70,MATCH(ROUND(G2889*2,1)/2,神经网络!$D$10:$D$70,0),MATCH(ROUND(E2889*2,1)/2,神经网络!$F$8:$BN$8,0))</f>
        <v>-0.69162993456217592</v>
      </c>
      <c r="I2889">
        <f t="shared" si="156"/>
        <v>2775666.7961683413</v>
      </c>
      <c r="J2889">
        <f t="shared" si="157"/>
        <v>2541.2832688240651</v>
      </c>
      <c r="K2889">
        <f t="shared" si="158"/>
        <v>1092.2303822716833</v>
      </c>
    </row>
    <row r="2890" spans="1:11">
      <c r="A2890" s="862">
        <v>43293</v>
      </c>
      <c r="B2890">
        <v>6229.81</v>
      </c>
      <c r="C2890">
        <v>5544.2499209999996</v>
      </c>
      <c r="D2890">
        <v>1.206218</v>
      </c>
      <c r="E2890">
        <f>LN(D2890/参数实验室!$E$53)/参数实验室!$E$55</f>
        <v>-0.47177654128443614</v>
      </c>
      <c r="F2890">
        <f t="shared" si="159"/>
        <v>0.88995489766140534</v>
      </c>
      <c r="G2890">
        <f>LN(F2890/参数实验室!$E$58)/参数实验室!$E$59</f>
        <v>-0.25171986786050127</v>
      </c>
      <c r="H2890">
        <f>INDEX(神经网络!$F$10:$BN$70,MATCH(ROUND(G2890*2,1)/2,神经网络!$D$10:$D$70,0),MATCH(ROUND(E2890*2,1)/2,神经网络!$F$8:$BN$8,0))</f>
        <v>-0.69162993456217592</v>
      </c>
      <c r="I2890">
        <f t="shared" si="156"/>
        <v>2817535.728271543</v>
      </c>
      <c r="J2890">
        <f t="shared" si="157"/>
        <v>2485.8585052471926</v>
      </c>
      <c r="K2890">
        <f t="shared" si="158"/>
        <v>1133.4256243162033</v>
      </c>
    </row>
    <row r="2891" spans="1:11">
      <c r="A2891" s="862">
        <v>43294</v>
      </c>
      <c r="B2891">
        <v>6256.71</v>
      </c>
      <c r="C2891">
        <v>5546.091531</v>
      </c>
      <c r="D2891">
        <v>1.217225</v>
      </c>
      <c r="E2891">
        <f>LN(D2891/参数实验室!$E$53)/参数实验室!$E$55</f>
        <v>-0.46105985989417364</v>
      </c>
      <c r="F2891">
        <f t="shared" si="159"/>
        <v>0.88642298124733288</v>
      </c>
      <c r="G2891">
        <f>LN(F2891/参数实验室!$E$58)/参数实验室!$E$59</f>
        <v>-0.25380697227056087</v>
      </c>
      <c r="H2891">
        <f>INDEX(神经网络!$F$10:$BN$70,MATCH(ROUND(G2891*2,1)/2,神经网络!$D$10:$D$70,0),MATCH(ROUND(E2891*2,1)/2,神经网络!$F$8:$BN$8,0))</f>
        <v>-0.69162993456217592</v>
      </c>
      <c r="I2891">
        <f t="shared" si="156"/>
        <v>2809121.3759587309</v>
      </c>
      <c r="J2891">
        <f t="shared" si="157"/>
        <v>2496.5923147520007</v>
      </c>
      <c r="K2891">
        <f t="shared" si="158"/>
        <v>1125.1822571751268</v>
      </c>
    </row>
    <row r="2892" spans="1:11">
      <c r="A2892" s="862">
        <v>43295</v>
      </c>
      <c r="B2892">
        <v>6229.23</v>
      </c>
      <c r="C2892">
        <v>5622.7571690000004</v>
      </c>
      <c r="D2892">
        <v>1.2266710000000001</v>
      </c>
      <c r="E2892">
        <f>LN(D2892/参数实验室!$E$53)/参数实验室!$E$55</f>
        <v>-0.45193999175138005</v>
      </c>
      <c r="F2892">
        <f t="shared" si="159"/>
        <v>0.90264080295638482</v>
      </c>
      <c r="G2892">
        <f>LN(F2892/参数实验室!$E$58)/参数实验室!$E$59</f>
        <v>-0.2442911321593165</v>
      </c>
      <c r="H2892">
        <f>INDEX(神经网络!$F$10:$BN$70,MATCH(ROUND(G2892*2,1)/2,神经网络!$D$10:$D$70,0),MATCH(ROUND(E2892*2,1)/2,神经网络!$F$8:$BN$8,0))</f>
        <v>-0.69162993456217592</v>
      </c>
      <c r="I2892">
        <f t="shared" si="156"/>
        <v>2817654.6361658843</v>
      </c>
      <c r="J2892">
        <f t="shared" si="157"/>
        <v>2485.6270699493193</v>
      </c>
      <c r="K2892">
        <f t="shared" si="158"/>
        <v>1133.5789951077959</v>
      </c>
    </row>
    <row r="2893" spans="1:11">
      <c r="A2893" s="862">
        <v>43296</v>
      </c>
      <c r="B2893">
        <v>6294.14</v>
      </c>
      <c r="C2893">
        <v>5700.8261549999997</v>
      </c>
      <c r="D2893">
        <v>1.2448079999999999</v>
      </c>
      <c r="E2893">
        <f>LN(D2893/参数实验室!$E$53)/参数实验室!$E$55</f>
        <v>-0.43462439351605259</v>
      </c>
      <c r="F2893">
        <f t="shared" si="159"/>
        <v>0.9057355182757294</v>
      </c>
      <c r="G2893">
        <f>LN(F2893/参数实验室!$E$58)/参数实验室!$E$59</f>
        <v>-0.24249474120450629</v>
      </c>
      <c r="H2893">
        <f>INDEX(神经网络!$F$10:$BN$70,MATCH(ROUND(G2893*2,1)/2,神经网络!$D$10:$D$70,0),MATCH(ROUND(E2893*2,1)/2,神经网络!$F$8:$BN$8,0))</f>
        <v>-0.69162993456217592</v>
      </c>
      <c r="I2893">
        <f t="shared" si="156"/>
        <v>2797347.962745619</v>
      </c>
      <c r="J2893">
        <f t="shared" si="157"/>
        <v>2511.5278719923349</v>
      </c>
      <c r="K2893">
        <f t="shared" si="158"/>
        <v>1113.8032724783379</v>
      </c>
    </row>
    <row r="2894" spans="1:11">
      <c r="A2894" s="862">
        <v>43297</v>
      </c>
      <c r="B2894">
        <v>6383.29</v>
      </c>
      <c r="C2894">
        <v>5883.347178</v>
      </c>
      <c r="D2894">
        <v>1.3156810000000001</v>
      </c>
      <c r="E2894">
        <f>LN(D2894/参数实验室!$E$53)/参数实验室!$E$55</f>
        <v>-0.36929779780926636</v>
      </c>
      <c r="F2894">
        <f t="shared" si="159"/>
        <v>0.92167944398578161</v>
      </c>
      <c r="G2894">
        <f>LN(F2894/参数实验室!$E$58)/参数实验室!$E$59</f>
        <v>-0.23333596074957688</v>
      </c>
      <c r="H2894">
        <f>INDEX(神经网络!$F$10:$BN$70,MATCH(ROUND(G2894*2,1)/2,神经网络!$D$10:$D$70,0),MATCH(ROUND(E2894*2,1)/2,神经网络!$F$8:$BN$8,0))</f>
        <v>-0.61290635485448841</v>
      </c>
      <c r="I2894">
        <f t="shared" si="156"/>
        <v>2769944.5140127079</v>
      </c>
      <c r="J2894">
        <f t="shared" si="157"/>
        <v>2547.1010733809467</v>
      </c>
      <c r="K2894">
        <f t="shared" si="158"/>
        <v>1087.489045079772</v>
      </c>
    </row>
    <row r="2895" spans="1:11">
      <c r="A2895" s="862">
        <v>43298</v>
      </c>
      <c r="B2895">
        <v>6687.88</v>
      </c>
      <c r="C2895">
        <v>5877.4916880000001</v>
      </c>
      <c r="D2895">
        <v>1.4330940000000001</v>
      </c>
      <c r="E2895">
        <f>LN(D2895/参数实验室!$E$53)/参数实验室!$E$55</f>
        <v>-0.26845090841627711</v>
      </c>
      <c r="F2895">
        <f t="shared" si="159"/>
        <v>0.87882732465295432</v>
      </c>
      <c r="G2895">
        <f>LN(F2895/参数实验室!$E$58)/参数实验室!$E$59</f>
        <v>-0.25832376591062539</v>
      </c>
      <c r="H2895">
        <f>INDEX(神经网络!$F$10:$BN$70,MATCH(ROUND(G2895*2,1)/2,神经网络!$D$10:$D$70,0),MATCH(ROUND(E2895*2,1)/2,神经网络!$F$8:$BN$8,0))</f>
        <v>-0.52573451718377562</v>
      </c>
      <c r="I2895">
        <f t="shared" si="156"/>
        <v>2688934.9565992216</v>
      </c>
      <c r="J2895">
        <f t="shared" si="157"/>
        <v>2668.6405171381793</v>
      </c>
      <c r="K2895">
        <f t="shared" si="158"/>
        <v>1007.6047857816405</v>
      </c>
    </row>
    <row r="2896" spans="1:11">
      <c r="A2896" s="862">
        <v>43299</v>
      </c>
      <c r="B2896">
        <v>7438.13</v>
      </c>
      <c r="C2896">
        <v>5839.9304469999997</v>
      </c>
      <c r="D2896">
        <v>1.4433990000000001</v>
      </c>
      <c r="E2896">
        <f>LN(D2896/参数实验室!$E$53)/参数实验室!$E$55</f>
        <v>-0.25999796993209928</v>
      </c>
      <c r="F2896">
        <f t="shared" si="159"/>
        <v>0.78513422688229428</v>
      </c>
      <c r="G2896">
        <f>LN(F2896/参数实验室!$E$58)/参数实验室!$E$59</f>
        <v>-0.31749252532214295</v>
      </c>
      <c r="H2896">
        <f>INDEX(神经网络!$F$10:$BN$70,MATCH(ROUND(G2896*2,1)/2,神经网络!$D$10:$D$70,0),MATCH(ROUND(E2896*2,1)/2,神经网络!$F$8:$BN$8,0))</f>
        <v>-0.61665781966410194</v>
      </c>
      <c r="I2896">
        <f t="shared" si="156"/>
        <v>2530349.1480410555</v>
      </c>
      <c r="J2896">
        <f t="shared" si="157"/>
        <v>2968.0100554646624</v>
      </c>
      <c r="K2896">
        <f t="shared" si="158"/>
        <v>852.54062511756285</v>
      </c>
    </row>
    <row r="2897" spans="1:11">
      <c r="A2897" s="862">
        <v>43300</v>
      </c>
      <c r="B2897">
        <v>7345.14</v>
      </c>
      <c r="C2897">
        <v>5779.0754779999997</v>
      </c>
      <c r="D2897">
        <v>1.460186</v>
      </c>
      <c r="E2897">
        <f>LN(D2897/参数实验室!$E$53)/参数实验室!$E$55</f>
        <v>-0.24635639348835403</v>
      </c>
      <c r="F2897">
        <f t="shared" si="159"/>
        <v>0.78678901668314005</v>
      </c>
      <c r="G2897">
        <f>LN(F2897/参数实验室!$E$58)/参数实验室!$E$59</f>
        <v>-0.31638747971407571</v>
      </c>
      <c r="H2897">
        <f>INDEX(神经网络!$F$10:$BN$70,MATCH(ROUND(G2897*2,1)/2,神经网络!$D$10:$D$70,0),MATCH(ROUND(E2897*2,1)/2,神经网络!$F$8:$BN$8,0))</f>
        <v>-0.61665781966410194</v>
      </c>
      <c r="I2897">
        <f t="shared" si="156"/>
        <v>2549856.4486859441</v>
      </c>
      <c r="J2897">
        <f t="shared" si="157"/>
        <v>2930.9045927935804</v>
      </c>
      <c r="K2897">
        <f t="shared" si="158"/>
        <v>869.989577605308</v>
      </c>
    </row>
    <row r="2898" spans="1:11">
      <c r="A2898" s="862">
        <v>43301</v>
      </c>
      <c r="B2898">
        <v>7377.84</v>
      </c>
      <c r="C2898">
        <v>5785.0640810000004</v>
      </c>
      <c r="D2898">
        <v>1.4326540000000001</v>
      </c>
      <c r="E2898">
        <f>LN(D2898/参数实验室!$E$53)/参数实验室!$E$55</f>
        <v>-0.26881318132473025</v>
      </c>
      <c r="F2898">
        <f t="shared" si="159"/>
        <v>0.78411351845526611</v>
      </c>
      <c r="G2898">
        <f>LN(F2898/参数实验室!$E$58)/参数实验室!$E$59</f>
        <v>-0.31817530217732815</v>
      </c>
      <c r="H2898">
        <f>INDEX(神经网络!$F$10:$BN$70,MATCH(ROUND(G2898*2,1)/2,神经网络!$D$10:$D$70,0),MATCH(ROUND(E2898*2,1)/2,神经网络!$F$8:$BN$8,0))</f>
        <v>-0.61665781966410194</v>
      </c>
      <c r="I2898">
        <f t="shared" si="156"/>
        <v>2542856.2938050334</v>
      </c>
      <c r="J2898">
        <f t="shared" si="157"/>
        <v>2943.9527552771206</v>
      </c>
      <c r="K2898">
        <f t="shared" si="158"/>
        <v>863.75580900437001</v>
      </c>
    </row>
    <row r="2899" spans="1:11">
      <c r="A2899" s="862">
        <v>43302</v>
      </c>
      <c r="B2899">
        <v>7344.44</v>
      </c>
      <c r="C2899">
        <v>5918.4189109999998</v>
      </c>
      <c r="D2899">
        <v>1.4483379999999999</v>
      </c>
      <c r="E2899">
        <f>LN(D2899/参数实验室!$E$53)/参数实验室!$E$55</f>
        <v>-0.25596799975300255</v>
      </c>
      <c r="F2899">
        <f t="shared" si="159"/>
        <v>0.80583664799494581</v>
      </c>
      <c r="G2899">
        <f>LN(F2899/参数实验室!$E$58)/参数实验室!$E$59</f>
        <v>-0.30383248549005043</v>
      </c>
      <c r="H2899">
        <f>INDEX(神经网络!$F$10:$BN$70,MATCH(ROUND(G2899*2,1)/2,神经网络!$D$10:$D$70,0),MATCH(ROUND(E2899*2,1)/2,神经网络!$F$8:$BN$8,0))</f>
        <v>-0.61665781966410194</v>
      </c>
      <c r="I2899">
        <f t="shared" si="156"/>
        <v>2549955.0668980284</v>
      </c>
      <c r="J2899">
        <f t="shared" si="157"/>
        <v>2930.62527433063</v>
      </c>
      <c r="K2899">
        <f t="shared" si="158"/>
        <v>870.10614739219818</v>
      </c>
    </row>
    <row r="2900" spans="1:11">
      <c r="A2900" s="862">
        <v>43303</v>
      </c>
      <c r="B2900">
        <v>7398.14</v>
      </c>
      <c r="C2900">
        <v>5797.2097739999999</v>
      </c>
      <c r="D2900">
        <v>1.4458340000000001</v>
      </c>
      <c r="E2900">
        <f>LN(D2900/参数实验室!$E$53)/参数实验室!$E$55</f>
        <v>-0.25800941461017268</v>
      </c>
      <c r="F2900">
        <f t="shared" si="159"/>
        <v>0.78360368606163167</v>
      </c>
      <c r="G2900">
        <f>LN(F2900/参数实验室!$E$58)/参数实验室!$E$59</f>
        <v>-0.31851667446278287</v>
      </c>
      <c r="H2900">
        <f>INDEX(神经网络!$F$10:$BN$70,MATCH(ROUND(G2900*2,1)/2,神经网络!$D$10:$D$70,0),MATCH(ROUND(E2900*2,1)/2,神经网络!$F$8:$BN$8,0))</f>
        <v>-0.61665781966410194</v>
      </c>
      <c r="I2900">
        <f t="shared" si="156"/>
        <v>2538457.85940537</v>
      </c>
      <c r="J2900">
        <f t="shared" si="157"/>
        <v>2952.0529907026826</v>
      </c>
      <c r="K2900">
        <f t="shared" si="158"/>
        <v>859.89576318585534</v>
      </c>
    </row>
    <row r="2901" spans="1:11">
      <c r="A2901" s="862">
        <v>43304</v>
      </c>
      <c r="B2901">
        <v>7674.75</v>
      </c>
      <c r="C2901">
        <v>5775.8888980000002</v>
      </c>
      <c r="D2901">
        <v>1.5061960000000001</v>
      </c>
      <c r="E2901">
        <f>LN(D2901/参数实验室!$E$53)/参数实验室!$E$55</f>
        <v>-0.20975638700149835</v>
      </c>
      <c r="F2901">
        <f t="shared" si="159"/>
        <v>0.75258332818658591</v>
      </c>
      <c r="G2901">
        <f>LN(F2901/参数实验室!$E$58)/参数实验室!$E$59</f>
        <v>-0.33971640285328825</v>
      </c>
      <c r="H2901">
        <f>INDEX(神经网络!$F$10:$BN$70,MATCH(ROUND(G2901*2,1)/2,神经网络!$D$10:$D$70,0),MATCH(ROUND(E2901*2,1)/2,神经网络!$F$8:$BN$8,0))</f>
        <v>-0.66455812379605261</v>
      </c>
      <c r="I2901">
        <f t="shared" si="156"/>
        <v>2479930.41887763</v>
      </c>
      <c r="J2901">
        <f t="shared" si="157"/>
        <v>3062.4276764694118</v>
      </c>
      <c r="K2901">
        <f t="shared" si="158"/>
        <v>809.79232193221071</v>
      </c>
    </row>
    <row r="2902" spans="1:11">
      <c r="A2902" s="862">
        <v>43305</v>
      </c>
      <c r="B2902">
        <v>7994.39</v>
      </c>
      <c r="C2902">
        <v>5825.2723749999996</v>
      </c>
      <c r="D2902">
        <v>1.6358140000000001</v>
      </c>
      <c r="E2902">
        <f>LN(D2902/参数实验室!$E$53)/参数实验室!$E$55</f>
        <v>-0.11236389562245948</v>
      </c>
      <c r="F2902">
        <f t="shared" si="159"/>
        <v>0.72867002673124515</v>
      </c>
      <c r="G2902">
        <f>LN(F2902/参数实验室!$E$58)/参数实验室!$E$59</f>
        <v>-0.35666432531296627</v>
      </c>
      <c r="H2902">
        <f>INDEX(神经网络!$F$10:$BN$70,MATCH(ROUND(G2902*2,1)/2,神经网络!$D$10:$D$70,0),MATCH(ROUND(E2902*2,1)/2,神经网络!$F$8:$BN$8,0))</f>
        <v>-0.57457815466802487</v>
      </c>
      <c r="I2902">
        <f t="shared" si="156"/>
        <v>2411291.6711432762</v>
      </c>
      <c r="J2902">
        <f t="shared" si="157"/>
        <v>3189.9724671800777</v>
      </c>
      <c r="K2902">
        <f t="shared" si="158"/>
        <v>755.89733013427792</v>
      </c>
    </row>
    <row r="2903" spans="1:11">
      <c r="A2903" s="862">
        <v>43306</v>
      </c>
      <c r="B2903">
        <v>8292.35</v>
      </c>
      <c r="C2903">
        <v>5749.1604450000004</v>
      </c>
      <c r="D2903">
        <v>1.596352</v>
      </c>
      <c r="E2903">
        <f>LN(D2903/参数实验室!$E$53)/参数实验室!$E$55</f>
        <v>-0.14117289612320802</v>
      </c>
      <c r="F2903">
        <f t="shared" si="159"/>
        <v>0.69330894680036426</v>
      </c>
      <c r="G2903">
        <f>LN(F2903/参数实验室!$E$58)/参数实验室!$E$59</f>
        <v>-0.38277333705653377</v>
      </c>
      <c r="H2903">
        <f>INDEX(神经网络!$F$10:$BN$70,MATCH(ROUND(G2903*2,1)/2,神经网络!$D$10:$D$70,0),MATCH(ROUND(E2903*2,1)/2,神经网络!$F$8:$BN$8,0))</f>
        <v>-0.7053497721306704</v>
      </c>
      <c r="I2903">
        <f t="shared" ref="I2903:I2966" si="160">I2902*(1+(B2903-B2902)/B2902*H2902)</f>
        <v>2359653.4241258968</v>
      </c>
      <c r="J2903">
        <f t="shared" ref="J2903:J2966" si="161">J2902*B2903/B2902</f>
        <v>3308.8663660667939</v>
      </c>
      <c r="K2903">
        <f t="shared" ref="K2903:K2966" si="162">I2903/J2903</f>
        <v>713.13046919171472</v>
      </c>
    </row>
    <row r="2904" spans="1:11">
      <c r="A2904" s="862">
        <v>43307</v>
      </c>
      <c r="B2904">
        <v>8266.23</v>
      </c>
      <c r="C2904">
        <v>5678.0547230000002</v>
      </c>
      <c r="D2904">
        <v>1.5404040000000001</v>
      </c>
      <c r="E2904">
        <f>LN(D2904/参数实验室!$E$53)/参数实验室!$E$55</f>
        <v>-0.18326213433723595</v>
      </c>
      <c r="F2904">
        <f t="shared" si="159"/>
        <v>0.68689774213879851</v>
      </c>
      <c r="G2904">
        <f>LN(F2904/参数实验室!$E$58)/参数实验室!$E$59</f>
        <v>-0.38764937615523182</v>
      </c>
      <c r="H2904">
        <f>INDEX(神经网络!$F$10:$BN$70,MATCH(ROUND(G2904*2,1)/2,神经网络!$D$10:$D$70,0),MATCH(ROUND(E2904*2,1)/2,神经网络!$F$8:$BN$8,0))</f>
        <v>-0.74742775007852091</v>
      </c>
      <c r="I2904">
        <f t="shared" si="160"/>
        <v>2364896.0431483672</v>
      </c>
      <c r="J2904">
        <f t="shared" si="161"/>
        <v>3298.4437971349871</v>
      </c>
      <c r="K2904">
        <f t="shared" si="162"/>
        <v>716.97327242698657</v>
      </c>
    </row>
    <row r="2905" spans="1:11">
      <c r="A2905" s="862">
        <v>43308</v>
      </c>
      <c r="B2905">
        <v>7917.23</v>
      </c>
      <c r="C2905">
        <v>5507.7958710000003</v>
      </c>
      <c r="D2905">
        <v>1.589537</v>
      </c>
      <c r="E2905">
        <f>LN(D2905/参数实验室!$E$53)/参数实验室!$E$55</f>
        <v>-0.14622017217141464</v>
      </c>
      <c r="F2905">
        <f t="shared" si="159"/>
        <v>0.69567208114454182</v>
      </c>
      <c r="G2905">
        <f>LN(F2905/参数实验室!$E$58)/参数实验室!$E$59</f>
        <v>-0.38098742092571874</v>
      </c>
      <c r="H2905">
        <f>INDEX(神经网络!$F$10:$BN$70,MATCH(ROUND(G2905*2,1)/2,神经网络!$D$10:$D$70,0),MATCH(ROUND(E2905*2,1)/2,神经网络!$F$8:$BN$8,0))</f>
        <v>-0.7053497721306704</v>
      </c>
      <c r="I2905">
        <f t="shared" si="160"/>
        <v>2439523.5984082972</v>
      </c>
      <c r="J2905">
        <f t="shared" si="161"/>
        <v>3159.1835920354301</v>
      </c>
      <c r="K2905">
        <f t="shared" si="162"/>
        <v>772.20064214012223</v>
      </c>
    </row>
    <row r="2906" spans="1:11">
      <c r="A2906" s="862">
        <v>43309</v>
      </c>
      <c r="B2906">
        <v>8183.19</v>
      </c>
      <c r="C2906">
        <v>5553.9708179999998</v>
      </c>
      <c r="D2906">
        <v>1.591958</v>
      </c>
      <c r="E2906">
        <f>LN(D2906/参数实验室!$E$53)/参数实验室!$E$55</f>
        <v>-0.1444246746741929</v>
      </c>
      <c r="F2906">
        <f t="shared" si="159"/>
        <v>0.67870485935191538</v>
      </c>
      <c r="G2906">
        <f>LN(F2906/参数实验室!$E$58)/参数实验室!$E$59</f>
        <v>-0.39394713692866851</v>
      </c>
      <c r="H2906">
        <f>INDEX(神经网络!$F$10:$BN$70,MATCH(ROUND(G2906*2,1)/2,神经网络!$D$10:$D$70,0),MATCH(ROUND(E2906*2,1)/2,神经网络!$F$8:$BN$8,0))</f>
        <v>-0.7053497721306704</v>
      </c>
      <c r="I2906">
        <f t="shared" si="160"/>
        <v>2381720.3006018023</v>
      </c>
      <c r="J2906">
        <f t="shared" si="161"/>
        <v>3265.3086469015566</v>
      </c>
      <c r="K2906">
        <f t="shared" si="162"/>
        <v>729.40127814925268</v>
      </c>
    </row>
    <row r="2907" spans="1:11">
      <c r="A2907" s="862">
        <v>43310</v>
      </c>
      <c r="B2907">
        <v>8210.6200000000008</v>
      </c>
      <c r="C2907">
        <v>5486.1714819999997</v>
      </c>
      <c r="D2907">
        <v>1.5980939999999999</v>
      </c>
      <c r="E2907">
        <f>LN(D2907/参数实验室!$E$53)/参数实验室!$E$55</f>
        <v>-0.13988620644073116</v>
      </c>
      <c r="F2907">
        <f t="shared" si="159"/>
        <v>0.66817992819056282</v>
      </c>
      <c r="G2907">
        <f>LN(F2907/参数实验室!$E$58)/参数实验室!$E$59</f>
        <v>-0.40215001391812411</v>
      </c>
      <c r="H2907">
        <f>INDEX(神经网络!$F$10:$BN$70,MATCH(ROUND(G2907*2,1)/2,神经网络!$D$10:$D$70,0),MATCH(ROUND(E2907*2,1)/2,神经网络!$F$8:$BN$8,0))</f>
        <v>-0.7053497721306704</v>
      </c>
      <c r="I2907">
        <f t="shared" si="160"/>
        <v>2376089.1328970329</v>
      </c>
      <c r="J2907">
        <f t="shared" si="161"/>
        <v>3276.2539403854566</v>
      </c>
      <c r="K2907">
        <f t="shared" si="162"/>
        <v>725.24571542140052</v>
      </c>
    </row>
    <row r="2908" spans="1:11">
      <c r="A2908" s="862">
        <v>43311</v>
      </c>
      <c r="B2908">
        <v>8139.36</v>
      </c>
      <c r="C2908">
        <v>5513.5312480000002</v>
      </c>
      <c r="D2908">
        <v>1.5863149999999999</v>
      </c>
      <c r="E2908">
        <f>LN(D2908/参数实验室!$E$53)/参数实验室!$E$55</f>
        <v>-0.14861396524251794</v>
      </c>
      <c r="F2908">
        <f t="shared" si="159"/>
        <v>0.6773912504177233</v>
      </c>
      <c r="G2908">
        <f>LN(F2908/参数实验室!$E$58)/参数实验室!$E$59</f>
        <v>-0.39496395744871071</v>
      </c>
      <c r="H2908">
        <f>INDEX(神经网络!$F$10:$BN$70,MATCH(ROUND(G2908*2,1)/2,神经网络!$D$10:$D$70,0),MATCH(ROUND(E2908*2,1)/2,神经网络!$F$8:$BN$8,0))</f>
        <v>-0.7053497721306704</v>
      </c>
      <c r="I2908">
        <f t="shared" si="160"/>
        <v>2390634.9165457007</v>
      </c>
      <c r="J2908">
        <f t="shared" si="161"/>
        <v>3247.8193208571051</v>
      </c>
      <c r="K2908">
        <f t="shared" si="162"/>
        <v>736.0738638363689</v>
      </c>
    </row>
    <row r="2909" spans="1:11">
      <c r="A2909" s="862">
        <v>43312</v>
      </c>
      <c r="B2909">
        <v>8131.98</v>
      </c>
      <c r="C2909">
        <v>5515.4098320000003</v>
      </c>
      <c r="D2909">
        <v>1.5000249999999999</v>
      </c>
      <c r="E2909">
        <f>LN(D2909/参数实验室!$E$53)/参数实验室!$E$55</f>
        <v>-0.21459985492639061</v>
      </c>
      <c r="F2909">
        <f t="shared" si="159"/>
        <v>0.67823701386378232</v>
      </c>
      <c r="G2909">
        <f>LN(F2909/参数实验室!$E$58)/参数实验室!$E$59</f>
        <v>-0.39430905457681653</v>
      </c>
      <c r="H2909">
        <f>INDEX(神经网络!$F$10:$BN$70,MATCH(ROUND(G2909*2,1)/2,神经网络!$D$10:$D$70,0),MATCH(ROUND(E2909*2,1)/2,神经网络!$F$8:$BN$8,0))</f>
        <v>-0.74742775007852091</v>
      </c>
      <c r="I2909">
        <f t="shared" si="160"/>
        <v>2392163.8334872066</v>
      </c>
      <c r="J2909">
        <f t="shared" si="161"/>
        <v>3244.8745062048565</v>
      </c>
      <c r="K2909">
        <f t="shared" si="162"/>
        <v>737.21305058574853</v>
      </c>
    </row>
    <row r="2910" spans="1:11">
      <c r="A2910" s="862">
        <v>43313</v>
      </c>
      <c r="B2910">
        <v>7568</v>
      </c>
      <c r="C2910">
        <v>5484.3479079999997</v>
      </c>
      <c r="D2910">
        <v>1.4754879999999999</v>
      </c>
      <c r="E2910">
        <f>LN(D2910/参数实验室!$E$53)/参数实验室!$E$55</f>
        <v>-0.23405751586446513</v>
      </c>
      <c r="F2910">
        <f t="shared" si="159"/>
        <v>0.7246759920718816</v>
      </c>
      <c r="G2910">
        <f>LN(F2910/参数实验室!$E$58)/参数实验室!$E$59</f>
        <v>-0.35954910359620146</v>
      </c>
      <c r="H2910">
        <f>INDEX(神经网络!$F$10:$BN$70,MATCH(ROUND(G2910*2,1)/2,神经网络!$D$10:$D$70,0),MATCH(ROUND(E2910*2,1)/2,神经网络!$F$8:$BN$8,0))</f>
        <v>-0.70373813036403976</v>
      </c>
      <c r="I2910">
        <f t="shared" si="160"/>
        <v>2516165.5050344956</v>
      </c>
      <c r="J2910">
        <f t="shared" si="161"/>
        <v>3019.8316108694753</v>
      </c>
      <c r="K2910">
        <f t="shared" si="162"/>
        <v>833.21384410239909</v>
      </c>
    </row>
    <row r="2911" spans="1:11">
      <c r="A2911" s="862">
        <v>43314</v>
      </c>
      <c r="B2911">
        <v>7707.07</v>
      </c>
      <c r="C2911">
        <v>5353.3915390000002</v>
      </c>
      <c r="D2911">
        <v>1.465503</v>
      </c>
      <c r="E2911">
        <f>LN(D2911/参数实验室!$E$53)/参数实验室!$E$55</f>
        <v>-0.24206834038085867</v>
      </c>
      <c r="F2911">
        <f t="shared" si="159"/>
        <v>0.69460787809115532</v>
      </c>
      <c r="G2911">
        <f>LN(F2911/参数实验室!$E$58)/参数实验室!$E$59</f>
        <v>-0.38179093014788595</v>
      </c>
      <c r="H2911">
        <f>INDEX(神经网络!$F$10:$BN$70,MATCH(ROUND(G2911*2,1)/2,神经网络!$D$10:$D$70,0),MATCH(ROUND(E2911*2,1)/2,神经网络!$F$8:$BN$8,0))</f>
        <v>-0.78669196140639597</v>
      </c>
      <c r="I2911">
        <f t="shared" si="160"/>
        <v>2483626.6236850903</v>
      </c>
      <c r="J2911">
        <f t="shared" si="161"/>
        <v>3075.3242089302071</v>
      </c>
      <c r="K2911">
        <f t="shared" si="162"/>
        <v>807.59830669984979</v>
      </c>
    </row>
    <row r="2912" spans="1:11">
      <c r="A2912" s="862">
        <v>43315</v>
      </c>
      <c r="B2912">
        <v>7343.75</v>
      </c>
      <c r="C2912">
        <v>5243.9065579999997</v>
      </c>
      <c r="D2912">
        <v>1.440984</v>
      </c>
      <c r="E2912">
        <f>LN(D2912/参数实验室!$E$53)/参数实验室!$E$55</f>
        <v>-0.26197350837477468</v>
      </c>
      <c r="F2912">
        <f t="shared" si="159"/>
        <v>0.7140638717276595</v>
      </c>
      <c r="G2912">
        <f>LN(F2912/参数实验室!$E$58)/参数实验室!$E$59</f>
        <v>-0.36729187269655489</v>
      </c>
      <c r="H2912">
        <f>INDEX(神经网络!$F$10:$BN$70,MATCH(ROUND(G2912*2,1)/2,神经网络!$D$10:$D$70,0),MATCH(ROUND(E2912*2,1)/2,神经网络!$F$8:$BN$8,0))</f>
        <v>-0.70373813036403976</v>
      </c>
      <c r="I2912">
        <f t="shared" si="160"/>
        <v>2575733.2809501244</v>
      </c>
      <c r="J2912">
        <f t="shared" si="161"/>
        <v>2930.3499461314364</v>
      </c>
      <c r="K2912">
        <f t="shared" si="162"/>
        <v>878.98487494660264</v>
      </c>
    </row>
    <row r="2913" spans="1:11">
      <c r="A2913" s="862">
        <v>43316</v>
      </c>
      <c r="B2913">
        <v>7473.89</v>
      </c>
      <c r="C2913">
        <v>5114.1955580000003</v>
      </c>
      <c r="D2913">
        <v>1.3629039999999999</v>
      </c>
      <c r="E2913">
        <f>LN(D2913/参数实验室!$E$53)/参数实验室!$E$55</f>
        <v>-0.32769578747187478</v>
      </c>
      <c r="F2913">
        <f t="shared" si="159"/>
        <v>0.6842749301903025</v>
      </c>
      <c r="G2913">
        <f>LN(F2913/参数实验室!$E$58)/参数实验室!$E$59</f>
        <v>-0.38965728538815642</v>
      </c>
      <c r="H2913">
        <f>INDEX(神经网络!$F$10:$BN$70,MATCH(ROUND(G2913*2,1)/2,神经网络!$D$10:$D$70,0),MATCH(ROUND(E2913*2,1)/2,神经网络!$F$8:$BN$8,0))</f>
        <v>-0.8580300894926165</v>
      </c>
      <c r="I2913">
        <f t="shared" si="160"/>
        <v>2543611.1098672198</v>
      </c>
      <c r="J2913">
        <f t="shared" si="161"/>
        <v>2982.2792386576725</v>
      </c>
      <c r="K2913">
        <f t="shared" si="162"/>
        <v>852.90843221377963</v>
      </c>
    </row>
    <row r="2914" spans="1:11">
      <c r="A2914" s="862">
        <v>43317</v>
      </c>
      <c r="B2914">
        <v>6996.36</v>
      </c>
      <c r="C2914">
        <v>5116.0910249999997</v>
      </c>
      <c r="D2914">
        <v>1.36894</v>
      </c>
      <c r="E2914">
        <f>LN(D2914/参数实验室!$E$53)/参数实验室!$E$55</f>
        <v>-0.3224824574511419</v>
      </c>
      <c r="F2914">
        <f t="shared" si="159"/>
        <v>0.7312503966348215</v>
      </c>
      <c r="G2914">
        <f>LN(F2914/参数实验室!$E$58)/参数实验室!$E$59</f>
        <v>-0.35480899270011534</v>
      </c>
      <c r="H2914">
        <f>INDEX(神经网络!$F$10:$BN$70,MATCH(ROUND(G2914*2,1)/2,神经网络!$D$10:$D$70,0),MATCH(ROUND(E2914*2,1)/2,神经网络!$F$8:$BN$8,0))</f>
        <v>-0.74501997041896928</v>
      </c>
      <c r="I2914">
        <f t="shared" si="160"/>
        <v>2683057.4723943216</v>
      </c>
      <c r="J2914">
        <f t="shared" si="161"/>
        <v>2791.7321734966654</v>
      </c>
      <c r="K2914">
        <f t="shared" si="162"/>
        <v>961.07266229402376</v>
      </c>
    </row>
    <row r="2915" spans="1:11">
      <c r="A2915" s="862">
        <v>43318</v>
      </c>
      <c r="B2915">
        <v>7020.76</v>
      </c>
      <c r="C2915">
        <v>5201.7027900000003</v>
      </c>
      <c r="D2915">
        <v>1.3504100000000001</v>
      </c>
      <c r="E2915">
        <f>LN(D2915/参数实验室!$E$53)/参数实验室!$E$55</f>
        <v>-0.33856068641767112</v>
      </c>
      <c r="F2915">
        <f t="shared" si="159"/>
        <v>0.74090309168807933</v>
      </c>
      <c r="G2915">
        <f>LN(F2915/参数实验室!$E$58)/参数实验室!$E$59</f>
        <v>-0.34792611170872467</v>
      </c>
      <c r="H2915">
        <f>INDEX(神经网络!$F$10:$BN$70,MATCH(ROUND(G2915*2,1)/2,神经网络!$D$10:$D$70,0),MATCH(ROUND(E2915*2,1)/2,神经网络!$F$8:$BN$8,0))</f>
        <v>-0.78319026392857838</v>
      </c>
      <c r="I2915">
        <f t="shared" si="160"/>
        <v>2676086.1435706671</v>
      </c>
      <c r="J2915">
        <f t="shared" si="161"/>
        <v>2801.4684170623655</v>
      </c>
      <c r="K2915">
        <f t="shared" si="162"/>
        <v>955.24408816174525</v>
      </c>
    </row>
    <row r="2916" spans="1:11">
      <c r="A2916" s="862">
        <v>43319</v>
      </c>
      <c r="B2916">
        <v>7046.78</v>
      </c>
      <c r="C2916">
        <v>5227.3963819999999</v>
      </c>
      <c r="D2916">
        <v>1.311267</v>
      </c>
      <c r="E2916">
        <f>LN(D2916/参数实验室!$E$53)/参数实验室!$E$55</f>
        <v>-0.37326242574987883</v>
      </c>
      <c r="F2916">
        <f t="shared" si="159"/>
        <v>0.74181347821274402</v>
      </c>
      <c r="G2916">
        <f>LN(F2916/参数实验室!$E$58)/参数实验室!$E$59</f>
        <v>-0.34728159188884494</v>
      </c>
      <c r="H2916">
        <f>INDEX(神经网络!$F$10:$BN$70,MATCH(ROUND(G2916*2,1)/2,神经网络!$D$10:$D$70,0),MATCH(ROUND(E2916*2,1)/2,神经网络!$F$8:$BN$8,0))</f>
        <v>-0.78319026392857838</v>
      </c>
      <c r="I2916">
        <f t="shared" si="160"/>
        <v>2668318.4777293187</v>
      </c>
      <c r="J2916">
        <f t="shared" si="161"/>
        <v>2811.851083356607</v>
      </c>
      <c r="K2916">
        <f t="shared" si="162"/>
        <v>948.95440712459481</v>
      </c>
    </row>
    <row r="2917" spans="1:11">
      <c r="A2917" s="862">
        <v>43320</v>
      </c>
      <c r="B2917">
        <v>6504.95</v>
      </c>
      <c r="C2917">
        <v>5158.0817189999998</v>
      </c>
      <c r="D2917">
        <v>1.224575</v>
      </c>
      <c r="E2917">
        <f>LN(D2917/参数实验室!$E$53)/参数实验室!$E$55</f>
        <v>-0.45395754804888983</v>
      </c>
      <c r="F2917">
        <f t="shared" si="159"/>
        <v>0.79294717392139835</v>
      </c>
      <c r="G2917">
        <f>LN(F2917/参数实验室!$E$58)/参数实验室!$E$59</f>
        <v>-0.31229546724293383</v>
      </c>
      <c r="H2917">
        <f>INDEX(神经网络!$F$10:$BN$70,MATCH(ROUND(G2917*2,1)/2,神经网络!$D$10:$D$70,0),MATCH(ROUND(E2917*2,1)/2,神经网络!$F$8:$BN$8,0))</f>
        <v>-0.77540536707295737</v>
      </c>
      <c r="I2917">
        <f t="shared" si="160"/>
        <v>2829004.1958088605</v>
      </c>
      <c r="J2917">
        <f t="shared" si="161"/>
        <v>2595.6466222417271</v>
      </c>
      <c r="K2917">
        <f t="shared" si="162"/>
        <v>1089.9034450866791</v>
      </c>
    </row>
    <row r="2918" spans="1:11">
      <c r="A2918" s="862">
        <v>43321</v>
      </c>
      <c r="B2918">
        <v>6351.71</v>
      </c>
      <c r="C2918">
        <v>5159.8611799999999</v>
      </c>
      <c r="D2918">
        <v>1.2826310000000001</v>
      </c>
      <c r="E2918">
        <f>LN(D2918/参数实验室!$E$53)/参数实验室!$E$55</f>
        <v>-0.39931185904255784</v>
      </c>
      <c r="F2918">
        <f t="shared" si="159"/>
        <v>0.81235780285938741</v>
      </c>
      <c r="G2918">
        <f>LN(F2918/参数实验室!$E$58)/参数实验室!$E$59</f>
        <v>-0.29960224848414002</v>
      </c>
      <c r="H2918">
        <f>INDEX(神经网络!$F$10:$BN$70,MATCH(ROUND(G2918*2,1)/2,神经网络!$D$10:$D$70,0),MATCH(ROUND(E2918*2,1)/2,神经网络!$F$8:$BN$8,0))</f>
        <v>-0.73956494854249266</v>
      </c>
      <c r="I2918">
        <f t="shared" si="160"/>
        <v>2880680.3963415134</v>
      </c>
      <c r="J2918">
        <f t="shared" si="161"/>
        <v>2534.4998204381282</v>
      </c>
      <c r="K2918">
        <f t="shared" si="162"/>
        <v>1136.5873349494034</v>
      </c>
    </row>
    <row r="2919" spans="1:11">
      <c r="A2919" s="862">
        <v>43322</v>
      </c>
      <c r="B2919">
        <v>6487.3</v>
      </c>
      <c r="C2919">
        <v>5026.5062639999996</v>
      </c>
      <c r="D2919">
        <v>1.2014819999999999</v>
      </c>
      <c r="E2919">
        <f>LN(D2919/参数实验室!$E$53)/参数实验室!$E$55</f>
        <v>-0.47641774954922739</v>
      </c>
      <c r="F2919">
        <f t="shared" si="159"/>
        <v>0.77482254003976991</v>
      </c>
      <c r="G2919">
        <f>LN(F2919/参数实验室!$E$58)/参数实验室!$E$59</f>
        <v>-0.32443144757340775</v>
      </c>
      <c r="H2919">
        <f>INDEX(神经网络!$F$10:$BN$70,MATCH(ROUND(G2919*2,1)/2,神经网络!$D$10:$D$70,0),MATCH(ROUND(E2919*2,1)/2,神经网络!$F$8:$BN$8,0))</f>
        <v>-0.80391344428749345</v>
      </c>
      <c r="I2919">
        <f t="shared" si="160"/>
        <v>2835201.6592338998</v>
      </c>
      <c r="J2919">
        <f t="shared" si="161"/>
        <v>2588.603806711621</v>
      </c>
      <c r="K2919">
        <f t="shared" si="162"/>
        <v>1095.2628795039668</v>
      </c>
    </row>
    <row r="2920" spans="1:11">
      <c r="A2920" s="862">
        <v>43323</v>
      </c>
      <c r="B2920">
        <v>6152.86</v>
      </c>
      <c r="C2920">
        <v>4935.4853599999997</v>
      </c>
      <c r="D2920">
        <v>1.237093</v>
      </c>
      <c r="E2920">
        <f>LN(D2920/参数实验室!$E$53)/参数实验室!$E$55</f>
        <v>-0.44195895326979934</v>
      </c>
      <c r="F2920">
        <f t="shared" si="159"/>
        <v>0.80214491472258431</v>
      </c>
      <c r="G2920">
        <f>LN(F2920/参数实验室!$E$58)/参数实验室!$E$59</f>
        <v>-0.30624249389233249</v>
      </c>
      <c r="H2920">
        <f>INDEX(神经网络!$F$10:$BN$70,MATCH(ROUND(G2920*2,1)/2,神经网络!$D$10:$D$70,0),MATCH(ROUND(E2920*2,1)/2,神经网络!$F$8:$BN$8,0))</f>
        <v>-0.77540536707295737</v>
      </c>
      <c r="I2920">
        <f t="shared" si="160"/>
        <v>2952704.2598778079</v>
      </c>
      <c r="J2920">
        <f t="shared" si="161"/>
        <v>2455.153425641432</v>
      </c>
      <c r="K2920">
        <f t="shared" si="162"/>
        <v>1202.6556992487695</v>
      </c>
    </row>
    <row r="2921" spans="1:11">
      <c r="A2921" s="862">
        <v>43324</v>
      </c>
      <c r="B2921">
        <v>6343.83</v>
      </c>
      <c r="C2921">
        <v>4899.4307760000002</v>
      </c>
      <c r="D2921">
        <v>1.2377149999999999</v>
      </c>
      <c r="E2921">
        <f>LN(D2921/参数实验室!$E$53)/参数实验室!$E$55</f>
        <v>-0.44136593228942306</v>
      </c>
      <c r="F2921">
        <f t="shared" si="159"/>
        <v>0.77231432368143538</v>
      </c>
      <c r="G2921">
        <f>LN(F2921/参数实验室!$E$58)/参数实验室!$E$59</f>
        <v>-0.32613323450745307</v>
      </c>
      <c r="H2921">
        <f>INDEX(神经网络!$F$10:$BN$70,MATCH(ROUND(G2921*2,1)/2,神经网络!$D$10:$D$70,0),MATCH(ROUND(E2921*2,1)/2,神经网络!$F$8:$BN$8,0))</f>
        <v>-0.85119946159671145</v>
      </c>
      <c r="I2921">
        <f t="shared" si="160"/>
        <v>2881642.3512302232</v>
      </c>
      <c r="J2921">
        <f t="shared" si="161"/>
        <v>2531.3554925980579</v>
      </c>
      <c r="K2921">
        <f t="shared" si="162"/>
        <v>1138.3791647030375</v>
      </c>
    </row>
    <row r="2922" spans="1:11">
      <c r="A2922" s="862">
        <v>43325</v>
      </c>
      <c r="B2922">
        <v>6479.14</v>
      </c>
      <c r="C2922">
        <v>4848.1860489999999</v>
      </c>
      <c r="D2922">
        <v>1.2285950000000001</v>
      </c>
      <c r="E2922">
        <f>LN(D2922/参数实验室!$E$53)/参数实验室!$E$55</f>
        <v>-0.45009103061559091</v>
      </c>
      <c r="F2922">
        <f t="shared" si="159"/>
        <v>0.74827616767040062</v>
      </c>
      <c r="G2922">
        <f>LN(F2922/参数实验室!$E$58)/参数实验室!$E$59</f>
        <v>-0.34272885914699536</v>
      </c>
      <c r="H2922">
        <f>INDEX(神经网络!$F$10:$BN$70,MATCH(ROUND(G2922*2,1)/2,神经网络!$D$10:$D$70,0),MATCH(ROUND(E2922*2,1)/2,神经网络!$F$8:$BN$8,0))</f>
        <v>-0.85119946159671145</v>
      </c>
      <c r="I2922">
        <f t="shared" si="160"/>
        <v>2829324.5147397215</v>
      </c>
      <c r="J2922">
        <f t="shared" si="161"/>
        <v>2585.3477514863707</v>
      </c>
      <c r="K2922">
        <f t="shared" si="162"/>
        <v>1094.3690314438679</v>
      </c>
    </row>
    <row r="2923" spans="1:11">
      <c r="A2923" s="862">
        <v>43326</v>
      </c>
      <c r="B2923">
        <v>6059.4</v>
      </c>
      <c r="C2923">
        <v>4840.4447659999996</v>
      </c>
      <c r="D2923">
        <v>1.214626</v>
      </c>
      <c r="E2923">
        <f>LN(D2923/参数实验室!$E$53)/参数实验室!$E$55</f>
        <v>-0.46358154386944317</v>
      </c>
      <c r="F2923">
        <f t="shared" si="159"/>
        <v>0.79883235402845165</v>
      </c>
      <c r="G2923">
        <f>LN(F2923/参数实验室!$E$58)/参数实验室!$E$59</f>
        <v>-0.30841443397952489</v>
      </c>
      <c r="H2923">
        <f>INDEX(神经网络!$F$10:$BN$70,MATCH(ROUND(G2923*2,1)/2,神经网络!$D$10:$D$70,0),MATCH(ROUND(E2923*2,1)/2,神经网络!$F$8:$BN$8,0))</f>
        <v>-0.77540536707295737</v>
      </c>
      <c r="I2923">
        <f t="shared" si="160"/>
        <v>2985343.3734853524</v>
      </c>
      <c r="J2923">
        <f t="shared" si="161"/>
        <v>2417.860420573797</v>
      </c>
      <c r="K2923">
        <f t="shared" si="162"/>
        <v>1234.704595882703</v>
      </c>
    </row>
    <row r="2924" spans="1:11">
      <c r="A2924" s="862">
        <v>43327</v>
      </c>
      <c r="B2924">
        <v>6445.74</v>
      </c>
      <c r="C2924">
        <v>4717.8864080000003</v>
      </c>
      <c r="D2924">
        <v>1.232726</v>
      </c>
      <c r="E2924">
        <f>LN(D2924/参数实验室!$E$53)/参数实验室!$E$55</f>
        <v>-0.44613090901666624</v>
      </c>
      <c r="F2924">
        <f t="shared" si="159"/>
        <v>0.73193867701768922</v>
      </c>
      <c r="G2924">
        <f>LN(F2924/参数实验室!$E$58)/参数实验室!$E$59</f>
        <v>-0.35431521267554894</v>
      </c>
      <c r="H2924">
        <f>INDEX(神经网络!$F$10:$BN$70,MATCH(ROUND(G2924*2,1)/2,神经网络!$D$10:$D$70,0),MATCH(ROUND(E2924*2,1)/2,神经网络!$F$8:$BN$8,0))</f>
        <v>-0.85119946159671145</v>
      </c>
      <c r="I2924">
        <f t="shared" si="160"/>
        <v>2837751.2618348943</v>
      </c>
      <c r="J2924">
        <f t="shared" si="161"/>
        <v>2572.0202705398797</v>
      </c>
      <c r="K2924">
        <f t="shared" si="162"/>
        <v>1103.3160563852152</v>
      </c>
    </row>
    <row r="2925" spans="1:11">
      <c r="A2925" s="862">
        <v>43328</v>
      </c>
      <c r="B2925">
        <v>6413.35</v>
      </c>
      <c r="C2925">
        <v>4722.5942050000003</v>
      </c>
      <c r="D2925">
        <v>1.2370190000000001</v>
      </c>
      <c r="E2925">
        <f>LN(D2925/参数实验室!$E$53)/参数实验室!$E$55</f>
        <v>-0.44202952545091312</v>
      </c>
      <c r="F2925">
        <f t="shared" si="159"/>
        <v>0.736369324144168</v>
      </c>
      <c r="G2925">
        <f>LN(F2925/参数实验室!$E$58)/参数实验室!$E$59</f>
        <v>-0.35114768908507044</v>
      </c>
      <c r="H2925">
        <f>INDEX(神经网络!$F$10:$BN$70,MATCH(ROUND(G2925*2,1)/2,神经网络!$D$10:$D$70,0),MATCH(ROUND(E2925*2,1)/2,神经网络!$F$8:$BN$8,0))</f>
        <v>-0.85119946159671145</v>
      </c>
      <c r="I2925">
        <f t="shared" si="160"/>
        <v>2849889.169521838</v>
      </c>
      <c r="J2925">
        <f t="shared" si="161"/>
        <v>2559.0958062327891</v>
      </c>
      <c r="K2925">
        <f t="shared" si="162"/>
        <v>1113.6312921856263</v>
      </c>
    </row>
    <row r="2926" spans="1:11">
      <c r="A2926" s="862">
        <v>43329</v>
      </c>
      <c r="B2926">
        <v>6496.01</v>
      </c>
      <c r="C2926">
        <v>4790.5519599999998</v>
      </c>
      <c r="D2926">
        <v>1.289979</v>
      </c>
      <c r="E2926">
        <f>LN(D2926/参数实验室!$E$53)/参数实验室!$E$55</f>
        <v>-0.39257251618793493</v>
      </c>
      <c r="F2926">
        <f t="shared" si="159"/>
        <v>0.73746068124895126</v>
      </c>
      <c r="G2926">
        <f>LN(F2926/参数实验室!$E$58)/参数实验室!$E$59</f>
        <v>-0.35037039008655679</v>
      </c>
      <c r="H2926">
        <f>INDEX(神经网络!$F$10:$BN$70,MATCH(ROUND(G2926*2,1)/2,神经网络!$D$10:$D$70,0),MATCH(ROUND(E2926*2,1)/2,神经网络!$F$8:$BN$8,0))</f>
        <v>-0.81463740894210168</v>
      </c>
      <c r="I2926">
        <f t="shared" si="160"/>
        <v>2818623.3533238098</v>
      </c>
      <c r="J2926">
        <f t="shared" si="161"/>
        <v>2592.0793264434751</v>
      </c>
      <c r="K2926">
        <f t="shared" si="162"/>
        <v>1087.3985701630397</v>
      </c>
    </row>
    <row r="2927" spans="1:11">
      <c r="A2927" s="862">
        <v>43330</v>
      </c>
      <c r="B2927">
        <v>6504.95</v>
      </c>
      <c r="C2927">
        <v>4825.9513939999997</v>
      </c>
      <c r="D2927">
        <v>1.2582009999999999</v>
      </c>
      <c r="E2927">
        <f>LN(D2927/参数实验室!$E$53)/参数实验室!$E$55</f>
        <v>-0.421999120501651</v>
      </c>
      <c r="F2927">
        <f t="shared" si="159"/>
        <v>0.74188908354407024</v>
      </c>
      <c r="G2927">
        <f>LN(F2927/参数实验室!$E$58)/参数实验室!$E$59</f>
        <v>-0.3472281017016845</v>
      </c>
      <c r="H2927">
        <f>INDEX(神经网络!$F$10:$BN$70,MATCH(ROUND(G2927*2,1)/2,神经网络!$D$10:$D$70,0),MATCH(ROUND(E2927*2,1)/2,神经网络!$F$8:$BN$8,0))</f>
        <v>-0.81463740894210168</v>
      </c>
      <c r="I2927">
        <f t="shared" si="160"/>
        <v>2815463.3158752071</v>
      </c>
      <c r="J2927">
        <f t="shared" si="161"/>
        <v>2595.6466222417271</v>
      </c>
      <c r="K2927">
        <f t="shared" si="162"/>
        <v>1084.6866795155788</v>
      </c>
    </row>
    <row r="2928" spans="1:11">
      <c r="A2928" s="862">
        <v>43331</v>
      </c>
      <c r="B2928">
        <v>6391.76</v>
      </c>
      <c r="C2928">
        <v>4855.3260330000003</v>
      </c>
      <c r="D2928">
        <v>1.2757499999999999</v>
      </c>
      <c r="E2928">
        <f>LN(D2928/参数实验室!$E$53)/参数实验室!$E$55</f>
        <v>-0.40565798313159301</v>
      </c>
      <c r="F2928">
        <f t="shared" si="159"/>
        <v>0.75962270689137268</v>
      </c>
      <c r="G2928">
        <f>LN(F2928/参数实验室!$E$58)/参数实验室!$E$59</f>
        <v>-0.3348299350366723</v>
      </c>
      <c r="H2928">
        <f>INDEX(神经网络!$F$10:$BN$70,MATCH(ROUND(G2928*2,1)/2,神经网络!$D$10:$D$70,0),MATCH(ROUND(E2928*2,1)/2,神经网络!$F$8:$BN$8,0))</f>
        <v>-0.81463740894210168</v>
      </c>
      <c r="I2928">
        <f t="shared" si="160"/>
        <v>2855373.0026860721</v>
      </c>
      <c r="J2928">
        <f t="shared" si="161"/>
        <v>2550.4808267826475</v>
      </c>
      <c r="K2928">
        <f t="shared" si="162"/>
        <v>1119.5430182033701</v>
      </c>
    </row>
    <row r="2929" spans="1:11">
      <c r="A2929" s="862">
        <v>43332</v>
      </c>
      <c r="B2929">
        <v>6489.82</v>
      </c>
      <c r="C2929">
        <v>4816.9715180000003</v>
      </c>
      <c r="D2929">
        <v>1.233544</v>
      </c>
      <c r="E2929">
        <f>LN(D2929/参数实验室!$E$53)/参数实验室!$E$55</f>
        <v>-0.44534831977140388</v>
      </c>
      <c r="F2929">
        <f t="shared" si="159"/>
        <v>0.74223499542360194</v>
      </c>
      <c r="G2929">
        <f>LN(F2929/参数实验室!$E$58)/参数实验室!$E$59</f>
        <v>-0.34698344122567365</v>
      </c>
      <c r="H2929">
        <f>INDEX(神经网络!$F$10:$BN$70,MATCH(ROUND(G2929*2,1)/2,神经网络!$D$10:$D$70,0),MATCH(ROUND(E2929*2,1)/2,神经网络!$F$8:$BN$8,0))</f>
        <v>-0.85119946159671145</v>
      </c>
      <c r="I2929">
        <f t="shared" si="160"/>
        <v>2819686.9405157054</v>
      </c>
      <c r="J2929">
        <f t="shared" si="161"/>
        <v>2589.6093531782421</v>
      </c>
      <c r="K2929">
        <f t="shared" si="162"/>
        <v>1088.8464459147431</v>
      </c>
    </row>
    <row r="2930" spans="1:11">
      <c r="A2930" s="862">
        <v>43333</v>
      </c>
      <c r="B2930">
        <v>6489.95</v>
      </c>
      <c r="C2930">
        <v>4924.3148229999997</v>
      </c>
      <c r="D2930">
        <v>1.272723</v>
      </c>
      <c r="E2930">
        <f>LN(D2930/参数实验室!$E$53)/参数实验室!$E$55</f>
        <v>-0.40846053567884621</v>
      </c>
      <c r="F2930">
        <f t="shared" si="159"/>
        <v>0.75876005562446547</v>
      </c>
      <c r="G2930">
        <f>LN(F2930/参数实验室!$E$58)/参数实验室!$E$59</f>
        <v>-0.33542631437539749</v>
      </c>
      <c r="H2930">
        <f>INDEX(神经网络!$F$10:$BN$70,MATCH(ROUND(G2930*2,1)/2,神经网络!$D$10:$D$70,0),MATCH(ROUND(E2930*2,1)/2,神经网络!$F$8:$BN$8,0))</f>
        <v>-0.81463740894210168</v>
      </c>
      <c r="I2930">
        <f t="shared" si="160"/>
        <v>2819638.8628986478</v>
      </c>
      <c r="J2930">
        <f t="shared" si="161"/>
        <v>2589.6612266070756</v>
      </c>
      <c r="K2930">
        <f t="shared" si="162"/>
        <v>1088.8060700483531</v>
      </c>
    </row>
    <row r="2931" spans="1:11">
      <c r="A2931" s="862">
        <v>43334</v>
      </c>
      <c r="B2931">
        <v>6669.11</v>
      </c>
      <c r="C2931">
        <v>4945.1153590000004</v>
      </c>
      <c r="D2931">
        <v>1.2516290000000001</v>
      </c>
      <c r="E2931">
        <f>LN(D2931/参数实验室!$E$53)/参数实验室!$E$55</f>
        <v>-0.42817751189857972</v>
      </c>
      <c r="F2931">
        <f t="shared" si="159"/>
        <v>0.7414955457324891</v>
      </c>
      <c r="G2931">
        <f>LN(F2931/参数实验室!$E$58)/参数实验室!$E$59</f>
        <v>-0.3475065863405073</v>
      </c>
      <c r="H2931">
        <f>INDEX(神经网络!$F$10:$BN$70,MATCH(ROUND(G2931*2,1)/2,神经网络!$D$10:$D$70,0),MATCH(ROUND(E2931*2,1)/2,神经网络!$F$8:$BN$8,0))</f>
        <v>-0.85119946159671145</v>
      </c>
      <c r="I2931">
        <f t="shared" si="160"/>
        <v>2756228.8940134454</v>
      </c>
      <c r="J2931">
        <f t="shared" si="161"/>
        <v>2661.1507920673525</v>
      </c>
      <c r="K2931">
        <f t="shared" si="162"/>
        <v>1035.7281903113164</v>
      </c>
    </row>
    <row r="2932" spans="1:11">
      <c r="A2932" s="862">
        <v>43335</v>
      </c>
      <c r="B2932">
        <v>6453.43</v>
      </c>
      <c r="C2932">
        <v>4978.678559</v>
      </c>
      <c r="D2932">
        <v>1.2810870000000001</v>
      </c>
      <c r="E2932">
        <f>LN(D2932/参数实验室!$E$53)/参数实验室!$E$55</f>
        <v>-0.40073287276475394</v>
      </c>
      <c r="F2932">
        <f t="shared" si="159"/>
        <v>0.77147788989731036</v>
      </c>
      <c r="G2932">
        <f>LN(F2932/参数实验室!$E$58)/参数实验室!$E$59</f>
        <v>-0.32670197127456957</v>
      </c>
      <c r="H2932">
        <f>INDEX(神经网络!$F$10:$BN$70,MATCH(ROUND(G2932*2,1)/2,神经网络!$D$10:$D$70,0),MATCH(ROUND(E2932*2,1)/2,神经网络!$F$8:$BN$8,0))</f>
        <v>-0.81463740894210168</v>
      </c>
      <c r="I2932">
        <f t="shared" si="160"/>
        <v>2832102.1314856196</v>
      </c>
      <c r="J2932">
        <f t="shared" si="161"/>
        <v>2575.0887833685774</v>
      </c>
      <c r="K2932">
        <f t="shared" si="162"/>
        <v>1099.8075677145519</v>
      </c>
    </row>
    <row r="2933" spans="1:11">
      <c r="A2933" s="862">
        <v>43336</v>
      </c>
      <c r="B2933">
        <v>6537.72</v>
      </c>
      <c r="C2933">
        <v>5080.9142380000003</v>
      </c>
      <c r="D2933">
        <v>1.3163279999999999</v>
      </c>
      <c r="E2933">
        <f>LN(D2933/参数实验室!$E$53)/参数实验室!$E$55</f>
        <v>-0.36871778431826052</v>
      </c>
      <c r="F2933">
        <f t="shared" si="159"/>
        <v>0.77716914122966418</v>
      </c>
      <c r="G2933">
        <f>LN(F2933/参数实验室!$E$58)/参数实验室!$E$59</f>
        <v>-0.32284429465831249</v>
      </c>
      <c r="H2933">
        <f>INDEX(神经网络!$F$10:$BN$70,MATCH(ROUND(G2933*2,1)/2,神经网络!$D$10:$D$70,0),MATCH(ROUND(E2933*2,1)/2,神经网络!$F$8:$BN$8,0))</f>
        <v>-0.70001779811384324</v>
      </c>
      <c r="I2933">
        <f t="shared" si="160"/>
        <v>2801967.9978096532</v>
      </c>
      <c r="J2933">
        <f t="shared" si="161"/>
        <v>2608.7227165715622</v>
      </c>
      <c r="K2933">
        <f t="shared" si="162"/>
        <v>1074.0765892865984</v>
      </c>
    </row>
    <row r="2934" spans="1:11">
      <c r="A2934" s="862">
        <v>43337</v>
      </c>
      <c r="B2934">
        <v>6719.69</v>
      </c>
      <c r="C2934">
        <v>5182.4364310000001</v>
      </c>
      <c r="D2934">
        <v>1.324789</v>
      </c>
      <c r="E2934">
        <f>LN(D2934/参数实验室!$E$53)/参数实验室!$E$55</f>
        <v>-0.36115891710789189</v>
      </c>
      <c r="F2934">
        <f t="shared" si="159"/>
        <v>0.7712314751126913</v>
      </c>
      <c r="G2934">
        <f>LN(F2934/参数实验室!$E$58)/参数实验室!$E$59</f>
        <v>-0.32686963966372384</v>
      </c>
      <c r="H2934">
        <f>INDEX(神经网络!$F$10:$BN$70,MATCH(ROUND(G2934*2,1)/2,神经网络!$D$10:$D$70,0),MATCH(ROUND(E2934*2,1)/2,神经网络!$F$8:$BN$8,0))</f>
        <v>-0.78319026392857838</v>
      </c>
      <c r="I2934">
        <f t="shared" si="160"/>
        <v>2747373.8952187551</v>
      </c>
      <c r="J2934">
        <f t="shared" si="161"/>
        <v>2681.3335461473966</v>
      </c>
      <c r="K2934">
        <f t="shared" si="162"/>
        <v>1024.6296657744228</v>
      </c>
    </row>
    <row r="2935" spans="1:11">
      <c r="A2935" s="862">
        <v>43338</v>
      </c>
      <c r="B2935">
        <v>6666.5</v>
      </c>
      <c r="C2935">
        <v>5164.3044369999998</v>
      </c>
      <c r="D2935">
        <v>1.313339</v>
      </c>
      <c r="E2935">
        <f>LN(D2935/参数实验室!$E$53)/参数实验室!$E$55</f>
        <v>-0.37139970865685057</v>
      </c>
      <c r="F2935">
        <f t="shared" si="159"/>
        <v>0.7746650321758044</v>
      </c>
      <c r="G2935">
        <f>LN(F2935/参数实验室!$E$58)/参数实验室!$E$59</f>
        <v>-0.32453815206202258</v>
      </c>
      <c r="H2935">
        <f>INDEX(神经网络!$F$10:$BN$70,MATCH(ROUND(G2935*2,1)/2,神经网络!$D$10:$D$70,0),MATCH(ROUND(E2935*2,1)/2,神经网络!$F$8:$BN$8,0))</f>
        <v>-0.70001779811384324</v>
      </c>
      <c r="I2935">
        <f t="shared" si="160"/>
        <v>2764405.9011440319</v>
      </c>
      <c r="J2935">
        <f t="shared" si="161"/>
        <v>2660.1093332269224</v>
      </c>
      <c r="K2935">
        <f t="shared" si="162"/>
        <v>1039.2076245191734</v>
      </c>
    </row>
    <row r="2936" spans="1:11">
      <c r="A2936" s="862">
        <v>43339</v>
      </c>
      <c r="B2936">
        <v>6729.51</v>
      </c>
      <c r="C2936">
        <v>5034.4106389999997</v>
      </c>
      <c r="D2936">
        <v>1.341634</v>
      </c>
      <c r="E2936">
        <f>LN(D2936/参数实验室!$E$53)/参数实验室!$E$55</f>
        <v>-0.34625264921357946</v>
      </c>
      <c r="F2936">
        <f t="shared" si="159"/>
        <v>0.74810954125931894</v>
      </c>
      <c r="G2936">
        <f>LN(F2936/参数实验室!$E$58)/参数实验室!$E$59</f>
        <v>-0.34284574685232427</v>
      </c>
      <c r="H2936">
        <f>INDEX(神经网络!$F$10:$BN$70,MATCH(ROUND(G2936*2,1)/2,神经网络!$D$10:$D$70,0),MATCH(ROUND(E2936*2,1)/2,神经网络!$F$8:$BN$8,0))</f>
        <v>-0.78319026392857838</v>
      </c>
      <c r="I2936">
        <f t="shared" si="160"/>
        <v>2746115.5311972741</v>
      </c>
      <c r="J2936">
        <f t="shared" si="161"/>
        <v>2685.2519851562151</v>
      </c>
      <c r="K2936">
        <f t="shared" si="162"/>
        <v>1022.6658601790469</v>
      </c>
    </row>
    <row r="2937" spans="1:11">
      <c r="A2937" s="862">
        <v>43340</v>
      </c>
      <c r="B2937">
        <v>6935.84</v>
      </c>
      <c r="C2937">
        <v>5091.7958330000001</v>
      </c>
      <c r="D2937">
        <v>1.3899319999999999</v>
      </c>
      <c r="E2937">
        <f>LN(D2937/参数实验室!$E$53)/参数实验室!$E$55</f>
        <v>-0.30452884594002366</v>
      </c>
      <c r="F2937">
        <f t="shared" si="159"/>
        <v>0.73412821417449081</v>
      </c>
      <c r="G2937">
        <f>LN(F2937/参数实验室!$E$58)/参数实验室!$E$59</f>
        <v>-0.35274749664493582</v>
      </c>
      <c r="H2937">
        <f>INDEX(神经网络!$F$10:$BN$70,MATCH(ROUND(G2937*2,1)/2,神经网络!$D$10:$D$70,0),MATCH(ROUND(E2937*2,1)/2,神经网络!$F$8:$BN$8,0))</f>
        <v>-0.74501997041896928</v>
      </c>
      <c r="I2937">
        <f t="shared" si="160"/>
        <v>2680173.0901532727</v>
      </c>
      <c r="J2937">
        <f t="shared" si="161"/>
        <v>2767.5830972427239</v>
      </c>
      <c r="K2937">
        <f t="shared" si="162"/>
        <v>968.41648325698486</v>
      </c>
    </row>
    <row r="2938" spans="1:11">
      <c r="A2938" s="862">
        <v>43341</v>
      </c>
      <c r="B2938">
        <v>7063.13</v>
      </c>
      <c r="C2938">
        <v>5076.9860550000003</v>
      </c>
      <c r="D2938">
        <v>1.376706</v>
      </c>
      <c r="E2938">
        <f>LN(D2938/参数实验室!$E$53)/参数实验室!$E$55</f>
        <v>-0.31580862686585021</v>
      </c>
      <c r="F2938">
        <f t="shared" si="159"/>
        <v>0.71880116251576853</v>
      </c>
      <c r="G2938">
        <f>LN(F2938/参数实验室!$E$58)/参数实验室!$E$59</f>
        <v>-0.36382135003967297</v>
      </c>
      <c r="H2938">
        <f>INDEX(神经网络!$F$10:$BN$70,MATCH(ROUND(G2938*2,1)/2,神经网络!$D$10:$D$70,0),MATCH(ROUND(E2938*2,1)/2,神经网络!$F$8:$BN$8,0))</f>
        <v>-0.74501997041896928</v>
      </c>
      <c r="I2938">
        <f t="shared" si="160"/>
        <v>2643527.140792591</v>
      </c>
      <c r="J2938">
        <f t="shared" si="161"/>
        <v>2818.3751645983757</v>
      </c>
      <c r="K2938">
        <f t="shared" si="162"/>
        <v>937.96140911187001</v>
      </c>
    </row>
    <row r="2939" spans="1:11">
      <c r="A2939" s="862">
        <v>43342</v>
      </c>
      <c r="B2939">
        <v>6994.99</v>
      </c>
      <c r="C2939">
        <v>5055.8799980000003</v>
      </c>
      <c r="D2939">
        <v>1.363591</v>
      </c>
      <c r="E2939">
        <f>LN(D2939/参数实验室!$E$53)/参数实验室!$E$55</f>
        <v>-0.3271012582350622</v>
      </c>
      <c r="F2939">
        <f t="shared" si="159"/>
        <v>0.72278587932220062</v>
      </c>
      <c r="G2939">
        <f>LN(F2939/参数实验室!$E$58)/参数实验室!$E$59</f>
        <v>-0.36091982555027763</v>
      </c>
      <c r="H2939">
        <f>INDEX(神经网络!$F$10:$BN$70,MATCH(ROUND(G2939*2,1)/2,神经网络!$D$10:$D$70,0),MATCH(ROUND(E2939*2,1)/2,神经网络!$F$8:$BN$8,0))</f>
        <v>-0.78319026392857838</v>
      </c>
      <c r="I2939">
        <f t="shared" si="160"/>
        <v>2662527.2727601035</v>
      </c>
      <c r="J2939">
        <f t="shared" si="161"/>
        <v>2791.1855073620322</v>
      </c>
      <c r="K2939">
        <f t="shared" si="162"/>
        <v>953.90552356245053</v>
      </c>
    </row>
    <row r="2940" spans="1:11">
      <c r="A2940" s="862">
        <v>43343</v>
      </c>
      <c r="B2940">
        <v>6971.92</v>
      </c>
      <c r="C2940">
        <v>5041.4026119999999</v>
      </c>
      <c r="D2940">
        <v>1.374938</v>
      </c>
      <c r="E2940">
        <f>LN(D2940/参数实验室!$E$53)/参数实验室!$E$55</f>
        <v>-0.31732466892825095</v>
      </c>
      <c r="F2940">
        <f t="shared" si="159"/>
        <v>0.72310104132003805</v>
      </c>
      <c r="G2940">
        <f>LN(F2940/参数实验室!$E$58)/参数实验室!$E$59</f>
        <v>-0.36069101920443031</v>
      </c>
      <c r="H2940">
        <f>INDEX(神经网络!$F$10:$BN$70,MATCH(ROUND(G2940*2,1)/2,神经网络!$D$10:$D$70,0),MATCH(ROUND(E2940*2,1)/2,神经网络!$F$8:$BN$8,0))</f>
        <v>-0.74501997041896928</v>
      </c>
      <c r="I2940">
        <f t="shared" si="160"/>
        <v>2669404.6340776226</v>
      </c>
      <c r="J2940">
        <f t="shared" si="161"/>
        <v>2781.9799688759385</v>
      </c>
      <c r="K2940">
        <f t="shared" si="162"/>
        <v>959.53409583901419</v>
      </c>
    </row>
    <row r="2941" spans="1:11">
      <c r="A2941" s="862">
        <v>43344</v>
      </c>
      <c r="B2941">
        <v>7056.51</v>
      </c>
      <c r="C2941">
        <v>5049.6690570000001</v>
      </c>
      <c r="D2941">
        <v>1.4071130000000001</v>
      </c>
      <c r="E2941">
        <f>LN(D2941/参数实验室!$E$53)/参数实验室!$E$55</f>
        <v>-0.29003526759734416</v>
      </c>
      <c r="F2941">
        <f t="shared" si="159"/>
        <v>0.71560432239166383</v>
      </c>
      <c r="G2941">
        <f>LN(F2941/参数实验室!$E$58)/参数实验室!$E$59</f>
        <v>-0.36616082414223267</v>
      </c>
      <c r="H2941">
        <f>INDEX(神经网络!$F$10:$BN$70,MATCH(ROUND(G2941*2,1)/2,神经网络!$D$10:$D$70,0),MATCH(ROUND(E2941*2,1)/2,神经网络!$F$8:$BN$8,0))</f>
        <v>-0.74501997041896928</v>
      </c>
      <c r="I2941">
        <f t="shared" si="160"/>
        <v>2645275.098995937</v>
      </c>
      <c r="J2941">
        <f t="shared" si="161"/>
        <v>2815.733609991616</v>
      </c>
      <c r="K2941">
        <f t="shared" si="162"/>
        <v>939.46213150604592</v>
      </c>
    </row>
    <row r="2942" spans="1:11">
      <c r="A2942" s="862">
        <v>43345</v>
      </c>
      <c r="B2942">
        <v>7257.12</v>
      </c>
      <c r="C2942">
        <v>5123.7125059999998</v>
      </c>
      <c r="D2942">
        <v>1.4250780000000001</v>
      </c>
      <c r="E2942">
        <f>LN(D2942/参数实验室!$E$53)/参数实验室!$E$55</f>
        <v>-0.27506837356457831</v>
      </c>
      <c r="F2942">
        <f t="shared" si="159"/>
        <v>0.70602560051370244</v>
      </c>
      <c r="G2942">
        <f>LN(F2942/参数实验室!$E$58)/参数实验室!$E$59</f>
        <v>-0.37323370141589557</v>
      </c>
      <c r="H2942">
        <f>INDEX(神经网络!$F$10:$BN$70,MATCH(ROUND(G2942*2,1)/2,神经网络!$D$10:$D$70,0),MATCH(ROUND(E2942*2,1)/2,神经网络!$F$8:$BN$8,0))</f>
        <v>-0.74501997041896928</v>
      </c>
      <c r="I2942">
        <f t="shared" si="160"/>
        <v>2589247.582178961</v>
      </c>
      <c r="J2942">
        <f t="shared" si="161"/>
        <v>2895.7822912094443</v>
      </c>
      <c r="K2942">
        <f t="shared" si="162"/>
        <v>894.14442171256701</v>
      </c>
    </row>
    <row r="2943" spans="1:11">
      <c r="A2943" s="862">
        <v>43346</v>
      </c>
      <c r="B2943">
        <v>7259.35</v>
      </c>
      <c r="C2943">
        <v>5233.197545</v>
      </c>
      <c r="D2943">
        <v>1.419243</v>
      </c>
      <c r="E2943">
        <f>LN(D2943/参数实验室!$E$53)/参数实验室!$E$55</f>
        <v>-0.27990880460977186</v>
      </c>
      <c r="F2943">
        <f t="shared" si="159"/>
        <v>0.72089065067809099</v>
      </c>
      <c r="G2943">
        <f>LN(F2943/参数实验室!$E$58)/参数实验室!$E$59</f>
        <v>-0.36229786137365488</v>
      </c>
      <c r="H2943">
        <f>INDEX(神经网络!$F$10:$BN$70,MATCH(ROUND(G2943*2,1)/2,神经网络!$D$10:$D$70,0),MATCH(ROUND(E2943*2,1)/2,神经网络!$F$8:$BN$8,0))</f>
        <v>-0.74501997041896928</v>
      </c>
      <c r="I2943">
        <f t="shared" si="160"/>
        <v>2588654.8178619463</v>
      </c>
      <c r="J2943">
        <f t="shared" si="161"/>
        <v>2896.6721200271295</v>
      </c>
      <c r="K2943">
        <f t="shared" si="162"/>
        <v>893.66511313600165</v>
      </c>
    </row>
    <row r="2944" spans="1:11">
      <c r="A2944" s="862">
        <v>43347</v>
      </c>
      <c r="B2944">
        <v>7306.47</v>
      </c>
      <c r="C2944">
        <v>5352.6090299999996</v>
      </c>
      <c r="D2944">
        <v>1.438429</v>
      </c>
      <c r="E2944">
        <f>LN(D2944/参数实验室!$E$53)/参数实验室!$E$55</f>
        <v>-0.26406717838977811</v>
      </c>
      <c r="F2944">
        <f t="shared" si="159"/>
        <v>0.73258482276667114</v>
      </c>
      <c r="G2944">
        <f>LN(F2944/参数实验室!$E$58)/参数实验室!$E$59</f>
        <v>-0.35385208288510472</v>
      </c>
      <c r="H2944">
        <f>INDEX(神经网络!$F$10:$BN$70,MATCH(ROUND(G2944*2,1)/2,神经网络!$D$10:$D$70,0),MATCH(ROUND(E2944*2,1)/2,神经网络!$F$8:$BN$8,0))</f>
        <v>-0.70373813036403976</v>
      </c>
      <c r="I2944">
        <f t="shared" si="160"/>
        <v>2576136.3953959905</v>
      </c>
      <c r="J2944">
        <f t="shared" si="161"/>
        <v>2915.4742428474478</v>
      </c>
      <c r="K2944">
        <f t="shared" si="162"/>
        <v>883.60801050328018</v>
      </c>
    </row>
    <row r="2945" spans="1:11">
      <c r="A2945" s="862">
        <v>43348</v>
      </c>
      <c r="B2945">
        <v>7375.72</v>
      </c>
      <c r="C2945">
        <v>5350.7210519999999</v>
      </c>
      <c r="D2945">
        <v>1.3290789999999999</v>
      </c>
      <c r="E2945">
        <f>LN(D2945/参数实验室!$E$53)/参数实验室!$E$55</f>
        <v>-0.35734475165198393</v>
      </c>
      <c r="F2945">
        <f t="shared" si="159"/>
        <v>0.72545067491716064</v>
      </c>
      <c r="G2945">
        <f>LN(F2945/参数实验室!$E$58)/参数实验室!$E$59</f>
        <v>-0.35898833125625945</v>
      </c>
      <c r="H2945">
        <f>INDEX(神经网络!$F$10:$BN$70,MATCH(ROUND(G2945*2,1)/2,神经网络!$D$10:$D$70,0),MATCH(ROUND(E2945*2,1)/2,神经网络!$F$8:$BN$8,0))</f>
        <v>-0.78319026392857838</v>
      </c>
      <c r="I2945">
        <f t="shared" si="160"/>
        <v>2558953.6676664208</v>
      </c>
      <c r="J2945">
        <f t="shared" si="161"/>
        <v>2943.1068193607553</v>
      </c>
      <c r="K2945">
        <f t="shared" si="162"/>
        <v>869.47359532883934</v>
      </c>
    </row>
    <row r="2946" spans="1:11">
      <c r="A2946" s="862">
        <v>43349</v>
      </c>
      <c r="B2946">
        <v>6436.45</v>
      </c>
      <c r="C2946">
        <v>5356.0931780000001</v>
      </c>
      <c r="D2946">
        <v>1.271393</v>
      </c>
      <c r="E2946">
        <f>LN(D2946/参数实验室!$E$53)/参数实验室!$E$55</f>
        <v>-0.40969402657110277</v>
      </c>
      <c r="F2946">
        <f t="shared" si="159"/>
        <v>0.8321502036060251</v>
      </c>
      <c r="G2946">
        <f>LN(F2946/参数实验室!$E$58)/参数实验室!$E$59</f>
        <v>-0.28696792485965911</v>
      </c>
      <c r="H2946">
        <f>INDEX(神经网络!$F$10:$BN$70,MATCH(ROUND(G2946*2,1)/2,神经网络!$D$10:$D$70,0),MATCH(ROUND(E2946*2,1)/2,神经网络!$F$8:$BN$8,0))</f>
        <v>-0.73956494854249266</v>
      </c>
      <c r="I2946">
        <f t="shared" si="160"/>
        <v>2814174.2718531615</v>
      </c>
      <c r="J2946">
        <f t="shared" si="161"/>
        <v>2568.3133155101514</v>
      </c>
      <c r="K2946">
        <f t="shared" si="162"/>
        <v>1095.7285681845146</v>
      </c>
    </row>
    <row r="2947" spans="1:11">
      <c r="A2947" s="862">
        <v>43350</v>
      </c>
      <c r="B2947">
        <v>6521.66</v>
      </c>
      <c r="C2947">
        <v>5375.623775</v>
      </c>
      <c r="D2947">
        <v>1.2568319999999999</v>
      </c>
      <c r="E2947">
        <f>LN(D2947/参数实验室!$E$53)/参数实验室!$E$55</f>
        <v>-0.42328346337151374</v>
      </c>
      <c r="F2947">
        <f t="shared" si="159"/>
        <v>0.82427231333740181</v>
      </c>
      <c r="G2947">
        <f>LN(F2947/参数实验室!$E$58)/参数实验室!$E$59</f>
        <v>-0.29196033916392183</v>
      </c>
      <c r="H2947">
        <f>INDEX(神经网络!$F$10:$BN$70,MATCH(ROUND(G2947*2,1)/2,神经网络!$D$10:$D$70,0),MATCH(ROUND(E2947*2,1)/2,神经网络!$F$8:$BN$8,0))</f>
        <v>-0.73956494854249266</v>
      </c>
      <c r="I2947">
        <f t="shared" si="160"/>
        <v>2786621.1080946308</v>
      </c>
      <c r="J2947">
        <f t="shared" si="161"/>
        <v>2602.314352978728</v>
      </c>
      <c r="K2947">
        <f t="shared" si="162"/>
        <v>1070.8241703793151</v>
      </c>
    </row>
    <row r="2948" spans="1:11">
      <c r="A2948" s="862">
        <v>43351</v>
      </c>
      <c r="B2948">
        <v>6509.69</v>
      </c>
      <c r="C2948">
        <v>5373.9463850000002</v>
      </c>
      <c r="D2948">
        <v>1.2142839999999999</v>
      </c>
      <c r="E2948">
        <f>LN(D2948/参数实验室!$E$53)/参数实验室!$E$55</f>
        <v>-0.46391377158648917</v>
      </c>
      <c r="F2948">
        <f t="shared" ref="F2948:F3011" si="163">C2948/B2948</f>
        <v>0.82553030712676034</v>
      </c>
      <c r="G2948">
        <f>LN(F2948/参数实验室!$E$58)/参数实验室!$E$59</f>
        <v>-0.29115992431878729</v>
      </c>
      <c r="H2948">
        <f>INDEX(神经网络!$F$10:$BN$70,MATCH(ROUND(G2948*2,1)/2,神经网络!$D$10:$D$70,0),MATCH(ROUND(E2948*2,1)/2,神经网络!$F$8:$BN$8,0))</f>
        <v>-0.77540536707295737</v>
      </c>
      <c r="I2948">
        <f t="shared" si="160"/>
        <v>2790403.7065339992</v>
      </c>
      <c r="J2948">
        <f t="shared" si="161"/>
        <v>2597.5380072622761</v>
      </c>
      <c r="K2948">
        <f t="shared" si="162"/>
        <v>1074.2494233895725</v>
      </c>
    </row>
    <row r="2949" spans="1:11">
      <c r="A2949" s="862">
        <v>43352</v>
      </c>
      <c r="B2949">
        <v>6222.11</v>
      </c>
      <c r="C2949">
        <v>5422.2194849999996</v>
      </c>
      <c r="D2949">
        <v>1.226898</v>
      </c>
      <c r="E2949">
        <f>LN(D2949/参数实验室!$E$53)/参数实验室!$E$55</f>
        <v>-0.45172169425320846</v>
      </c>
      <c r="F2949">
        <f t="shared" si="163"/>
        <v>0.87144384863012703</v>
      </c>
      <c r="G2949">
        <f>LN(F2949/参数实验室!$E$58)/参数实验室!$E$59</f>
        <v>-0.26275195999773915</v>
      </c>
      <c r="H2949">
        <f>INDEX(神经网络!$F$10:$BN$70,MATCH(ROUND(G2949*2,1)/2,神经网络!$D$10:$D$70,0),MATCH(ROUND(E2949*2,1)/2,神经网络!$F$8:$BN$8,0))</f>
        <v>-0.69162993456217592</v>
      </c>
      <c r="I2949">
        <f t="shared" si="160"/>
        <v>2885989.6904280884</v>
      </c>
      <c r="J2949">
        <f t="shared" si="161"/>
        <v>2482.7860021547385</v>
      </c>
      <c r="K2949">
        <f t="shared" si="162"/>
        <v>1162.399694505858</v>
      </c>
    </row>
    <row r="2950" spans="1:11">
      <c r="A2950" s="862">
        <v>43353</v>
      </c>
      <c r="B2950">
        <v>6344.49</v>
      </c>
      <c r="C2950">
        <v>5551.1392779999996</v>
      </c>
      <c r="D2950">
        <v>1.23658</v>
      </c>
      <c r="E2950">
        <f>LN(D2950/参数实验室!$E$53)/参数实验室!$E$55</f>
        <v>-0.44244827697817479</v>
      </c>
      <c r="F2950">
        <f t="shared" si="163"/>
        <v>0.87495437426806566</v>
      </c>
      <c r="G2950">
        <f>LN(F2950/参数实验室!$E$58)/参数实验室!$E$59</f>
        <v>-0.26064188449268044</v>
      </c>
      <c r="H2950">
        <f>INDEX(神经网络!$F$10:$BN$70,MATCH(ROUND(G2950*2,1)/2,神经网络!$D$10:$D$70,0),MATCH(ROUND(E2950*2,1)/2,神经网络!$F$8:$BN$8,0))</f>
        <v>-0.69162993456217592</v>
      </c>
      <c r="I2950">
        <f t="shared" si="160"/>
        <v>2846730.5016613994</v>
      </c>
      <c r="J2950">
        <f t="shared" si="161"/>
        <v>2531.6188500059811</v>
      </c>
      <c r="K2950">
        <f t="shared" si="162"/>
        <v>1124.4704160954852</v>
      </c>
    </row>
    <row r="2951" spans="1:11">
      <c r="A2951" s="862">
        <v>43354</v>
      </c>
      <c r="B2951">
        <v>6348.01</v>
      </c>
      <c r="C2951">
        <v>5604.968226</v>
      </c>
      <c r="D2951">
        <v>1.234488</v>
      </c>
      <c r="E2951">
        <f>LN(D2951/参数实验室!$E$53)/参数实验室!$E$55</f>
        <v>-0.44444582975780561</v>
      </c>
      <c r="F2951">
        <f t="shared" si="163"/>
        <v>0.88294886523493188</v>
      </c>
      <c r="G2951">
        <f>LN(F2951/参数实验室!$E$58)/参数实验室!$E$59</f>
        <v>-0.25586804968861526</v>
      </c>
      <c r="H2951">
        <f>INDEX(神经网络!$F$10:$BN$70,MATCH(ROUND(G2951*2,1)/2,神经网络!$D$10:$D$70,0),MATCH(ROUND(E2951*2,1)/2,神经网络!$F$8:$BN$8,0))</f>
        <v>-0.69162993456217592</v>
      </c>
      <c r="I2951">
        <f t="shared" si="160"/>
        <v>2845638.1409219792</v>
      </c>
      <c r="J2951">
        <f t="shared" si="161"/>
        <v>2533.0234228482464</v>
      </c>
      <c r="K2951">
        <f t="shared" si="162"/>
        <v>1123.4156444247226</v>
      </c>
    </row>
    <row r="2952" spans="1:11">
      <c r="A2952" s="862">
        <v>43355</v>
      </c>
      <c r="B2952">
        <v>6266.55</v>
      </c>
      <c r="C2952">
        <v>5540.3447139999998</v>
      </c>
      <c r="D2952">
        <v>1.2448509999999999</v>
      </c>
      <c r="E2952">
        <f>LN(D2952/参数实验室!$E$53)/参数实验室!$E$55</f>
        <v>-0.43458364143755845</v>
      </c>
      <c r="F2952">
        <f t="shared" si="163"/>
        <v>0.88411402031420794</v>
      </c>
      <c r="G2952">
        <f>LN(F2952/参数实验室!$E$58)/参数实验室!$E$59</f>
        <v>-0.25517589951353908</v>
      </c>
      <c r="H2952">
        <f>INDEX(神经网络!$F$10:$BN$70,MATCH(ROUND(G2952*2,1)/2,神经网络!$D$10:$D$70,0),MATCH(ROUND(E2952*2,1)/2,神经网络!$F$8:$BN$8,0))</f>
        <v>-0.69162993456217592</v>
      </c>
      <c r="I2952">
        <f t="shared" si="160"/>
        <v>2870893.8902570345</v>
      </c>
      <c r="J2952">
        <f t="shared" si="161"/>
        <v>2500.5187342883328</v>
      </c>
      <c r="K2952">
        <f t="shared" si="162"/>
        <v>1148.1193285576855</v>
      </c>
    </row>
    <row r="2953" spans="1:11">
      <c r="A2953" s="862">
        <v>43356</v>
      </c>
      <c r="B2953">
        <v>6409.88</v>
      </c>
      <c r="C2953">
        <v>5498.2787630000003</v>
      </c>
      <c r="D2953">
        <v>1.278562</v>
      </c>
      <c r="E2953">
        <f>LN(D2953/参数实验室!$E$53)/参数实验室!$E$55</f>
        <v>-0.40306044026114807</v>
      </c>
      <c r="F2953">
        <f t="shared" si="163"/>
        <v>0.85778185597858314</v>
      </c>
      <c r="G2953">
        <f>LN(F2953/参数实验室!$E$58)/参数实验室!$E$59</f>
        <v>-0.27104550000447075</v>
      </c>
      <c r="H2953">
        <f>INDEX(神经网络!$F$10:$BN$70,MATCH(ROUND(G2953*2,1)/2,神经网络!$D$10:$D$70,0),MATCH(ROUND(E2953*2,1)/2,神经网络!$F$8:$BN$8,0))</f>
        <v>-0.65636663276725316</v>
      </c>
      <c r="I2953">
        <f t="shared" si="160"/>
        <v>2825478.869763385</v>
      </c>
      <c r="J2953">
        <f t="shared" si="161"/>
        <v>2557.7111847093056</v>
      </c>
      <c r="K2953">
        <f t="shared" si="162"/>
        <v>1104.6903523176768</v>
      </c>
    </row>
    <row r="2954" spans="1:11">
      <c r="A2954" s="862">
        <v>43357</v>
      </c>
      <c r="B2954">
        <v>6547.79</v>
      </c>
      <c r="C2954">
        <v>5607.019131</v>
      </c>
      <c r="D2954">
        <v>1.27942</v>
      </c>
      <c r="E2954">
        <f>LN(D2954/参数实验室!$E$53)/参数实验室!$E$55</f>
        <v>-0.40226901301788442</v>
      </c>
      <c r="F2954">
        <f t="shared" si="163"/>
        <v>0.85632238220834822</v>
      </c>
      <c r="G2954">
        <f>LN(F2954/参数实验室!$E$58)/参数实验室!$E$59</f>
        <v>-0.27193927399688617</v>
      </c>
      <c r="H2954">
        <f>INDEX(神经网络!$F$10:$BN$70,MATCH(ROUND(G2954*2,1)/2,神经网络!$D$10:$D$70,0),MATCH(ROUND(E2954*2,1)/2,神经网络!$F$8:$BN$8,0))</f>
        <v>-0.65636663276725316</v>
      </c>
      <c r="I2954">
        <f t="shared" si="160"/>
        <v>2785577.8111429163</v>
      </c>
      <c r="J2954">
        <f t="shared" si="161"/>
        <v>2612.7409121742908</v>
      </c>
      <c r="K2954">
        <f t="shared" si="162"/>
        <v>1066.1515644981396</v>
      </c>
    </row>
    <row r="2955" spans="1:11">
      <c r="A2955" s="862">
        <v>43358</v>
      </c>
      <c r="B2955">
        <v>6527.97</v>
      </c>
      <c r="C2955">
        <v>5676.7072330000001</v>
      </c>
      <c r="D2955">
        <v>1.2853270000000001</v>
      </c>
      <c r="E2955">
        <f>LN(D2955/参数实验室!$E$53)/参数实验室!$E$55</f>
        <v>-0.39683470333026255</v>
      </c>
      <c r="F2955">
        <f t="shared" si="163"/>
        <v>0.8695976288187599</v>
      </c>
      <c r="G2955">
        <f>LN(F2955/参数实验室!$E$58)/参数实验室!$E$59</f>
        <v>-0.26386508258346453</v>
      </c>
      <c r="H2955">
        <f>INDEX(神经网络!$F$10:$BN$70,MATCH(ROUND(G2955*2,1)/2,神经网络!$D$10:$D$70,0),MATCH(ROUND(E2955*2,1)/2,神经网络!$F$8:$BN$8,0))</f>
        <v>-0.65636663276725316</v>
      </c>
      <c r="I2955">
        <f t="shared" si="160"/>
        <v>2791112.2130869529</v>
      </c>
      <c r="J2955">
        <f t="shared" si="161"/>
        <v>2604.8322094090381</v>
      </c>
      <c r="K2955">
        <f t="shared" si="162"/>
        <v>1071.5132448858103</v>
      </c>
    </row>
    <row r="2956" spans="1:11">
      <c r="A2956" s="862">
        <v>43359</v>
      </c>
      <c r="B2956">
        <v>6496.49</v>
      </c>
      <c r="C2956">
        <v>5728.2480100000002</v>
      </c>
      <c r="D2956">
        <v>1.2801659999999999</v>
      </c>
      <c r="E2956">
        <f>LN(D2956/参数实验室!$E$53)/参数实验室!$E$55</f>
        <v>-0.40158132684916553</v>
      </c>
      <c r="F2956">
        <f t="shared" si="163"/>
        <v>0.88174506695153854</v>
      </c>
      <c r="G2956">
        <f>LN(F2956/参数实验室!$E$58)/参数实验室!$E$59</f>
        <v>-0.25658411549761823</v>
      </c>
      <c r="H2956">
        <f>INDEX(神经网络!$F$10:$BN$70,MATCH(ROUND(G2956*2,1)/2,神经网络!$D$10:$D$70,0),MATCH(ROUND(E2956*2,1)/2,神经网络!$F$8:$BN$8,0))</f>
        <v>-0.65636663276725316</v>
      </c>
      <c r="I2956">
        <f t="shared" si="160"/>
        <v>2799946.6803529416</v>
      </c>
      <c r="J2956">
        <f t="shared" si="161"/>
        <v>2592.2708591037826</v>
      </c>
      <c r="K2956">
        <f t="shared" si="162"/>
        <v>1080.1134729111441</v>
      </c>
    </row>
    <row r="2957" spans="1:11">
      <c r="A2957" s="862">
        <v>43360</v>
      </c>
      <c r="B2957">
        <v>6481.54</v>
      </c>
      <c r="C2957">
        <v>5827.3234060000004</v>
      </c>
      <c r="D2957">
        <v>1.233816</v>
      </c>
      <c r="E2957">
        <f>LN(D2957/参数实验室!$E$53)/参数实验室!$E$55</f>
        <v>-0.44508820946430605</v>
      </c>
      <c r="F2957">
        <f t="shared" si="163"/>
        <v>0.89906463679927928</v>
      </c>
      <c r="G2957">
        <f>LN(F2957/参数实验室!$E$58)/参数实验室!$E$59</f>
        <v>-0.24637467777093275</v>
      </c>
      <c r="H2957">
        <f>INDEX(神经网络!$F$10:$BN$70,MATCH(ROUND(G2957*2,1)/2,神经网络!$D$10:$D$70,0),MATCH(ROUND(E2957*2,1)/2,神经网络!$F$8:$BN$8,0))</f>
        <v>-0.69162993456217592</v>
      </c>
      <c r="I2957">
        <f t="shared" si="160"/>
        <v>2804175.8847446889</v>
      </c>
      <c r="J2957">
        <f t="shared" si="161"/>
        <v>2586.3054147879134</v>
      </c>
      <c r="K2957">
        <f t="shared" si="162"/>
        <v>1084.2400393669832</v>
      </c>
    </row>
    <row r="2958" spans="1:11">
      <c r="A2958" s="862">
        <v>43361</v>
      </c>
      <c r="B2958">
        <v>6276.37</v>
      </c>
      <c r="C2958">
        <v>5841.0571190000001</v>
      </c>
      <c r="D2958">
        <v>1.2502409999999999</v>
      </c>
      <c r="E2958">
        <f>LN(D2958/参数实验室!$E$53)/参数实验室!$E$55</f>
        <v>-0.42948653088888172</v>
      </c>
      <c r="F2958">
        <f t="shared" si="163"/>
        <v>0.93064257190063682</v>
      </c>
      <c r="G2958">
        <f>LN(F2958/参数实验室!$E$58)/参数实验室!$E$59</f>
        <v>-0.22825653006571922</v>
      </c>
      <c r="H2958">
        <f>INDEX(神经网络!$F$10:$BN$70,MATCH(ROUND(G2958*2,1)/2,神经网络!$D$10:$D$70,0),MATCH(ROUND(E2958*2,1)/2,神经网络!$F$8:$BN$8,0))</f>
        <v>-0.69162993456217592</v>
      </c>
      <c r="I2958">
        <f t="shared" si="160"/>
        <v>2865568.295111503</v>
      </c>
      <c r="J2958">
        <f t="shared" si="161"/>
        <v>2504.4371732971508</v>
      </c>
      <c r="K2958">
        <f t="shared" si="162"/>
        <v>1144.1965187487274</v>
      </c>
    </row>
    <row r="2959" spans="1:11">
      <c r="A2959" s="862">
        <v>43362</v>
      </c>
      <c r="B2959">
        <v>6337</v>
      </c>
      <c r="C2959">
        <v>5819.5270220000002</v>
      </c>
      <c r="D2959">
        <v>1.2591060000000001</v>
      </c>
      <c r="E2959">
        <f>LN(D2959/参数实验室!$E$53)/参数实验室!$E$55</f>
        <v>-0.42115085151277243</v>
      </c>
      <c r="F2959">
        <f t="shared" si="163"/>
        <v>0.91834101656935463</v>
      </c>
      <c r="G2959">
        <f>LN(F2959/参数实验室!$E$58)/参数实验室!$E$59</f>
        <v>-0.23524049288631263</v>
      </c>
      <c r="H2959">
        <f>INDEX(神经网络!$F$10:$BN$70,MATCH(ROUND(G2959*2,1)/2,神经网络!$D$10:$D$70,0),MATCH(ROUND(E2959*2,1)/2,神经网络!$F$8:$BN$8,0))</f>
        <v>-0.65636663276725316</v>
      </c>
      <c r="I2959">
        <f t="shared" si="160"/>
        <v>2846422.9334107558</v>
      </c>
      <c r="J2959">
        <f t="shared" si="161"/>
        <v>2528.6301424524122</v>
      </c>
      <c r="K2959">
        <f t="shared" si="162"/>
        <v>1125.677846523703</v>
      </c>
    </row>
    <row r="2960" spans="1:11">
      <c r="A2960" s="862">
        <v>43363</v>
      </c>
      <c r="B2960">
        <v>6405.11</v>
      </c>
      <c r="C2960">
        <v>5798.0810149999998</v>
      </c>
      <c r="D2960">
        <v>1.282065</v>
      </c>
      <c r="E2960">
        <f>LN(D2960/参数实验室!$E$53)/参数实验室!$E$55</f>
        <v>-0.3998325759984302</v>
      </c>
      <c r="F2960">
        <f t="shared" si="163"/>
        <v>0.90522739109866968</v>
      </c>
      <c r="G2960">
        <f>LN(F2960/参数实验室!$E$58)/参数实验室!$E$59</f>
        <v>-0.24278927248275342</v>
      </c>
      <c r="H2960">
        <f>INDEX(神经网络!$F$10:$BN$70,MATCH(ROUND(G2960*2,1)/2,神经网络!$D$10:$D$70,0),MATCH(ROUND(E2960*2,1)/2,神经网络!$F$8:$BN$8,0))</f>
        <v>-0.65636663276725316</v>
      </c>
      <c r="I2960">
        <f t="shared" si="160"/>
        <v>2826342.4992719018</v>
      </c>
      <c r="J2960">
        <f t="shared" si="161"/>
        <v>2555.8078288974862</v>
      </c>
      <c r="K2960">
        <f t="shared" si="162"/>
        <v>1105.8509436099184</v>
      </c>
    </row>
    <row r="2961" spans="1:11">
      <c r="A2961" s="862">
        <v>43364</v>
      </c>
      <c r="B2961">
        <v>6702.86</v>
      </c>
      <c r="C2961">
        <v>5863.0047409999997</v>
      </c>
      <c r="D2961">
        <v>1.331493</v>
      </c>
      <c r="E2961">
        <f>LN(D2961/参数实验室!$E$53)/参数实验室!$E$55</f>
        <v>-0.35520391493532733</v>
      </c>
      <c r="F2961">
        <f t="shared" si="163"/>
        <v>0.87470195424042874</v>
      </c>
      <c r="G2961">
        <f>LN(F2961/参数实验室!$E$58)/参数实验室!$E$59</f>
        <v>-0.26079332414493728</v>
      </c>
      <c r="H2961">
        <f>INDEX(神经网络!$F$10:$BN$70,MATCH(ROUND(G2961*2,1)/2,神经网络!$D$10:$D$70,0),MATCH(ROUND(E2961*2,1)/2,神经网络!$F$8:$BN$8,0))</f>
        <v>-0.61290635485448841</v>
      </c>
      <c r="I2961">
        <f t="shared" si="160"/>
        <v>2740104.9389892034</v>
      </c>
      <c r="J2961">
        <f t="shared" si="161"/>
        <v>2674.6179322453172</v>
      </c>
      <c r="K2961">
        <f t="shared" si="162"/>
        <v>1024.4846211320023</v>
      </c>
    </row>
    <row r="2962" spans="1:11">
      <c r="A2962" s="862">
        <v>43365</v>
      </c>
      <c r="B2962">
        <v>6686.89</v>
      </c>
      <c r="C2962">
        <v>5841.3582260000003</v>
      </c>
      <c r="D2962">
        <v>1.324624</v>
      </c>
      <c r="E2962">
        <f>LN(D2962/参数实验室!$E$53)/参数实验室!$E$55</f>
        <v>-0.3613058623259513</v>
      </c>
      <c r="F2962">
        <f t="shared" si="163"/>
        <v>0.87355380842215136</v>
      </c>
      <c r="G2962">
        <f>LN(F2962/参数实验室!$E$58)/参数实验室!$E$59</f>
        <v>-0.26148270732819467</v>
      </c>
      <c r="H2962">
        <f>INDEX(神经网络!$F$10:$BN$70,MATCH(ROUND(G2962*2,1)/2,神经网络!$D$10:$D$70,0),MATCH(ROUND(E2962*2,1)/2,神经网络!$F$8:$BN$8,0))</f>
        <v>-0.61290635485448841</v>
      </c>
      <c r="I2962">
        <f t="shared" si="160"/>
        <v>2744106.2848101351</v>
      </c>
      <c r="J2962">
        <f t="shared" si="161"/>
        <v>2668.2454810262916</v>
      </c>
      <c r="K2962">
        <f t="shared" si="162"/>
        <v>1028.4309687108193</v>
      </c>
    </row>
    <row r="2963" spans="1:11">
      <c r="A2963" s="862">
        <v>43366</v>
      </c>
      <c r="B2963">
        <v>6756.65</v>
      </c>
      <c r="C2963">
        <v>5827.615468</v>
      </c>
      <c r="D2963">
        <v>1.3241149999999999</v>
      </c>
      <c r="E2963">
        <f>LN(D2963/参数实验室!$E$53)/参数实验室!$E$55</f>
        <v>-0.36175928141222102</v>
      </c>
      <c r="F2963">
        <f t="shared" si="163"/>
        <v>0.86250071677532514</v>
      </c>
      <c r="G2963">
        <f>LN(F2963/参数实验室!$E$58)/参数实验室!$E$59</f>
        <v>-0.26816606680072613</v>
      </c>
      <c r="H2963">
        <f>INDEX(神经网络!$F$10:$BN$70,MATCH(ROUND(G2963*2,1)/2,神经网络!$D$10:$D$70,0),MATCH(ROUND(E2963*2,1)/2,神经网络!$F$8:$BN$8,0))</f>
        <v>-0.61290635485448841</v>
      </c>
      <c r="I2963">
        <f t="shared" si="160"/>
        <v>2726560.3162983675</v>
      </c>
      <c r="J2963">
        <f t="shared" si="161"/>
        <v>2696.081560991177</v>
      </c>
      <c r="K2963">
        <f t="shared" si="162"/>
        <v>1011.3048343003338</v>
      </c>
    </row>
    <row r="2964" spans="1:11">
      <c r="A2964" s="862">
        <v>43367</v>
      </c>
      <c r="B2964">
        <v>6617.27</v>
      </c>
      <c r="C2964">
        <v>5778.7512029999998</v>
      </c>
      <c r="D2964">
        <v>1.2994460000000001</v>
      </c>
      <c r="E2964">
        <f>LN(D2964/参数实验室!$E$53)/参数实验室!$E$55</f>
        <v>-0.3839460653555089</v>
      </c>
      <c r="F2964">
        <f t="shared" si="163"/>
        <v>0.87328327286025798</v>
      </c>
      <c r="G2964">
        <f>LN(F2964/参数实验室!$E$58)/参数实验室!$E$59</f>
        <v>-0.26164527736533638</v>
      </c>
      <c r="H2964">
        <f>INDEX(神经网络!$F$10:$BN$70,MATCH(ROUND(G2964*2,1)/2,神经网络!$D$10:$D$70,0),MATCH(ROUND(E2964*2,1)/2,神经网络!$F$8:$BN$8,0))</f>
        <v>-0.65636663276725316</v>
      </c>
      <c r="I2964">
        <f t="shared" si="160"/>
        <v>2761033.2521550003</v>
      </c>
      <c r="J2964">
        <f t="shared" si="161"/>
        <v>2640.4652647539965</v>
      </c>
      <c r="K2964">
        <f t="shared" si="162"/>
        <v>1045.6616449420465</v>
      </c>
    </row>
    <row r="2965" spans="1:11">
      <c r="A2965" s="862">
        <v>43368</v>
      </c>
      <c r="B2965">
        <v>6435.09</v>
      </c>
      <c r="C2965">
        <v>5796.5893880000003</v>
      </c>
      <c r="D2965">
        <v>1.2694730000000001</v>
      </c>
      <c r="E2965">
        <f>LN(D2965/参数实验室!$E$53)/参数实验室!$E$55</f>
        <v>-0.4114769829801056</v>
      </c>
      <c r="F2965">
        <f t="shared" si="163"/>
        <v>0.90077829338828208</v>
      </c>
      <c r="G2965">
        <f>LN(F2965/参数实验室!$E$58)/参数实验室!$E$59</f>
        <v>-0.24537523515748283</v>
      </c>
      <c r="H2965">
        <f>INDEX(神经网络!$F$10:$BN$70,MATCH(ROUND(G2965*2,1)/2,神经网络!$D$10:$D$70,0),MATCH(ROUND(E2965*2,1)/2,神经网络!$F$8:$BN$8,0))</f>
        <v>-0.65636663276725316</v>
      </c>
      <c r="I2965">
        <f t="shared" si="160"/>
        <v>2810926.2930882983</v>
      </c>
      <c r="J2965">
        <f t="shared" si="161"/>
        <v>2567.7706396392764</v>
      </c>
      <c r="K2965">
        <f t="shared" si="162"/>
        <v>1094.6952386227069</v>
      </c>
    </row>
    <row r="2966" spans="1:11">
      <c r="A2966" s="862">
        <v>43369</v>
      </c>
      <c r="B2966">
        <v>6462.19</v>
      </c>
      <c r="C2966">
        <v>5981.8757809999997</v>
      </c>
      <c r="D2966">
        <v>1.2789250000000001</v>
      </c>
      <c r="E2966">
        <f>LN(D2966/参数实验室!$E$53)/参数实验室!$E$55</f>
        <v>-0.40272554086151263</v>
      </c>
      <c r="F2966">
        <f t="shared" si="163"/>
        <v>0.92567315120725324</v>
      </c>
      <c r="G2966">
        <f>LN(F2966/参数实验室!$E$58)/参数实验室!$E$59</f>
        <v>-0.2310666412347078</v>
      </c>
      <c r="H2966">
        <f>INDEX(神经网络!$F$10:$BN$70,MATCH(ROUND(G2966*2,1)/2,神经网络!$D$10:$D$70,0),MATCH(ROUND(E2966*2,1)/2,神经网络!$F$8:$BN$8,0))</f>
        <v>-0.65636663276725316</v>
      </c>
      <c r="I2966">
        <f t="shared" si="160"/>
        <v>2803156.4791582245</v>
      </c>
      <c r="J2966">
        <f t="shared" si="161"/>
        <v>2578.5842544192133</v>
      </c>
      <c r="K2966">
        <f t="shared" si="162"/>
        <v>1087.0912883122342</v>
      </c>
    </row>
    <row r="2967" spans="1:11">
      <c r="A2967" s="862">
        <v>43370</v>
      </c>
      <c r="B2967">
        <v>6494.61</v>
      </c>
      <c r="C2967">
        <v>6024.7555270000003</v>
      </c>
      <c r="D2967">
        <v>1.321054</v>
      </c>
      <c r="E2967">
        <f>LN(D2967/参数实验室!$E$53)/参数实验室!$E$55</f>
        <v>-0.36448971284533993</v>
      </c>
      <c r="F2967">
        <f t="shared" si="163"/>
        <v>0.92765470551734441</v>
      </c>
      <c r="G2967">
        <f>LN(F2967/参数实验室!$E$58)/参数实验室!$E$59</f>
        <v>-0.22994430642085403</v>
      </c>
      <c r="H2967">
        <f>INDEX(神经网络!$F$10:$BN$70,MATCH(ROUND(G2967*2,1)/2,神经网络!$D$10:$D$70,0),MATCH(ROUND(E2967*2,1)/2,神经网络!$F$8:$BN$8,0))</f>
        <v>-0.61290635485448841</v>
      </c>
      <c r="I2967">
        <f t="shared" ref="I2967:I3030" si="164">I2966*(1+(B2967-B2966)/B2966*H2966)</f>
        <v>2793925.9388215342</v>
      </c>
      <c r="J2967">
        <f t="shared" ref="J2967:J3030" si="165">J2966*B2967/B2966</f>
        <v>2591.5206895175734</v>
      </c>
      <c r="K2967">
        <f t="shared" ref="K2967:K3030" si="166">I2967/J2967</f>
        <v>1078.1028876684907</v>
      </c>
    </row>
    <row r="2968" spans="1:11">
      <c r="A2968" s="862">
        <v>43371</v>
      </c>
      <c r="B2968">
        <v>6653.71</v>
      </c>
      <c r="C2968">
        <v>5965.6429470000003</v>
      </c>
      <c r="D2968">
        <v>1.3101449999999999</v>
      </c>
      <c r="E2968">
        <f>LN(D2968/参数实验室!$E$53)/参数实验室!$E$55</f>
        <v>-0.3742723266891953</v>
      </c>
      <c r="F2968">
        <f t="shared" si="163"/>
        <v>0.89658896269900556</v>
      </c>
      <c r="G2968">
        <f>LN(F2968/参数实验室!$E$58)/参数实验室!$E$59</f>
        <v>-0.24782191501594997</v>
      </c>
      <c r="H2968">
        <f>INDEX(神经网络!$F$10:$BN$70,MATCH(ROUND(G2968*2,1)/2,神经网络!$D$10:$D$70,0),MATCH(ROUND(E2968*2,1)/2,神经网络!$F$8:$BN$8,0))</f>
        <v>-0.61290635485448841</v>
      </c>
      <c r="I2968">
        <f t="shared" si="164"/>
        <v>2751976.5037366198</v>
      </c>
      <c r="J2968">
        <f t="shared" si="165"/>
        <v>2655.005785882443</v>
      </c>
      <c r="K2968">
        <f t="shared" si="166"/>
        <v>1036.5237312738836</v>
      </c>
    </row>
    <row r="2969" spans="1:11">
      <c r="A2969" s="862">
        <v>43372</v>
      </c>
      <c r="B2969">
        <v>6573.42</v>
      </c>
      <c r="C2969">
        <v>5975.8513210000001</v>
      </c>
      <c r="D2969">
        <v>1.3028919999999999</v>
      </c>
      <c r="E2969">
        <f>LN(D2969/参数实验室!$E$53)/参数实验室!$E$55</f>
        <v>-0.38082161952644306</v>
      </c>
      <c r="F2969">
        <f t="shared" si="163"/>
        <v>0.9090931845219079</v>
      </c>
      <c r="G2969">
        <f>LN(F2969/参数实验室!$E$58)/参数实验室!$E$59</f>
        <v>-0.24055264417610328</v>
      </c>
      <c r="H2969">
        <f>INDEX(神经网络!$F$10:$BN$70,MATCH(ROUND(G2969*2,1)/2,神经网络!$D$10:$D$70,0),MATCH(ROUND(E2969*2,1)/2,神经网络!$F$8:$BN$8,0))</f>
        <v>-0.65636663276725316</v>
      </c>
      <c r="I2969">
        <f t="shared" si="164"/>
        <v>2772329.8787907511</v>
      </c>
      <c r="J2969">
        <f t="shared" si="165"/>
        <v>2622.9679581820324</v>
      </c>
      <c r="K2969">
        <f t="shared" si="166"/>
        <v>1056.9438601576517</v>
      </c>
    </row>
    <row r="2970" spans="1:11">
      <c r="A2970" s="862">
        <v>43373</v>
      </c>
      <c r="B2970">
        <v>6598.19</v>
      </c>
      <c r="C2970">
        <v>5945.6842900000001</v>
      </c>
      <c r="D2970">
        <v>1.306972</v>
      </c>
      <c r="E2970">
        <f>LN(D2970/参数实验室!$E$53)/参数实验室!$E$55</f>
        <v>-0.37713300038263059</v>
      </c>
      <c r="F2970">
        <f t="shared" si="163"/>
        <v>0.90110837820675072</v>
      </c>
      <c r="G2970">
        <f>LN(F2970/参数实验室!$E$58)/参数实验室!$E$59</f>
        <v>-0.24518294076272196</v>
      </c>
      <c r="H2970">
        <f>INDEX(神经网络!$F$10:$BN$70,MATCH(ROUND(G2970*2,1)/2,神经网络!$D$10:$D$70,0),MATCH(ROUND(E2970*2,1)/2,神经网络!$F$8:$BN$8,0))</f>
        <v>-0.65636663276725316</v>
      </c>
      <c r="I2970">
        <f t="shared" si="164"/>
        <v>2765473.0070594102</v>
      </c>
      <c r="J2970">
        <f t="shared" si="165"/>
        <v>2632.8518415067197</v>
      </c>
      <c r="K2970">
        <f t="shared" si="166"/>
        <v>1050.3716781407627</v>
      </c>
    </row>
    <row r="2971" spans="1:11">
      <c r="A2971" s="862">
        <v>43374</v>
      </c>
      <c r="B2971">
        <v>6619.6</v>
      </c>
      <c r="C2971">
        <v>5919.6700010000004</v>
      </c>
      <c r="D2971">
        <v>1.2994209999999999</v>
      </c>
      <c r="E2971">
        <f>LN(D2971/参数实验室!$E$53)/参数实验室!$E$55</f>
        <v>-0.38396876280874565</v>
      </c>
      <c r="F2971">
        <f t="shared" si="163"/>
        <v>0.8942640040183697</v>
      </c>
      <c r="G2971">
        <f>LN(F2971/参数实验室!$E$58)/参数实验室!$E$59</f>
        <v>-0.24918468981853259</v>
      </c>
      <c r="H2971">
        <f>INDEX(神经网络!$F$10:$BN$70,MATCH(ROUND(G2971*2,1)/2,神经网络!$D$10:$D$70,0),MATCH(ROUND(E2971*2,1)/2,神经网络!$F$8:$BN$8,0))</f>
        <v>-0.65636663276725316</v>
      </c>
      <c r="I2971">
        <f t="shared" si="164"/>
        <v>2759583.1091263383</v>
      </c>
      <c r="J2971">
        <f t="shared" si="165"/>
        <v>2641.3949962092461</v>
      </c>
      <c r="K2971">
        <f t="shared" si="166"/>
        <v>1044.7445812105755</v>
      </c>
    </row>
    <row r="2972" spans="1:11">
      <c r="A2972" s="862">
        <v>43375</v>
      </c>
      <c r="B2972">
        <v>6587.25</v>
      </c>
      <c r="C2972">
        <v>5949.7209679999996</v>
      </c>
      <c r="D2972">
        <v>1.2895300000000001</v>
      </c>
      <c r="E2972">
        <f>LN(D2972/参数实验室!$E$53)/参数实验室!$E$55</f>
        <v>-0.39298322164536359</v>
      </c>
      <c r="F2972">
        <f t="shared" si="163"/>
        <v>0.90321772636532693</v>
      </c>
      <c r="G2972">
        <f>LN(F2972/参数实验室!$E$58)/参数实验室!$E$59</f>
        <v>-0.24395577854316469</v>
      </c>
      <c r="H2972">
        <f>INDEX(神经网络!$F$10:$BN$70,MATCH(ROUND(G2972*2,1)/2,神经网络!$D$10:$D$70,0),MATCH(ROUND(E2972*2,1)/2,神经网络!$F$8:$BN$8,0))</f>
        <v>-0.65636663276725316</v>
      </c>
      <c r="I2972">
        <f t="shared" si="164"/>
        <v>2768434.9278370352</v>
      </c>
      <c r="J2972">
        <f t="shared" si="165"/>
        <v>2628.4864929571813</v>
      </c>
      <c r="K2972">
        <f t="shared" si="166"/>
        <v>1053.2429728114771</v>
      </c>
    </row>
    <row r="2973" spans="1:11">
      <c r="A2973" s="862">
        <v>43376</v>
      </c>
      <c r="B2973">
        <v>6464.8</v>
      </c>
      <c r="C2973">
        <v>5947.6670620000004</v>
      </c>
      <c r="D2973">
        <v>1.281431</v>
      </c>
      <c r="E2973">
        <f>LN(D2973/参数实验室!$E$53)/参数实验室!$E$55</f>
        <v>-0.40041612562903506</v>
      </c>
      <c r="F2973">
        <f t="shared" si="163"/>
        <v>0.92000789846553643</v>
      </c>
      <c r="G2973">
        <f>LN(F2973/参数实验室!$E$58)/参数实验室!$E$59</f>
        <v>-0.23428869321960616</v>
      </c>
      <c r="H2973">
        <f>INDEX(神经网络!$F$10:$BN$70,MATCH(ROUND(G2973*2,1)/2,神经网络!$D$10:$D$70,0),MATCH(ROUND(E2973*2,1)/2,神经网络!$F$8:$BN$8,0))</f>
        <v>-0.65636663276725316</v>
      </c>
      <c r="I2973">
        <f t="shared" si="164"/>
        <v>2802213.046590358</v>
      </c>
      <c r="J2973">
        <f t="shared" si="165"/>
        <v>2579.6257132596434</v>
      </c>
      <c r="K2973">
        <f t="shared" si="166"/>
        <v>1086.2866780194445</v>
      </c>
    </row>
    <row r="2974" spans="1:11">
      <c r="A2974" s="862">
        <v>43377</v>
      </c>
      <c r="B2974">
        <v>6597.41</v>
      </c>
      <c r="C2974">
        <v>5853.8439289999997</v>
      </c>
      <c r="D2974">
        <v>1.2976479999999999</v>
      </c>
      <c r="E2974">
        <f>LN(D2974/参数实验室!$E$53)/参数实验室!$E$55</f>
        <v>-0.38557958087058564</v>
      </c>
      <c r="F2974">
        <f t="shared" si="163"/>
        <v>0.88729424562062986</v>
      </c>
      <c r="G2974">
        <f>LN(F2974/参数实验室!$E$58)/参数实验室!$E$59</f>
        <v>-0.2532913470527754</v>
      </c>
      <c r="H2974">
        <f>INDEX(神经网络!$F$10:$BN$70,MATCH(ROUND(G2974*2,1)/2,神经网络!$D$10:$D$70,0),MATCH(ROUND(E2974*2,1)/2,神经网络!$F$8:$BN$8,0))</f>
        <v>-0.65636663276725316</v>
      </c>
      <c r="I2974">
        <f t="shared" si="164"/>
        <v>2764484.6084361831</v>
      </c>
      <c r="J2974">
        <f t="shared" si="165"/>
        <v>2632.540600933718</v>
      </c>
      <c r="K2974">
        <f t="shared" si="166"/>
        <v>1050.1204074329059</v>
      </c>
    </row>
    <row r="2975" spans="1:11">
      <c r="A2975" s="862">
        <v>43378</v>
      </c>
      <c r="B2975">
        <v>6574.37</v>
      </c>
      <c r="C2975">
        <v>5863.5072760000003</v>
      </c>
      <c r="D2975">
        <v>1.305566</v>
      </c>
      <c r="E2975">
        <f>LN(D2975/参数实验室!$E$53)/参数实验室!$E$55</f>
        <v>-0.37840282552673593</v>
      </c>
      <c r="F2975">
        <f t="shared" si="163"/>
        <v>0.89187363595295066</v>
      </c>
      <c r="G2975">
        <f>LN(F2975/参数实验室!$E$58)/参数实验室!$E$59</f>
        <v>-0.25058950327132928</v>
      </c>
      <c r="H2975">
        <f>INDEX(神经网络!$F$10:$BN$70,MATCH(ROUND(G2975*2,1)/2,神经网络!$D$10:$D$70,0),MATCH(ROUND(E2975*2,1)/2,神经网络!$F$8:$BN$8,0))</f>
        <v>-0.65636663276725316</v>
      </c>
      <c r="I2975">
        <f t="shared" si="164"/>
        <v>2770821.4036414227</v>
      </c>
      <c r="J2975">
        <f t="shared" si="165"/>
        <v>2623.3470332388933</v>
      </c>
      <c r="K2975">
        <f t="shared" si="166"/>
        <v>1056.2161119112218</v>
      </c>
    </row>
    <row r="2976" spans="1:11">
      <c r="A2976" s="862">
        <v>43379</v>
      </c>
      <c r="B2976">
        <v>6615.01</v>
      </c>
      <c r="C2976">
        <v>5965.3477800000001</v>
      </c>
      <c r="D2976">
        <v>1.298913</v>
      </c>
      <c r="E2976">
        <f>LN(D2976/参数实验室!$E$53)/参数实验室!$E$55</f>
        <v>-0.38443006967350901</v>
      </c>
      <c r="F2976">
        <f t="shared" si="163"/>
        <v>0.90178968436933582</v>
      </c>
      <c r="G2976">
        <f>LN(F2976/参数实验室!$E$58)/参数实验室!$E$59</f>
        <v>-0.24478626130706826</v>
      </c>
      <c r="H2976">
        <f>INDEX(神经网络!$F$10:$BN$70,MATCH(ROUND(G2976*2,1)/2,神经网络!$D$10:$D$70,0),MATCH(ROUND(E2976*2,1)/2,神经网络!$F$8:$BN$8,0))</f>
        <v>-0.65636663276725316</v>
      </c>
      <c r="I2976">
        <f t="shared" si="164"/>
        <v>2759579.1187676303</v>
      </c>
      <c r="J2976">
        <f t="shared" si="165"/>
        <v>2639.5634651450423</v>
      </c>
      <c r="K2976">
        <f t="shared" si="166"/>
        <v>1045.4679931766645</v>
      </c>
    </row>
    <row r="2977" spans="1:11">
      <c r="A2977" s="862">
        <v>43380</v>
      </c>
      <c r="B2977">
        <v>6557.04</v>
      </c>
      <c r="C2977">
        <v>6008.0095209999999</v>
      </c>
      <c r="D2977">
        <v>1.301758</v>
      </c>
      <c r="E2977">
        <f>LN(D2977/参数实验室!$E$53)/参数实验室!$E$55</f>
        <v>-0.38184889018714174</v>
      </c>
      <c r="F2977">
        <f t="shared" si="163"/>
        <v>0.91626854815587522</v>
      </c>
      <c r="G2977">
        <f>LN(F2977/参数实验室!$E$58)/参数实验室!$E$59</f>
        <v>-0.23642629711363408</v>
      </c>
      <c r="H2977">
        <f>INDEX(神经网络!$F$10:$BN$70,MATCH(ROUND(G2977*2,1)/2,神经网络!$D$10:$D$70,0),MATCH(ROUND(E2977*2,1)/2,神经网络!$F$8:$BN$8,0))</f>
        <v>-0.65636663276725316</v>
      </c>
      <c r="I2977">
        <f t="shared" si="164"/>
        <v>2775452.2329526003</v>
      </c>
      <c r="J2977">
        <f t="shared" si="165"/>
        <v>2616.4319061489928</v>
      </c>
      <c r="K2977">
        <f t="shared" si="166"/>
        <v>1060.7775522190686</v>
      </c>
    </row>
    <row r="2978" spans="1:11">
      <c r="A2978" s="862">
        <v>43381</v>
      </c>
      <c r="B2978">
        <v>6581.04</v>
      </c>
      <c r="C2978">
        <v>6071.6616629999999</v>
      </c>
      <c r="D2978">
        <v>1.309607</v>
      </c>
      <c r="E2978">
        <f>LN(D2978/参数实验室!$E$53)/参数实验室!$E$55</f>
        <v>-0.37475688190982659</v>
      </c>
      <c r="F2978">
        <f t="shared" si="163"/>
        <v>0.92259911245031179</v>
      </c>
      <c r="G2978">
        <f>LN(F2978/参数实验室!$E$58)/参数实验室!$E$59</f>
        <v>-0.23281251297621544</v>
      </c>
      <c r="H2978">
        <f>INDEX(神经网络!$F$10:$BN$70,MATCH(ROUND(G2978*2,1)/2,神经网络!$D$10:$D$70,0),MATCH(ROUND(E2978*2,1)/2,神经网络!$F$8:$BN$8,0))</f>
        <v>-0.61290635485448841</v>
      </c>
      <c r="I2978">
        <f t="shared" si="164"/>
        <v>2768784.4161210442</v>
      </c>
      <c r="J2978">
        <f t="shared" si="165"/>
        <v>2626.0085391644352</v>
      </c>
      <c r="K2978">
        <f t="shared" si="166"/>
        <v>1054.3699210521374</v>
      </c>
    </row>
    <row r="2979" spans="1:11">
      <c r="A2979" s="862">
        <v>43382</v>
      </c>
      <c r="B2979">
        <v>6635.56</v>
      </c>
      <c r="C2979">
        <v>6212.4618989999999</v>
      </c>
      <c r="D2979">
        <v>1.3069630000000001</v>
      </c>
      <c r="E2979">
        <f>LN(D2979/参数实验室!$E$53)/参数实验室!$E$55</f>
        <v>-0.3771411243636752</v>
      </c>
      <c r="F2979">
        <f t="shared" si="163"/>
        <v>0.93623777028615518</v>
      </c>
      <c r="G2979">
        <f>LN(F2979/参数实验室!$E$58)/参数实验室!$E$59</f>
        <v>-0.22511045667146679</v>
      </c>
      <c r="H2979">
        <f>INDEX(神经网络!$F$10:$BN$70,MATCH(ROUND(G2979*2,1)/2,神经网络!$D$10:$D$70,0),MATCH(ROUND(E2979*2,1)/2,神经网络!$F$8:$BN$8,0))</f>
        <v>-0.65636663276725316</v>
      </c>
      <c r="I2979">
        <f t="shared" si="164"/>
        <v>2754725.7349184086</v>
      </c>
      <c r="J2979">
        <f t="shared" si="165"/>
        <v>2647.7634571645153</v>
      </c>
      <c r="K2979">
        <f t="shared" si="166"/>
        <v>1040.3972180613289</v>
      </c>
    </row>
    <row r="2980" spans="1:11">
      <c r="A2980" s="862">
        <v>43383</v>
      </c>
      <c r="B2980">
        <v>6573.1</v>
      </c>
      <c r="C2980">
        <v>6176.18372</v>
      </c>
      <c r="D2980">
        <v>1.2949310000000001</v>
      </c>
      <c r="E2980">
        <f>LN(D2980/参数实验室!$E$53)/参数实验室!$E$55</f>
        <v>-0.3880523238322085</v>
      </c>
      <c r="F2980">
        <f t="shared" si="163"/>
        <v>0.93961505530115164</v>
      </c>
      <c r="G2980">
        <f>LN(F2980/参数实验室!$E$58)/参数实验室!$E$59</f>
        <v>-0.22322056042179994</v>
      </c>
      <c r="H2980">
        <f>INDEX(神经网络!$F$10:$BN$70,MATCH(ROUND(G2980*2,1)/2,神经网络!$D$10:$D$70,0),MATCH(ROUND(E2980*2,1)/2,神经网络!$F$8:$BN$8,0))</f>
        <v>-0.56552955144251094</v>
      </c>
      <c r="I2980">
        <f t="shared" si="164"/>
        <v>2771745.3314595311</v>
      </c>
      <c r="J2980">
        <f t="shared" si="165"/>
        <v>2622.8402697418269</v>
      </c>
      <c r="K2980">
        <f t="shared" si="166"/>
        <v>1056.7724475773591</v>
      </c>
    </row>
    <row r="2981" spans="1:11">
      <c r="A2981" s="862">
        <v>43384</v>
      </c>
      <c r="B2981">
        <v>6284.12</v>
      </c>
      <c r="C2981">
        <v>6102.6845110000004</v>
      </c>
      <c r="D2981">
        <v>1.2274119999999999</v>
      </c>
      <c r="E2981">
        <f>LN(D2981/参数实验室!$E$53)/参数实验室!$E$55</f>
        <v>-0.45122754870821447</v>
      </c>
      <c r="F2981">
        <f t="shared" si="163"/>
        <v>0.9711279401093551</v>
      </c>
      <c r="G2981">
        <f>LN(F2981/参数实验室!$E$58)/参数实验室!$E$59</f>
        <v>-0.20590670409317682</v>
      </c>
      <c r="H2981">
        <f>INDEX(神经网络!$F$10:$BN$70,MATCH(ROUND(G2981*2,1)/2,神经网络!$D$10:$D$70,0),MATCH(ROUND(E2981*2,1)/2,神经网络!$F$8:$BN$8,0))</f>
        <v>-0.60437884992240587</v>
      </c>
      <c r="I2981">
        <f t="shared" si="164"/>
        <v>2840659.1278861687</v>
      </c>
      <c r="J2981">
        <f t="shared" si="165"/>
        <v>2507.5296277083885</v>
      </c>
      <c r="K2981">
        <f t="shared" si="166"/>
        <v>1132.8516706230205</v>
      </c>
    </row>
    <row r="2982" spans="1:11">
      <c r="A2982" s="862">
        <v>43385</v>
      </c>
      <c r="B2982">
        <v>6278.36</v>
      </c>
      <c r="C2982">
        <v>6257.35466</v>
      </c>
      <c r="D2982">
        <v>1.234381</v>
      </c>
      <c r="E2982">
        <f>LN(D2982/参数实验室!$E$53)/参数实验室!$E$55</f>
        <v>-0.44454809002125745</v>
      </c>
      <c r="F2982">
        <f t="shared" si="163"/>
        <v>0.99665432692613998</v>
      </c>
      <c r="G2982">
        <f>LN(F2982/参数实验室!$E$58)/参数实验室!$E$59</f>
        <v>-0.19228895874573362</v>
      </c>
      <c r="H2982">
        <f>INDEX(神经网络!$F$10:$BN$70,MATCH(ROUND(G2982*2,1)/2,神经网络!$D$10:$D$70,0),MATCH(ROUND(E2982*2,1)/2,神经网络!$F$8:$BN$8,0))</f>
        <v>-0.60437884992240587</v>
      </c>
      <c r="I2982">
        <f t="shared" si="164"/>
        <v>2842232.771538611</v>
      </c>
      <c r="J2982">
        <f t="shared" si="165"/>
        <v>2505.2312357846822</v>
      </c>
      <c r="K2982">
        <f t="shared" si="166"/>
        <v>1134.5191337790318</v>
      </c>
    </row>
    <row r="2983" spans="1:11">
      <c r="A2983" s="862">
        <v>43386</v>
      </c>
      <c r="B2983">
        <v>6305.39</v>
      </c>
      <c r="C2983">
        <v>6289.6975519999996</v>
      </c>
      <c r="D2983">
        <v>1.2359530000000001</v>
      </c>
      <c r="E2983">
        <f>LN(D2983/参数实验室!$E$53)/参数实验室!$E$55</f>
        <v>-0.44304661503863862</v>
      </c>
      <c r="F2983">
        <f t="shared" si="163"/>
        <v>0.99751126448958738</v>
      </c>
      <c r="G2983">
        <f>LN(F2983/参数实验室!$E$58)/参数实验室!$E$59</f>
        <v>-0.19183787567172533</v>
      </c>
      <c r="H2983">
        <f>INDEX(神经网络!$F$10:$BN$70,MATCH(ROUND(G2983*2,1)/2,神经网络!$D$10:$D$70,0),MATCH(ROUND(E2983*2,1)/2,神经网络!$F$8:$BN$8,0))</f>
        <v>-0.60437884992240587</v>
      </c>
      <c r="I2983">
        <f t="shared" si="164"/>
        <v>2834837.2512673275</v>
      </c>
      <c r="J2983">
        <f t="shared" si="165"/>
        <v>2516.0169187183242</v>
      </c>
      <c r="K2983">
        <f t="shared" si="166"/>
        <v>1126.7162912049941</v>
      </c>
    </row>
    <row r="2984" spans="1:11">
      <c r="A2984" s="862">
        <v>43387</v>
      </c>
      <c r="B2984">
        <v>6309.65</v>
      </c>
      <c r="C2984">
        <v>6370.2234760000001</v>
      </c>
      <c r="D2984">
        <v>1.233487</v>
      </c>
      <c r="E2984">
        <f>LN(D2984/参数实验室!$E$53)/参数实验室!$E$55</f>
        <v>-0.44540283545030562</v>
      </c>
      <c r="F2984">
        <f t="shared" si="163"/>
        <v>1.0096001324954633</v>
      </c>
      <c r="G2984">
        <f>LN(F2984/参数实验室!$E$58)/参数实验室!$E$59</f>
        <v>-0.18551538855480049</v>
      </c>
      <c r="H2984">
        <f>INDEX(神经网络!$F$10:$BN$70,MATCH(ROUND(G2984*2,1)/2,神经网络!$D$10:$D$70,0),MATCH(ROUND(E2984*2,1)/2,神经网络!$F$8:$BN$8,0))</f>
        <v>-0.60437884992240587</v>
      </c>
      <c r="I2984">
        <f t="shared" si="164"/>
        <v>2833679.7138609597</v>
      </c>
      <c r="J2984">
        <f t="shared" si="165"/>
        <v>2517.7167710785648</v>
      </c>
      <c r="K2984">
        <f t="shared" si="166"/>
        <v>1125.4958247932866</v>
      </c>
    </row>
    <row r="2985" spans="1:11">
      <c r="A2985" s="862">
        <v>43388</v>
      </c>
      <c r="B2985">
        <v>6602.71</v>
      </c>
      <c r="C2985">
        <v>6276.3292090000004</v>
      </c>
      <c r="D2985">
        <v>1.2852650000000001</v>
      </c>
      <c r="E2985">
        <f>LN(D2985/参数实验室!$E$53)/参数实验室!$E$55</f>
        <v>-0.39689161216771357</v>
      </c>
      <c r="F2985">
        <f t="shared" si="163"/>
        <v>0.95056866180704591</v>
      </c>
      <c r="G2985">
        <f>LN(F2985/参数实验室!$E$58)/参数实验室!$E$59</f>
        <v>-0.2171374384850665</v>
      </c>
      <c r="H2985">
        <f>INDEX(神经网络!$F$10:$BN$70,MATCH(ROUND(G2985*2,1)/2,神经网络!$D$10:$D$70,0),MATCH(ROUND(E2985*2,1)/2,神经网络!$F$8:$BN$8,0))</f>
        <v>-0.56552955144251094</v>
      </c>
      <c r="I2985">
        <f t="shared" si="164"/>
        <v>2754135.0053092763</v>
      </c>
      <c r="J2985">
        <f t="shared" si="165"/>
        <v>2634.6554407246285</v>
      </c>
      <c r="K2985">
        <f t="shared" si="166"/>
        <v>1045.3492182460816</v>
      </c>
    </row>
    <row r="2986" spans="1:11">
      <c r="A2986" s="862">
        <v>43389</v>
      </c>
      <c r="B2986">
        <v>6601.22</v>
      </c>
      <c r="C2986">
        <v>6295.6391299999996</v>
      </c>
      <c r="D2986">
        <v>1.289893</v>
      </c>
      <c r="E2986">
        <f>LN(D2986/参数实验室!$E$53)/参数实验室!$E$55</f>
        <v>-0.39265117030644858</v>
      </c>
      <c r="F2986">
        <f t="shared" si="163"/>
        <v>0.95370842510929787</v>
      </c>
      <c r="G2986">
        <f>LN(F2986/参数实验室!$E$58)/参数实验室!$E$59</f>
        <v>-0.21540668305232696</v>
      </c>
      <c r="H2986">
        <f>INDEX(神经网络!$F$10:$BN$70,MATCH(ROUND(G2986*2,1)/2,神经网络!$D$10:$D$70,0),MATCH(ROUND(E2986*2,1)/2,神经网络!$F$8:$BN$8,0))</f>
        <v>-0.56552955144251094</v>
      </c>
      <c r="I2986">
        <f t="shared" si="164"/>
        <v>2754486.4885114622</v>
      </c>
      <c r="J2986">
        <f t="shared" si="165"/>
        <v>2634.0608914249196</v>
      </c>
      <c r="K2986">
        <f t="shared" si="166"/>
        <v>1045.7186079025673</v>
      </c>
    </row>
    <row r="2987" spans="1:11">
      <c r="A2987" s="862">
        <v>43390</v>
      </c>
      <c r="B2987">
        <v>6538.9</v>
      </c>
      <c r="C2987">
        <v>6284.6023699999996</v>
      </c>
      <c r="D2987">
        <v>1.2866610000000001</v>
      </c>
      <c r="E2987">
        <f>LN(D2987/参数实验室!$E$53)/参数实验室!$E$55</f>
        <v>-0.3956109099310845</v>
      </c>
      <c r="F2987">
        <f t="shared" si="163"/>
        <v>0.96111002920980593</v>
      </c>
      <c r="G2987">
        <f>LN(F2987/参数实验室!$E$58)/参数实验室!$E$59</f>
        <v>-0.21134908565763866</v>
      </c>
      <c r="H2987">
        <f>INDEX(神经网络!$F$10:$BN$70,MATCH(ROUND(G2987*2,1)/2,神经网络!$D$10:$D$70,0),MATCH(ROUND(E2987*2,1)/2,神经网络!$F$8:$BN$8,0))</f>
        <v>-0.56552955144251094</v>
      </c>
      <c r="I2987">
        <f t="shared" si="164"/>
        <v>2769192.6451669596</v>
      </c>
      <c r="J2987">
        <f t="shared" si="165"/>
        <v>2609.193567694821</v>
      </c>
      <c r="K2987">
        <f t="shared" si="166"/>
        <v>1061.3212754519761</v>
      </c>
    </row>
    <row r="2988" spans="1:11">
      <c r="A2988" s="862">
        <v>43391</v>
      </c>
      <c r="B2988">
        <v>6535.54</v>
      </c>
      <c r="C2988">
        <v>6303.9847760000002</v>
      </c>
      <c r="D2988">
        <v>1.278022</v>
      </c>
      <c r="E2988">
        <f>LN(D2988/参数实验室!$E$53)/参数实验室!$E$55</f>
        <v>-0.40355881368538843</v>
      </c>
      <c r="F2988">
        <f t="shared" si="163"/>
        <v>0.96456984059465634</v>
      </c>
      <c r="G2988">
        <f>LN(F2988/参数实验室!$E$58)/参数实验室!$E$59</f>
        <v>-0.20946310452854797</v>
      </c>
      <c r="H2988">
        <f>INDEX(神经网络!$F$10:$BN$70,MATCH(ROUND(G2988*2,1)/2,神经网络!$D$10:$D$70,0),MATCH(ROUND(E2988*2,1)/2,神经网络!$F$8:$BN$8,0))</f>
        <v>-0.56552955144251094</v>
      </c>
      <c r="I2988">
        <f t="shared" si="164"/>
        <v>2769997.3619422968</v>
      </c>
      <c r="J2988">
        <f t="shared" si="165"/>
        <v>2607.8528390726597</v>
      </c>
      <c r="K2988">
        <f t="shared" si="166"/>
        <v>1062.1754879877712</v>
      </c>
    </row>
    <row r="2989" spans="1:11">
      <c r="A2989" s="862">
        <v>43392</v>
      </c>
      <c r="B2989">
        <v>6472.5</v>
      </c>
      <c r="C2989">
        <v>6367.434311</v>
      </c>
      <c r="D2989">
        <v>1.274991</v>
      </c>
      <c r="E2989">
        <f>LN(D2989/参数实验室!$E$53)/参数实验室!$E$55</f>
        <v>-0.4063600792978464</v>
      </c>
      <c r="F2989">
        <f t="shared" si="163"/>
        <v>0.9837673713402858</v>
      </c>
      <c r="G2989">
        <f>LN(F2989/参数实验室!$E$58)/参数实验室!$E$59</f>
        <v>-0.19911969203604277</v>
      </c>
      <c r="H2989">
        <f>INDEX(神经网络!$F$10:$BN$70,MATCH(ROUND(G2989*2,1)/2,神经网络!$D$10:$D$70,0),MATCH(ROUND(E2989*2,1)/2,神经网络!$F$8:$BN$8,0))</f>
        <v>-0.56552955144251094</v>
      </c>
      <c r="I2989">
        <f t="shared" si="164"/>
        <v>2785107.5331977988</v>
      </c>
      <c r="J2989">
        <f t="shared" si="165"/>
        <v>2582.6982163520979</v>
      </c>
      <c r="K2989">
        <f t="shared" si="166"/>
        <v>1078.3712613282366</v>
      </c>
    </row>
    <row r="2990" spans="1:11">
      <c r="A2990" s="862">
        <v>43393</v>
      </c>
      <c r="B2990">
        <v>6492.16</v>
      </c>
      <c r="C2990">
        <v>6418.3394479999997</v>
      </c>
      <c r="D2990">
        <v>1.286422</v>
      </c>
      <c r="E2990">
        <f>LN(D2990/参数实验室!$E$53)/参数实验室!$E$55</f>
        <v>-0.39583007194499581</v>
      </c>
      <c r="F2990">
        <f t="shared" si="163"/>
        <v>0.98862927715891169</v>
      </c>
      <c r="G2990">
        <f>LN(F2990/参数实验室!$E$58)/参数实验室!$E$59</f>
        <v>-0.19653218399474037</v>
      </c>
      <c r="H2990">
        <f>INDEX(神经网络!$F$10:$BN$70,MATCH(ROUND(G2990*2,1)/2,神经网络!$D$10:$D$70,0),MATCH(ROUND(E2990*2,1)/2,神经网络!$F$8:$BN$8,0))</f>
        <v>-0.56552955144251094</v>
      </c>
      <c r="I2990">
        <f t="shared" si="164"/>
        <v>2780323.3398149298</v>
      </c>
      <c r="J2990">
        <f t="shared" si="165"/>
        <v>2590.5430748972476</v>
      </c>
      <c r="K2990">
        <f t="shared" si="166"/>
        <v>1073.2588725339801</v>
      </c>
    </row>
    <row r="2991" spans="1:11">
      <c r="A2991" s="862">
        <v>43394</v>
      </c>
      <c r="B2991">
        <v>6525.12</v>
      </c>
      <c r="C2991">
        <v>6447.2180250000001</v>
      </c>
      <c r="D2991">
        <v>1.2879309999999999</v>
      </c>
      <c r="E2991">
        <f>LN(D2991/参数实验室!$E$53)/参数实验室!$E$55</f>
        <v>-0.39444700765735025</v>
      </c>
      <c r="F2991">
        <f t="shared" si="163"/>
        <v>0.98806121956377813</v>
      </c>
      <c r="G2991">
        <f>LN(F2991/参数实验室!$E$58)/参数实验室!$E$59</f>
        <v>-0.19683384713746402</v>
      </c>
      <c r="H2991">
        <f>INDEX(神经网络!$F$10:$BN$70,MATCH(ROUND(G2991*2,1)/2,神经网络!$D$10:$D$70,0),MATCH(ROUND(E2991*2,1)/2,神经网络!$F$8:$BN$8,0))</f>
        <v>-0.56552955144251094</v>
      </c>
      <c r="I2991">
        <f t="shared" si="164"/>
        <v>2772340.6620666669</v>
      </c>
      <c r="J2991">
        <f t="shared" si="165"/>
        <v>2603.6949842384552</v>
      </c>
      <c r="K2991">
        <f t="shared" si="166"/>
        <v>1064.7716721233146</v>
      </c>
    </row>
    <row r="2992" spans="1:11">
      <c r="A2992" s="862">
        <v>43395</v>
      </c>
      <c r="B2992">
        <v>6479.71</v>
      </c>
      <c r="C2992">
        <v>6449.5124830000004</v>
      </c>
      <c r="D2992">
        <v>1.286896</v>
      </c>
      <c r="E2992">
        <f>LN(D2992/参数实验室!$E$53)/参数实验室!$E$55</f>
        <v>-0.39539545559057143</v>
      </c>
      <c r="F2992">
        <f t="shared" si="163"/>
        <v>0.99533968078818347</v>
      </c>
      <c r="G2992">
        <f>LN(F2992/参数实验室!$E$58)/参数实验室!$E$59</f>
        <v>-0.19298172934467411</v>
      </c>
      <c r="H2992">
        <f>INDEX(神经网络!$F$10:$BN$70,MATCH(ROUND(G2992*2,1)/2,神经网络!$D$10:$D$70,0),MATCH(ROUND(E2992*2,1)/2,神经网络!$F$8:$BN$8,0))</f>
        <v>-0.56552955144251094</v>
      </c>
      <c r="I2992">
        <f t="shared" si="164"/>
        <v>2783251.670650729</v>
      </c>
      <c r="J2992">
        <f t="shared" si="165"/>
        <v>2585.5751965204868</v>
      </c>
      <c r="K2992">
        <f t="shared" si="166"/>
        <v>1076.4535776782911</v>
      </c>
    </row>
    <row r="2993" spans="1:11">
      <c r="A2993" s="862">
        <v>43396</v>
      </c>
      <c r="B2993">
        <v>6468.5</v>
      </c>
      <c r="C2993">
        <v>6433.866892</v>
      </c>
      <c r="D2993">
        <v>1.284929</v>
      </c>
      <c r="E2993">
        <f>LN(D2993/参数实验室!$E$53)/参数实验室!$E$55</f>
        <v>-0.39720006911083378</v>
      </c>
      <c r="F2993">
        <f t="shared" si="163"/>
        <v>0.99464588266213183</v>
      </c>
      <c r="G2993">
        <f>LN(F2993/参数实验室!$E$58)/参数实验室!$E$59</f>
        <v>-0.19334770462910134</v>
      </c>
      <c r="H2993">
        <f>INDEX(神经网络!$F$10:$BN$70,MATCH(ROUND(G2993*2,1)/2,神经网络!$D$10:$D$70,0),MATCH(ROUND(E2993*2,1)/2,神经网络!$F$8:$BN$8,0))</f>
        <v>-0.56552955144251094</v>
      </c>
      <c r="I2993">
        <f t="shared" si="164"/>
        <v>2785974.7345041824</v>
      </c>
      <c r="J2993">
        <f t="shared" si="165"/>
        <v>2581.1021108495238</v>
      </c>
      <c r="K2993">
        <f t="shared" si="166"/>
        <v>1079.3740870589688</v>
      </c>
    </row>
    <row r="2994" spans="1:11">
      <c r="A2994" s="862">
        <v>43397</v>
      </c>
      <c r="B2994">
        <v>6493.35</v>
      </c>
      <c r="C2994">
        <v>6594.7114499999998</v>
      </c>
      <c r="D2994">
        <v>1.288761</v>
      </c>
      <c r="E2994">
        <f>LN(D2994/参数实验室!$E$53)/参数实验室!$E$55</f>
        <v>-0.39368696708877293</v>
      </c>
      <c r="F2994">
        <f t="shared" si="163"/>
        <v>1.0156100395019518</v>
      </c>
      <c r="G2994">
        <f>LN(F2994/参数实验室!$E$58)/参数实验室!$E$59</f>
        <v>-0.18240032099893824</v>
      </c>
      <c r="H2994">
        <f>INDEX(神经网络!$F$10:$BN$70,MATCH(ROUND(G2994*2,1)/2,神经网络!$D$10:$D$70,0),MATCH(ROUND(E2994*2,1)/2,神经网络!$F$8:$BN$8,0))</f>
        <v>-0.56552955144251094</v>
      </c>
      <c r="I2994">
        <f t="shared" si="164"/>
        <v>2779921.9489446138</v>
      </c>
      <c r="J2994">
        <f t="shared" si="165"/>
        <v>2591.0179162842633</v>
      </c>
      <c r="K2994">
        <f t="shared" si="166"/>
        <v>1072.9072660876288</v>
      </c>
    </row>
    <row r="2995" spans="1:11">
      <c r="A2995" s="862">
        <v>43398</v>
      </c>
      <c r="B2995">
        <v>6470.13</v>
      </c>
      <c r="C2995">
        <v>6746.9908740000001</v>
      </c>
      <c r="D2995">
        <v>1.28695</v>
      </c>
      <c r="E2995">
        <f>LN(D2995/参数实验室!$E$53)/参数实验室!$E$55</f>
        <v>-0.39534595249272964</v>
      </c>
      <c r="F2995">
        <f t="shared" si="163"/>
        <v>1.0427906199720871</v>
      </c>
      <c r="G2995">
        <f>LN(F2995/参数实验室!$E$58)/参数实验室!$E$59</f>
        <v>-0.16853842610963529</v>
      </c>
      <c r="H2995">
        <f>INDEX(神经网络!$F$10:$BN$70,MATCH(ROUND(G2995*2,1)/2,神经网络!$D$10:$D$70,0),MATCH(ROUND(E2995*2,1)/2,神经网络!$F$8:$BN$8,0))</f>
        <v>-0.46789075911576716</v>
      </c>
      <c r="I2995">
        <f t="shared" si="164"/>
        <v>2785543.8255503653</v>
      </c>
      <c r="J2995">
        <f t="shared" si="165"/>
        <v>2581.7525238418229</v>
      </c>
      <c r="K2995">
        <f t="shared" si="166"/>
        <v>1078.9352580569137</v>
      </c>
    </row>
    <row r="2996" spans="1:11">
      <c r="A2996" s="862">
        <v>43399</v>
      </c>
      <c r="B2996">
        <v>6488.52</v>
      </c>
      <c r="C2996">
        <v>6730.1754510000001</v>
      </c>
      <c r="D2996">
        <v>1.2886340000000001</v>
      </c>
      <c r="E2996">
        <f>LN(D2996/参数实验室!$E$53)/参数实验室!$E$55</f>
        <v>-0.39380323072869272</v>
      </c>
      <c r="F2996">
        <f t="shared" si="163"/>
        <v>1.0372435395128627</v>
      </c>
      <c r="G2996">
        <f>LN(F2996/参数实验室!$E$58)/参数实验室!$E$59</f>
        <v>-0.17133781716289626</v>
      </c>
      <c r="H2996">
        <f>INDEX(神经网络!$F$10:$BN$70,MATCH(ROUND(G2996*2,1)/2,神经网络!$D$10:$D$70,0),MATCH(ROUND(E2996*2,1)/2,神经网络!$F$8:$BN$8,0))</f>
        <v>-0.46789075911576716</v>
      </c>
      <c r="I2996">
        <f t="shared" si="164"/>
        <v>2781839.3802524423</v>
      </c>
      <c r="J2996">
        <f t="shared" si="165"/>
        <v>2589.0906188899057</v>
      </c>
      <c r="K2996">
        <f t="shared" si="166"/>
        <v>1074.4465102751712</v>
      </c>
    </row>
    <row r="2997" spans="1:11">
      <c r="A2997" s="862">
        <v>43400</v>
      </c>
      <c r="B2997">
        <v>6492.69</v>
      </c>
      <c r="C2997">
        <v>6765.6353440000003</v>
      </c>
      <c r="D2997">
        <v>1.2898069999999999</v>
      </c>
      <c r="E2997">
        <f>LN(D2997/参数实验室!$E$53)/参数实验室!$E$55</f>
        <v>-0.39272982966918019</v>
      </c>
      <c r="F2997">
        <f t="shared" si="163"/>
        <v>1.042038868943381</v>
      </c>
      <c r="G2997">
        <f>LN(F2997/参数实验室!$E$58)/参数实验室!$E$59</f>
        <v>-0.16891693148477988</v>
      </c>
      <c r="H2997">
        <f>INDEX(神经网络!$F$10:$BN$70,MATCH(ROUND(G2997*2,1)/2,神经网络!$D$10:$D$70,0),MATCH(ROUND(E2997*2,1)/2,神经网络!$F$8:$BN$8,0))</f>
        <v>-0.46789075911576716</v>
      </c>
      <c r="I2997">
        <f t="shared" si="164"/>
        <v>2781002.8783633905</v>
      </c>
      <c r="J2997">
        <f t="shared" si="165"/>
        <v>2590.7545588763387</v>
      </c>
      <c r="K2997">
        <f t="shared" si="166"/>
        <v>1073.4335558091486</v>
      </c>
    </row>
    <row r="2998" spans="1:11">
      <c r="A2998" s="862">
        <v>43401</v>
      </c>
      <c r="B2998">
        <v>6482.96</v>
      </c>
      <c r="C2998">
        <v>6835.2134550000001</v>
      </c>
      <c r="D2998">
        <v>1.2893749999999999</v>
      </c>
      <c r="E2998">
        <f>LN(D2998/参数实验室!$E$53)/参数实验室!$E$55</f>
        <v>-0.39312503513057212</v>
      </c>
      <c r="F2998">
        <f t="shared" si="163"/>
        <v>1.0543352812604119</v>
      </c>
      <c r="G2998">
        <f>LN(F2998/参数实验室!$E$58)/参数实验室!$E$59</f>
        <v>-0.16275973312867914</v>
      </c>
      <c r="H2998">
        <f>INDEX(神经网络!$F$10:$BN$70,MATCH(ROUND(G2998*2,1)/2,神经网络!$D$10:$D$70,0),MATCH(ROUND(E2998*2,1)/2,神经网络!$F$8:$BN$8,0))</f>
        <v>-0.46789075911576716</v>
      </c>
      <c r="I2998">
        <f t="shared" si="164"/>
        <v>2782952.8759731152</v>
      </c>
      <c r="J2998">
        <f t="shared" si="165"/>
        <v>2586.8720322413283</v>
      </c>
      <c r="K2998">
        <f t="shared" si="166"/>
        <v>1075.7984319625962</v>
      </c>
    </row>
    <row r="2999" spans="1:11">
      <c r="A2999" s="862">
        <v>43402</v>
      </c>
      <c r="B2999">
        <v>6467.27</v>
      </c>
      <c r="C2999">
        <v>6866.6745979999996</v>
      </c>
      <c r="D2999">
        <v>1.261077</v>
      </c>
      <c r="E2999">
        <f>LN(D2999/参数实验室!$E$53)/参数实验室!$E$55</f>
        <v>-0.41930551399723115</v>
      </c>
      <c r="F2999">
        <f t="shared" si="163"/>
        <v>1.0617578356864641</v>
      </c>
      <c r="G2999">
        <f>LN(F2999/参数实验室!$E$58)/参数实验室!$E$59</f>
        <v>-0.15907768941624348</v>
      </c>
      <c r="H2999">
        <f>INDEX(神经网络!$F$10:$BN$70,MATCH(ROUND(G2999*2,1)/2,神经网络!$D$10:$D$70,0),MATCH(ROUND(E2999*2,1)/2,神经网络!$F$8:$BN$8,0))</f>
        <v>-0.46789075911576716</v>
      </c>
      <c r="I2999">
        <f t="shared" si="164"/>
        <v>2786104.2497869451</v>
      </c>
      <c r="J2999">
        <f t="shared" si="165"/>
        <v>2580.6113084074832</v>
      </c>
      <c r="K2999">
        <f t="shared" si="166"/>
        <v>1079.6295593644722</v>
      </c>
    </row>
    <row r="3000" spans="1:11">
      <c r="A3000" s="862">
        <v>43403</v>
      </c>
      <c r="B3000">
        <v>6332.3</v>
      </c>
      <c r="C3000">
        <v>6913.1853730000003</v>
      </c>
      <c r="D3000">
        <v>1.2632920000000001</v>
      </c>
      <c r="E3000">
        <f>LN(D3000/参数实验室!$E$53)/参数实验室!$E$55</f>
        <v>-0.41723517158213036</v>
      </c>
      <c r="F3000">
        <f t="shared" si="163"/>
        <v>1.0917337101842932</v>
      </c>
      <c r="G3000">
        <f>LN(F3000/参数实验室!$E$58)/参数实验室!$E$59</f>
        <v>-0.14446516382077479</v>
      </c>
      <c r="H3000">
        <f>INDEX(神经网络!$F$10:$BN$70,MATCH(ROUND(G3000*2,1)/2,神经网络!$D$10:$D$70,0),MATCH(ROUND(E3000*2,1)/2,神经网络!$F$8:$BN$8,0))</f>
        <v>-0.46789075911576716</v>
      </c>
      <c r="I3000">
        <f t="shared" si="164"/>
        <v>2813309.8358537359</v>
      </c>
      <c r="J3000">
        <f t="shared" si="165"/>
        <v>2526.7547184868895</v>
      </c>
      <c r="K3000">
        <f t="shared" si="166"/>
        <v>1113.4083634118811</v>
      </c>
    </row>
    <row r="3001" spans="1:11">
      <c r="A3001" s="862">
        <v>43404</v>
      </c>
      <c r="B3001">
        <v>6325.36</v>
      </c>
      <c r="C3001">
        <v>6891.2229340000004</v>
      </c>
      <c r="D3001">
        <v>1.270737</v>
      </c>
      <c r="E3001">
        <f>LN(D3001/参数实验室!$E$53)/参数实验室!$E$55</f>
        <v>-0.41030290034642075</v>
      </c>
      <c r="F3001">
        <f t="shared" si="163"/>
        <v>1.0894594037335426</v>
      </c>
      <c r="G3001">
        <f>LN(F3001/参数实验室!$E$58)/参数实验室!$E$59</f>
        <v>-0.14555968347688059</v>
      </c>
      <c r="H3001">
        <f>INDEX(神经网络!$F$10:$BN$70,MATCH(ROUND(G3001*2,1)/2,神经网络!$D$10:$D$70,0),MATCH(ROUND(E3001*2,1)/2,神经网络!$F$8:$BN$8,0))</f>
        <v>-0.46789075911576716</v>
      </c>
      <c r="I3001">
        <f t="shared" si="164"/>
        <v>2814752.4826680995</v>
      </c>
      <c r="J3001">
        <f t="shared" si="165"/>
        <v>2523.9854754399239</v>
      </c>
      <c r="K3001">
        <f t="shared" si="166"/>
        <v>1115.2015374325781</v>
      </c>
    </row>
    <row r="3002" spans="1:11">
      <c r="A3002" s="862">
        <v>43405</v>
      </c>
      <c r="B3002">
        <v>6393.02</v>
      </c>
      <c r="C3002">
        <v>6811.0311069999998</v>
      </c>
      <c r="D3002">
        <v>1.2788390000000001</v>
      </c>
      <c r="E3002">
        <f>LN(D3002/参数实验室!$E$53)/参数实验室!$E$55</f>
        <v>-0.40280487482588134</v>
      </c>
      <c r="F3002">
        <f t="shared" si="163"/>
        <v>1.0653855465804893</v>
      </c>
      <c r="G3002">
        <f>LN(F3002/参数实验室!$E$58)/参数实验室!$E$59</f>
        <v>-0.15728747575063512</v>
      </c>
      <c r="H3002">
        <f>INDEX(神经网络!$F$10:$BN$70,MATCH(ROUND(G3002*2,1)/2,神经网络!$D$10:$D$70,0),MATCH(ROUND(E3002*2,1)/2,神经网络!$F$8:$BN$8,0))</f>
        <v>-0.46789075911576716</v>
      </c>
      <c r="I3002">
        <f t="shared" si="164"/>
        <v>2800665.0639145048</v>
      </c>
      <c r="J3002">
        <f t="shared" si="165"/>
        <v>2550.9836000159585</v>
      </c>
      <c r="K3002">
        <f t="shared" si="166"/>
        <v>1097.8765460887262</v>
      </c>
    </row>
    <row r="3003" spans="1:11">
      <c r="A3003" s="862">
        <v>43406</v>
      </c>
      <c r="B3003">
        <v>6356.13</v>
      </c>
      <c r="C3003">
        <v>6822.919707</v>
      </c>
      <c r="D3003">
        <v>1.2799510000000001</v>
      </c>
      <c r="E3003">
        <f>LN(D3003/参数实验室!$E$53)/参数实验室!$E$55</f>
        <v>-0.40177947947113579</v>
      </c>
      <c r="F3003">
        <f t="shared" si="163"/>
        <v>1.0734392951371352</v>
      </c>
      <c r="G3003">
        <f>LN(F3003/参数实验室!$E$58)/参数实验室!$E$59</f>
        <v>-0.1533347794960791</v>
      </c>
      <c r="H3003">
        <f>INDEX(神经网络!$F$10:$BN$70,MATCH(ROUND(G3003*2,1)/2,神经网络!$D$10:$D$70,0),MATCH(ROUND(E3003*2,1)/2,神经网络!$F$8:$BN$8,0))</f>
        <v>-0.46789075911576716</v>
      </c>
      <c r="I3003">
        <f t="shared" si="164"/>
        <v>2808226.5687462906</v>
      </c>
      <c r="J3003">
        <f t="shared" si="165"/>
        <v>2536.2635170184722</v>
      </c>
      <c r="K3003">
        <f t="shared" si="166"/>
        <v>1107.2298086941405</v>
      </c>
    </row>
    <row r="3004" spans="1:11">
      <c r="A3004" s="862">
        <v>43407</v>
      </c>
      <c r="B3004">
        <v>6371.47</v>
      </c>
      <c r="C3004">
        <v>6772.5408120000002</v>
      </c>
      <c r="D3004">
        <v>1.2769010000000001</v>
      </c>
      <c r="E3004">
        <f>LN(D3004/参数实验室!$E$53)/参数实验室!$E$55</f>
        <v>-0.40459407265120334</v>
      </c>
      <c r="F3004">
        <f t="shared" si="163"/>
        <v>1.0629479244193256</v>
      </c>
      <c r="G3004">
        <f>LN(F3004/参数实验室!$E$58)/参数实验室!$E$59</f>
        <v>-0.15848972758160446</v>
      </c>
      <c r="H3004">
        <f>INDEX(神经网络!$F$10:$BN$70,MATCH(ROUND(G3004*2,1)/2,神经网络!$D$10:$D$70,0),MATCH(ROUND(E3004*2,1)/2,神经网络!$F$8:$BN$8,0))</f>
        <v>-0.46789075911576716</v>
      </c>
      <c r="I3004">
        <f t="shared" si="164"/>
        <v>2805055.4741299055</v>
      </c>
      <c r="J3004">
        <f t="shared" si="165"/>
        <v>2542.3845816208427</v>
      </c>
      <c r="K3004">
        <f t="shared" si="166"/>
        <v>1103.3167422458182</v>
      </c>
    </row>
    <row r="3005" spans="1:11">
      <c r="A3005" s="862">
        <v>43408</v>
      </c>
      <c r="B3005">
        <v>6367.93</v>
      </c>
      <c r="C3005">
        <v>6808.0587560000004</v>
      </c>
      <c r="D3005">
        <v>1.2945949999999999</v>
      </c>
      <c r="E3005">
        <f>LN(D3005/参数实验室!$E$53)/参数实验室!$E$55</f>
        <v>-0.38835847800266243</v>
      </c>
      <c r="F3005">
        <f t="shared" si="163"/>
        <v>1.0691164563680819</v>
      </c>
      <c r="G3005">
        <f>LN(F3005/参数实验室!$E$58)/参数实验室!$E$59</f>
        <v>-0.15545268236286786</v>
      </c>
      <c r="H3005">
        <f>INDEX(神经网络!$F$10:$BN$70,MATCH(ROUND(G3005*2,1)/2,神经网络!$D$10:$D$70,0),MATCH(ROUND(E3005*2,1)/2,神经网络!$F$8:$BN$8,0))</f>
        <v>-0.46789075911576716</v>
      </c>
      <c r="I3005">
        <f t="shared" si="164"/>
        <v>2805784.6789687322</v>
      </c>
      <c r="J3005">
        <f t="shared" si="165"/>
        <v>2540.9720282510648</v>
      </c>
      <c r="K3005">
        <f t="shared" si="166"/>
        <v>1104.2170664507221</v>
      </c>
    </row>
    <row r="3006" spans="1:11">
      <c r="A3006" s="862">
        <v>43409</v>
      </c>
      <c r="B3006">
        <v>6432.68</v>
      </c>
      <c r="C3006">
        <v>6719.566984</v>
      </c>
      <c r="D3006">
        <v>1.2912360000000001</v>
      </c>
      <c r="E3006">
        <f>LN(D3006/参数实验室!$E$53)/参数实验室!$E$55</f>
        <v>-0.39142348370137325</v>
      </c>
      <c r="F3006">
        <f t="shared" si="163"/>
        <v>1.0445983608698084</v>
      </c>
      <c r="G3006">
        <f>LN(F3006/参数实验室!$E$58)/参数实验室!$E$59</f>
        <v>-0.16762934748085684</v>
      </c>
      <c r="H3006">
        <f>INDEX(神经网络!$F$10:$BN$70,MATCH(ROUND(G3006*2,1)/2,神经网络!$D$10:$D$70,0),MATCH(ROUND(E3006*2,1)/2,神经网络!$F$8:$BN$8,0))</f>
        <v>-0.46789075911576716</v>
      </c>
      <c r="I3006">
        <f t="shared" si="164"/>
        <v>2792435.9381946605</v>
      </c>
      <c r="J3006">
        <f t="shared" si="165"/>
        <v>2566.8089860739769</v>
      </c>
      <c r="K3006">
        <f t="shared" si="166"/>
        <v>1087.9017306487569</v>
      </c>
    </row>
    <row r="3007" spans="1:11">
      <c r="A3007" s="862">
        <v>43410</v>
      </c>
      <c r="B3007">
        <v>6426.57</v>
      </c>
      <c r="C3007">
        <v>6788.2609160000002</v>
      </c>
      <c r="D3007">
        <v>1.298994</v>
      </c>
      <c r="E3007">
        <f>LN(D3007/参数实验室!$E$53)/参数实验室!$E$55</f>
        <v>-0.38435650274998717</v>
      </c>
      <c r="F3007">
        <f t="shared" si="163"/>
        <v>1.0562805533900665</v>
      </c>
      <c r="G3007">
        <f>LN(F3007/参数实验室!$E$58)/参数实验室!$E$59</f>
        <v>-0.16179225793544283</v>
      </c>
      <c r="H3007">
        <f>INDEX(神经网络!$F$10:$BN$70,MATCH(ROUND(G3007*2,1)/2,神经网络!$D$10:$D$70,0),MATCH(ROUND(E3007*2,1)/2,神经网络!$F$8:$BN$8,0))</f>
        <v>-0.46789075911576716</v>
      </c>
      <c r="I3007">
        <f t="shared" si="164"/>
        <v>2793676.9529617908</v>
      </c>
      <c r="J3007">
        <f t="shared" si="165"/>
        <v>2564.3709349187952</v>
      </c>
      <c r="K3007">
        <f t="shared" si="166"/>
        <v>1089.4199879278608</v>
      </c>
    </row>
    <row r="3008" spans="1:11">
      <c r="A3008" s="862">
        <v>43411</v>
      </c>
      <c r="B3008">
        <v>6537.26</v>
      </c>
      <c r="C3008">
        <v>6814.3340740000003</v>
      </c>
      <c r="D3008">
        <v>1.3108439999999999</v>
      </c>
      <c r="E3008">
        <f>LN(D3008/参数实验室!$E$53)/参数实验室!$E$55</f>
        <v>-0.37364306228778987</v>
      </c>
      <c r="F3008">
        <f t="shared" si="163"/>
        <v>1.0423838234979181</v>
      </c>
      <c r="G3008">
        <f>LN(F3008/参数实验室!$E$58)/参数实验室!$E$59</f>
        <v>-0.16874321355804878</v>
      </c>
      <c r="H3008">
        <f>INDEX(神经网络!$F$10:$BN$70,MATCH(ROUND(G3008*2,1)/2,神经网络!$D$10:$D$70,0),MATCH(ROUND(E3008*2,1)/2,神经网络!$F$8:$BN$8,0))</f>
        <v>-0.42438257751774672</v>
      </c>
      <c r="I3008">
        <f t="shared" si="164"/>
        <v>2771163.1014186074</v>
      </c>
      <c r="J3008">
        <f t="shared" si="165"/>
        <v>2608.5391644387669</v>
      </c>
      <c r="K3008">
        <f t="shared" si="166"/>
        <v>1062.3429156045772</v>
      </c>
    </row>
    <row r="3009" spans="1:11">
      <c r="A3009" s="862">
        <v>43412</v>
      </c>
      <c r="B3009">
        <v>6481.21</v>
      </c>
      <c r="C3009">
        <v>6859.8137880000004</v>
      </c>
      <c r="D3009">
        <v>1.2919579999999999</v>
      </c>
      <c r="E3009">
        <f>LN(D3009/参数实验室!$E$53)/参数实验室!$E$55</f>
        <v>-0.3907640041080262</v>
      </c>
      <c r="F3009">
        <f t="shared" si="163"/>
        <v>1.0584156026420992</v>
      </c>
      <c r="G3009">
        <f>LN(F3009/参数实验室!$E$58)/参数实验室!$E$59</f>
        <v>-0.16073244647301027</v>
      </c>
      <c r="H3009">
        <f>INDEX(神经网络!$F$10:$BN$70,MATCH(ROUND(G3009*2,1)/2,神经网络!$D$10:$D$70,0),MATCH(ROUND(E3009*2,1)/2,神经网络!$F$8:$BN$8,0))</f>
        <v>-0.46789075911576716</v>
      </c>
      <c r="I3009">
        <f t="shared" si="164"/>
        <v>2781246.3272181479</v>
      </c>
      <c r="J3009">
        <f t="shared" si="165"/>
        <v>2586.1737360839525</v>
      </c>
      <c r="K3009">
        <f t="shared" si="166"/>
        <v>1075.4290357265709</v>
      </c>
    </row>
    <row r="3010" spans="1:11">
      <c r="A3010" s="862">
        <v>43413</v>
      </c>
      <c r="B3010">
        <v>6402.31</v>
      </c>
      <c r="C3010">
        <v>6945.190775</v>
      </c>
      <c r="D3010">
        <v>1.2768820000000001</v>
      </c>
      <c r="E3010">
        <f>LN(D3010/参数实验室!$E$53)/参数实验室!$E$55</f>
        <v>-0.40461162724502409</v>
      </c>
      <c r="F3010">
        <f t="shared" si="163"/>
        <v>1.0847945155732852</v>
      </c>
      <c r="G3010">
        <f>LN(F3010/参数实验室!$E$58)/参数实验室!$E$59</f>
        <v>-0.14781184836574174</v>
      </c>
      <c r="H3010">
        <f>INDEX(神经网络!$F$10:$BN$70,MATCH(ROUND(G3010*2,1)/2,神经网络!$D$10:$D$70,0),MATCH(ROUND(E3010*2,1)/2,神经网络!$F$8:$BN$8,0))</f>
        <v>-0.46789075911576716</v>
      </c>
      <c r="I3010">
        <f t="shared" si="164"/>
        <v>2797088.1383962366</v>
      </c>
      <c r="J3010">
        <f t="shared" si="165"/>
        <v>2554.6905550456859</v>
      </c>
      <c r="K3010">
        <f t="shared" si="166"/>
        <v>1094.8833442358798</v>
      </c>
    </row>
    <row r="3011" spans="1:11">
      <c r="A3011" s="862">
        <v>43414</v>
      </c>
      <c r="B3011">
        <v>6403.88</v>
      </c>
      <c r="C3011">
        <v>7087.6202389999999</v>
      </c>
      <c r="D3011">
        <v>1.2813369999999999</v>
      </c>
      <c r="E3011">
        <f>LN(D3011/参数实验室!$E$53)/参数实验室!$E$55</f>
        <v>-0.4005026701816306</v>
      </c>
      <c r="F3011">
        <f t="shared" si="163"/>
        <v>1.1067696832232958</v>
      </c>
      <c r="G3011">
        <f>LN(F3011/参数实验室!$E$58)/参数实验室!$E$59</f>
        <v>-0.13728590331882889</v>
      </c>
      <c r="H3011">
        <f>INDEX(神经网络!$F$10:$BN$70,MATCH(ROUND(G3011*2,1)/2,神经网络!$D$10:$D$70,0),MATCH(ROUND(E3011*2,1)/2,神经网络!$F$8:$BN$8,0))</f>
        <v>-0.46789075911576716</v>
      </c>
      <c r="I3011">
        <f t="shared" si="164"/>
        <v>2796767.2059894884</v>
      </c>
      <c r="J3011">
        <f t="shared" si="165"/>
        <v>2555.317026455446</v>
      </c>
      <c r="K3011">
        <f t="shared" si="166"/>
        <v>1094.489324429918</v>
      </c>
    </row>
    <row r="3012" spans="1:11">
      <c r="A3012" s="862">
        <v>43415</v>
      </c>
      <c r="B3012">
        <v>6415.57</v>
      </c>
      <c r="C3012">
        <v>7019.3272029999998</v>
      </c>
      <c r="D3012">
        <v>1.277814</v>
      </c>
      <c r="E3012">
        <f>LN(D3012/参数实验室!$E$53)/参数实验室!$E$55</f>
        <v>-0.40375083592412991</v>
      </c>
      <c r="F3012">
        <f t="shared" ref="F3012:F3075" si="167">C3012/B3012</f>
        <v>1.0941081155688428</v>
      </c>
      <c r="G3012">
        <f>LN(F3012/参数实验室!$E$58)/参数实验室!$E$59</f>
        <v>-0.1433249012990491</v>
      </c>
      <c r="H3012">
        <f>INDEX(神经网络!$F$10:$BN$70,MATCH(ROUND(G3012*2,1)/2,神经网络!$D$10:$D$70,0),MATCH(ROUND(E3012*2,1)/2,神经网络!$F$8:$BN$8,0))</f>
        <v>-0.46789075911576716</v>
      </c>
      <c r="I3012">
        <f t="shared" si="164"/>
        <v>2794378.4482210213</v>
      </c>
      <c r="J3012">
        <f t="shared" si="165"/>
        <v>2559.9816447867179</v>
      </c>
      <c r="K3012">
        <f t="shared" si="166"/>
        <v>1091.561907840879</v>
      </c>
    </row>
    <row r="3013" spans="1:11">
      <c r="A3013" s="862">
        <v>43416</v>
      </c>
      <c r="B3013">
        <v>6399.63</v>
      </c>
      <c r="C3013">
        <v>7026.5962129999998</v>
      </c>
      <c r="D3013">
        <v>1.275015</v>
      </c>
      <c r="E3013">
        <f>LN(D3013/参数实验室!$E$53)/参数实验室!$E$55</f>
        <v>-0.40633787223021106</v>
      </c>
      <c r="F3013">
        <f t="shared" si="167"/>
        <v>1.0979691346218452</v>
      </c>
      <c r="G3013">
        <f>LN(F3013/参数实验室!$E$58)/参数实验室!$E$59</f>
        <v>-0.1414759942353718</v>
      </c>
      <c r="H3013">
        <f>INDEX(神经网络!$F$10:$BN$70,MATCH(ROUND(G3013*2,1)/2,神经网络!$D$10:$D$70,0),MATCH(ROUND(E3013*2,1)/2,神经网络!$F$8:$BN$8,0))</f>
        <v>-0.46789075911576716</v>
      </c>
      <c r="I3013">
        <f t="shared" si="164"/>
        <v>2797626.9473914946</v>
      </c>
      <c r="J3013">
        <f t="shared" si="165"/>
        <v>2553.6211643589618</v>
      </c>
      <c r="K3013">
        <f t="shared" si="166"/>
        <v>1095.5528511582438</v>
      </c>
    </row>
    <row r="3014" spans="1:11">
      <c r="A3014" s="862">
        <v>43417</v>
      </c>
      <c r="B3014">
        <v>6349.53</v>
      </c>
      <c r="C3014">
        <v>6998.4840459999996</v>
      </c>
      <c r="D3014">
        <v>1.2649950000000001</v>
      </c>
      <c r="E3014">
        <f>LN(D3014/参数实验室!$E$53)/参数实验室!$E$55</f>
        <v>-0.41564585828159439</v>
      </c>
      <c r="F3014">
        <f t="shared" si="167"/>
        <v>1.1022050523424569</v>
      </c>
      <c r="G3014">
        <f>LN(F3014/参数实验室!$E$58)/参数实验室!$E$59</f>
        <v>-0.13945502580303529</v>
      </c>
      <c r="H3014">
        <f>INDEX(神经网络!$F$10:$BN$70,MATCH(ROUND(G3014*2,1)/2,神经网络!$D$10:$D$70,0),MATCH(ROUND(E3014*2,1)/2,神经网络!$F$8:$BN$8,0))</f>
        <v>-0.46789075911576716</v>
      </c>
      <c r="I3014">
        <f t="shared" si="164"/>
        <v>2807874.428603143</v>
      </c>
      <c r="J3014">
        <f t="shared" si="165"/>
        <v>2533.6299429392257</v>
      </c>
      <c r="K3014">
        <f t="shared" si="166"/>
        <v>1108.2417289976336</v>
      </c>
    </row>
    <row r="3015" spans="1:11">
      <c r="A3015" s="862">
        <v>43418</v>
      </c>
      <c r="B3015">
        <v>6347.57</v>
      </c>
      <c r="C3015">
        <v>7137.2503900000002</v>
      </c>
      <c r="D3015">
        <v>1.1274999999999999</v>
      </c>
      <c r="E3015">
        <f>LN(D3015/参数实验室!$E$53)/参数实验室!$E$55</f>
        <v>-0.55139461031139114</v>
      </c>
      <c r="F3015">
        <f t="shared" si="167"/>
        <v>1.1244067241479812</v>
      </c>
      <c r="G3015">
        <f>LN(F3015/参数实验室!$E$58)/参数实验室!$E$59</f>
        <v>-0.12898798028354602</v>
      </c>
      <c r="H3015">
        <f>INDEX(神经网络!$F$10:$BN$70,MATCH(ROUND(G3015*2,1)/2,神经网络!$D$10:$D$70,0),MATCH(ROUND(E3015*2,1)/2,神经网络!$F$8:$BN$8,0))</f>
        <v>-0.58531585350700877</v>
      </c>
      <c r="I3015">
        <f t="shared" si="164"/>
        <v>2808279.9713529036</v>
      </c>
      <c r="J3015">
        <f t="shared" si="165"/>
        <v>2532.8478512429647</v>
      </c>
      <c r="K3015">
        <f t="shared" si="166"/>
        <v>1108.7440447616204</v>
      </c>
    </row>
    <row r="3016" spans="1:11">
      <c r="A3016" s="862">
        <v>43419</v>
      </c>
      <c r="B3016">
        <v>5659.07</v>
      </c>
      <c r="C3016">
        <v>7180.494745</v>
      </c>
      <c r="D3016">
        <v>1.1283570000000001</v>
      </c>
      <c r="E3016">
        <f>LN(D3016/参数实验室!$E$53)/参数实验室!$E$55</f>
        <v>-0.55049823383121188</v>
      </c>
      <c r="F3016">
        <f t="shared" si="167"/>
        <v>1.2688471330094875</v>
      </c>
      <c r="G3016">
        <f>LN(F3016/参数实验室!$E$58)/参数实验室!$E$59</f>
        <v>-6.5557700838100724E-2</v>
      </c>
      <c r="H3016">
        <f>INDEX(神经网络!$F$10:$BN$70,MATCH(ROUND(G3016*2,1)/2,神经网络!$D$10:$D$70,0),MATCH(ROUND(E3016*2,1)/2,神经网络!$F$8:$BN$8,0))</f>
        <v>-0.40139588355012412</v>
      </c>
      <c r="I3016">
        <f t="shared" si="164"/>
        <v>2986570.0331809223</v>
      </c>
      <c r="J3016">
        <f t="shared" si="165"/>
        <v>2258.1181916124633</v>
      </c>
      <c r="K3016">
        <f t="shared" si="166"/>
        <v>1322.5924330596224</v>
      </c>
    </row>
    <row r="3017" spans="1:11">
      <c r="A3017" s="862">
        <v>43420</v>
      </c>
      <c r="B3017">
        <v>5555.92</v>
      </c>
      <c r="C3017">
        <v>7244.9328699999996</v>
      </c>
      <c r="D3017">
        <v>1.1213839999999999</v>
      </c>
      <c r="E3017">
        <f>LN(D3017/参数实验室!$E$53)/参数实验室!$E$55</f>
        <v>-0.55781147185575586</v>
      </c>
      <c r="F3017">
        <f t="shared" si="167"/>
        <v>1.3040023740442626</v>
      </c>
      <c r="G3017">
        <f>LN(F3017/参数实验室!$E$58)/参数实验室!$E$59</f>
        <v>-5.1213668060698131E-2</v>
      </c>
      <c r="H3017">
        <f>INDEX(神经网络!$F$10:$BN$70,MATCH(ROUND(G3017*2,1)/2,神经网络!$D$10:$D$70,0),MATCH(ROUND(E3017*2,1)/2,神经网络!$F$8:$BN$8,0))</f>
        <v>-0.40139588355012412</v>
      </c>
      <c r="I3017">
        <f t="shared" si="164"/>
        <v>3008420.9560383251</v>
      </c>
      <c r="J3017">
        <f t="shared" si="165"/>
        <v>2216.9586209648437</v>
      </c>
      <c r="K3017">
        <f t="shared" si="166"/>
        <v>1357.0036569870792</v>
      </c>
    </row>
    <row r="3018" spans="1:11">
      <c r="A3018" s="862">
        <v>43421</v>
      </c>
      <c r="B3018">
        <v>5550.15</v>
      </c>
      <c r="C3018">
        <v>7210.8584140000003</v>
      </c>
      <c r="D3018">
        <v>1.122959</v>
      </c>
      <c r="E3018">
        <f>LN(D3018/参数实验室!$E$53)/参数实验室!$E$55</f>
        <v>-0.55615565394888533</v>
      </c>
      <c r="F3018">
        <f t="shared" si="167"/>
        <v>1.2992186542706055</v>
      </c>
      <c r="G3018">
        <f>LN(F3018/参数实验室!$E$58)/参数实验室!$E$59</f>
        <v>-5.3142630267903529E-2</v>
      </c>
      <c r="H3018">
        <f>INDEX(神经网络!$F$10:$BN$70,MATCH(ROUND(G3018*2,1)/2,神经网络!$D$10:$D$70,0),MATCH(ROUND(E3018*2,1)/2,神经网络!$F$8:$BN$8,0))</f>
        <v>-0.40139588355012412</v>
      </c>
      <c r="I3018">
        <f t="shared" si="164"/>
        <v>3009675.0536738671</v>
      </c>
      <c r="J3018">
        <f t="shared" si="165"/>
        <v>2214.6562387773811</v>
      </c>
      <c r="K3018">
        <f t="shared" si="166"/>
        <v>1358.9806855692343</v>
      </c>
    </row>
    <row r="3019" spans="1:11">
      <c r="A3019" s="862">
        <v>43422</v>
      </c>
      <c r="B3019">
        <v>5598.26</v>
      </c>
      <c r="C3019">
        <v>7312.5082849999999</v>
      </c>
      <c r="D3019">
        <v>1.134323</v>
      </c>
      <c r="E3019">
        <f>LN(D3019/参数实验室!$E$53)/参数实验室!$E$55</f>
        <v>-0.54427691737078765</v>
      </c>
      <c r="F3019">
        <f t="shared" si="167"/>
        <v>1.3062109092825269</v>
      </c>
      <c r="G3019">
        <f>LN(F3019/参数实验室!$E$58)/参数实验室!$E$59</f>
        <v>-5.0325496252583979E-2</v>
      </c>
      <c r="H3019">
        <f>INDEX(神经网络!$F$10:$BN$70,MATCH(ROUND(G3019*2,1)/2,神经网络!$D$10:$D$70,0),MATCH(ROUND(E3019*2,1)/2,神经网络!$F$8:$BN$8,0))</f>
        <v>-0.40139588355012412</v>
      </c>
      <c r="I3019">
        <f t="shared" si="164"/>
        <v>2999203.2097879932</v>
      </c>
      <c r="J3019">
        <f t="shared" si="165"/>
        <v>2233.8533977095867</v>
      </c>
      <c r="K3019">
        <f t="shared" si="166"/>
        <v>1342.6141629809433</v>
      </c>
    </row>
    <row r="3020" spans="1:11">
      <c r="A3020" s="862">
        <v>43423</v>
      </c>
      <c r="B3020">
        <v>5290.59</v>
      </c>
      <c r="C3020">
        <v>7405.3376520000002</v>
      </c>
      <c r="D3020">
        <v>0.98256699999999997</v>
      </c>
      <c r="E3020">
        <f>LN(D3020/参数实验室!$E$53)/参数实验室!$E$55</f>
        <v>-0.71371631242150479</v>
      </c>
      <c r="F3020">
        <f t="shared" si="167"/>
        <v>1.3997186801472048</v>
      </c>
      <c r="G3020">
        <f>LN(F3020/参数实验室!$E$58)/参数实验室!$E$59</f>
        <v>-1.4036687091552473E-2</v>
      </c>
      <c r="H3020">
        <f>INDEX(神经网络!$F$10:$BN$70,MATCH(ROUND(G3020*2,1)/2,神经网络!$D$10:$D$70,0),MATCH(ROUND(E3020*2,1)/2,神经网络!$F$8:$BN$8,0))</f>
        <v>-0.35385176516398764</v>
      </c>
      <c r="I3020">
        <f t="shared" si="164"/>
        <v>3065365.5553916465</v>
      </c>
      <c r="J3020">
        <f t="shared" si="165"/>
        <v>2111.0849527153728</v>
      </c>
      <c r="K3020">
        <f t="shared" si="166"/>
        <v>1452.0332549615471</v>
      </c>
    </row>
    <row r="3021" spans="1:11">
      <c r="A3021" s="862">
        <v>43424</v>
      </c>
      <c r="B3021">
        <v>4488.05</v>
      </c>
      <c r="C3021">
        <v>7439.9618790000004</v>
      </c>
      <c r="D3021">
        <v>0.892598</v>
      </c>
      <c r="E3021">
        <f>LN(D3021/参数实验室!$E$53)/参数实验室!$E$55</f>
        <v>-0.82701063933271979</v>
      </c>
      <c r="F3021">
        <f t="shared" si="167"/>
        <v>1.6577270482726352</v>
      </c>
      <c r="G3021">
        <f>LN(F3021/参数实验室!$E$58)/参数实验室!$E$59</f>
        <v>7.4756095232549863E-2</v>
      </c>
      <c r="H3021">
        <f>INDEX(神经网络!$F$10:$BN$70,MATCH(ROUND(G3021*2,1)/2,神经网络!$D$10:$D$70,0),MATCH(ROUND(E3021*2,1)/2,神经网络!$F$8:$BN$8,0))</f>
        <v>-0.18122163345940698</v>
      </c>
      <c r="I3021">
        <f t="shared" si="164"/>
        <v>3229903.5577790365</v>
      </c>
      <c r="J3021">
        <f t="shared" si="165"/>
        <v>1790.8503252064945</v>
      </c>
      <c r="K3021">
        <f t="shared" si="166"/>
        <v>1803.5586292822163</v>
      </c>
    </row>
    <row r="3022" spans="1:11">
      <c r="A3022" s="862">
        <v>43425</v>
      </c>
      <c r="B3022">
        <v>4650.16</v>
      </c>
      <c r="C3022">
        <v>7719.1919289999996</v>
      </c>
      <c r="D3022">
        <v>0.942052</v>
      </c>
      <c r="E3022">
        <f>LN(D3022/参数实验室!$E$53)/参数实验室!$E$55</f>
        <v>-0.76339343286435357</v>
      </c>
      <c r="F3022">
        <f t="shared" si="167"/>
        <v>1.6599841573193179</v>
      </c>
      <c r="G3022">
        <f>LN(F3022/参数实验室!$E$58)/参数实验室!$E$59</f>
        <v>7.5470233937327921E-2</v>
      </c>
      <c r="H3022">
        <f>INDEX(神经网络!$F$10:$BN$70,MATCH(ROUND(G3022*2,1)/2,神经网络!$D$10:$D$70,0),MATCH(ROUND(E3022*2,1)/2,神经网络!$F$8:$BN$8,0))</f>
        <v>-0.17609291120476139</v>
      </c>
      <c r="I3022">
        <f t="shared" si="164"/>
        <v>3208761.2829143852</v>
      </c>
      <c r="J3022">
        <f t="shared" si="165"/>
        <v>1855.5364909620507</v>
      </c>
      <c r="K3022">
        <f t="shared" si="166"/>
        <v>1729.2903149809358</v>
      </c>
    </row>
    <row r="3023" spans="1:11">
      <c r="A3023" s="862">
        <v>43426</v>
      </c>
      <c r="B3023">
        <v>4525.33</v>
      </c>
      <c r="C3023">
        <v>7906.2357140000004</v>
      </c>
      <c r="D3023">
        <v>0.89310500000000004</v>
      </c>
      <c r="E3023">
        <f>LN(D3023/参数实验室!$E$53)/参数实验室!$E$55</f>
        <v>-0.82634072399879677</v>
      </c>
      <c r="F3023">
        <f t="shared" si="167"/>
        <v>1.7471069986056267</v>
      </c>
      <c r="G3023">
        <f>LN(F3023/参数实验室!$E$58)/参数实验室!$E$59</f>
        <v>0.10231820711227124</v>
      </c>
      <c r="H3023">
        <f>INDEX(神经网络!$F$10:$BN$70,MATCH(ROUND(G3023*2,1)/2,神经网络!$D$10:$D$70,0),MATCH(ROUND(E3023*2,1)/2,神经网络!$F$8:$BN$8,0))</f>
        <v>-0.12697389629421324</v>
      </c>
      <c r="I3023">
        <f t="shared" si="164"/>
        <v>3223929.3540429114</v>
      </c>
      <c r="J3023">
        <f t="shared" si="165"/>
        <v>1805.7260284904814</v>
      </c>
      <c r="K3023">
        <f t="shared" si="166"/>
        <v>1785.3923038025841</v>
      </c>
    </row>
    <row r="3024" spans="1:11">
      <c r="A3024" s="862">
        <v>43427</v>
      </c>
      <c r="B3024">
        <v>4390.43</v>
      </c>
      <c r="C3024">
        <v>7838.4593009999999</v>
      </c>
      <c r="D3024">
        <v>0.89181200000000005</v>
      </c>
      <c r="E3024">
        <f>LN(D3024/参数实验室!$E$53)/参数实验室!$E$55</f>
        <v>-0.82804995889462985</v>
      </c>
      <c r="F3024">
        <f t="shared" si="167"/>
        <v>1.7853511617313109</v>
      </c>
      <c r="G3024">
        <f>LN(F3024/参数实验室!$E$58)/参数实验室!$E$59</f>
        <v>0.11368331720977522</v>
      </c>
      <c r="H3024">
        <f>INDEX(神经网络!$F$10:$BN$70,MATCH(ROUND(G3024*2,1)/2,神经网络!$D$10:$D$70,0),MATCH(ROUND(E3024*2,1)/2,神经网络!$F$8:$BN$8,0))</f>
        <v>-0.12697389629421324</v>
      </c>
      <c r="I3024">
        <f t="shared" si="164"/>
        <v>3236132.214864105</v>
      </c>
      <c r="J3024">
        <f t="shared" si="165"/>
        <v>1751.8973704161829</v>
      </c>
      <c r="K3024">
        <f t="shared" si="166"/>
        <v>1847.2156357511544</v>
      </c>
    </row>
    <row r="3025" spans="1:11">
      <c r="A3025" s="862">
        <v>43428</v>
      </c>
      <c r="B3025">
        <v>4329.0600000000004</v>
      </c>
      <c r="C3025">
        <v>7806.3037519999998</v>
      </c>
      <c r="D3025">
        <v>0.79317199999999999</v>
      </c>
      <c r="E3025">
        <f>LN(D3025/参数实验室!$E$53)/参数实验室!$E$55</f>
        <v>-0.96633503275840804</v>
      </c>
      <c r="F3025">
        <f t="shared" si="167"/>
        <v>1.8032329771359139</v>
      </c>
      <c r="G3025">
        <f>LN(F3025/参数实验室!$E$58)/参数实验室!$E$59</f>
        <v>0.11891402683235196</v>
      </c>
      <c r="H3025">
        <f>INDEX(神经网络!$F$10:$BN$70,MATCH(ROUND(G3025*2,1)/2,神经网络!$D$10:$D$70,0),MATCH(ROUND(E3025*2,1)/2,神经网络!$F$8:$BN$8,0))</f>
        <v>-1.9336419178296357E-2</v>
      </c>
      <c r="I3025">
        <f t="shared" si="164"/>
        <v>3241875.8886928475</v>
      </c>
      <c r="J3025">
        <f t="shared" si="165"/>
        <v>1727.4091217429457</v>
      </c>
      <c r="K3025">
        <f t="shared" si="166"/>
        <v>1876.7273183215646</v>
      </c>
    </row>
    <row r="3026" spans="1:11">
      <c r="A3026" s="862">
        <v>43429</v>
      </c>
      <c r="B3026">
        <v>3707.1</v>
      </c>
      <c r="C3026">
        <v>7901.6456010000002</v>
      </c>
      <c r="D3026">
        <v>0.82453799999999999</v>
      </c>
      <c r="E3026">
        <f>LN(D3026/参数实验室!$E$53)/参数实验室!$E$55</f>
        <v>-0.92058050519569534</v>
      </c>
      <c r="F3026">
        <f t="shared" si="167"/>
        <v>2.1314897361819214</v>
      </c>
      <c r="G3026">
        <f>LN(F3026/参数实验室!$E$58)/参数实验室!$E$59</f>
        <v>0.20669061156700089</v>
      </c>
      <c r="H3026">
        <f>INDEX(神经网络!$F$10:$BN$70,MATCH(ROUND(G3026*2,1)/2,神经网络!$D$10:$D$70,0),MATCH(ROUND(E3026*2,1)/2,神经网络!$F$8:$BN$8,0))</f>
        <v>-3.5300720121909546E-2</v>
      </c>
      <c r="I3026">
        <f t="shared" si="164"/>
        <v>3250882.0824573585</v>
      </c>
      <c r="J3026">
        <f t="shared" si="165"/>
        <v>1479.2306771477579</v>
      </c>
      <c r="K3026">
        <f t="shared" si="166"/>
        <v>2197.6843319161594</v>
      </c>
    </row>
    <row r="3027" spans="1:11">
      <c r="A3027" s="862">
        <v>43430</v>
      </c>
      <c r="B3027">
        <v>3936.63</v>
      </c>
      <c r="C3027">
        <v>8052.1014740000001</v>
      </c>
      <c r="D3027">
        <v>0.77562799999999998</v>
      </c>
      <c r="E3027">
        <f>LN(D3027/参数实验室!$E$53)/参数实验室!$E$55</f>
        <v>-0.992722658711781</v>
      </c>
      <c r="F3027">
        <f t="shared" si="167"/>
        <v>2.0454300947764965</v>
      </c>
      <c r="G3027">
        <f>LN(F3027/参数实验室!$E$58)/参数实验室!$E$59</f>
        <v>0.18505977080083844</v>
      </c>
      <c r="H3027">
        <f>INDEX(神经网络!$F$10:$BN$70,MATCH(ROUND(G3027*2,1)/2,神经网络!$D$10:$D$70,0),MATCH(ROUND(E3027*2,1)/2,神经网络!$F$8:$BN$8,0))</f>
        <v>-4.2034671000868919E-2</v>
      </c>
      <c r="I3027">
        <f t="shared" si="164"/>
        <v>3243776.6594637027</v>
      </c>
      <c r="J3027">
        <f t="shared" si="165"/>
        <v>1570.8192011491942</v>
      </c>
      <c r="K3027">
        <f t="shared" si="166"/>
        <v>2065.0222871547476</v>
      </c>
    </row>
    <row r="3028" spans="1:11">
      <c r="A3028" s="862">
        <v>43431</v>
      </c>
      <c r="B3028">
        <v>3721.87</v>
      </c>
      <c r="C3028">
        <v>8108.8821529999996</v>
      </c>
      <c r="D3028">
        <v>0.79405400000000004</v>
      </c>
      <c r="E3028">
        <f>LN(D3028/参数实验室!$E$53)/参数实验室!$E$55</f>
        <v>-0.96502388681159812</v>
      </c>
      <c r="F3028">
        <f t="shared" si="167"/>
        <v>2.1787118177152882</v>
      </c>
      <c r="G3028">
        <f>LN(F3028/参数实验室!$E$58)/参数实验室!$E$59</f>
        <v>0.21819155500314713</v>
      </c>
      <c r="H3028">
        <f>INDEX(神经网络!$F$10:$BN$70,MATCH(ROUND(G3028*2,1)/2,神经网络!$D$10:$D$70,0),MATCH(ROUND(E3028*2,1)/2,神经网络!$F$8:$BN$8,0))</f>
        <v>-3.7248197875735377E-2</v>
      </c>
      <c r="I3028">
        <f t="shared" si="164"/>
        <v>3251215.1941865645</v>
      </c>
      <c r="J3028">
        <f t="shared" si="165"/>
        <v>1485.124296716011</v>
      </c>
      <c r="K3028">
        <f t="shared" si="166"/>
        <v>2189.1872628949855</v>
      </c>
    </row>
    <row r="3029" spans="1:11">
      <c r="A3029" s="862">
        <v>43432</v>
      </c>
      <c r="B3029">
        <v>4027.16</v>
      </c>
      <c r="C3029">
        <v>8283.4226660000004</v>
      </c>
      <c r="D3029">
        <v>0.88549999999999995</v>
      </c>
      <c r="E3029">
        <f>LN(D3029/参数实验室!$E$53)/参数实验室!$E$55</f>
        <v>-0.83642961737140931</v>
      </c>
      <c r="F3029">
        <f t="shared" si="167"/>
        <v>2.0568893875584782</v>
      </c>
      <c r="G3029">
        <f>LN(F3029/参数实验室!$E$58)/参数实验室!$E$59</f>
        <v>0.18799200063660521</v>
      </c>
      <c r="H3029">
        <f>INDEX(神经网络!$F$10:$BN$70,MATCH(ROUND(G3029*2,1)/2,神经网络!$D$10:$D$70,0),MATCH(ROUND(E3029*2,1)/2,神经网络!$F$8:$BN$8,0))</f>
        <v>-3.6233139727466446E-2</v>
      </c>
      <c r="I3029">
        <f t="shared" si="164"/>
        <v>3241281.6927063023</v>
      </c>
      <c r="J3029">
        <f t="shared" si="165"/>
        <v>1606.9430589361937</v>
      </c>
      <c r="K3029">
        <f t="shared" si="166"/>
        <v>2017.0482548722362</v>
      </c>
    </row>
    <row r="3030" spans="1:11">
      <c r="A3030" s="862">
        <v>43433</v>
      </c>
      <c r="B3030">
        <v>4342.0737300000001</v>
      </c>
      <c r="C3030">
        <v>8599.0426709999992</v>
      </c>
      <c r="D3030">
        <v>0.89130900000000002</v>
      </c>
      <c r="E3030">
        <f>LN(D3030/参数实验室!$E$53)/参数实验室!$E$55</f>
        <v>-0.82871555129969765</v>
      </c>
      <c r="F3030">
        <f t="shared" si="167"/>
        <v>1.9803999668609955</v>
      </c>
      <c r="G3030">
        <f>LN(F3030/参数实验室!$E$58)/参数实验室!$E$59</f>
        <v>0.16810212773547037</v>
      </c>
      <c r="H3030">
        <f>INDEX(神经网络!$F$10:$BN$70,MATCH(ROUND(G3030*2,1)/2,神经网络!$D$10:$D$70,0),MATCH(ROUND(E3030*2,1)/2,神经网络!$F$8:$BN$8,0))</f>
        <v>-8.0255647679539785E-2</v>
      </c>
      <c r="I3030">
        <f t="shared" si="164"/>
        <v>3232098.0399032775</v>
      </c>
      <c r="J3030">
        <f t="shared" si="165"/>
        <v>1732.6019432584474</v>
      </c>
      <c r="K3030">
        <f t="shared" si="166"/>
        <v>1865.4590874028327</v>
      </c>
    </row>
    <row r="3031" spans="1:11">
      <c r="A3031" s="862">
        <v>43434</v>
      </c>
      <c r="B3031">
        <v>4215.9802890000001</v>
      </c>
      <c r="C3031">
        <v>9021.0695859999996</v>
      </c>
      <c r="D3031">
        <v>0.83737099999999998</v>
      </c>
      <c r="E3031">
        <f>LN(D3031/参数实验室!$E$53)/参数实验室!$E$55</f>
        <v>-0.90236040493386038</v>
      </c>
      <c r="F3031">
        <f t="shared" si="167"/>
        <v>2.1397323914291193</v>
      </c>
      <c r="G3031">
        <f>LN(F3031/参数实验室!$E$58)/参数实验室!$E$59</f>
        <v>0.20871635322757201</v>
      </c>
      <c r="H3031">
        <f>INDEX(神经网络!$F$10:$BN$70,MATCH(ROUND(G3031*2,1)/2,神经网络!$D$10:$D$70,0),MATCH(ROUND(E3031*2,1)/2,神经网络!$F$8:$BN$8,0))</f>
        <v>-3.5300720121909546E-2</v>
      </c>
      <c r="I3031">
        <f t="shared" ref="I3031:I3094" si="168">I3030*(1+(B3031-B3030)/B3030*H3030)</f>
        <v>3239630.8224850679</v>
      </c>
      <c r="J3031">
        <f t="shared" ref="J3031:J3094" si="169">J3030*B3031/B3030</f>
        <v>1682.2873345038086</v>
      </c>
      <c r="K3031">
        <f t="shared" ref="K3031:K3094" si="170">I3031/J3031</f>
        <v>1925.7297823267502</v>
      </c>
    </row>
    <row r="3032" spans="1:11">
      <c r="A3032" s="862">
        <v>43435</v>
      </c>
      <c r="B3032">
        <v>4012.9425289999999</v>
      </c>
      <c r="C3032">
        <v>9236.7753350000003</v>
      </c>
      <c r="D3032">
        <v>0.87346400000000002</v>
      </c>
      <c r="E3032">
        <f>LN(D3032/参数实验室!$E$53)/参数实验室!$E$55</f>
        <v>-0.85257517994962595</v>
      </c>
      <c r="F3032">
        <f t="shared" si="167"/>
        <v>2.3017462294187769</v>
      </c>
      <c r="G3032">
        <f>LN(F3032/参数实验室!$E$58)/参数实验室!$E$59</f>
        <v>0.24702402987493149</v>
      </c>
      <c r="H3032">
        <f>INDEX(神经网络!$F$10:$BN$70,MATCH(ROUND(G3032*2,1)/2,神经网络!$D$10:$D$70,0),MATCH(ROUND(E3032*2,1)/2,神经网络!$F$8:$BN$8,0))</f>
        <v>1.7732791562255434E-2</v>
      </c>
      <c r="I3032">
        <f t="shared" si="168"/>
        <v>3245138.3582861167</v>
      </c>
      <c r="J3032">
        <f t="shared" si="169"/>
        <v>1601.269913012248</v>
      </c>
      <c r="K3032">
        <f t="shared" si="170"/>
        <v>2026.6029680039926</v>
      </c>
    </row>
    <row r="3033" spans="1:11">
      <c r="A3033" s="862">
        <v>43436</v>
      </c>
      <c r="B3033">
        <v>4220.511974</v>
      </c>
      <c r="C3033">
        <v>9451.7101120000007</v>
      </c>
      <c r="D3033">
        <v>0.86368500000000004</v>
      </c>
      <c r="E3033">
        <f>LN(D3033/参数实验室!$E$53)/参数实验室!$E$55</f>
        <v>-0.86585778131560864</v>
      </c>
      <c r="F3033">
        <f t="shared" si="167"/>
        <v>2.2394700382859289</v>
      </c>
      <c r="G3033">
        <f>LN(F3033/参数实验室!$E$58)/参数实验室!$E$59</f>
        <v>0.2326279042581986</v>
      </c>
      <c r="H3033">
        <f>INDEX(神经网络!$F$10:$BN$70,MATCH(ROUND(G3033*2,1)/2,神经网络!$D$10:$D$70,0),MATCH(ROUND(E3033*2,1)/2,神经网络!$F$8:$BN$8,0))</f>
        <v>1.7732791562255434E-2</v>
      </c>
      <c r="I3033">
        <f t="shared" si="168"/>
        <v>3248114.8920357837</v>
      </c>
      <c r="J3033">
        <f t="shared" si="169"/>
        <v>1684.0955963449162</v>
      </c>
      <c r="K3033">
        <f t="shared" si="170"/>
        <v>1928.6998309866394</v>
      </c>
    </row>
    <row r="3034" spans="1:11">
      <c r="A3034" s="862">
        <v>43437</v>
      </c>
      <c r="B3034">
        <v>4031.0967970000002</v>
      </c>
      <c r="C3034">
        <v>9812.7689069999997</v>
      </c>
      <c r="D3034">
        <v>0.80764000000000002</v>
      </c>
      <c r="E3034">
        <f>LN(D3034/参数实验室!$E$53)/参数实验室!$E$55</f>
        <v>-0.94500943712118302</v>
      </c>
      <c r="F3034">
        <f t="shared" si="167"/>
        <v>2.4342677442781335</v>
      </c>
      <c r="G3034">
        <f>LN(F3034/参数实验室!$E$58)/参数实验室!$E$59</f>
        <v>0.27640427025285352</v>
      </c>
      <c r="H3034">
        <f>INDEX(神经网络!$F$10:$BN$70,MATCH(ROUND(G3034*2,1)/2,神经网络!$D$10:$D$70,0),MATCH(ROUND(E3034*2,1)/2,神经网络!$F$8:$BN$8,0))</f>
        <v>6.5137204066830059E-2</v>
      </c>
      <c r="I3034">
        <f t="shared" si="168"/>
        <v>3245529.906428759</v>
      </c>
      <c r="J3034">
        <f t="shared" si="169"/>
        <v>1608.5139447747476</v>
      </c>
      <c r="K3034">
        <f t="shared" si="170"/>
        <v>2017.7194714238271</v>
      </c>
    </row>
    <row r="3035" spans="1:11">
      <c r="A3035" s="862">
        <v>43438</v>
      </c>
      <c r="B3035">
        <v>4010.2661629999998</v>
      </c>
      <c r="C3035">
        <v>9699.4415260000005</v>
      </c>
      <c r="D3035">
        <v>0.81335900000000005</v>
      </c>
      <c r="E3035">
        <f>LN(D3035/参数实验室!$E$53)/参数实验室!$E$55</f>
        <v>-0.93668489553112533</v>
      </c>
      <c r="F3035">
        <f t="shared" si="167"/>
        <v>2.4186528105017455</v>
      </c>
      <c r="G3035">
        <f>LN(F3035/参数实验室!$E$58)/参数实验室!$E$59</f>
        <v>0.27302667965929794</v>
      </c>
      <c r="H3035">
        <f>INDEX(神经网络!$F$10:$BN$70,MATCH(ROUND(G3035*2,1)/2,神经网络!$D$10:$D$70,0),MATCH(ROUND(E3035*2,1)/2,神经网络!$F$8:$BN$8,0))</f>
        <v>1.2238443799619968E-4</v>
      </c>
      <c r="I3035">
        <f t="shared" si="168"/>
        <v>3244437.4754934227</v>
      </c>
      <c r="J3035">
        <f t="shared" si="169"/>
        <v>1600.2019723873727</v>
      </c>
      <c r="K3035">
        <f t="shared" si="170"/>
        <v>2027.5174830918268</v>
      </c>
    </row>
    <row r="3036" spans="1:11">
      <c r="A3036" s="862">
        <v>43439</v>
      </c>
      <c r="B3036">
        <v>3868.122871</v>
      </c>
      <c r="C3036">
        <v>9810.9598449999994</v>
      </c>
      <c r="D3036">
        <v>0.78473800000000005</v>
      </c>
      <c r="E3036">
        <f>LN(D3036/参数实验室!$E$53)/参数实验室!$E$55</f>
        <v>-0.97894682128523847</v>
      </c>
      <c r="F3036">
        <f t="shared" si="167"/>
        <v>2.536361995776943</v>
      </c>
      <c r="G3036">
        <f>LN(F3036/参数实验室!$E$58)/参数实验室!$E$59</f>
        <v>0.29796778258296042</v>
      </c>
      <c r="H3036">
        <f>INDEX(神经网络!$F$10:$BN$70,MATCH(ROUND(G3036*2,1)/2,神经网络!$D$10:$D$70,0),MATCH(ROUND(E3036*2,1)/2,神经网络!$F$8:$BN$8,0))</f>
        <v>5.7771024570768825E-2</v>
      </c>
      <c r="I3036">
        <f t="shared" si="168"/>
        <v>3244423.4014535039</v>
      </c>
      <c r="J3036">
        <f t="shared" si="169"/>
        <v>1543.483049758587</v>
      </c>
      <c r="K3036">
        <f t="shared" si="170"/>
        <v>2102.0142734712622</v>
      </c>
    </row>
    <row r="3037" spans="1:11">
      <c r="A3037" s="862">
        <v>43440</v>
      </c>
      <c r="B3037">
        <v>3869.7186360000001</v>
      </c>
      <c r="C3037">
        <v>9759.4506380000003</v>
      </c>
      <c r="D3037">
        <v>0.74841800000000003</v>
      </c>
      <c r="E3037">
        <f>LN(D3037/参数实验室!$E$53)/参数实验室!$E$55</f>
        <v>-1.0348532732019917</v>
      </c>
      <c r="F3037">
        <f t="shared" si="167"/>
        <v>2.5220052298396611</v>
      </c>
      <c r="G3037">
        <f>LN(F3037/参数实验室!$E$58)/参数实验室!$E$59</f>
        <v>0.2949884706646862</v>
      </c>
      <c r="H3037">
        <f>INDEX(神经网络!$F$10:$BN$70,MATCH(ROUND(G3037*2,1)/2,神经网络!$D$10:$D$70,0),MATCH(ROUND(E3037*2,1)/2,神经网络!$F$8:$BN$8,0))</f>
        <v>5.2568576541913471E-2</v>
      </c>
      <c r="I3037">
        <f t="shared" si="168"/>
        <v>3244500.7258020001</v>
      </c>
      <c r="J3037">
        <f t="shared" si="169"/>
        <v>1544.1198020829156</v>
      </c>
      <c r="K3037">
        <f t="shared" si="170"/>
        <v>2101.1975375391098</v>
      </c>
    </row>
    <row r="3038" spans="1:11">
      <c r="A3038" s="862">
        <v>43441</v>
      </c>
      <c r="B3038">
        <v>3411.2805600000002</v>
      </c>
      <c r="C3038">
        <v>9887.2793509999992</v>
      </c>
      <c r="D3038">
        <v>0.72100900000000001</v>
      </c>
      <c r="E3038">
        <f>LN(D3038/参数实验室!$E$53)/参数实验室!$E$55</f>
        <v>-1.0788698968774764</v>
      </c>
      <c r="F3038">
        <f t="shared" si="167"/>
        <v>2.8984069697861492</v>
      </c>
      <c r="G3038">
        <f>LN(F3038/参数实验室!$E$58)/参数实验室!$E$59</f>
        <v>0.36799931792862756</v>
      </c>
      <c r="H3038">
        <f>INDEX(神经网络!$F$10:$BN$70,MATCH(ROUND(G3038*2,1)/2,神经网络!$D$10:$D$70,0),MATCH(ROUND(E3038*2,1)/2,神经网络!$F$8:$BN$8,0))</f>
        <v>0.12769848667398487</v>
      </c>
      <c r="I3038">
        <f t="shared" si="168"/>
        <v>3224294.9567324319</v>
      </c>
      <c r="J3038">
        <f t="shared" si="169"/>
        <v>1361.1909181596884</v>
      </c>
      <c r="K3038">
        <f t="shared" si="170"/>
        <v>2368.7308765559756</v>
      </c>
    </row>
    <row r="3039" spans="1:11">
      <c r="A3039" s="862">
        <v>43442</v>
      </c>
      <c r="B3039">
        <v>3430.6274549999998</v>
      </c>
      <c r="C3039">
        <v>9842.9029429999991</v>
      </c>
      <c r="D3039">
        <v>0.72909000000000002</v>
      </c>
      <c r="E3039">
        <f>LN(D3039/参数实验室!$E$53)/参数实验室!$E$55</f>
        <v>-1.0657208847677526</v>
      </c>
      <c r="F3039">
        <f t="shared" si="167"/>
        <v>2.8691261502773693</v>
      </c>
      <c r="G3039">
        <f>LN(F3039/参数实验室!$E$58)/参数实验室!$E$59</f>
        <v>0.36267007638970672</v>
      </c>
      <c r="H3039">
        <f>INDEX(神经网络!$F$10:$BN$70,MATCH(ROUND(G3039*2,1)/2,神经网络!$D$10:$D$70,0),MATCH(ROUND(E3039*2,1)/2,神经网络!$F$8:$BN$8,0))</f>
        <v>0.13083184878197801</v>
      </c>
      <c r="I3039">
        <f t="shared" si="168"/>
        <v>3226630.1044034376</v>
      </c>
      <c r="J3039">
        <f t="shared" si="169"/>
        <v>1368.9108395514922</v>
      </c>
      <c r="K3039">
        <f t="shared" si="170"/>
        <v>2357.0783510346118</v>
      </c>
    </row>
    <row r="3040" spans="1:11">
      <c r="A3040" s="862">
        <v>43443</v>
      </c>
      <c r="B3040">
        <v>3505.2029649999999</v>
      </c>
      <c r="C3040">
        <v>9837.9343979999994</v>
      </c>
      <c r="D3040">
        <v>0.75773299999999999</v>
      </c>
      <c r="E3040">
        <f>LN(D3040/参数实验室!$E$53)/参数实验室!$E$55</f>
        <v>-1.0202603916319521</v>
      </c>
      <c r="F3040">
        <f t="shared" si="167"/>
        <v>2.8066661178349195</v>
      </c>
      <c r="G3040">
        <f>LN(F3040/参数实验室!$E$58)/参数实验室!$E$59</f>
        <v>0.35111795381566285</v>
      </c>
      <c r="H3040">
        <f>INDEX(神经网络!$F$10:$BN$70,MATCH(ROUND(G3040*2,1)/2,神经网络!$D$10:$D$70,0),MATCH(ROUND(E3040*2,1)/2,神经网络!$F$8:$BN$8,0))</f>
        <v>0.13695632773045538</v>
      </c>
      <c r="I3040">
        <f t="shared" si="168"/>
        <v>3235806.7790226433</v>
      </c>
      <c r="J3040">
        <f t="shared" si="169"/>
        <v>1398.6684350185526</v>
      </c>
      <c r="K3040">
        <f t="shared" si="170"/>
        <v>2313.4909589775093</v>
      </c>
    </row>
    <row r="3041" spans="1:11">
      <c r="A3041" s="862">
        <v>43444</v>
      </c>
      <c r="B3041">
        <v>3550.4666040000002</v>
      </c>
      <c r="C3041">
        <v>9895.8441430000003</v>
      </c>
      <c r="D3041">
        <v>0.73200600000000005</v>
      </c>
      <c r="E3041">
        <f>LN(D3041/参数实验室!$E$53)/参数实验室!$E$55</f>
        <v>-1.0610118649266245</v>
      </c>
      <c r="F3041">
        <f t="shared" si="167"/>
        <v>2.7871953877417739</v>
      </c>
      <c r="G3041">
        <f>LN(F3041/参数实验室!$E$58)/参数实验室!$E$59</f>
        <v>0.3474641870315438</v>
      </c>
      <c r="H3041">
        <f>INDEX(神经网络!$F$10:$BN$70,MATCH(ROUND(G3041*2,1)/2,神经网络!$D$10:$D$70,0),MATCH(ROUND(E3041*2,1)/2,神经网络!$F$8:$BN$8,0))</f>
        <v>0.13083184878197801</v>
      </c>
      <c r="I3041">
        <f t="shared" si="168"/>
        <v>3241529.4790166067</v>
      </c>
      <c r="J3041">
        <f t="shared" si="169"/>
        <v>1416.7298208371551</v>
      </c>
      <c r="K3041">
        <f t="shared" si="170"/>
        <v>2288.0364564509309</v>
      </c>
    </row>
    <row r="3042" spans="1:11">
      <c r="A3042" s="862">
        <v>43445</v>
      </c>
      <c r="B3042">
        <v>3482.870602</v>
      </c>
      <c r="C3042">
        <v>10066.576069999999</v>
      </c>
      <c r="D3042">
        <v>0.72229699999999997</v>
      </c>
      <c r="E3042">
        <f>LN(D3042/参数实验室!$E$53)/参数实验室!$E$55</f>
        <v>-1.0767642829860304</v>
      </c>
      <c r="F3042">
        <f t="shared" si="167"/>
        <v>2.8903100977163434</v>
      </c>
      <c r="G3042">
        <f>LN(F3042/参数实验室!$E$58)/参数实验室!$E$59</f>
        <v>0.36653105518092938</v>
      </c>
      <c r="H3042">
        <f>INDEX(神经网络!$F$10:$BN$70,MATCH(ROUND(G3042*2,1)/2,神经网络!$D$10:$D$70,0),MATCH(ROUND(E3042*2,1)/2,神经网络!$F$8:$BN$8,0))</f>
        <v>0.12769848667398487</v>
      </c>
      <c r="I3042">
        <f t="shared" si="168"/>
        <v>3233455.2877677451</v>
      </c>
      <c r="J3042">
        <f t="shared" si="169"/>
        <v>1389.7572331511089</v>
      </c>
      <c r="K3042">
        <f t="shared" si="170"/>
        <v>2326.6331778221943</v>
      </c>
    </row>
    <row r="3043" spans="1:11">
      <c r="A3043" s="862">
        <v>43446</v>
      </c>
      <c r="B3043">
        <v>3456.4430889999999</v>
      </c>
      <c r="C3043">
        <v>10232.839760000001</v>
      </c>
      <c r="D3043">
        <v>0.73845400000000005</v>
      </c>
      <c r="E3043">
        <f>LN(D3043/参数实验室!$E$53)/参数实验室!$E$55</f>
        <v>-1.0506653098691927</v>
      </c>
      <c r="F3043">
        <f t="shared" si="167"/>
        <v>2.9605115711482792</v>
      </c>
      <c r="G3043">
        <f>LN(F3043/参数实验室!$E$58)/参数实验室!$E$59</f>
        <v>0.37912665202596169</v>
      </c>
      <c r="H3043">
        <f>INDEX(神经网络!$F$10:$BN$70,MATCH(ROUND(G3043*2,1)/2,神经网络!$D$10:$D$70,0),MATCH(ROUND(E3043*2,1)/2,神经网络!$F$8:$BN$8,0))</f>
        <v>0.2143369279336943</v>
      </c>
      <c r="I3043">
        <f t="shared" si="168"/>
        <v>3230322.2071779193</v>
      </c>
      <c r="J3043">
        <f t="shared" si="169"/>
        <v>1379.2119584214493</v>
      </c>
      <c r="K3043">
        <f t="shared" si="170"/>
        <v>2342.1506661493299</v>
      </c>
    </row>
    <row r="3044" spans="1:11">
      <c r="A3044" s="862">
        <v>43447</v>
      </c>
      <c r="B3044">
        <v>3437.1882839999998</v>
      </c>
      <c r="C3044">
        <v>10145.51282</v>
      </c>
      <c r="D3044">
        <v>0.70446399999999998</v>
      </c>
      <c r="E3044">
        <f>LN(D3044/参数实验室!$E$53)/参数实验室!$E$55</f>
        <v>-1.1062571486781574</v>
      </c>
      <c r="F3044">
        <f t="shared" si="167"/>
        <v>2.9516895734886082</v>
      </c>
      <c r="G3044">
        <f>LN(F3044/参数实验室!$E$58)/参数实验室!$E$59</f>
        <v>0.3775603099942918</v>
      </c>
      <c r="H3044">
        <f>INDEX(神经网络!$F$10:$BN$70,MATCH(ROUND(G3044*2,1)/2,神经网络!$D$10:$D$70,0),MATCH(ROUND(E3044*2,1)/2,神经网络!$F$8:$BN$8,0))</f>
        <v>0.21004439262617802</v>
      </c>
      <c r="I3044">
        <f t="shared" si="168"/>
        <v>3226465.1812444115</v>
      </c>
      <c r="J3044">
        <f t="shared" si="169"/>
        <v>1371.5287833685784</v>
      </c>
      <c r="K3044">
        <f t="shared" si="170"/>
        <v>2352.4589643098625</v>
      </c>
    </row>
    <row r="3045" spans="1:11">
      <c r="A3045" s="862">
        <v>43448</v>
      </c>
      <c r="B3045">
        <v>3318.6234250000002</v>
      </c>
      <c r="C3045">
        <v>10059.53839</v>
      </c>
      <c r="D3045">
        <v>0.692774</v>
      </c>
      <c r="E3045">
        <f>LN(D3045/参数实验室!$E$53)/参数实验室!$E$55</f>
        <v>-1.1259984343083125</v>
      </c>
      <c r="F3045">
        <f t="shared" si="167"/>
        <v>3.0312382882068034</v>
      </c>
      <c r="G3045">
        <f>LN(F3045/参数实验室!$E$58)/参数实验室!$E$59</f>
        <v>0.39151799963212702</v>
      </c>
      <c r="H3045">
        <f>INDEX(神经网络!$F$10:$BN$70,MATCH(ROUND(G3045*2,1)/2,神经网络!$D$10:$D$70,0),MATCH(ROUND(E3045*2,1)/2,神经网络!$F$8:$BN$8,0))</f>
        <v>0.20854070811786266</v>
      </c>
      <c r="I3045">
        <f t="shared" si="168"/>
        <v>3203088.0755100958</v>
      </c>
      <c r="J3045">
        <f t="shared" si="169"/>
        <v>1324.2182774031344</v>
      </c>
      <c r="K3045">
        <f t="shared" si="170"/>
        <v>2418.8520353242138</v>
      </c>
    </row>
    <row r="3046" spans="1:11">
      <c r="A3046" s="862">
        <v>43449</v>
      </c>
      <c r="B3046">
        <v>3209.7573280000001</v>
      </c>
      <c r="C3046">
        <v>9887.3092329999999</v>
      </c>
      <c r="D3046">
        <v>0.69048100000000001</v>
      </c>
      <c r="E3046">
        <f>LN(D3046/参数实验室!$E$53)/参数实验室!$E$55</f>
        <v>-1.1299097545873604</v>
      </c>
      <c r="F3046">
        <f t="shared" si="167"/>
        <v>3.080391513323776</v>
      </c>
      <c r="G3046">
        <f>LN(F3046/参数实验室!$E$58)/参数实验室!$E$59</f>
        <v>0.39996053493899242</v>
      </c>
      <c r="H3046">
        <f>INDEX(神经网络!$F$10:$BN$70,MATCH(ROUND(G3046*2,1)/2,神经网络!$D$10:$D$70,0),MATCH(ROUND(E3046*2,1)/2,神经网络!$F$8:$BN$8,0))</f>
        <v>0.20854070811786266</v>
      </c>
      <c r="I3046">
        <f t="shared" si="168"/>
        <v>3181175.4506737217</v>
      </c>
      <c r="J3046">
        <f t="shared" si="169"/>
        <v>1280.7778332867783</v>
      </c>
      <c r="K3046">
        <f t="shared" si="170"/>
        <v>2483.7839693946562</v>
      </c>
    </row>
    <row r="3047" spans="1:11">
      <c r="A3047" s="862">
        <v>43450</v>
      </c>
      <c r="B3047">
        <v>3285.240644</v>
      </c>
      <c r="C3047">
        <v>9977.2388809999993</v>
      </c>
      <c r="D3047">
        <v>0.69338599999999995</v>
      </c>
      <c r="E3047">
        <f>LN(D3047/参数实验室!$E$53)/参数实验室!$E$55</f>
        <v>-1.1249566944915173</v>
      </c>
      <c r="F3047">
        <f t="shared" si="167"/>
        <v>3.0369887512569078</v>
      </c>
      <c r="G3047">
        <f>LN(F3047/参数实验室!$E$58)/参数实验室!$E$59</f>
        <v>0.3925127398306254</v>
      </c>
      <c r="H3047">
        <f>INDEX(神经网络!$F$10:$BN$70,MATCH(ROUND(G3047*2,1)/2,神经网络!$D$10:$D$70,0),MATCH(ROUND(E3047*2,1)/2,神经网络!$F$8:$BN$8,0))</f>
        <v>0.21004439262617802</v>
      </c>
      <c r="I3047">
        <f t="shared" si="168"/>
        <v>3196776.6231351099</v>
      </c>
      <c r="J3047">
        <f t="shared" si="169"/>
        <v>1310.8976672918061</v>
      </c>
      <c r="K3047">
        <f t="shared" si="170"/>
        <v>2438.6164556531376</v>
      </c>
    </row>
    <row r="3048" spans="1:11">
      <c r="A3048" s="862">
        <v>43451</v>
      </c>
      <c r="B3048">
        <v>3288.446739</v>
      </c>
      <c r="C3048">
        <v>9862.0019909999992</v>
      </c>
      <c r="D3048">
        <v>0.75972600000000001</v>
      </c>
      <c r="E3048">
        <f>LN(D3048/参数实验室!$E$53)/参数实验室!$E$55</f>
        <v>-1.0171614616876445</v>
      </c>
      <c r="F3048">
        <f t="shared" si="167"/>
        <v>2.9989848623788213</v>
      </c>
      <c r="G3048">
        <f>LN(F3048/参数实验室!$E$58)/参数实验室!$E$59</f>
        <v>0.38590344708347624</v>
      </c>
      <c r="H3048">
        <f>INDEX(神经网络!$F$10:$BN$70,MATCH(ROUND(G3048*2,1)/2,神经网络!$D$10:$D$70,0),MATCH(ROUND(E3048*2,1)/2,神经网络!$F$8:$BN$8,0))</f>
        <v>0.22143604884495768</v>
      </c>
      <c r="I3048">
        <f t="shared" si="168"/>
        <v>3197431.9116895325</v>
      </c>
      <c r="J3048">
        <f t="shared" si="169"/>
        <v>1312.1769837596246</v>
      </c>
      <c r="K3048">
        <f t="shared" si="170"/>
        <v>2436.7382992256967</v>
      </c>
    </row>
    <row r="3049" spans="1:11">
      <c r="A3049" s="862">
        <v>43452</v>
      </c>
      <c r="B3049">
        <v>3511.1819350000001</v>
      </c>
      <c r="C3049">
        <v>9825.6647850000008</v>
      </c>
      <c r="D3049">
        <v>0.79650100000000001</v>
      </c>
      <c r="E3049">
        <f>LN(D3049/参数实验室!$E$53)/参数实验室!$E$55</f>
        <v>-0.96139388537739756</v>
      </c>
      <c r="F3049">
        <f t="shared" si="167"/>
        <v>2.798392383788566</v>
      </c>
      <c r="G3049">
        <f>LN(F3049/参数实验室!$E$58)/参数实验室!$E$59</f>
        <v>0.34956845850946522</v>
      </c>
      <c r="H3049">
        <f>INDEX(神经网络!$F$10:$BN$70,MATCH(ROUND(G3049*2,1)/2,神经网络!$D$10:$D$70,0),MATCH(ROUND(E3049*2,1)/2,神经网络!$F$8:$BN$8,0))</f>
        <v>0.14550892164179893</v>
      </c>
      <c r="I3049">
        <f t="shared" si="168"/>
        <v>3245388.4321561232</v>
      </c>
      <c r="J3049">
        <f t="shared" si="169"/>
        <v>1401.0542017477335</v>
      </c>
      <c r="K3049">
        <f t="shared" si="170"/>
        <v>2316.3903495722652</v>
      </c>
    </row>
    <row r="3050" spans="1:11">
      <c r="A3050" s="862">
        <v>43453</v>
      </c>
      <c r="B3050">
        <v>3819.7421829999998</v>
      </c>
      <c r="C3050">
        <v>9651.1920829999999</v>
      </c>
      <c r="D3050">
        <v>0.80573899999999998</v>
      </c>
      <c r="E3050">
        <f>LN(D3050/参数实验室!$E$53)/参数实验室!$E$55</f>
        <v>-0.94778957985846102</v>
      </c>
      <c r="F3050">
        <f t="shared" si="167"/>
        <v>2.5266606018472215</v>
      </c>
      <c r="G3050">
        <f>LN(F3050/参数实验室!$E$58)/参数实验室!$E$59</f>
        <v>0.29595640619228397</v>
      </c>
      <c r="H3050">
        <f>INDEX(神经网络!$F$10:$BN$70,MATCH(ROUND(G3050*2,1)/2,神经网络!$D$10:$D$70,0),MATCH(ROUND(E3050*2,1)/2,神经网络!$F$8:$BN$8,0))</f>
        <v>6.5137204066830059E-2</v>
      </c>
      <c r="I3050">
        <f t="shared" si="168"/>
        <v>3286887.9401181606</v>
      </c>
      <c r="J3050">
        <f t="shared" si="169"/>
        <v>1524.1778791748111</v>
      </c>
      <c r="K3050">
        <f t="shared" si="170"/>
        <v>2156.4989133011691</v>
      </c>
    </row>
    <row r="3051" spans="1:11">
      <c r="A3051" s="862">
        <v>43454</v>
      </c>
      <c r="B3051">
        <v>4110.5991240000003</v>
      </c>
      <c r="C3051">
        <v>9631.2826519999999</v>
      </c>
      <c r="D3051">
        <v>0.88611700000000004</v>
      </c>
      <c r="E3051">
        <f>LN(D3051/参数实验室!$E$53)/参数实验室!$E$55</f>
        <v>-0.83560787341550846</v>
      </c>
      <c r="F3051">
        <f t="shared" si="167"/>
        <v>2.3430362245170371</v>
      </c>
      <c r="G3051">
        <f>LN(F3051/参数实验室!$E$58)/参数实验室!$E$59</f>
        <v>0.2563557012532387</v>
      </c>
      <c r="H3051">
        <f>INDEX(神经网络!$F$10:$BN$70,MATCH(ROUND(G3051*2,1)/2,神经网络!$D$10:$D$70,0),MATCH(ROUND(E3051*2,1)/2,神经网络!$F$8:$BN$8,0))</f>
        <v>1.7732791562255434E-2</v>
      </c>
      <c r="I3051">
        <f t="shared" si="168"/>
        <v>3303190.6347000524</v>
      </c>
      <c r="J3051">
        <f t="shared" si="169"/>
        <v>1640.2374701727761</v>
      </c>
      <c r="K3051">
        <f t="shared" si="170"/>
        <v>2013.8490278191898</v>
      </c>
    </row>
    <row r="3052" spans="1:11">
      <c r="A3052" s="862">
        <v>43455</v>
      </c>
      <c r="B3052">
        <v>4055.043287</v>
      </c>
      <c r="C3052">
        <v>9372.5711389999997</v>
      </c>
      <c r="D3052">
        <v>0.83767100000000005</v>
      </c>
      <c r="E3052">
        <f>LN(D3052/参数实验室!$E$53)/参数实验室!$E$55</f>
        <v>-0.90193781734862244</v>
      </c>
      <c r="F3052">
        <f t="shared" si="167"/>
        <v>2.3113368898051911</v>
      </c>
      <c r="G3052">
        <f>LN(F3052/参数实验室!$E$58)/参数实验室!$E$59</f>
        <v>0.24920638991568142</v>
      </c>
      <c r="H3052">
        <f>INDEX(神经网络!$F$10:$BN$70,MATCH(ROUND(G3052*2,1)/2,神经网络!$D$10:$D$70,0),MATCH(ROUND(E3052*2,1)/2,神经网络!$F$8:$BN$8,0))</f>
        <v>7.4452222914731863E-3</v>
      </c>
      <c r="I3052">
        <f t="shared" si="168"/>
        <v>3302398.9808696005</v>
      </c>
      <c r="J3052">
        <f t="shared" si="169"/>
        <v>1618.0692258888287</v>
      </c>
      <c r="K3052">
        <f t="shared" si="170"/>
        <v>2040.9503672845303</v>
      </c>
    </row>
    <row r="3053" spans="1:11">
      <c r="A3053" s="862">
        <v>43456</v>
      </c>
      <c r="B3053">
        <v>3961.4607660000001</v>
      </c>
      <c r="C3053">
        <v>8997.4957689999992</v>
      </c>
      <c r="D3053">
        <v>0.86519500000000005</v>
      </c>
      <c r="E3053">
        <f>LN(D3053/参数实验室!$E$53)/参数实验室!$E$55</f>
        <v>-0.86379699300020218</v>
      </c>
      <c r="F3053">
        <f t="shared" si="167"/>
        <v>2.2712570691656824</v>
      </c>
      <c r="G3053">
        <f>LN(F3053/参数实验室!$E$58)/参数实验室!$E$59</f>
        <v>0.24002530492290527</v>
      </c>
      <c r="H3053">
        <f>INDEX(神经网络!$F$10:$BN$70,MATCH(ROUND(G3053*2,1)/2,神经网络!$D$10:$D$70,0),MATCH(ROUND(E3053*2,1)/2,神经网络!$F$8:$BN$8,0))</f>
        <v>1.7732791562255434E-2</v>
      </c>
      <c r="I3053">
        <f t="shared" si="168"/>
        <v>3301831.5584957204</v>
      </c>
      <c r="J3053">
        <f t="shared" si="169"/>
        <v>1580.7273317106235</v>
      </c>
      <c r="K3053">
        <f t="shared" si="170"/>
        <v>2088.8052558201553</v>
      </c>
    </row>
    <row r="3054" spans="1:11">
      <c r="A3054" s="862">
        <v>43457</v>
      </c>
      <c r="B3054">
        <v>4080.1488800000002</v>
      </c>
      <c r="C3054">
        <v>8655.4723310000008</v>
      </c>
      <c r="D3054">
        <v>0.86090699999999998</v>
      </c>
      <c r="E3054">
        <f>LN(D3054/参数实验室!$E$53)/参数实验室!$E$55</f>
        <v>-0.86965851487621126</v>
      </c>
      <c r="F3054">
        <f t="shared" si="167"/>
        <v>2.1213618879024829</v>
      </c>
      <c r="G3054">
        <f>LN(F3054/参数实验室!$E$58)/参数实验室!$E$59</f>
        <v>0.20419080549063698</v>
      </c>
      <c r="H3054">
        <f>INDEX(神经网络!$F$10:$BN$70,MATCH(ROUND(G3054*2,1)/2,神经网络!$D$10:$D$70,0),MATCH(ROUND(E3054*2,1)/2,神经网络!$F$8:$BN$8,0))</f>
        <v>-3.6233139727466446E-2</v>
      </c>
      <c r="I3054">
        <f t="shared" si="168"/>
        <v>3303585.7778291916</v>
      </c>
      <c r="J3054">
        <f t="shared" si="169"/>
        <v>1628.0870196719977</v>
      </c>
      <c r="K3054">
        <f t="shared" si="170"/>
        <v>2029.1211329077164</v>
      </c>
    </row>
    <row r="3055" spans="1:11">
      <c r="A3055" s="862">
        <v>43458</v>
      </c>
      <c r="B3055">
        <v>4176.8095020000001</v>
      </c>
      <c r="C3055">
        <v>8599.3044109999992</v>
      </c>
      <c r="D3055">
        <v>0.88260099999999997</v>
      </c>
      <c r="E3055">
        <f>LN(D3055/参数实验室!$E$53)/参数实验室!$E$55</f>
        <v>-0.84029829650124221</v>
      </c>
      <c r="F3055">
        <f t="shared" si="167"/>
        <v>2.0588213101129837</v>
      </c>
      <c r="G3055">
        <f>LN(F3055/参数实验室!$E$58)/参数实验室!$E$59</f>
        <v>0.18848473567684948</v>
      </c>
      <c r="H3055">
        <f>INDEX(神经网络!$F$10:$BN$70,MATCH(ROUND(G3055*2,1)/2,神经网络!$D$10:$D$70,0),MATCH(ROUND(E3055*2,1)/2,神经网络!$F$8:$BN$8,0))</f>
        <v>-3.6233139727466446E-2</v>
      </c>
      <c r="I3055">
        <f t="shared" si="168"/>
        <v>3300750.0461708577</v>
      </c>
      <c r="J3055">
        <f t="shared" si="169"/>
        <v>1666.6571573360973</v>
      </c>
      <c r="K3055">
        <f t="shared" si="170"/>
        <v>1980.46132741938</v>
      </c>
    </row>
    <row r="3056" spans="1:11">
      <c r="A3056" s="862">
        <v>43459</v>
      </c>
      <c r="B3056">
        <v>3810.1325489999999</v>
      </c>
      <c r="C3056">
        <v>8396.2832529999996</v>
      </c>
      <c r="D3056">
        <v>0.82260900000000003</v>
      </c>
      <c r="E3056">
        <f>LN(D3056/参数实验室!$E$53)/参数实验室!$E$55</f>
        <v>-0.92334376196394607</v>
      </c>
      <c r="F3056">
        <f t="shared" si="167"/>
        <v>2.2036722200658536</v>
      </c>
      <c r="G3056">
        <f>LN(F3056/参数实验室!$E$58)/参数实验室!$E$59</f>
        <v>0.22417035998314683</v>
      </c>
      <c r="H3056">
        <f>INDEX(神经网络!$F$10:$BN$70,MATCH(ROUND(G3056*2,1)/2,神经网络!$D$10:$D$70,0),MATCH(ROUND(E3056*2,1)/2,神经网络!$F$8:$BN$8,0))</f>
        <v>-3.5300720121909546E-2</v>
      </c>
      <c r="I3056">
        <f t="shared" si="168"/>
        <v>3311249.2786558243</v>
      </c>
      <c r="J3056">
        <f t="shared" si="169"/>
        <v>1520.3433817485311</v>
      </c>
      <c r="K3056">
        <f t="shared" si="170"/>
        <v>2177.9614516081169</v>
      </c>
    </row>
    <row r="3057" spans="1:11">
      <c r="A3057" s="862">
        <v>43460</v>
      </c>
      <c r="B3057">
        <v>3798.3160170000001</v>
      </c>
      <c r="C3057">
        <v>8114.242776</v>
      </c>
      <c r="D3057">
        <v>0.83308599999999999</v>
      </c>
      <c r="E3057">
        <f>LN(D3057/参数实验室!$E$53)/参数实验室!$E$55</f>
        <v>-0.90841294473396139</v>
      </c>
      <c r="F3057">
        <f t="shared" si="167"/>
        <v>2.1362737433334527</v>
      </c>
      <c r="G3057">
        <f>LN(F3057/参数实验室!$E$58)/参数实验室!$E$59</f>
        <v>0.20786729652593344</v>
      </c>
      <c r="H3057">
        <f>INDEX(神经网络!$F$10:$BN$70,MATCH(ROUND(G3057*2,1)/2,神经网络!$D$10:$D$70,0),MATCH(ROUND(E3057*2,1)/2,神经网络!$F$8:$BN$8,0))</f>
        <v>-3.5300720121909546E-2</v>
      </c>
      <c r="I3057">
        <f t="shared" si="168"/>
        <v>3311611.7931644022</v>
      </c>
      <c r="J3057">
        <f t="shared" si="169"/>
        <v>1515.6282738118966</v>
      </c>
      <c r="K3057">
        <f t="shared" si="170"/>
        <v>2184.9762572952659</v>
      </c>
    </row>
    <row r="3058" spans="1:11">
      <c r="A3058" s="862">
        <v>43461</v>
      </c>
      <c r="B3058">
        <v>3793.066906</v>
      </c>
      <c r="C3058">
        <v>7862.4517169999999</v>
      </c>
      <c r="D3058">
        <v>0.78552599999999995</v>
      </c>
      <c r="E3058">
        <f>LN(D3058/参数实验室!$E$53)/参数实验室!$E$55</f>
        <v>-0.97776275843429428</v>
      </c>
      <c r="F3058">
        <f t="shared" si="167"/>
        <v>2.0728481494916187</v>
      </c>
      <c r="G3058">
        <f>LN(F3058/参数实验室!$E$58)/参数实验室!$E$59</f>
        <v>0.19204846298660641</v>
      </c>
      <c r="H3058">
        <f>INDEX(神经网络!$F$10:$BN$70,MATCH(ROUND(G3058*2,1)/2,神经网络!$D$10:$D$70,0),MATCH(ROUND(E3058*2,1)/2,神经网络!$F$8:$BN$8,0))</f>
        <v>-4.2034671000868919E-2</v>
      </c>
      <c r="I3058">
        <f t="shared" si="168"/>
        <v>3311773.347139034</v>
      </c>
      <c r="J3058">
        <f t="shared" si="169"/>
        <v>1513.5337400742164</v>
      </c>
      <c r="K3058">
        <f t="shared" si="170"/>
        <v>2188.1067196933718</v>
      </c>
    </row>
    <row r="3059" spans="1:11">
      <c r="A3059" s="862">
        <v>43462</v>
      </c>
      <c r="B3059">
        <v>3673.8816379999998</v>
      </c>
      <c r="C3059">
        <v>7587.6010679999999</v>
      </c>
      <c r="D3059">
        <v>0.85252300000000003</v>
      </c>
      <c r="E3059">
        <f>LN(D3059/参数实验室!$E$53)/参数实验室!$E$55</f>
        <v>-0.88120392978955397</v>
      </c>
      <c r="F3059">
        <f t="shared" si="167"/>
        <v>2.0652818505417514</v>
      </c>
      <c r="G3059">
        <f>LN(F3059/参数实验室!$E$58)/参数实验室!$E$59</f>
        <v>0.19012913854757227</v>
      </c>
      <c r="H3059">
        <f>INDEX(神经网络!$F$10:$BN$70,MATCH(ROUND(G3059*2,1)/2,神经网络!$D$10:$D$70,0),MATCH(ROUND(E3059*2,1)/2,神经网络!$F$8:$BN$8,0))</f>
        <v>-3.5300720121909546E-2</v>
      </c>
      <c r="I3059">
        <f t="shared" si="168"/>
        <v>3316147.5642320714</v>
      </c>
      <c r="J3059">
        <f t="shared" si="169"/>
        <v>1465.9756745540856</v>
      </c>
      <c r="K3059">
        <f t="shared" si="170"/>
        <v>2262.0754367160721</v>
      </c>
    </row>
    <row r="3060" spans="1:11">
      <c r="A3060" s="862">
        <v>43463</v>
      </c>
      <c r="B3060">
        <v>3901.3525549999999</v>
      </c>
      <c r="C3060">
        <v>7410.1469719999996</v>
      </c>
      <c r="D3060">
        <v>0.84031299999999998</v>
      </c>
      <c r="E3060">
        <f>LN(D3060/参数实验室!$E$53)/参数实验室!$E$55</f>
        <v>-0.89822275135721463</v>
      </c>
      <c r="F3060">
        <f t="shared" si="167"/>
        <v>1.8993789634579692</v>
      </c>
      <c r="G3060">
        <f>LN(F3060/参数实验室!$E$58)/参数实验室!$E$59</f>
        <v>0.14617800003371867</v>
      </c>
      <c r="H3060">
        <f>INDEX(神经网络!$F$10:$BN$70,MATCH(ROUND(G3060*2,1)/2,神经网络!$D$10:$D$70,0),MATCH(ROUND(E3060*2,1)/2,神经网络!$F$8:$BN$8,0))</f>
        <v>-5.4596378672302194E-2</v>
      </c>
      <c r="I3060">
        <f t="shared" si="168"/>
        <v>3308899.565132895</v>
      </c>
      <c r="J3060">
        <f t="shared" si="169"/>
        <v>1556.742570128883</v>
      </c>
      <c r="K3060">
        <f t="shared" si="170"/>
        <v>2125.5277710167265</v>
      </c>
    </row>
    <row r="3061" spans="1:11">
      <c r="A3061" s="862">
        <v>43464</v>
      </c>
      <c r="B3061">
        <v>3892.3904050000001</v>
      </c>
      <c r="C3061">
        <v>7024.8538319999998</v>
      </c>
      <c r="D3061">
        <v>0.841503</v>
      </c>
      <c r="E3061">
        <f>LN(D3061/参数实验室!$E$53)/参数实验室!$E$55</f>
        <v>-0.89655323864641034</v>
      </c>
      <c r="F3061">
        <f t="shared" si="167"/>
        <v>1.8047659923773756</v>
      </c>
      <c r="G3061">
        <f>LN(F3061/参数实验室!$E$58)/参数实验室!$E$59</f>
        <v>0.11936004098191544</v>
      </c>
      <c r="H3061">
        <f>INDEX(神经网络!$F$10:$BN$70,MATCH(ROUND(G3061*2,1)/2,神经网络!$D$10:$D$70,0),MATCH(ROUND(E3061*2,1)/2,神经网络!$F$8:$BN$8,0))</f>
        <v>-7.8584219924753118E-2</v>
      </c>
      <c r="I3061">
        <f t="shared" si="168"/>
        <v>3309314.5616318285</v>
      </c>
      <c r="J3061">
        <f t="shared" si="169"/>
        <v>1553.1664358964101</v>
      </c>
      <c r="K3061">
        <f t="shared" si="170"/>
        <v>2130.6889494568927</v>
      </c>
    </row>
    <row r="3062" spans="1:11">
      <c r="A3062" s="862">
        <v>43465</v>
      </c>
      <c r="B3062">
        <v>3829.3407860000002</v>
      </c>
      <c r="C3062">
        <v>6874.7156859999996</v>
      </c>
      <c r="D3062">
        <v>0.81213599999999997</v>
      </c>
      <c r="E3062">
        <f>LN(D3062/参数实验室!$E$53)/参数实验室!$E$55</f>
        <v>-0.93846015597749355</v>
      </c>
      <c r="F3062">
        <f t="shared" si="167"/>
        <v>1.7952739309945551</v>
      </c>
      <c r="G3062">
        <f>LN(F3062/参数实验室!$E$58)/参数实验室!$E$59</f>
        <v>0.11659231704285591</v>
      </c>
      <c r="H3062">
        <f>INDEX(神经网络!$F$10:$BN$70,MATCH(ROUND(G3062*2,1)/2,神经网络!$D$10:$D$70,0),MATCH(ROUND(E3062*2,1)/2,神经网络!$F$8:$BN$8,0))</f>
        <v>-1.9336419178296357E-2</v>
      </c>
      <c r="I3062">
        <f t="shared" si="168"/>
        <v>3313527.0573259662</v>
      </c>
      <c r="J3062">
        <f t="shared" si="169"/>
        <v>1528.0079749411409</v>
      </c>
      <c r="K3062">
        <f t="shared" si="170"/>
        <v>2168.5273320995616</v>
      </c>
    </row>
    <row r="3063" spans="1:11">
      <c r="A3063" s="862">
        <v>43466</v>
      </c>
      <c r="B3063">
        <v>3768.843292</v>
      </c>
      <c r="C3063">
        <v>6709.945815</v>
      </c>
      <c r="D3063">
        <v>0.83910399999999996</v>
      </c>
      <c r="E3063">
        <f>LN(D3063/参数实验室!$E$53)/参数实验室!$E$55</f>
        <v>-0.89992134309274852</v>
      </c>
      <c r="F3063">
        <f t="shared" si="167"/>
        <v>1.7803727284822326</v>
      </c>
      <c r="G3063">
        <f>LN(F3063/参数实验室!$E$58)/参数实验室!$E$59</f>
        <v>0.11221772279063549</v>
      </c>
      <c r="H3063">
        <f>INDEX(神经网络!$F$10:$BN$70,MATCH(ROUND(G3063*2,1)/2,神经网络!$D$10:$D$70,0),MATCH(ROUND(E3063*2,1)/2,神经网络!$F$8:$BN$8,0))</f>
        <v>-7.8584219924753118E-2</v>
      </c>
      <c r="I3063">
        <f t="shared" si="168"/>
        <v>3314539.2890429199</v>
      </c>
      <c r="J3063">
        <f t="shared" si="169"/>
        <v>1503.8678791748107</v>
      </c>
      <c r="K3063">
        <f t="shared" si="170"/>
        <v>2204.0096307274312</v>
      </c>
    </row>
    <row r="3064" spans="1:11">
      <c r="A3064" s="862">
        <v>43467</v>
      </c>
      <c r="B3064">
        <v>3849.0572350000002</v>
      </c>
      <c r="C3064">
        <v>6541.3776859999998</v>
      </c>
      <c r="D3064">
        <v>0.85907299999999998</v>
      </c>
      <c r="E3064">
        <f>LN(D3064/参数实验室!$E$53)/参数实验室!$E$55</f>
        <v>-0.87217443746770562</v>
      </c>
      <c r="F3064">
        <f t="shared" si="167"/>
        <v>1.6994752965786957</v>
      </c>
      <c r="G3064">
        <f>LN(F3064/参数实验室!$E$58)/参数实验室!$E$59</f>
        <v>8.781033757185118E-2</v>
      </c>
      <c r="H3064">
        <f>INDEX(神经网络!$F$10:$BN$70,MATCH(ROUND(G3064*2,1)/2,神经网络!$D$10:$D$70,0),MATCH(ROUND(E3064*2,1)/2,神经网络!$F$8:$BN$8,0))</f>
        <v>-0.12697389629421324</v>
      </c>
      <c r="I3064">
        <f t="shared" si="168"/>
        <v>3308995.5816045254</v>
      </c>
      <c r="J3064">
        <f t="shared" si="169"/>
        <v>1535.8753581261692</v>
      </c>
      <c r="K3064">
        <f t="shared" si="170"/>
        <v>2154.46882723715</v>
      </c>
    </row>
    <row r="3065" spans="1:11">
      <c r="A3065" s="862">
        <v>43468</v>
      </c>
      <c r="B3065">
        <v>3884.2232709999998</v>
      </c>
      <c r="C3065">
        <v>6467.092936</v>
      </c>
      <c r="D3065">
        <v>0.83487100000000003</v>
      </c>
      <c r="E3065">
        <f>LN(D3065/参数实验室!$E$53)/参数实验室!$E$55</f>
        <v>-0.90588786723566272</v>
      </c>
      <c r="F3065">
        <f t="shared" si="167"/>
        <v>1.6649642630700361</v>
      </c>
      <c r="G3065">
        <f>LN(F3065/参数实验室!$E$58)/参数实验室!$E$59</f>
        <v>7.7042487255205724E-2</v>
      </c>
      <c r="H3065">
        <f>INDEX(神经网络!$F$10:$BN$70,MATCH(ROUND(G3065*2,1)/2,神经网络!$D$10:$D$70,0),MATCH(ROUND(E3065*2,1)/2,神经网络!$F$8:$BN$8,0))</f>
        <v>-7.8584219924753118E-2</v>
      </c>
      <c r="I3065">
        <f t="shared" si="168"/>
        <v>3305156.9213058138</v>
      </c>
      <c r="J3065">
        <f t="shared" si="169"/>
        <v>1549.9075340169954</v>
      </c>
      <c r="K3065">
        <f t="shared" si="170"/>
        <v>2132.4865185599979</v>
      </c>
    </row>
    <row r="3066" spans="1:11">
      <c r="A3066" s="862">
        <v>43469</v>
      </c>
      <c r="B3066">
        <v>3831.665015</v>
      </c>
      <c r="C3066">
        <v>6385.0615619999999</v>
      </c>
      <c r="D3066">
        <v>0.84472700000000001</v>
      </c>
      <c r="E3066">
        <f>LN(D3066/参数实验室!$E$53)/参数实验室!$E$55</f>
        <v>-0.8920419571566085</v>
      </c>
      <c r="F3066">
        <f t="shared" si="167"/>
        <v>1.6663934704636489</v>
      </c>
      <c r="G3066">
        <f>LN(F3066/参数实验室!$E$58)/参数实验室!$E$59</f>
        <v>7.7492829358913468E-2</v>
      </c>
      <c r="H3066">
        <f>INDEX(神经网络!$F$10:$BN$70,MATCH(ROUND(G3066*2,1)/2,神经网络!$D$10:$D$70,0),MATCH(ROUND(E3066*2,1)/2,神经网络!$F$8:$BN$8,0))</f>
        <v>-7.8584219924753118E-2</v>
      </c>
      <c r="I3066">
        <f t="shared" si="168"/>
        <v>3308671.4265051987</v>
      </c>
      <c r="J3066">
        <f t="shared" si="169"/>
        <v>1528.935403615176</v>
      </c>
      <c r="K3066">
        <f t="shared" si="170"/>
        <v>2164.0361121090054</v>
      </c>
    </row>
    <row r="3067" spans="1:11">
      <c r="A3067" s="862">
        <v>43470</v>
      </c>
      <c r="B3067">
        <v>3864.8705709999999</v>
      </c>
      <c r="C3067">
        <v>6265.9082179999996</v>
      </c>
      <c r="D3067">
        <v>0.83856699999999995</v>
      </c>
      <c r="E3067">
        <f>LN(D3067/参数实验室!$E$53)/参数实验室!$E$55</f>
        <v>-0.90067658951907303</v>
      </c>
      <c r="F3067">
        <f t="shared" si="167"/>
        <v>1.6212465858536507</v>
      </c>
      <c r="G3067">
        <f>LN(F3067/参数实验室!$E$58)/参数实验室!$E$59</f>
        <v>6.3077008798284692E-2</v>
      </c>
      <c r="H3067">
        <f>INDEX(神经网络!$F$10:$BN$70,MATCH(ROUND(G3067*2,1)/2,神经网络!$D$10:$D$70,0),MATCH(ROUND(E3067*2,1)/2,神经网络!$F$8:$BN$8,0))</f>
        <v>-0.12774707237168831</v>
      </c>
      <c r="I3067">
        <f t="shared" si="168"/>
        <v>3306418.1618197095</v>
      </c>
      <c r="J3067">
        <f t="shared" si="169"/>
        <v>1542.1852962770809</v>
      </c>
      <c r="K3067">
        <f t="shared" si="170"/>
        <v>2143.9824188452467</v>
      </c>
    </row>
    <row r="3068" spans="1:11">
      <c r="A3068" s="862">
        <v>43471</v>
      </c>
      <c r="B3068">
        <v>3857.2190089999999</v>
      </c>
      <c r="C3068">
        <v>6153.6020079999998</v>
      </c>
      <c r="D3068">
        <v>0.89346700000000001</v>
      </c>
      <c r="E3068">
        <f>LN(D3068/参数实验室!$E$53)/参数实验室!$E$55</f>
        <v>-0.8258626344729757</v>
      </c>
      <c r="F3068">
        <f t="shared" si="167"/>
        <v>1.595346801320298</v>
      </c>
      <c r="G3068">
        <f>LN(F3068/参数实验室!$E$58)/参数实验室!$E$59</f>
        <v>5.4624650183766409E-2</v>
      </c>
      <c r="H3068">
        <f>INDEX(神经网络!$F$10:$BN$70,MATCH(ROUND(G3068*2,1)/2,神经网络!$D$10:$D$70,0),MATCH(ROUND(E3068*2,1)/2,神经网络!$F$8:$BN$8,0))</f>
        <v>-0.18122163345940698</v>
      </c>
      <c r="I3068">
        <f t="shared" si="168"/>
        <v>3307254.3882324626</v>
      </c>
      <c r="J3068">
        <f t="shared" si="169"/>
        <v>1539.1321212242099</v>
      </c>
      <c r="K3068">
        <f t="shared" si="170"/>
        <v>2148.7787452593129</v>
      </c>
    </row>
    <row r="3069" spans="1:11">
      <c r="A3069" s="862">
        <v>43472</v>
      </c>
      <c r="B3069">
        <v>4023.1307489999999</v>
      </c>
      <c r="C3069">
        <v>6097.3762880000004</v>
      </c>
      <c r="D3069">
        <v>0.884158</v>
      </c>
      <c r="E3069">
        <f>LN(D3069/参数实验室!$E$53)/参数实验室!$E$55</f>
        <v>-0.83821892260089859</v>
      </c>
      <c r="F3069">
        <f t="shared" si="167"/>
        <v>1.5155799471631839</v>
      </c>
      <c r="G3069">
        <f>LN(F3069/参数实验室!$E$58)/参数实验室!$E$59</f>
        <v>2.770332551455618E-2</v>
      </c>
      <c r="H3069">
        <f>INDEX(神经网络!$F$10:$BN$70,MATCH(ROUND(G3069*2,1)/2,神经网络!$D$10:$D$70,0),MATCH(ROUND(E3069*2,1)/2,神经网络!$F$8:$BN$8,0))</f>
        <v>-0.18122163345940698</v>
      </c>
      <c r="I3069">
        <f t="shared" si="168"/>
        <v>3281474.5337462425</v>
      </c>
      <c r="J3069">
        <f t="shared" si="169"/>
        <v>1605.335281513105</v>
      </c>
      <c r="K3069">
        <f t="shared" si="170"/>
        <v>2044.1054099635164</v>
      </c>
    </row>
    <row r="3070" spans="1:11">
      <c r="A3070" s="862">
        <v>43473</v>
      </c>
      <c r="B3070">
        <v>4031.8023880000001</v>
      </c>
      <c r="C3070">
        <v>5933.3761949999998</v>
      </c>
      <c r="D3070">
        <v>0.88278699999999999</v>
      </c>
      <c r="E3070">
        <f>LN(D3070/参数实验室!$E$53)/参数实验室!$E$55</f>
        <v>-0.84004970060709228</v>
      </c>
      <c r="F3070">
        <f t="shared" si="167"/>
        <v>1.4716436035306997</v>
      </c>
      <c r="G3070">
        <f>LN(F3070/参数实验室!$E$58)/参数实验室!$E$59</f>
        <v>1.2263014288986181E-2</v>
      </c>
      <c r="H3070">
        <f>INDEX(神经网络!$F$10:$BN$70,MATCH(ROUND(G3070*2,1)/2,神经网络!$D$10:$D$70,0),MATCH(ROUND(E3070*2,1)/2,神经网络!$F$8:$BN$8,0))</f>
        <v>-0.2640374413889503</v>
      </c>
      <c r="I3070">
        <f t="shared" si="168"/>
        <v>3280192.7459816015</v>
      </c>
      <c r="J3070">
        <f t="shared" si="169"/>
        <v>1608.7954941941632</v>
      </c>
      <c r="K3070">
        <f t="shared" si="170"/>
        <v>2038.912191026885</v>
      </c>
    </row>
    <row r="3071" spans="1:11">
      <c r="A3071" s="862">
        <v>43474</v>
      </c>
      <c r="B3071">
        <v>4055.341473</v>
      </c>
      <c r="C3071">
        <v>5779.0226000000002</v>
      </c>
      <c r="D3071">
        <v>0.88542100000000001</v>
      </c>
      <c r="E3071">
        <f>LN(D3071/参数实验室!$E$53)/参数实验室!$E$55</f>
        <v>-0.83653487390892345</v>
      </c>
      <c r="F3071">
        <f t="shared" si="167"/>
        <v>1.4250397009662619</v>
      </c>
      <c r="G3071">
        <f>LN(F3071/参数实验室!$E$58)/参数实验室!$E$59</f>
        <v>-4.6268938749069342E-3</v>
      </c>
      <c r="H3071">
        <f>INDEX(神经网络!$F$10:$BN$70,MATCH(ROUND(G3071*2,1)/2,神经网络!$D$10:$D$70,0),MATCH(ROUND(E3071*2,1)/2,神经网络!$F$8:$BN$8,0))</f>
        <v>-0.2640374413889503</v>
      </c>
      <c r="I3071">
        <f t="shared" si="168"/>
        <v>3275136.185352325</v>
      </c>
      <c r="J3071">
        <f t="shared" si="169"/>
        <v>1618.1882099676757</v>
      </c>
      <c r="K3071">
        <f t="shared" si="170"/>
        <v>2023.9525694095546</v>
      </c>
    </row>
    <row r="3072" spans="1:11">
      <c r="A3072" s="862">
        <v>43475</v>
      </c>
      <c r="B3072">
        <v>3825.052322</v>
      </c>
      <c r="C3072">
        <v>5663.4590109999999</v>
      </c>
      <c r="D3072">
        <v>0.80976700000000001</v>
      </c>
      <c r="E3072">
        <f>LN(D3072/参数实验室!$E$53)/参数实验室!$E$55</f>
        <v>-0.94190652412960907</v>
      </c>
      <c r="F3072">
        <f t="shared" si="167"/>
        <v>1.4806226253236596</v>
      </c>
      <c r="G3072">
        <f>LN(F3072/参数实验室!$E$58)/参数实验室!$E$59</f>
        <v>1.5455606051816239E-2</v>
      </c>
      <c r="H3072">
        <f>INDEX(神经网络!$F$10:$BN$70,MATCH(ROUND(G3072*2,1)/2,神经网络!$D$10:$D$70,0),MATCH(ROUND(E3072*2,1)/2,神经网络!$F$8:$BN$8,0))</f>
        <v>-0.22524347016639781</v>
      </c>
      <c r="I3072">
        <f t="shared" si="168"/>
        <v>3324242.9055156503</v>
      </c>
      <c r="J3072">
        <f t="shared" si="169"/>
        <v>1526.2967646941433</v>
      </c>
      <c r="K3072">
        <f t="shared" si="170"/>
        <v>2177.9793958888458</v>
      </c>
    </row>
    <row r="3073" spans="1:11">
      <c r="A3073" s="862">
        <v>43476</v>
      </c>
      <c r="B3073">
        <v>3687.719141</v>
      </c>
      <c r="C3073">
        <v>5561.8251339999997</v>
      </c>
      <c r="D3073">
        <v>0.80976199999999998</v>
      </c>
      <c r="E3073">
        <f>LN(D3073/参数实验室!$E$53)/参数实验室!$E$55</f>
        <v>-0.94191380867495511</v>
      </c>
      <c r="F3073">
        <f t="shared" si="167"/>
        <v>1.5082019322360318</v>
      </c>
      <c r="G3073">
        <f>LN(F3073/参数实验室!$E$58)/参数实验室!$E$59</f>
        <v>2.5142037165231629E-2</v>
      </c>
      <c r="H3073">
        <f>INDEX(神经网络!$F$10:$BN$70,MATCH(ROUND(G3073*2,1)/2,神经网络!$D$10:$D$70,0),MATCH(ROUND(E3073*2,1)/2,神经网络!$F$8:$BN$8,0))</f>
        <v>-0.10196501319919181</v>
      </c>
      <c r="I3073">
        <f t="shared" si="168"/>
        <v>3351126.235295557</v>
      </c>
      <c r="J3073">
        <f t="shared" si="169"/>
        <v>1471.4972032241303</v>
      </c>
      <c r="K3073">
        <f t="shared" si="170"/>
        <v>2277.3582090085238</v>
      </c>
    </row>
    <row r="3074" spans="1:11">
      <c r="A3074" s="862">
        <v>43477</v>
      </c>
      <c r="B3074">
        <v>3659.4587029999998</v>
      </c>
      <c r="C3074">
        <v>5538.0735210000003</v>
      </c>
      <c r="D3074">
        <v>0.80855900000000003</v>
      </c>
      <c r="E3074">
        <f>LN(D3074/参数实验室!$E$53)/参数实验室!$E$55</f>
        <v>-0.94366777888719089</v>
      </c>
      <c r="F3074">
        <f t="shared" si="167"/>
        <v>1.5133586605199083</v>
      </c>
      <c r="G3074">
        <f>LN(F3074/参数实验室!$E$58)/参数实验室!$E$59</f>
        <v>2.6933516921135974E-2</v>
      </c>
      <c r="H3074">
        <f>INDEX(神经网络!$F$10:$BN$70,MATCH(ROUND(G3074*2,1)/2,神经网络!$D$10:$D$70,0),MATCH(ROUND(E3074*2,1)/2,神经网络!$F$8:$BN$8,0))</f>
        <v>-0.10196501319919181</v>
      </c>
      <c r="I3074">
        <f t="shared" si="168"/>
        <v>3353744.7982449443</v>
      </c>
      <c r="J3074">
        <f t="shared" si="169"/>
        <v>1460.2205430748945</v>
      </c>
      <c r="K3074">
        <f t="shared" si="170"/>
        <v>2296.7385400445851</v>
      </c>
    </row>
    <row r="3075" spans="1:11">
      <c r="A3075" s="862">
        <v>43478</v>
      </c>
      <c r="B3075">
        <v>3666.1740709999999</v>
      </c>
      <c r="C3075">
        <v>5572.6232730000002</v>
      </c>
      <c r="D3075">
        <v>0.78483400000000003</v>
      </c>
      <c r="E3075">
        <f>LN(D3075/参数实验室!$E$53)/参数实验室!$E$55</f>
        <v>-0.978802506387212</v>
      </c>
      <c r="F3075">
        <f t="shared" si="167"/>
        <v>1.5200105518939502</v>
      </c>
      <c r="G3075">
        <f>LN(F3075/参数实验室!$E$58)/参数实验室!$E$59</f>
        <v>2.9235431019722726E-2</v>
      </c>
      <c r="H3075">
        <f>INDEX(神经网络!$F$10:$BN$70,MATCH(ROUND(G3075*2,1)/2,神经网络!$D$10:$D$70,0),MATCH(ROUND(E3075*2,1)/2,神经网络!$F$8:$BN$8,0))</f>
        <v>-0.11161496849861774</v>
      </c>
      <c r="I3075">
        <f t="shared" si="168"/>
        <v>3353117.2687283126</v>
      </c>
      <c r="J3075">
        <f t="shared" si="169"/>
        <v>1462.9001520290462</v>
      </c>
      <c r="K3075">
        <f t="shared" si="170"/>
        <v>2292.102618266551</v>
      </c>
    </row>
    <row r="3076" spans="1:11">
      <c r="A3076" s="862">
        <v>43479</v>
      </c>
      <c r="B3076">
        <v>3584.714203</v>
      </c>
      <c r="C3076">
        <v>5574.5128560000003</v>
      </c>
      <c r="D3076">
        <v>0.82050800000000002</v>
      </c>
      <c r="E3076">
        <f>LN(D3076/参数实验室!$E$53)/参数实验室!$E$55</f>
        <v>-0.92636078743011718</v>
      </c>
      <c r="F3076">
        <f t="shared" ref="F3076:F3139" si="171">C3076/B3076</f>
        <v>1.5550787427725101</v>
      </c>
      <c r="G3076">
        <f>LN(F3076/参数实验室!$E$58)/参数实验室!$E$59</f>
        <v>4.1206777509286918E-2</v>
      </c>
      <c r="H3076">
        <f>INDEX(神经网络!$F$10:$BN$70,MATCH(ROUND(G3076*2,1)/2,神经网络!$D$10:$D$70,0),MATCH(ROUND(E3076*2,1)/2,神经网络!$F$8:$BN$8,0))</f>
        <v>-0.10196501319919181</v>
      </c>
      <c r="I3076">
        <f t="shared" si="168"/>
        <v>3361433.0259912154</v>
      </c>
      <c r="J3076">
        <f t="shared" si="169"/>
        <v>1430.3955161406141</v>
      </c>
      <c r="K3076">
        <f t="shared" si="170"/>
        <v>2350.0024909619278</v>
      </c>
    </row>
    <row r="3077" spans="1:11">
      <c r="A3077" s="862">
        <v>43480</v>
      </c>
      <c r="B3077">
        <v>3683.710881</v>
      </c>
      <c r="C3077">
        <v>5514.364826</v>
      </c>
      <c r="D3077">
        <v>0.800902</v>
      </c>
      <c r="E3077">
        <f>LN(D3077/参数实验室!$E$53)/参数实验室!$E$55</f>
        <v>-0.95489319999775757</v>
      </c>
      <c r="F3077">
        <f t="shared" si="171"/>
        <v>1.4969591816888304</v>
      </c>
      <c r="G3077">
        <f>LN(F3077/参数实验室!$E$58)/参数实验室!$E$59</f>
        <v>2.1214906215400144E-2</v>
      </c>
      <c r="H3077">
        <f>INDEX(神经网络!$F$10:$BN$70,MATCH(ROUND(G3077*2,1)/2,神经网络!$D$10:$D$70,0),MATCH(ROUND(E3077*2,1)/2,神经网络!$F$8:$BN$8,0))</f>
        <v>-0.22524347016639781</v>
      </c>
      <c r="I3077">
        <f t="shared" si="168"/>
        <v>3351967.5659318464</v>
      </c>
      <c r="J3077">
        <f t="shared" si="169"/>
        <v>1469.8978017636937</v>
      </c>
      <c r="K3077">
        <f t="shared" si="170"/>
        <v>2280.4085848076679</v>
      </c>
    </row>
    <row r="3078" spans="1:11">
      <c r="A3078" s="862">
        <v>43481</v>
      </c>
      <c r="B3078">
        <v>3661.3517430000002</v>
      </c>
      <c r="C3078">
        <v>5614.6840149999998</v>
      </c>
      <c r="D3078">
        <v>0.80691100000000004</v>
      </c>
      <c r="E3078">
        <f>LN(D3078/参数实验室!$E$53)/参数实验室!$E$55</f>
        <v>-0.94607479854154197</v>
      </c>
      <c r="F3078">
        <f t="shared" si="171"/>
        <v>1.5335003051084894</v>
      </c>
      <c r="G3078">
        <f>LN(F3078/参数实验室!$E$58)/参数实验室!$E$59</f>
        <v>3.387284539787002E-2</v>
      </c>
      <c r="H3078">
        <f>INDEX(神经网络!$F$10:$BN$70,MATCH(ROUND(G3078*2,1)/2,神经网络!$D$10:$D$70,0),MATCH(ROUND(E3078*2,1)/2,神经网络!$F$8:$BN$8,0))</f>
        <v>-0.10196501319919181</v>
      </c>
      <c r="I3078">
        <f t="shared" si="168"/>
        <v>3356550.2670828463</v>
      </c>
      <c r="J3078">
        <f t="shared" si="169"/>
        <v>1460.9759159650425</v>
      </c>
      <c r="K3078">
        <f t="shared" si="170"/>
        <v>2297.4713206450692</v>
      </c>
    </row>
    <row r="3079" spans="1:11">
      <c r="A3079" s="862">
        <v>43482</v>
      </c>
      <c r="B3079">
        <v>3638.1620929999999</v>
      </c>
      <c r="C3079">
        <v>5620.0060249999997</v>
      </c>
      <c r="D3079">
        <v>0.81483000000000005</v>
      </c>
      <c r="E3079">
        <f>LN(D3079/参数实验室!$E$53)/参数实验室!$E$55</f>
        <v>-0.93455318048569358</v>
      </c>
      <c r="F3079">
        <f t="shared" si="171"/>
        <v>1.5447376673549438</v>
      </c>
      <c r="G3079">
        <f>LN(F3079/参数实验室!$E$58)/参数实验室!$E$59</f>
        <v>3.7704908585889881E-2</v>
      </c>
      <c r="H3079">
        <f>INDEX(神经网络!$F$10:$BN$70,MATCH(ROUND(G3079*2,1)/2,神经网络!$D$10:$D$70,0),MATCH(ROUND(E3079*2,1)/2,神经网络!$F$8:$BN$8,0))</f>
        <v>-0.10196501319919181</v>
      </c>
      <c r="I3079">
        <f t="shared" si="168"/>
        <v>3358717.9565930287</v>
      </c>
      <c r="J3079">
        <f t="shared" si="169"/>
        <v>1451.7226339731028</v>
      </c>
      <c r="K3079">
        <f t="shared" si="170"/>
        <v>2313.6085902310583</v>
      </c>
    </row>
    <row r="3080" spans="1:11">
      <c r="A3080" s="862">
        <v>43483</v>
      </c>
      <c r="B3080">
        <v>3660.363918</v>
      </c>
      <c r="C3080">
        <v>5662.6962800000001</v>
      </c>
      <c r="D3080">
        <v>0.80838100000000002</v>
      </c>
      <c r="E3080">
        <f>LN(D3080/参数实验室!$E$53)/参数实验室!$E$55</f>
        <v>-0.94392752393434831</v>
      </c>
      <c r="F3080">
        <f t="shared" si="171"/>
        <v>1.5470309528933566</v>
      </c>
      <c r="G3080">
        <f>LN(F3080/参数实验室!$E$58)/参数实验室!$E$59</f>
        <v>3.8483518213810977E-2</v>
      </c>
      <c r="H3080">
        <f>INDEX(神经网络!$F$10:$BN$70,MATCH(ROUND(G3080*2,1)/2,神经网络!$D$10:$D$70,0),MATCH(ROUND(E3080*2,1)/2,神经网络!$F$8:$BN$8,0))</f>
        <v>-0.10196501319919181</v>
      </c>
      <c r="I3080">
        <f t="shared" si="168"/>
        <v>3356628.0284870891</v>
      </c>
      <c r="J3080">
        <f t="shared" si="169"/>
        <v>1460.5817477355226</v>
      </c>
      <c r="K3080">
        <f t="shared" si="170"/>
        <v>2298.1445808775752</v>
      </c>
    </row>
    <row r="3081" spans="1:11">
      <c r="A3081" s="862">
        <v>43484</v>
      </c>
      <c r="B3081">
        <v>3754.7836550000002</v>
      </c>
      <c r="C3081">
        <v>5671.8953160000001</v>
      </c>
      <c r="D3081">
        <v>0.82616400000000001</v>
      </c>
      <c r="E3081">
        <f>LN(D3081/参数实验室!$E$53)/参数实验室!$E$55</f>
        <v>-0.91825630689081517</v>
      </c>
      <c r="F3081">
        <f t="shared" si="171"/>
        <v>1.5105784612775512</v>
      </c>
      <c r="G3081">
        <f>LN(F3081/参数实验室!$E$58)/参数实验室!$E$59</f>
        <v>2.5968418001879632E-2</v>
      </c>
      <c r="H3081">
        <f>INDEX(神经网络!$F$10:$BN$70,MATCH(ROUND(G3081*2,1)/2,神经网络!$D$10:$D$70,0),MATCH(ROUND(E3081*2,1)/2,神经网络!$F$8:$BN$8,0))</f>
        <v>-0.12774707237168831</v>
      </c>
      <c r="I3081">
        <f t="shared" si="168"/>
        <v>3347799.4065996441</v>
      </c>
      <c r="J3081">
        <f t="shared" si="169"/>
        <v>1498.2577131798384</v>
      </c>
      <c r="K3081">
        <f t="shared" si="170"/>
        <v>2234.4616531253605</v>
      </c>
    </row>
    <row r="3082" spans="1:11">
      <c r="A3082" s="862">
        <v>43485</v>
      </c>
      <c r="B3082">
        <v>3733.1532259999999</v>
      </c>
      <c r="C3082">
        <v>5610.6847319999997</v>
      </c>
      <c r="D3082">
        <v>0.79320000000000002</v>
      </c>
      <c r="E3082">
        <f>LN(D3082/参数实验室!$E$53)/参数实验室!$E$55</f>
        <v>-0.96629338667434372</v>
      </c>
      <c r="F3082">
        <f t="shared" si="171"/>
        <v>1.5029344879078905</v>
      </c>
      <c r="G3082">
        <f>LN(F3082/参数实验室!$E$58)/参数实验室!$E$59</f>
        <v>2.3305758839288496E-2</v>
      </c>
      <c r="H3082">
        <f>INDEX(神经网络!$F$10:$BN$70,MATCH(ROUND(G3082*2,1)/2,神经网络!$D$10:$D$70,0),MATCH(ROUND(E3082*2,1)/2,神经网络!$F$8:$BN$8,0))</f>
        <v>-0.22524347016639781</v>
      </c>
      <c r="I3082">
        <f t="shared" si="168"/>
        <v>3350263.1223411686</v>
      </c>
      <c r="J3082">
        <f t="shared" si="169"/>
        <v>1489.6266014923558</v>
      </c>
      <c r="K3082">
        <f t="shared" si="170"/>
        <v>2249.0623616581279</v>
      </c>
    </row>
    <row r="3083" spans="1:11">
      <c r="A3083" s="862">
        <v>43486</v>
      </c>
      <c r="B3083">
        <v>3578.2720410000002</v>
      </c>
      <c r="C3083">
        <v>5705.9532829999998</v>
      </c>
      <c r="D3083">
        <v>0.79297099999999998</v>
      </c>
      <c r="E3083">
        <f>LN(D3083/参数实验室!$E$53)/参数实验室!$E$55</f>
        <v>-0.96663403531152936</v>
      </c>
      <c r="F3083">
        <f t="shared" si="171"/>
        <v>1.594611370410336</v>
      </c>
      <c r="G3083">
        <f>LN(F3083/参数实验室!$E$58)/参数实验室!$E$59</f>
        <v>5.4382644569548499E-2</v>
      </c>
      <c r="H3083">
        <f>INDEX(神经网络!$F$10:$BN$70,MATCH(ROUND(G3083*2,1)/2,神经网络!$D$10:$D$70,0),MATCH(ROUND(E3083*2,1)/2,神经网络!$F$8:$BN$8,0))</f>
        <v>-0.10196501319919181</v>
      </c>
      <c r="I3083">
        <f t="shared" si="168"/>
        <v>3381571.0249031959</v>
      </c>
      <c r="J3083">
        <f t="shared" si="169"/>
        <v>1427.8249235864466</v>
      </c>
      <c r="K3083">
        <f t="shared" si="170"/>
        <v>2368.3373003528195</v>
      </c>
    </row>
    <row r="3084" spans="1:11">
      <c r="A3084" s="862">
        <v>43487</v>
      </c>
      <c r="B3084">
        <v>3564.1327419999998</v>
      </c>
      <c r="C3084">
        <v>5884.9471629999998</v>
      </c>
      <c r="D3084">
        <v>0.80398599999999998</v>
      </c>
      <c r="E3084">
        <f>LN(D3084/参数实验室!$E$53)/参数实验室!$E$55</f>
        <v>-0.95035909732787971</v>
      </c>
      <c r="F3084">
        <f t="shared" si="171"/>
        <v>1.6511582449360973</v>
      </c>
      <c r="G3084">
        <f>LN(F3084/参数实验室!$E$58)/参数实验室!$E$59</f>
        <v>7.2672210653302441E-2</v>
      </c>
      <c r="H3084">
        <f>INDEX(神经网络!$F$10:$BN$70,MATCH(ROUND(G3084*2,1)/2,神经网络!$D$10:$D$70,0),MATCH(ROUND(E3084*2,1)/2,神经网络!$F$8:$BN$8,0))</f>
        <v>-0.10196501319919181</v>
      </c>
      <c r="I3084">
        <f t="shared" si="168"/>
        <v>3382933.4863335751</v>
      </c>
      <c r="J3084">
        <f t="shared" si="169"/>
        <v>1422.1829703523379</v>
      </c>
      <c r="K3084">
        <f t="shared" si="170"/>
        <v>2378.6907569955447</v>
      </c>
    </row>
    <row r="3085" spans="1:11">
      <c r="A3085" s="862">
        <v>43488</v>
      </c>
      <c r="B3085">
        <v>3604.219576</v>
      </c>
      <c r="C3085">
        <v>5910.5744519999998</v>
      </c>
      <c r="D3085">
        <v>0.79874599999999996</v>
      </c>
      <c r="E3085">
        <f>LN(D3085/参数实验室!$E$53)/参数实验室!$E$55</f>
        <v>-0.95807333654551208</v>
      </c>
      <c r="F3085">
        <f t="shared" si="171"/>
        <v>1.63990409778519</v>
      </c>
      <c r="G3085">
        <f>LN(F3085/参数实验室!$E$58)/参数实验室!$E$59</f>
        <v>6.9082605205126019E-2</v>
      </c>
      <c r="H3085">
        <f>INDEX(神经网络!$F$10:$BN$70,MATCH(ROUND(G3085*2,1)/2,神经网络!$D$10:$D$70,0),MATCH(ROUND(E3085*2,1)/2,神经网络!$F$8:$BN$8,0))</f>
        <v>-0.10196501319919181</v>
      </c>
      <c r="I3085">
        <f t="shared" si="168"/>
        <v>3379053.8365284707</v>
      </c>
      <c r="J3085">
        <f t="shared" si="169"/>
        <v>1438.1786744343776</v>
      </c>
      <c r="K3085">
        <f t="shared" si="170"/>
        <v>2349.5368806364909</v>
      </c>
    </row>
    <row r="3086" spans="1:11">
      <c r="A3086" s="862">
        <v>43489</v>
      </c>
      <c r="B3086">
        <v>3575.6947319999999</v>
      </c>
      <c r="C3086">
        <v>5900.8940890000003</v>
      </c>
      <c r="D3086">
        <v>0.802566</v>
      </c>
      <c r="E3086">
        <f>LN(D3086/参数实验室!$E$53)/参数实验室!$E$55</f>
        <v>-0.95244461966727589</v>
      </c>
      <c r="F3086">
        <f t="shared" si="171"/>
        <v>1.6502790454092937</v>
      </c>
      <c r="G3086">
        <f>LN(F3086/参数实验室!$E$58)/参数实验室!$E$59</f>
        <v>7.2392664869666556E-2</v>
      </c>
      <c r="H3086">
        <f>INDEX(神经网络!$F$10:$BN$70,MATCH(ROUND(G3086*2,1)/2,神经网络!$D$10:$D$70,0),MATCH(ROUND(E3086*2,1)/2,神经网络!$F$8:$BN$8,0))</f>
        <v>-0.10196501319919181</v>
      </c>
      <c r="I3086">
        <f t="shared" si="168"/>
        <v>3381780.6681887321</v>
      </c>
      <c r="J3086">
        <f t="shared" si="169"/>
        <v>1426.7965093172634</v>
      </c>
      <c r="K3086">
        <f t="shared" si="170"/>
        <v>2370.1912964497988</v>
      </c>
    </row>
    <row r="3087" spans="1:11">
      <c r="A3087" s="862">
        <v>43490</v>
      </c>
      <c r="B3087">
        <v>3581.3797199999999</v>
      </c>
      <c r="C3087">
        <v>5978.4033509999999</v>
      </c>
      <c r="D3087">
        <v>0.80172500000000002</v>
      </c>
      <c r="E3087">
        <f>LN(D3087/参数实验室!$E$53)/参数实验室!$E$55</f>
        <v>-0.95368151817143199</v>
      </c>
      <c r="F3087">
        <f t="shared" si="171"/>
        <v>1.6693017268216397</v>
      </c>
      <c r="G3087">
        <f>LN(F3087/参数实验室!$E$58)/参数实验室!$E$59</f>
        <v>7.8408027183830234E-2</v>
      </c>
      <c r="H3087">
        <f>INDEX(神经网络!$F$10:$BN$70,MATCH(ROUND(G3087*2,1)/2,神经网络!$D$10:$D$70,0),MATCH(ROUND(E3087*2,1)/2,神经网络!$F$8:$BN$8,0))</f>
        <v>-1.9336419178296357E-2</v>
      </c>
      <c r="I3087">
        <f t="shared" si="168"/>
        <v>3381232.4344805828</v>
      </c>
      <c r="J3087">
        <f t="shared" si="169"/>
        <v>1429.0649694744798</v>
      </c>
      <c r="K3087">
        <f t="shared" si="170"/>
        <v>2366.0452860474129</v>
      </c>
    </row>
    <row r="3088" spans="1:11">
      <c r="A3088" s="862">
        <v>43491</v>
      </c>
      <c r="B3088">
        <v>3636.599757</v>
      </c>
      <c r="C3088">
        <v>6077.9026690000001</v>
      </c>
      <c r="D3088">
        <v>0.80118100000000003</v>
      </c>
      <c r="E3088">
        <f>LN(D3088/参数实验室!$E$53)/参数实验室!$E$55</f>
        <v>-0.9544822959954109</v>
      </c>
      <c r="F3088">
        <f t="shared" si="171"/>
        <v>1.6713147102044423</v>
      </c>
      <c r="G3088">
        <f>LN(F3088/参数实验室!$E$58)/参数实验室!$E$59</f>
        <v>7.9040558703034142E-2</v>
      </c>
      <c r="H3088">
        <f>INDEX(神经网络!$F$10:$BN$70,MATCH(ROUND(G3088*2,1)/2,神经网络!$D$10:$D$70,0),MATCH(ROUND(E3088*2,1)/2,神经网络!$F$8:$BN$8,0))</f>
        <v>-1.9336419178296357E-2</v>
      </c>
      <c r="I3088">
        <f t="shared" si="168"/>
        <v>3380224.3489022497</v>
      </c>
      <c r="J3088">
        <f t="shared" si="169"/>
        <v>1451.0992207014858</v>
      </c>
      <c r="K3088">
        <f t="shared" si="170"/>
        <v>2329.4233093641883</v>
      </c>
    </row>
    <row r="3089" spans="1:11">
      <c r="A3089" s="862">
        <v>43492</v>
      </c>
      <c r="B3089">
        <v>3573.891948</v>
      </c>
      <c r="C3089">
        <v>6204.6613509999997</v>
      </c>
      <c r="D3089">
        <v>0.79718199999999995</v>
      </c>
      <c r="E3089">
        <f>LN(D3089/参数实验室!$E$53)/参数实验室!$E$55</f>
        <v>-0.96038563968732638</v>
      </c>
      <c r="F3089">
        <f t="shared" si="171"/>
        <v>1.736107705906502</v>
      </c>
      <c r="G3089">
        <f>LN(F3089/参数实验室!$E$58)/参数实验室!$E$59</f>
        <v>9.9003428711873342E-2</v>
      </c>
      <c r="H3089">
        <f>INDEX(神经网络!$F$10:$BN$70,MATCH(ROUND(G3089*2,1)/2,神经网络!$D$10:$D$70,0),MATCH(ROUND(E3089*2,1)/2,神经网络!$F$8:$BN$8,0))</f>
        <v>-1.9336419178296357E-2</v>
      </c>
      <c r="I3089">
        <f t="shared" si="168"/>
        <v>3381351.4106223308</v>
      </c>
      <c r="J3089">
        <f t="shared" si="169"/>
        <v>1426.0771509516755</v>
      </c>
      <c r="K3089">
        <f t="shared" si="170"/>
        <v>2371.0858899645273</v>
      </c>
    </row>
    <row r="3090" spans="1:11">
      <c r="A3090" s="862">
        <v>43493</v>
      </c>
      <c r="B3090">
        <v>3478.9486339999999</v>
      </c>
      <c r="C3090">
        <v>6177.2568389999997</v>
      </c>
      <c r="D3090">
        <v>0.77522899999999995</v>
      </c>
      <c r="E3090">
        <f>LN(D3090/参数实验室!$E$53)/参数实验室!$E$55</f>
        <v>-0.99332970572479484</v>
      </c>
      <c r="F3090">
        <f t="shared" si="171"/>
        <v>1.7756102457590928</v>
      </c>
      <c r="G3090">
        <f>LN(F3090/参数实验室!$E$58)/参数实验室!$E$59</f>
        <v>0.11081186127500833</v>
      </c>
      <c r="H3090">
        <f>INDEX(神经网络!$F$10:$BN$70,MATCH(ROUND(G3090*2,1)/2,神经网络!$D$10:$D$70,0),MATCH(ROUND(E3090*2,1)/2,神经网络!$F$8:$BN$8,0))</f>
        <v>-4.9404046806322661E-2</v>
      </c>
      <c r="I3090">
        <f t="shared" si="168"/>
        <v>3383088.3686674568</v>
      </c>
      <c r="J3090">
        <f t="shared" si="169"/>
        <v>1388.1922644746794</v>
      </c>
      <c r="K3090">
        <f t="shared" si="170"/>
        <v>2437.0459735616573</v>
      </c>
    </row>
    <row r="3091" spans="1:11">
      <c r="A3091" s="862">
        <v>43494</v>
      </c>
      <c r="B3091">
        <v>3422.9898520000002</v>
      </c>
      <c r="C3091">
        <v>6306.885714</v>
      </c>
      <c r="D3091">
        <v>0.76708100000000001</v>
      </c>
      <c r="E3091">
        <f>LN(D3091/参数实验室!$E$53)/参数实验室!$E$55</f>
        <v>-1.0057950581670967</v>
      </c>
      <c r="F3091">
        <f t="shared" si="171"/>
        <v>1.8425078620420052</v>
      </c>
      <c r="G3091">
        <f>LN(F3091/参数实验室!$E$58)/参数实验室!$E$59</f>
        <v>0.13022277340845156</v>
      </c>
      <c r="H3091">
        <f>INDEX(神经网络!$F$10:$BN$70,MATCH(ROUND(G3091*2,1)/2,神经网络!$D$10:$D$70,0),MATCH(ROUND(E3091*2,1)/2,神经网络!$F$8:$BN$8,0))</f>
        <v>-4.4335129639254164E-2</v>
      </c>
      <c r="I3091">
        <f t="shared" si="168"/>
        <v>3385776.7823871723</v>
      </c>
      <c r="J3091">
        <f t="shared" si="169"/>
        <v>1365.8632345077988</v>
      </c>
      <c r="K3091">
        <f t="shared" si="170"/>
        <v>2478.8549079053787</v>
      </c>
    </row>
    <row r="3092" spans="1:11">
      <c r="A3092" s="862">
        <v>43495</v>
      </c>
      <c r="B3092">
        <v>3467.9778900000001</v>
      </c>
      <c r="C3092">
        <v>6391.4817480000002</v>
      </c>
      <c r="D3092">
        <v>0.77747699999999997</v>
      </c>
      <c r="E3092">
        <f>LN(D3092/参数实验室!$E$53)/参数实验室!$E$55</f>
        <v>-0.98991362161682706</v>
      </c>
      <c r="F3092">
        <f t="shared" si="171"/>
        <v>1.8429995665283783</v>
      </c>
      <c r="G3092">
        <f>LN(F3092/参数实验室!$E$58)/参数实验室!$E$59</f>
        <v>0.13036282092929219</v>
      </c>
      <c r="H3092">
        <f>INDEX(神经网络!$F$10:$BN$70,MATCH(ROUND(G3092*2,1)/2,神经网络!$D$10:$D$70,0),MATCH(ROUND(E3092*2,1)/2,神经网络!$F$8:$BN$8,0))</f>
        <v>-4.4335129639254164E-2</v>
      </c>
      <c r="I3092">
        <f t="shared" si="168"/>
        <v>3383803.915666603</v>
      </c>
      <c r="J3092">
        <f t="shared" si="169"/>
        <v>1383.8146482582476</v>
      </c>
      <c r="K3092">
        <f t="shared" si="170"/>
        <v>2445.2725080816726</v>
      </c>
    </row>
    <row r="3093" spans="1:11">
      <c r="A3093" s="862">
        <v>43496</v>
      </c>
      <c r="B3093">
        <v>3458.3921310000001</v>
      </c>
      <c r="C3093">
        <v>6367.4685749999999</v>
      </c>
      <c r="D3093">
        <v>0.77173700000000001</v>
      </c>
      <c r="E3093">
        <f>LN(D3093/参数实验室!$E$53)/参数实验室!$E$55</f>
        <v>-0.99865588008839679</v>
      </c>
      <c r="F3093">
        <f t="shared" si="171"/>
        <v>1.841164429540509</v>
      </c>
      <c r="G3093">
        <f>LN(F3093/参数实验室!$E$58)/参数实验室!$E$59</f>
        <v>0.12983994564557499</v>
      </c>
      <c r="H3093">
        <f>INDEX(神经网络!$F$10:$BN$70,MATCH(ROUND(G3093*2,1)/2,神经网络!$D$10:$D$70,0),MATCH(ROUND(E3093*2,1)/2,神经网络!$F$8:$BN$8,0))</f>
        <v>-4.4335129639254164E-2</v>
      </c>
      <c r="I3093">
        <f t="shared" si="168"/>
        <v>3384218.586373772</v>
      </c>
      <c r="J3093">
        <f t="shared" si="169"/>
        <v>1379.9896775866862</v>
      </c>
      <c r="K3093">
        <f t="shared" si="170"/>
        <v>2452.3506525730422</v>
      </c>
    </row>
    <row r="3094" spans="1:11">
      <c r="A3094" s="862">
        <v>43497</v>
      </c>
      <c r="B3094">
        <v>3454.7889190000001</v>
      </c>
      <c r="C3094">
        <v>6339.283367</v>
      </c>
      <c r="D3094">
        <v>0.78014399999999995</v>
      </c>
      <c r="E3094">
        <f>LN(D3094/参数实验室!$E$53)/参数实验室!$E$55</f>
        <v>-0.98587360806222202</v>
      </c>
      <c r="F3094">
        <f t="shared" si="171"/>
        <v>1.8349263922135441</v>
      </c>
      <c r="G3094">
        <f>LN(F3094/参数实验室!$E$58)/参数实验室!$E$59</f>
        <v>0.12805867177977201</v>
      </c>
      <c r="H3094">
        <f>INDEX(神经网络!$F$10:$BN$70,MATCH(ROUND(G3094*2,1)/2,神经网络!$D$10:$D$70,0),MATCH(ROUND(E3094*2,1)/2,神经网络!$F$8:$BN$8,0))</f>
        <v>-4.4335129639254164E-2</v>
      </c>
      <c r="I3094">
        <f t="shared" si="168"/>
        <v>3384374.9090458052</v>
      </c>
      <c r="J3094">
        <f t="shared" si="169"/>
        <v>1378.5519009616512</v>
      </c>
      <c r="K3094">
        <f t="shared" si="170"/>
        <v>2455.0217562972643</v>
      </c>
    </row>
    <row r="3095" spans="1:11">
      <c r="A3095" s="862">
        <v>43498</v>
      </c>
      <c r="B3095">
        <v>3483.411357</v>
      </c>
      <c r="C3095">
        <v>6389.3417879999997</v>
      </c>
      <c r="D3095">
        <v>0.78422199999999997</v>
      </c>
      <c r="E3095">
        <f>LN(D3095/参数实验室!$E$53)/参数实验室!$E$55</f>
        <v>-0.9797228164614542</v>
      </c>
      <c r="F3095">
        <f t="shared" si="171"/>
        <v>1.8342197154408599</v>
      </c>
      <c r="G3095">
        <f>LN(F3095/参数实验室!$E$58)/参数实验室!$E$59</f>
        <v>0.12785649821949457</v>
      </c>
      <c r="H3095">
        <f>INDEX(神经网络!$F$10:$BN$70,MATCH(ROUND(G3095*2,1)/2,神经网络!$D$10:$D$70,0),MATCH(ROUND(E3095*2,1)/2,神经网络!$F$8:$BN$8,0))</f>
        <v>-4.4335129639254164E-2</v>
      </c>
      <c r="I3095">
        <f t="shared" ref="I3095:I3158" si="172">I3094*(1+(B3095-B3094)/B3094*H3094)</f>
        <v>3383131.7933364841</v>
      </c>
      <c r="J3095">
        <f t="shared" ref="J3095:J3158" si="173">J3094*B3095/B3094</f>
        <v>1389.9730086588697</v>
      </c>
      <c r="K3095">
        <f t="shared" ref="K3095:K3158" si="174">I3095/J3095</f>
        <v>2433.9550280913259</v>
      </c>
    </row>
    <row r="3096" spans="1:11">
      <c r="A3096" s="862">
        <v>43499</v>
      </c>
      <c r="B3096">
        <v>3480.100042</v>
      </c>
      <c r="C3096">
        <v>6439.8298439999999</v>
      </c>
      <c r="D3096">
        <v>0.77343499999999998</v>
      </c>
      <c r="E3096">
        <f>LN(D3096/参数实验室!$E$53)/参数实验室!$E$55</f>
        <v>-0.9960630013478734</v>
      </c>
      <c r="F3096">
        <f t="shared" si="171"/>
        <v>1.8504726204075026</v>
      </c>
      <c r="G3096">
        <f>LN(F3096/参数实验室!$E$58)/参数实验室!$E$59</f>
        <v>0.13248671286427427</v>
      </c>
      <c r="H3096">
        <f>INDEX(神经网络!$F$10:$BN$70,MATCH(ROUND(G3096*2,1)/2,神经网络!$D$10:$D$70,0),MATCH(ROUND(E3096*2,1)/2,神经网络!$F$8:$BN$8,0))</f>
        <v>-4.4335129639254164E-2</v>
      </c>
      <c r="I3096">
        <f t="shared" si="172"/>
        <v>3383274.3746568705</v>
      </c>
      <c r="J3096">
        <f t="shared" si="173"/>
        <v>1388.651706635806</v>
      </c>
      <c r="K3096">
        <f t="shared" si="174"/>
        <v>2436.3736122524947</v>
      </c>
    </row>
    <row r="3097" spans="1:11">
      <c r="A3097" s="862">
        <v>43500</v>
      </c>
      <c r="B3097">
        <v>3454.3760470000002</v>
      </c>
      <c r="C3097">
        <v>6513.4073600000002</v>
      </c>
      <c r="D3097">
        <v>0.77384699999999995</v>
      </c>
      <c r="E3097">
        <f>LN(D3097/参数实验室!$E$53)/参数实验室!$E$55</f>
        <v>-0.9954347275774762</v>
      </c>
      <c r="F3097">
        <f t="shared" si="171"/>
        <v>1.8855524909213799</v>
      </c>
      <c r="G3097">
        <f>LN(F3097/参数实验室!$E$58)/参数实验室!$E$59</f>
        <v>0.14234336663004635</v>
      </c>
      <c r="H3097">
        <f>INDEX(神经网络!$F$10:$BN$70,MATCH(ROUND(G3097*2,1)/2,神经网络!$D$10:$D$70,0),MATCH(ROUND(E3097*2,1)/2,神经网络!$F$8:$BN$8,0))</f>
        <v>-4.4335129639254164E-2</v>
      </c>
      <c r="I3097">
        <f t="shared" si="172"/>
        <v>3384383.1202069921</v>
      </c>
      <c r="J3097">
        <f t="shared" si="173"/>
        <v>1378.3871541438864</v>
      </c>
      <c r="K3097">
        <f t="shared" si="174"/>
        <v>2455.3211411122197</v>
      </c>
    </row>
    <row r="3098" spans="1:11">
      <c r="A3098" s="862">
        <v>43501</v>
      </c>
      <c r="B3098">
        <v>3471.87986</v>
      </c>
      <c r="C3098">
        <v>6488.6634270000004</v>
      </c>
      <c r="D3098">
        <v>0.77765700000000004</v>
      </c>
      <c r="E3098">
        <f>LN(D3098/参数实验室!$E$53)/参数实验室!$E$55</f>
        <v>-0.98964051899690708</v>
      </c>
      <c r="F3098">
        <f t="shared" si="171"/>
        <v>1.8689193430212763</v>
      </c>
      <c r="G3098">
        <f>LN(F3098/参数实验室!$E$58)/参数实验室!$E$59</f>
        <v>0.13769289517872838</v>
      </c>
      <c r="H3098">
        <f>INDEX(神经网络!$F$10:$BN$70,MATCH(ROUND(G3098*2,1)/2,神经网络!$D$10:$D$70,0),MATCH(ROUND(E3098*2,1)/2,神经网络!$F$8:$BN$8,0))</f>
        <v>-4.4335129639254164E-2</v>
      </c>
      <c r="I3098">
        <f t="shared" si="172"/>
        <v>3383622.8104664111</v>
      </c>
      <c r="J3098">
        <f t="shared" si="173"/>
        <v>1385.3716372052165</v>
      </c>
      <c r="K3098">
        <f t="shared" si="174"/>
        <v>2442.393592879072</v>
      </c>
    </row>
    <row r="3099" spans="1:11">
      <c r="A3099" s="862">
        <v>43502</v>
      </c>
      <c r="B3099">
        <v>3409.2127399999999</v>
      </c>
      <c r="C3099">
        <v>6389.2196039999999</v>
      </c>
      <c r="D3099">
        <v>0.76510900000000004</v>
      </c>
      <c r="E3099">
        <f>LN(D3099/参数实验室!$E$53)/参数实验室!$E$55</f>
        <v>-1.0088318547546047</v>
      </c>
      <c r="F3099">
        <f t="shared" si="171"/>
        <v>1.8741041088565216</v>
      </c>
      <c r="G3099">
        <f>LN(F3099/参数实验室!$E$58)/参数实验室!$E$59</f>
        <v>0.13914693204838197</v>
      </c>
      <c r="H3099">
        <f>INDEX(神经网络!$F$10:$BN$70,MATCH(ROUND(G3099*2,1)/2,神经网络!$D$10:$D$70,0),MATCH(ROUND(E3099*2,1)/2,神经网络!$F$8:$BN$8,0))</f>
        <v>-4.4335129639254164E-2</v>
      </c>
      <c r="I3099">
        <f t="shared" si="172"/>
        <v>3386330.5380831924</v>
      </c>
      <c r="J3099">
        <f t="shared" si="173"/>
        <v>1360.3658034396049</v>
      </c>
      <c r="K3099">
        <f t="shared" si="174"/>
        <v>2489.2793758274834</v>
      </c>
    </row>
    <row r="3100" spans="1:11">
      <c r="A3100" s="862">
        <v>43503</v>
      </c>
      <c r="B3100">
        <v>3426.6181620000002</v>
      </c>
      <c r="C3100">
        <v>6369.8734640000002</v>
      </c>
      <c r="D3100">
        <v>0.76378900000000005</v>
      </c>
      <c r="E3100">
        <f>LN(D3100/参数实验室!$E$53)/参数实验室!$E$55</f>
        <v>-1.0108689751759483</v>
      </c>
      <c r="F3100">
        <f t="shared" si="171"/>
        <v>1.8589388028814164</v>
      </c>
      <c r="G3100">
        <f>LN(F3100/参数实验室!$E$58)/参数实验室!$E$59</f>
        <v>0.13488252034393788</v>
      </c>
      <c r="H3100">
        <f>INDEX(神经网络!$F$10:$BN$70,MATCH(ROUND(G3100*2,1)/2,神经网络!$D$10:$D$70,0),MATCH(ROUND(E3100*2,1)/2,神经网络!$F$8:$BN$8,0))</f>
        <v>-4.4335129639254164E-2</v>
      </c>
      <c r="I3100">
        <f t="shared" si="172"/>
        <v>3385564.0458042156</v>
      </c>
      <c r="J3100">
        <f t="shared" si="173"/>
        <v>1367.3110258968093</v>
      </c>
      <c r="K3100">
        <f t="shared" si="174"/>
        <v>2476.0745592493477</v>
      </c>
    </row>
    <row r="3101" spans="1:11">
      <c r="A3101" s="862">
        <v>43504</v>
      </c>
      <c r="B3101">
        <v>3441.984344</v>
      </c>
      <c r="C3101">
        <v>6376.5973839999997</v>
      </c>
      <c r="D3101">
        <v>0.82160100000000003</v>
      </c>
      <c r="E3101">
        <f>LN(D3101/参数实验室!$E$53)/参数实验室!$E$55</f>
        <v>-0.92479028207866021</v>
      </c>
      <c r="F3101">
        <f t="shared" si="171"/>
        <v>1.8525933725165136</v>
      </c>
      <c r="G3101">
        <f>LN(F3101/参数实验室!$E$58)/参数实验室!$E$59</f>
        <v>0.13308788251267262</v>
      </c>
      <c r="H3101">
        <f>INDEX(神经网络!$F$10:$BN$70,MATCH(ROUND(G3101*2,1)/2,神经网络!$D$10:$D$70,0),MATCH(ROUND(E3101*2,1)/2,神经网络!$F$8:$BN$8,0))</f>
        <v>-5.4596378672302194E-2</v>
      </c>
      <c r="I3101">
        <f t="shared" si="172"/>
        <v>3384890.9462902974</v>
      </c>
      <c r="J3101">
        <f t="shared" si="173"/>
        <v>1373.4425378077465</v>
      </c>
      <c r="K3101">
        <f t="shared" si="174"/>
        <v>2464.5304431106183</v>
      </c>
    </row>
    <row r="3102" spans="1:11">
      <c r="A3102" s="862">
        <v>43505</v>
      </c>
      <c r="B3102">
        <v>3674.3990709999998</v>
      </c>
      <c r="C3102">
        <v>6405.065979</v>
      </c>
      <c r="D3102">
        <v>0.82367900000000005</v>
      </c>
      <c r="E3102">
        <f>LN(D3102/参数实验室!$E$53)/参数实验室!$E$55</f>
        <v>-0.92181020750834608</v>
      </c>
      <c r="F3102">
        <f t="shared" si="171"/>
        <v>1.7431601345514276</v>
      </c>
      <c r="G3102">
        <f>LN(F3102/参数实验室!$E$58)/参数实验室!$E$59</f>
        <v>0.10113117565576595</v>
      </c>
      <c r="H3102">
        <f>INDEX(神经网络!$F$10:$BN$70,MATCH(ROUND(G3102*2,1)/2,神经网络!$D$10:$D$70,0),MATCH(ROUND(E3102*2,1)/2,神经网络!$F$8:$BN$8,0))</f>
        <v>-7.8584219924753118E-2</v>
      </c>
      <c r="I3102">
        <f t="shared" si="172"/>
        <v>3372412.4207658926</v>
      </c>
      <c r="J3102">
        <f t="shared" si="173"/>
        <v>1466.1821439687135</v>
      </c>
      <c r="K3102">
        <f t="shared" si="174"/>
        <v>2300.1319683496677</v>
      </c>
    </row>
    <row r="3103" spans="1:11">
      <c r="A3103" s="862">
        <v>43506</v>
      </c>
      <c r="B3103">
        <v>3654.0535620000001</v>
      </c>
      <c r="C3103">
        <v>6442.4012849999999</v>
      </c>
      <c r="D3103">
        <v>0.82848100000000002</v>
      </c>
      <c r="E3103">
        <f>LN(D3103/参数实验室!$E$53)/参数实验室!$E$55</f>
        <v>-0.91495228693132991</v>
      </c>
      <c r="F3103">
        <f t="shared" si="171"/>
        <v>1.7630834293172848</v>
      </c>
      <c r="G3103">
        <f>LN(F3103/参数实验室!$E$58)/参数实验室!$E$59</f>
        <v>0.10709592634326402</v>
      </c>
      <c r="H3103">
        <f>INDEX(神经网络!$F$10:$BN$70,MATCH(ROUND(G3103*2,1)/2,神经网络!$D$10:$D$70,0),MATCH(ROUND(E3103*2,1)/2,神经网络!$F$8:$BN$8,0))</f>
        <v>-7.8584219924753118E-2</v>
      </c>
      <c r="I3103">
        <f t="shared" si="172"/>
        <v>3373879.8537052558</v>
      </c>
      <c r="J3103">
        <f t="shared" si="173"/>
        <v>1458.0637492518229</v>
      </c>
      <c r="K3103">
        <f t="shared" si="174"/>
        <v>2313.9453644852611</v>
      </c>
    </row>
    <row r="3104" spans="1:11">
      <c r="A3104" s="862">
        <v>43507</v>
      </c>
      <c r="B3104">
        <v>3656.6783500000001</v>
      </c>
      <c r="C3104">
        <v>6413.6081210000002</v>
      </c>
      <c r="D3104">
        <v>0.81717200000000001</v>
      </c>
      <c r="E3104">
        <f>LN(D3104/参数实验室!$E$53)/参数实验室!$E$55</f>
        <v>-0.93116717483858757</v>
      </c>
      <c r="F3104">
        <f t="shared" si="171"/>
        <v>1.7539437454213056</v>
      </c>
      <c r="G3104">
        <f>LN(F3104/参数实验室!$E$58)/参数实验室!$E$59</f>
        <v>0.10436804816353859</v>
      </c>
      <c r="H3104">
        <f>INDEX(神经网络!$F$10:$BN$70,MATCH(ROUND(G3104*2,1)/2,神经网络!$D$10:$D$70,0),MATCH(ROUND(E3104*2,1)/2,神经网络!$F$8:$BN$8,0))</f>
        <v>-1.9336419178296357E-2</v>
      </c>
      <c r="I3104">
        <f t="shared" si="172"/>
        <v>3373689.4022558024</v>
      </c>
      <c r="J3104">
        <f t="shared" si="173"/>
        <v>1459.1111088942953</v>
      </c>
      <c r="K3104">
        <f t="shared" si="174"/>
        <v>2312.1538734718852</v>
      </c>
    </row>
    <row r="3105" spans="1:11">
      <c r="A3105" s="862">
        <v>43508</v>
      </c>
      <c r="B3105">
        <v>3623.4570650000001</v>
      </c>
      <c r="C3105">
        <v>6455.2629539999998</v>
      </c>
      <c r="D3105">
        <v>0.81707600000000002</v>
      </c>
      <c r="E3105">
        <f>LN(D3105/参数实验室!$E$53)/参数实验室!$E$55</f>
        <v>-0.93130577841840123</v>
      </c>
      <c r="F3105">
        <f t="shared" si="171"/>
        <v>1.7815204756676204</v>
      </c>
      <c r="G3105">
        <f>LN(F3105/参数实验室!$E$58)/参数实验室!$E$59</f>
        <v>0.1125559697492101</v>
      </c>
      <c r="H3105">
        <f>INDEX(神经网络!$F$10:$BN$70,MATCH(ROUND(G3105*2,1)/2,神经网络!$D$10:$D$70,0),MATCH(ROUND(E3105*2,1)/2,神经网络!$F$8:$BN$8,0))</f>
        <v>-1.9336419178296357E-2</v>
      </c>
      <c r="I3105">
        <f t="shared" si="172"/>
        <v>3374282.0693505635</v>
      </c>
      <c r="J3105">
        <f t="shared" si="173"/>
        <v>1445.8549399465278</v>
      </c>
      <c r="K3105">
        <f t="shared" si="174"/>
        <v>2333.7625207929605</v>
      </c>
    </row>
    <row r="3106" spans="1:11">
      <c r="A3106" s="862">
        <v>43509</v>
      </c>
      <c r="B3106">
        <v>3638.519894</v>
      </c>
      <c r="C3106">
        <v>6439.7709160000004</v>
      </c>
      <c r="D3106">
        <v>0.81622399999999995</v>
      </c>
      <c r="E3106">
        <f>LN(D3106/参数实验室!$E$53)/参数实验室!$E$55</f>
        <v>-0.93253659927805399</v>
      </c>
      <c r="F3106">
        <f t="shared" si="171"/>
        <v>1.7698875101986733</v>
      </c>
      <c r="G3106">
        <f>LN(F3106/参数实验室!$E$58)/参数实验室!$E$59</f>
        <v>0.1091175414860714</v>
      </c>
      <c r="H3106">
        <f>INDEX(神经网络!$F$10:$BN$70,MATCH(ROUND(G3106*2,1)/2,神经网络!$D$10:$D$70,0),MATCH(ROUND(E3106*2,1)/2,神经网络!$F$8:$BN$8,0))</f>
        <v>-1.9336419178296357E-2</v>
      </c>
      <c r="I3106">
        <f t="shared" si="172"/>
        <v>3374010.8373904373</v>
      </c>
      <c r="J3106">
        <f t="shared" si="173"/>
        <v>1451.8654060093345</v>
      </c>
      <c r="K3106">
        <f t="shared" si="174"/>
        <v>2323.9143404238839</v>
      </c>
    </row>
    <row r="3107" spans="1:11">
      <c r="A3107" s="862">
        <v>43510</v>
      </c>
      <c r="B3107">
        <v>3622.4732509999999</v>
      </c>
      <c r="C3107">
        <v>6402.1566579999999</v>
      </c>
      <c r="D3107">
        <v>0.81324399999999997</v>
      </c>
      <c r="E3107">
        <f>LN(D3107/参数实验室!$E$53)/参数实验室!$E$55</f>
        <v>-0.93685171143307933</v>
      </c>
      <c r="F3107">
        <f t="shared" si="171"/>
        <v>1.767344080796913</v>
      </c>
      <c r="G3107">
        <f>LN(F3107/参数实验室!$E$58)/参数实验室!$E$59</f>
        <v>0.10836275379375895</v>
      </c>
      <c r="H3107">
        <f>INDEX(神经网络!$F$10:$BN$70,MATCH(ROUND(G3107*2,1)/2,神经网络!$D$10:$D$70,0),MATCH(ROUND(E3107*2,1)/2,神经网络!$F$8:$BN$8,0))</f>
        <v>-1.9336419178296357E-2</v>
      </c>
      <c r="I3107">
        <f t="shared" si="172"/>
        <v>3374298.5652813683</v>
      </c>
      <c r="J3107">
        <f t="shared" si="173"/>
        <v>1445.4623722118006</v>
      </c>
      <c r="K3107">
        <f t="shared" si="174"/>
        <v>2334.4077508694495</v>
      </c>
    </row>
    <row r="3108" spans="1:11">
      <c r="A3108" s="862">
        <v>43511</v>
      </c>
      <c r="B3108">
        <v>3637.004754</v>
      </c>
      <c r="C3108">
        <v>6430.4207699999997</v>
      </c>
      <c r="D3108">
        <v>0.81432599999999999</v>
      </c>
      <c r="E3108">
        <f>LN(D3108/参数实验室!$E$53)/参数实验室!$E$55</f>
        <v>-0.93528312366354849</v>
      </c>
      <c r="F3108">
        <f t="shared" si="171"/>
        <v>1.7680539908362187</v>
      </c>
      <c r="G3108">
        <f>LN(F3108/参数实验室!$E$58)/参数实验室!$E$59</f>
        <v>0.10857353580574867</v>
      </c>
      <c r="H3108">
        <f>INDEX(神经网络!$F$10:$BN$70,MATCH(ROUND(G3108*2,1)/2,神经网络!$D$10:$D$70,0),MATCH(ROUND(E3108*2,1)/2,神经网络!$F$8:$BN$8,0))</f>
        <v>-1.9336419178296357E-2</v>
      </c>
      <c r="I3108">
        <f t="shared" si="172"/>
        <v>3374036.8284092136</v>
      </c>
      <c r="J3108">
        <f t="shared" si="173"/>
        <v>1451.2608251865422</v>
      </c>
      <c r="K3108">
        <f t="shared" si="174"/>
        <v>2324.9003692878719</v>
      </c>
    </row>
    <row r="3109" spans="1:11">
      <c r="A3109" s="862">
        <v>43512</v>
      </c>
      <c r="B3109">
        <v>3635.3968329999998</v>
      </c>
      <c r="C3109">
        <v>6332.0774869999996</v>
      </c>
      <c r="D3109">
        <v>0.81951499999999999</v>
      </c>
      <c r="E3109">
        <f>LN(D3109/参数实验室!$E$53)/参数实验室!$E$55</f>
        <v>-0.9277894199729817</v>
      </c>
      <c r="F3109">
        <f t="shared" si="171"/>
        <v>1.7417843987542474</v>
      </c>
      <c r="G3109">
        <f>LN(F3109/参数实验室!$E$58)/参数实验室!$E$59</f>
        <v>0.10071678711903612</v>
      </c>
      <c r="H3109">
        <f>INDEX(神经网络!$F$10:$BN$70,MATCH(ROUND(G3109*2,1)/2,神经网络!$D$10:$D$70,0),MATCH(ROUND(E3109*2,1)/2,神经网络!$F$8:$BN$8,0))</f>
        <v>-1.9336419178296357E-2</v>
      </c>
      <c r="I3109">
        <f t="shared" si="172"/>
        <v>3374065.6718262606</v>
      </c>
      <c r="J3109">
        <f t="shared" si="173"/>
        <v>1450.6192222975913</v>
      </c>
      <c r="K3109">
        <f t="shared" si="174"/>
        <v>2325.9485466366436</v>
      </c>
    </row>
    <row r="3110" spans="1:11">
      <c r="A3110" s="862">
        <v>43513</v>
      </c>
      <c r="B3110">
        <v>3644.600441</v>
      </c>
      <c r="C3110">
        <v>6244.3604610000002</v>
      </c>
      <c r="D3110">
        <v>0.82849300000000003</v>
      </c>
      <c r="E3110">
        <f>LN(D3110/参数实验室!$E$53)/参数实验室!$E$55</f>
        <v>-0.91493519910867505</v>
      </c>
      <c r="F3110">
        <f t="shared" si="171"/>
        <v>1.7133182531489466</v>
      </c>
      <c r="G3110">
        <f>LN(F3110/参数实验室!$E$58)/参数实验室!$E$59</f>
        <v>9.2068181748209119E-2</v>
      </c>
      <c r="H3110">
        <f>INDEX(神经网络!$F$10:$BN$70,MATCH(ROUND(G3110*2,1)/2,神经网络!$D$10:$D$70,0),MATCH(ROUND(E3110*2,1)/2,神经网络!$F$8:$BN$8,0))</f>
        <v>-7.8584219924753118E-2</v>
      </c>
      <c r="I3110">
        <f t="shared" si="172"/>
        <v>3373900.5000375677</v>
      </c>
      <c r="J3110">
        <f t="shared" si="173"/>
        <v>1454.2917046406742</v>
      </c>
      <c r="K3110">
        <f t="shared" si="174"/>
        <v>2319.961318125781</v>
      </c>
    </row>
    <row r="3111" spans="1:11">
      <c r="A3111" s="862">
        <v>43514</v>
      </c>
      <c r="B3111">
        <v>3743.348375</v>
      </c>
      <c r="C3111">
        <v>6154.056106</v>
      </c>
      <c r="D3111">
        <v>0.88420799999999999</v>
      </c>
      <c r="E3111">
        <f>LN(D3111/参数实验室!$E$53)/参数实验室!$E$55</f>
        <v>-0.83815220828699033</v>
      </c>
      <c r="F3111">
        <f t="shared" si="171"/>
        <v>1.6439976965809386</v>
      </c>
      <c r="G3111">
        <f>LN(F3111/参数实验室!$E$58)/参数实验室!$E$59</f>
        <v>7.039113580447659E-2</v>
      </c>
      <c r="H3111">
        <f>INDEX(神经网络!$F$10:$BN$70,MATCH(ROUND(G3111*2,1)/2,神经网络!$D$10:$D$70,0),MATCH(ROUND(E3111*2,1)/2,神经网络!$F$8:$BN$8,0))</f>
        <v>-0.18122163345940698</v>
      </c>
      <c r="I3111">
        <f t="shared" si="172"/>
        <v>3366716.8409861792</v>
      </c>
      <c r="J3111">
        <f t="shared" si="173"/>
        <v>1493.6947348469707</v>
      </c>
      <c r="K3111">
        <f t="shared" si="174"/>
        <v>2253.952405697607</v>
      </c>
    </row>
    <row r="3112" spans="1:11">
      <c r="A3112" s="862">
        <v>43515</v>
      </c>
      <c r="B3112">
        <v>3925.6861570000001</v>
      </c>
      <c r="C3112">
        <v>6160.3984119999996</v>
      </c>
      <c r="D3112">
        <v>0.89132999999999996</v>
      </c>
      <c r="E3112">
        <f>LN(D3112/参数实验室!$E$53)/参数实验室!$E$55</f>
        <v>-0.82868775563481589</v>
      </c>
      <c r="F3112">
        <f t="shared" si="171"/>
        <v>1.5692539254609597</v>
      </c>
      <c r="G3112">
        <f>LN(F3112/参数实验室!$E$58)/参数实验室!$E$59</f>
        <v>4.5969364458433776E-2</v>
      </c>
      <c r="H3112">
        <f>INDEX(神经网络!$F$10:$BN$70,MATCH(ROUND(G3112*2,1)/2,神经网络!$D$10:$D$70,0),MATCH(ROUND(E3112*2,1)/2,神经网络!$F$8:$BN$8,0))</f>
        <v>-0.18122163345940698</v>
      </c>
      <c r="I3112">
        <f t="shared" si="172"/>
        <v>3336997.9189229337</v>
      </c>
      <c r="J3112">
        <f t="shared" si="173"/>
        <v>1566.4523191412925</v>
      </c>
      <c r="K3112">
        <f t="shared" si="174"/>
        <v>2130.2901327709928</v>
      </c>
    </row>
    <row r="3113" spans="1:11">
      <c r="A3113" s="862">
        <v>43516</v>
      </c>
      <c r="B3113">
        <v>3982.2926739999998</v>
      </c>
      <c r="C3113">
        <v>6246.3572389999999</v>
      </c>
      <c r="D3113">
        <v>0.89885400000000004</v>
      </c>
      <c r="E3113">
        <f>LN(D3113/参数实验室!$E$53)/参数实验室!$E$55</f>
        <v>-0.81877088041483492</v>
      </c>
      <c r="F3113">
        <f t="shared" si="171"/>
        <v>1.5685329407810371</v>
      </c>
      <c r="G3113">
        <f>LN(F3113/参数实验室!$E$58)/参数实验室!$E$59</f>
        <v>4.5728167878138215E-2</v>
      </c>
      <c r="H3113">
        <f>INDEX(神经网络!$F$10:$BN$70,MATCH(ROUND(G3113*2,1)/2,神经网络!$D$10:$D$70,0),MATCH(ROUND(E3113*2,1)/2,神经网络!$F$8:$BN$8,0))</f>
        <v>-0.22670508087951763</v>
      </c>
      <c r="I3113">
        <f t="shared" si="172"/>
        <v>3328277.9119245913</v>
      </c>
      <c r="J3113">
        <f t="shared" si="173"/>
        <v>1589.0398124576004</v>
      </c>
      <c r="K3113">
        <f t="shared" si="174"/>
        <v>2094.5214121332142</v>
      </c>
    </row>
    <row r="3114" spans="1:11">
      <c r="A3114" s="862">
        <v>43517</v>
      </c>
      <c r="B3114">
        <v>3952.238926</v>
      </c>
      <c r="C3114">
        <v>6294.9871880000001</v>
      </c>
      <c r="D3114">
        <v>0.89047100000000001</v>
      </c>
      <c r="E3114">
        <f>LN(D3114/参数实验室!$E$53)/参数实验室!$E$55</f>
        <v>-0.82982526550834623</v>
      </c>
      <c r="F3114">
        <f t="shared" si="171"/>
        <v>1.5927648368088565</v>
      </c>
      <c r="G3114">
        <f>LN(F3114/参数实验室!$E$58)/参数实验室!$E$59</f>
        <v>5.3774520098611764E-2</v>
      </c>
      <c r="H3114">
        <f>INDEX(神经网络!$F$10:$BN$70,MATCH(ROUND(G3114*2,1)/2,神经网络!$D$10:$D$70,0),MATCH(ROUND(E3114*2,1)/2,神经网络!$F$8:$BN$8,0))</f>
        <v>-0.18122163345940698</v>
      </c>
      <c r="I3114">
        <f t="shared" si="172"/>
        <v>3333972.2900466928</v>
      </c>
      <c r="J3114">
        <f t="shared" si="173"/>
        <v>1577.0475743186594</v>
      </c>
      <c r="K3114">
        <f t="shared" si="174"/>
        <v>2114.0594261952356</v>
      </c>
    </row>
    <row r="3115" spans="1:11">
      <c r="A3115" s="862">
        <v>43518</v>
      </c>
      <c r="B3115">
        <v>3978.4327060000001</v>
      </c>
      <c r="C3115">
        <v>6229.1430049999999</v>
      </c>
      <c r="D3115">
        <v>0.90330999999999995</v>
      </c>
      <c r="E3115">
        <f>LN(D3115/参数实验室!$E$53)/参数实验室!$E$55</f>
        <v>-0.81293679298625343</v>
      </c>
      <c r="F3115">
        <f t="shared" si="171"/>
        <v>1.5657278796259724</v>
      </c>
      <c r="G3115">
        <f>LN(F3115/参数实验室!$E$58)/参数实验室!$E$59</f>
        <v>4.4788713144942469E-2</v>
      </c>
      <c r="H3115">
        <f>INDEX(神经网络!$F$10:$BN$70,MATCH(ROUND(G3115*2,1)/2,神经网络!$D$10:$D$70,0),MATCH(ROUND(E3115*2,1)/2,神经网络!$F$8:$BN$8,0))</f>
        <v>-0.22670508087951763</v>
      </c>
      <c r="I3115">
        <f t="shared" si="172"/>
        <v>3329967.9863240453</v>
      </c>
      <c r="J3115">
        <f t="shared" si="173"/>
        <v>1587.4995834164606</v>
      </c>
      <c r="K3115">
        <f t="shared" si="174"/>
        <v>2097.6181796266146</v>
      </c>
    </row>
    <row r="3116" spans="1:11">
      <c r="A3116" s="862">
        <v>43519</v>
      </c>
      <c r="B3116">
        <v>3990.0721370000001</v>
      </c>
      <c r="C3116">
        <v>6312.232172</v>
      </c>
      <c r="D3116">
        <v>0.94072900000000004</v>
      </c>
      <c r="E3116">
        <f>LN(D3116/参数实验室!$E$53)/参数实验室!$E$55</f>
        <v>-0.7650514204886889</v>
      </c>
      <c r="F3116">
        <f t="shared" si="171"/>
        <v>1.5819844742822002</v>
      </c>
      <c r="G3116">
        <f>LN(F3116/参数实验室!$E$58)/参数实验室!$E$59</f>
        <v>5.0210056860306551E-2</v>
      </c>
      <c r="H3116">
        <f>INDEX(神经网络!$F$10:$BN$70,MATCH(ROUND(G3116*2,1)/2,神经网络!$D$10:$D$70,0),MATCH(ROUND(E3116*2,1)/2,神经网络!$F$8:$BN$8,0))</f>
        <v>-0.2547938104040367</v>
      </c>
      <c r="I3116">
        <f t="shared" si="172"/>
        <v>3327759.3660956118</v>
      </c>
      <c r="J3116">
        <f t="shared" si="173"/>
        <v>1592.1440233829424</v>
      </c>
      <c r="K3116">
        <f t="shared" si="174"/>
        <v>2090.1120232985477</v>
      </c>
    </row>
    <row r="3117" spans="1:11">
      <c r="A3117" s="862">
        <v>43520</v>
      </c>
      <c r="B3117">
        <v>4171.18462</v>
      </c>
      <c r="C3117">
        <v>6318.4983819999998</v>
      </c>
      <c r="D3117">
        <v>0.85993600000000003</v>
      </c>
      <c r="E3117">
        <f>LN(D3117/参数实验室!$E$53)/参数实验室!$E$55</f>
        <v>-0.8709898862116231</v>
      </c>
      <c r="F3117">
        <f t="shared" si="171"/>
        <v>1.5147971038500807</v>
      </c>
      <c r="G3117">
        <f>LN(F3117/参数实验室!$E$58)/参数实验室!$E$59</f>
        <v>2.743215233695822E-2</v>
      </c>
      <c r="H3117">
        <f>INDEX(神经网络!$F$10:$BN$70,MATCH(ROUND(G3117*2,1)/2,神经网络!$D$10:$D$70,0),MATCH(ROUND(E3117*2,1)/2,神经网络!$F$8:$BN$8,0))</f>
        <v>-0.18122163345940698</v>
      </c>
      <c r="I3117">
        <f t="shared" si="172"/>
        <v>3289272.8654193524</v>
      </c>
      <c r="J3117">
        <f t="shared" si="173"/>
        <v>1664.4126810582145</v>
      </c>
      <c r="K3117">
        <f t="shared" si="174"/>
        <v>1976.2363642459575</v>
      </c>
    </row>
    <row r="3118" spans="1:11">
      <c r="A3118" s="862">
        <v>43521</v>
      </c>
      <c r="B3118">
        <v>3840.296578</v>
      </c>
      <c r="C3118">
        <v>6350.8145109999996</v>
      </c>
      <c r="D3118">
        <v>0.87605999999999995</v>
      </c>
      <c r="E3118">
        <f>LN(D3118/参数实验室!$E$53)/参数实验室!$E$55</f>
        <v>-0.84907406573903488</v>
      </c>
      <c r="F3118">
        <f t="shared" si="171"/>
        <v>1.6537302216141494</v>
      </c>
      <c r="G3118">
        <f>LN(F3118/参数实验室!$E$58)/参数实验室!$E$59</f>
        <v>7.3489129374992565E-2</v>
      </c>
      <c r="H3118">
        <f>INDEX(神经网络!$F$10:$BN$70,MATCH(ROUND(G3118*2,1)/2,神经网络!$D$10:$D$70,0),MATCH(ROUND(E3118*2,1)/2,神经网络!$F$8:$BN$8,0))</f>
        <v>-0.18122163345940698</v>
      </c>
      <c r="I3118">
        <f t="shared" si="172"/>
        <v>3336558.7592680668</v>
      </c>
      <c r="J3118">
        <f t="shared" si="173"/>
        <v>1532.3796249152035</v>
      </c>
      <c r="K3118">
        <f t="shared" si="174"/>
        <v>2177.3708714331806</v>
      </c>
    </row>
    <row r="3119" spans="1:11">
      <c r="A3119" s="862">
        <v>43522</v>
      </c>
      <c r="B3119">
        <v>3861.739838</v>
      </c>
      <c r="C3119">
        <v>6250.1087470000002</v>
      </c>
      <c r="D3119">
        <v>0.87035700000000005</v>
      </c>
      <c r="E3119">
        <f>LN(D3119/参数实验室!$E$53)/参数实验室!$E$55</f>
        <v>-0.85677916328021075</v>
      </c>
      <c r="F3119">
        <f t="shared" si="171"/>
        <v>1.6184696559561453</v>
      </c>
      <c r="G3119">
        <f>LN(F3119/参数实验室!$E$58)/参数实验室!$E$59</f>
        <v>6.217724898463621E-2</v>
      </c>
      <c r="H3119">
        <f>INDEX(神经网络!$F$10:$BN$70,MATCH(ROUND(G3119*2,1)/2,神经网络!$D$10:$D$70,0),MATCH(ROUND(E3119*2,1)/2,神经网络!$F$8:$BN$8,0))</f>
        <v>-0.18122163345940698</v>
      </c>
      <c r="I3119">
        <f t="shared" si="172"/>
        <v>3333182.5071916869</v>
      </c>
      <c r="J3119">
        <f t="shared" si="173"/>
        <v>1540.9360512349833</v>
      </c>
      <c r="K3119">
        <f t="shared" si="174"/>
        <v>2163.0894445751383</v>
      </c>
    </row>
    <row r="3120" spans="1:11">
      <c r="A3120" s="862">
        <v>43523</v>
      </c>
      <c r="B3120">
        <v>3871.6456109999999</v>
      </c>
      <c r="C3120">
        <v>6269.1248059999998</v>
      </c>
      <c r="D3120">
        <v>0.87138800000000005</v>
      </c>
      <c r="E3120">
        <f>LN(D3120/参数实验室!$E$53)/参数实验室!$E$55</f>
        <v>-0.85538248840920839</v>
      </c>
      <c r="F3120">
        <f t="shared" si="171"/>
        <v>1.6192403530396366</v>
      </c>
      <c r="G3120">
        <f>LN(F3120/参数实验室!$E$58)/参数实验室!$E$59</f>
        <v>6.2427119100723079E-2</v>
      </c>
      <c r="H3120">
        <f>INDEX(神经网络!$F$10:$BN$70,MATCH(ROUND(G3120*2,1)/2,神经网络!$D$10:$D$70,0),MATCH(ROUND(E3120*2,1)/2,神经网络!$F$8:$BN$8,0))</f>
        <v>-0.18122163345940698</v>
      </c>
      <c r="I3120">
        <f t="shared" si="172"/>
        <v>3331633.0681540058</v>
      </c>
      <c r="J3120">
        <f t="shared" si="173"/>
        <v>1544.88871593312</v>
      </c>
      <c r="K3120">
        <f t="shared" si="174"/>
        <v>2156.5521411305563</v>
      </c>
    </row>
    <row r="3121" spans="1:11">
      <c r="A3121" s="862">
        <v>43524</v>
      </c>
      <c r="B3121">
        <v>3866.8687129999998</v>
      </c>
      <c r="C3121">
        <v>6254.2282459999997</v>
      </c>
      <c r="D3121">
        <v>0.87032100000000001</v>
      </c>
      <c r="E3121">
        <f>LN(D3121/参数实验室!$E$53)/参数实验室!$E$55</f>
        <v>-0.8568279616412966</v>
      </c>
      <c r="F3121">
        <f t="shared" si="171"/>
        <v>1.6173883082645015</v>
      </c>
      <c r="G3121">
        <f>LN(F3121/参数实验室!$E$58)/参数实验室!$E$59</f>
        <v>6.1826461196458522E-2</v>
      </c>
      <c r="H3121">
        <f>INDEX(神经网络!$F$10:$BN$70,MATCH(ROUND(G3121*2,1)/2,神经网络!$D$10:$D$70,0),MATCH(ROUND(E3121*2,1)/2,神经网络!$F$8:$BN$8,0))</f>
        <v>-0.18122163345940698</v>
      </c>
      <c r="I3121">
        <f t="shared" si="172"/>
        <v>3332378.0017740498</v>
      </c>
      <c r="J3121">
        <f t="shared" si="173"/>
        <v>1542.9826076373615</v>
      </c>
      <c r="K3121">
        <f t="shared" si="174"/>
        <v>2159.6990045640487</v>
      </c>
    </row>
    <row r="3122" spans="1:11">
      <c r="A3122" s="862">
        <v>43525</v>
      </c>
      <c r="B3122">
        <v>3868.6442710000001</v>
      </c>
      <c r="C3122">
        <v>6147.3017620000001</v>
      </c>
      <c r="D3122">
        <v>0.87459299999999995</v>
      </c>
      <c r="E3122">
        <f>LN(D3122/参数实验室!$E$53)/参数实验室!$E$55</f>
        <v>-0.85105126900433692</v>
      </c>
      <c r="F3122">
        <f t="shared" si="171"/>
        <v>1.5890067246764441</v>
      </c>
      <c r="G3122">
        <f>LN(F3122/参数实验室!$E$58)/参数实验室!$E$59</f>
        <v>5.2534669137480901E-2</v>
      </c>
      <c r="H3122">
        <f>INDEX(神经网络!$F$10:$BN$70,MATCH(ROUND(G3122*2,1)/2,神经网络!$D$10:$D$70,0),MATCH(ROUND(E3122*2,1)/2,神经网络!$F$8:$BN$8,0))</f>
        <v>-0.18122163345940698</v>
      </c>
      <c r="I3122">
        <f t="shared" si="172"/>
        <v>3332100.7082445272</v>
      </c>
      <c r="J3122">
        <f t="shared" si="173"/>
        <v>1543.6911021108463</v>
      </c>
      <c r="K3122">
        <f t="shared" si="174"/>
        <v>2158.5281561111588</v>
      </c>
    </row>
    <row r="3123" spans="1:11">
      <c r="A3123" s="862">
        <v>43526</v>
      </c>
      <c r="B3123">
        <v>3857.8977960000002</v>
      </c>
      <c r="C3123">
        <v>6245.6544869999998</v>
      </c>
      <c r="D3123">
        <v>0.87461500000000003</v>
      </c>
      <c r="E3123">
        <f>LN(D3123/参数实验室!$E$53)/参数实验室!$E$55</f>
        <v>-0.85102159320664006</v>
      </c>
      <c r="F3123">
        <f t="shared" si="171"/>
        <v>1.6189268916029105</v>
      </c>
      <c r="G3123">
        <f>LN(F3123/参数实验室!$E$58)/参数实验室!$E$59</f>
        <v>6.232550513794699E-2</v>
      </c>
      <c r="H3123">
        <f>INDEX(神经网络!$F$10:$BN$70,MATCH(ROUND(G3123*2,1)/2,神经网络!$D$10:$D$70,0),MATCH(ROUND(E3123*2,1)/2,神经网络!$F$8:$BN$8,0))</f>
        <v>-0.18122163345940698</v>
      </c>
      <c r="I3123">
        <f t="shared" si="172"/>
        <v>3333778.1034405017</v>
      </c>
      <c r="J3123">
        <f t="shared" si="173"/>
        <v>1539.4029751406536</v>
      </c>
      <c r="K3123">
        <f t="shared" si="174"/>
        <v>2165.6305446180513</v>
      </c>
    </row>
    <row r="3124" spans="1:11">
      <c r="A3124" s="862">
        <v>43527</v>
      </c>
      <c r="B3124">
        <v>3866.3862039999999</v>
      </c>
      <c r="C3124">
        <v>6298.8943040000004</v>
      </c>
      <c r="D3124">
        <v>0.86848499999999995</v>
      </c>
      <c r="E3124">
        <f>LN(D3124/参数实验室!$E$53)/参数实验室!$E$55</f>
        <v>-0.85931935833640194</v>
      </c>
      <c r="F3124">
        <f t="shared" si="171"/>
        <v>1.6291425562928583</v>
      </c>
      <c r="G3124">
        <f>LN(F3124/参数实验室!$E$58)/参数实验室!$E$59</f>
        <v>6.5627005109399242E-2</v>
      </c>
      <c r="H3124">
        <f>INDEX(神经网络!$F$10:$BN$70,MATCH(ROUND(G3124*2,1)/2,神经网络!$D$10:$D$70,0),MATCH(ROUND(E3124*2,1)/2,神经网络!$F$8:$BN$8,0))</f>
        <v>-0.18122163345940698</v>
      </c>
      <c r="I3124">
        <f t="shared" si="172"/>
        <v>3332448.8057251023</v>
      </c>
      <c r="J3124">
        <f t="shared" si="173"/>
        <v>1542.7900738198762</v>
      </c>
      <c r="K3124">
        <f t="shared" si="174"/>
        <v>2160.0144195082321</v>
      </c>
    </row>
    <row r="3125" spans="1:11">
      <c r="A3125" s="862">
        <v>43528</v>
      </c>
      <c r="B3125">
        <v>3744.1363999999999</v>
      </c>
      <c r="C3125">
        <v>6330.9676520000003</v>
      </c>
      <c r="D3125">
        <v>0.85007600000000005</v>
      </c>
      <c r="E3125">
        <f>LN(D3125/参数实验室!$E$53)/参数实验室!$E$55</f>
        <v>-0.88459504910265752</v>
      </c>
      <c r="F3125">
        <f t="shared" si="171"/>
        <v>1.6909019799599183</v>
      </c>
      <c r="G3125">
        <f>LN(F3125/参数实验室!$E$58)/参数实验室!$E$59</f>
        <v>8.5155913527515004E-2</v>
      </c>
      <c r="H3125">
        <f>INDEX(神经网络!$F$10:$BN$70,MATCH(ROUND(G3125*2,1)/2,神经网络!$D$10:$D$70,0),MATCH(ROUND(E3125*2,1)/2,神经网络!$F$8:$BN$8,0))</f>
        <v>-7.8584219924753118E-2</v>
      </c>
      <c r="I3125">
        <f t="shared" si="172"/>
        <v>3351543.6651734659</v>
      </c>
      <c r="J3125">
        <f t="shared" si="173"/>
        <v>1494.0091776066365</v>
      </c>
      <c r="K3125">
        <f t="shared" si="174"/>
        <v>2243.3220059213763</v>
      </c>
    </row>
    <row r="3126" spans="1:11">
      <c r="A3126" s="862">
        <v>43529</v>
      </c>
      <c r="B3126">
        <v>3776.5107739999999</v>
      </c>
      <c r="C3126">
        <v>6285.8408449999997</v>
      </c>
      <c r="D3126">
        <v>0.88264299999999996</v>
      </c>
      <c r="E3126">
        <f>LN(D3126/参数实验室!$E$53)/参数实验室!$E$55</f>
        <v>-0.84024215736551233</v>
      </c>
      <c r="F3126">
        <f t="shared" si="171"/>
        <v>1.6644572784687626</v>
      </c>
      <c r="G3126">
        <f>LN(F3126/参数实验室!$E$58)/参数实验室!$E$59</f>
        <v>7.6882643921163785E-2</v>
      </c>
      <c r="H3126">
        <f>INDEX(神经网络!$F$10:$BN$70,MATCH(ROUND(G3126*2,1)/2,神经网络!$D$10:$D$70,0),MATCH(ROUND(E3126*2,1)/2,神经网络!$F$8:$BN$8,0))</f>
        <v>-0.12697389629421324</v>
      </c>
      <c r="I3126">
        <f t="shared" si="172"/>
        <v>3349266.314309631</v>
      </c>
      <c r="J3126">
        <f t="shared" si="173"/>
        <v>1506.9274067275812</v>
      </c>
      <c r="K3126">
        <f t="shared" si="174"/>
        <v>2222.5797336733312</v>
      </c>
    </row>
    <row r="3127" spans="1:11">
      <c r="A3127" s="862">
        <v>43530</v>
      </c>
      <c r="B3127">
        <v>3899.7559299999998</v>
      </c>
      <c r="C3127">
        <v>6369.6172839999999</v>
      </c>
      <c r="D3127">
        <v>0.88556500000000005</v>
      </c>
      <c r="E3127">
        <f>LN(D3127/参数实验室!$E$53)/参数实验室!$E$55</f>
        <v>-0.83634302093266455</v>
      </c>
      <c r="F3127">
        <f t="shared" si="171"/>
        <v>1.6333374186317349</v>
      </c>
      <c r="G3127">
        <f>LN(F3127/参数实验室!$E$58)/参数实验室!$E$59</f>
        <v>6.6976709437990778E-2</v>
      </c>
      <c r="H3127">
        <f>INDEX(神经网络!$F$10:$BN$70,MATCH(ROUND(G3127*2,1)/2,神经网络!$D$10:$D$70,0),MATCH(ROUND(E3127*2,1)/2,神经网络!$F$8:$BN$8,0))</f>
        <v>-0.18122163345940698</v>
      </c>
      <c r="I3127">
        <f t="shared" si="172"/>
        <v>3335387.7910113898</v>
      </c>
      <c r="J3127">
        <f t="shared" si="173"/>
        <v>1556.1054746418704</v>
      </c>
      <c r="K3127">
        <f t="shared" si="174"/>
        <v>2143.4201250265583</v>
      </c>
    </row>
    <row r="3128" spans="1:11">
      <c r="A3128" s="862">
        <v>43531</v>
      </c>
      <c r="B3128">
        <v>3899.0775010000002</v>
      </c>
      <c r="C3128">
        <v>6393.4747129999996</v>
      </c>
      <c r="D3128">
        <v>0.88658999999999999</v>
      </c>
      <c r="E3128">
        <f>LN(D3128/参数实验室!$E$53)/参数实验室!$E$55</f>
        <v>-0.83497830146973107</v>
      </c>
      <c r="F3128">
        <f t="shared" si="171"/>
        <v>1.6397403517525002</v>
      </c>
      <c r="G3128">
        <f>LN(F3128/参数实验室!$E$58)/参数实验室!$E$59</f>
        <v>6.9030195397484118E-2</v>
      </c>
      <c r="H3128">
        <f>INDEX(神经网络!$F$10:$BN$70,MATCH(ROUND(G3128*2,1)/2,神经网络!$D$10:$D$70,0),MATCH(ROUND(E3128*2,1)/2,神经网络!$F$8:$BN$8,0))</f>
        <v>-0.18122163345940698</v>
      </c>
      <c r="I3128">
        <f t="shared" si="172"/>
        <v>3335492.9444192676</v>
      </c>
      <c r="J3128">
        <f t="shared" si="173"/>
        <v>1555.8347635768691</v>
      </c>
      <c r="K3128">
        <f t="shared" si="174"/>
        <v>2143.8606608525438</v>
      </c>
    </row>
    <row r="3129" spans="1:11">
      <c r="A3129" s="862">
        <v>43532</v>
      </c>
      <c r="B3129">
        <v>3930.4499959999998</v>
      </c>
      <c r="C3129">
        <v>6474.9610089999996</v>
      </c>
      <c r="D3129">
        <v>0.88315600000000005</v>
      </c>
      <c r="E3129">
        <f>LN(D3129/参数实验室!$E$53)/参数实验室!$E$55</f>
        <v>-0.83955667342177365</v>
      </c>
      <c r="F3129">
        <f t="shared" si="171"/>
        <v>1.6473841457312868</v>
      </c>
      <c r="G3129">
        <f>LN(F3129/参数实验室!$E$58)/参数实验室!$E$59</f>
        <v>7.1471163732312215E-2</v>
      </c>
      <c r="H3129">
        <f>INDEX(神经网络!$F$10:$BN$70,MATCH(ROUND(G3129*2,1)/2,神经网络!$D$10:$D$70,0),MATCH(ROUND(E3129*2,1)/2,神经网络!$F$8:$BN$8,0))</f>
        <v>-0.18122163345940698</v>
      </c>
      <c r="I3129">
        <f t="shared" si="172"/>
        <v>3330629.3510456514</v>
      </c>
      <c r="J3129">
        <f t="shared" si="173"/>
        <v>1568.3532165516106</v>
      </c>
      <c r="K3129">
        <f t="shared" si="174"/>
        <v>2123.6474767902187</v>
      </c>
    </row>
    <row r="3130" spans="1:11">
      <c r="A3130" s="862">
        <v>43533</v>
      </c>
      <c r="B3130">
        <v>3942.694665</v>
      </c>
      <c r="C3130">
        <v>6639.7661980000003</v>
      </c>
      <c r="D3130">
        <v>0.89955700000000005</v>
      </c>
      <c r="E3130">
        <f>LN(D3130/参数实验室!$E$53)/参数实验室!$E$55</f>
        <v>-0.81784854778591332</v>
      </c>
      <c r="F3130">
        <f t="shared" si="171"/>
        <v>1.6840680707391273</v>
      </c>
      <c r="G3130">
        <f>LN(F3130/参数实验室!$E$58)/参数实验室!$E$59</f>
        <v>8.3030377755138787E-2</v>
      </c>
      <c r="H3130">
        <f>INDEX(神经网络!$F$10:$BN$70,MATCH(ROUND(G3130*2,1)/2,神经网络!$D$10:$D$70,0),MATCH(ROUND(E3130*2,1)/2,神经网络!$F$8:$BN$8,0))</f>
        <v>-0.15983062478404372</v>
      </c>
      <c r="I3130">
        <f t="shared" si="172"/>
        <v>3328748.9905445417</v>
      </c>
      <c r="J3130">
        <f t="shared" si="173"/>
        <v>1573.2391624436341</v>
      </c>
      <c r="K3130">
        <f t="shared" si="174"/>
        <v>2115.8569339032738</v>
      </c>
    </row>
    <row r="3131" spans="1:11">
      <c r="A3131" s="862">
        <v>43534</v>
      </c>
      <c r="B3131">
        <v>3935.9638690000002</v>
      </c>
      <c r="C3131">
        <v>6767.5326830000004</v>
      </c>
      <c r="D3131">
        <v>0.89825500000000003</v>
      </c>
      <c r="E3131">
        <f>LN(D3131/参数实验室!$E$53)/参数实验室!$E$55</f>
        <v>-0.81955733490291471</v>
      </c>
      <c r="F3131">
        <f t="shared" si="171"/>
        <v>1.7194092497397364</v>
      </c>
      <c r="G3131">
        <f>LN(F3131/参数实验室!$E$58)/参数实验室!$E$59</f>
        <v>9.393077500064452E-2</v>
      </c>
      <c r="H3131">
        <f>INDEX(神经网络!$F$10:$BN$70,MATCH(ROUND(G3131*2,1)/2,神经网络!$D$10:$D$70,0),MATCH(ROUND(E3131*2,1)/2,神经网络!$F$8:$BN$8,0))</f>
        <v>-0.15983062478404372</v>
      </c>
      <c r="I3131">
        <f t="shared" si="172"/>
        <v>3329657.2592016305</v>
      </c>
      <c r="J3131">
        <f t="shared" si="173"/>
        <v>1570.5533973105589</v>
      </c>
      <c r="K3131">
        <f t="shared" si="174"/>
        <v>2120.0535205637639</v>
      </c>
    </row>
    <row r="3132" spans="1:11">
      <c r="A3132" s="862">
        <v>43535</v>
      </c>
      <c r="B3132">
        <v>3929.117373</v>
      </c>
      <c r="C3132">
        <v>6807.5786509999998</v>
      </c>
      <c r="D3132">
        <v>0.88665300000000002</v>
      </c>
      <c r="E3132">
        <f>LN(D3132/参数实验室!$E$53)/参数实验室!$E$55</f>
        <v>-0.83489447262686911</v>
      </c>
      <c r="F3132">
        <f t="shared" si="171"/>
        <v>1.7325974270405182</v>
      </c>
      <c r="G3132">
        <f>LN(F3132/参数实验室!$E$58)/参数实验室!$E$59</f>
        <v>9.7941139117641962E-2</v>
      </c>
      <c r="H3132">
        <f>INDEX(神经网络!$F$10:$BN$70,MATCH(ROUND(G3132*2,1)/2,神经网络!$D$10:$D$70,0),MATCH(ROUND(E3132*2,1)/2,神经网络!$F$8:$BN$8,0))</f>
        <v>-0.12697389629421324</v>
      </c>
      <c r="I3132">
        <f t="shared" si="172"/>
        <v>3330582.9731001109</v>
      </c>
      <c r="J3132">
        <f t="shared" si="173"/>
        <v>1567.8214648258217</v>
      </c>
      <c r="K3132">
        <f t="shared" si="174"/>
        <v>2124.3381646583875</v>
      </c>
    </row>
    <row r="3133" spans="1:11">
      <c r="A3133" s="862">
        <v>43536</v>
      </c>
      <c r="B3133">
        <v>3924.6560939999999</v>
      </c>
      <c r="C3133">
        <v>6795.540473</v>
      </c>
      <c r="D3133">
        <v>0.88880800000000004</v>
      </c>
      <c r="E3133">
        <f>LN(D3133/参数实验室!$E$53)/参数实验室!$E$55</f>
        <v>-0.83203057475553988</v>
      </c>
      <c r="F3133">
        <f t="shared" si="171"/>
        <v>1.7314996041026367</v>
      </c>
      <c r="G3133">
        <f>LN(F3133/参数实验室!$E$58)/参数实验室!$E$59</f>
        <v>9.7608471284353918E-2</v>
      </c>
      <c r="H3133">
        <f>INDEX(神经网络!$F$10:$BN$70,MATCH(ROUND(G3133*2,1)/2,神经网络!$D$10:$D$70,0),MATCH(ROUND(E3133*2,1)/2,神经网络!$F$8:$BN$8,0))</f>
        <v>-0.12697389629421324</v>
      </c>
      <c r="I3133">
        <f t="shared" si="172"/>
        <v>3331063.1475919923</v>
      </c>
      <c r="J3133">
        <f t="shared" si="173"/>
        <v>1566.0412968357177</v>
      </c>
      <c r="K3133">
        <f t="shared" si="174"/>
        <v>2127.0595828619648</v>
      </c>
    </row>
    <row r="3134" spans="1:11">
      <c r="A3134" s="862">
        <v>43537</v>
      </c>
      <c r="B3134">
        <v>3891.904192</v>
      </c>
      <c r="C3134">
        <v>6845.2505250000004</v>
      </c>
      <c r="D3134">
        <v>0.88736999999999999</v>
      </c>
      <c r="E3134">
        <f>LN(D3134/参数实验室!$E$53)/参数实验室!$E$55</f>
        <v>-0.83394083998288815</v>
      </c>
      <c r="F3134">
        <f t="shared" si="171"/>
        <v>1.7588435345018896</v>
      </c>
      <c r="G3134">
        <f>LN(F3134/参数实验室!$E$58)/参数实验室!$E$59</f>
        <v>0.10583222778619807</v>
      </c>
      <c r="H3134">
        <f>INDEX(神经网络!$F$10:$BN$70,MATCH(ROUND(G3134*2,1)/2,神经网络!$D$10:$D$70,0),MATCH(ROUND(E3134*2,1)/2,神经网络!$F$8:$BN$8,0))</f>
        <v>-0.12697389629421324</v>
      </c>
      <c r="I3134">
        <f t="shared" si="172"/>
        <v>3334592.8023737874</v>
      </c>
      <c r="J3134">
        <f t="shared" si="173"/>
        <v>1552.9724240852288</v>
      </c>
      <c r="K3134">
        <f t="shared" si="174"/>
        <v>2147.2324625068691</v>
      </c>
    </row>
    <row r="3135" spans="1:11">
      <c r="A3135" s="862">
        <v>43538</v>
      </c>
      <c r="B3135">
        <v>3919.3116920000002</v>
      </c>
      <c r="C3135">
        <v>6719.9982280000004</v>
      </c>
      <c r="D3135">
        <v>0.88808399999999998</v>
      </c>
      <c r="E3135">
        <f>LN(D3135/参数实验室!$E$53)/参数实验室!$E$55</f>
        <v>-0.83299196283754318</v>
      </c>
      <c r="F3135">
        <f t="shared" si="171"/>
        <v>1.7145863243580985</v>
      </c>
      <c r="G3135">
        <f>LN(F3135/参数实验室!$E$58)/参数实验室!$E$59</f>
        <v>9.2456496134651026E-2</v>
      </c>
      <c r="H3135">
        <f>INDEX(神经网络!$F$10:$BN$70,MATCH(ROUND(G3135*2,1)/2,神经网络!$D$10:$D$70,0),MATCH(ROUND(E3135*2,1)/2,神经网络!$F$8:$BN$8,0))</f>
        <v>-0.12697389629421324</v>
      </c>
      <c r="I3135">
        <f t="shared" si="172"/>
        <v>3331611.0983110121</v>
      </c>
      <c r="J3135">
        <f t="shared" si="173"/>
        <v>1563.9087394756762</v>
      </c>
      <c r="K3135">
        <f t="shared" si="174"/>
        <v>2130.3104293847637</v>
      </c>
    </row>
    <row r="3136" spans="1:11">
      <c r="A3136" s="862">
        <v>43539</v>
      </c>
      <c r="B3136">
        <v>3929.7653810000002</v>
      </c>
      <c r="C3136">
        <v>6722.3227390000002</v>
      </c>
      <c r="D3136">
        <v>0.89930600000000005</v>
      </c>
      <c r="E3136">
        <f>LN(D3136/参数实验室!$E$53)/参数实验室!$E$55</f>
        <v>-0.81817777582179907</v>
      </c>
      <c r="F3136">
        <f t="shared" si="171"/>
        <v>1.7106168148108076</v>
      </c>
      <c r="G3136">
        <f>LN(F3136/参数实验室!$E$58)/参数实验室!$E$59</f>
        <v>9.1239976131004583E-2</v>
      </c>
      <c r="H3136">
        <f>INDEX(神经网络!$F$10:$BN$70,MATCH(ROUND(G3136*2,1)/2,神经网络!$D$10:$D$70,0),MATCH(ROUND(E3136*2,1)/2,神经网络!$F$8:$BN$8,0))</f>
        <v>-0.15983062478404372</v>
      </c>
      <c r="I3136">
        <f t="shared" si="172"/>
        <v>3330482.7880983199</v>
      </c>
      <c r="J3136">
        <f t="shared" si="173"/>
        <v>1568.0800371094497</v>
      </c>
      <c r="K3136">
        <f t="shared" si="174"/>
        <v>2123.9239766342725</v>
      </c>
    </row>
    <row r="3137" spans="1:11">
      <c r="A3137" s="862">
        <v>43540</v>
      </c>
      <c r="B3137">
        <v>4069.386027</v>
      </c>
      <c r="C3137">
        <v>6623.0507550000002</v>
      </c>
      <c r="D3137">
        <v>0.92006399999999999</v>
      </c>
      <c r="E3137">
        <f>LN(D3137/参数实验室!$E$53)/参数实验室!$E$55</f>
        <v>-0.79125595062181231</v>
      </c>
      <c r="F3137">
        <f t="shared" si="171"/>
        <v>1.6275307161956794</v>
      </c>
      <c r="G3137">
        <f>LN(F3137/参数实验室!$E$58)/参数实验室!$E$59</f>
        <v>6.5107468275275068E-2</v>
      </c>
      <c r="H3137">
        <f>INDEX(神经网络!$F$10:$BN$70,MATCH(ROUND(G3137*2,1)/2,神经网络!$D$10:$D$70,0),MATCH(ROUND(E3137*2,1)/2,神经网络!$F$8:$BN$8,0))</f>
        <v>-0.22670508087951763</v>
      </c>
      <c r="I3137">
        <f t="shared" si="172"/>
        <v>3311570.2327793227</v>
      </c>
      <c r="J3137">
        <f t="shared" si="173"/>
        <v>1623.7923574478239</v>
      </c>
      <c r="K3137">
        <f t="shared" si="174"/>
        <v>2039.4049877068294</v>
      </c>
    </row>
    <row r="3138" spans="1:11">
      <c r="A3138" s="862">
        <v>43541</v>
      </c>
      <c r="B3138">
        <v>4027.8037060000001</v>
      </c>
      <c r="C3138">
        <v>6538.9792559999996</v>
      </c>
      <c r="D3138">
        <v>0.91484299999999996</v>
      </c>
      <c r="E3138">
        <f>LN(D3138/参数实验室!$E$53)/参数实验室!$E$55</f>
        <v>-0.79796965143565235</v>
      </c>
      <c r="F3138">
        <f t="shared" si="171"/>
        <v>1.6234602610497721</v>
      </c>
      <c r="G3138">
        <f>LN(F3138/参数实验室!$E$58)/参数实验室!$E$59</f>
        <v>6.3793163823584673E-2</v>
      </c>
      <c r="H3138">
        <f>INDEX(神经网络!$F$10:$BN$70,MATCH(ROUND(G3138*2,1)/2,神经网络!$D$10:$D$70,0),MATCH(ROUND(E3138*2,1)/2,神经网络!$F$8:$BN$8,0))</f>
        <v>-0.22670508087951763</v>
      </c>
      <c r="I3138">
        <f t="shared" si="172"/>
        <v>3319241.6404220373</v>
      </c>
      <c r="J3138">
        <f t="shared" si="173"/>
        <v>1607.1999146083522</v>
      </c>
      <c r="K3138">
        <f t="shared" si="174"/>
        <v>2065.2325888350242</v>
      </c>
    </row>
    <row r="3139" spans="1:11">
      <c r="A3139" s="862">
        <v>43542</v>
      </c>
      <c r="B3139">
        <v>4018.6933349999999</v>
      </c>
      <c r="C3139">
        <v>6492.0858550000003</v>
      </c>
      <c r="D3139">
        <v>0.91560399999999997</v>
      </c>
      <c r="E3139">
        <f>LN(D3139/参数实验室!$E$53)/参数实验室!$E$55</f>
        <v>-0.79698869730762878</v>
      </c>
      <c r="F3139">
        <f t="shared" si="171"/>
        <v>1.6154718247492255</v>
      </c>
      <c r="G3139">
        <f>LN(F3139/参数实验室!$E$58)/参数实验室!$E$59</f>
        <v>6.1204179874077246E-2</v>
      </c>
      <c r="H3139">
        <f>INDEX(神经网络!$F$10:$BN$70,MATCH(ROUND(G3139*2,1)/2,神经网络!$D$10:$D$70,0),MATCH(ROUND(E3139*2,1)/2,神经网络!$F$8:$BN$8,0))</f>
        <v>-0.22670508087951763</v>
      </c>
      <c r="I3139">
        <f t="shared" si="172"/>
        <v>3320943.6730826763</v>
      </c>
      <c r="J3139">
        <f t="shared" si="173"/>
        <v>1603.564636287455</v>
      </c>
      <c r="K3139">
        <f t="shared" si="174"/>
        <v>2070.9758733338417</v>
      </c>
    </row>
    <row r="3140" spans="1:11">
      <c r="A3140" s="862">
        <v>43543</v>
      </c>
      <c r="B3140">
        <v>4058.918533</v>
      </c>
      <c r="C3140">
        <v>6428.2166770000003</v>
      </c>
      <c r="D3140">
        <v>0.92168499999999998</v>
      </c>
      <c r="E3140">
        <f>LN(D3140/参数实验室!$E$53)/参数实验室!$E$55</f>
        <v>-0.78917925015688772</v>
      </c>
      <c r="F3140">
        <f t="shared" ref="F3140:F3203" si="175">C3140/B3140</f>
        <v>1.5837264593356648</v>
      </c>
      <c r="G3140">
        <f>LN(F3140/参数实验室!$E$58)/参数实验室!$E$59</f>
        <v>5.0787676238544549E-2</v>
      </c>
      <c r="H3140">
        <f>INDEX(神经网络!$F$10:$BN$70,MATCH(ROUND(G3140*2,1)/2,神经网络!$D$10:$D$70,0),MATCH(ROUND(E3140*2,1)/2,神经网络!$F$8:$BN$8,0))</f>
        <v>-0.22670508087951763</v>
      </c>
      <c r="I3140">
        <f t="shared" si="172"/>
        <v>3313407.7564212936</v>
      </c>
      <c r="J3140">
        <f t="shared" si="173"/>
        <v>1619.6155512549342</v>
      </c>
      <c r="K3140">
        <f t="shared" si="174"/>
        <v>2045.7989266983454</v>
      </c>
    </row>
    <row r="3141" spans="1:11">
      <c r="A3141" s="862">
        <v>43544</v>
      </c>
      <c r="B3141">
        <v>4039.6818280000002</v>
      </c>
      <c r="C3141">
        <v>6404.2304009999998</v>
      </c>
      <c r="D3141">
        <v>0.92967299999999997</v>
      </c>
      <c r="E3141">
        <f>LN(D3141/参数实验室!$E$53)/参数实验室!$E$55</f>
        <v>-0.77899869362168106</v>
      </c>
      <c r="F3141">
        <f t="shared" si="175"/>
        <v>1.5853303982038258</v>
      </c>
      <c r="G3141">
        <f>LN(F3141/参数实验室!$E$58)/参数实验室!$E$59</f>
        <v>5.1318959777802847E-2</v>
      </c>
      <c r="H3141">
        <f>INDEX(神经网络!$F$10:$BN$70,MATCH(ROUND(G3141*2,1)/2,神经网络!$D$10:$D$70,0),MATCH(ROUND(E3141*2,1)/2,神经网络!$F$8:$BN$8,0))</f>
        <v>-0.22670508087951763</v>
      </c>
      <c r="I3141">
        <f t="shared" si="172"/>
        <v>3316967.8096260219</v>
      </c>
      <c r="J3141">
        <f t="shared" si="173"/>
        <v>1611.9395985794624</v>
      </c>
      <c r="K3141">
        <f t="shared" si="174"/>
        <v>2057.7494420691273</v>
      </c>
    </row>
    <row r="3142" spans="1:11">
      <c r="A3142" s="862">
        <v>43545</v>
      </c>
      <c r="B3142">
        <v>4079.007791</v>
      </c>
      <c r="C3142">
        <v>6463.5374629999997</v>
      </c>
      <c r="D3142">
        <v>0.91747999999999996</v>
      </c>
      <c r="E3142">
        <f>LN(D3142/参数实验室!$E$53)/参数实验室!$E$55</f>
        <v>-0.79457394942004778</v>
      </c>
      <c r="F3142">
        <f t="shared" si="175"/>
        <v>1.5845857115696791</v>
      </c>
      <c r="G3142">
        <f>LN(F3142/参数实验室!$E$58)/参数实验室!$E$59</f>
        <v>5.1072359057521367E-2</v>
      </c>
      <c r="H3142">
        <f>INDEX(神经网络!$F$10:$BN$70,MATCH(ROUND(G3142*2,1)/2,神经网络!$D$10:$D$70,0),MATCH(ROUND(E3142*2,1)/2,神经网络!$F$8:$BN$8,0))</f>
        <v>-0.22670508087951763</v>
      </c>
      <c r="I3142">
        <f t="shared" si="172"/>
        <v>3309647.4112507817</v>
      </c>
      <c r="J3142">
        <f t="shared" si="173"/>
        <v>1627.6316950640398</v>
      </c>
      <c r="K3142">
        <f t="shared" si="174"/>
        <v>2033.4129774491535</v>
      </c>
    </row>
    <row r="3143" spans="1:11">
      <c r="A3143" s="862">
        <v>43546</v>
      </c>
      <c r="B3143">
        <v>4036.6019820000001</v>
      </c>
      <c r="C3143">
        <v>6330.458533</v>
      </c>
      <c r="D3143">
        <v>0.91947500000000004</v>
      </c>
      <c r="E3143">
        <f>LN(D3143/参数实验室!$E$53)/参数实验室!$E$55</f>
        <v>-0.79201143847441668</v>
      </c>
      <c r="F3143">
        <f t="shared" si="175"/>
        <v>1.5682642383937668</v>
      </c>
      <c r="G3143">
        <f>LN(F3143/参数实验室!$E$58)/参数实验室!$E$59</f>
        <v>4.5638248430603802E-2</v>
      </c>
      <c r="H3143">
        <f>INDEX(神经网络!$F$10:$BN$70,MATCH(ROUND(G3143*2,1)/2,神经网络!$D$10:$D$70,0),MATCH(ROUND(E3143*2,1)/2,神经网络!$F$8:$BN$8,0))</f>
        <v>-0.22670508087951763</v>
      </c>
      <c r="I3143">
        <f t="shared" si="172"/>
        <v>3317447.7560619111</v>
      </c>
      <c r="J3143">
        <f t="shared" si="173"/>
        <v>1610.7106587925425</v>
      </c>
      <c r="K3143">
        <f t="shared" si="174"/>
        <v>2059.6174352933203</v>
      </c>
    </row>
    <row r="3144" spans="1:11">
      <c r="A3144" s="862">
        <v>43547</v>
      </c>
      <c r="B3144">
        <v>4027.5423209999999</v>
      </c>
      <c r="C3144">
        <v>6221.8108579999998</v>
      </c>
      <c r="D3144">
        <v>0.91913199999999995</v>
      </c>
      <c r="E3144">
        <f>LN(D3144/参数实验室!$E$53)/参数实验室!$E$55</f>
        <v>-0.79245161450700752</v>
      </c>
      <c r="F3144">
        <f t="shared" si="175"/>
        <v>1.5448157616020244</v>
      </c>
      <c r="G3144">
        <f>LN(F3144/参数实验室!$E$58)/参数实验室!$E$59</f>
        <v>3.7731441923003352E-2</v>
      </c>
      <c r="H3144">
        <f>INDEX(神经网络!$F$10:$BN$70,MATCH(ROUND(G3144*2,1)/2,神经网络!$D$10:$D$70,0),MATCH(ROUND(E3144*2,1)/2,神经网络!$F$8:$BN$8,0))</f>
        <v>-0.22670508087951763</v>
      </c>
      <c r="I3144">
        <f t="shared" si="172"/>
        <v>3319135.7130036335</v>
      </c>
      <c r="J3144">
        <f t="shared" si="173"/>
        <v>1607.0956150991542</v>
      </c>
      <c r="K3144">
        <f t="shared" si="174"/>
        <v>2065.3007088186537</v>
      </c>
    </row>
    <row r="3145" spans="1:11">
      <c r="A3145" s="862">
        <v>43548</v>
      </c>
      <c r="B3145">
        <v>4029.6234039999999</v>
      </c>
      <c r="C3145">
        <v>6274.7143329999999</v>
      </c>
      <c r="D3145">
        <v>0.91670499999999999</v>
      </c>
      <c r="E3145">
        <f>LN(D3145/参数实验室!$E$53)/参数实验室!$E$55</f>
        <v>-0.79557091408663227</v>
      </c>
      <c r="F3145">
        <f t="shared" si="175"/>
        <v>1.5571465876368034</v>
      </c>
      <c r="G3145">
        <f>LN(F3145/参数实验室!$E$58)/参数实验室!$E$59</f>
        <v>4.1904231441426291E-2</v>
      </c>
      <c r="H3145">
        <f>INDEX(神经网络!$F$10:$BN$70,MATCH(ROUND(G3145*2,1)/2,神经网络!$D$10:$D$70,0),MATCH(ROUND(E3145*2,1)/2,神经网络!$F$8:$BN$8,0))</f>
        <v>-0.22670508087951763</v>
      </c>
      <c r="I3145">
        <f t="shared" si="172"/>
        <v>3318746.9046809231</v>
      </c>
      <c r="J3145">
        <f t="shared" si="173"/>
        <v>1607.9260221060574</v>
      </c>
      <c r="K3145">
        <f t="shared" si="174"/>
        <v>2063.9922851264246</v>
      </c>
    </row>
    <row r="3146" spans="1:11">
      <c r="A3146" s="862">
        <v>43549</v>
      </c>
      <c r="B3146">
        <v>4027.2894110000002</v>
      </c>
      <c r="C3146">
        <v>6255.5725060000004</v>
      </c>
      <c r="D3146">
        <v>0.90273499999999995</v>
      </c>
      <c r="E3146">
        <f>LN(D3146/参数实验室!$E$53)/参数实验室!$E$55</f>
        <v>-0.81368800144252573</v>
      </c>
      <c r="F3146">
        <f t="shared" si="175"/>
        <v>1.5532959933084878</v>
      </c>
      <c r="G3146">
        <f>LN(F3146/参数实验室!$E$58)/参数实验室!$E$59</f>
        <v>4.0604737249644821E-2</v>
      </c>
      <c r="H3146">
        <f>INDEX(神经网络!$F$10:$BN$70,MATCH(ROUND(G3146*2,1)/2,神经网络!$D$10:$D$70,0),MATCH(ROUND(E3146*2,1)/2,神经网络!$F$8:$BN$8,0))</f>
        <v>-0.22670508087951763</v>
      </c>
      <c r="I3146">
        <f t="shared" si="172"/>
        <v>3319182.6878731805</v>
      </c>
      <c r="J3146">
        <f t="shared" si="173"/>
        <v>1606.9946973384904</v>
      </c>
      <c r="K3146">
        <f t="shared" si="174"/>
        <v>2065.4596392697631</v>
      </c>
    </row>
    <row r="3147" spans="1:11">
      <c r="A3147" s="862">
        <v>43550</v>
      </c>
      <c r="B3147">
        <v>3954.7020510000002</v>
      </c>
      <c r="C3147">
        <v>6270.2008720000003</v>
      </c>
      <c r="D3147">
        <v>0.90526899999999999</v>
      </c>
      <c r="E3147">
        <f>LN(D3147/参数实验室!$E$53)/参数实验室!$E$55</f>
        <v>-0.81038104340738915</v>
      </c>
      <c r="F3147">
        <f t="shared" si="175"/>
        <v>1.585505252011209</v>
      </c>
      <c r="G3147">
        <f>LN(F3147/参数实验室!$E$58)/参数实验室!$E$59</f>
        <v>5.1376845293149544E-2</v>
      </c>
      <c r="H3147">
        <f>INDEX(神经网络!$F$10:$BN$70,MATCH(ROUND(G3147*2,1)/2,神经网络!$D$10:$D$70,0),MATCH(ROUND(E3147*2,1)/2,神经网络!$F$8:$BN$8,0))</f>
        <v>-0.22670508087951763</v>
      </c>
      <c r="I3147">
        <f t="shared" si="172"/>
        <v>3332745.2134881262</v>
      </c>
      <c r="J3147">
        <f t="shared" si="173"/>
        <v>1578.0304261601655</v>
      </c>
      <c r="K3147">
        <f t="shared" si="174"/>
        <v>2111.9651169196545</v>
      </c>
    </row>
    <row r="3148" spans="1:11">
      <c r="A3148" s="862">
        <v>43551</v>
      </c>
      <c r="B3148">
        <v>4068.803617</v>
      </c>
      <c r="C3148">
        <v>6246.8647140000003</v>
      </c>
      <c r="D3148">
        <v>0.930396</v>
      </c>
      <c r="E3148">
        <f>LN(D3148/参数实验室!$E$53)/参数实验室!$E$55</f>
        <v>-0.77808156459222222</v>
      </c>
      <c r="F3148">
        <f t="shared" si="175"/>
        <v>1.5353075011779318</v>
      </c>
      <c r="G3148">
        <f>LN(F3148/参数实验室!$E$58)/参数实验室!$E$59</f>
        <v>3.4491010061940094E-2</v>
      </c>
      <c r="H3148">
        <f>INDEX(神经网络!$F$10:$BN$70,MATCH(ROUND(G3148*2,1)/2,神经网络!$D$10:$D$70,0),MATCH(ROUND(E3148*2,1)/2,神经网络!$F$8:$BN$8,0))</f>
        <v>-0.22670508087951763</v>
      </c>
      <c r="I3148">
        <f t="shared" si="172"/>
        <v>3310945.9810177162</v>
      </c>
      <c r="J3148">
        <f t="shared" si="173"/>
        <v>1623.559960496385</v>
      </c>
      <c r="K3148">
        <f t="shared" si="174"/>
        <v>2039.3124132018088</v>
      </c>
    </row>
    <row r="3149" spans="1:11">
      <c r="A3149" s="862">
        <v>43552</v>
      </c>
      <c r="B3149">
        <v>4080.9364580000001</v>
      </c>
      <c r="C3149">
        <v>6312.8180380000003</v>
      </c>
      <c r="D3149">
        <v>0.92674900000000004</v>
      </c>
      <c r="E3149">
        <f>LN(D3149/参数实验室!$E$53)/参数实验室!$E$55</f>
        <v>-0.7827150914428983</v>
      </c>
      <c r="F3149">
        <f t="shared" si="175"/>
        <v>1.5469042713529062</v>
      </c>
      <c r="G3149">
        <f>LN(F3149/参数实验室!$E$58)/参数实验室!$E$59</f>
        <v>3.8440537793144672E-2</v>
      </c>
      <c r="H3149">
        <f>INDEX(神经网络!$F$10:$BN$70,MATCH(ROUND(G3149*2,1)/2,神经网络!$D$10:$D$70,0),MATCH(ROUND(E3149*2,1)/2,神经网络!$F$8:$BN$8,0))</f>
        <v>-0.22670508087951763</v>
      </c>
      <c r="I3149">
        <f t="shared" si="172"/>
        <v>3308707.7282711426</v>
      </c>
      <c r="J3149">
        <f t="shared" si="173"/>
        <v>1628.4012840668731</v>
      </c>
      <c r="K3149">
        <f t="shared" si="174"/>
        <v>2031.874919680587</v>
      </c>
    </row>
    <row r="3150" spans="1:11">
      <c r="A3150" s="862">
        <v>43553</v>
      </c>
      <c r="B3150">
        <v>4094.8752089999998</v>
      </c>
      <c r="C3150">
        <v>6289.2423449999997</v>
      </c>
      <c r="D3150">
        <v>0.94438900000000003</v>
      </c>
      <c r="E3150">
        <f>LN(D3150/参数实验室!$E$53)/参数实验室!$E$55</f>
        <v>-0.7604703785609106</v>
      </c>
      <c r="F3150">
        <f t="shared" si="175"/>
        <v>1.5358813209196382</v>
      </c>
      <c r="G3150">
        <f>LN(F3150/参数实验室!$E$58)/参数实验室!$E$59</f>
        <v>3.4687137120473395E-2</v>
      </c>
      <c r="H3150">
        <f>INDEX(神经网络!$F$10:$BN$70,MATCH(ROUND(G3150*2,1)/2,神经网络!$D$10:$D$70,0),MATCH(ROUND(E3150*2,1)/2,神经网络!$F$8:$BN$8,0))</f>
        <v>-0.2547938104040367</v>
      </c>
      <c r="I3150">
        <f t="shared" si="172"/>
        <v>3306145.7013627426</v>
      </c>
      <c r="J3150">
        <f t="shared" si="173"/>
        <v>1633.9632133593991</v>
      </c>
      <c r="K3150">
        <f t="shared" si="174"/>
        <v>2023.3905355588552</v>
      </c>
    </row>
    <row r="3151" spans="1:11">
      <c r="A3151" s="862">
        <v>43554</v>
      </c>
      <c r="B3151">
        <v>4087.5367219999998</v>
      </c>
      <c r="C3151">
        <v>6338.3992939999998</v>
      </c>
      <c r="D3151">
        <v>0.94496500000000005</v>
      </c>
      <c r="E3151">
        <f>LN(D3151/参数实验室!$E$53)/参数实验室!$E$55</f>
        <v>-0.75975104497961155</v>
      </c>
      <c r="F3151">
        <f t="shared" si="175"/>
        <v>1.5506647952262727</v>
      </c>
      <c r="G3151">
        <f>LN(F3151/参数实验室!$E$58)/参数实验室!$E$59</f>
        <v>3.9714909460914265E-2</v>
      </c>
      <c r="H3151">
        <f>INDEX(神经网络!$F$10:$BN$70,MATCH(ROUND(G3151*2,1)/2,神经网络!$D$10:$D$70,0),MATCH(ROUND(E3151*2,1)/2,神经网络!$F$8:$BN$8,0))</f>
        <v>-0.2547938104040367</v>
      </c>
      <c r="I3151">
        <f t="shared" si="172"/>
        <v>3307655.3529245188</v>
      </c>
      <c r="J3151">
        <f t="shared" si="173"/>
        <v>1631.0349634890827</v>
      </c>
      <c r="K3151">
        <f t="shared" si="174"/>
        <v>2027.9487729979974</v>
      </c>
    </row>
    <row r="3152" spans="1:11">
      <c r="A3152" s="862">
        <v>43555</v>
      </c>
      <c r="B3152">
        <v>4110.5398379999997</v>
      </c>
      <c r="C3152">
        <v>6440.6117539999996</v>
      </c>
      <c r="D3152">
        <v>0.94641900000000001</v>
      </c>
      <c r="E3152">
        <f>LN(D3152/参数实验室!$E$53)/参数实验室!$E$55</f>
        <v>-0.75793717581856557</v>
      </c>
      <c r="F3152">
        <f t="shared" si="175"/>
        <v>1.5668530187834662</v>
      </c>
      <c r="G3152">
        <f>LN(F3152/参数实验室!$E$58)/参数实验室!$E$59</f>
        <v>4.5165740190937581E-2</v>
      </c>
      <c r="H3152">
        <f>INDEX(神经网络!$F$10:$BN$70,MATCH(ROUND(G3152*2,1)/2,神经网络!$D$10:$D$70,0),MATCH(ROUND(E3152*2,1)/2,神经网络!$F$8:$BN$8,0))</f>
        <v>-0.2547938104040367</v>
      </c>
      <c r="I3152">
        <f t="shared" si="172"/>
        <v>3302912.5603968217</v>
      </c>
      <c r="J3152">
        <f t="shared" si="173"/>
        <v>1640.2138134950678</v>
      </c>
      <c r="K3152">
        <f t="shared" si="174"/>
        <v>2013.7085380099159</v>
      </c>
    </row>
    <row r="3153" spans="1:11">
      <c r="A3153" s="862">
        <v>43556</v>
      </c>
      <c r="B3153">
        <v>4130.4415179999996</v>
      </c>
      <c r="C3153">
        <v>6425.0015720000001</v>
      </c>
      <c r="D3153">
        <v>0.95655100000000004</v>
      </c>
      <c r="E3153">
        <f>LN(D3153/参数实验室!$E$53)/参数实验室!$E$55</f>
        <v>-0.74537431584574498</v>
      </c>
      <c r="F3153">
        <f t="shared" si="175"/>
        <v>1.5555241598266349</v>
      </c>
      <c r="G3153">
        <f>LN(F3153/参数实验室!$E$58)/参数实验室!$E$59</f>
        <v>4.1357088526560989E-2</v>
      </c>
      <c r="H3153">
        <f>INDEX(神经网络!$F$10:$BN$70,MATCH(ROUND(G3153*2,1)/2,神经网络!$D$10:$D$70,0),MATCH(ROUND(E3153*2,1)/2,神经网络!$F$8:$BN$8,0))</f>
        <v>-0.2547938104040367</v>
      </c>
      <c r="I3153">
        <f t="shared" si="172"/>
        <v>3298838.0368914143</v>
      </c>
      <c r="J3153">
        <f t="shared" si="173"/>
        <v>1648.1551087346832</v>
      </c>
      <c r="K3153">
        <f t="shared" si="174"/>
        <v>2001.5337266551257</v>
      </c>
    </row>
    <row r="3154" spans="1:11">
      <c r="A3154" s="862">
        <v>43557</v>
      </c>
      <c r="B3154">
        <v>4761.414745</v>
      </c>
      <c r="C3154">
        <v>6379.2260390000001</v>
      </c>
      <c r="D3154">
        <v>1.1289199999999999</v>
      </c>
      <c r="E3154">
        <f>LN(D3154/参数实验室!$E$53)/参数实验室!$E$55</f>
        <v>-0.54990973619434302</v>
      </c>
      <c r="F3154">
        <f t="shared" si="175"/>
        <v>1.3397753358282591</v>
      </c>
      <c r="G3154">
        <f>LN(F3154/参数实验室!$E$58)/参数实验室!$E$59</f>
        <v>-3.7009198794938143E-2</v>
      </c>
      <c r="H3154">
        <f>INDEX(神经网络!$F$10:$BN$70,MATCH(ROUND(G3154*2,1)/2,神经网络!$D$10:$D$70,0),MATCH(ROUND(E3154*2,1)/2,神经网络!$F$8:$BN$8,0))</f>
        <v>-0.40139588355012412</v>
      </c>
      <c r="I3154">
        <f t="shared" si="172"/>
        <v>3170438.2444573441</v>
      </c>
      <c r="J3154">
        <f t="shared" si="173"/>
        <v>1899.9300686325319</v>
      </c>
      <c r="K3154">
        <f t="shared" si="174"/>
        <v>1668.713126235881</v>
      </c>
    </row>
    <row r="3155" spans="1:11">
      <c r="A3155" s="862">
        <v>43558</v>
      </c>
      <c r="B3155">
        <v>4958.7761810000002</v>
      </c>
      <c r="C3155">
        <v>6359.579393</v>
      </c>
      <c r="D3155">
        <v>1.14052</v>
      </c>
      <c r="E3155">
        <f>LN(D3155/参数实验室!$E$53)/参数实验室!$E$55</f>
        <v>-0.53784926593489812</v>
      </c>
      <c r="F3155">
        <f t="shared" si="175"/>
        <v>1.2824897032794713</v>
      </c>
      <c r="G3155">
        <f>LN(F3155/参数实验室!$E$58)/参数实验室!$E$59</f>
        <v>-5.9944622777638845E-2</v>
      </c>
      <c r="H3155">
        <f>INDEX(神经网络!$F$10:$BN$70,MATCH(ROUND(G3155*2,1)/2,神经网络!$D$10:$D$70,0),MATCH(ROUND(E3155*2,1)/2,神经网络!$F$8:$BN$8,0))</f>
        <v>-0.40139588355012412</v>
      </c>
      <c r="I3155">
        <f t="shared" si="172"/>
        <v>3117688.7263603951</v>
      </c>
      <c r="J3155">
        <f t="shared" si="173"/>
        <v>1978.6824871313943</v>
      </c>
      <c r="K3155">
        <f t="shared" si="174"/>
        <v>1575.638712444603</v>
      </c>
    </row>
    <row r="3156" spans="1:11">
      <c r="A3156" s="862">
        <v>43559</v>
      </c>
      <c r="B3156">
        <v>4972.1930270000003</v>
      </c>
      <c r="C3156">
        <v>6400.7135950000002</v>
      </c>
      <c r="D3156">
        <v>1.1283879999999999</v>
      </c>
      <c r="E3156">
        <f>LN(D3156/参数实验室!$E$53)/参数实验室!$E$55</f>
        <v>-0.55046582223790796</v>
      </c>
      <c r="F3156">
        <f t="shared" si="175"/>
        <v>1.2873019129070107</v>
      </c>
      <c r="G3156">
        <f>LN(F3156/参数实验室!$E$58)/参数实验室!$E$59</f>
        <v>-5.7978929827649434E-2</v>
      </c>
      <c r="H3156">
        <f>INDEX(神经网络!$F$10:$BN$70,MATCH(ROUND(G3156*2,1)/2,神经网络!$D$10:$D$70,0),MATCH(ROUND(E3156*2,1)/2,神经网络!$F$8:$BN$8,0))</f>
        <v>-0.40139588355012412</v>
      </c>
      <c r="I3156">
        <f t="shared" si="172"/>
        <v>3114302.768137191</v>
      </c>
      <c r="J3156">
        <f t="shared" si="173"/>
        <v>1984.0361625633402</v>
      </c>
      <c r="K3156">
        <f t="shared" si="174"/>
        <v>1569.6804458007286</v>
      </c>
    </row>
    <row r="3157" spans="1:11">
      <c r="A3157" s="862">
        <v>43560</v>
      </c>
      <c r="B3157">
        <v>4975.5920980000001</v>
      </c>
      <c r="C3157">
        <v>6273.7611900000002</v>
      </c>
      <c r="D3157">
        <v>1.156145</v>
      </c>
      <c r="E3157">
        <f>LN(D3157/参数实验室!$E$53)/参数实验室!$E$55</f>
        <v>-0.52179648605772044</v>
      </c>
      <c r="F3157">
        <f t="shared" si="175"/>
        <v>1.2609074591387455</v>
      </c>
      <c r="G3157">
        <f>LN(F3157/参数实验室!$E$58)/参数实验室!$E$59</f>
        <v>-6.8852236701317696E-2</v>
      </c>
      <c r="H3157">
        <f>INDEX(神经网络!$F$10:$BN$70,MATCH(ROUND(G3157*2,1)/2,神经网络!$D$10:$D$70,0),MATCH(ROUND(E3157*2,1)/2,神经网络!$F$8:$BN$8,0))</f>
        <v>-0.35841206918541058</v>
      </c>
      <c r="I3157">
        <f t="shared" si="172"/>
        <v>3113448.2013651961</v>
      </c>
      <c r="J3157">
        <f t="shared" si="173"/>
        <v>1985.3924815450248</v>
      </c>
      <c r="K3157">
        <f t="shared" si="174"/>
        <v>1568.1776929780265</v>
      </c>
    </row>
    <row r="3158" spans="1:11">
      <c r="A3158" s="862">
        <v>43561</v>
      </c>
      <c r="B3158">
        <v>5002.5501169999998</v>
      </c>
      <c r="C3158">
        <v>6288.4978270000001</v>
      </c>
      <c r="D3158">
        <v>1.158417</v>
      </c>
      <c r="E3158">
        <f>LN(D3158/参数实验室!$E$53)/参数实验室!$E$55</f>
        <v>-0.519480367300725</v>
      </c>
      <c r="F3158">
        <f t="shared" si="175"/>
        <v>1.2570584361823796</v>
      </c>
      <c r="G3158">
        <f>LN(F3158/参数实验室!$E$58)/参数实验室!$E$59</f>
        <v>-7.0456846865281572E-2</v>
      </c>
      <c r="H3158">
        <f>INDEX(神经网络!$F$10:$BN$70,MATCH(ROUND(G3158*2,1)/2,神经网络!$D$10:$D$70,0),MATCH(ROUND(E3158*2,1)/2,神经网络!$F$8:$BN$8,0))</f>
        <v>-0.35841206918541058</v>
      </c>
      <c r="I3158">
        <f t="shared" si="172"/>
        <v>3107402.210647637</v>
      </c>
      <c r="J3158">
        <f t="shared" si="173"/>
        <v>1996.1494421611214</v>
      </c>
      <c r="K3158">
        <f t="shared" si="174"/>
        <v>1556.6981835204799</v>
      </c>
    </row>
    <row r="3159" spans="1:11">
      <c r="A3159" s="862">
        <v>43562</v>
      </c>
      <c r="B3159">
        <v>5145.9638349999996</v>
      </c>
      <c r="C3159">
        <v>6311.8644420000001</v>
      </c>
      <c r="D3159">
        <v>1.1912119999999999</v>
      </c>
      <c r="E3159">
        <f>LN(D3159/参数实验室!$E$53)/参数实验室!$E$55</f>
        <v>-0.48654536321168645</v>
      </c>
      <c r="F3159">
        <f t="shared" si="175"/>
        <v>1.2265660320172072</v>
      </c>
      <c r="G3159">
        <f>LN(F3159/参数实验室!$E$58)/参数实验室!$E$59</f>
        <v>-8.3345160703573354E-2</v>
      </c>
      <c r="H3159">
        <f>INDEX(神经网络!$F$10:$BN$70,MATCH(ROUND(G3159*2,1)/2,神经网络!$D$10:$D$70,0),MATCH(ROUND(E3159*2,1)/2,神经网络!$F$8:$BN$8,0))</f>
        <v>-0.45643122421880272</v>
      </c>
      <c r="I3159">
        <f t="shared" ref="I3159:I3222" si="176">I3158*(1+(B3159-B3158)/B3158*H3158)</f>
        <v>3075473.6498486716</v>
      </c>
      <c r="J3159">
        <f t="shared" ref="J3159:J3222" si="177">J3158*B3159/B3158</f>
        <v>2053.3752982722099</v>
      </c>
      <c r="K3159">
        <f t="shared" ref="K3159:K3222" si="178">I3159/J3159</f>
        <v>1497.7649981649702</v>
      </c>
    </row>
    <row r="3160" spans="1:11">
      <c r="A3160" s="862">
        <v>43563</v>
      </c>
      <c r="B3160">
        <v>5212.6069269999998</v>
      </c>
      <c r="C3160">
        <v>6271.318534</v>
      </c>
      <c r="D3160">
        <v>1.211792</v>
      </c>
      <c r="E3160">
        <f>LN(D3160/参数实验室!$E$53)/参数实验室!$E$55</f>
        <v>-0.46633739402695912</v>
      </c>
      <c r="F3160">
        <f t="shared" si="175"/>
        <v>1.2031059740024015</v>
      </c>
      <c r="G3160">
        <f>LN(F3160/参数实验室!$E$58)/参数实验室!$E$59</f>
        <v>-9.3481087649700589E-2</v>
      </c>
      <c r="H3160">
        <f>INDEX(神经网络!$F$10:$BN$70,MATCH(ROUND(G3160*2,1)/2,神经网络!$D$10:$D$70,0),MATCH(ROUND(E3160*2,1)/2,神经网络!$F$8:$BN$8,0))</f>
        <v>-0.41726090965651258</v>
      </c>
      <c r="I3160">
        <f t="shared" si="176"/>
        <v>3057294.4080619188</v>
      </c>
      <c r="J3160">
        <f t="shared" si="177"/>
        <v>2079.9676497346413</v>
      </c>
      <c r="K3160">
        <f t="shared" si="178"/>
        <v>1469.8759417974425</v>
      </c>
    </row>
    <row r="3161" spans="1:11">
      <c r="A3161" s="862">
        <v>43564</v>
      </c>
      <c r="B3161">
        <v>5192.9339360000004</v>
      </c>
      <c r="C3161">
        <v>6290.2045429999998</v>
      </c>
      <c r="D3161">
        <v>1.190998</v>
      </c>
      <c r="E3161">
        <f>LN(D3161/参数实验室!$E$53)/参数实验室!$E$55</f>
        <v>-0.48675732369786456</v>
      </c>
      <c r="F3161">
        <f t="shared" si="175"/>
        <v>1.2113007060215371</v>
      </c>
      <c r="G3161">
        <f>LN(F3161/参数实验室!$E$58)/参数实验室!$E$59</f>
        <v>-8.991826222865193E-2</v>
      </c>
      <c r="H3161">
        <f>INDEX(神经网络!$F$10:$BN$70,MATCH(ROUND(G3161*2,1)/2,神经网络!$D$10:$D$70,0),MATCH(ROUND(E3161*2,1)/2,神经网络!$F$8:$BN$8,0))</f>
        <v>-0.45643122421880272</v>
      </c>
      <c r="I3161">
        <f t="shared" si="176"/>
        <v>3062109.0099180336</v>
      </c>
      <c r="J3161">
        <f t="shared" si="177"/>
        <v>2072.1176074378454</v>
      </c>
      <c r="K3161">
        <f t="shared" si="178"/>
        <v>1477.7679601421387</v>
      </c>
    </row>
    <row r="3162" spans="1:11">
      <c r="A3162" s="862">
        <v>43565</v>
      </c>
      <c r="B3162">
        <v>5248.011418</v>
      </c>
      <c r="C3162">
        <v>6266.7881260000004</v>
      </c>
      <c r="D3162">
        <v>1.216513</v>
      </c>
      <c r="E3162">
        <f>LN(D3162/参数实验室!$E$53)/参数实验室!$E$55</f>
        <v>-0.46175014318158797</v>
      </c>
      <c r="F3162">
        <f t="shared" si="175"/>
        <v>1.1941262369410492</v>
      </c>
      <c r="G3162">
        <f>LN(F3162/参数实验室!$E$58)/参数实验室!$E$59</f>
        <v>-9.7413183443346235E-2</v>
      </c>
      <c r="H3162">
        <f>INDEX(神经网络!$F$10:$BN$70,MATCH(ROUND(G3162*2,1)/2,神经网络!$D$10:$D$70,0),MATCH(ROUND(E3162*2,1)/2,神经网络!$F$8:$BN$8,0))</f>
        <v>-0.41726090965651258</v>
      </c>
      <c r="I3162">
        <f t="shared" si="176"/>
        <v>3047285.2875129865</v>
      </c>
      <c r="J3162">
        <f t="shared" si="177"/>
        <v>2094.0949754598714</v>
      </c>
      <c r="K3162">
        <f t="shared" si="178"/>
        <v>1455.1800769417302</v>
      </c>
    </row>
    <row r="3163" spans="1:11">
      <c r="A3163" s="862">
        <v>43566</v>
      </c>
      <c r="B3163">
        <v>5028.1287000000002</v>
      </c>
      <c r="C3163">
        <v>6209.9840029999996</v>
      </c>
      <c r="D3163">
        <v>1.156954</v>
      </c>
      <c r="E3163">
        <f>LN(D3163/参数实验室!$E$53)/参数实验室!$E$55</f>
        <v>-0.52097125513306974</v>
      </c>
      <c r="F3163">
        <f t="shared" si="175"/>
        <v>1.23504873751541</v>
      </c>
      <c r="G3163">
        <f>LN(F3163/参数实验室!$E$58)/参数实验室!$E$59</f>
        <v>-7.97278604214572E-2</v>
      </c>
      <c r="H3163">
        <f>INDEX(神经网络!$F$10:$BN$70,MATCH(ROUND(G3163*2,1)/2,神经网络!$D$10:$D$70,0),MATCH(ROUND(E3163*2,1)/2,神经网络!$F$8:$BN$8,0))</f>
        <v>-0.45643122421880272</v>
      </c>
      <c r="I3163">
        <f t="shared" si="176"/>
        <v>3100559.512542468</v>
      </c>
      <c r="J3163">
        <f t="shared" si="177"/>
        <v>2006.3559714297053</v>
      </c>
      <c r="K3163">
        <f t="shared" si="178"/>
        <v>1545.368596945958</v>
      </c>
    </row>
    <row r="3164" spans="1:11">
      <c r="A3164" s="862">
        <v>43567</v>
      </c>
      <c r="B3164">
        <v>5045.3879999999999</v>
      </c>
      <c r="C3164">
        <v>6145.524915</v>
      </c>
      <c r="D3164">
        <v>1.1636850000000001</v>
      </c>
      <c r="E3164">
        <f>LN(D3164/参数实验室!$E$53)/参数实验室!$E$55</f>
        <v>-0.51412750101713789</v>
      </c>
      <c r="F3164">
        <f t="shared" si="175"/>
        <v>1.218048030201047</v>
      </c>
      <c r="G3164">
        <f>LN(F3164/参数实验室!$E$58)/参数实验室!$E$59</f>
        <v>-8.7002773456756416E-2</v>
      </c>
      <c r="H3164">
        <f>INDEX(神经网络!$F$10:$BN$70,MATCH(ROUND(G3164*2,1)/2,神经网络!$D$10:$D$70,0),MATCH(ROUND(E3164*2,1)/2,神经网络!$F$8:$BN$8,0))</f>
        <v>-0.45643122421880272</v>
      </c>
      <c r="I3164">
        <f t="shared" si="176"/>
        <v>3095701.7955373367</v>
      </c>
      <c r="J3164">
        <f t="shared" si="177"/>
        <v>2013.2428873548477</v>
      </c>
      <c r="K3164">
        <f t="shared" si="178"/>
        <v>1537.6693070574838</v>
      </c>
    </row>
    <row r="3165" spans="1:11">
      <c r="A3165" s="862">
        <v>43568</v>
      </c>
      <c r="B3165">
        <v>5069.7887000000001</v>
      </c>
      <c r="C3165">
        <v>6230.785586</v>
      </c>
      <c r="D3165">
        <v>1.1615660000000001</v>
      </c>
      <c r="E3165">
        <f>LN(D3165/参数实验室!$E$53)/参数实验室!$E$55</f>
        <v>-0.51627771862031668</v>
      </c>
      <c r="F3165">
        <f t="shared" si="175"/>
        <v>1.2290030126896609</v>
      </c>
      <c r="G3165">
        <f>LN(F3165/参数实验室!$E$58)/参数实验室!$E$59</f>
        <v>-8.2303398443596104E-2</v>
      </c>
      <c r="H3165">
        <f>INDEX(神经网络!$F$10:$BN$70,MATCH(ROUND(G3165*2,1)/2,神经网络!$D$10:$D$70,0),MATCH(ROUND(E3165*2,1)/2,神经网络!$F$8:$BN$8,0))</f>
        <v>-0.45643122421880272</v>
      </c>
      <c r="I3165">
        <f t="shared" si="176"/>
        <v>3088868.3115485734</v>
      </c>
      <c r="J3165">
        <f t="shared" si="177"/>
        <v>2022.9794102390101</v>
      </c>
      <c r="K3165">
        <f t="shared" si="178"/>
        <v>1526.8906326553424</v>
      </c>
    </row>
    <row r="3166" spans="1:11">
      <c r="A3166" s="862">
        <v>43569</v>
      </c>
      <c r="B3166">
        <v>5066.5275000000001</v>
      </c>
      <c r="C3166">
        <v>6364.7977010000004</v>
      </c>
      <c r="D3166">
        <v>1.1813530000000001</v>
      </c>
      <c r="E3166">
        <f>LN(D3166/参数实验室!$E$53)/参数实验室!$E$55</f>
        <v>-0.49635015606684146</v>
      </c>
      <c r="F3166">
        <f t="shared" si="175"/>
        <v>1.2562445779678488</v>
      </c>
      <c r="G3166">
        <f>LN(F3166/参数实验室!$E$58)/参数实验室!$E$59</f>
        <v>-7.0796763530257642E-2</v>
      </c>
      <c r="H3166">
        <f>INDEX(神经网络!$F$10:$BN$70,MATCH(ROUND(G3166*2,1)/2,神经网络!$D$10:$D$70,0),MATCH(ROUND(E3166*2,1)/2,神经网络!$F$8:$BN$8,0))</f>
        <v>-0.35841206918541058</v>
      </c>
      <c r="I3166">
        <f t="shared" si="176"/>
        <v>3089775.2176307691</v>
      </c>
      <c r="J3166">
        <f t="shared" si="177"/>
        <v>2021.6781054227617</v>
      </c>
      <c r="K3166">
        <f t="shared" si="178"/>
        <v>1528.3220456031268</v>
      </c>
    </row>
    <row r="3167" spans="1:11">
      <c r="A3167" s="862">
        <v>43570</v>
      </c>
      <c r="B3167">
        <v>5140.3552</v>
      </c>
      <c r="C3167">
        <v>6445.4436750000004</v>
      </c>
      <c r="D3167">
        <v>1.1555530000000001</v>
      </c>
      <c r="E3167">
        <f>LN(D3167/参数实验室!$E$53)/参数实验室!$E$55</f>
        <v>-0.52240072928992387</v>
      </c>
      <c r="F3167">
        <f t="shared" si="175"/>
        <v>1.2538907184857577</v>
      </c>
      <c r="G3167">
        <f>LN(F3167/参数实验室!$E$58)/参数实验室!$E$59</f>
        <v>-7.1781119257932749E-2</v>
      </c>
      <c r="H3167">
        <f>INDEX(神经网络!$F$10:$BN$70,MATCH(ROUND(G3167*2,1)/2,神经网络!$D$10:$D$70,0),MATCH(ROUND(E3167*2,1)/2,神经网络!$F$8:$BN$8,0))</f>
        <v>-0.35841206918541058</v>
      </c>
      <c r="I3167">
        <f t="shared" si="176"/>
        <v>3073638.37938448</v>
      </c>
      <c r="J3167">
        <f t="shared" si="177"/>
        <v>2051.1373049758522</v>
      </c>
      <c r="K3167">
        <f t="shared" si="178"/>
        <v>1498.5044501546256</v>
      </c>
    </row>
    <row r="3168" spans="1:11">
      <c r="A3168" s="862">
        <v>43571</v>
      </c>
      <c r="B3168">
        <v>5064.6653159999996</v>
      </c>
      <c r="C3168">
        <v>6451.9532149999995</v>
      </c>
      <c r="D3168">
        <v>1.1922410000000001</v>
      </c>
      <c r="E3168">
        <f>LN(D3168/参数实验室!$E$53)/参数实验室!$E$55</f>
        <v>-0.48552670149402682</v>
      </c>
      <c r="F3168">
        <f t="shared" si="175"/>
        <v>1.2739150195408491</v>
      </c>
      <c r="G3168">
        <f>LN(F3168/参数实验室!$E$58)/参数实验室!$E$59</f>
        <v>-6.346556315610713E-2</v>
      </c>
      <c r="H3168">
        <f>INDEX(神经网络!$F$10:$BN$70,MATCH(ROUND(G3168*2,1)/2,神经网络!$D$10:$D$70,0),MATCH(ROUND(E3168*2,1)/2,神经网络!$F$8:$BN$8,0))</f>
        <v>-0.35841206918541058</v>
      </c>
      <c r="I3168">
        <f t="shared" si="176"/>
        <v>3089859.4720718809</v>
      </c>
      <c r="J3168">
        <f t="shared" si="177"/>
        <v>2020.9350448904604</v>
      </c>
      <c r="K3168">
        <f t="shared" si="178"/>
        <v>1528.9256722446312</v>
      </c>
    </row>
    <row r="3169" spans="1:11">
      <c r="A3169" s="862">
        <v>43572</v>
      </c>
      <c r="B3169">
        <v>5201.1373350000003</v>
      </c>
      <c r="C3169">
        <v>6556.4007369999999</v>
      </c>
      <c r="D3169">
        <v>1.1961379999999999</v>
      </c>
      <c r="E3169">
        <f>LN(D3169/参数实验室!$E$53)/参数实验室!$E$55</f>
        <v>-0.4816768079287978</v>
      </c>
      <c r="F3169">
        <f t="shared" si="175"/>
        <v>1.2605705857601623</v>
      </c>
      <c r="G3169">
        <f>LN(F3169/参数实验室!$E$58)/参数实验室!$E$59</f>
        <v>-6.89924793309655E-2</v>
      </c>
      <c r="H3169">
        <f>INDEX(神经网络!$F$10:$BN$70,MATCH(ROUND(G3169*2,1)/2,神经网络!$D$10:$D$70,0),MATCH(ROUND(E3169*2,1)/2,神经网络!$F$8:$BN$8,0))</f>
        <v>-0.35841206918541058</v>
      </c>
      <c r="I3169">
        <f t="shared" si="176"/>
        <v>3060018.4139311234</v>
      </c>
      <c r="J3169">
        <f t="shared" si="177"/>
        <v>2075.3909800087717</v>
      </c>
      <c r="K3169">
        <f t="shared" si="178"/>
        <v>1474.429851245759</v>
      </c>
    </row>
    <row r="3170" spans="1:11">
      <c r="A3170" s="862">
        <v>43573</v>
      </c>
      <c r="B3170">
        <v>5241.9361870000002</v>
      </c>
      <c r="C3170">
        <v>6672.463162</v>
      </c>
      <c r="D3170">
        <v>1.207657</v>
      </c>
      <c r="E3170">
        <f>LN(D3170/参数实验室!$E$53)/参数实验室!$E$55</f>
        <v>-0.47036995219495886</v>
      </c>
      <c r="F3170">
        <f t="shared" si="175"/>
        <v>1.2729004940097719</v>
      </c>
      <c r="G3170">
        <f>LN(F3170/参数实验室!$E$58)/参数实验室!$E$59</f>
        <v>-6.3883715041964065E-2</v>
      </c>
      <c r="H3170">
        <f>INDEX(神经网络!$F$10:$BN$70,MATCH(ROUND(G3170*2,1)/2,神经网络!$D$10:$D$70,0),MATCH(ROUND(E3170*2,1)/2,神经网络!$F$8:$BN$8,0))</f>
        <v>-0.31511370059007415</v>
      </c>
      <c r="I3170">
        <f t="shared" si="176"/>
        <v>3051415.2878576759</v>
      </c>
      <c r="J3170">
        <f t="shared" si="177"/>
        <v>2091.6707980527444</v>
      </c>
      <c r="K3170">
        <f t="shared" si="178"/>
        <v>1458.8410808710494</v>
      </c>
    </row>
    <row r="3171" spans="1:11">
      <c r="A3171" s="862">
        <v>43574</v>
      </c>
      <c r="B3171">
        <v>5260.8686719999996</v>
      </c>
      <c r="C3171">
        <v>6716.396855</v>
      </c>
      <c r="D3171">
        <v>1.207198</v>
      </c>
      <c r="E3171">
        <f>LN(D3171/参数实验室!$E$53)/参数实验室!$E$55</f>
        <v>-0.47081843191362055</v>
      </c>
      <c r="F3171">
        <f t="shared" si="175"/>
        <v>1.2766706933299399</v>
      </c>
      <c r="G3171">
        <f>LN(F3171/参数实验室!$E$58)/参数实验室!$E$59</f>
        <v>-6.2331449462082071E-2</v>
      </c>
      <c r="H3171">
        <f>INDEX(神经网络!$F$10:$BN$70,MATCH(ROUND(G3171*2,1)/2,神经网络!$D$10:$D$70,0),MATCH(ROUND(E3171*2,1)/2,神经网络!$F$8:$BN$8,0))</f>
        <v>-0.31511370059007415</v>
      </c>
      <c r="I3171">
        <f t="shared" si="176"/>
        <v>3047942.4500940344</v>
      </c>
      <c r="J3171">
        <f t="shared" si="177"/>
        <v>2099.2253589242177</v>
      </c>
      <c r="K3171">
        <f t="shared" si="178"/>
        <v>1451.9367523532596</v>
      </c>
    </row>
    <row r="3172" spans="1:11">
      <c r="A3172" s="862">
        <v>43575</v>
      </c>
      <c r="B3172">
        <v>5300.6820850000004</v>
      </c>
      <c r="C3172">
        <v>6774.4681860000001</v>
      </c>
      <c r="D3172">
        <v>1.2124649999999999</v>
      </c>
      <c r="E3172">
        <f>LN(D3172/参数实验室!$E$53)/参数实验室!$E$55</f>
        <v>-0.46568236945358293</v>
      </c>
      <c r="F3172">
        <f t="shared" si="175"/>
        <v>1.2780370671862318</v>
      </c>
      <c r="G3172">
        <f>LN(F3172/参数实验室!$E$58)/参数实验室!$E$59</f>
        <v>-6.1770017800659327E-2</v>
      </c>
      <c r="H3172">
        <f>INDEX(神经网络!$F$10:$BN$70,MATCH(ROUND(G3172*2,1)/2,神经网络!$D$10:$D$70,0),MATCH(ROUND(E3172*2,1)/2,神经网络!$F$8:$BN$8,0))</f>
        <v>-0.31511370059007415</v>
      </c>
      <c r="I3172">
        <f t="shared" si="176"/>
        <v>3040673.9299732605</v>
      </c>
      <c r="J3172">
        <f t="shared" si="177"/>
        <v>2115.1119608156032</v>
      </c>
      <c r="K3172">
        <f t="shared" si="178"/>
        <v>1437.5947875594982</v>
      </c>
    </row>
    <row r="3173" spans="1:11">
      <c r="A3173" s="862">
        <v>43576</v>
      </c>
      <c r="B3173">
        <v>5234.1329009999999</v>
      </c>
      <c r="C3173">
        <v>6772.2396170000002</v>
      </c>
      <c r="D3173">
        <v>1.2083550000000001</v>
      </c>
      <c r="E3173">
        <f>LN(D3173/参数实验室!$E$53)/参数实验室!$E$55</f>
        <v>-0.46968827694897214</v>
      </c>
      <c r="F3173">
        <f t="shared" si="175"/>
        <v>1.2938608447840787</v>
      </c>
      <c r="G3173">
        <f>LN(F3173/参数实验室!$E$58)/参数实验室!$E$59</f>
        <v>-5.5311535597513888E-2</v>
      </c>
      <c r="H3173">
        <f>INDEX(神经网络!$F$10:$BN$70,MATCH(ROUND(G3173*2,1)/2,神经网络!$D$10:$D$70,0),MATCH(ROUND(E3173*2,1)/2,神经网络!$F$8:$BN$8,0))</f>
        <v>-0.31511370059007415</v>
      </c>
      <c r="I3173">
        <f t="shared" si="176"/>
        <v>3052703.4448500853</v>
      </c>
      <c r="J3173">
        <f t="shared" si="177"/>
        <v>2088.5570811220555</v>
      </c>
      <c r="K3173">
        <f t="shared" si="178"/>
        <v>1461.6327571042743</v>
      </c>
    </row>
    <row r="3174" spans="1:11">
      <c r="A3174" s="862">
        <v>43577</v>
      </c>
      <c r="B3174">
        <v>5309.7062519999999</v>
      </c>
      <c r="C3174">
        <v>6826.2348679999996</v>
      </c>
      <c r="D3174">
        <v>1.227946</v>
      </c>
      <c r="E3174">
        <f>LN(D3174/参数实验室!$E$53)/参数实验室!$E$55</f>
        <v>-0.45071439482823944</v>
      </c>
      <c r="F3174">
        <f t="shared" si="175"/>
        <v>1.285614409540786</v>
      </c>
      <c r="G3174">
        <f>LN(F3174/参数实验室!$E$58)/参数实验室!$E$59</f>
        <v>-5.8667403901795166E-2</v>
      </c>
      <c r="H3174">
        <f>INDEX(神经网络!$F$10:$BN$70,MATCH(ROUND(G3174*2,1)/2,神经网络!$D$10:$D$70,0),MATCH(ROUND(E3174*2,1)/2,神经网络!$F$8:$BN$8,0))</f>
        <v>-0.31511370059007415</v>
      </c>
      <c r="I3174">
        <f t="shared" si="176"/>
        <v>3038814.2894616826</v>
      </c>
      <c r="J3174">
        <f t="shared" si="177"/>
        <v>2118.7128414668141</v>
      </c>
      <c r="K3174">
        <f t="shared" si="178"/>
        <v>1434.273786417356</v>
      </c>
    </row>
    <row r="3175" spans="1:11">
      <c r="A3175" s="862">
        <v>43578</v>
      </c>
      <c r="B3175">
        <v>5542.078176</v>
      </c>
      <c r="C3175">
        <v>6992.0372360000001</v>
      </c>
      <c r="D3175">
        <v>1.2632969999999999</v>
      </c>
      <c r="E3175">
        <f>LN(D3175/参数实验室!$E$53)/参数实验室!$E$55</f>
        <v>-0.41723050223051072</v>
      </c>
      <c r="F3175">
        <f t="shared" si="175"/>
        <v>1.261627319924691</v>
      </c>
      <c r="G3175">
        <f>LN(F3175/参数实验室!$E$58)/参数实验室!$E$59</f>
        <v>-6.8552679400977173E-2</v>
      </c>
      <c r="H3175">
        <f>INDEX(神经网络!$F$10:$BN$70,MATCH(ROUND(G3175*2,1)/2,神经网络!$D$10:$D$70,0),MATCH(ROUND(E3175*2,1)/2,神经网络!$F$8:$BN$8,0))</f>
        <v>-0.26506649628435491</v>
      </c>
      <c r="I3175">
        <f t="shared" si="176"/>
        <v>2996907.4793289294</v>
      </c>
      <c r="J3175">
        <f t="shared" si="177"/>
        <v>2211.4353681018242</v>
      </c>
      <c r="K3175">
        <f t="shared" si="178"/>
        <v>1355.1865555543284</v>
      </c>
    </row>
    <row r="3176" spans="1:11">
      <c r="A3176" s="862">
        <v>43579</v>
      </c>
      <c r="B3176">
        <v>5433.7510350000002</v>
      </c>
      <c r="C3176">
        <v>6921.5737600000002</v>
      </c>
      <c r="D3176">
        <v>1.2389079999999999</v>
      </c>
      <c r="E3176">
        <f>LN(D3176/参数实验室!$E$53)/参数实验室!$E$55</f>
        <v>-0.44022934773140215</v>
      </c>
      <c r="F3176">
        <f t="shared" si="175"/>
        <v>1.2738113534125142</v>
      </c>
      <c r="G3176">
        <f>LN(F3176/参数实验室!$E$58)/参数实验室!$E$59</f>
        <v>-6.3508275424735985E-2</v>
      </c>
      <c r="H3176">
        <f>INDEX(神经网络!$F$10:$BN$70,MATCH(ROUND(G3176*2,1)/2,神经网络!$D$10:$D$70,0),MATCH(ROUND(E3176*2,1)/2,神经网络!$F$8:$BN$8,0))</f>
        <v>-0.31511370059007415</v>
      </c>
      <c r="I3176">
        <f t="shared" si="176"/>
        <v>3012434.6671641199</v>
      </c>
      <c r="J3176">
        <f t="shared" si="177"/>
        <v>2168.2099816447794</v>
      </c>
      <c r="K3176">
        <f t="shared" si="178"/>
        <v>1389.3648182907641</v>
      </c>
    </row>
    <row r="3177" spans="1:11">
      <c r="A3177" s="862">
        <v>43580</v>
      </c>
      <c r="B3177">
        <v>5437.4525389999999</v>
      </c>
      <c r="C3177">
        <v>6880.4575569999997</v>
      </c>
      <c r="D3177">
        <v>1.1703079999999999</v>
      </c>
      <c r="E3177">
        <f>LN(D3177/参数实验室!$E$53)/参数实验室!$E$55</f>
        <v>-0.5074320853010672</v>
      </c>
      <c r="F3177">
        <f t="shared" si="175"/>
        <v>1.26538254957631</v>
      </c>
      <c r="G3177">
        <f>LN(F3177/参数实验室!$E$58)/参数实验室!$E$59</f>
        <v>-6.6992773410929504E-2</v>
      </c>
      <c r="H3177">
        <f>INDEX(神经网络!$F$10:$BN$70,MATCH(ROUND(G3177*2,1)/2,神经网络!$D$10:$D$70,0),MATCH(ROUND(E3177*2,1)/2,神经网络!$F$8:$BN$8,0))</f>
        <v>-0.35841206918541058</v>
      </c>
      <c r="I3177">
        <f t="shared" si="176"/>
        <v>3011788.0259073055</v>
      </c>
      <c r="J3177">
        <f t="shared" si="177"/>
        <v>2169.686979370329</v>
      </c>
      <c r="K3177">
        <f t="shared" si="178"/>
        <v>1388.1209845216313</v>
      </c>
    </row>
    <row r="3178" spans="1:11">
      <c r="A3178" s="862">
        <v>43581</v>
      </c>
      <c r="B3178">
        <v>5235.5506729999997</v>
      </c>
      <c r="C3178">
        <v>6873.2095680000002</v>
      </c>
      <c r="D3178">
        <v>1.176731</v>
      </c>
      <c r="E3178">
        <f>LN(D3178/参数实验室!$E$53)/参数实验室!$E$55</f>
        <v>-0.50097495015953908</v>
      </c>
      <c r="F3178">
        <f t="shared" si="175"/>
        <v>1.3127959210566886</v>
      </c>
      <c r="G3178">
        <f>LN(F3178/参数实验室!$E$58)/参数实验室!$E$59</f>
        <v>-4.7686192455086367E-2</v>
      </c>
      <c r="H3178">
        <f>INDEX(神经网络!$F$10:$BN$70,MATCH(ROUND(G3178*2,1)/2,神经网络!$D$10:$D$70,0),MATCH(ROUND(E3178*2,1)/2,神经网络!$F$8:$BN$8,0))</f>
        <v>-0.35841206918541058</v>
      </c>
      <c r="I3178">
        <f t="shared" si="176"/>
        <v>3051870.2564394902</v>
      </c>
      <c r="J3178">
        <f t="shared" si="177"/>
        <v>2089.1228095447036</v>
      </c>
      <c r="K3178">
        <f t="shared" si="178"/>
        <v>1460.8381290445077</v>
      </c>
    </row>
    <row r="3179" spans="1:11">
      <c r="A3179" s="862">
        <v>43582</v>
      </c>
      <c r="B3179">
        <v>5258.2172360000004</v>
      </c>
      <c r="C3179">
        <v>6918.6197259999999</v>
      </c>
      <c r="D3179">
        <v>1.184137</v>
      </c>
      <c r="E3179">
        <f>LN(D3179/参数实验室!$E$53)/参数实验室!$E$55</f>
        <v>-0.49357319691867735</v>
      </c>
      <c r="F3179">
        <f t="shared" si="175"/>
        <v>1.3157728970633193</v>
      </c>
      <c r="G3179">
        <f>LN(F3179/参数实验室!$E$58)/参数实验室!$E$59</f>
        <v>-4.6497348890854794E-2</v>
      </c>
      <c r="H3179">
        <f>INDEX(神经网络!$F$10:$BN$70,MATCH(ROUND(G3179*2,1)/2,神经网络!$D$10:$D$70,0),MATCH(ROUND(E3179*2,1)/2,神经网络!$F$8:$BN$8,0))</f>
        <v>-0.35841206918541058</v>
      </c>
      <c r="I3179">
        <f t="shared" si="176"/>
        <v>3047134.6893175147</v>
      </c>
      <c r="J3179">
        <f t="shared" si="177"/>
        <v>2098.1673660268871</v>
      </c>
      <c r="K3179">
        <f t="shared" si="178"/>
        <v>1452.2839019689848</v>
      </c>
    </row>
    <row r="3180" spans="1:11">
      <c r="A3180" s="862">
        <v>43583</v>
      </c>
      <c r="B3180">
        <v>5280.5205530000003</v>
      </c>
      <c r="C3180">
        <v>6844.4159200000004</v>
      </c>
      <c r="D3180">
        <v>1.176507</v>
      </c>
      <c r="E3180">
        <f>LN(D3180/参数实验室!$E$53)/参数实验室!$E$55</f>
        <v>-0.50119954684499801</v>
      </c>
      <c r="F3180">
        <f t="shared" si="175"/>
        <v>1.2961631057588652</v>
      </c>
      <c r="G3180">
        <f>LN(F3180/参数实验室!$E$58)/参数实验室!$E$59</f>
        <v>-5.4378454419753995E-2</v>
      </c>
      <c r="H3180">
        <f>INDEX(神经网络!$F$10:$BN$70,MATCH(ROUND(G3180*2,1)/2,神经网络!$D$10:$D$70,0),MATCH(ROUND(E3180*2,1)/2,神经网络!$F$8:$BN$8,0))</f>
        <v>-0.35841206918541058</v>
      </c>
      <c r="I3180">
        <f t="shared" si="176"/>
        <v>3042502.2983119595</v>
      </c>
      <c r="J3180">
        <f t="shared" si="177"/>
        <v>2107.0669777742237</v>
      </c>
      <c r="K3180">
        <f t="shared" si="178"/>
        <v>1443.9513932897721</v>
      </c>
    </row>
    <row r="3181" spans="1:11">
      <c r="A3181" s="862">
        <v>43584</v>
      </c>
      <c r="B3181">
        <v>5218.865777</v>
      </c>
      <c r="C3181">
        <v>6733.8854860000001</v>
      </c>
      <c r="D3181">
        <v>1.1770830000000001</v>
      </c>
      <c r="E3181">
        <f>LN(D3181/参数实验室!$E$53)/参数实验室!$E$55</f>
        <v>-0.50062209887649456</v>
      </c>
      <c r="F3181">
        <f t="shared" si="175"/>
        <v>1.2902967375932191</v>
      </c>
      <c r="G3181">
        <f>LN(F3181/参数实验室!$E$58)/参数实验室!$E$59</f>
        <v>-5.6759308959312839E-2</v>
      </c>
      <c r="H3181">
        <f>INDEX(神经网络!$F$10:$BN$70,MATCH(ROUND(G3181*2,1)/2,神经网络!$D$10:$D$70,0),MATCH(ROUND(E3181*2,1)/2,神经网络!$F$8:$BN$8,0))</f>
        <v>-0.35841206918541058</v>
      </c>
      <c r="I3181">
        <f t="shared" si="176"/>
        <v>3055234.5005276487</v>
      </c>
      <c r="J3181">
        <f t="shared" si="177"/>
        <v>2082.4650959658361</v>
      </c>
      <c r="K3181">
        <f t="shared" si="178"/>
        <v>1467.1239899512684</v>
      </c>
    </row>
    <row r="3182" spans="1:11">
      <c r="A3182" s="862">
        <v>43585</v>
      </c>
      <c r="B3182">
        <v>5290.0401119999997</v>
      </c>
      <c r="C3182">
        <v>6731.3487679999998</v>
      </c>
      <c r="D3182">
        <v>1.2033370000000001</v>
      </c>
      <c r="E3182">
        <f>LN(D3182/参数实验室!$E$53)/参数实验室!$E$55</f>
        <v>-0.47459770180208638</v>
      </c>
      <c r="F3182">
        <f t="shared" si="175"/>
        <v>1.2724570372785107</v>
      </c>
      <c r="G3182">
        <f>LN(F3182/参数实验室!$E$58)/参数实验室!$E$59</f>
        <v>-6.4066597059777339E-2</v>
      </c>
      <c r="H3182">
        <f>INDEX(神经网络!$F$10:$BN$70,MATCH(ROUND(G3182*2,1)/2,神经网络!$D$10:$D$70,0),MATCH(ROUND(E3182*2,1)/2,神经网络!$F$8:$BN$8,0))</f>
        <v>-0.31511370059007415</v>
      </c>
      <c r="I3182">
        <f t="shared" si="176"/>
        <v>3040300.5583348298</v>
      </c>
      <c r="J3182">
        <f t="shared" si="177"/>
        <v>2110.8655328997174</v>
      </c>
      <c r="K3182">
        <f t="shared" si="178"/>
        <v>1440.3099159795072</v>
      </c>
    </row>
    <row r="3183" spans="1:11">
      <c r="A3183" s="862">
        <v>43586</v>
      </c>
      <c r="B3183">
        <v>5331.3373320000001</v>
      </c>
      <c r="C3183">
        <v>6573.5399450000004</v>
      </c>
      <c r="D3183">
        <v>1.217997</v>
      </c>
      <c r="E3183">
        <f>LN(D3183/参数实验室!$E$53)/参数实验室!$E$55</f>
        <v>-0.4603118627630236</v>
      </c>
      <c r="F3183">
        <f t="shared" si="175"/>
        <v>1.2330001903169763</v>
      </c>
      <c r="G3183">
        <f>LN(F3183/参数实验室!$E$58)/参数实验室!$E$59</f>
        <v>-8.0599146654344769E-2</v>
      </c>
      <c r="H3183">
        <f>INDEX(神经网络!$F$10:$BN$70,MATCH(ROUND(G3183*2,1)/2,神经网络!$D$10:$D$70,0),MATCH(ROUND(E3183*2,1)/2,神经网络!$F$8:$BN$8,0))</f>
        <v>-0.41726090965651258</v>
      </c>
      <c r="I3183">
        <f t="shared" si="176"/>
        <v>3032821.521754452</v>
      </c>
      <c r="J3183">
        <f t="shared" si="177"/>
        <v>2127.3442129204668</v>
      </c>
      <c r="K3183">
        <f t="shared" si="178"/>
        <v>1425.6374230999154</v>
      </c>
    </row>
    <row r="3184" spans="1:11">
      <c r="A3184" s="862">
        <v>43587</v>
      </c>
      <c r="B3184">
        <v>5484.8153990000001</v>
      </c>
      <c r="C3184">
        <v>6455.9384810000001</v>
      </c>
      <c r="D3184">
        <v>1.2356799999999999</v>
      </c>
      <c r="E3184">
        <f>LN(D3184/参数实验室!$E$53)/参数实验室!$E$55</f>
        <v>-0.44330723029738794</v>
      </c>
      <c r="F3184">
        <f t="shared" si="175"/>
        <v>1.1770566575817769</v>
      </c>
      <c r="G3184">
        <f>LN(F3184/参数实验室!$E$58)/参数实验室!$E$59</f>
        <v>-0.10496991179595576</v>
      </c>
      <c r="H3184">
        <f>INDEX(神经网络!$F$10:$BN$70,MATCH(ROUND(G3184*2,1)/2,神经网络!$D$10:$D$70,0),MATCH(ROUND(E3184*2,1)/2,神经网络!$F$8:$BN$8,0))</f>
        <v>-0.41726090965651258</v>
      </c>
      <c r="I3184">
        <f t="shared" si="176"/>
        <v>2996391.0569831436</v>
      </c>
      <c r="J3184">
        <f t="shared" si="177"/>
        <v>2188.5860097362361</v>
      </c>
      <c r="K3184">
        <f t="shared" si="178"/>
        <v>1369.09906380342</v>
      </c>
    </row>
    <row r="3185" spans="1:11">
      <c r="A3185" s="862">
        <v>43588</v>
      </c>
      <c r="B3185">
        <v>5751.1396679999998</v>
      </c>
      <c r="C3185">
        <v>6414.3115809999999</v>
      </c>
      <c r="D3185">
        <v>1.295164</v>
      </c>
      <c r="E3185">
        <f>LN(D3185/参数实验室!$E$53)/参数实验室!$E$55</f>
        <v>-0.38784006713383501</v>
      </c>
      <c r="F3185">
        <f t="shared" si="175"/>
        <v>1.1153113906605268</v>
      </c>
      <c r="G3185">
        <f>LN(F3185/参数实验室!$E$58)/参数实验室!$E$59</f>
        <v>-0.13325079243310126</v>
      </c>
      <c r="H3185">
        <f>INDEX(神经网络!$F$10:$BN$70,MATCH(ROUND(G3185*2,1)/2,神经网络!$D$10:$D$70,0),MATCH(ROUND(E3185*2,1)/2,神经网络!$F$8:$BN$8,0))</f>
        <v>-0.46789075911576716</v>
      </c>
      <c r="I3185">
        <f t="shared" si="176"/>
        <v>2935681.7995032934</v>
      </c>
      <c r="J3185">
        <f t="shared" si="177"/>
        <v>2294.8564175411916</v>
      </c>
      <c r="K3185">
        <f t="shared" si="178"/>
        <v>1279.2442163543765</v>
      </c>
    </row>
    <row r="3186" spans="1:11">
      <c r="A3186" s="862">
        <v>43589</v>
      </c>
      <c r="B3186">
        <v>5635.4286549999997</v>
      </c>
      <c r="C3186">
        <v>6451.260413</v>
      </c>
      <c r="D3186">
        <v>1.3209949999999999</v>
      </c>
      <c r="E3186">
        <f>LN(D3186/参数实验室!$E$53)/参数实验室!$E$55</f>
        <v>-0.36454240334533139</v>
      </c>
      <c r="F3186">
        <f t="shared" si="175"/>
        <v>1.144768358885381</v>
      </c>
      <c r="G3186">
        <f>LN(F3186/参数实验室!$E$58)/参数实验室!$E$59</f>
        <v>-0.11956854567411698</v>
      </c>
      <c r="H3186">
        <f>INDEX(神经网络!$F$10:$BN$70,MATCH(ROUND(G3186*2,1)/2,神经网络!$D$10:$D$70,0),MATCH(ROUND(E3186*2,1)/2,神经网络!$F$8:$BN$8,0))</f>
        <v>-0.32074218239021657</v>
      </c>
      <c r="I3186">
        <f t="shared" si="176"/>
        <v>2963317.7387463739</v>
      </c>
      <c r="J3186">
        <f t="shared" si="177"/>
        <v>2248.684671401772</v>
      </c>
      <c r="K3186">
        <f t="shared" si="178"/>
        <v>1317.800479735168</v>
      </c>
    </row>
    <row r="3187" spans="1:11">
      <c r="A3187" s="862">
        <v>43590</v>
      </c>
      <c r="B3187">
        <v>5747.2530550000001</v>
      </c>
      <c r="C3187">
        <v>6582.3683460000002</v>
      </c>
      <c r="D3187">
        <v>1.3095680000000001</v>
      </c>
      <c r="E3187">
        <f>LN(D3187/参数实验室!$E$53)/参数实验室!$E$55</f>
        <v>-0.37479201539767543</v>
      </c>
      <c r="F3187">
        <f t="shared" si="175"/>
        <v>1.145306859295758</v>
      </c>
      <c r="G3187">
        <f>LN(F3187/参数实验室!$E$58)/参数实验室!$E$59</f>
        <v>-0.11932171175307119</v>
      </c>
      <c r="H3187">
        <f>INDEX(神经网络!$F$10:$BN$70,MATCH(ROUND(G3187*2,1)/2,神经网络!$D$10:$D$70,0),MATCH(ROUND(E3187*2,1)/2,神经网络!$F$8:$BN$8,0))</f>
        <v>-0.32074218239021657</v>
      </c>
      <c r="I3187">
        <f t="shared" si="176"/>
        <v>2944457.6417771494</v>
      </c>
      <c r="J3187">
        <f t="shared" si="177"/>
        <v>2293.305556442273</v>
      </c>
      <c r="K3187">
        <f t="shared" si="178"/>
        <v>1283.9360343874296</v>
      </c>
    </row>
    <row r="3188" spans="1:11">
      <c r="A3188" s="862">
        <v>43591</v>
      </c>
      <c r="B3188">
        <v>5691.7555439999996</v>
      </c>
      <c r="C3188">
        <v>6530.692067</v>
      </c>
      <c r="D3188">
        <v>1.299393</v>
      </c>
      <c r="E3188">
        <f>LN(D3188/参数实验室!$E$53)/参数实验室!$E$55</f>
        <v>-0.38399418447480749</v>
      </c>
      <c r="F3188">
        <f t="shared" si="175"/>
        <v>1.1473950377022728</v>
      </c>
      <c r="G3188">
        <f>LN(F3188/参数实验室!$E$58)/参数实验室!$E$59</f>
        <v>-0.11836564399404188</v>
      </c>
      <c r="H3188">
        <f>INDEX(神经网络!$F$10:$BN$70,MATCH(ROUND(G3188*2,1)/2,神经网络!$D$10:$D$70,0),MATCH(ROUND(E3188*2,1)/2,神经网络!$F$8:$BN$8,0))</f>
        <v>-0.36794061526089811</v>
      </c>
      <c r="I3188">
        <f t="shared" si="176"/>
        <v>2953577.2163097779</v>
      </c>
      <c r="J3188">
        <f t="shared" si="177"/>
        <v>2271.1605857707114</v>
      </c>
      <c r="K3188">
        <f t="shared" si="178"/>
        <v>1300.4704444126705</v>
      </c>
    </row>
    <row r="3189" spans="1:11">
      <c r="A3189" s="862">
        <v>43592</v>
      </c>
      <c r="B3189">
        <v>5878.6421959999998</v>
      </c>
      <c r="C3189">
        <v>6595.5273829999996</v>
      </c>
      <c r="D3189">
        <v>1.328702</v>
      </c>
      <c r="E3189">
        <f>LN(D3189/参数实验室!$E$53)/参数实验室!$E$55</f>
        <v>-0.35767944211441138</v>
      </c>
      <c r="F3189">
        <f t="shared" si="175"/>
        <v>1.1219474094694502</v>
      </c>
      <c r="G3189">
        <f>LN(F3189/参数实验室!$E$58)/参数实验室!$E$59</f>
        <v>-0.1301372040400566</v>
      </c>
      <c r="H3189">
        <f>INDEX(神经网络!$F$10:$BN$70,MATCH(ROUND(G3189*2,1)/2,神经网络!$D$10:$D$70,0),MATCH(ROUND(E3189*2,1)/2,神经网络!$F$8:$BN$8,0))</f>
        <v>-0.42438257751774672</v>
      </c>
      <c r="I3189">
        <f t="shared" si="176"/>
        <v>2917894.4838188118</v>
      </c>
      <c r="J3189">
        <f t="shared" si="177"/>
        <v>2345.7332891744063</v>
      </c>
      <c r="K3189">
        <f t="shared" si="178"/>
        <v>1243.9157074186303</v>
      </c>
    </row>
    <row r="3190" spans="1:11">
      <c r="A3190" s="862">
        <v>43593</v>
      </c>
      <c r="B3190">
        <v>5925.0631450000001</v>
      </c>
      <c r="C3190">
        <v>6579.70021</v>
      </c>
      <c r="D3190">
        <v>1.3512630000000001</v>
      </c>
      <c r="E3190">
        <f>LN(D3190/参数实验室!$E$53)/参数实验室!$E$55</f>
        <v>-0.33781571872502492</v>
      </c>
      <c r="F3190">
        <f t="shared" si="175"/>
        <v>1.1104860908617371</v>
      </c>
      <c r="G3190">
        <f>LN(F3190/参数实验室!$E$58)/参数实验室!$E$59</f>
        <v>-0.1355264550637128</v>
      </c>
      <c r="H3190">
        <f>INDEX(神经网络!$F$10:$BN$70,MATCH(ROUND(G3190*2,1)/2,神经网络!$D$10:$D$70,0),MATCH(ROUND(E3190*2,1)/2,神经网络!$F$8:$BN$8,0))</f>
        <v>-0.42438257751774672</v>
      </c>
      <c r="I3190">
        <f t="shared" si="176"/>
        <v>2908116.166733251</v>
      </c>
      <c r="J3190">
        <f t="shared" si="177"/>
        <v>2364.2564722078046</v>
      </c>
      <c r="K3190">
        <f t="shared" si="178"/>
        <v>1230.0341358556484</v>
      </c>
    </row>
    <row r="3191" spans="1:11">
      <c r="A3191" s="862">
        <v>43594</v>
      </c>
      <c r="B3191">
        <v>6033.513817</v>
      </c>
      <c r="C3191">
        <v>6501.3422849999997</v>
      </c>
      <c r="D3191">
        <v>1.3992849999999999</v>
      </c>
      <c r="E3191">
        <f>LN(D3191/参数实验室!$E$53)/参数实验室!$E$55</f>
        <v>-0.29661675200899057</v>
      </c>
      <c r="F3191">
        <f t="shared" si="175"/>
        <v>1.0775383105416696</v>
      </c>
      <c r="G3191">
        <f>LN(F3191/参数实验室!$E$58)/参数实验室!$E$59</f>
        <v>-0.15133439845416735</v>
      </c>
      <c r="H3191">
        <f>INDEX(神经网络!$F$10:$BN$70,MATCH(ROUND(G3191*2,1)/2,神经网络!$D$10:$D$70,0),MATCH(ROUND(E3191*2,1)/2,神经网络!$F$8:$BN$8,0))</f>
        <v>-0.37219283649664259</v>
      </c>
      <c r="I3191">
        <f t="shared" si="176"/>
        <v>2885526.5656718207</v>
      </c>
      <c r="J3191">
        <f t="shared" si="177"/>
        <v>2407.5311507920587</v>
      </c>
      <c r="K3191">
        <f t="shared" si="178"/>
        <v>1198.5417363021472</v>
      </c>
    </row>
    <row r="3192" spans="1:11">
      <c r="A3192" s="862">
        <v>43595</v>
      </c>
      <c r="B3192">
        <v>6295.3282950000003</v>
      </c>
      <c r="C3192">
        <v>6606.3911989999997</v>
      </c>
      <c r="D3192">
        <v>1.4447300000000001</v>
      </c>
      <c r="E3192">
        <f>LN(D3192/参数实验室!$E$53)/参数实验室!$E$55</f>
        <v>-0.25891058659230198</v>
      </c>
      <c r="F3192">
        <f t="shared" si="175"/>
        <v>1.0494117049061695</v>
      </c>
      <c r="G3192">
        <f>LN(F3192/参数实验室!$E$58)/参数实验室!$E$59</f>
        <v>-0.16521645790700004</v>
      </c>
      <c r="H3192">
        <f>INDEX(神经网络!$F$10:$BN$70,MATCH(ROUND(G3192*2,1)/2,神经网络!$D$10:$D$70,0),MATCH(ROUND(E3192*2,1)/2,神经网络!$F$8:$BN$8,0))</f>
        <v>-0.32324466481376596</v>
      </c>
      <c r="I3192">
        <f t="shared" si="176"/>
        <v>2838923.2910031495</v>
      </c>
      <c r="J3192">
        <f t="shared" si="177"/>
        <v>2512.002033039375</v>
      </c>
      <c r="K3192">
        <f t="shared" si="178"/>
        <v>1130.1437075543363</v>
      </c>
    </row>
    <row r="3193" spans="1:11">
      <c r="A3193" s="862">
        <v>43596</v>
      </c>
      <c r="B3193">
        <v>6858.9445230000001</v>
      </c>
      <c r="C3193">
        <v>6732.3383210000002</v>
      </c>
      <c r="D3193">
        <v>1.6543369999999999</v>
      </c>
      <c r="E3193">
        <f>LN(D3193/参数实验室!$E$53)/参数实验室!$E$55</f>
        <v>-9.9080128272566445E-2</v>
      </c>
      <c r="F3193">
        <f t="shared" si="175"/>
        <v>0.98154144539652521</v>
      </c>
      <c r="G3193">
        <f>LN(F3193/参数实验室!$E$58)/参数实验室!$E$59</f>
        <v>-0.20030860109785978</v>
      </c>
      <c r="H3193">
        <f>INDEX(神经网络!$F$10:$BN$70,MATCH(ROUND(G3193*2,1)/2,神经网络!$D$10:$D$70,0),MATCH(ROUND(E3193*2,1)/2,神经网络!$F$8:$BN$8,0))</f>
        <v>-0.27026703761481252</v>
      </c>
      <c r="I3193">
        <f t="shared" si="176"/>
        <v>2756765.2397559555</v>
      </c>
      <c r="J3193">
        <f t="shared" si="177"/>
        <v>2736.8997737520353</v>
      </c>
      <c r="K3193">
        <f t="shared" si="178"/>
        <v>1007.2583827125999</v>
      </c>
    </row>
    <row r="3194" spans="1:11">
      <c r="A3194" s="862">
        <v>43597</v>
      </c>
      <c r="B3194">
        <v>6915.7680300000002</v>
      </c>
      <c r="C3194">
        <v>6702.2677180000001</v>
      </c>
      <c r="D3194">
        <v>1.5656950000000001</v>
      </c>
      <c r="E3194">
        <f>LN(D3194/参数实验室!$E$53)/参数实验室!$E$55</f>
        <v>-0.16404974046188314</v>
      </c>
      <c r="F3194">
        <f t="shared" si="175"/>
        <v>0.96912847407925562</v>
      </c>
      <c r="G3194">
        <f>LN(F3194/参数实验室!$E$58)/参数实验室!$E$59</f>
        <v>-0.20698844586061838</v>
      </c>
      <c r="H3194">
        <f>INDEX(神经网络!$F$10:$BN$70,MATCH(ROUND(G3194*2,1)/2,神经网络!$D$10:$D$70,0),MATCH(ROUND(E3194*2,1)/2,神经网络!$F$8:$BN$8,0))</f>
        <v>-0.32434028859947672</v>
      </c>
      <c r="I3194">
        <f t="shared" si="176"/>
        <v>2750592.704075811</v>
      </c>
      <c r="J3194">
        <f t="shared" si="177"/>
        <v>2759.5738518015946</v>
      </c>
      <c r="K3194">
        <f t="shared" si="178"/>
        <v>996.74545846275498</v>
      </c>
    </row>
    <row r="3195" spans="1:11">
      <c r="A3195" s="862">
        <v>43598</v>
      </c>
      <c r="B3195">
        <v>7753.9497119999996</v>
      </c>
      <c r="C3195">
        <v>6558.9648530000004</v>
      </c>
      <c r="D3195">
        <v>1.7475350000000001</v>
      </c>
      <c r="E3195">
        <f>LN(D3195/参数实验室!$E$53)/参数实验室!$E$55</f>
        <v>-3.442269090083671E-2</v>
      </c>
      <c r="F3195">
        <f t="shared" si="175"/>
        <v>0.84588694750616678</v>
      </c>
      <c r="G3195">
        <f>LN(F3195/参数实验室!$E$58)/参数实验室!$E$59</f>
        <v>-0.27837461495796562</v>
      </c>
      <c r="H3195">
        <f>INDEX(神经网络!$F$10:$BN$70,MATCH(ROUND(G3195*2,1)/2,神经网络!$D$10:$D$70,0),MATCH(ROUND(E3195*2,1)/2,神经网络!$F$8:$BN$8,0))</f>
        <v>-0.42945581178775971</v>
      </c>
      <c r="I3195">
        <f t="shared" si="176"/>
        <v>2642467.9996721372</v>
      </c>
      <c r="J3195">
        <f t="shared" si="177"/>
        <v>3094.0304505007675</v>
      </c>
      <c r="K3195">
        <f t="shared" si="178"/>
        <v>854.0536500681352</v>
      </c>
    </row>
    <row r="3196" spans="1:11">
      <c r="A3196" s="862">
        <v>43599</v>
      </c>
      <c r="B3196">
        <v>8064.286384</v>
      </c>
      <c r="C3196">
        <v>6428.2705269999997</v>
      </c>
      <c r="D3196">
        <v>1.7713369999999999</v>
      </c>
      <c r="E3196">
        <f>LN(D3196/参数实验室!$E$53)/参数实验室!$E$55</f>
        <v>-1.846251105873515E-2</v>
      </c>
      <c r="F3196">
        <f t="shared" si="175"/>
        <v>0.79712825424380407</v>
      </c>
      <c r="G3196">
        <f>LN(F3196/参数实验室!$E$58)/参数实验室!$E$59</f>
        <v>-0.30953526866310854</v>
      </c>
      <c r="H3196">
        <f>INDEX(神经网络!$F$10:$BN$70,MATCH(ROUND(G3196*2,1)/2,神经网络!$D$10:$D$70,0),MATCH(ROUND(E3196*2,1)/2,神经网络!$F$8:$BN$8,0))</f>
        <v>-0.37518542974089059</v>
      </c>
      <c r="I3196">
        <f t="shared" si="176"/>
        <v>2597048.9189885547</v>
      </c>
      <c r="J3196">
        <f t="shared" si="177"/>
        <v>3217.8629679581709</v>
      </c>
      <c r="K3196">
        <f t="shared" si="178"/>
        <v>807.07256488192195</v>
      </c>
    </row>
    <row r="3197" spans="1:11">
      <c r="A3197" s="862">
        <v>43600</v>
      </c>
      <c r="B3197">
        <v>8002.7242809999998</v>
      </c>
      <c r="C3197">
        <v>6412.9632879999999</v>
      </c>
      <c r="D3197">
        <v>1.816675</v>
      </c>
      <c r="E3197">
        <f>LN(D3197/参数实验室!$E$53)/参数实验室!$E$55</f>
        <v>1.1353721215453456E-2</v>
      </c>
      <c r="F3197">
        <f t="shared" si="175"/>
        <v>0.80134752402073917</v>
      </c>
      <c r="G3197">
        <f>LN(F3197/参数实验室!$E$58)/参数实验室!$E$59</f>
        <v>-0.30676449668843586</v>
      </c>
      <c r="H3197">
        <f>INDEX(神经网络!$F$10:$BN$70,MATCH(ROUND(G3197*2,1)/2,神经网络!$D$10:$D$70,0),MATCH(ROUND(E3197*2,1)/2,神经网络!$F$8:$BN$8,0))</f>
        <v>-0.37518542974089059</v>
      </c>
      <c r="I3197">
        <f t="shared" si="176"/>
        <v>2604487.2174324403</v>
      </c>
      <c r="J3197">
        <f t="shared" si="177"/>
        <v>3193.2980651210933</v>
      </c>
      <c r="K3197">
        <f t="shared" si="178"/>
        <v>815.6104329501967</v>
      </c>
    </row>
    <row r="3198" spans="1:11">
      <c r="A3198" s="862">
        <v>43601</v>
      </c>
      <c r="B3198">
        <v>7994.4183620000003</v>
      </c>
      <c r="C3198">
        <v>6410.7095440000003</v>
      </c>
      <c r="D3198">
        <v>1.7279990000000001</v>
      </c>
      <c r="E3198">
        <f>LN(D3198/参数实验室!$E$53)/参数实验室!$E$55</f>
        <v>-4.7685632431326654E-2</v>
      </c>
      <c r="F3198">
        <f t="shared" si="175"/>
        <v>0.80189818117001865</v>
      </c>
      <c r="G3198">
        <f>LN(F3198/参数实验室!$E$58)/参数实验室!$E$59</f>
        <v>-0.30640395975815737</v>
      </c>
      <c r="H3198">
        <f>INDEX(神经网络!$F$10:$BN$70,MATCH(ROUND(G3198*2,1)/2,神经网络!$D$10:$D$70,0),MATCH(ROUND(E3198*2,1)/2,神经网络!$F$8:$BN$8,0))</f>
        <v>-0.42945581178775971</v>
      </c>
      <c r="I3198">
        <f t="shared" si="176"/>
        <v>2605501.4044146133</v>
      </c>
      <c r="J3198">
        <f t="shared" si="177"/>
        <v>3189.9837843661353</v>
      </c>
      <c r="K3198">
        <f t="shared" si="178"/>
        <v>816.77575202230651</v>
      </c>
    </row>
    <row r="3199" spans="1:11">
      <c r="A3199" s="862">
        <v>43602</v>
      </c>
      <c r="B3199">
        <v>7198.7580630000002</v>
      </c>
      <c r="C3199">
        <v>6356.5918730000003</v>
      </c>
      <c r="D3199">
        <v>1.610738</v>
      </c>
      <c r="E3199">
        <f>LN(D3199/参数实验室!$E$53)/参数实验室!$E$55</f>
        <v>-0.13058881896786889</v>
      </c>
      <c r="F3199">
        <f t="shared" si="175"/>
        <v>0.88301229425551264</v>
      </c>
      <c r="G3199">
        <f>LN(F3199/参数实验室!$E$58)/参数实验室!$E$59</f>
        <v>-0.2558303467326517</v>
      </c>
      <c r="H3199">
        <f>INDEX(神经网络!$F$10:$BN$70,MATCH(ROUND(G3199*2,1)/2,神经网络!$D$10:$D$70,0),MATCH(ROUND(E3199*2,1)/2,神经网络!$F$8:$BN$8,0))</f>
        <v>-0.42888697995018582</v>
      </c>
      <c r="I3199">
        <f t="shared" si="176"/>
        <v>2716866.8893993413</v>
      </c>
      <c r="J3199">
        <f t="shared" si="177"/>
        <v>2872.4943390127987</v>
      </c>
      <c r="K3199">
        <f t="shared" si="178"/>
        <v>945.82149475464507</v>
      </c>
    </row>
    <row r="3200" spans="1:11">
      <c r="A3200" s="862">
        <v>43603</v>
      </c>
      <c r="B3200">
        <v>7402.2062660000001</v>
      </c>
      <c r="C3200">
        <v>6341.5815599999996</v>
      </c>
      <c r="D3200">
        <v>1.5995079999999999</v>
      </c>
      <c r="E3200">
        <f>LN(D3200/参数实验室!$E$53)/参数实验室!$E$55</f>
        <v>-0.13884281755386418</v>
      </c>
      <c r="F3200">
        <f t="shared" si="175"/>
        <v>0.85671505658094282</v>
      </c>
      <c r="G3200">
        <f>LN(F3200/参数实验室!$E$58)/参数实验室!$E$59</f>
        <v>-0.27169865259420828</v>
      </c>
      <c r="H3200">
        <f>INDEX(神经网络!$F$10:$BN$70,MATCH(ROUND(G3200*2,1)/2,神经网络!$D$10:$D$70,0),MATCH(ROUND(E3200*2,1)/2,神经网络!$F$8:$BN$8,0))</f>
        <v>-0.42888697995018582</v>
      </c>
      <c r="I3200">
        <f t="shared" si="176"/>
        <v>2683935.6934187966</v>
      </c>
      <c r="J3200">
        <f t="shared" si="177"/>
        <v>2953.6755380870572</v>
      </c>
      <c r="K3200">
        <f t="shared" si="178"/>
        <v>908.67654852741305</v>
      </c>
    </row>
    <row r="3201" spans="1:11">
      <c r="A3201" s="862">
        <v>43604</v>
      </c>
      <c r="B3201">
        <v>7941.9481539999997</v>
      </c>
      <c r="C3201">
        <v>6296.9206910000003</v>
      </c>
      <c r="D3201">
        <v>1.802017</v>
      </c>
      <c r="E3201">
        <f>LN(D3201/参数实验室!$E$53)/参数实验室!$E$55</f>
        <v>1.7961696862096737E-3</v>
      </c>
      <c r="F3201">
        <f t="shared" si="175"/>
        <v>0.79286852153882748</v>
      </c>
      <c r="G3201">
        <f>LN(F3201/参数实验室!$E$58)/参数实验室!$E$59</f>
        <v>-0.31234753006605037</v>
      </c>
      <c r="H3201">
        <f>INDEX(神经网络!$F$10:$BN$70,MATCH(ROUND(G3201*2,1)/2,神经网络!$D$10:$D$70,0),MATCH(ROUND(E3201*2,1)/2,神经网络!$F$8:$BN$8,0))</f>
        <v>-0.37518542974089059</v>
      </c>
      <c r="I3201">
        <f t="shared" si="176"/>
        <v>2600001.3090523938</v>
      </c>
      <c r="J3201">
        <f t="shared" si="177"/>
        <v>3169.0467874386386</v>
      </c>
      <c r="K3201">
        <f t="shared" si="178"/>
        <v>820.4363909545898</v>
      </c>
    </row>
    <row r="3202" spans="1:11">
      <c r="A3202" s="862">
        <v>43605</v>
      </c>
      <c r="B3202">
        <v>7827.4134910000002</v>
      </c>
      <c r="C3202">
        <v>6173.355724</v>
      </c>
      <c r="D3202">
        <v>1.7472319999999999</v>
      </c>
      <c r="E3202">
        <f>LN(D3202/参数实验室!$E$53)/参数实验室!$E$55</f>
        <v>-3.4627262612667277E-2</v>
      </c>
      <c r="F3202">
        <f t="shared" si="175"/>
        <v>0.78868399262389244</v>
      </c>
      <c r="G3202">
        <f>LN(F3202/参数实验室!$E$58)/参数实验室!$E$59</f>
        <v>-0.3151248922145739</v>
      </c>
      <c r="H3202">
        <f>INDEX(神经网络!$F$10:$BN$70,MATCH(ROUND(G3202*2,1)/2,神经网络!$D$10:$D$70,0),MATCH(ROUND(E3202*2,1)/2,神经网络!$F$8:$BN$8,0))</f>
        <v>-0.42945581178775971</v>
      </c>
      <c r="I3202">
        <f t="shared" si="176"/>
        <v>2614069.2140117683</v>
      </c>
      <c r="J3202">
        <f t="shared" si="177"/>
        <v>3123.344435976207</v>
      </c>
      <c r="K3202">
        <f t="shared" si="178"/>
        <v>836.94554590318057</v>
      </c>
    </row>
    <row r="3203" spans="1:11">
      <c r="A3203" s="862">
        <v>43606</v>
      </c>
      <c r="B3203">
        <v>7981.5779689999999</v>
      </c>
      <c r="C3203">
        <v>6212.8855599999997</v>
      </c>
      <c r="D3203">
        <v>1.744974</v>
      </c>
      <c r="E3203">
        <f>LN(D3203/参数实验室!$E$53)/参数实验室!$E$55</f>
        <v>-3.6152878911429952E-2</v>
      </c>
      <c r="F3203">
        <f t="shared" si="175"/>
        <v>0.77840316590660363</v>
      </c>
      <c r="G3203">
        <f>LN(F3203/参数实验室!$E$58)/参数实验室!$E$59</f>
        <v>-0.32201156836992562</v>
      </c>
      <c r="H3203">
        <f>INDEX(神经网络!$F$10:$BN$70,MATCH(ROUND(G3203*2,1)/2,神经网络!$D$10:$D$70,0),MATCH(ROUND(E3203*2,1)/2,神经网络!$F$8:$BN$8,0))</f>
        <v>-0.42945581178775971</v>
      </c>
      <c r="I3203">
        <f t="shared" si="176"/>
        <v>2591958.5590681266</v>
      </c>
      <c r="J3203">
        <f t="shared" si="177"/>
        <v>3184.8601288855079</v>
      </c>
      <c r="K3203">
        <f t="shared" si="178"/>
        <v>813.8374855335145</v>
      </c>
    </row>
    <row r="3204" spans="1:11">
      <c r="A3204" s="862">
        <v>43607</v>
      </c>
      <c r="B3204">
        <v>7996.8841329999996</v>
      </c>
      <c r="C3204">
        <v>6079.4493119999997</v>
      </c>
      <c r="D3204">
        <v>1.6754290000000001</v>
      </c>
      <c r="E3204">
        <f>LN(D3204/参数实验室!$E$53)/参数实验室!$E$55</f>
        <v>-8.4133919896705558E-2</v>
      </c>
      <c r="F3204">
        <f t="shared" ref="F3204:F3267" si="179">C3204/B3204</f>
        <v>0.76022725987894468</v>
      </c>
      <c r="G3204">
        <f>LN(F3204/参数实验室!$E$58)/参数实验室!$E$59</f>
        <v>-0.33441239106396914</v>
      </c>
      <c r="H3204">
        <f>INDEX(神经网络!$F$10:$BN$70,MATCH(ROUND(G3204*2,1)/2,神经网络!$D$10:$D$70,0),MATCH(ROUND(E3204*2,1)/2,神经网络!$F$8:$BN$8,0))</f>
        <v>-0.57457815466802487</v>
      </c>
      <c r="I3204">
        <f t="shared" si="176"/>
        <v>2589823.9215420042</v>
      </c>
      <c r="J3204">
        <f t="shared" si="177"/>
        <v>3190.9676920314319</v>
      </c>
      <c r="K3204">
        <f t="shared" si="178"/>
        <v>811.6108251454192</v>
      </c>
    </row>
    <row r="3205" spans="1:11">
      <c r="A3205" s="862">
        <v>43608</v>
      </c>
      <c r="B3205">
        <v>7820.8784560000004</v>
      </c>
      <c r="C3205">
        <v>5914.412883</v>
      </c>
      <c r="D3205">
        <v>1.7226840000000001</v>
      </c>
      <c r="E3205">
        <f>LN(D3205/参数实验室!$E$53)/参数实验室!$E$55</f>
        <v>-5.131992364291553E-2</v>
      </c>
      <c r="F3205">
        <f t="shared" si="179"/>
        <v>0.75623383182263837</v>
      </c>
      <c r="G3205">
        <f>LN(F3205/参数实验室!$E$58)/参数实验室!$E$59</f>
        <v>-0.33717668448050547</v>
      </c>
      <c r="H3205">
        <f>INDEX(神经网络!$F$10:$BN$70,MATCH(ROUND(G3205*2,1)/2,神经网络!$D$10:$D$70,0),MATCH(ROUND(E3205*2,1)/2,神经网络!$F$8:$BN$8,0))</f>
        <v>-0.5279109045672683</v>
      </c>
      <c r="I3205">
        <f t="shared" si="176"/>
        <v>2622574.9709877972</v>
      </c>
      <c r="J3205">
        <f t="shared" si="177"/>
        <v>3120.7367846454545</v>
      </c>
      <c r="K3205">
        <f t="shared" si="178"/>
        <v>840.3704483797876</v>
      </c>
    </row>
    <row r="3206" spans="1:11">
      <c r="A3206" s="862">
        <v>43609</v>
      </c>
      <c r="B3206">
        <v>8119.8357779999997</v>
      </c>
      <c r="C3206">
        <v>5955.7024709999996</v>
      </c>
      <c r="D3206">
        <v>1.738999</v>
      </c>
      <c r="E3206">
        <f>LN(D3206/参数实验室!$E$53)/参数实验室!$E$55</f>
        <v>-4.0199427230626548E-2</v>
      </c>
      <c r="F3206">
        <f t="shared" si="179"/>
        <v>0.73347572953833207</v>
      </c>
      <c r="G3206">
        <f>LN(F3206/参数实验室!$E$58)/参数实验室!$E$59</f>
        <v>-0.35321418825252832</v>
      </c>
      <c r="H3206">
        <f>INDEX(神经网络!$F$10:$BN$70,MATCH(ROUND(G3206*2,1)/2,神经网络!$D$10:$D$70,0),MATCH(ROUND(E3206*2,1)/2,神经网络!$F$8:$BN$8,0))</f>
        <v>-0.5279109045672683</v>
      </c>
      <c r="I3206">
        <f t="shared" si="176"/>
        <v>2569652.2453781427</v>
      </c>
      <c r="J3206">
        <f t="shared" si="177"/>
        <v>3240.0286413151794</v>
      </c>
      <c r="K3206">
        <f t="shared" si="178"/>
        <v>793.09553397499587</v>
      </c>
    </row>
    <row r="3207" spans="1:11">
      <c r="A3207" s="862">
        <v>43610</v>
      </c>
      <c r="B3207">
        <v>8093.1204630000002</v>
      </c>
      <c r="C3207">
        <v>5969.422012</v>
      </c>
      <c r="D3207">
        <v>1.7530790000000001</v>
      </c>
      <c r="E3207">
        <f>LN(D3207/参数实验室!$E$53)/参数实验室!$E$55</f>
        <v>-3.0685885041707411E-2</v>
      </c>
      <c r="F3207">
        <f t="shared" si="179"/>
        <v>0.73759213634480159</v>
      </c>
      <c r="G3207">
        <f>LN(F3207/参数实验室!$E$58)/参数实验室!$E$59</f>
        <v>-0.35027684124830449</v>
      </c>
      <c r="H3207">
        <f>INDEX(神经网络!$F$10:$BN$70,MATCH(ROUND(G3207*2,1)/2,神经网络!$D$10:$D$70,0),MATCH(ROUND(E3207*2,1)/2,神经网络!$F$8:$BN$8,0))</f>
        <v>-0.5279109045672683</v>
      </c>
      <c r="I3207">
        <f t="shared" si="176"/>
        <v>2574115.462762964</v>
      </c>
      <c r="J3207">
        <f t="shared" si="177"/>
        <v>3229.3685259965573</v>
      </c>
      <c r="K3207">
        <f t="shared" si="178"/>
        <v>797.09560616610406</v>
      </c>
    </row>
    <row r="3208" spans="1:11">
      <c r="A3208" s="862">
        <v>43611</v>
      </c>
      <c r="B3208">
        <v>8021.5576060000003</v>
      </c>
      <c r="C3208">
        <v>5916.5812910000004</v>
      </c>
      <c r="D3208">
        <v>1.893964</v>
      </c>
      <c r="E3208">
        <f>LN(D3208/参数实验室!$E$53)/参数实验室!$E$55</f>
        <v>6.0507054798576015E-2</v>
      </c>
      <c r="F3208">
        <f t="shared" si="179"/>
        <v>0.73758509027903629</v>
      </c>
      <c r="G3208">
        <f>LN(F3208/参数实验室!$E$58)/参数实验室!$E$59</f>
        <v>-0.35028185509482812</v>
      </c>
      <c r="H3208">
        <f>INDEX(神经网络!$F$10:$BN$70,MATCH(ROUND(G3208*2,1)/2,神经网络!$D$10:$D$70,0),MATCH(ROUND(E3208*2,1)/2,神经网络!$F$8:$BN$8,0))</f>
        <v>-0.42964253785670276</v>
      </c>
      <c r="I3208">
        <f t="shared" si="176"/>
        <v>2586131.4738988094</v>
      </c>
      <c r="J3208">
        <f t="shared" si="177"/>
        <v>3200.8130585371587</v>
      </c>
      <c r="K3208">
        <f t="shared" si="178"/>
        <v>807.96079827315123</v>
      </c>
    </row>
    <row r="3209" spans="1:11">
      <c r="A3209" s="862">
        <v>43612</v>
      </c>
      <c r="B3209">
        <v>8877.4185230000003</v>
      </c>
      <c r="C3209">
        <v>5803.0481790000003</v>
      </c>
      <c r="D3209">
        <v>1.907149</v>
      </c>
      <c r="E3209">
        <f>LN(D3209/参数实验室!$E$53)/参数实验室!$E$55</f>
        <v>6.8691557026453839E-2</v>
      </c>
      <c r="F3209">
        <f t="shared" si="179"/>
        <v>0.65368644769481266</v>
      </c>
      <c r="G3209">
        <f>LN(F3209/参数实验室!$E$58)/参数实验室!$E$59</f>
        <v>-0.41365990149689014</v>
      </c>
      <c r="H3209">
        <f>INDEX(神经网络!$F$10:$BN$70,MATCH(ROUND(G3209*2,1)/2,神经网络!$D$10:$D$70,0),MATCH(ROUND(E3209*2,1)/2,神经网络!$F$8:$BN$8,0))</f>
        <v>-0.52809812640275922</v>
      </c>
      <c r="I3209">
        <f t="shared" si="176"/>
        <v>2467581.2547681229</v>
      </c>
      <c r="J3209">
        <f t="shared" si="177"/>
        <v>3542.3241383025302</v>
      </c>
      <c r="K3209">
        <f t="shared" si="178"/>
        <v>696.59950880457245</v>
      </c>
    </row>
    <row r="3210" spans="1:11">
      <c r="A3210" s="862">
        <v>43613</v>
      </c>
      <c r="B3210">
        <v>8737.9535830000004</v>
      </c>
      <c r="C3210">
        <v>5801.37464</v>
      </c>
      <c r="D3210">
        <v>1.88106</v>
      </c>
      <c r="E3210">
        <f>LN(D3210/参数实验室!$E$53)/参数实验室!$E$55</f>
        <v>5.2441625199372989E-2</v>
      </c>
      <c r="F3210">
        <f t="shared" si="179"/>
        <v>0.66392829681388799</v>
      </c>
      <c r="G3210">
        <f>LN(F3210/参数实验室!$E$58)/参数实验室!$E$59</f>
        <v>-0.40550033253794232</v>
      </c>
      <c r="H3210">
        <f>INDEX(神经网络!$F$10:$BN$70,MATCH(ROUND(G3210*2,1)/2,神经网络!$D$10:$D$70,0),MATCH(ROUND(E3210*2,1)/2,神经网络!$F$8:$BN$8,0))</f>
        <v>-0.52809812640275922</v>
      </c>
      <c r="I3210">
        <f t="shared" si="176"/>
        <v>2488053.451125789</v>
      </c>
      <c r="J3210">
        <f t="shared" si="177"/>
        <v>3486.673948765002</v>
      </c>
      <c r="K3210">
        <f t="shared" si="178"/>
        <v>713.58936559211975</v>
      </c>
    </row>
    <row r="3211" spans="1:11">
      <c r="A3211" s="862">
        <v>43614</v>
      </c>
      <c r="B3211">
        <v>8751.1386719999991</v>
      </c>
      <c r="C3211">
        <v>5761.9578789999996</v>
      </c>
      <c r="D3211">
        <v>1.8407199999999999</v>
      </c>
      <c r="E3211">
        <f>LN(D3211/参数实验室!$E$53)/参数实验室!$E$55</f>
        <v>2.6866169533478347E-2</v>
      </c>
      <c r="F3211">
        <f t="shared" si="179"/>
        <v>0.65842378860203254</v>
      </c>
      <c r="G3211">
        <f>LN(F3211/参数实验室!$E$58)/参数实验室!$E$59</f>
        <v>-0.40986994046493858</v>
      </c>
      <c r="H3211">
        <f>INDEX(神经网络!$F$10:$BN$70,MATCH(ROUND(G3211*2,1)/2,神经网络!$D$10:$D$70,0),MATCH(ROUND(E3211*2,1)/2,神经网络!$F$8:$BN$8,0))</f>
        <v>-0.52809812640275922</v>
      </c>
      <c r="I3211">
        <f t="shared" si="176"/>
        <v>2486070.7937723761</v>
      </c>
      <c r="J3211">
        <f t="shared" si="177"/>
        <v>3491.9351470412075</v>
      </c>
      <c r="K3211">
        <f t="shared" si="178"/>
        <v>711.94643917682083</v>
      </c>
    </row>
    <row r="3212" spans="1:11">
      <c r="A3212" s="862">
        <v>43615</v>
      </c>
      <c r="B3212">
        <v>8799.6116999999995</v>
      </c>
      <c r="C3212">
        <v>5689.2327640000003</v>
      </c>
      <c r="D3212">
        <v>1.757871</v>
      </c>
      <c r="E3212">
        <f>LN(D3212/参数实验室!$E$53)/参数实验室!$E$55</f>
        <v>-2.7465456920751204E-2</v>
      </c>
      <c r="F3212">
        <f t="shared" si="179"/>
        <v>0.646532251417412</v>
      </c>
      <c r="G3212">
        <f>LN(F3212/参数实验室!$E$58)/参数实验室!$E$59</f>
        <v>-0.41943577095353901</v>
      </c>
      <c r="H3212">
        <f>INDEX(神经网络!$F$10:$BN$70,MATCH(ROUND(G3212*2,1)/2,神经网络!$D$10:$D$70,0),MATCH(ROUND(E3212*2,1)/2,神经网络!$F$8:$BN$8,0))</f>
        <v>-0.61893405112437494</v>
      </c>
      <c r="I3212">
        <f t="shared" si="176"/>
        <v>2478798.629136818</v>
      </c>
      <c r="J3212">
        <f t="shared" si="177"/>
        <v>3511.2771637205101</v>
      </c>
      <c r="K3212">
        <f t="shared" si="178"/>
        <v>705.95356434645862</v>
      </c>
    </row>
    <row r="3213" spans="1:11">
      <c r="A3213" s="862">
        <v>43616</v>
      </c>
      <c r="B3213">
        <v>8451.0229359999994</v>
      </c>
      <c r="C3213">
        <v>5895.7536890000001</v>
      </c>
      <c r="D3213">
        <v>1.8147610000000001</v>
      </c>
      <c r="E3213">
        <f>LN(D3213/参数实验室!$E$53)/参数实验室!$E$55</f>
        <v>1.0110109642480209E-2</v>
      </c>
      <c r="F3213">
        <f t="shared" si="179"/>
        <v>0.69763787575170777</v>
      </c>
      <c r="G3213">
        <f>LN(F3213/参数实验室!$E$58)/参数实验室!$E$59</f>
        <v>-0.37950640670209662</v>
      </c>
      <c r="H3213">
        <f>INDEX(神经网络!$F$10:$BN$70,MATCH(ROUND(G3213*2,1)/2,神经网络!$D$10:$D$70,0),MATCH(ROUND(E3213*2,1)/2,神经网络!$F$8:$BN$8,0))</f>
        <v>-0.57495952641869152</v>
      </c>
      <c r="I3213">
        <f t="shared" si="176"/>
        <v>2539575.1030196706</v>
      </c>
      <c r="J3213">
        <f t="shared" si="177"/>
        <v>3372.1810526315676</v>
      </c>
      <c r="K3213">
        <f t="shared" si="178"/>
        <v>753.09571561641042</v>
      </c>
    </row>
    <row r="3214" spans="1:11">
      <c r="A3214" s="862">
        <v>43617</v>
      </c>
      <c r="B3214">
        <v>8588.7054499999995</v>
      </c>
      <c r="C3214">
        <v>6027.957762</v>
      </c>
      <c r="D3214">
        <v>1.8124610000000001</v>
      </c>
      <c r="E3214">
        <f>LN(D3214/参数实验室!$E$53)/参数实验室!$E$55</f>
        <v>8.6139603443099264E-3</v>
      </c>
      <c r="F3214">
        <f t="shared" si="179"/>
        <v>0.70184707079458641</v>
      </c>
      <c r="G3214">
        <f>LN(F3214/参数实验室!$E$58)/参数实验室!$E$59</f>
        <v>-0.37634921704678331</v>
      </c>
      <c r="H3214">
        <f>INDEX(神经网络!$F$10:$BN$70,MATCH(ROUND(G3214*2,1)/2,神经网络!$D$10:$D$70,0),MATCH(ROUND(E3214*2,1)/2,神经网络!$F$8:$BN$8,0))</f>
        <v>-0.57495952641869152</v>
      </c>
      <c r="I3214">
        <f t="shared" si="176"/>
        <v>2515786.5600920967</v>
      </c>
      <c r="J3214">
        <f t="shared" si="177"/>
        <v>3427.1200071824633</v>
      </c>
      <c r="K3214">
        <f t="shared" si="178"/>
        <v>734.08183980122692</v>
      </c>
    </row>
    <row r="3215" spans="1:11">
      <c r="A3215" s="862">
        <v>43618</v>
      </c>
      <c r="B3215">
        <v>8772.8665760000004</v>
      </c>
      <c r="C3215">
        <v>6114.6138879999999</v>
      </c>
      <c r="D3215">
        <v>1.8504970000000001</v>
      </c>
      <c r="E3215">
        <f>LN(D3215/参数实验室!$E$53)/参数实验室!$E$55</f>
        <v>3.3115855986792009E-2</v>
      </c>
      <c r="F3215">
        <f t="shared" si="179"/>
        <v>0.69699155173837901</v>
      </c>
      <c r="G3215">
        <f>LN(F3215/参数实验室!$E$58)/参数实验室!$E$59</f>
        <v>-0.3799928811577985</v>
      </c>
      <c r="H3215">
        <f>INDEX(神经网络!$F$10:$BN$70,MATCH(ROUND(G3215*2,1)/2,神经网络!$D$10:$D$70,0),MATCH(ROUND(E3215*2,1)/2,神经网络!$F$8:$BN$8,0))</f>
        <v>-0.52809812640275922</v>
      </c>
      <c r="I3215">
        <f t="shared" si="176"/>
        <v>2484770.8792075161</v>
      </c>
      <c r="J3215">
        <f t="shared" si="177"/>
        <v>3500.6051538246566</v>
      </c>
      <c r="K3215">
        <f t="shared" si="178"/>
        <v>709.81180967888645</v>
      </c>
    </row>
    <row r="3216" spans="1:11">
      <c r="A3216" s="862">
        <v>43619</v>
      </c>
      <c r="B3216">
        <v>8411.9065389999996</v>
      </c>
      <c r="C3216">
        <v>6169.6072100000001</v>
      </c>
      <c r="D3216">
        <v>1.727012</v>
      </c>
      <c r="E3216">
        <f>LN(D3216/参数实验室!$E$53)/参数实验室!$E$55</f>
        <v>-4.8359677453745413E-2</v>
      </c>
      <c r="F3216">
        <f t="shared" si="179"/>
        <v>0.73343744148795997</v>
      </c>
      <c r="G3216">
        <f>LN(F3216/参数实验室!$E$58)/参数实验室!$E$59</f>
        <v>-0.35324158679041179</v>
      </c>
      <c r="H3216">
        <f>INDEX(神经网络!$F$10:$BN$70,MATCH(ROUND(G3216*2,1)/2,神经网络!$D$10:$D$70,0),MATCH(ROUND(E3216*2,1)/2,神经网络!$F$8:$BN$8,0))</f>
        <v>-0.5279109045672683</v>
      </c>
      <c r="I3216">
        <f t="shared" si="176"/>
        <v>2538761.5313719022</v>
      </c>
      <c r="J3216">
        <f t="shared" si="177"/>
        <v>3356.5725785084283</v>
      </c>
      <c r="K3216">
        <f t="shared" si="178"/>
        <v>756.35532138562019</v>
      </c>
    </row>
    <row r="3217" spans="1:11">
      <c r="A3217" s="862">
        <v>43620</v>
      </c>
      <c r="B3217">
        <v>7990.0568400000002</v>
      </c>
      <c r="C3217">
        <v>6069.6246570000003</v>
      </c>
      <c r="D3217">
        <v>1.626369</v>
      </c>
      <c r="E3217">
        <f>LN(D3217/参数实验室!$E$53)/参数实验室!$E$55</f>
        <v>-0.11919539497440446</v>
      </c>
      <c r="F3217">
        <f t="shared" si="179"/>
        <v>0.75964724388618998</v>
      </c>
      <c r="G3217">
        <f>LN(F3217/参数实验室!$E$58)/参数实验室!$E$59</f>
        <v>-0.33481298170862223</v>
      </c>
      <c r="H3217">
        <f>INDEX(神经网络!$F$10:$BN$70,MATCH(ROUND(G3217*2,1)/2,神经网络!$D$10:$D$70,0),MATCH(ROUND(E3217*2,1)/2,神经网络!$F$8:$BN$8,0))</f>
        <v>-0.57457815466802487</v>
      </c>
      <c r="I3217">
        <f t="shared" si="176"/>
        <v>2605973.3809458436</v>
      </c>
      <c r="J3217">
        <f t="shared" si="177"/>
        <v>3188.2434220501873</v>
      </c>
      <c r="K3217">
        <f t="shared" si="178"/>
        <v>817.36964088836191</v>
      </c>
    </row>
    <row r="3218" spans="1:11">
      <c r="A3218" s="862">
        <v>43621</v>
      </c>
      <c r="B3218">
        <v>7662.3679510000002</v>
      </c>
      <c r="C3218">
        <v>6035.5788819999998</v>
      </c>
      <c r="D3218">
        <v>1.656126</v>
      </c>
      <c r="E3218">
        <f>LN(D3218/参数实验室!$E$53)/参数实验室!$E$55</f>
        <v>-9.7805032457313604E-2</v>
      </c>
      <c r="F3218">
        <f t="shared" si="179"/>
        <v>0.7876910793891474</v>
      </c>
      <c r="G3218">
        <f>LN(F3218/参数实验室!$E$58)/参数实验室!$E$59</f>
        <v>-0.31578607317823576</v>
      </c>
      <c r="H3218">
        <f>INDEX(神经网络!$F$10:$BN$70,MATCH(ROUND(G3218*2,1)/2,神经网络!$D$10:$D$70,0),MATCH(ROUND(E3218*2,1)/2,神经网络!$F$8:$BN$8,0))</f>
        <v>-0.47613003728201359</v>
      </c>
      <c r="I3218">
        <f t="shared" si="176"/>
        <v>2667382.2264344259</v>
      </c>
      <c r="J3218">
        <f t="shared" si="177"/>
        <v>3057.4869123338954</v>
      </c>
      <c r="K3218">
        <f t="shared" si="178"/>
        <v>872.41002264775432</v>
      </c>
    </row>
    <row r="3219" spans="1:11">
      <c r="A3219" s="862">
        <v>43622</v>
      </c>
      <c r="B3219">
        <v>7707.9494629999999</v>
      </c>
      <c r="C3219">
        <v>5918.9823839999999</v>
      </c>
      <c r="D3219">
        <v>1.6513420000000001</v>
      </c>
      <c r="E3219">
        <f>LN(D3219/参数实验室!$E$53)/参数实验室!$E$55</f>
        <v>-0.1012178808689331</v>
      </c>
      <c r="F3219">
        <f t="shared" si="179"/>
        <v>0.76790622621652238</v>
      </c>
      <c r="G3219">
        <f>LN(F3219/参数实验室!$E$58)/参数实验室!$E$59</f>
        <v>-0.32913749788240509</v>
      </c>
      <c r="H3219">
        <f>INDEX(神经网络!$F$10:$BN$70,MATCH(ROUND(G3219*2,1)/2,神经网络!$D$10:$D$70,0),MATCH(ROUND(E3219*2,1)/2,神经网络!$F$8:$BN$8,0))</f>
        <v>-0.57457815466802487</v>
      </c>
      <c r="I3219">
        <f t="shared" si="176"/>
        <v>2659827.1900988822</v>
      </c>
      <c r="J3219">
        <f t="shared" si="177"/>
        <v>3075.6751378636027</v>
      </c>
      <c r="K3219">
        <f t="shared" si="178"/>
        <v>864.79458033608421</v>
      </c>
    </row>
    <row r="3220" spans="1:11">
      <c r="A3220" s="862">
        <v>43623</v>
      </c>
      <c r="B3220">
        <v>7916.1860720000004</v>
      </c>
      <c r="C3220">
        <v>5897.6992460000001</v>
      </c>
      <c r="D3220">
        <v>1.7018359999999999</v>
      </c>
      <c r="E3220">
        <f>LN(D3220/参数实验室!$E$53)/参数实验室!$E$55</f>
        <v>-6.5684447424476072E-2</v>
      </c>
      <c r="F3220">
        <f t="shared" si="179"/>
        <v>0.74501776390280883</v>
      </c>
      <c r="G3220">
        <f>LN(F3220/参数实验室!$E$58)/参数实验室!$E$59</f>
        <v>-0.34501935141976048</v>
      </c>
      <c r="H3220">
        <f>INDEX(神经网络!$F$10:$BN$70,MATCH(ROUND(G3220*2,1)/2,神经网络!$D$10:$D$70,0),MATCH(ROUND(E3220*2,1)/2,神经网络!$F$8:$BN$8,0))</f>
        <v>-0.5279109045672683</v>
      </c>
      <c r="I3220">
        <f t="shared" si="176"/>
        <v>2618539.4838792006</v>
      </c>
      <c r="J3220">
        <f t="shared" si="177"/>
        <v>3158.7670372291504</v>
      </c>
      <c r="K3220">
        <f t="shared" si="178"/>
        <v>828.97518336020312</v>
      </c>
    </row>
    <row r="3221" spans="1:11">
      <c r="A3221" s="862">
        <v>43624</v>
      </c>
      <c r="B3221">
        <v>7896.5880829999996</v>
      </c>
      <c r="C3221">
        <v>6001.5671910000001</v>
      </c>
      <c r="D3221">
        <v>1.6835169999999999</v>
      </c>
      <c r="E3221">
        <f>LN(D3221/参数实验室!$E$53)/参数实验室!$E$55</f>
        <v>-7.8452457510330781E-2</v>
      </c>
      <c r="F3221">
        <f t="shared" si="179"/>
        <v>0.76002029331127774</v>
      </c>
      <c r="G3221">
        <f>LN(F3221/参数实验室!$E$58)/参数实验室!$E$59</f>
        <v>-0.33455529836911935</v>
      </c>
      <c r="H3221">
        <f>INDEX(神经网络!$F$10:$BN$70,MATCH(ROUND(G3221*2,1)/2,神经网络!$D$10:$D$70,0),MATCH(ROUND(E3221*2,1)/2,神经网络!$F$8:$BN$8,0))</f>
        <v>-0.57457815466802487</v>
      </c>
      <c r="I3221">
        <f t="shared" si="176"/>
        <v>2621961.7618005574</v>
      </c>
      <c r="J3221">
        <f t="shared" si="177"/>
        <v>3150.9469227085806</v>
      </c>
      <c r="K3221">
        <f t="shared" si="178"/>
        <v>832.11866975743817</v>
      </c>
    </row>
    <row r="3222" spans="1:11">
      <c r="A3222" s="862">
        <v>43625</v>
      </c>
      <c r="B3222">
        <v>7735.948754</v>
      </c>
      <c r="C3222">
        <v>5916.8598279999997</v>
      </c>
      <c r="D3222">
        <v>1.6184240000000001</v>
      </c>
      <c r="E3222">
        <f>LN(D3222/参数实验室!$E$53)/参数实验室!$E$55</f>
        <v>-0.12497274857147257</v>
      </c>
      <c r="F3222">
        <f t="shared" si="179"/>
        <v>0.76485251081072503</v>
      </c>
      <c r="G3222">
        <f>LN(F3222/参数实验室!$E$58)/参数实验室!$E$59</f>
        <v>-0.331228834188666</v>
      </c>
      <c r="H3222">
        <f>INDEX(神经网络!$F$10:$BN$70,MATCH(ROUND(G3222*2,1)/2,神经网络!$D$10:$D$70,0),MATCH(ROUND(E3222*2,1)/2,神经网络!$F$8:$BN$8,0))</f>
        <v>-0.57457815466802487</v>
      </c>
      <c r="I3222">
        <f t="shared" si="176"/>
        <v>2652608.7542410139</v>
      </c>
      <c r="J3222">
        <f t="shared" si="177"/>
        <v>3086.8475934719186</v>
      </c>
      <c r="K3222">
        <f t="shared" si="178"/>
        <v>859.32611634301759</v>
      </c>
    </row>
    <row r="3223" spans="1:11">
      <c r="A3223" s="862">
        <v>43626</v>
      </c>
      <c r="B3223">
        <v>7883.4923230000004</v>
      </c>
      <c r="C3223">
        <v>5814.7853189999996</v>
      </c>
      <c r="D3223">
        <v>1.6911149999999999</v>
      </c>
      <c r="E3223">
        <f>LN(D3223/参数实验室!$E$53)/参数实验室!$E$55</f>
        <v>-7.3140008452572847E-2</v>
      </c>
      <c r="F3223">
        <f t="shared" si="179"/>
        <v>0.73759002745971203</v>
      </c>
      <c r="G3223">
        <f>LN(F3223/参数实验室!$E$58)/参数实验室!$E$59</f>
        <v>-0.350278341885843</v>
      </c>
      <c r="H3223">
        <f>INDEX(神经网络!$F$10:$BN$70,MATCH(ROUND(G3223*2,1)/2,神经网络!$D$10:$D$70,0),MATCH(ROUND(E3223*2,1)/2,神经网络!$F$8:$BN$8,0))</f>
        <v>-0.5279109045672683</v>
      </c>
      <c r="I3223">
        <f t="shared" ref="I3223:I3286" si="180">I3222*(1+(B3223-B3222)/B3222*H3222)</f>
        <v>2623539.8267094456</v>
      </c>
      <c r="J3223">
        <f t="shared" ref="J3223:J3286" si="181">J3222*B3223/B3222</f>
        <v>3145.7213690594845</v>
      </c>
      <c r="K3223">
        <f t="shared" ref="K3223:K3286" si="182">I3223/J3223</f>
        <v>834.00260827736247</v>
      </c>
    </row>
    <row r="3224" spans="1:11">
      <c r="A3224" s="862">
        <v>43627</v>
      </c>
      <c r="B3224">
        <v>7772.7243829999998</v>
      </c>
      <c r="C3224">
        <v>5874.2243660000004</v>
      </c>
      <c r="D3224">
        <v>1.675117</v>
      </c>
      <c r="E3224">
        <f>LN(D3224/参数实验室!$E$53)/参数实验室!$E$55</f>
        <v>-8.4353635139047242E-2</v>
      </c>
      <c r="F3224">
        <f t="shared" si="179"/>
        <v>0.75574844501726113</v>
      </c>
      <c r="G3224">
        <f>LN(F3224/参数实验室!$E$58)/参数实验室!$E$59</f>
        <v>-0.33751366890144024</v>
      </c>
      <c r="H3224">
        <f>INDEX(神经网络!$F$10:$BN$70,MATCH(ROUND(G3224*2,1)/2,神经网络!$D$10:$D$70,0),MATCH(ROUND(E3224*2,1)/2,神经网络!$F$8:$BN$8,0))</f>
        <v>-0.57457815466802487</v>
      </c>
      <c r="I3224">
        <f t="shared" si="180"/>
        <v>2642999.8665156141</v>
      </c>
      <c r="J3224">
        <f t="shared" si="181"/>
        <v>3101.5220394237954</v>
      </c>
      <c r="K3224">
        <f t="shared" si="182"/>
        <v>852.16220710997561</v>
      </c>
    </row>
    <row r="3225" spans="1:11">
      <c r="A3225" s="862">
        <v>43628</v>
      </c>
      <c r="B3225">
        <v>8122.2590689999997</v>
      </c>
      <c r="C3225">
        <v>6017.3092559999996</v>
      </c>
      <c r="D3225">
        <v>1.7200850000000001</v>
      </c>
      <c r="E3225">
        <f>LN(D3225/参数实验室!$E$53)/参数实验室!$E$55</f>
        <v>-5.3101152220001634E-2</v>
      </c>
      <c r="F3225">
        <f t="shared" si="179"/>
        <v>0.74084182797937292</v>
      </c>
      <c r="G3225">
        <f>LN(F3225/参数实验室!$E$58)/参数实验室!$E$59</f>
        <v>-0.34796951257320574</v>
      </c>
      <c r="H3225">
        <f>INDEX(神经网络!$F$10:$BN$70,MATCH(ROUND(G3225*2,1)/2,神经网络!$D$10:$D$70,0),MATCH(ROUND(E3225*2,1)/2,神经网络!$F$8:$BN$8,0))</f>
        <v>-0.5279109045672683</v>
      </c>
      <c r="I3225">
        <f t="shared" si="180"/>
        <v>2574708.8994763722</v>
      </c>
      <c r="J3225">
        <f t="shared" si="181"/>
        <v>3240.9955983400391</v>
      </c>
      <c r="K3225">
        <f t="shared" si="182"/>
        <v>794.4191287378103</v>
      </c>
    </row>
    <row r="3226" spans="1:11">
      <c r="A3226" s="862">
        <v>43629</v>
      </c>
      <c r="B3226">
        <v>8172.0304239999996</v>
      </c>
      <c r="C3226">
        <v>6023.3355170000004</v>
      </c>
      <c r="D3226">
        <v>1.7364919999999999</v>
      </c>
      <c r="E3226">
        <f>LN(D3226/参数实验室!$E$53)/参数实验室!$E$55</f>
        <v>-4.1901426686599137E-2</v>
      </c>
      <c r="F3226">
        <f t="shared" si="179"/>
        <v>0.7370671919319326</v>
      </c>
      <c r="G3226">
        <f>LN(F3226/参数实验室!$E$58)/参数实验室!$E$59</f>
        <v>-0.35065051292126931</v>
      </c>
      <c r="H3226">
        <f>INDEX(神经网络!$F$10:$BN$70,MATCH(ROUND(G3226*2,1)/2,神经网络!$D$10:$D$70,0),MATCH(ROUND(E3226*2,1)/2,神经网络!$F$8:$BN$8,0))</f>
        <v>-0.5279109045672683</v>
      </c>
      <c r="I3226">
        <f t="shared" si="180"/>
        <v>2566379.9276371025</v>
      </c>
      <c r="J3226">
        <f t="shared" si="181"/>
        <v>3260.8556817365516</v>
      </c>
      <c r="K3226">
        <f t="shared" si="182"/>
        <v>787.02652865348227</v>
      </c>
    </row>
    <row r="3227" spans="1:11">
      <c r="A3227" s="862">
        <v>43630</v>
      </c>
      <c r="B3227">
        <v>8409.6680359999991</v>
      </c>
      <c r="C3227">
        <v>5946.3998940000001</v>
      </c>
      <c r="D3227">
        <v>1.829016</v>
      </c>
      <c r="E3227">
        <f>LN(D3227/参数实验室!$E$53)/参数实验室!$E$55</f>
        <v>1.9340898623147022E-2</v>
      </c>
      <c r="F3227">
        <f t="shared" si="179"/>
        <v>0.70709091827938131</v>
      </c>
      <c r="G3227">
        <f>LN(F3227/参数实验室!$E$58)/参数实验室!$E$59</f>
        <v>-0.37244234920258212</v>
      </c>
      <c r="H3227">
        <f>INDEX(神经网络!$F$10:$BN$70,MATCH(ROUND(G3227*2,1)/2,神经网络!$D$10:$D$70,0),MATCH(ROUND(E3227*2,1)/2,神经网络!$F$8:$BN$8,0))</f>
        <v>-0.47649365172875696</v>
      </c>
      <c r="I3227">
        <f t="shared" si="180"/>
        <v>2526982.5978817502</v>
      </c>
      <c r="J3227">
        <f t="shared" si="181"/>
        <v>3355.6793567694708</v>
      </c>
      <c r="K3227">
        <f t="shared" si="182"/>
        <v>753.0465009369932</v>
      </c>
    </row>
    <row r="3228" spans="1:11">
      <c r="A3228" s="862">
        <v>43631</v>
      </c>
      <c r="B3228">
        <v>8695.0316039999998</v>
      </c>
      <c r="C3228">
        <v>5948.342678</v>
      </c>
      <c r="D3228">
        <v>1.858786</v>
      </c>
      <c r="E3228">
        <f>LN(D3228/参数实验室!$E$53)/参数实验室!$E$55</f>
        <v>3.8388568215630046E-2</v>
      </c>
      <c r="F3228">
        <f t="shared" si="179"/>
        <v>0.68410822972323271</v>
      </c>
      <c r="G3228">
        <f>LN(F3228/参数实验室!$E$58)/参数实验室!$E$59</f>
        <v>-0.38978516391972734</v>
      </c>
      <c r="H3228">
        <f>INDEX(神经网络!$F$10:$BN$70,MATCH(ROUND(G3228*2,1)/2,神经网络!$D$10:$D$70,0),MATCH(ROUND(E3228*2,1)/2,神经网络!$F$8:$BN$8,0))</f>
        <v>-0.52809812640275922</v>
      </c>
      <c r="I3228">
        <f t="shared" si="180"/>
        <v>2486124.4153906899</v>
      </c>
      <c r="J3228">
        <f t="shared" si="181"/>
        <v>3469.5469470491885</v>
      </c>
      <c r="K3228">
        <f t="shared" si="182"/>
        <v>716.55592310261466</v>
      </c>
    </row>
    <row r="3229" spans="1:11">
      <c r="A3229" s="862">
        <v>43632</v>
      </c>
      <c r="B3229">
        <v>9156.889443</v>
      </c>
      <c r="C3229">
        <v>6033.3357260000002</v>
      </c>
      <c r="D3229">
        <v>1.88896</v>
      </c>
      <c r="E3229">
        <f>LN(D3229/参数实验室!$E$53)/参数实验室!$E$55</f>
        <v>5.7385930146811794E-2</v>
      </c>
      <c r="F3229">
        <f t="shared" si="179"/>
        <v>0.6588848498779456</v>
      </c>
      <c r="G3229">
        <f>LN(F3229/参数实验室!$E$58)/参数实验室!$E$59</f>
        <v>-0.40950254002804176</v>
      </c>
      <c r="H3229">
        <f>INDEX(神经网络!$F$10:$BN$70,MATCH(ROUND(G3229*2,1)/2,神经网络!$D$10:$D$70,0),MATCH(ROUND(E3229*2,1)/2,神经网络!$F$8:$BN$8,0))</f>
        <v>-0.52809812640275922</v>
      </c>
      <c r="I3229">
        <f t="shared" si="180"/>
        <v>2416385.5881755874</v>
      </c>
      <c r="J3229">
        <f t="shared" si="181"/>
        <v>3653.8404066078647</v>
      </c>
      <c r="K3229">
        <f t="shared" si="182"/>
        <v>661.32762224798432</v>
      </c>
    </row>
    <row r="3230" spans="1:11">
      <c r="A3230" s="862">
        <v>43633</v>
      </c>
      <c r="B3230">
        <v>9250.7612570000001</v>
      </c>
      <c r="C3230">
        <v>6115.9035029999995</v>
      </c>
      <c r="D3230">
        <v>1.9511579999999999</v>
      </c>
      <c r="E3230">
        <f>LN(D3230/参数实验室!$E$53)/参数实验室!$E$55</f>
        <v>9.5605958778133576E-2</v>
      </c>
      <c r="F3230">
        <f t="shared" si="179"/>
        <v>0.6611243478337665</v>
      </c>
      <c r="G3230">
        <f>LN(F3230/参数实验室!$E$58)/参数实验室!$E$59</f>
        <v>-0.40772162715806815</v>
      </c>
      <c r="H3230">
        <f>INDEX(神经网络!$F$10:$BN$70,MATCH(ROUND(G3230*2,1)/2,神经网络!$D$10:$D$70,0),MATCH(ROUND(E3230*2,1)/2,神经网络!$F$8:$BN$8,0))</f>
        <v>-0.47654068182492954</v>
      </c>
      <c r="I3230">
        <f t="shared" si="180"/>
        <v>2403303.7701622914</v>
      </c>
      <c r="J3230">
        <f t="shared" si="181"/>
        <v>3691.2977363233585</v>
      </c>
      <c r="K3230">
        <f t="shared" si="182"/>
        <v>651.07285887917908</v>
      </c>
    </row>
    <row r="3231" spans="1:11">
      <c r="A3231" s="862">
        <v>43634</v>
      </c>
      <c r="B3231">
        <v>9018.7020890000003</v>
      </c>
      <c r="C3231">
        <v>6118.1336780000001</v>
      </c>
      <c r="D3231">
        <v>1.887559</v>
      </c>
      <c r="E3231">
        <f>LN(D3231/参数实验室!$E$53)/参数实验室!$E$55</f>
        <v>5.6510608523577213E-2</v>
      </c>
      <c r="F3231">
        <f t="shared" si="179"/>
        <v>0.67838294442192659</v>
      </c>
      <c r="G3231">
        <f>LN(F3231/参数实验室!$E$58)/参数实验室!$E$59</f>
        <v>-0.39419613829060268</v>
      </c>
      <c r="H3231">
        <f>INDEX(神经网络!$F$10:$BN$70,MATCH(ROUND(G3231*2,1)/2,神经网络!$D$10:$D$70,0),MATCH(ROUND(E3231*2,1)/2,神经网络!$F$8:$BN$8,0))</f>
        <v>-0.52809812640275922</v>
      </c>
      <c r="I3231">
        <f t="shared" si="180"/>
        <v>2432033.3918741504</v>
      </c>
      <c r="J3231">
        <f t="shared" si="181"/>
        <v>3598.700007581489</v>
      </c>
      <c r="K3231">
        <f t="shared" si="182"/>
        <v>675.80887174549503</v>
      </c>
    </row>
    <row r="3232" spans="1:11">
      <c r="A3232" s="862">
        <v>43635</v>
      </c>
      <c r="B3232">
        <v>9062.829882</v>
      </c>
      <c r="C3232">
        <v>6063.7949040000003</v>
      </c>
      <c r="D3232">
        <v>1.9315089999999999</v>
      </c>
      <c r="E3232">
        <f>LN(D3232/参数实验室!$E$53)/参数实验室!$E$55</f>
        <v>8.3665110187663427E-2</v>
      </c>
      <c r="F3232">
        <f t="shared" si="179"/>
        <v>0.66908404802384225</v>
      </c>
      <c r="G3232">
        <f>LN(F3232/参数实验室!$E$58)/参数实验室!$E$59</f>
        <v>-0.40144030958050464</v>
      </c>
      <c r="H3232">
        <f>INDEX(神经网络!$F$10:$BN$70,MATCH(ROUND(G3232*2,1)/2,神经网络!$D$10:$D$70,0),MATCH(ROUND(E3232*2,1)/2,神经网络!$F$8:$BN$8,0))</f>
        <v>-0.47654068182492954</v>
      </c>
      <c r="I3232">
        <f t="shared" si="180"/>
        <v>2425749.1581911203</v>
      </c>
      <c r="J3232">
        <f t="shared" si="181"/>
        <v>3616.3081608874222</v>
      </c>
      <c r="K3232">
        <f t="shared" si="182"/>
        <v>670.78054476304771</v>
      </c>
    </row>
    <row r="3233" spans="1:11">
      <c r="A3233" s="862">
        <v>43636</v>
      </c>
      <c r="B3233">
        <v>9325.0991720000002</v>
      </c>
      <c r="C3233">
        <v>6122.4313700000002</v>
      </c>
      <c r="D3233">
        <v>1.980866</v>
      </c>
      <c r="E3233">
        <f>LN(D3233/参数实验室!$E$53)/参数实验室!$E$55</f>
        <v>0.11343330484233261</v>
      </c>
      <c r="F3233">
        <f t="shared" si="179"/>
        <v>0.65655402232970483</v>
      </c>
      <c r="G3233">
        <f>LN(F3233/参数实验室!$E$58)/参数实验室!$E$59</f>
        <v>-0.41136252085809538</v>
      </c>
      <c r="H3233">
        <f>INDEX(神经网络!$F$10:$BN$70,MATCH(ROUND(G3233*2,1)/2,神经网络!$D$10:$D$70,0),MATCH(ROUND(E3233*2,1)/2,神经网络!$F$8:$BN$8,0))</f>
        <v>-0.47654068182492954</v>
      </c>
      <c r="I3233">
        <f t="shared" si="180"/>
        <v>2392296.5885245656</v>
      </c>
      <c r="J3233">
        <f t="shared" si="181"/>
        <v>3720.9605251186977</v>
      </c>
      <c r="K3233">
        <f t="shared" si="182"/>
        <v>642.92447403705046</v>
      </c>
    </row>
    <row r="3234" spans="1:11">
      <c r="A3234" s="862">
        <v>43637</v>
      </c>
      <c r="B3234">
        <v>9811.1827439999997</v>
      </c>
      <c r="C3234">
        <v>6235.8474310000001</v>
      </c>
      <c r="D3234">
        <v>2.084225</v>
      </c>
      <c r="E3234">
        <f>LN(D3234/参数实验室!$E$53)/参数实验室!$E$55</f>
        <v>0.17343904771500718</v>
      </c>
      <c r="F3234">
        <f t="shared" si="179"/>
        <v>0.63558569784193597</v>
      </c>
      <c r="G3234">
        <f>LN(F3234/参数实验室!$E$58)/参数实验室!$E$59</f>
        <v>-0.42839825761701322</v>
      </c>
      <c r="H3234">
        <f>INDEX(神经网络!$F$10:$BN$70,MATCH(ROUND(G3234*2,1)/2,神经网络!$D$10:$D$70,0),MATCH(ROUND(E3234*2,1)/2,神经网络!$F$8:$BN$8,0))</f>
        <v>-0.52797809966858111</v>
      </c>
      <c r="I3234">
        <f t="shared" si="180"/>
        <v>2332871.1374131776</v>
      </c>
      <c r="J3234">
        <f t="shared" si="181"/>
        <v>3914.9206911136689</v>
      </c>
      <c r="K3234">
        <f t="shared" si="182"/>
        <v>595.8923108476946</v>
      </c>
    </row>
    <row r="3235" spans="1:11">
      <c r="A3235" s="862">
        <v>43638</v>
      </c>
      <c r="B3235">
        <v>10797.19535</v>
      </c>
      <c r="C3235">
        <v>6309.4311019999996</v>
      </c>
      <c r="D3235">
        <v>2.1968809999999999</v>
      </c>
      <c r="E3235">
        <f>LN(D3235/参数实验室!$E$53)/参数实验室!$E$55</f>
        <v>0.23554307960502893</v>
      </c>
      <c r="F3235">
        <f t="shared" si="179"/>
        <v>0.5843583354264309</v>
      </c>
      <c r="G3235">
        <f>LN(F3235/参数实验室!$E$58)/参数实验室!$E$59</f>
        <v>-0.47250308116589523</v>
      </c>
      <c r="H3235">
        <f>INDEX(神经网络!$F$10:$BN$70,MATCH(ROUND(G3235*2,1)/2,神经网络!$D$10:$D$70,0),MATCH(ROUND(E3235*2,1)/2,神经网络!$F$8:$BN$8,0))</f>
        <v>-0.42925261041554474</v>
      </c>
      <c r="I3235">
        <f t="shared" si="180"/>
        <v>2209086.211550009</v>
      </c>
      <c r="J3235">
        <f t="shared" si="181"/>
        <v>4308.3657276245813</v>
      </c>
      <c r="K3235">
        <f t="shared" si="182"/>
        <v>512.7434278352199</v>
      </c>
    </row>
    <row r="3236" spans="1:11">
      <c r="A3236" s="862">
        <v>43639</v>
      </c>
      <c r="B3236">
        <v>10750.192489999999</v>
      </c>
      <c r="C3236">
        <v>6194.5552770000004</v>
      </c>
      <c r="D3236">
        <v>2.2136740000000001</v>
      </c>
      <c r="E3236">
        <f>LN(D3236/参数实验室!$E$53)/参数实验室!$E$55</f>
        <v>0.24452684330883565</v>
      </c>
      <c r="F3236">
        <f t="shared" si="179"/>
        <v>0.57622738223173908</v>
      </c>
      <c r="G3236">
        <f>LN(F3236/参数实验室!$E$58)/参数实验室!$E$59</f>
        <v>-0.47985735654022349</v>
      </c>
      <c r="H3236">
        <f>INDEX(神经网络!$F$10:$BN$70,MATCH(ROUND(G3236*2,1)/2,神经网络!$D$10:$D$70,0),MATCH(ROUND(E3236*2,1)/2,神经网络!$F$8:$BN$8,0))</f>
        <v>-0.52747031063733996</v>
      </c>
      <c r="I3236">
        <f t="shared" si="180"/>
        <v>2213214.2043894129</v>
      </c>
      <c r="J3236">
        <f t="shared" si="181"/>
        <v>4289.610346753906</v>
      </c>
      <c r="K3236">
        <f t="shared" si="182"/>
        <v>515.94760956883351</v>
      </c>
    </row>
    <row r="3237" spans="1:11">
      <c r="A3237" s="862">
        <v>43640</v>
      </c>
      <c r="B3237">
        <v>10885.037759999999</v>
      </c>
      <c r="C3237">
        <v>6046.1980409999996</v>
      </c>
      <c r="D3237">
        <v>2.2470669999999999</v>
      </c>
      <c r="E3237">
        <f>LN(D3237/参数实验室!$E$53)/参数实验室!$E$55</f>
        <v>0.26219038217222301</v>
      </c>
      <c r="F3237">
        <f t="shared" si="179"/>
        <v>0.55545953760660172</v>
      </c>
      <c r="G3237">
        <f>LN(F3237/参数实验室!$E$58)/参数实验室!$E$59</f>
        <v>-0.49912295177228494</v>
      </c>
      <c r="H3237">
        <f>INDEX(神经网络!$F$10:$BN$70,MATCH(ROUND(G3237*2,1)/2,神经网络!$D$10:$D$70,0),MATCH(ROUND(E3237*2,1)/2,神经网络!$F$8:$BN$8,0))</f>
        <v>-0.52747031063733996</v>
      </c>
      <c r="I3237">
        <f t="shared" si="180"/>
        <v>2198570.8374515451</v>
      </c>
      <c r="J3237">
        <f t="shared" si="181"/>
        <v>4343.4171661146647</v>
      </c>
      <c r="K3237">
        <f t="shared" si="182"/>
        <v>506.18459000525661</v>
      </c>
    </row>
    <row r="3238" spans="1:11">
      <c r="A3238" s="862">
        <v>43641</v>
      </c>
      <c r="B3238">
        <v>11372.926149999999</v>
      </c>
      <c r="C3238">
        <v>6125.0195290000001</v>
      </c>
      <c r="D3238">
        <v>2.3798270000000001</v>
      </c>
      <c r="E3238">
        <f>LN(D3238/参数实验室!$E$53)/参数实验室!$E$55</f>
        <v>0.32991056097995014</v>
      </c>
      <c r="F3238">
        <f t="shared" si="179"/>
        <v>0.53856144392531735</v>
      </c>
      <c r="G3238">
        <f>LN(F3238/参数实验室!$E$58)/参数实验室!$E$59</f>
        <v>-0.5153378842977524</v>
      </c>
      <c r="H3238">
        <f>INDEX(神经网络!$F$10:$BN$70,MATCH(ROUND(G3238*2,1)/2,神经网络!$D$10:$D$70,0),MATCH(ROUND(E3238*2,1)/2,神经网络!$F$8:$BN$8,0))</f>
        <v>-0.42842362445700349</v>
      </c>
      <c r="I3238">
        <f t="shared" si="180"/>
        <v>2146591.7050241278</v>
      </c>
      <c r="J3238">
        <f t="shared" si="181"/>
        <v>4538.0975020948727</v>
      </c>
      <c r="K3238">
        <f t="shared" si="182"/>
        <v>473.01577456923746</v>
      </c>
    </row>
    <row r="3239" spans="1:11">
      <c r="A3239" s="862">
        <v>43642</v>
      </c>
      <c r="B3239">
        <v>12807.985049999999</v>
      </c>
      <c r="C3239">
        <v>6135.4461979999996</v>
      </c>
      <c r="D3239">
        <v>2.5717639999999999</v>
      </c>
      <c r="E3239">
        <f>LN(D3239/参数实验室!$E$53)/参数实验室!$E$55</f>
        <v>0.4214172351326298</v>
      </c>
      <c r="F3239">
        <f t="shared" si="179"/>
        <v>0.47903289815285971</v>
      </c>
      <c r="G3239">
        <f>LN(F3239/参数实验室!$E$58)/参数实验室!$E$59</f>
        <v>-0.57681525399305555</v>
      </c>
      <c r="H3239">
        <f>INDEX(神经网络!$F$10:$BN$70,MATCH(ROUND(G3239*2,1)/2,神经网络!$D$10:$D$70,0),MATCH(ROUND(E3239*2,1)/2,神经网络!$F$8:$BN$8,0))</f>
        <v>-0.5714064708664125</v>
      </c>
      <c r="I3239">
        <f t="shared" si="180"/>
        <v>2030548.3263144463</v>
      </c>
      <c r="J3239">
        <f t="shared" si="181"/>
        <v>5110.7238537967187</v>
      </c>
      <c r="K3239">
        <f t="shared" si="182"/>
        <v>397.31129765619545</v>
      </c>
    </row>
    <row r="3240" spans="1:11">
      <c r="A3240" s="862">
        <v>43643</v>
      </c>
      <c r="B3240">
        <v>11712.325489999999</v>
      </c>
      <c r="C3240">
        <v>6228.2344700000003</v>
      </c>
      <c r="D3240">
        <v>2.2152430000000001</v>
      </c>
      <c r="E3240">
        <f>LN(D3240/参数实验室!$E$53)/参数实验室!$E$55</f>
        <v>0.24536272843254803</v>
      </c>
      <c r="F3240">
        <f t="shared" si="179"/>
        <v>0.53176753628625473</v>
      </c>
      <c r="G3240">
        <f>LN(F3240/参数实验室!$E$58)/参数实验室!$E$59</f>
        <v>-0.52200099040702597</v>
      </c>
      <c r="H3240">
        <f>INDEX(神经网络!$F$10:$BN$70,MATCH(ROUND(G3240*2,1)/2,神经网络!$D$10:$D$70,0),MATCH(ROUND(E3240*2,1)/2,神经网络!$F$8:$BN$8,0))</f>
        <v>-0.52747031063733996</v>
      </c>
      <c r="I3240">
        <f t="shared" si="180"/>
        <v>2129803.5345148128</v>
      </c>
      <c r="J3240">
        <f t="shared" si="181"/>
        <v>4673.5267906308445</v>
      </c>
      <c r="K3240">
        <f t="shared" si="182"/>
        <v>455.7165562385332</v>
      </c>
    </row>
    <row r="3241" spans="1:11">
      <c r="A3241" s="862">
        <v>43644</v>
      </c>
      <c r="B3241">
        <v>12000.09885</v>
      </c>
      <c r="C3241">
        <v>6276.6132390000002</v>
      </c>
      <c r="D3241">
        <v>2.4416850000000001</v>
      </c>
      <c r="E3241">
        <f>LN(D3241/参数实验室!$E$53)/参数实验室!$E$55</f>
        <v>0.36018371203016963</v>
      </c>
      <c r="F3241">
        <f t="shared" si="179"/>
        <v>0.52304679465202908</v>
      </c>
      <c r="G3241">
        <f>LN(F3241/参数实验室!$E$58)/参数实验室!$E$59</f>
        <v>-0.53067971359327382</v>
      </c>
      <c r="H3241">
        <f>INDEX(神经网络!$F$10:$BN$70,MATCH(ROUND(G3241*2,1)/2,神经网络!$D$10:$D$70,0),MATCH(ROUND(E3241*2,1)/2,神经网络!$F$8:$BN$8,0))</f>
        <v>-0.52622580924249396</v>
      </c>
      <c r="I3241">
        <f t="shared" si="180"/>
        <v>2102201.2506594206</v>
      </c>
      <c r="J3241">
        <f t="shared" si="181"/>
        <v>4788.3559514783765</v>
      </c>
      <c r="K3241">
        <f t="shared" si="182"/>
        <v>439.02359639959064</v>
      </c>
    </row>
    <row r="3242" spans="1:11">
      <c r="A3242" s="862">
        <v>43645</v>
      </c>
      <c r="B3242">
        <v>12028.00657</v>
      </c>
      <c r="C3242">
        <v>6220.4231669999999</v>
      </c>
      <c r="D3242">
        <v>2.3532920000000002</v>
      </c>
      <c r="E3242">
        <f>LN(D3242/参数实验室!$E$53)/参数实验室!$E$55</f>
        <v>0.31668246326947447</v>
      </c>
      <c r="F3242">
        <f t="shared" si="179"/>
        <v>0.51716160369539943</v>
      </c>
      <c r="G3242">
        <f>LN(F3242/参数实验室!$E$58)/参数实验室!$E$59</f>
        <v>-0.53661871433819774</v>
      </c>
      <c r="H3242">
        <f>INDEX(神经网络!$F$10:$BN$70,MATCH(ROUND(G3242*2,1)/2,神经网络!$D$10:$D$70,0),MATCH(ROUND(E3242*2,1)/2,神经网络!$F$8:$BN$8,0))</f>
        <v>-0.57365045438562134</v>
      </c>
      <c r="I3242">
        <f t="shared" si="180"/>
        <v>2099628.5694868141</v>
      </c>
      <c r="J3242">
        <f t="shared" si="181"/>
        <v>4799.4918678424474</v>
      </c>
      <c r="K3242">
        <f t="shared" si="182"/>
        <v>437.46892948287802</v>
      </c>
    </row>
    <row r="3243" spans="1:11">
      <c r="A3243" s="862">
        <v>43646</v>
      </c>
      <c r="B3243">
        <v>11164.07488</v>
      </c>
      <c r="C3243">
        <v>6079.0702339999998</v>
      </c>
      <c r="D3243">
        <v>2.1302099999999999</v>
      </c>
      <c r="E3243">
        <f>LN(D3243/参数实验室!$E$53)/参数实验室!$E$55</f>
        <v>0.19918537245689688</v>
      </c>
      <c r="F3243">
        <f t="shared" si="179"/>
        <v>0.5445207327380448</v>
      </c>
      <c r="G3243">
        <f>LN(F3243/参数实验室!$E$58)/参数实验室!$E$59</f>
        <v>-0.50956216670553112</v>
      </c>
      <c r="H3243">
        <f>INDEX(神经网络!$F$10:$BN$70,MATCH(ROUND(G3243*2,1)/2,神经网络!$D$10:$D$70,0),MATCH(ROUND(E3243*2,1)/2,神经网络!$F$8:$BN$8,0))</f>
        <v>-0.57461465273296131</v>
      </c>
      <c r="I3243">
        <f t="shared" si="180"/>
        <v>2186140.4123775531</v>
      </c>
      <c r="J3243">
        <f t="shared" si="181"/>
        <v>4454.7603367782458</v>
      </c>
      <c r="K3243">
        <f t="shared" si="182"/>
        <v>490.74254215853165</v>
      </c>
    </row>
    <row r="3244" spans="1:11">
      <c r="A3244" s="862">
        <v>43647</v>
      </c>
      <c r="B3244">
        <v>10167.65742</v>
      </c>
      <c r="C3244">
        <v>6113.422364</v>
      </c>
      <c r="D3244">
        <v>2.075583</v>
      </c>
      <c r="E3244">
        <f>LN(D3244/参数实验室!$E$53)/参数实验室!$E$55</f>
        <v>0.16853716656939424</v>
      </c>
      <c r="F3244">
        <f t="shared" si="179"/>
        <v>0.60126163888790818</v>
      </c>
      <c r="G3244">
        <f>LN(F3244/参数实验室!$E$58)/参数实验室!$E$59</f>
        <v>-0.45753645016970046</v>
      </c>
      <c r="H3244">
        <f>INDEX(神经网络!$F$10:$BN$70,MATCH(ROUND(G3244*2,1)/2,神经网络!$D$10:$D$70,0),MATCH(ROUND(E3244*2,1)/2,神经网络!$F$8:$BN$8,0))</f>
        <v>-0.52797809966858111</v>
      </c>
      <c r="I3244">
        <f t="shared" si="180"/>
        <v>2298257.8947892976</v>
      </c>
      <c r="J3244">
        <f t="shared" si="181"/>
        <v>4057.1634890866144</v>
      </c>
      <c r="K3244">
        <f t="shared" si="182"/>
        <v>566.46913563414284</v>
      </c>
    </row>
    <row r="3245" spans="1:11">
      <c r="A3245" s="862">
        <v>43648</v>
      </c>
      <c r="B3245">
        <v>10464.60607</v>
      </c>
      <c r="C3245">
        <v>6007.0692319999998</v>
      </c>
      <c r="D3245">
        <v>2.110004</v>
      </c>
      <c r="E3245">
        <f>LN(D3245/参数实验室!$E$53)/参数实验室!$E$55</f>
        <v>0.18794147085606144</v>
      </c>
      <c r="F3245">
        <f t="shared" si="179"/>
        <v>0.5740368239203103</v>
      </c>
      <c r="G3245">
        <f>LN(F3245/参数实验室!$E$58)/参数实验室!$E$59</f>
        <v>-0.48185641861678435</v>
      </c>
      <c r="H3245">
        <f>INDEX(神经网络!$F$10:$BN$70,MATCH(ROUND(G3245*2,1)/2,神经网络!$D$10:$D$70,0),MATCH(ROUND(E3245*2,1)/2,神经网络!$F$8:$BN$8,0))</f>
        <v>-0.57461465273296131</v>
      </c>
      <c r="I3245">
        <f t="shared" si="180"/>
        <v>2262819.4120849734</v>
      </c>
      <c r="J3245">
        <f t="shared" si="181"/>
        <v>4175.6538326483242</v>
      </c>
      <c r="K3245">
        <f t="shared" si="182"/>
        <v>541.90780720197438</v>
      </c>
    </row>
    <row r="3246" spans="1:11">
      <c r="A3246" s="862">
        <v>43649</v>
      </c>
      <c r="B3246">
        <v>11398.93281</v>
      </c>
      <c r="C3246">
        <v>5815.0005659999997</v>
      </c>
      <c r="D3246">
        <v>2.3315779999999999</v>
      </c>
      <c r="E3246">
        <f>LN(D3246/参数实验室!$E$53)/参数实验室!$E$55</f>
        <v>0.30574625996731125</v>
      </c>
      <c r="F3246">
        <f t="shared" si="179"/>
        <v>0.51013552434475662</v>
      </c>
      <c r="G3246">
        <f>LN(F3246/参数实验室!$E$58)/参数实验室!$E$59</f>
        <v>-0.54379818277957515</v>
      </c>
      <c r="H3246">
        <f>INDEX(神经网络!$F$10:$BN$70,MATCH(ROUND(G3246*2,1)/2,神经网络!$D$10:$D$70,0),MATCH(ROUND(E3246*2,1)/2,神经网络!$F$8:$BN$8,0))</f>
        <v>-0.57365045438562134</v>
      </c>
      <c r="I3246">
        <f t="shared" si="180"/>
        <v>2146727.3605177826</v>
      </c>
      <c r="J3246">
        <f t="shared" si="181"/>
        <v>4548.4748453772645</v>
      </c>
      <c r="K3246">
        <f t="shared" si="182"/>
        <v>471.96641368689956</v>
      </c>
    </row>
    <row r="3247" spans="1:11">
      <c r="A3247" s="862">
        <v>43650</v>
      </c>
      <c r="B3247">
        <v>11811.79479</v>
      </c>
      <c r="C3247">
        <v>5779.2581909999999</v>
      </c>
      <c r="D3247">
        <v>2.1742509999999999</v>
      </c>
      <c r="E3247">
        <f>LN(D3247/参数实验室!$E$53)/参数实验室!$E$55</f>
        <v>0.22332745470926388</v>
      </c>
      <c r="F3247">
        <f t="shared" si="179"/>
        <v>0.48927858075326419</v>
      </c>
      <c r="G3247">
        <f>LN(F3247/参数实验室!$E$58)/参数实验室!$E$59</f>
        <v>-0.56570790114176217</v>
      </c>
      <c r="H3247">
        <f>INDEX(神经网络!$F$10:$BN$70,MATCH(ROUND(G3247*2,1)/2,神经网络!$D$10:$D$70,0),MATCH(ROUND(E3247*2,1)/2,神经网络!$F$8:$BN$8,0))</f>
        <v>-0.665435640897168</v>
      </c>
      <c r="I3247">
        <f t="shared" si="180"/>
        <v>2102124.2721597343</v>
      </c>
      <c r="J3247">
        <f t="shared" si="181"/>
        <v>4713.2176648976347</v>
      </c>
      <c r="K3247">
        <f t="shared" si="182"/>
        <v>446.00619398836739</v>
      </c>
    </row>
    <row r="3248" spans="1:11">
      <c r="A3248" s="862">
        <v>43651</v>
      </c>
      <c r="B3248">
        <v>11295.577719999999</v>
      </c>
      <c r="C3248">
        <v>5688.354636</v>
      </c>
      <c r="D3248">
        <v>2.138404</v>
      </c>
      <c r="E3248">
        <f>LN(D3248/参数实验室!$E$53)/参数实验室!$E$55</f>
        <v>0.20371466929881285</v>
      </c>
      <c r="F3248">
        <f t="shared" si="179"/>
        <v>0.50359129714349837</v>
      </c>
      <c r="G3248">
        <f>LN(F3248/参数实验室!$E$58)/参数实验室!$E$59</f>
        <v>-0.55057478520998449</v>
      </c>
      <c r="H3248">
        <f>INDEX(神经网络!$F$10:$BN$70,MATCH(ROUND(G3248*2,1)/2,神经网络!$D$10:$D$70,0),MATCH(ROUND(E3248*2,1)/2,神经网络!$F$8:$BN$8,0))</f>
        <v>-0.665435640897168</v>
      </c>
      <c r="I3248">
        <f t="shared" si="180"/>
        <v>2163258.0047772774</v>
      </c>
      <c r="J3248">
        <f t="shared" si="181"/>
        <v>4507.2334384102642</v>
      </c>
      <c r="K3248">
        <f t="shared" si="182"/>
        <v>479.9525106337237</v>
      </c>
    </row>
    <row r="3249" spans="1:11">
      <c r="A3249" s="862">
        <v>43652</v>
      </c>
      <c r="B3249">
        <v>11462.34427</v>
      </c>
      <c r="C3249">
        <v>5639.139126</v>
      </c>
      <c r="D3249">
        <v>2.1771259999999999</v>
      </c>
      <c r="E3249">
        <f>LN(D3249/参数实验室!$E$53)/参数实验室!$E$55</f>
        <v>0.22488640539083832</v>
      </c>
      <c r="F3249">
        <f t="shared" si="179"/>
        <v>0.49197083887622584</v>
      </c>
      <c r="G3249">
        <f>LN(F3249/参数实验室!$E$58)/参数实验室!$E$59</f>
        <v>-0.56282780546301214</v>
      </c>
      <c r="H3249">
        <f>INDEX(神经网络!$F$10:$BN$70,MATCH(ROUND(G3249*2,1)/2,神经网络!$D$10:$D$70,0),MATCH(ROUND(E3249*2,1)/2,神经网络!$F$8:$BN$8,0))</f>
        <v>-0.665435640897168</v>
      </c>
      <c r="I3249">
        <f t="shared" si="180"/>
        <v>2142005.2674926911</v>
      </c>
      <c r="J3249">
        <f t="shared" si="181"/>
        <v>4573.7776904353232</v>
      </c>
      <c r="K3249">
        <f t="shared" si="182"/>
        <v>468.32299522822223</v>
      </c>
    </row>
    <row r="3250" spans="1:11">
      <c r="A3250" s="862">
        <v>43653</v>
      </c>
      <c r="B3250">
        <v>11333.67374</v>
      </c>
      <c r="C3250">
        <v>5666.6641360000003</v>
      </c>
      <c r="D3250">
        <v>2.2225609999999998</v>
      </c>
      <c r="E3250">
        <f>LN(D3250/参数实验室!$E$53)/参数实验室!$E$55</f>
        <v>0.24925359069905617</v>
      </c>
      <c r="F3250">
        <f t="shared" si="179"/>
        <v>0.49998475922247609</v>
      </c>
      <c r="G3250">
        <f>LN(F3250/参数实验室!$E$58)/参数实验室!$E$59</f>
        <v>-0.5543471234321441</v>
      </c>
      <c r="H3250">
        <f>INDEX(神经网络!$F$10:$BN$70,MATCH(ROUND(G3250*2,1)/2,神经网络!$D$10:$D$70,0),MATCH(ROUND(E3250*2,1)/2,神经网络!$F$8:$BN$8,0))</f>
        <v>-0.6181833767125311</v>
      </c>
      <c r="I3250">
        <f t="shared" si="180"/>
        <v>2158005.7188593289</v>
      </c>
      <c r="J3250">
        <f t="shared" si="181"/>
        <v>4522.4347551973042</v>
      </c>
      <c r="K3250">
        <f t="shared" si="182"/>
        <v>477.17785566265837</v>
      </c>
    </row>
    <row r="3251" spans="1:11">
      <c r="A3251" s="862">
        <v>43654</v>
      </c>
      <c r="B3251">
        <v>11841.810390000001</v>
      </c>
      <c r="C3251">
        <v>5499.6373000000003</v>
      </c>
      <c r="D3251">
        <v>2.3790550000000001</v>
      </c>
      <c r="E3251">
        <f>LN(D3251/参数实验室!$E$53)/参数实验室!$E$55</f>
        <v>0.32952779481246119</v>
      </c>
      <c r="F3251">
        <f t="shared" si="179"/>
        <v>0.46442538082219709</v>
      </c>
      <c r="G3251">
        <f>LN(F3251/参数实验室!$E$58)/参数实验室!$E$59</f>
        <v>-0.5930691306581346</v>
      </c>
      <c r="H3251">
        <f>INDEX(神经网络!$F$10:$BN$70,MATCH(ROUND(G3251*2,1)/2,神经网络!$D$10:$D$70,0),MATCH(ROUND(E3251*2,1)/2,神经网络!$F$8:$BN$8,0))</f>
        <v>-0.61645177288426312</v>
      </c>
      <c r="I3251">
        <f t="shared" si="180"/>
        <v>2098194.9028975056</v>
      </c>
      <c r="J3251">
        <f t="shared" si="181"/>
        <v>4725.1946809783976</v>
      </c>
      <c r="K3251">
        <f t="shared" si="182"/>
        <v>444.04411766227037</v>
      </c>
    </row>
    <row r="3252" spans="1:11">
      <c r="A3252" s="862">
        <v>43655</v>
      </c>
      <c r="B3252">
        <v>12325.649219999999</v>
      </c>
      <c r="C3252">
        <v>5497.9262900000003</v>
      </c>
      <c r="D3252">
        <v>2.4191780000000001</v>
      </c>
      <c r="E3252">
        <f>LN(D3252/参数实验室!$E$53)/参数实验室!$E$55</f>
        <v>0.34925853433199822</v>
      </c>
      <c r="F3252">
        <f t="shared" si="179"/>
        <v>0.44605571616291712</v>
      </c>
      <c r="G3252">
        <f>LN(F3252/参数实验室!$E$58)/参数实验室!$E$59</f>
        <v>-0.6142506825497015</v>
      </c>
      <c r="H3252">
        <f>INDEX(神经网络!$F$10:$BN$70,MATCH(ROUND(G3252*2,1)/2,神经网络!$D$10:$D$70,0),MATCH(ROUND(E3252*2,1)/2,神经网络!$F$8:$BN$8,0))</f>
        <v>-0.61645177288426312</v>
      </c>
      <c r="I3252">
        <f t="shared" si="180"/>
        <v>2045347.0253598334</v>
      </c>
      <c r="J3252">
        <f t="shared" si="181"/>
        <v>4918.259135708854</v>
      </c>
      <c r="K3252">
        <f t="shared" si="182"/>
        <v>415.8680884684706</v>
      </c>
    </row>
    <row r="3253" spans="1:11">
      <c r="A3253" s="862">
        <v>43656</v>
      </c>
      <c r="B3253">
        <v>12344.728230000001</v>
      </c>
      <c r="C3253">
        <v>5603.0557250000002</v>
      </c>
      <c r="D3253">
        <v>2.3132869999999999</v>
      </c>
      <c r="E3253">
        <f>LN(D3253/参数实验室!$E$53)/参数实验室!$E$55</f>
        <v>0.29645471839272003</v>
      </c>
      <c r="F3253">
        <f t="shared" si="179"/>
        <v>0.45388246874350185</v>
      </c>
      <c r="G3253">
        <f>LN(F3253/参数实验室!$E$58)/参数实验室!$E$59</f>
        <v>-0.60512115258780041</v>
      </c>
      <c r="H3253">
        <f>INDEX(神经网络!$F$10:$BN$70,MATCH(ROUND(G3253*2,1)/2,神经网络!$D$10:$D$70,0),MATCH(ROUND(E3253*2,1)/2,神经网络!$F$8:$BN$8,0))</f>
        <v>-0.66412816657390938</v>
      </c>
      <c r="I3253">
        <f t="shared" si="180"/>
        <v>2043395.3294982696</v>
      </c>
      <c r="J3253">
        <f t="shared" si="181"/>
        <v>4925.8721639200194</v>
      </c>
      <c r="K3253">
        <f t="shared" si="182"/>
        <v>414.82914324600159</v>
      </c>
    </row>
    <row r="3254" spans="1:11">
      <c r="A3254" s="862">
        <v>43657</v>
      </c>
      <c r="B3254">
        <v>11689.04033</v>
      </c>
      <c r="C3254">
        <v>5536.9165439999997</v>
      </c>
      <c r="D3254">
        <v>2.1570399999999998</v>
      </c>
      <c r="E3254">
        <f>LN(D3254/参数实验室!$E$53)/参数实验室!$E$55</f>
        <v>0.21395157118979874</v>
      </c>
      <c r="F3254">
        <f t="shared" si="179"/>
        <v>0.47368444180909075</v>
      </c>
      <c r="G3254">
        <f>LN(F3254/参数实验室!$E$58)/参数实验室!$E$59</f>
        <v>-0.58270826823571664</v>
      </c>
      <c r="H3254">
        <f>INDEX(神经网络!$F$10:$BN$70,MATCH(ROUND(G3254*2,1)/2,神经网络!$D$10:$D$70,0),MATCH(ROUND(E3254*2,1)/2,神经网络!$F$8:$BN$8,0))</f>
        <v>-0.74799882648277582</v>
      </c>
      <c r="I3254">
        <f t="shared" si="180"/>
        <v>2115476.184920033</v>
      </c>
      <c r="J3254">
        <f t="shared" si="181"/>
        <v>4664.2353976297682</v>
      </c>
      <c r="K3254">
        <f t="shared" si="182"/>
        <v>453.55262000606956</v>
      </c>
    </row>
    <row r="3255" spans="1:11">
      <c r="A3255" s="862">
        <v>43658</v>
      </c>
      <c r="B3255">
        <v>11478.326510000001</v>
      </c>
      <c r="C3255">
        <v>5423.1126260000001</v>
      </c>
      <c r="D3255">
        <v>2.2485780000000002</v>
      </c>
      <c r="E3255">
        <f>LN(D3255/参数实验室!$E$53)/参数实验室!$E$55</f>
        <v>0.26298341953116322</v>
      </c>
      <c r="F3255">
        <f t="shared" si="179"/>
        <v>0.47246544357100712</v>
      </c>
      <c r="G3255">
        <f>LN(F3255/参数实验室!$E$58)/参数实验室!$E$59</f>
        <v>-0.58406068927947896</v>
      </c>
      <c r="H3255">
        <f>INDEX(神经网络!$F$10:$BN$70,MATCH(ROUND(G3255*2,1)/2,神经网络!$D$10:$D$70,0),MATCH(ROUND(E3255*2,1)/2,神经网络!$F$8:$BN$8,0))</f>
        <v>-0.70486636859108887</v>
      </c>
      <c r="I3255">
        <f t="shared" si="180"/>
        <v>2144001.0251444001</v>
      </c>
      <c r="J3255">
        <f t="shared" si="181"/>
        <v>4580.1550257371864</v>
      </c>
      <c r="K3255">
        <f t="shared" si="182"/>
        <v>468.10664990522196</v>
      </c>
    </row>
    <row r="3256" spans="1:11">
      <c r="A3256" s="862">
        <v>43659</v>
      </c>
      <c r="B3256">
        <v>11405.04759</v>
      </c>
      <c r="C3256">
        <v>5459.5851259999999</v>
      </c>
      <c r="D3256">
        <v>2.158909</v>
      </c>
      <c r="E3256">
        <f>LN(D3256/参数实验室!$E$53)/参数实验室!$E$55</f>
        <v>0.21497334366709858</v>
      </c>
      <c r="F3256">
        <f t="shared" si="179"/>
        <v>0.47869902189509406</v>
      </c>
      <c r="G3256">
        <f>LN(F3256/参数实验室!$E$58)/参数实验室!$E$59</f>
        <v>-0.57718119420494129</v>
      </c>
      <c r="H3256">
        <f>INDEX(神经网络!$F$10:$BN$70,MATCH(ROUND(G3256*2,1)/2,神经网络!$D$10:$D$70,0),MATCH(ROUND(E3256*2,1)/2,神经网络!$F$8:$BN$8,0))</f>
        <v>-0.74799882648277582</v>
      </c>
      <c r="I3256">
        <f t="shared" si="180"/>
        <v>2153648.913378044</v>
      </c>
      <c r="J3256">
        <f t="shared" si="181"/>
        <v>4550.9148038785215</v>
      </c>
      <c r="K3256">
        <f t="shared" si="182"/>
        <v>473.23428501509073</v>
      </c>
    </row>
    <row r="3257" spans="1:11">
      <c r="A3257" s="862">
        <v>43660</v>
      </c>
      <c r="B3257">
        <v>10600.704170000001</v>
      </c>
      <c r="C3257">
        <v>5546.0395289999997</v>
      </c>
      <c r="D3257">
        <v>1.9587589999999999</v>
      </c>
      <c r="E3257">
        <f>LN(D3257/参数实验室!$E$53)/参数实验室!$E$55</f>
        <v>0.10019291840108217</v>
      </c>
      <c r="F3257">
        <f t="shared" si="179"/>
        <v>0.52317652111218182</v>
      </c>
      <c r="G3257">
        <f>LN(F3257/参数实验室!$E$58)/参数实验室!$E$59</f>
        <v>-0.53054955503834811</v>
      </c>
      <c r="H3257">
        <f>INDEX(神经网络!$F$10:$BN$70,MATCH(ROUND(G3257*2,1)/2,神经网络!$D$10:$D$70,0),MATCH(ROUND(E3257*2,1)/2,神经网络!$F$8:$BN$8,0))</f>
        <v>-0.74865520614701209</v>
      </c>
      <c r="I3257">
        <f t="shared" si="180"/>
        <v>2267259.8746306673</v>
      </c>
      <c r="J3257">
        <f t="shared" si="181"/>
        <v>4229.9605642232818</v>
      </c>
      <c r="K3257">
        <f t="shared" si="182"/>
        <v>536.00023929466306</v>
      </c>
    </row>
    <row r="3258" spans="1:11">
      <c r="A3258" s="862">
        <v>43661</v>
      </c>
      <c r="B3258">
        <v>10511.656730000001</v>
      </c>
      <c r="C3258">
        <v>5547.8452230000003</v>
      </c>
      <c r="D3258">
        <v>2.078373</v>
      </c>
      <c r="E3258">
        <f>LN(D3258/参数实验室!$E$53)/参数实验室!$E$55</f>
        <v>0.1701219267573354</v>
      </c>
      <c r="F3258">
        <f t="shared" si="179"/>
        <v>0.52778028863581428</v>
      </c>
      <c r="G3258">
        <f>LN(F3258/参数实验室!$E$58)/参数实验室!$E$59</f>
        <v>-0.525951228196336</v>
      </c>
      <c r="H3258">
        <f>INDEX(神经网络!$F$10:$BN$70,MATCH(ROUND(G3258*2,1)/2,神经网络!$D$10:$D$70,0),MATCH(ROUND(E3258*2,1)/2,神经网络!$F$8:$BN$8,0))</f>
        <v>-0.70581347623216628</v>
      </c>
      <c r="I3258">
        <f t="shared" si="180"/>
        <v>2281518.2444449649</v>
      </c>
      <c r="J3258">
        <f t="shared" si="181"/>
        <v>4194.4282869797562</v>
      </c>
      <c r="K3258">
        <f t="shared" si="182"/>
        <v>543.9402198214234</v>
      </c>
    </row>
    <row r="3259" spans="1:11">
      <c r="A3259" s="862">
        <v>43662</v>
      </c>
      <c r="B3259">
        <v>10447.69406</v>
      </c>
      <c r="C3259">
        <v>5437.2368919999999</v>
      </c>
      <c r="D3259">
        <v>1.804522</v>
      </c>
      <c r="E3259">
        <f>LN(D3259/参数实验室!$E$53)/参数实验室!$E$55</f>
        <v>3.4350164317403066E-3</v>
      </c>
      <c r="F3259">
        <f t="shared" si="179"/>
        <v>0.52042458946199277</v>
      </c>
      <c r="G3259">
        <f>LN(F3259/参数实验室!$E$58)/参数实验室!$E$59</f>
        <v>-0.53331759693879788</v>
      </c>
      <c r="H3259">
        <f>INDEX(神经网络!$F$10:$BN$70,MATCH(ROUND(G3259*2,1)/2,神经网络!$D$10:$D$70,0),MATCH(ROUND(E3259*2,1)/2,神经网络!$F$8:$BN$8,0))</f>
        <v>-0.82297999260102905</v>
      </c>
      <c r="I3259">
        <f t="shared" si="180"/>
        <v>2291316.9635097836</v>
      </c>
      <c r="J3259">
        <f t="shared" si="181"/>
        <v>4168.9054945931794</v>
      </c>
      <c r="K3259">
        <f t="shared" si="182"/>
        <v>549.62074973430902</v>
      </c>
    </row>
    <row r="3260" spans="1:11">
      <c r="A3260" s="862">
        <v>43663</v>
      </c>
      <c r="B3260">
        <v>9781.2261259999996</v>
      </c>
      <c r="C3260">
        <v>5438.8491510000003</v>
      </c>
      <c r="D3260">
        <v>1.840114</v>
      </c>
      <c r="E3260">
        <f>LN(D3260/参数实验室!$E$53)/参数实验室!$E$55</f>
        <v>2.6477708400861905E-2</v>
      </c>
      <c r="F3260">
        <f t="shared" si="179"/>
        <v>0.55604983270376551</v>
      </c>
      <c r="G3260">
        <f>LN(F3260/参数实验室!$E$58)/参数实验室!$E$59</f>
        <v>-0.49856547775405263</v>
      </c>
      <c r="H3260">
        <f>INDEX(神经网络!$F$10:$BN$70,MATCH(ROUND(G3260*2,1)/2,神经网络!$D$10:$D$70,0),MATCH(ROUND(E3260*2,1)/2,神经网络!$F$8:$BN$8,0))</f>
        <v>-0.70611479716625947</v>
      </c>
      <c r="I3260">
        <f t="shared" si="180"/>
        <v>2411607.9980146447</v>
      </c>
      <c r="J3260">
        <f t="shared" si="181"/>
        <v>3902.9672104065953</v>
      </c>
      <c r="K3260">
        <f t="shared" si="182"/>
        <v>617.89091939704338</v>
      </c>
    </row>
    <row r="3261" spans="1:11">
      <c r="A3261" s="862">
        <v>43664</v>
      </c>
      <c r="B3261">
        <v>10356.334500000001</v>
      </c>
      <c r="C3261">
        <v>5596.0229509999999</v>
      </c>
      <c r="D3261">
        <v>2.0231270000000001</v>
      </c>
      <c r="E3261">
        <f>LN(D3261/参数实验室!$E$53)/参数实验室!$E$55</f>
        <v>0.13833814527402649</v>
      </c>
      <c r="F3261">
        <f t="shared" si="179"/>
        <v>0.54034783745156156</v>
      </c>
      <c r="G3261">
        <f>LN(F3261/参数实验室!$E$58)/参数实验室!$E$59</f>
        <v>-0.51359983877758097</v>
      </c>
      <c r="H3261">
        <f>INDEX(神经网络!$F$10:$BN$70,MATCH(ROUND(G3261*2,1)/2,神经网络!$D$10:$D$70,0),MATCH(ROUND(E3261*2,1)/2,神经网络!$F$8:$BN$8,0))</f>
        <v>-0.61889728971771218</v>
      </c>
      <c r="I3261">
        <f t="shared" si="180"/>
        <v>2311483.9453086723</v>
      </c>
      <c r="J3261">
        <f t="shared" si="181"/>
        <v>4132.4506204860008</v>
      </c>
      <c r="K3261">
        <f t="shared" si="182"/>
        <v>559.34944118868339</v>
      </c>
    </row>
    <row r="3262" spans="1:11">
      <c r="A3262" s="862">
        <v>43665</v>
      </c>
      <c r="B3262">
        <v>10399.845359999999</v>
      </c>
      <c r="C3262">
        <v>5812.0357910000002</v>
      </c>
      <c r="D3262">
        <v>1.9920020000000001</v>
      </c>
      <c r="E3262">
        <f>LN(D3262/参数实验室!$E$53)/参数实验室!$E$55</f>
        <v>0.12004704913599443</v>
      </c>
      <c r="F3262">
        <f t="shared" si="179"/>
        <v>0.55885790507561939</v>
      </c>
      <c r="G3262">
        <f>LN(F3262/参数实验室!$E$58)/参数实验室!$E$59</f>
        <v>-0.49592161547884683</v>
      </c>
      <c r="H3262">
        <f>INDEX(神经网络!$F$10:$BN$70,MATCH(ROUND(G3262*2,1)/2,神经网络!$D$10:$D$70,0),MATCH(ROUND(E3262*2,1)/2,神经网络!$F$8:$BN$8,0))</f>
        <v>-0.66593389419001747</v>
      </c>
      <c r="I3262">
        <f t="shared" si="180"/>
        <v>2305473.5773562659</v>
      </c>
      <c r="J3262">
        <f t="shared" si="181"/>
        <v>4149.8126012529283</v>
      </c>
      <c r="K3262">
        <f t="shared" si="182"/>
        <v>555.56088886042414</v>
      </c>
    </row>
    <row r="3263" spans="1:11">
      <c r="A3263" s="862">
        <v>43666</v>
      </c>
      <c r="B3263">
        <v>10571.764870000001</v>
      </c>
      <c r="C3263">
        <v>5712.9309540000004</v>
      </c>
      <c r="D3263">
        <v>2.0519759999999998</v>
      </c>
      <c r="E3263">
        <f>LN(D3263/参数实验室!$E$53)/参数实验室!$E$55</f>
        <v>0.15504215001888128</v>
      </c>
      <c r="F3263">
        <f t="shared" si="179"/>
        <v>0.54039519647394507</v>
      </c>
      <c r="G3263">
        <f>LN(F3263/参数实验室!$E$58)/参数实验室!$E$59</f>
        <v>-0.5135538397313506</v>
      </c>
      <c r="H3263">
        <f>INDEX(神经网络!$F$10:$BN$70,MATCH(ROUND(G3263*2,1)/2,神经网络!$D$10:$D$70,0),MATCH(ROUND(E3263*2,1)/2,神经网络!$F$8:$BN$8,0))</f>
        <v>-0.61889728971771218</v>
      </c>
      <c r="I3263">
        <f t="shared" si="180"/>
        <v>2280093.6980725736</v>
      </c>
      <c r="J3263">
        <f t="shared" si="181"/>
        <v>4218.4130202306224</v>
      </c>
      <c r="K3263">
        <f t="shared" si="182"/>
        <v>540.50982849183413</v>
      </c>
    </row>
    <row r="3264" spans="1:11">
      <c r="A3264" s="862">
        <v>43667</v>
      </c>
      <c r="B3264">
        <v>10441.700650000001</v>
      </c>
      <c r="C3264">
        <v>5707.3299779999998</v>
      </c>
      <c r="D3264">
        <v>1.9981390000000001</v>
      </c>
      <c r="E3264">
        <f>LN(D3264/参数实验室!$E$53)/参数实验室!$E$55</f>
        <v>0.12367606944745173</v>
      </c>
      <c r="F3264">
        <f t="shared" si="179"/>
        <v>0.54659007850411789</v>
      </c>
      <c r="G3264">
        <f>LN(F3264/参数实验室!$E$58)/参数实验室!$E$59</f>
        <v>-0.50757134087396072</v>
      </c>
      <c r="H3264">
        <f>INDEX(神经网络!$F$10:$BN$70,MATCH(ROUND(G3264*2,1)/2,神经网络!$D$10:$D$70,0),MATCH(ROUND(E3264*2,1)/2,神经网络!$F$8:$BN$8,0))</f>
        <v>-0.66593389419001747</v>
      </c>
      <c r="I3264">
        <f t="shared" si="180"/>
        <v>2297454.9732444668</v>
      </c>
      <c r="J3264">
        <f t="shared" si="181"/>
        <v>4166.5139659231327</v>
      </c>
      <c r="K3264">
        <f t="shared" si="182"/>
        <v>551.40940172882461</v>
      </c>
    </row>
    <row r="3265" spans="1:11">
      <c r="A3265" s="862">
        <v>43668</v>
      </c>
      <c r="B3265">
        <v>10320.688959999999</v>
      </c>
      <c r="C3265">
        <v>5571.183258</v>
      </c>
      <c r="D3265">
        <v>1.946979</v>
      </c>
      <c r="E3265">
        <f>LN(D3265/参数实验室!$E$53)/参数实验室!$E$55</f>
        <v>9.3076447529399087E-2</v>
      </c>
      <c r="F3265">
        <f t="shared" si="179"/>
        <v>0.53980730158541668</v>
      </c>
      <c r="G3265">
        <f>LN(F3265/参数实验室!$E$58)/参数实验室!$E$59</f>
        <v>-0.51412513824282569</v>
      </c>
      <c r="H3265">
        <f>INDEX(神经网络!$F$10:$BN$70,MATCH(ROUND(G3265*2,1)/2,神经网络!$D$10:$D$70,0),MATCH(ROUND(E3265*2,1)/2,神经网络!$F$8:$BN$8,0))</f>
        <v>-0.66593389419001747</v>
      </c>
      <c r="I3265">
        <f t="shared" si="180"/>
        <v>2315186.0135167525</v>
      </c>
      <c r="J3265">
        <f t="shared" si="181"/>
        <v>4118.2271098519459</v>
      </c>
      <c r="K3265">
        <f t="shared" si="182"/>
        <v>562.18026635252409</v>
      </c>
    </row>
    <row r="3266" spans="1:11">
      <c r="A3266" s="862">
        <v>43669</v>
      </c>
      <c r="B3266">
        <v>9972.0110519999998</v>
      </c>
      <c r="C3266">
        <v>5711.4257539999999</v>
      </c>
      <c r="D3266">
        <v>1.863029</v>
      </c>
      <c r="E3266">
        <f>LN(D3266/参数实验室!$E$53)/参数实验室!$E$55</f>
        <v>4.1078489763464156E-2</v>
      </c>
      <c r="F3266">
        <f t="shared" si="179"/>
        <v>0.57274563016599433</v>
      </c>
      <c r="G3266">
        <f>LN(F3266/参数实验室!$E$58)/参数实验室!$E$59</f>
        <v>-0.48303831418261056</v>
      </c>
      <c r="H3266">
        <f>INDEX(神经网络!$F$10:$BN$70,MATCH(ROUND(G3266*2,1)/2,神经网络!$D$10:$D$70,0),MATCH(ROUND(E3266*2,1)/2,神经网络!$F$8:$BN$8,0))</f>
        <v>-0.70611479716625947</v>
      </c>
      <c r="I3266">
        <f t="shared" si="180"/>
        <v>2367273.4221799145</v>
      </c>
      <c r="J3266">
        <f t="shared" si="181"/>
        <v>3979.0954279557732</v>
      </c>
      <c r="K3266">
        <f t="shared" si="182"/>
        <v>594.92753190794451</v>
      </c>
    </row>
    <row r="3267" spans="1:11">
      <c r="A3267" s="862">
        <v>43670</v>
      </c>
      <c r="B3267">
        <v>9894.0729140000003</v>
      </c>
      <c r="C3267">
        <v>5856.3316089999998</v>
      </c>
      <c r="D3267">
        <v>1.8427480000000001</v>
      </c>
      <c r="E3267">
        <f>LN(D3267/参数实验室!$E$53)/参数实验室!$E$55</f>
        <v>2.8165238682726773E-2</v>
      </c>
      <c r="F3267">
        <f t="shared" si="179"/>
        <v>0.59190301707938264</v>
      </c>
      <c r="G3267">
        <f>LN(F3267/参数实验室!$E$58)/参数实验室!$E$59</f>
        <v>-0.46577003503411202</v>
      </c>
      <c r="H3267">
        <f>INDEX(神经网络!$F$10:$BN$70,MATCH(ROUND(G3267*2,1)/2,神经网络!$D$10:$D$70,0),MATCH(ROUND(E3267*2,1)/2,神经网络!$F$8:$BN$8,0))</f>
        <v>-0.61909968850430031</v>
      </c>
      <c r="I3267">
        <f t="shared" si="180"/>
        <v>2380337.8685246124</v>
      </c>
      <c r="J3267">
        <f t="shared" si="181"/>
        <v>3947.9960552252355</v>
      </c>
      <c r="K3267">
        <f t="shared" si="182"/>
        <v>602.92306152996207</v>
      </c>
    </row>
    <row r="3268" spans="1:11">
      <c r="A3268" s="862">
        <v>43671</v>
      </c>
      <c r="B3268">
        <v>10031.217720000001</v>
      </c>
      <c r="C3268">
        <v>5842.9926859999996</v>
      </c>
      <c r="D3268">
        <v>1.861772</v>
      </c>
      <c r="E3268">
        <f>LN(D3268/参数实验室!$E$53)/参数实验室!$E$55</f>
        <v>4.0282232522356042E-2</v>
      </c>
      <c r="F3268">
        <f t="shared" ref="F3268:F3331" si="183">C3268/B3268</f>
        <v>0.58248089604818176</v>
      </c>
      <c r="G3268">
        <f>LN(F3268/参数实验室!$E$58)/参数实验室!$E$59</f>
        <v>-0.47419205848526685</v>
      </c>
      <c r="H3268">
        <f>INDEX(神经网络!$F$10:$BN$70,MATCH(ROUND(G3268*2,1)/2,神经网络!$D$10:$D$70,0),MATCH(ROUND(E3268*2,1)/2,神经网络!$F$8:$BN$8,0))</f>
        <v>-0.61909968850430031</v>
      </c>
      <c r="I3268">
        <f t="shared" si="180"/>
        <v>2359910.9221284427</v>
      </c>
      <c r="J3268">
        <f t="shared" si="181"/>
        <v>4002.7204501017368</v>
      </c>
      <c r="K3268">
        <f t="shared" si="182"/>
        <v>589.57675199837172</v>
      </c>
    </row>
    <row r="3269" spans="1:11">
      <c r="A3269" s="862">
        <v>43672</v>
      </c>
      <c r="B3269">
        <v>9788.9100660000004</v>
      </c>
      <c r="C3269">
        <v>5841.336096</v>
      </c>
      <c r="D3269">
        <v>1.8493790000000001</v>
      </c>
      <c r="E3269">
        <f>LN(D3269/参数实验室!$E$53)/参数实验室!$E$55</f>
        <v>3.2402878488678614E-2</v>
      </c>
      <c r="F3269">
        <f t="shared" si="183"/>
        <v>0.5967299787837278</v>
      </c>
      <c r="G3269">
        <f>LN(F3269/参数实验室!$E$58)/参数实验室!$E$59</f>
        <v>-0.4615072149679979</v>
      </c>
      <c r="H3269">
        <f>INDEX(神经网络!$F$10:$BN$70,MATCH(ROUND(G3269*2,1)/2,神经网络!$D$10:$D$70,0),MATCH(ROUND(E3269*2,1)/2,神经网络!$F$8:$BN$8,0))</f>
        <v>-0.61909968850430031</v>
      </c>
      <c r="I3269">
        <f t="shared" si="180"/>
        <v>2395202.385919502</v>
      </c>
      <c r="J3269">
        <f t="shared" si="181"/>
        <v>3906.0333051354551</v>
      </c>
      <c r="K3269">
        <f t="shared" si="182"/>
        <v>613.2058277051583</v>
      </c>
    </row>
    <row r="3270" spans="1:11">
      <c r="A3270" s="862">
        <v>43673</v>
      </c>
      <c r="B3270">
        <v>9458.2268449999992</v>
      </c>
      <c r="C3270">
        <v>5805.3124580000003</v>
      </c>
      <c r="D3270">
        <v>1.77643</v>
      </c>
      <c r="E3270">
        <f>LN(D3270/参数实验室!$E$53)/参数实验室!$E$55</f>
        <v>-1.5075317142677205E-2</v>
      </c>
      <c r="F3270">
        <f t="shared" si="183"/>
        <v>0.61378443900073332</v>
      </c>
      <c r="G3270">
        <f>LN(F3270/参数实验室!$E$58)/参数实验室!$E$59</f>
        <v>-0.4467173131416165</v>
      </c>
      <c r="H3270">
        <f>INDEX(神经网络!$F$10:$BN$70,MATCH(ROUND(G3270*2,1)/2,神经网络!$D$10:$D$70,0),MATCH(ROUND(E3270*2,1)/2,神经网络!$F$8:$BN$8,0))</f>
        <v>-0.66598129352084856</v>
      </c>
      <c r="I3270">
        <f t="shared" si="180"/>
        <v>2445295.7988540195</v>
      </c>
      <c r="J3270">
        <f t="shared" si="181"/>
        <v>3774.0819779737299</v>
      </c>
      <c r="K3270">
        <f t="shared" si="182"/>
        <v>647.91804023474776</v>
      </c>
    </row>
    <row r="3271" spans="1:11">
      <c r="A3271" s="862">
        <v>43674</v>
      </c>
      <c r="B3271">
        <v>9576.0893340000002</v>
      </c>
      <c r="C3271">
        <v>5762.389666</v>
      </c>
      <c r="D3271">
        <v>1.791847</v>
      </c>
      <c r="E3271">
        <f>LN(D3271/参数实验室!$E$53)/参数实验室!$E$55</f>
        <v>-4.8808345175405873E-3</v>
      </c>
      <c r="F3271">
        <f t="shared" si="183"/>
        <v>0.60174769313613008</v>
      </c>
      <c r="G3271">
        <f>LN(F3271/参数实验室!$E$58)/参数实验室!$E$59</f>
        <v>-0.45711233450504724</v>
      </c>
      <c r="H3271">
        <f>INDEX(神经网络!$F$10:$BN$70,MATCH(ROUND(G3271*2,1)/2,神经网络!$D$10:$D$70,0),MATCH(ROUND(E3271*2,1)/2,神经网络!$F$8:$BN$8,0))</f>
        <v>-0.66598129352084856</v>
      </c>
      <c r="I3271">
        <f t="shared" si="180"/>
        <v>2425002.1886309041</v>
      </c>
      <c r="J3271">
        <f t="shared" si="181"/>
        <v>3821.1122197837135</v>
      </c>
      <c r="K3271">
        <f t="shared" si="182"/>
        <v>634.6325491503535</v>
      </c>
    </row>
    <row r="3272" spans="1:11">
      <c r="A3272" s="862">
        <v>43675</v>
      </c>
      <c r="B3272">
        <v>9576.4348140000002</v>
      </c>
      <c r="C3272">
        <v>5787.0873819999997</v>
      </c>
      <c r="D3272">
        <v>1.7550680000000001</v>
      </c>
      <c r="E3272">
        <f>LN(D3272/参数实验室!$E$53)/参数实验室!$E$55</f>
        <v>-2.9348124991349294E-2</v>
      </c>
      <c r="F3272">
        <f t="shared" si="183"/>
        <v>0.60430499391482617</v>
      </c>
      <c r="G3272">
        <f>LN(F3272/参数实验室!$E$58)/参数实验室!$E$59</f>
        <v>-0.45488654175314236</v>
      </c>
      <c r="H3272">
        <f>INDEX(神经网络!$F$10:$BN$70,MATCH(ROUND(G3272*2,1)/2,神经网络!$D$10:$D$70,0),MATCH(ROUND(E3272*2,1)/2,神经网络!$F$8:$BN$8,0))</f>
        <v>-0.70598975335908087</v>
      </c>
      <c r="I3272">
        <f t="shared" si="180"/>
        <v>2424943.9234783952</v>
      </c>
      <c r="J3272">
        <f t="shared" si="181"/>
        <v>3821.2500754159705</v>
      </c>
      <c r="K3272">
        <f t="shared" si="182"/>
        <v>634.59440644287656</v>
      </c>
    </row>
    <row r="3273" spans="1:11">
      <c r="A3273" s="862">
        <v>43676</v>
      </c>
      <c r="B3273">
        <v>9687.8821619999999</v>
      </c>
      <c r="C3273">
        <v>5826.7610439999999</v>
      </c>
      <c r="D3273">
        <v>1.769755</v>
      </c>
      <c r="E3273">
        <f>LN(D3273/参数实验室!$E$53)/参数实验室!$E$55</f>
        <v>-1.9516632079105971E-2</v>
      </c>
      <c r="F3273">
        <f t="shared" si="183"/>
        <v>0.60144838124219124</v>
      </c>
      <c r="G3273">
        <f>LN(F3273/参数实验室!$E$58)/参数实验室!$E$59</f>
        <v>-0.45737346411519481</v>
      </c>
      <c r="H3273">
        <f>INDEX(神经网络!$F$10:$BN$70,MATCH(ROUND(G3273*2,1)/2,神经网络!$D$10:$D$70,0),MATCH(ROUND(E3273*2,1)/2,神经网络!$F$8:$BN$8,0))</f>
        <v>-0.66598129352084856</v>
      </c>
      <c r="I3273">
        <f t="shared" si="180"/>
        <v>2405020.4076340669</v>
      </c>
      <c r="J3273">
        <f t="shared" si="181"/>
        <v>3865.7205067634823</v>
      </c>
      <c r="K3273">
        <f t="shared" si="182"/>
        <v>622.14027202076102</v>
      </c>
    </row>
    <row r="3274" spans="1:11">
      <c r="A3274" s="862">
        <v>43677</v>
      </c>
      <c r="B3274">
        <v>10043.88723</v>
      </c>
      <c r="C3274">
        <v>5723.7970420000001</v>
      </c>
      <c r="D3274">
        <v>1.8548210000000001</v>
      </c>
      <c r="E3274">
        <f>LN(D3274/参数实验室!$E$53)/参数实验室!$E$55</f>
        <v>3.5869333740984319E-2</v>
      </c>
      <c r="F3274">
        <f t="shared" si="183"/>
        <v>0.56987866459747183</v>
      </c>
      <c r="G3274">
        <f>LN(F3274/参数实验室!$E$58)/参数实验室!$E$59</f>
        <v>-0.48567214865413955</v>
      </c>
      <c r="H3274">
        <f>INDEX(神经网络!$F$10:$BN$70,MATCH(ROUND(G3274*2,1)/2,神经网络!$D$10:$D$70,0),MATCH(ROUND(E3274*2,1)/2,神经网络!$F$8:$BN$8,0))</f>
        <v>-0.70611479716625947</v>
      </c>
      <c r="I3274">
        <f t="shared" si="180"/>
        <v>2346162.0513707842</v>
      </c>
      <c r="J3274">
        <f t="shared" si="181"/>
        <v>4007.7759187582151</v>
      </c>
      <c r="K3274">
        <f t="shared" si="182"/>
        <v>585.40250226807291</v>
      </c>
    </row>
    <row r="3275" spans="1:11">
      <c r="A3275" s="862">
        <v>43678</v>
      </c>
      <c r="B3275">
        <v>9986.7969720000001</v>
      </c>
      <c r="C3275">
        <v>5785.4160780000002</v>
      </c>
      <c r="D3275">
        <v>1.9151689999999999</v>
      </c>
      <c r="E3275">
        <f>LN(D3275/参数实验室!$E$53)/参数实验室!$E$55</f>
        <v>7.3642288442043208E-2</v>
      </c>
      <c r="F3275">
        <f t="shared" si="183"/>
        <v>0.57930646775143035</v>
      </c>
      <c r="G3275">
        <f>LN(F3275/参数实验室!$E$58)/参数实验室!$E$59</f>
        <v>-0.47706025231187321</v>
      </c>
      <c r="H3275">
        <f>INDEX(神经网络!$F$10:$BN$70,MATCH(ROUND(G3275*2,1)/2,神经网络!$D$10:$D$70,0),MATCH(ROUND(E3275*2,1)/2,神经网络!$F$8:$BN$8,0))</f>
        <v>-0.70611479716625947</v>
      </c>
      <c r="I3275">
        <f t="shared" si="180"/>
        <v>2355578.6377847288</v>
      </c>
      <c r="J3275">
        <f t="shared" si="181"/>
        <v>3984.9954000239268</v>
      </c>
      <c r="K3275">
        <f t="shared" si="182"/>
        <v>591.11200925616765</v>
      </c>
    </row>
    <row r="3276" spans="1:11">
      <c r="A3276" s="862">
        <v>43679</v>
      </c>
      <c r="B3276">
        <v>10595.872300000001</v>
      </c>
      <c r="C3276">
        <v>5787.5920960000003</v>
      </c>
      <c r="D3276">
        <v>1.93669</v>
      </c>
      <c r="E3276">
        <f>LN(D3276/参数实验室!$E$53)/参数实验室!$E$55</f>
        <v>8.682539496725844E-2</v>
      </c>
      <c r="F3276">
        <f t="shared" si="183"/>
        <v>0.54621195236563957</v>
      </c>
      <c r="G3276">
        <f>LN(F3276/参数实验室!$E$58)/参数实验室!$E$59</f>
        <v>-0.50793455586604408</v>
      </c>
      <c r="H3276">
        <f>INDEX(神经网络!$F$10:$BN$70,MATCH(ROUND(G3276*2,1)/2,神经网络!$D$10:$D$70,0),MATCH(ROUND(E3276*2,1)/2,神经网络!$F$8:$BN$8,0))</f>
        <v>-0.66593389419001747</v>
      </c>
      <c r="I3276">
        <f t="shared" si="180"/>
        <v>2254136.6603237884</v>
      </c>
      <c r="J3276">
        <f t="shared" si="181"/>
        <v>4228.0325206496</v>
      </c>
      <c r="K3276">
        <f t="shared" si="182"/>
        <v>533.14080469216924</v>
      </c>
    </row>
    <row r="3277" spans="1:11">
      <c r="A3277" s="862">
        <v>43680</v>
      </c>
      <c r="B3277">
        <v>10764.77579</v>
      </c>
      <c r="C3277">
        <v>5756.0494429999999</v>
      </c>
      <c r="D3277">
        <v>1.9863360000000001</v>
      </c>
      <c r="E3277">
        <f>LN(D3277/参数实验室!$E$53)/参数实验室!$E$55</f>
        <v>0.11668660746416398</v>
      </c>
      <c r="F3277">
        <f t="shared" si="183"/>
        <v>0.53471150308092019</v>
      </c>
      <c r="G3277">
        <f>LN(F3277/参数实验室!$E$58)/参数实验室!$E$59</f>
        <v>-0.51910331170429724</v>
      </c>
      <c r="H3277">
        <f>INDEX(神经网络!$F$10:$BN$70,MATCH(ROUND(G3277*2,1)/2,神经网络!$D$10:$D$70,0),MATCH(ROUND(E3277*2,1)/2,神经网络!$F$8:$BN$8,0))</f>
        <v>-0.66593389419001747</v>
      </c>
      <c r="I3277">
        <f t="shared" si="180"/>
        <v>2230208.2818195396</v>
      </c>
      <c r="J3277">
        <f t="shared" si="181"/>
        <v>4295.4294680978255</v>
      </c>
      <c r="K3277">
        <f t="shared" si="182"/>
        <v>519.20495922079658</v>
      </c>
    </row>
    <row r="3278" spans="1:11">
      <c r="A3278" s="862">
        <v>43681</v>
      </c>
      <c r="B3278">
        <v>10787.776970000001</v>
      </c>
      <c r="C3278">
        <v>5826.0196159999996</v>
      </c>
      <c r="D3278">
        <v>2.0166430000000002</v>
      </c>
      <c r="E3278">
        <f>LN(D3278/参数实验室!$E$53)/参数实验室!$E$55</f>
        <v>0.13455103531344942</v>
      </c>
      <c r="F3278">
        <f t="shared" si="183"/>
        <v>0.540057477291357</v>
      </c>
      <c r="G3278">
        <f>LN(F3278/参数实验室!$E$58)/参数实验室!$E$59</f>
        <v>-0.51388194902939599</v>
      </c>
      <c r="H3278">
        <f>INDEX(神经网络!$F$10:$BN$70,MATCH(ROUND(G3278*2,1)/2,神经网络!$D$10:$D$70,0),MATCH(ROUND(E3278*2,1)/2,神经网络!$F$8:$BN$8,0))</f>
        <v>-0.61889728971771218</v>
      </c>
      <c r="I3278">
        <f t="shared" si="180"/>
        <v>2227034.9048030772</v>
      </c>
      <c r="J3278">
        <f t="shared" si="181"/>
        <v>4304.6075455887485</v>
      </c>
      <c r="K3278">
        <f t="shared" si="182"/>
        <v>517.3607306164962</v>
      </c>
    </row>
    <row r="3279" spans="1:11">
      <c r="A3279" s="862">
        <v>43682</v>
      </c>
      <c r="B3279">
        <v>11694.67477</v>
      </c>
      <c r="C3279">
        <v>5935.5565219999999</v>
      </c>
      <c r="D3279">
        <v>2.1520929999999998</v>
      </c>
      <c r="E3279">
        <f>LN(D3279/参数实验室!$E$53)/参数实验室!$E$55</f>
        <v>0.21124279340924773</v>
      </c>
      <c r="F3279">
        <f t="shared" si="183"/>
        <v>0.50754353060132174</v>
      </c>
      <c r="G3279">
        <f>LN(F3279/参数实验室!$E$58)/参数实验室!$E$59</f>
        <v>-0.54647175915117763</v>
      </c>
      <c r="H3279">
        <f>INDEX(神经网络!$F$10:$BN$70,MATCH(ROUND(G3279*2,1)/2,神经网络!$D$10:$D$70,0),MATCH(ROUND(E3279*2,1)/2,神经网络!$F$8:$BN$8,0))</f>
        <v>-0.665435640897168</v>
      </c>
      <c r="I3279">
        <f t="shared" si="180"/>
        <v>2111164.6414760002</v>
      </c>
      <c r="J3279">
        <f t="shared" si="181"/>
        <v>4666.4836878017468</v>
      </c>
      <c r="K3279">
        <f t="shared" si="182"/>
        <v>452.41016206584283</v>
      </c>
    </row>
    <row r="3280" spans="1:11">
      <c r="A3280" s="862">
        <v>43683</v>
      </c>
      <c r="B3280">
        <v>11706.45624</v>
      </c>
      <c r="C3280">
        <v>5898.9078220000001</v>
      </c>
      <c r="D3280">
        <v>2.0776340000000002</v>
      </c>
      <c r="E3280">
        <f>LN(D3280/参数实验室!$E$53)/参数实验室!$E$55</f>
        <v>0.16970237132516991</v>
      </c>
      <c r="F3280">
        <f t="shared" si="183"/>
        <v>0.50390209479824621</v>
      </c>
      <c r="G3280">
        <f>LN(F3280/参数实验室!$E$58)/参数实验室!$E$59</f>
        <v>-0.55025096490078185</v>
      </c>
      <c r="H3280">
        <f>INDEX(神经网络!$F$10:$BN$70,MATCH(ROUND(G3280*2,1)/2,神经网络!$D$10:$D$70,0),MATCH(ROUND(E3280*2,1)/2,神经网络!$F$8:$BN$8,0))</f>
        <v>-0.70581347623216628</v>
      </c>
      <c r="I3280">
        <f t="shared" si="180"/>
        <v>2109749.3708440084</v>
      </c>
      <c r="J3280">
        <f t="shared" si="181"/>
        <v>4671.1848050755989</v>
      </c>
      <c r="K3280">
        <f t="shared" si="182"/>
        <v>451.65187396388274</v>
      </c>
    </row>
    <row r="3281" spans="1:11">
      <c r="A3281" s="862">
        <v>43684</v>
      </c>
      <c r="B3281">
        <v>11715.475</v>
      </c>
      <c r="C3281">
        <v>5970.9781469999998</v>
      </c>
      <c r="D3281">
        <v>2.1693570000000002</v>
      </c>
      <c r="E3281">
        <f>LN(D3281/参数实验室!$E$53)/参数实验室!$E$55</f>
        <v>0.22066896673373279</v>
      </c>
      <c r="F3281">
        <f t="shared" si="183"/>
        <v>0.50966590317507399</v>
      </c>
      <c r="G3281">
        <f>LN(F3281/参数实验室!$E$58)/参数实验室!$E$59</f>
        <v>-0.54428157607634142</v>
      </c>
      <c r="H3281">
        <f>INDEX(神经网络!$F$10:$BN$70,MATCH(ROUND(G3281*2,1)/2,神经网络!$D$10:$D$70,0),MATCH(ROUND(E3281*2,1)/2,神经网络!$F$8:$BN$8,0))</f>
        <v>-0.665435640897168</v>
      </c>
      <c r="I3281">
        <f t="shared" si="180"/>
        <v>2108602.1627665921</v>
      </c>
      <c r="J3281">
        <f t="shared" si="181"/>
        <v>4674.7835281911966</v>
      </c>
      <c r="K3281">
        <f t="shared" si="182"/>
        <v>451.05878166351562</v>
      </c>
    </row>
    <row r="3282" spans="1:11">
      <c r="A3282" s="862">
        <v>43685</v>
      </c>
      <c r="B3282">
        <v>11769.02745</v>
      </c>
      <c r="C3282">
        <v>5996.4719009999999</v>
      </c>
      <c r="D3282">
        <v>2.1571370000000001</v>
      </c>
      <c r="E3282">
        <f>LN(D3282/参数实验室!$E$53)/参数实验室!$E$55</f>
        <v>0.21400462235792894</v>
      </c>
      <c r="F3282">
        <f t="shared" si="183"/>
        <v>0.50951295053696222</v>
      </c>
      <c r="G3282">
        <f>LN(F3282/参数实验室!$E$58)/参数实验室!$E$59</f>
        <v>-0.5444391103713736</v>
      </c>
      <c r="H3282">
        <f>INDEX(神经网络!$F$10:$BN$70,MATCH(ROUND(G3282*2,1)/2,神经网络!$D$10:$D$70,0),MATCH(ROUND(E3282*2,1)/2,神经网络!$F$8:$BN$8,0))</f>
        <v>-0.665435640897168</v>
      </c>
      <c r="I3282">
        <f t="shared" si="180"/>
        <v>2102188.2928354442</v>
      </c>
      <c r="J3282">
        <f t="shared" si="181"/>
        <v>4696.152368221522</v>
      </c>
      <c r="K3282">
        <f t="shared" si="182"/>
        <v>447.6405635943118</v>
      </c>
    </row>
    <row r="3283" spans="1:11">
      <c r="A3283" s="862">
        <v>43686</v>
      </c>
      <c r="B3283">
        <v>11761.021940000001</v>
      </c>
      <c r="C3283">
        <v>5924.0721800000001</v>
      </c>
      <c r="D3283">
        <v>2.1398269999999999</v>
      </c>
      <c r="E3283">
        <f>LN(D3283/参数实验室!$E$53)/参数实验室!$E$55</f>
        <v>0.2044994744802448</v>
      </c>
      <c r="F3283">
        <f t="shared" si="183"/>
        <v>0.50370386265940426</v>
      </c>
      <c r="G3283">
        <f>LN(F3283/参数实验室!$E$58)/参数实验室!$E$59</f>
        <v>-0.55045748003720429</v>
      </c>
      <c r="H3283">
        <f>INDEX(神经网络!$F$10:$BN$70,MATCH(ROUND(G3283*2,1)/2,神经网络!$D$10:$D$70,0),MATCH(ROUND(E3283*2,1)/2,神经网络!$F$8:$BN$8,0))</f>
        <v>-0.665435640897168</v>
      </c>
      <c r="I3283">
        <f t="shared" si="180"/>
        <v>2103139.8307546391</v>
      </c>
      <c r="J3283">
        <f t="shared" si="181"/>
        <v>4692.9579585810452</v>
      </c>
      <c r="K3283">
        <f t="shared" si="182"/>
        <v>448.14802291357859</v>
      </c>
    </row>
    <row r="3284" spans="1:11">
      <c r="A3284" s="862">
        <v>43687</v>
      </c>
      <c r="B3284">
        <v>11437.26953</v>
      </c>
      <c r="C3284">
        <v>5968.975187</v>
      </c>
      <c r="D3284">
        <v>2.0392329999999999</v>
      </c>
      <c r="E3284">
        <f>LN(D3284/参数实验室!$E$53)/参数实验室!$E$55</f>
        <v>0.14769290718895414</v>
      </c>
      <c r="F3284">
        <f t="shared" si="183"/>
        <v>0.52188812822355513</v>
      </c>
      <c r="G3284">
        <f>LN(F3284/参数实验室!$E$58)/参数实验室!$E$59</f>
        <v>-0.53184367317677039</v>
      </c>
      <c r="H3284">
        <f>INDEX(神经网络!$F$10:$BN$70,MATCH(ROUND(G3284*2,1)/2,神经网络!$D$10:$D$70,0),MATCH(ROUND(E3284*2,1)/2,神经网络!$F$8:$BN$8,0))</f>
        <v>-0.70581347623216628</v>
      </c>
      <c r="I3284">
        <f t="shared" si="180"/>
        <v>2141664.7871952355</v>
      </c>
      <c r="J3284">
        <f t="shared" si="181"/>
        <v>4563.7722078129191</v>
      </c>
      <c r="K3284">
        <f t="shared" si="182"/>
        <v>469.27512804623046</v>
      </c>
    </row>
    <row r="3285" spans="1:11">
      <c r="A3285" s="862">
        <v>43688</v>
      </c>
      <c r="B3285">
        <v>11398.75556</v>
      </c>
      <c r="C3285">
        <v>6014.3496830000004</v>
      </c>
      <c r="D3285">
        <v>2.0776810000000001</v>
      </c>
      <c r="E3285">
        <f>LN(D3285/参数实验室!$E$53)/参数实验室!$E$55</f>
        <v>0.16972905926698373</v>
      </c>
      <c r="F3285">
        <f t="shared" si="183"/>
        <v>0.52763213066041048</v>
      </c>
      <c r="G3285">
        <f>LN(F3285/参数实验室!$E$58)/参数实验室!$E$59</f>
        <v>-0.52609858540285459</v>
      </c>
      <c r="H3285">
        <f>INDEX(神经网络!$F$10:$BN$70,MATCH(ROUND(G3285*2,1)/2,神经网络!$D$10:$D$70,0),MATCH(ROUND(E3285*2,1)/2,神经网络!$F$8:$BN$8,0))</f>
        <v>-0.70581347623216628</v>
      </c>
      <c r="I3285">
        <f t="shared" si="180"/>
        <v>2146755.0168215795</v>
      </c>
      <c r="J3285">
        <f t="shared" si="181"/>
        <v>4548.4041179521791</v>
      </c>
      <c r="K3285">
        <f t="shared" si="182"/>
        <v>471.97983317896336</v>
      </c>
    </row>
    <row r="3286" spans="1:11">
      <c r="A3286" s="862">
        <v>43689</v>
      </c>
      <c r="B3286">
        <v>11369.756509999999</v>
      </c>
      <c r="C3286">
        <v>6047.9240810000001</v>
      </c>
      <c r="D3286">
        <v>2.049442</v>
      </c>
      <c r="E3286">
        <f>LN(D3286/参数实验室!$E$53)/参数实验室!$E$55</f>
        <v>0.15358436390656158</v>
      </c>
      <c r="F3286">
        <f t="shared" si="183"/>
        <v>0.53193083560590693</v>
      </c>
      <c r="G3286">
        <f>LN(F3286/参数实验室!$E$58)/参数实验室!$E$59</f>
        <v>-0.52183983887931829</v>
      </c>
      <c r="H3286">
        <f>INDEX(神经网络!$F$10:$BN$70,MATCH(ROUND(G3286*2,1)/2,神经网络!$D$10:$D$70,0),MATCH(ROUND(E3286*2,1)/2,神经网络!$F$8:$BN$8,0))</f>
        <v>-0.61889728971771218</v>
      </c>
      <c r="I3286">
        <f t="shared" si="180"/>
        <v>2150609.7894176524</v>
      </c>
      <c r="J3286">
        <f t="shared" si="181"/>
        <v>4536.8327321335764</v>
      </c>
      <c r="K3286">
        <f t="shared" si="182"/>
        <v>474.03329952750232</v>
      </c>
    </row>
    <row r="3287" spans="1:11">
      <c r="A3287" s="862">
        <v>43690</v>
      </c>
      <c r="B3287">
        <v>10989.47652</v>
      </c>
      <c r="C3287">
        <v>6002.4072130000004</v>
      </c>
      <c r="D3287">
        <v>1.9541710000000001</v>
      </c>
      <c r="E3287">
        <f>LN(D3287/参数实验室!$E$53)/参数实验室!$E$55</f>
        <v>9.7426341762180985E-2</v>
      </c>
      <c r="F3287">
        <f t="shared" si="183"/>
        <v>0.54619591771055531</v>
      </c>
      <c r="G3287">
        <f>LN(F3287/参数实验室!$E$58)/参数实验室!$E$59</f>
        <v>-0.50794996376227319</v>
      </c>
      <c r="H3287">
        <f>INDEX(神经网络!$F$10:$BN$70,MATCH(ROUND(G3287*2,1)/2,神经网络!$D$10:$D$70,0),MATCH(ROUND(E3287*2,1)/2,神经网络!$F$8:$BN$8,0))</f>
        <v>-0.66593389419001747</v>
      </c>
      <c r="I3287">
        <f t="shared" ref="I3287:I3350" si="184">I3286*(1+(B3287-B3286)/B3286*H3286)</f>
        <v>2195127.4679317437</v>
      </c>
      <c r="J3287">
        <f t="shared" ref="J3287:J3350" si="185">J3286*B3287/B3286</f>
        <v>4385.0909859941576</v>
      </c>
      <c r="K3287">
        <f t="shared" ref="K3287:K3350" si="186">I3287/J3287</f>
        <v>500.58880760807739</v>
      </c>
    </row>
    <row r="3288" spans="1:11">
      <c r="A3288" s="862">
        <v>43691</v>
      </c>
      <c r="B3288">
        <v>10515.60454</v>
      </c>
      <c r="C3288">
        <v>5980.8006290000003</v>
      </c>
      <c r="D3288">
        <v>1.8019480000000001</v>
      </c>
      <c r="E3288">
        <f>LN(D3288/参数实验室!$E$53)/参数实验室!$E$55</f>
        <v>1.7509955661260232E-3</v>
      </c>
      <c r="F3288">
        <f t="shared" si="183"/>
        <v>0.56875480684441948</v>
      </c>
      <c r="G3288">
        <f>LN(F3288/参数实验室!$E$58)/参数实验室!$E$59</f>
        <v>-0.48670823531746571</v>
      </c>
      <c r="H3288">
        <f>INDEX(神经网络!$F$10:$BN$70,MATCH(ROUND(G3288*2,1)/2,神经网络!$D$10:$D$70,0),MATCH(ROUND(E3288*2,1)/2,神经网络!$F$8:$BN$8,0))</f>
        <v>-0.74877323144932084</v>
      </c>
      <c r="I3288">
        <f t="shared" si="184"/>
        <v>2258161.470959594</v>
      </c>
      <c r="J3288">
        <f t="shared" si="185"/>
        <v>4196.003567295782</v>
      </c>
      <c r="K3288">
        <f t="shared" si="186"/>
        <v>538.16957844364322</v>
      </c>
    </row>
    <row r="3289" spans="1:11">
      <c r="A3289" s="862">
        <v>43692</v>
      </c>
      <c r="B3289">
        <v>10033.6927</v>
      </c>
      <c r="C3289">
        <v>6002.5807809999997</v>
      </c>
      <c r="D3289">
        <v>1.8528089999999999</v>
      </c>
      <c r="E3289">
        <f>LN(D3289/参数实验室!$E$53)/参数实验室!$E$55</f>
        <v>3.4588912685013178E-2</v>
      </c>
      <c r="F3289">
        <f t="shared" si="183"/>
        <v>0.59824243780158826</v>
      </c>
      <c r="G3289">
        <f>LN(F3289/参数实验室!$E$58)/参数实验室!$E$59</f>
        <v>-0.4601786141678601</v>
      </c>
      <c r="H3289">
        <f>INDEX(神经网络!$F$10:$BN$70,MATCH(ROUND(G3289*2,1)/2,神经网络!$D$10:$D$70,0),MATCH(ROUND(E3289*2,1)/2,神经网络!$F$8:$BN$8,0))</f>
        <v>-0.61909968850430031</v>
      </c>
      <c r="I3289">
        <f t="shared" si="184"/>
        <v>2335650.220831221</v>
      </c>
      <c r="J3289">
        <f t="shared" si="185"/>
        <v>4003.7080324009257</v>
      </c>
      <c r="K3289">
        <f t="shared" si="186"/>
        <v>583.37176485633711</v>
      </c>
    </row>
    <row r="3290" spans="1:11">
      <c r="A3290" s="862">
        <v>43693</v>
      </c>
      <c r="B3290">
        <v>10263.228419999999</v>
      </c>
      <c r="C3290">
        <v>5949.5982329999997</v>
      </c>
      <c r="D3290">
        <v>1.863326</v>
      </c>
      <c r="E3290">
        <f>LN(D3290/参数实验室!$E$53)/参数实验室!$E$55</f>
        <v>4.1266548450412339E-2</v>
      </c>
      <c r="F3290">
        <f t="shared" si="183"/>
        <v>0.57970045969219497</v>
      </c>
      <c r="G3290">
        <f>LN(F3290/参数实验室!$E$58)/参数实验室!$E$59</f>
        <v>-0.47670341532303245</v>
      </c>
      <c r="H3290">
        <f>INDEX(神经网络!$F$10:$BN$70,MATCH(ROUND(G3290*2,1)/2,神经网络!$D$10:$D$70,0),MATCH(ROUND(E3290*2,1)/2,神经网络!$F$8:$BN$8,0))</f>
        <v>-0.70611479716625947</v>
      </c>
      <c r="I3290">
        <f t="shared" si="184"/>
        <v>2302570.8017725763</v>
      </c>
      <c r="J3290">
        <f t="shared" si="185"/>
        <v>4095.298838833231</v>
      </c>
      <c r="K3290">
        <f t="shared" si="186"/>
        <v>562.24732123055253</v>
      </c>
    </row>
    <row r="3291" spans="1:11">
      <c r="A3291" s="862">
        <v>43694</v>
      </c>
      <c r="B3291">
        <v>10343.764370000001</v>
      </c>
      <c r="C3291">
        <v>5916.3131489999996</v>
      </c>
      <c r="D3291">
        <v>1.833539</v>
      </c>
      <c r="E3291">
        <f>LN(D3291/参数实验室!$E$53)/参数实验室!$E$55</f>
        <v>2.2254726066045002E-2</v>
      </c>
      <c r="F3291">
        <f t="shared" si="183"/>
        <v>0.5719690566578518</v>
      </c>
      <c r="G3291">
        <f>LN(F3291/参数实验室!$E$58)/参数实验室!$E$59</f>
        <v>-0.48375043539974466</v>
      </c>
      <c r="H3291">
        <f>INDEX(神经网络!$F$10:$BN$70,MATCH(ROUND(G3291*2,1)/2,神经网络!$D$10:$D$70,0),MATCH(ROUND(E3291*2,1)/2,神经网络!$F$8:$BN$8,0))</f>
        <v>-0.74877323144932084</v>
      </c>
      <c r="I3291">
        <f t="shared" si="184"/>
        <v>2289812.4639637936</v>
      </c>
      <c r="J3291">
        <f t="shared" si="185"/>
        <v>4127.4348070707319</v>
      </c>
      <c r="K3291">
        <f t="shared" si="186"/>
        <v>554.77859033438949</v>
      </c>
    </row>
    <row r="3292" spans="1:11">
      <c r="A3292" s="862">
        <v>43695</v>
      </c>
      <c r="B3292">
        <v>10427.5802</v>
      </c>
      <c r="C3292">
        <v>5883.2559920000003</v>
      </c>
      <c r="D3292">
        <v>1.85527</v>
      </c>
      <c r="E3292">
        <f>LN(D3292/参数实验室!$E$53)/参数实验室!$E$55</f>
        <v>3.6154884262052142E-2</v>
      </c>
      <c r="F3292">
        <f t="shared" si="183"/>
        <v>0.56420146181182096</v>
      </c>
      <c r="G3292">
        <f>LN(F3292/参数实验室!$E$58)/参数实验室!$E$59</f>
        <v>-0.49092702907553981</v>
      </c>
      <c r="H3292">
        <f>INDEX(神经网络!$F$10:$BN$70,MATCH(ROUND(G3292*2,1)/2,神经网络!$D$10:$D$70,0),MATCH(ROUND(E3292*2,1)/2,神经网络!$F$8:$BN$8,0))</f>
        <v>-0.70611479716625947</v>
      </c>
      <c r="I3292">
        <f t="shared" si="184"/>
        <v>2275919.4121219795</v>
      </c>
      <c r="J3292">
        <f t="shared" si="185"/>
        <v>4160.8795339371773</v>
      </c>
      <c r="K3292">
        <f t="shared" si="186"/>
        <v>546.98036642469697</v>
      </c>
    </row>
    <row r="3293" spans="1:11">
      <c r="A3293" s="862">
        <v>43696</v>
      </c>
      <c r="B3293">
        <v>10692.44902</v>
      </c>
      <c r="C3293">
        <v>5896.9311939999998</v>
      </c>
      <c r="D3293">
        <v>1.9528300000000001</v>
      </c>
      <c r="E3293">
        <f>LN(D3293/参数实验室!$E$53)/参数实验室!$E$55</f>
        <v>9.6616488290276387E-2</v>
      </c>
      <c r="F3293">
        <f t="shared" si="183"/>
        <v>0.55150426090130655</v>
      </c>
      <c r="G3293">
        <f>LN(F3293/参数实验室!$E$58)/参数实验室!$E$59</f>
        <v>-0.50287366486268259</v>
      </c>
      <c r="H3293">
        <f>INDEX(神经网络!$F$10:$BN$70,MATCH(ROUND(G3293*2,1)/2,神经网络!$D$10:$D$70,0),MATCH(ROUND(E3293*2,1)/2,神经网络!$F$8:$BN$8,0))</f>
        <v>-0.66593389419001747</v>
      </c>
      <c r="I3293">
        <f t="shared" si="184"/>
        <v>2235098.8020877065</v>
      </c>
      <c r="J3293">
        <f t="shared" si="185"/>
        <v>4266.5691792027292</v>
      </c>
      <c r="K3293">
        <f t="shared" si="186"/>
        <v>523.86325129395118</v>
      </c>
    </row>
    <row r="3294" spans="1:11">
      <c r="A3294" s="862">
        <v>43697</v>
      </c>
      <c r="B3294">
        <v>10695.96962</v>
      </c>
      <c r="C3294">
        <v>5856.7360719999997</v>
      </c>
      <c r="D3294">
        <v>1.9299249999999999</v>
      </c>
      <c r="E3294">
        <f>LN(D3294/参数实验室!$E$53)/参数实验室!$E$55</f>
        <v>8.2697216268839344E-2</v>
      </c>
      <c r="F3294">
        <f t="shared" si="183"/>
        <v>0.54756476318413472</v>
      </c>
      <c r="G3294">
        <f>LN(F3294/参数实验室!$E$58)/参数实验室!$E$59</f>
        <v>-0.50663624958548426</v>
      </c>
      <c r="H3294">
        <f>INDEX(神经网络!$F$10:$BN$70,MATCH(ROUND(G3294*2,1)/2,神经网络!$D$10:$D$70,0),MATCH(ROUND(E3294*2,1)/2,神经网络!$F$8:$BN$8,0))</f>
        <v>-0.66593389419001747</v>
      </c>
      <c r="I3294">
        <f t="shared" si="184"/>
        <v>2234608.7216786142</v>
      </c>
      <c r="J3294">
        <f t="shared" si="185"/>
        <v>4267.9739914608199</v>
      </c>
      <c r="K3294">
        <f t="shared" si="186"/>
        <v>523.57599323461761</v>
      </c>
    </row>
    <row r="3295" spans="1:11">
      <c r="A3295" s="862">
        <v>43698</v>
      </c>
      <c r="B3295">
        <v>10071.42079</v>
      </c>
      <c r="C3295">
        <v>6025.843777</v>
      </c>
      <c r="D3295">
        <v>1.809671</v>
      </c>
      <c r="E3295">
        <f>LN(D3295/参数实验室!$E$53)/参数实验室!$E$55</f>
        <v>6.7965157003034397E-3</v>
      </c>
      <c r="F3295">
        <f t="shared" si="183"/>
        <v>0.59831119190085991</v>
      </c>
      <c r="G3295">
        <f>LN(F3295/参数实验室!$E$58)/参数实验室!$E$59</f>
        <v>-0.46011829782912678</v>
      </c>
      <c r="H3295">
        <f>INDEX(神经网络!$F$10:$BN$70,MATCH(ROUND(G3295*2,1)/2,神经网络!$D$10:$D$70,0),MATCH(ROUND(E3295*2,1)/2,神经网络!$F$8:$BN$8,0))</f>
        <v>-0.66598129352084856</v>
      </c>
      <c r="I3295">
        <f t="shared" si="184"/>
        <v>2321500.5324439597</v>
      </c>
      <c r="J3295">
        <f t="shared" si="185"/>
        <v>4018.7625354135762</v>
      </c>
      <c r="K3295">
        <f t="shared" si="186"/>
        <v>577.66551568716932</v>
      </c>
    </row>
    <row r="3296" spans="1:11">
      <c r="A3296" s="862">
        <v>43699</v>
      </c>
      <c r="B3296">
        <v>10139.26226</v>
      </c>
      <c r="C3296">
        <v>6035.6703939999998</v>
      </c>
      <c r="D3296">
        <v>1.8139209999999999</v>
      </c>
      <c r="E3296">
        <f>LN(D3296/参数实验室!$E$53)/参数实验室!$E$55</f>
        <v>9.5639098142019409E-3</v>
      </c>
      <c r="F3296">
        <f t="shared" si="183"/>
        <v>0.59527707630278814</v>
      </c>
      <c r="G3296">
        <f>LN(F3296/参数实验室!$E$58)/参数实验室!$E$59</f>
        <v>-0.46278667403781304</v>
      </c>
      <c r="H3296">
        <f>INDEX(神经网络!$F$10:$BN$70,MATCH(ROUND(G3296*2,1)/2,神经网络!$D$10:$D$70,0),MATCH(ROUND(E3296*2,1)/2,神经网络!$F$8:$BN$8,0))</f>
        <v>-0.66598129352084856</v>
      </c>
      <c r="I3296">
        <f t="shared" si="184"/>
        <v>2311086.1067297854</v>
      </c>
      <c r="J3296">
        <f t="shared" si="185"/>
        <v>4045.8330713059986</v>
      </c>
      <c r="K3296">
        <f t="shared" si="186"/>
        <v>571.22626316951948</v>
      </c>
    </row>
    <row r="3297" spans="1:11">
      <c r="A3297" s="862">
        <v>43700</v>
      </c>
      <c r="B3297">
        <v>10395.57107</v>
      </c>
      <c r="C3297">
        <v>5982.4137739999996</v>
      </c>
      <c r="D3297">
        <v>1.858881</v>
      </c>
      <c r="E3297">
        <f>LN(D3297/参数实验室!$E$53)/参数实验室!$E$55</f>
        <v>3.844886224314889E-2</v>
      </c>
      <c r="F3297">
        <f t="shared" si="183"/>
        <v>0.57547716558490136</v>
      </c>
      <c r="G3297">
        <f>LN(F3297/参数实验室!$E$58)/参数实验室!$E$59</f>
        <v>-0.4805411331159411</v>
      </c>
      <c r="H3297">
        <f>INDEX(神经网络!$F$10:$BN$70,MATCH(ROUND(G3297*2,1)/2,神经网络!$D$10:$D$70,0),MATCH(ROUND(E3297*2,1)/2,神经网络!$F$8:$BN$8,0))</f>
        <v>-0.70611479716625947</v>
      </c>
      <c r="I3297">
        <f t="shared" si="184"/>
        <v>2272178.4267496117</v>
      </c>
      <c r="J3297">
        <f t="shared" si="185"/>
        <v>4148.1070468057787</v>
      </c>
      <c r="K3297">
        <f t="shared" si="186"/>
        <v>547.76272673562926</v>
      </c>
    </row>
    <row r="3298" spans="1:11">
      <c r="A3298" s="862">
        <v>43701</v>
      </c>
      <c r="B3298">
        <v>9991.4618699999992</v>
      </c>
      <c r="C3298">
        <v>5945.4328450000003</v>
      </c>
      <c r="D3298">
        <v>1.8109980000000001</v>
      </c>
      <c r="E3298">
        <f>LN(D3298/参数实验室!$E$53)/参数实验室!$E$55</f>
        <v>7.6612910359382278E-3</v>
      </c>
      <c r="F3298">
        <f t="shared" si="183"/>
        <v>0.59505134707580087</v>
      </c>
      <c r="G3298">
        <f>LN(F3298/参数实验室!$E$58)/参数实验室!$E$59</f>
        <v>-0.46298573657638514</v>
      </c>
      <c r="H3298">
        <f>INDEX(神经网络!$F$10:$BN$70,MATCH(ROUND(G3298*2,1)/2,神经网络!$D$10:$D$70,0),MATCH(ROUND(E3298*2,1)/2,神经网络!$F$8:$BN$8,0))</f>
        <v>-0.66598129352084856</v>
      </c>
      <c r="I3298">
        <f t="shared" si="184"/>
        <v>2334547.3333710735</v>
      </c>
      <c r="J3298">
        <f t="shared" si="185"/>
        <v>3986.8568173656131</v>
      </c>
      <c r="K3298">
        <f t="shared" si="186"/>
        <v>585.56086669640354</v>
      </c>
    </row>
    <row r="3299" spans="1:11">
      <c r="A3299" s="862">
        <v>43702</v>
      </c>
      <c r="B3299">
        <v>10091.571110000001</v>
      </c>
      <c r="C3299">
        <v>5990.5287580000004</v>
      </c>
      <c r="D3299">
        <v>1.802197</v>
      </c>
      <c r="E3299">
        <f>LN(D3299/参数实验室!$E$53)/参数实验室!$E$55</f>
        <v>1.9140070754944934E-3</v>
      </c>
      <c r="F3299">
        <f t="shared" si="183"/>
        <v>0.59361705850378732</v>
      </c>
      <c r="G3299">
        <f>LN(F3299/参数实验室!$E$58)/参数实验室!$E$59</f>
        <v>-0.46425235141662269</v>
      </c>
      <c r="H3299">
        <f>INDEX(神经网络!$F$10:$BN$70,MATCH(ROUND(G3299*2,1)/2,神经网络!$D$10:$D$70,0),MATCH(ROUND(E3299*2,1)/2,神经网络!$F$8:$BN$8,0))</f>
        <v>-0.66598129352084856</v>
      </c>
      <c r="I3299">
        <f t="shared" si="184"/>
        <v>2318969.3999491106</v>
      </c>
      <c r="J3299">
        <f t="shared" si="185"/>
        <v>4026.8030445712316</v>
      </c>
      <c r="K3299">
        <f t="shared" si="186"/>
        <v>575.88349225956028</v>
      </c>
    </row>
    <row r="3300" spans="1:11">
      <c r="A3300" s="862">
        <v>43703</v>
      </c>
      <c r="B3300">
        <v>10350.351210000001</v>
      </c>
      <c r="C3300">
        <v>6051.7454660000003</v>
      </c>
      <c r="D3300">
        <v>1.8474090000000001</v>
      </c>
      <c r="E3300">
        <f>LN(D3300/参数实验室!$E$53)/参数实验室!$E$55</f>
        <v>3.1145509058446895E-2</v>
      </c>
      <c r="F3300">
        <f t="shared" si="183"/>
        <v>0.58468986638377074</v>
      </c>
      <c r="G3300">
        <f>LN(F3300/参数实验室!$E$58)/参数实验室!$E$59</f>
        <v>-0.4722053939229538</v>
      </c>
      <c r="H3300">
        <f>INDEX(神经网络!$F$10:$BN$70,MATCH(ROUND(G3300*2,1)/2,神经网络!$D$10:$D$70,0),MATCH(ROUND(E3300*2,1)/2,神经网络!$F$8:$BN$8,0))</f>
        <v>-0.61909968850430031</v>
      </c>
      <c r="I3300">
        <f t="shared" si="184"/>
        <v>2279366.3038059422</v>
      </c>
      <c r="J3300">
        <f t="shared" si="185"/>
        <v>4130.0631299628758</v>
      </c>
      <c r="K3300">
        <f t="shared" si="186"/>
        <v>551.89623792177508</v>
      </c>
    </row>
    <row r="3301" spans="1:11">
      <c r="A3301" s="862">
        <v>43704</v>
      </c>
      <c r="B3301">
        <v>10115.75639</v>
      </c>
      <c r="C3301">
        <v>6215.8801569999996</v>
      </c>
      <c r="D3301">
        <v>1.8115619999999999</v>
      </c>
      <c r="E3301">
        <f>LN(D3301/参数实验室!$E$53)/参数实验室!$E$55</f>
        <v>8.0286449707115837E-3</v>
      </c>
      <c r="F3301">
        <f t="shared" si="183"/>
        <v>0.61447507406808943</v>
      </c>
      <c r="G3301">
        <f>LN(F3301/参数实验室!$E$58)/参数实验室!$E$59</f>
        <v>-0.44612707526152579</v>
      </c>
      <c r="H3301">
        <f>INDEX(神经网络!$F$10:$BN$70,MATCH(ROUND(G3301*2,1)/2,神经网络!$D$10:$D$70,0),MATCH(ROUND(E3301*2,1)/2,神经网络!$F$8:$BN$8,0))</f>
        <v>-0.66598129352084856</v>
      </c>
      <c r="I3301">
        <f t="shared" si="184"/>
        <v>2311350.6914997832</v>
      </c>
      <c r="J3301">
        <f t="shared" si="185"/>
        <v>4036.4536091935533</v>
      </c>
      <c r="K3301">
        <f t="shared" si="186"/>
        <v>572.61916406901798</v>
      </c>
    </row>
    <row r="3302" spans="1:11">
      <c r="A3302" s="862">
        <v>43705</v>
      </c>
      <c r="B3302">
        <v>10227.06367</v>
      </c>
      <c r="C3302">
        <v>6288.7314050000004</v>
      </c>
      <c r="D3302">
        <v>1.7330920000000001</v>
      </c>
      <c r="E3302">
        <f>LN(D3302/参数实验室!$E$53)/参数实验室!$E$55</f>
        <v>-4.4213612996812174E-2</v>
      </c>
      <c r="F3302">
        <f t="shared" si="183"/>
        <v>0.61491075130854256</v>
      </c>
      <c r="G3302">
        <f>LN(F3302/参数实验室!$E$58)/参数实验室!$E$59</f>
        <v>-0.44575507329764574</v>
      </c>
      <c r="H3302">
        <f>INDEX(神经网络!$F$10:$BN$70,MATCH(ROUND(G3302*2,1)/2,神经网络!$D$10:$D$70,0),MATCH(ROUND(E3302*2,1)/2,神经网络!$F$8:$BN$8,0))</f>
        <v>-0.70598975335908087</v>
      </c>
      <c r="I3302">
        <f t="shared" si="184"/>
        <v>2294413.0442887363</v>
      </c>
      <c r="J3302">
        <f t="shared" si="185"/>
        <v>4080.8681497146808</v>
      </c>
      <c r="K3302">
        <f t="shared" si="186"/>
        <v>562.23650461462546</v>
      </c>
    </row>
    <row r="3303" spans="1:11">
      <c r="A3303" s="862">
        <v>43706</v>
      </c>
      <c r="B3303">
        <v>9536.9374059999991</v>
      </c>
      <c r="C3303">
        <v>6195.5070150000001</v>
      </c>
      <c r="D3303">
        <v>1.691074</v>
      </c>
      <c r="E3303">
        <f>LN(D3303/参数实验室!$E$53)/参数实验室!$E$55</f>
        <v>-7.3168611161058494E-2</v>
      </c>
      <c r="F3303">
        <f t="shared" si="183"/>
        <v>0.64963276482261534</v>
      </c>
      <c r="G3303">
        <f>LN(F3303/参数实验室!$E$58)/参数实验室!$E$59</f>
        <v>-0.41692479421863493</v>
      </c>
      <c r="H3303">
        <f>INDEX(神经网络!$F$10:$BN$70,MATCH(ROUND(G3303*2,1)/2,神经网络!$D$10:$D$70,0),MATCH(ROUND(E3303*2,1)/2,神经网络!$F$8:$BN$8,0))</f>
        <v>-0.61893405112437494</v>
      </c>
      <c r="I3303">
        <f t="shared" si="184"/>
        <v>2403719.9490883867</v>
      </c>
      <c r="J3303">
        <f t="shared" si="185"/>
        <v>3805.4895678544208</v>
      </c>
      <c r="K3303">
        <f t="shared" si="186"/>
        <v>631.64539180267207</v>
      </c>
    </row>
    <row r="3304" spans="1:11">
      <c r="A3304" s="862">
        <v>43707</v>
      </c>
      <c r="B3304">
        <v>9590.1030200000005</v>
      </c>
      <c r="C3304">
        <v>6243.1660680000005</v>
      </c>
      <c r="D3304">
        <v>1.708116</v>
      </c>
      <c r="E3304">
        <f>LN(D3304/参数实验室!$E$53)/参数实验室!$E$55</f>
        <v>-6.1339014557113318E-2</v>
      </c>
      <c r="F3304">
        <f t="shared" si="183"/>
        <v>0.65100093867396225</v>
      </c>
      <c r="G3304">
        <f>LN(F3304/参数实验室!$E$58)/参数实验室!$E$59</f>
        <v>-0.41582057580501602</v>
      </c>
      <c r="H3304">
        <f>INDEX(神经网络!$F$10:$BN$70,MATCH(ROUND(G3304*2,1)/2,神经网络!$D$10:$D$70,0),MATCH(ROUND(E3304*2,1)/2,神经网络!$F$8:$BN$8,0))</f>
        <v>-0.61893405112437494</v>
      </c>
      <c r="I3304">
        <f t="shared" si="184"/>
        <v>2395426.2142593879</v>
      </c>
      <c r="J3304">
        <f t="shared" si="185"/>
        <v>3826.7040501176989</v>
      </c>
      <c r="K3304">
        <f t="shared" si="186"/>
        <v>625.97634488763538</v>
      </c>
    </row>
    <row r="3305" spans="1:11">
      <c r="A3305" s="862">
        <v>43708</v>
      </c>
      <c r="B3305">
        <v>9562.5429679999997</v>
      </c>
      <c r="C3305">
        <v>6146.8110770000003</v>
      </c>
      <c r="D3305">
        <v>1.7131019999999999</v>
      </c>
      <c r="E3305">
        <f>LN(D3305/参数实验室!$E$53)/参数实验室!$E$55</f>
        <v>-5.7900324687614337E-2</v>
      </c>
      <c r="F3305">
        <f t="shared" si="183"/>
        <v>0.64280088440591887</v>
      </c>
      <c r="G3305">
        <f>LN(F3305/参数实验室!$E$58)/参数实验室!$E$59</f>
        <v>-0.42247366469154024</v>
      </c>
      <c r="H3305">
        <f>INDEX(神经网络!$F$10:$BN$70,MATCH(ROUND(G3305*2,1)/2,神经网络!$D$10:$D$70,0),MATCH(ROUND(E3305*2,1)/2,神经网络!$F$8:$BN$8,0))</f>
        <v>-0.61893405112437494</v>
      </c>
      <c r="I3305">
        <f t="shared" si="184"/>
        <v>2399686.9434781503</v>
      </c>
      <c r="J3305">
        <f t="shared" si="185"/>
        <v>3815.7068624555941</v>
      </c>
      <c r="K3305">
        <f t="shared" si="186"/>
        <v>628.89709036344425</v>
      </c>
    </row>
    <row r="3306" spans="1:11">
      <c r="A3306" s="862">
        <v>43709</v>
      </c>
      <c r="B3306">
        <v>9527.6555960000005</v>
      </c>
      <c r="C3306">
        <v>6255.7649090000004</v>
      </c>
      <c r="D3306">
        <v>1.740394</v>
      </c>
      <c r="E3306">
        <f>LN(D3306/参数实验室!$E$53)/参数实验室!$E$55</f>
        <v>-3.9253425520831525E-2</v>
      </c>
      <c r="F3306">
        <f t="shared" si="183"/>
        <v>0.65659015966386958</v>
      </c>
      <c r="G3306">
        <f>LN(F3306/参数实验室!$E$58)/参数实验室!$E$59</f>
        <v>-0.41133363320629374</v>
      </c>
      <c r="H3306">
        <f>INDEX(神经网络!$F$10:$BN$70,MATCH(ROUND(G3306*2,1)/2,神经网络!$D$10:$D$70,0),MATCH(ROUND(E3306*2,1)/2,神经网络!$F$8:$BN$8,0))</f>
        <v>-0.61893405112437494</v>
      </c>
      <c r="I3306">
        <f t="shared" si="184"/>
        <v>2405105.627432147</v>
      </c>
      <c r="J3306">
        <f t="shared" si="185"/>
        <v>3801.7858808507103</v>
      </c>
      <c r="K3306">
        <f t="shared" si="186"/>
        <v>632.62521951761425</v>
      </c>
    </row>
    <row r="3307" spans="1:11">
      <c r="A3307" s="862">
        <v>43710</v>
      </c>
      <c r="B3307">
        <v>9866.3866820000003</v>
      </c>
      <c r="C3307">
        <v>6358.8535439999996</v>
      </c>
      <c r="D3307">
        <v>1.8474600000000001</v>
      </c>
      <c r="E3307">
        <f>LN(D3307/参数实验室!$E$53)/参数实验室!$E$55</f>
        <v>3.1178077149735868E-2</v>
      </c>
      <c r="F3307">
        <f t="shared" si="183"/>
        <v>0.64449668849903685</v>
      </c>
      <c r="G3307">
        <f>LN(F3307/参数实验室!$E$58)/参数实验室!$E$59</f>
        <v>-0.42109084510399747</v>
      </c>
      <c r="H3307">
        <f>INDEX(神经网络!$F$10:$BN$70,MATCH(ROUND(G3307*2,1)/2,神经网络!$D$10:$D$70,0),MATCH(ROUND(E3307*2,1)/2,神经网络!$F$8:$BN$8,0))</f>
        <v>-0.52809812640275922</v>
      </c>
      <c r="I3307">
        <f t="shared" si="184"/>
        <v>2352182.2520142272</v>
      </c>
      <c r="J3307">
        <f t="shared" si="185"/>
        <v>3936.9485184150526</v>
      </c>
      <c r="K3307">
        <f t="shared" si="186"/>
        <v>597.46329956104557</v>
      </c>
    </row>
    <row r="3308" spans="1:11">
      <c r="A3308" s="862">
        <v>43711</v>
      </c>
      <c r="B3308">
        <v>10593.299150000001</v>
      </c>
      <c r="C3308">
        <v>6373.9510270000001</v>
      </c>
      <c r="D3308">
        <v>1.887659</v>
      </c>
      <c r="E3308">
        <f>LN(D3308/参数实验室!$E$53)/参数实验室!$E$55</f>
        <v>5.6573108397451943E-2</v>
      </c>
      <c r="F3308">
        <f t="shared" si="183"/>
        <v>0.60169650047124357</v>
      </c>
      <c r="G3308">
        <f>LN(F3308/参数实验室!$E$58)/参数实验室!$E$59</f>
        <v>-0.45715698747242334</v>
      </c>
      <c r="H3308">
        <f>INDEX(神经网络!$F$10:$BN$70,MATCH(ROUND(G3308*2,1)/2,神经网络!$D$10:$D$70,0),MATCH(ROUND(E3308*2,1)/2,神经网络!$F$8:$BN$8,0))</f>
        <v>-0.61909968850430031</v>
      </c>
      <c r="I3308">
        <f t="shared" si="184"/>
        <v>2260663.6070840941</v>
      </c>
      <c r="J3308">
        <f t="shared" si="185"/>
        <v>4227.0057659311124</v>
      </c>
      <c r="K3308">
        <f t="shared" si="186"/>
        <v>534.81441291247484</v>
      </c>
    </row>
    <row r="3309" spans="1:11">
      <c r="A3309" s="862">
        <v>43712</v>
      </c>
      <c r="B3309">
        <v>10431.685719999999</v>
      </c>
      <c r="C3309">
        <v>6405.8469500000001</v>
      </c>
      <c r="D3309">
        <v>1.878709</v>
      </c>
      <c r="E3309">
        <f>LN(D3309/参数实验室!$E$53)/参数实验室!$E$55</f>
        <v>5.0966215280265438E-2</v>
      </c>
      <c r="F3309">
        <f t="shared" si="183"/>
        <v>0.6140759146643463</v>
      </c>
      <c r="G3309">
        <f>LN(F3309/参数实验室!$E$58)/参数实验室!$E$59</f>
        <v>-0.44646812815421277</v>
      </c>
      <c r="H3309">
        <f>INDEX(神经网络!$F$10:$BN$70,MATCH(ROUND(G3309*2,1)/2,神经网络!$D$10:$D$70,0),MATCH(ROUND(E3309*2,1)/2,神经网络!$F$8:$BN$8,0))</f>
        <v>-0.61909968850430031</v>
      </c>
      <c r="I3309">
        <f t="shared" si="184"/>
        <v>2282015.8125220789</v>
      </c>
      <c r="J3309">
        <f t="shared" si="185"/>
        <v>4162.5177447029091</v>
      </c>
      <c r="K3309">
        <f t="shared" si="186"/>
        <v>548.22968993371887</v>
      </c>
    </row>
    <row r="3310" spans="1:11">
      <c r="A3310" s="862">
        <v>43713</v>
      </c>
      <c r="B3310">
        <v>10516.92247</v>
      </c>
      <c r="C3310">
        <v>6391.0332529999996</v>
      </c>
      <c r="D3310">
        <v>1.877391</v>
      </c>
      <c r="E3310">
        <f>LN(D3310/参数实验室!$E$53)/参数实验室!$E$55</f>
        <v>5.0138274150171414E-2</v>
      </c>
      <c r="F3310">
        <f t="shared" si="183"/>
        <v>0.60769044092801039</v>
      </c>
      <c r="G3310">
        <f>LN(F3310/参数实验室!$E$58)/参数实验室!$E$59</f>
        <v>-0.45195440170914608</v>
      </c>
      <c r="H3310">
        <f>INDEX(神经网络!$F$10:$BN$70,MATCH(ROUND(G3310*2,1)/2,神经网络!$D$10:$D$70,0),MATCH(ROUND(E3310*2,1)/2,神经网络!$F$8:$BN$8,0))</f>
        <v>-0.61909968850430031</v>
      </c>
      <c r="I3310">
        <f t="shared" si="184"/>
        <v>2270471.9373322455</v>
      </c>
      <c r="J3310">
        <f t="shared" si="185"/>
        <v>4196.5294561270348</v>
      </c>
      <c r="K3310">
        <f t="shared" si="186"/>
        <v>541.03562504900367</v>
      </c>
    </row>
    <row r="3311" spans="1:11">
      <c r="A3311" s="862">
        <v>43714</v>
      </c>
      <c r="B3311">
        <v>10842.25656</v>
      </c>
      <c r="C3311">
        <v>6371.9039210000001</v>
      </c>
      <c r="D3311">
        <v>1.8187359999999999</v>
      </c>
      <c r="E3311">
        <f>LN(D3311/参数实验室!$E$53)/参数实验室!$E$55</f>
        <v>1.2691381081872972E-2</v>
      </c>
      <c r="F3311">
        <f t="shared" si="183"/>
        <v>0.58769167522816856</v>
      </c>
      <c r="G3311">
        <f>LN(F3311/参数实验室!$E$58)/参数实验室!$E$59</f>
        <v>-0.46951767683501727</v>
      </c>
      <c r="H3311">
        <f>INDEX(神经网络!$F$10:$BN$70,MATCH(ROUND(G3311*2,1)/2,神经网络!$D$10:$D$70,0),MATCH(ROUND(E3311*2,1)/2,神经网络!$F$8:$BN$8,0))</f>
        <v>-0.66598129352084856</v>
      </c>
      <c r="I3311">
        <f t="shared" si="184"/>
        <v>2226989.1250477019</v>
      </c>
      <c r="J3311">
        <f t="shared" si="185"/>
        <v>4326.3463389329881</v>
      </c>
      <c r="K3311">
        <f t="shared" si="186"/>
        <v>514.75054250902781</v>
      </c>
    </row>
    <row r="3312" spans="1:11">
      <c r="A3312" s="862">
        <v>43715</v>
      </c>
      <c r="B3312">
        <v>10442.88199</v>
      </c>
      <c r="C3312">
        <v>6340.0202239999999</v>
      </c>
      <c r="D3312">
        <v>1.846322</v>
      </c>
      <c r="E3312">
        <f>LN(D3312/参数实验室!$E$53)/参数实验室!$E$55</f>
        <v>3.0451147821411985E-2</v>
      </c>
      <c r="F3312">
        <f t="shared" si="183"/>
        <v>0.60711403519365059</v>
      </c>
      <c r="G3312">
        <f>LN(F3312/参数实验室!$E$58)/参数实验室!$E$59</f>
        <v>-0.4524524718245993</v>
      </c>
      <c r="H3312">
        <f>INDEX(神经网络!$F$10:$BN$70,MATCH(ROUND(G3312*2,1)/2,神经网络!$D$10:$D$70,0),MATCH(ROUND(E3312*2,1)/2,神经网络!$F$8:$BN$8,0))</f>
        <v>-0.61909968850430031</v>
      </c>
      <c r="I3312">
        <f t="shared" si="184"/>
        <v>2281620.3395048585</v>
      </c>
      <c r="J3312">
        <f t="shared" si="185"/>
        <v>4166.985351741735</v>
      </c>
      <c r="K3312">
        <f t="shared" si="186"/>
        <v>547.54700266733039</v>
      </c>
    </row>
    <row r="3313" spans="1:11">
      <c r="A3313" s="862">
        <v>43716</v>
      </c>
      <c r="B3313">
        <v>10382.11765</v>
      </c>
      <c r="C3313">
        <v>6217.0824510000002</v>
      </c>
      <c r="D3313">
        <v>1.83013</v>
      </c>
      <c r="E3313">
        <f>LN(D3313/参数实验室!$E$53)/参数实验室!$E$55</f>
        <v>2.0059232985530313E-2</v>
      </c>
      <c r="F3313">
        <f t="shared" si="183"/>
        <v>0.59882604499285363</v>
      </c>
      <c r="G3313">
        <f>LN(F3313/参数实验室!$E$58)/参数实验室!$E$59</f>
        <v>-0.45966684959870108</v>
      </c>
      <c r="H3313">
        <f>INDEX(神经网络!$F$10:$BN$70,MATCH(ROUND(G3313*2,1)/2,神经网络!$D$10:$D$70,0),MATCH(ROUND(E3313*2,1)/2,神经网络!$F$8:$BN$8,0))</f>
        <v>-0.66598129352084856</v>
      </c>
      <c r="I3313">
        <f t="shared" si="184"/>
        <v>2289839.5930954842</v>
      </c>
      <c r="J3313">
        <f t="shared" si="185"/>
        <v>4142.7387773831706</v>
      </c>
      <c r="K3313">
        <f t="shared" si="186"/>
        <v>552.73569398017878</v>
      </c>
    </row>
    <row r="3314" spans="1:11">
      <c r="A3314" s="862">
        <v>43717</v>
      </c>
      <c r="B3314">
        <v>10343.273160000001</v>
      </c>
      <c r="C3314">
        <v>6239.7736789999999</v>
      </c>
      <c r="D3314">
        <v>1.8165279999999999</v>
      </c>
      <c r="E3314">
        <f>LN(D3314/参数实验室!$E$53)/参数实验室!$E$55</f>
        <v>1.1258255188942421E-2</v>
      </c>
      <c r="F3314">
        <f t="shared" si="183"/>
        <v>0.603268770192665</v>
      </c>
      <c r="G3314">
        <f>LN(F3314/参数实验室!$E$58)/参数实验室!$E$59</f>
        <v>-0.45578730054696387</v>
      </c>
      <c r="H3314">
        <f>INDEX(神经网络!$F$10:$BN$70,MATCH(ROUND(G3314*2,1)/2,神经网络!$D$10:$D$70,0),MATCH(ROUND(E3314*2,1)/2,神经网络!$F$8:$BN$8,0))</f>
        <v>-0.66598129352084856</v>
      </c>
      <c r="I3314">
        <f t="shared" si="184"/>
        <v>2295545.314585316</v>
      </c>
      <c r="J3314">
        <f t="shared" si="185"/>
        <v>4127.2388013247537</v>
      </c>
      <c r="K3314">
        <f t="shared" si="186"/>
        <v>556.19396528461016</v>
      </c>
    </row>
    <row r="3315" spans="1:11">
      <c r="A3315" s="862">
        <v>43718</v>
      </c>
      <c r="B3315">
        <v>10196.625980000001</v>
      </c>
      <c r="C3315">
        <v>6123.5615070000003</v>
      </c>
      <c r="D3315">
        <v>1.773288</v>
      </c>
      <c r="E3315">
        <f>LN(D3315/参数实验室!$E$53)/参数实验室!$E$55</f>
        <v>-1.7163812995371841E-2</v>
      </c>
      <c r="F3315">
        <f t="shared" si="183"/>
        <v>0.60054782032909282</v>
      </c>
      <c r="G3315">
        <f>LN(F3315/参数实验室!$E$58)/参数实验室!$E$59</f>
        <v>-0.45815992770651642</v>
      </c>
      <c r="H3315">
        <f>INDEX(神经网络!$F$10:$BN$70,MATCH(ROUND(G3315*2,1)/2,神经网络!$D$10:$D$70,0),MATCH(ROUND(E3315*2,1)/2,神经网络!$F$8:$BN$8,0))</f>
        <v>-0.66598129352084856</v>
      </c>
      <c r="I3315">
        <f t="shared" si="184"/>
        <v>2317220.5399939339</v>
      </c>
      <c r="J3315">
        <f t="shared" si="185"/>
        <v>4068.7227085910245</v>
      </c>
      <c r="K3315">
        <f t="shared" si="186"/>
        <v>569.52038906489508</v>
      </c>
    </row>
    <row r="3316" spans="1:11">
      <c r="A3316" s="862">
        <v>43719</v>
      </c>
      <c r="B3316">
        <v>9998.6461020000006</v>
      </c>
      <c r="C3316">
        <v>5924.3771310000002</v>
      </c>
      <c r="D3316">
        <v>1.7778609999999999</v>
      </c>
      <c r="E3316">
        <f>LN(D3316/参数实验室!$E$53)/参数实验室!$E$55</f>
        <v>-1.412535160336548E-2</v>
      </c>
      <c r="F3316">
        <f t="shared" si="183"/>
        <v>0.59251793398457853</v>
      </c>
      <c r="G3316">
        <f>LN(F3316/参数实验室!$E$58)/参数实验室!$E$59</f>
        <v>-0.46522505708086237</v>
      </c>
      <c r="H3316">
        <f>INDEX(神经网络!$F$10:$BN$70,MATCH(ROUND(G3316*2,1)/2,神经网络!$D$10:$D$70,0),MATCH(ROUND(E3316*2,1)/2,神经网络!$F$8:$BN$8,0))</f>
        <v>-0.66598129352084856</v>
      </c>
      <c r="I3316">
        <f t="shared" si="184"/>
        <v>2347184.1380772167</v>
      </c>
      <c r="J3316">
        <f t="shared" si="185"/>
        <v>3989.7235154223563</v>
      </c>
      <c r="K3316">
        <f t="shared" si="186"/>
        <v>588.30746767392009</v>
      </c>
    </row>
    <row r="3317" spans="1:11">
      <c r="A3317" s="862">
        <v>43720</v>
      </c>
      <c r="B3317">
        <v>10312.05703</v>
      </c>
      <c r="C3317">
        <v>5922.5839319999995</v>
      </c>
      <c r="D3317">
        <v>1.8223100000000001</v>
      </c>
      <c r="E3317">
        <f>LN(D3317/参数实验室!$E$53)/参数实验室!$E$55</f>
        <v>1.5007440504441579E-2</v>
      </c>
      <c r="F3317">
        <f t="shared" si="183"/>
        <v>0.57433583956817968</v>
      </c>
      <c r="G3317">
        <f>LN(F3317/参数实验室!$E$58)/参数实验室!$E$59</f>
        <v>-0.48158309344932709</v>
      </c>
      <c r="H3317">
        <f>INDEX(神经网络!$F$10:$BN$70,MATCH(ROUND(G3317*2,1)/2,神经网络!$D$10:$D$70,0),MATCH(ROUND(E3317*2,1)/2,神经网络!$F$8:$BN$8,0))</f>
        <v>-0.74877323144932084</v>
      </c>
      <c r="I3317">
        <f t="shared" si="184"/>
        <v>2298185.7119178833</v>
      </c>
      <c r="J3317">
        <f t="shared" si="185"/>
        <v>4114.7827421092397</v>
      </c>
      <c r="K3317">
        <f t="shared" si="186"/>
        <v>558.5193328432772</v>
      </c>
    </row>
    <row r="3318" spans="1:11">
      <c r="A3318" s="862">
        <v>43721</v>
      </c>
      <c r="B3318">
        <v>10294.044980000001</v>
      </c>
      <c r="C3318">
        <v>5932.291115</v>
      </c>
      <c r="D3318">
        <v>1.8110850000000001</v>
      </c>
      <c r="E3318">
        <f>LN(D3318/参数实验室!$E$53)/参数实验室!$E$55</f>
        <v>7.717964796448676E-3</v>
      </c>
      <c r="F3318">
        <f t="shared" si="183"/>
        <v>0.5762837763508587</v>
      </c>
      <c r="G3318">
        <f>LN(F3318/参数实验室!$E$58)/参数实验室!$E$59</f>
        <v>-0.47980599273132823</v>
      </c>
      <c r="H3318">
        <f>INDEX(神经网络!$F$10:$BN$70,MATCH(ROUND(G3318*2,1)/2,神经网络!$D$10:$D$70,0),MATCH(ROUND(E3318*2,1)/2,神经网络!$F$8:$BN$8,0))</f>
        <v>-0.74877323144932084</v>
      </c>
      <c r="I3318">
        <f t="shared" si="184"/>
        <v>2301191.4647706682</v>
      </c>
      <c r="J3318">
        <f t="shared" si="185"/>
        <v>4107.5954590798319</v>
      </c>
      <c r="K3318">
        <f t="shared" si="186"/>
        <v>560.22835931515328</v>
      </c>
    </row>
    <row r="3319" spans="1:11">
      <c r="A3319" s="862">
        <v>43722</v>
      </c>
      <c r="B3319">
        <v>10305.215620000001</v>
      </c>
      <c r="C3319">
        <v>5942.0831509999998</v>
      </c>
      <c r="D3319">
        <v>1.8136110000000001</v>
      </c>
      <c r="E3319">
        <f>LN(D3319/参数实验室!$E$53)/参数实验室!$E$55</f>
        <v>9.3622721682645876E-3</v>
      </c>
      <c r="F3319">
        <f t="shared" si="183"/>
        <v>0.57660929864172983</v>
      </c>
      <c r="G3319">
        <f>LN(F3319/参数实验室!$E$58)/参数实验室!$E$59</f>
        <v>-0.47950960497651707</v>
      </c>
      <c r="H3319">
        <f>INDEX(神经网络!$F$10:$BN$70,MATCH(ROUND(G3319*2,1)/2,神经网络!$D$10:$D$70,0),MATCH(ROUND(E3319*2,1)/2,神经网络!$F$8:$BN$8,0))</f>
        <v>-0.74877323144932084</v>
      </c>
      <c r="I3319">
        <f t="shared" si="184"/>
        <v>2299321.6651864238</v>
      </c>
      <c r="J3319">
        <f t="shared" si="185"/>
        <v>4112.0528390726495</v>
      </c>
      <c r="K3319">
        <f t="shared" si="186"/>
        <v>559.16637143820526</v>
      </c>
    </row>
    <row r="3320" spans="1:11">
      <c r="A3320" s="862">
        <v>43723</v>
      </c>
      <c r="B3320">
        <v>10239.202869999999</v>
      </c>
      <c r="C3320">
        <v>5944.0174370000004</v>
      </c>
      <c r="D3320">
        <v>1.80308</v>
      </c>
      <c r="E3320">
        <f>LN(D3320/参数实验室!$E$53)/参数实验室!$E$55</f>
        <v>2.4918945084195063E-3</v>
      </c>
      <c r="F3320">
        <f t="shared" si="183"/>
        <v>0.5805156429135192</v>
      </c>
      <c r="G3320">
        <f>LN(F3320/参数实验室!$E$58)/参数实验室!$E$59</f>
        <v>-0.47596587637833293</v>
      </c>
      <c r="H3320">
        <f>INDEX(神经网络!$F$10:$BN$70,MATCH(ROUND(G3320*2,1)/2,神经网络!$D$10:$D$70,0),MATCH(ROUND(E3320*2,1)/2,神经网络!$F$8:$BN$8,0))</f>
        <v>-0.74877323144932084</v>
      </c>
      <c r="I3320">
        <f t="shared" si="184"/>
        <v>2310350.2752973814</v>
      </c>
      <c r="J3320">
        <f t="shared" si="185"/>
        <v>4085.7120106938928</v>
      </c>
      <c r="K3320">
        <f t="shared" si="186"/>
        <v>565.47066196792593</v>
      </c>
    </row>
    <row r="3321" spans="1:11">
      <c r="A3321" s="862">
        <v>43724</v>
      </c>
      <c r="B3321">
        <v>10100.45284</v>
      </c>
      <c r="C3321">
        <v>5812.2739689999999</v>
      </c>
      <c r="D3321">
        <v>1.7943629999999999</v>
      </c>
      <c r="E3321">
        <f>LN(D3321/参数实验室!$E$53)/参数实验室!$E$55</f>
        <v>-3.2254603766865798E-3</v>
      </c>
      <c r="F3321">
        <f t="shared" si="183"/>
        <v>0.5754468696672812</v>
      </c>
      <c r="G3321">
        <f>LN(F3321/参数实验室!$E$58)/参数实验室!$E$59</f>
        <v>-0.48056876471345483</v>
      </c>
      <c r="H3321">
        <f>INDEX(神经网络!$F$10:$BN$70,MATCH(ROUND(G3321*2,1)/2,神经网络!$D$10:$D$70,0),MATCH(ROUND(E3321*2,1)/2,神经网络!$F$8:$BN$8,0))</f>
        <v>-0.74877323144932084</v>
      </c>
      <c r="I3321">
        <f t="shared" si="184"/>
        <v>2333792.2977078701</v>
      </c>
      <c r="J3321">
        <f t="shared" si="185"/>
        <v>4030.3470891025759</v>
      </c>
      <c r="K3321">
        <f t="shared" si="186"/>
        <v>579.05491663933287</v>
      </c>
    </row>
    <row r="3322" spans="1:11">
      <c r="A3322" s="862">
        <v>43725</v>
      </c>
      <c r="B3322">
        <v>10120.182559999999</v>
      </c>
      <c r="C3322">
        <v>5732.0444310000003</v>
      </c>
      <c r="D3322">
        <v>1.782837</v>
      </c>
      <c r="E3322">
        <f>LN(D3322/参数实验室!$E$53)/参数实验室!$E$55</f>
        <v>-1.0827989140404013E-2</v>
      </c>
      <c r="F3322">
        <f t="shared" si="183"/>
        <v>0.56639733493108058</v>
      </c>
      <c r="G3322">
        <f>LN(F3322/参数实验室!$E$58)/参数实验室!$E$59</f>
        <v>-0.4888882610576718</v>
      </c>
      <c r="H3322">
        <f>INDEX(神经网络!$F$10:$BN$70,MATCH(ROUND(G3322*2,1)/2,神经网络!$D$10:$D$70,0),MATCH(ROUND(E3322*2,1)/2,神经网络!$F$8:$BN$8,0))</f>
        <v>-0.74877323144932084</v>
      </c>
      <c r="I3322">
        <f t="shared" si="184"/>
        <v>2330378.8552283039</v>
      </c>
      <c r="J3322">
        <f t="shared" si="185"/>
        <v>4038.219767766635</v>
      </c>
      <c r="K3322">
        <f t="shared" si="186"/>
        <v>577.08074083276949</v>
      </c>
    </row>
    <row r="3323" spans="1:11">
      <c r="A3323" s="862">
        <v>43726</v>
      </c>
      <c r="B3323">
        <v>10026.050590000001</v>
      </c>
      <c r="C3323">
        <v>5693.749444</v>
      </c>
      <c r="D3323">
        <v>1.774735</v>
      </c>
      <c r="E3323">
        <f>LN(D3323/参数实验室!$E$53)/参数实验室!$E$55</f>
        <v>-1.6201528907205616E-2</v>
      </c>
      <c r="F3323">
        <f t="shared" si="183"/>
        <v>0.56789554300463585</v>
      </c>
      <c r="G3323">
        <f>LN(F3323/参数实验室!$E$58)/参数实验室!$E$59</f>
        <v>-0.48750177430921288</v>
      </c>
      <c r="H3323">
        <f>INDEX(神经网络!$F$10:$BN$70,MATCH(ROUND(G3323*2,1)/2,神经网络!$D$10:$D$70,0),MATCH(ROUND(E3323*2,1)/2,神经网络!$F$8:$BN$8,0))</f>
        <v>-0.74877323144932084</v>
      </c>
      <c r="I3323">
        <f t="shared" si="184"/>
        <v>2346609.1213896377</v>
      </c>
      <c r="J3323">
        <f t="shared" si="185"/>
        <v>4000.6586289453594</v>
      </c>
      <c r="K3323">
        <f t="shared" si="186"/>
        <v>586.55569970693625</v>
      </c>
    </row>
    <row r="3324" spans="1:11">
      <c r="A3324" s="862">
        <v>43727</v>
      </c>
      <c r="B3324">
        <v>9739.3648190000004</v>
      </c>
      <c r="C3324">
        <v>5713.9836160000004</v>
      </c>
      <c r="D3324">
        <v>1.792821</v>
      </c>
      <c r="E3324">
        <f>LN(D3324/参数实验室!$E$53)/参数实验室!$E$55</f>
        <v>-4.2397265053580602E-3</v>
      </c>
      <c r="F3324">
        <f t="shared" si="183"/>
        <v>0.58668955544748658</v>
      </c>
      <c r="G3324">
        <f>LN(F3324/参数实验室!$E$58)/参数实验室!$E$59</f>
        <v>-0.47041341108632406</v>
      </c>
      <c r="H3324">
        <f>INDEX(神经网络!$F$10:$BN$70,MATCH(ROUND(G3324*2,1)/2,神经网络!$D$10:$D$70,0),MATCH(ROUND(E3324*2,1)/2,神经网络!$F$8:$BN$8,0))</f>
        <v>-0.66598129352084856</v>
      </c>
      <c r="I3324">
        <f t="shared" si="184"/>
        <v>2396851.1667279247</v>
      </c>
      <c r="J3324">
        <f t="shared" si="185"/>
        <v>3886.2634447946875</v>
      </c>
      <c r="K3324">
        <f t="shared" si="186"/>
        <v>616.74953352385273</v>
      </c>
    </row>
    <row r="3325" spans="1:11">
      <c r="A3325" s="862">
        <v>43728</v>
      </c>
      <c r="B3325">
        <v>10157.188679999999</v>
      </c>
      <c r="C3325">
        <v>5661.0034059999998</v>
      </c>
      <c r="D3325">
        <v>1.775239</v>
      </c>
      <c r="E3325">
        <f>LN(D3325/参数实验室!$E$53)/参数实验室!$E$55</f>
        <v>-1.5866542995220275E-2</v>
      </c>
      <c r="F3325">
        <f t="shared" si="183"/>
        <v>0.55733959310481174</v>
      </c>
      <c r="G3325">
        <f>LN(F3325/参数实验室!$E$58)/参数实验室!$E$59</f>
        <v>-0.49734948585005134</v>
      </c>
      <c r="H3325">
        <f>INDEX(神经网络!$F$10:$BN$70,MATCH(ROUND(G3325*2,1)/2,神经网络!$D$10:$D$70,0),MATCH(ROUND(E3325*2,1)/2,神经网络!$F$8:$BN$8,0))</f>
        <v>-0.74877323144932084</v>
      </c>
      <c r="I3325">
        <f t="shared" si="184"/>
        <v>2328370.8592351032</v>
      </c>
      <c r="J3325">
        <f t="shared" si="185"/>
        <v>4052.9861857068609</v>
      </c>
      <c r="K3325">
        <f t="shared" si="186"/>
        <v>574.48280170464579</v>
      </c>
    </row>
    <row r="3326" spans="1:11">
      <c r="A3326" s="862">
        <v>43729</v>
      </c>
      <c r="B3326">
        <v>10024.22301</v>
      </c>
      <c r="C3326">
        <v>5573.1183039999996</v>
      </c>
      <c r="D3326">
        <v>1.7431840000000001</v>
      </c>
      <c r="E3326">
        <f>LN(D3326/参数实验室!$E$53)/参数实验室!$E$55</f>
        <v>-3.7363694758693208E-2</v>
      </c>
      <c r="F3326">
        <f t="shared" si="183"/>
        <v>0.555965115544651</v>
      </c>
      <c r="G3326">
        <f>LN(F3326/参数实验室!$E$58)/参数实验室!$E$59</f>
        <v>-0.49864544816027012</v>
      </c>
      <c r="H3326">
        <f>INDEX(神经网络!$F$10:$BN$70,MATCH(ROUND(G3326*2,1)/2,神经网络!$D$10:$D$70,0),MATCH(ROUND(E3326*2,1)/2,神经网络!$F$8:$BN$8,0))</f>
        <v>-0.78880968021516173</v>
      </c>
      <c r="I3326">
        <f t="shared" si="184"/>
        <v>2351193.6354330587</v>
      </c>
      <c r="J3326">
        <f t="shared" si="185"/>
        <v>3999.9293763217606</v>
      </c>
      <c r="K3326">
        <f t="shared" si="186"/>
        <v>587.80878716292739</v>
      </c>
    </row>
    <row r="3327" spans="1:11">
      <c r="A3327" s="862">
        <v>43730</v>
      </c>
      <c r="B3327">
        <v>9974.1289770000003</v>
      </c>
      <c r="C3327">
        <v>5529.1190999999999</v>
      </c>
      <c r="D3327">
        <v>1.753528</v>
      </c>
      <c r="E3327">
        <f>LN(D3327/参数实验室!$E$53)/参数实验室!$E$55</f>
        <v>-3.0383764382370133E-2</v>
      </c>
      <c r="F3327">
        <f t="shared" si="183"/>
        <v>0.5543460599667358</v>
      </c>
      <c r="G3327">
        <f>LN(F3327/参数实验室!$E$58)/参数实验室!$E$59</f>
        <v>-0.50017613340794831</v>
      </c>
      <c r="H3327">
        <f>INDEX(神经网络!$F$10:$BN$70,MATCH(ROUND(G3327*2,1)/2,神经网络!$D$10:$D$70,0),MATCH(ROUND(E3327*2,1)/2,神经网络!$F$8:$BN$8,0))</f>
        <v>-0.78880968021516173</v>
      </c>
      <c r="I3327">
        <f t="shared" si="184"/>
        <v>2360461.8463117718</v>
      </c>
      <c r="J3327">
        <f t="shared" si="185"/>
        <v>3979.9405358924082</v>
      </c>
      <c r="K3327">
        <f t="shared" si="186"/>
        <v>593.08972710128535</v>
      </c>
    </row>
    <row r="3328" spans="1:11">
      <c r="A3328" s="862">
        <v>43731</v>
      </c>
      <c r="B3328">
        <v>9874.349811</v>
      </c>
      <c r="C3328">
        <v>5695.8072940000002</v>
      </c>
      <c r="D3328">
        <v>1.6924170000000001</v>
      </c>
      <c r="E3328">
        <f>LN(D3328/参数实验室!$E$53)/参数实验室!$E$55</f>
        <v>-7.2232058535463661E-2</v>
      </c>
      <c r="F3328">
        <f t="shared" si="183"/>
        <v>0.57682859155494837</v>
      </c>
      <c r="G3328">
        <f>LN(F3328/参数实验室!$E$58)/参数实验室!$E$59</f>
        <v>-0.47931003328828509</v>
      </c>
      <c r="H3328">
        <f>INDEX(神经网络!$F$10:$BN$70,MATCH(ROUND(G3328*2,1)/2,神经网络!$D$10:$D$70,0),MATCH(ROUND(E3328*2,1)/2,神经网络!$F$8:$BN$8,0))</f>
        <v>-0.78880968021516173</v>
      </c>
      <c r="I3328">
        <f t="shared" si="184"/>
        <v>2379088.4685299955</v>
      </c>
      <c r="J3328">
        <f t="shared" si="185"/>
        <v>3940.1260169187044</v>
      </c>
      <c r="K3328">
        <f t="shared" si="186"/>
        <v>603.81024827995566</v>
      </c>
    </row>
    <row r="3329" spans="1:11">
      <c r="A3329" s="862">
        <v>43732</v>
      </c>
      <c r="B3329">
        <v>9540.9167080000007</v>
      </c>
      <c r="C3329">
        <v>5690.4603450000004</v>
      </c>
      <c r="D3329">
        <v>1.5076989999999999</v>
      </c>
      <c r="E3329">
        <f>LN(D3329/参数实验室!$E$53)/参数实验室!$E$55</f>
        <v>-0.20857972406355194</v>
      </c>
      <c r="F3329">
        <f t="shared" si="183"/>
        <v>0.59642700163482032</v>
      </c>
      <c r="G3329">
        <f>LN(F3329/参数实验室!$E$58)/参数实验室!$E$59</f>
        <v>-0.46177376628956412</v>
      </c>
      <c r="H3329">
        <f>INDEX(神经网络!$F$10:$BN$70,MATCH(ROUND(G3329*2,1)/2,神经网络!$D$10:$D$70,0),MATCH(ROUND(E3329*2,1)/2,神经网络!$F$8:$BN$8,0))</f>
        <v>-0.82178098085310902</v>
      </c>
      <c r="I3329">
        <f t="shared" si="184"/>
        <v>2442458.3695913614</v>
      </c>
      <c r="J3329">
        <f t="shared" si="185"/>
        <v>3807.077414309073</v>
      </c>
      <c r="K3329">
        <f t="shared" si="186"/>
        <v>641.557316489355</v>
      </c>
    </row>
    <row r="3330" spans="1:11">
      <c r="A3330" s="862">
        <v>43733</v>
      </c>
      <c r="B3330">
        <v>8399.0426669999997</v>
      </c>
      <c r="C3330">
        <v>5623.4329349999998</v>
      </c>
      <c r="D3330">
        <v>1.477789</v>
      </c>
      <c r="E3330">
        <f>LN(D3330/参数实验室!$E$53)/参数实验室!$E$55</f>
        <v>-0.23221914258374496</v>
      </c>
      <c r="F3330">
        <f t="shared" si="183"/>
        <v>0.66953260722136532</v>
      </c>
      <c r="G3330">
        <f>LN(F3330/参数实验室!$E$58)/参数实验室!$E$59</f>
        <v>-0.40108856120464104</v>
      </c>
      <c r="H3330">
        <f>INDEX(神经网络!$F$10:$BN$70,MATCH(ROUND(G3330*2,1)/2,神经网络!$D$10:$D$70,0),MATCH(ROUND(E3330*2,1)/2,神经网络!$F$8:$BN$8,0))</f>
        <v>-0.78669196140639597</v>
      </c>
      <c r="I3330">
        <f t="shared" si="184"/>
        <v>2682679.5802695393</v>
      </c>
      <c r="J3330">
        <f t="shared" si="185"/>
        <v>3351.4395542875268</v>
      </c>
      <c r="K3330">
        <f t="shared" si="186"/>
        <v>800.45590463881797</v>
      </c>
    </row>
    <row r="3331" spans="1:11">
      <c r="A3331" s="862">
        <v>43734</v>
      </c>
      <c r="B3331">
        <v>8198.1233069999998</v>
      </c>
      <c r="C3331">
        <v>5525.7708700000003</v>
      </c>
      <c r="D3331">
        <v>1.4245399999999999</v>
      </c>
      <c r="E3331">
        <f>LN(D3331/参数实验室!$E$53)/参数实验室!$E$55</f>
        <v>-0.27551384187141692</v>
      </c>
      <c r="F3331">
        <f t="shared" si="183"/>
        <v>0.67402875793314787</v>
      </c>
      <c r="G3331">
        <f>LN(F3331/参数实验室!$E$58)/参数实验室!$E$59</f>
        <v>-0.39757576045045206</v>
      </c>
      <c r="H3331">
        <f>INDEX(神经网络!$F$10:$BN$70,MATCH(ROUND(G3331*2,1)/2,神经网络!$D$10:$D$70,0),MATCH(ROUND(E3331*2,1)/2,神经网络!$F$8:$BN$8,0))</f>
        <v>-0.81957436096135405</v>
      </c>
      <c r="I3331">
        <f t="shared" si="184"/>
        <v>2733164.9469187921</v>
      </c>
      <c r="J3331">
        <f t="shared" si="185"/>
        <v>3271.2674302701298</v>
      </c>
      <c r="K3331">
        <f t="shared" si="186"/>
        <v>835.50642225942897</v>
      </c>
    </row>
    <row r="3332" spans="1:11">
      <c r="A3332" s="862">
        <v>43735</v>
      </c>
      <c r="B3332">
        <v>7966.6873340000002</v>
      </c>
      <c r="C3332">
        <v>5566.3742179999999</v>
      </c>
      <c r="D3332">
        <v>1.4413260000000001</v>
      </c>
      <c r="E3332">
        <f>LN(D3332/参数实验室!$E$53)/参数实验室!$E$55</f>
        <v>-0.26169354153475266</v>
      </c>
      <c r="F3332">
        <f t="shared" ref="F3332:F3395" si="187">C3332/B3332</f>
        <v>0.69870624823494543</v>
      </c>
      <c r="G3332">
        <f>LN(F3332/参数实验室!$E$58)/参数实验室!$E$59</f>
        <v>-0.37870325264124166</v>
      </c>
      <c r="H3332">
        <f>INDEX(神经网络!$F$10:$BN$70,MATCH(ROUND(G3332*2,1)/2,神经网络!$D$10:$D$70,0),MATCH(ROUND(E3332*2,1)/2,神经网络!$F$8:$BN$8,0))</f>
        <v>-0.78669196140639597</v>
      </c>
      <c r="I3332">
        <f t="shared" si="184"/>
        <v>2796401.8544807788</v>
      </c>
      <c r="J3332">
        <f t="shared" si="185"/>
        <v>3178.9183727704294</v>
      </c>
      <c r="K3332">
        <f t="shared" si="186"/>
        <v>879.67085862721058</v>
      </c>
    </row>
    <row r="3333" spans="1:11">
      <c r="A3333" s="862">
        <v>43736</v>
      </c>
      <c r="B3333">
        <v>8071.5473920000004</v>
      </c>
      <c r="C3333">
        <v>5600.398443</v>
      </c>
      <c r="D3333">
        <v>1.444912</v>
      </c>
      <c r="E3333">
        <f>LN(D3333/参数实验室!$E$53)/参数实验室!$E$55</f>
        <v>-0.25876197642489246</v>
      </c>
      <c r="F3333">
        <f t="shared" si="187"/>
        <v>0.69384446017758072</v>
      </c>
      <c r="G3333">
        <f>LN(F3333/参数实验室!$E$58)/参数实验室!$E$59</f>
        <v>-0.38236809510750985</v>
      </c>
      <c r="H3333">
        <f>INDEX(神经网络!$F$10:$BN$70,MATCH(ROUND(G3333*2,1)/2,神经网络!$D$10:$D$70,0),MATCH(ROUND(E3333*2,1)/2,神经网络!$F$8:$BN$8,0))</f>
        <v>-0.78669196140639597</v>
      </c>
      <c r="I3333">
        <f t="shared" si="184"/>
        <v>2767445.9847145793</v>
      </c>
      <c r="J3333">
        <f t="shared" si="185"/>
        <v>3220.7603016639291</v>
      </c>
      <c r="K3333">
        <f t="shared" si="186"/>
        <v>859.25238934572201</v>
      </c>
    </row>
    <row r="3334" spans="1:11">
      <c r="A3334" s="862">
        <v>43737</v>
      </c>
      <c r="B3334">
        <v>7967.2507800000003</v>
      </c>
      <c r="C3334">
        <v>5710.8523919999998</v>
      </c>
      <c r="D3334">
        <v>1.421206</v>
      </c>
      <c r="E3334">
        <f>LN(D3334/参数实验室!$E$53)/参数实验室!$E$55</f>
        <v>-0.27827817791194781</v>
      </c>
      <c r="F3334">
        <f t="shared" si="187"/>
        <v>0.716790841620778</v>
      </c>
      <c r="G3334">
        <f>LN(F3334/参数实验室!$E$58)/参数实验室!$E$59</f>
        <v>-0.36529130213786487</v>
      </c>
      <c r="H3334">
        <f>INDEX(神经网络!$F$10:$BN$70,MATCH(ROUND(G3334*2,1)/2,神经网络!$D$10:$D$70,0),MATCH(ROUND(E3334*2,1)/2,神经网络!$F$8:$BN$8,0))</f>
        <v>-0.74501997041896928</v>
      </c>
      <c r="I3334">
        <f t="shared" si="184"/>
        <v>2795577.7681430373</v>
      </c>
      <c r="J3334">
        <f t="shared" si="185"/>
        <v>3179.1432025856802</v>
      </c>
      <c r="K3334">
        <f t="shared" si="186"/>
        <v>879.34943159192107</v>
      </c>
    </row>
    <row r="3335" spans="1:11">
      <c r="A3335" s="862">
        <v>43738</v>
      </c>
      <c r="B3335">
        <v>8252.5369929999997</v>
      </c>
      <c r="C3335">
        <v>5881.041905</v>
      </c>
      <c r="D3335">
        <v>1.459948</v>
      </c>
      <c r="E3335">
        <f>LN(D3335/参数实验室!$E$53)/参数实验室!$E$55</f>
        <v>-0.24654870060349804</v>
      </c>
      <c r="F3335">
        <f t="shared" si="187"/>
        <v>0.71263441896576063</v>
      </c>
      <c r="G3335">
        <f>LN(F3335/参数实验室!$E$58)/参数实验室!$E$59</f>
        <v>-0.36834360776545105</v>
      </c>
      <c r="H3335">
        <f>INDEX(神经网络!$F$10:$BN$70,MATCH(ROUND(G3335*2,1)/2,神经网络!$D$10:$D$70,0),MATCH(ROUND(E3335*2,1)/2,神经网络!$F$8:$BN$8,0))</f>
        <v>-0.70373813036403976</v>
      </c>
      <c r="I3335">
        <f t="shared" si="184"/>
        <v>2720999.5867096512</v>
      </c>
      <c r="J3335">
        <f t="shared" si="185"/>
        <v>3292.9799261801095</v>
      </c>
      <c r="K3335">
        <f t="shared" si="186"/>
        <v>826.30311988146207</v>
      </c>
    </row>
    <row r="3336" spans="1:11">
      <c r="A3336" s="862">
        <v>43739</v>
      </c>
      <c r="B3336">
        <v>8305.22235</v>
      </c>
      <c r="C3336">
        <v>5909.6486789999999</v>
      </c>
      <c r="D3336">
        <v>1.4668779999999999</v>
      </c>
      <c r="E3336">
        <f>LN(D3336/参数实验室!$E$53)/参数实验室!$E$55</f>
        <v>-0.24096196243791773</v>
      </c>
      <c r="F3336">
        <f t="shared" si="187"/>
        <v>0.7115581534069344</v>
      </c>
      <c r="G3336">
        <f>LN(F3336/参数实验室!$E$58)/参数实验室!$E$59</f>
        <v>-0.36913687469924844</v>
      </c>
      <c r="H3336">
        <f>INDEX(神经网络!$F$10:$BN$70,MATCH(ROUND(G3336*2,1)/2,神经网络!$D$10:$D$70,0),MATCH(ROUND(E3336*2,1)/2,神经网络!$F$8:$BN$8,0))</f>
        <v>-0.70373813036403976</v>
      </c>
      <c r="I3336">
        <f t="shared" si="184"/>
        <v>2708774.7798583973</v>
      </c>
      <c r="J3336">
        <f t="shared" si="185"/>
        <v>3314.0027732333001</v>
      </c>
      <c r="K3336">
        <f t="shared" si="186"/>
        <v>817.37251451228769</v>
      </c>
    </row>
    <row r="3337" spans="1:11">
      <c r="A3337" s="862">
        <v>43740</v>
      </c>
      <c r="B3337">
        <v>8219.922681</v>
      </c>
      <c r="C3337">
        <v>5934.6586150000003</v>
      </c>
      <c r="D3337">
        <v>1.475603</v>
      </c>
      <c r="E3337">
        <f>LN(D3337/参数实验室!$E$53)/参数实验室!$E$55</f>
        <v>-0.23396556910773988</v>
      </c>
      <c r="F3337">
        <f t="shared" si="187"/>
        <v>0.72198472483417753</v>
      </c>
      <c r="G3337">
        <f>LN(F3337/参数实验室!$E$58)/参数实验室!$E$59</f>
        <v>-0.36150190995047421</v>
      </c>
      <c r="H3337">
        <f>INDEX(神经网络!$F$10:$BN$70,MATCH(ROUND(G3337*2,1)/2,神经网络!$D$10:$D$70,0),MATCH(ROUND(E3337*2,1)/2,神经网络!$F$8:$BN$8,0))</f>
        <v>-0.70373813036403976</v>
      </c>
      <c r="I3337">
        <f t="shared" si="184"/>
        <v>2728353.3090091753</v>
      </c>
      <c r="J3337">
        <f t="shared" si="185"/>
        <v>3279.9659554686459</v>
      </c>
      <c r="K3337">
        <f t="shared" si="186"/>
        <v>831.82366709027156</v>
      </c>
    </row>
    <row r="3338" spans="1:11">
      <c r="A3338" s="862">
        <v>43741</v>
      </c>
      <c r="B3338">
        <v>8128.2727180000002</v>
      </c>
      <c r="C3338">
        <v>6034.2479279999998</v>
      </c>
      <c r="D3338">
        <v>1.457214</v>
      </c>
      <c r="E3338">
        <f>LN(D3338/参数实验室!$E$53)/参数实验室!$E$55</f>
        <v>-0.24876005966644707</v>
      </c>
      <c r="F3338">
        <f t="shared" si="187"/>
        <v>0.74237764127146011</v>
      </c>
      <c r="G3338">
        <f>LN(F3338/参数实验室!$E$58)/参数实验室!$E$59</f>
        <v>-0.34688258225632762</v>
      </c>
      <c r="H3338">
        <f>INDEX(神经网络!$F$10:$BN$70,MATCH(ROUND(G3338*2,1)/2,神经网络!$D$10:$D$70,0),MATCH(ROUND(E3338*2,1)/2,神经网络!$F$8:$BN$8,0))</f>
        <v>-0.70373813036403976</v>
      </c>
      <c r="I3338">
        <f t="shared" si="184"/>
        <v>2749761.3167496175</v>
      </c>
      <c r="J3338">
        <f t="shared" si="185"/>
        <v>3243.3952029049015</v>
      </c>
      <c r="K3338">
        <f t="shared" si="186"/>
        <v>847.80334949217172</v>
      </c>
    </row>
    <row r="3339" spans="1:11">
      <c r="A3339" s="862">
        <v>43742</v>
      </c>
      <c r="B3339">
        <v>8134.5929930000002</v>
      </c>
      <c r="C3339">
        <v>6012.475496</v>
      </c>
      <c r="D3339">
        <v>1.442091</v>
      </c>
      <c r="E3339">
        <f>LN(D3339/参数实验室!$E$53)/参数实验室!$E$55</f>
        <v>-0.26106754033352891</v>
      </c>
      <c r="F3339">
        <f t="shared" si="187"/>
        <v>0.73912431773462672</v>
      </c>
      <c r="G3339">
        <f>LN(F3339/参数实验室!$E$58)/参数实验室!$E$59</f>
        <v>-0.3491877061153757</v>
      </c>
      <c r="H3339">
        <f>INDEX(神经网络!$F$10:$BN$70,MATCH(ROUND(G3339*2,1)/2,神经网络!$D$10:$D$70,0),MATCH(ROUND(E3339*2,1)/2,神经网络!$F$8:$BN$8,0))</f>
        <v>-0.70373813036403976</v>
      </c>
      <c r="I3339">
        <f t="shared" si="184"/>
        <v>2748256.6379928598</v>
      </c>
      <c r="J3339">
        <f t="shared" si="185"/>
        <v>3245.9171593312212</v>
      </c>
      <c r="K3339">
        <f t="shared" si="186"/>
        <v>846.68107751680952</v>
      </c>
    </row>
    <row r="3340" spans="1:11">
      <c r="A3340" s="862">
        <v>43743</v>
      </c>
      <c r="B3340">
        <v>8039.4171580000002</v>
      </c>
      <c r="C3340">
        <v>6093.798882</v>
      </c>
      <c r="D3340">
        <v>1.4379379999999999</v>
      </c>
      <c r="E3340">
        <f>LN(D3340/参数实验室!$E$53)/参数实验室!$E$55</f>
        <v>-0.26446994955800307</v>
      </c>
      <c r="F3340">
        <f t="shared" si="187"/>
        <v>0.75799013314492314</v>
      </c>
      <c r="G3340">
        <f>LN(F3340/参数实验室!$E$58)/参数实验室!$E$59</f>
        <v>-0.33595916014518529</v>
      </c>
      <c r="H3340">
        <f>INDEX(神经网络!$F$10:$BN$70,MATCH(ROUND(G3340*2,1)/2,神经网络!$D$10:$D$70,0),MATCH(ROUND(E3340*2,1)/2,神经网络!$F$8:$BN$8,0))</f>
        <v>-0.70373813036403976</v>
      </c>
      <c r="I3340">
        <f t="shared" si="184"/>
        <v>2770885.3187692473</v>
      </c>
      <c r="J3340">
        <f t="shared" si="185"/>
        <v>3207.9394908423342</v>
      </c>
      <c r="K3340">
        <f t="shared" si="186"/>
        <v>863.75859852695476</v>
      </c>
    </row>
    <row r="3341" spans="1:11">
      <c r="A3341" s="862">
        <v>43744</v>
      </c>
      <c r="B3341">
        <v>8035.1472229999999</v>
      </c>
      <c r="C3341">
        <v>6213.1964250000001</v>
      </c>
      <c r="D3341">
        <v>1.3878950000000001</v>
      </c>
      <c r="E3341">
        <f>LN(D3341/参数实验室!$E$53)/参数实验室!$E$55</f>
        <v>-0.30625908888800307</v>
      </c>
      <c r="F3341">
        <f t="shared" si="187"/>
        <v>0.77325234405353471</v>
      </c>
      <c r="G3341">
        <f>LN(F3341/参数实验室!$E$58)/参数实验室!$E$59</f>
        <v>-0.32549615575114388</v>
      </c>
      <c r="H3341">
        <f>INDEX(神经网络!$F$10:$BN$70,MATCH(ROUND(G3341*2,1)/2,神经网络!$D$10:$D$70,0),MATCH(ROUND(E3341*2,1)/2,神经网络!$F$8:$BN$8,0))</f>
        <v>-0.74501997041896928</v>
      </c>
      <c r="I3341">
        <f t="shared" si="184"/>
        <v>2771921.0005443119</v>
      </c>
      <c r="J3341">
        <f t="shared" si="185"/>
        <v>3206.2356741550507</v>
      </c>
      <c r="K3341">
        <f t="shared" si="186"/>
        <v>864.54062715611349</v>
      </c>
    </row>
    <row r="3342" spans="1:11">
      <c r="A3342" s="862">
        <v>43745</v>
      </c>
      <c r="B3342">
        <v>8158.411599</v>
      </c>
      <c r="C3342">
        <v>6285.426923</v>
      </c>
      <c r="D3342">
        <v>1.4535020000000001</v>
      </c>
      <c r="E3342">
        <f>LN(D3342/参数实验室!$E$53)/参数实验室!$E$55</f>
        <v>-0.25176911064613777</v>
      </c>
      <c r="F3342">
        <f t="shared" si="187"/>
        <v>0.77042287542472399</v>
      </c>
      <c r="G3342">
        <f>LN(F3342/参数实验室!$E$58)/参数实验室!$E$59</f>
        <v>-0.32742021295433688</v>
      </c>
      <c r="H3342">
        <f>INDEX(神经网络!$F$10:$BN$70,MATCH(ROUND(G3342*2,1)/2,神经网络!$D$10:$D$70,0),MATCH(ROUND(E3342*2,1)/2,神经网络!$F$8:$BN$8,0))</f>
        <v>-0.70373813036403976</v>
      </c>
      <c r="I3342">
        <f t="shared" si="184"/>
        <v>2740240.4656159473</v>
      </c>
      <c r="J3342">
        <f t="shared" si="185"/>
        <v>3255.4214113562794</v>
      </c>
      <c r="K3342">
        <f t="shared" si="186"/>
        <v>841.74677234008345</v>
      </c>
    </row>
    <row r="3343" spans="1:11">
      <c r="A3343" s="862">
        <v>43746</v>
      </c>
      <c r="B3343">
        <v>8202.7666289999997</v>
      </c>
      <c r="C3343">
        <v>5954.8570289999998</v>
      </c>
      <c r="D3343">
        <v>1.447114</v>
      </c>
      <c r="E3343">
        <f>LN(D3343/参数实验室!$E$53)/参数实验室!$E$55</f>
        <v>-0.25696543853398623</v>
      </c>
      <c r="F3343">
        <f t="shared" si="187"/>
        <v>0.7259571432822729</v>
      </c>
      <c r="G3343">
        <f>LN(F3343/参数实验室!$E$58)/参数实验室!$E$59</f>
        <v>-0.3586220358889915</v>
      </c>
      <c r="H3343">
        <f>INDEX(神经网络!$F$10:$BN$70,MATCH(ROUND(G3343*2,1)/2,神经网络!$D$10:$D$70,0),MATCH(ROUND(E3343*2,1)/2,神经网络!$F$8:$BN$8,0))</f>
        <v>-0.70373813036403976</v>
      </c>
      <c r="I3343">
        <f t="shared" si="184"/>
        <v>2729756.2239400367</v>
      </c>
      <c r="J3343">
        <f t="shared" si="185"/>
        <v>3273.1202382187348</v>
      </c>
      <c r="K3343">
        <f t="shared" si="186"/>
        <v>833.99203978696414</v>
      </c>
    </row>
    <row r="3344" spans="1:11">
      <c r="A3344" s="862">
        <v>43747</v>
      </c>
      <c r="B3344">
        <v>8589.4303720000007</v>
      </c>
      <c r="C3344">
        <v>5987.8450210000001</v>
      </c>
      <c r="D3344">
        <v>1.518775</v>
      </c>
      <c r="E3344">
        <f>LN(D3344/参数实验室!$E$53)/参数实验室!$E$55</f>
        <v>-0.19994458940334336</v>
      </c>
      <c r="F3344">
        <f t="shared" si="187"/>
        <v>0.6971178252424397</v>
      </c>
      <c r="G3344">
        <f>LN(F3344/参数实验室!$E$58)/参数实验室!$E$59</f>
        <v>-0.37989780230614467</v>
      </c>
      <c r="H3344">
        <f>INDEX(神经网络!$F$10:$BN$70,MATCH(ROUND(G3344*2,1)/2,神经网络!$D$10:$D$70,0),MATCH(ROUND(E3344*2,1)/2,神经网络!$F$8:$BN$8,0))</f>
        <v>-0.74742775007852091</v>
      </c>
      <c r="I3344">
        <f t="shared" si="184"/>
        <v>2639202.1397954915</v>
      </c>
      <c r="J3344">
        <f t="shared" si="185"/>
        <v>3427.4092701807472</v>
      </c>
      <c r="K3344">
        <f t="shared" si="186"/>
        <v>770.02830177217527</v>
      </c>
    </row>
    <row r="3345" spans="1:11">
      <c r="A3345" s="862">
        <v>43748</v>
      </c>
      <c r="B3345">
        <v>8495.7479390000008</v>
      </c>
      <c r="C3345">
        <v>6068.905624</v>
      </c>
      <c r="D3345">
        <v>1.515239</v>
      </c>
      <c r="E3345">
        <f>LN(D3345/参数实验室!$E$53)/参数实验室!$E$55</f>
        <v>-0.2026944840046368</v>
      </c>
      <c r="F3345">
        <f t="shared" si="187"/>
        <v>0.71434624327076557</v>
      </c>
      <c r="G3345">
        <f>LN(F3345/参数实验室!$E$58)/参数实验室!$E$59</f>
        <v>-0.36708436387758925</v>
      </c>
      <c r="H3345">
        <f>INDEX(神经网络!$F$10:$BN$70,MATCH(ROUND(G3345*2,1)/2,神经网络!$D$10:$D$70,0),MATCH(ROUND(E3345*2,1)/2,神经网络!$F$8:$BN$8,0))</f>
        <v>-0.66455812379605261</v>
      </c>
      <c r="I3345">
        <f t="shared" si="184"/>
        <v>2660716.8584044185</v>
      </c>
      <c r="J3345">
        <f t="shared" si="185"/>
        <v>3390.0275084792988</v>
      </c>
      <c r="K3345">
        <f t="shared" si="186"/>
        <v>784.86586074871263</v>
      </c>
    </row>
    <row r="3346" spans="1:11">
      <c r="A3346" s="862">
        <v>43749</v>
      </c>
      <c r="B3346">
        <v>8325.6638070000008</v>
      </c>
      <c r="C3346">
        <v>6208.3347199999998</v>
      </c>
      <c r="D3346">
        <v>1.4650270000000001</v>
      </c>
      <c r="E3346">
        <f>LN(D3346/参数实验室!$E$53)/参数实验室!$E$55</f>
        <v>-0.242451590201928</v>
      </c>
      <c r="F3346">
        <f t="shared" si="187"/>
        <v>0.74568645382728449</v>
      </c>
      <c r="G3346">
        <f>LN(F3346/参数实验室!$E$58)/参数实验室!$E$59</f>
        <v>-0.34454848049876252</v>
      </c>
      <c r="H3346">
        <f>INDEX(神经网络!$F$10:$BN$70,MATCH(ROUND(G3346*2,1)/2,神经网络!$D$10:$D$70,0),MATCH(ROUND(E3346*2,1)/2,神经网络!$F$8:$BN$8,0))</f>
        <v>-0.70373813036403976</v>
      </c>
      <c r="I3346">
        <f t="shared" si="184"/>
        <v>2696116.0881155292</v>
      </c>
      <c r="J3346">
        <f t="shared" si="185"/>
        <v>3322.1594537328806</v>
      </c>
      <c r="K3346">
        <f t="shared" si="186"/>
        <v>811.55529277382823</v>
      </c>
    </row>
    <row r="3347" spans="1:11">
      <c r="A3347" s="862">
        <v>43750</v>
      </c>
      <c r="B3347">
        <v>8369.8242699999992</v>
      </c>
      <c r="C3347">
        <v>6377.0271549999998</v>
      </c>
      <c r="D3347">
        <v>1.4708589999999999</v>
      </c>
      <c r="E3347">
        <f>LN(D3347/参数实验室!$E$53)/参数实验室!$E$55</f>
        <v>-0.23776453493563107</v>
      </c>
      <c r="F3347">
        <f t="shared" si="187"/>
        <v>0.76190693487522887</v>
      </c>
      <c r="G3347">
        <f>LN(F3347/参数实验室!$E$58)/参数实验室!$E$59</f>
        <v>-0.33325403778113782</v>
      </c>
      <c r="H3347">
        <f>INDEX(神经网络!$F$10:$BN$70,MATCH(ROUND(G3347*2,1)/2,神经网络!$D$10:$D$70,0),MATCH(ROUND(E3347*2,1)/2,神经网络!$F$8:$BN$8,0))</f>
        <v>-0.70373813036403976</v>
      </c>
      <c r="I3347">
        <f t="shared" si="184"/>
        <v>2686052.2320008399</v>
      </c>
      <c r="J3347">
        <f t="shared" si="185"/>
        <v>3339.7806432305056</v>
      </c>
      <c r="K3347">
        <f t="shared" si="186"/>
        <v>804.26007541701097</v>
      </c>
    </row>
    <row r="3348" spans="1:11">
      <c r="A3348" s="862">
        <v>43751</v>
      </c>
      <c r="B3348">
        <v>8394.8972080000003</v>
      </c>
      <c r="C3348">
        <v>6324.3523420000001</v>
      </c>
      <c r="D3348">
        <v>1.465325</v>
      </c>
      <c r="E3348">
        <f>LN(D3348/参数实验室!$E$53)/参数实验室!$E$55</f>
        <v>-0.2422116419172744</v>
      </c>
      <c r="F3348">
        <f t="shared" si="187"/>
        <v>0.75335673389462665</v>
      </c>
      <c r="G3348">
        <f>LN(F3348/参数实验室!$E$58)/参数实验室!$E$59</f>
        <v>-0.33917730417503844</v>
      </c>
      <c r="H3348">
        <f>INDEX(神经网络!$F$10:$BN$70,MATCH(ROUND(G3348*2,1)/2,神经网络!$D$10:$D$70,0),MATCH(ROUND(E3348*2,1)/2,神经网络!$F$8:$BN$8,0))</f>
        <v>-0.70373813036403976</v>
      </c>
      <c r="I3348">
        <f t="shared" si="184"/>
        <v>2680389.6510531935</v>
      </c>
      <c r="J3348">
        <f t="shared" si="185"/>
        <v>3349.7854068073784</v>
      </c>
      <c r="K3348">
        <f t="shared" si="186"/>
        <v>800.1675706169566</v>
      </c>
    </row>
    <row r="3349" spans="1:11">
      <c r="A3349" s="862">
        <v>43752</v>
      </c>
      <c r="B3349">
        <v>8273.2241510000003</v>
      </c>
      <c r="C3349">
        <v>6411.0947820000001</v>
      </c>
      <c r="D3349">
        <v>1.4683759999999999</v>
      </c>
      <c r="E3349">
        <f>LN(D3349/参数实验室!$E$53)/参数实验室!$E$55</f>
        <v>-0.23975779372686126</v>
      </c>
      <c r="F3349">
        <f t="shared" si="187"/>
        <v>0.77492095765652369</v>
      </c>
      <c r="G3349">
        <f>LN(F3349/参数实验室!$E$58)/参数实验室!$E$59</f>
        <v>-0.32436478507834332</v>
      </c>
      <c r="H3349">
        <f>INDEX(神经网络!$F$10:$BN$70,MATCH(ROUND(G3349*2,1)/2,神经网络!$D$10:$D$70,0),MATCH(ROUND(E3349*2,1)/2,神经网络!$F$8:$BN$8,0))</f>
        <v>-0.61665781966410194</v>
      </c>
      <c r="I3349">
        <f t="shared" si="184"/>
        <v>2707728.9927058201</v>
      </c>
      <c r="J3349">
        <f t="shared" si="185"/>
        <v>3301.2346478592121</v>
      </c>
      <c r="K3349">
        <f t="shared" si="186"/>
        <v>820.21706468570198</v>
      </c>
    </row>
    <row r="3350" spans="1:11">
      <c r="A3350" s="862">
        <v>43753</v>
      </c>
      <c r="B3350">
        <v>8256.2811149999998</v>
      </c>
      <c r="C3350">
        <v>6387.6352159999997</v>
      </c>
      <c r="D3350">
        <v>1.437012</v>
      </c>
      <c r="E3350">
        <f>LN(D3350/参数实验室!$E$53)/参数实验室!$E$55</f>
        <v>-0.26522992906491383</v>
      </c>
      <c r="F3350">
        <f t="shared" si="187"/>
        <v>0.77366978268156994</v>
      </c>
      <c r="G3350">
        <f>LN(F3350/参数实验室!$E$58)/参数实验室!$E$59</f>
        <v>-0.32521289086897009</v>
      </c>
      <c r="H3350">
        <f>INDEX(神经网络!$F$10:$BN$70,MATCH(ROUND(G3350*2,1)/2,神经网络!$D$10:$D$70,0),MATCH(ROUND(E3350*2,1)/2,神经网络!$F$8:$BN$8,0))</f>
        <v>-0.70373813036403976</v>
      </c>
      <c r="I3350">
        <f t="shared" si="184"/>
        <v>2711148.5184738575</v>
      </c>
      <c r="J3350">
        <f t="shared" si="185"/>
        <v>3294.4739296117359</v>
      </c>
      <c r="K3350">
        <f t="shared" si="186"/>
        <v>822.93822212561111</v>
      </c>
    </row>
    <row r="3351" spans="1:11">
      <c r="A3351" s="862">
        <v>43754</v>
      </c>
      <c r="B3351">
        <v>7969.4306109999998</v>
      </c>
      <c r="C3351">
        <v>6475.6286030000001</v>
      </c>
      <c r="D3351">
        <v>1.4102239999999999</v>
      </c>
      <c r="E3351">
        <f>LN(D3351/参数实验室!$E$53)/参数实验室!$E$55</f>
        <v>-0.28742981866898676</v>
      </c>
      <c r="F3351">
        <f t="shared" si="187"/>
        <v>0.8125585024934977</v>
      </c>
      <c r="G3351">
        <f>LN(F3351/参数实验室!$E$58)/参数实验室!$E$59</f>
        <v>-0.29947259501879359</v>
      </c>
      <c r="H3351">
        <f>INDEX(神经网络!$F$10:$BN$70,MATCH(ROUND(G3351*2,1)/2,神经网络!$D$10:$D$70,0),MATCH(ROUND(E3351*2,1)/2,神经网络!$F$8:$BN$8,0))</f>
        <v>-0.66206424912067985</v>
      </c>
      <c r="I3351">
        <f t="shared" ref="I3351:I3414" si="188">I3350*(1+(B3351-B3350)/B3350*H3350)</f>
        <v>2777436.6133660502</v>
      </c>
      <c r="J3351">
        <f t="shared" ref="J3351:J3414" si="189">J3350*B3351/B3350</f>
        <v>3180.0130126491249</v>
      </c>
      <c r="K3351">
        <f t="shared" ref="K3351:K3414" si="190">I3351/J3351</f>
        <v>873.40416605789085</v>
      </c>
    </row>
    <row r="3352" spans="1:11">
      <c r="A3352" s="862">
        <v>43755</v>
      </c>
      <c r="B3352">
        <v>8069.5056329999998</v>
      </c>
      <c r="C3352">
        <v>6469.1022359999997</v>
      </c>
      <c r="D3352">
        <v>1.4227590000000001</v>
      </c>
      <c r="E3352">
        <f>LN(D3352/参数实验室!$E$53)/参数实验室!$E$55</f>
        <v>-0.27698972536770078</v>
      </c>
      <c r="F3352">
        <f t="shared" si="187"/>
        <v>0.80167268358358923</v>
      </c>
      <c r="G3352">
        <f>LN(F3352/参数实验室!$E$58)/参数实验室!$E$59</f>
        <v>-0.30655157196953403</v>
      </c>
      <c r="H3352">
        <f>INDEX(神经网络!$F$10:$BN$70,MATCH(ROUND(G3352*2,1)/2,神经网络!$D$10:$D$70,0),MATCH(ROUND(E3352*2,1)/2,神经网络!$F$8:$BN$8,0))</f>
        <v>-0.66206424912067985</v>
      </c>
      <c r="I3352">
        <f t="shared" si="188"/>
        <v>2754345.6158859036</v>
      </c>
      <c r="J3352">
        <f t="shared" si="189"/>
        <v>3219.9455859702211</v>
      </c>
      <c r="K3352">
        <f t="shared" si="190"/>
        <v>855.40129245879018</v>
      </c>
    </row>
    <row r="3353" spans="1:11">
      <c r="A3353" s="862">
        <v>43756</v>
      </c>
      <c r="B3353">
        <v>7924.5263409999998</v>
      </c>
      <c r="C3353">
        <v>6532.4227060000003</v>
      </c>
      <c r="D3353">
        <v>1.4033800000000001</v>
      </c>
      <c r="E3353">
        <f>LN(D3353/参数实验室!$E$53)/参数实验室!$E$55</f>
        <v>-0.29316925259543991</v>
      </c>
      <c r="F3353">
        <f t="shared" si="187"/>
        <v>0.82432973592408687</v>
      </c>
      <c r="G3353">
        <f>LN(F3353/参数实验室!$E$58)/参数实验室!$E$59</f>
        <v>-0.29192377669960667</v>
      </c>
      <c r="H3353">
        <f>INDEX(神经网络!$F$10:$BN$70,MATCH(ROUND(G3353*2,1)/2,神经网络!$D$10:$D$70,0),MATCH(ROUND(E3353*2,1)/2,神经网络!$F$8:$BN$8,0))</f>
        <v>-0.66206424912067985</v>
      </c>
      <c r="I3353">
        <f t="shared" si="188"/>
        <v>2787108.1598833427</v>
      </c>
      <c r="J3353">
        <f t="shared" si="189"/>
        <v>3162.0950245401104</v>
      </c>
      <c r="K3353">
        <f t="shared" si="190"/>
        <v>881.41189251221022</v>
      </c>
    </row>
    <row r="3354" spans="1:11">
      <c r="A3354" s="862">
        <v>43757</v>
      </c>
      <c r="B3354">
        <v>8010.837031</v>
      </c>
      <c r="C3354">
        <v>6560.8709859999999</v>
      </c>
      <c r="D3354">
        <v>1.4014759999999999</v>
      </c>
      <c r="E3354">
        <f>LN(D3354/参数实验室!$E$53)/参数实验室!$E$55</f>
        <v>-0.29477093947102118</v>
      </c>
      <c r="F3354">
        <f t="shared" si="187"/>
        <v>0.81899943296949085</v>
      </c>
      <c r="G3354">
        <f>LN(F3354/参数实验室!$E$58)/参数实验室!$E$59</f>
        <v>-0.29532862208399657</v>
      </c>
      <c r="H3354">
        <f>INDEX(神经网络!$F$10:$BN$70,MATCH(ROUND(G3354*2,1)/2,神经网络!$D$10:$D$70,0),MATCH(ROUND(E3354*2,1)/2,神经网络!$F$8:$BN$8,0))</f>
        <v>-0.66206424912067985</v>
      </c>
      <c r="I3354">
        <f t="shared" si="188"/>
        <v>2767010.511906995</v>
      </c>
      <c r="J3354">
        <f t="shared" si="189"/>
        <v>3196.5352663500939</v>
      </c>
      <c r="K3354">
        <f t="shared" si="190"/>
        <v>865.62802576755428</v>
      </c>
    </row>
    <row r="3355" spans="1:11">
      <c r="A3355" s="862">
        <v>43758</v>
      </c>
      <c r="B3355">
        <v>7996.4129220000004</v>
      </c>
      <c r="C3355">
        <v>6585.1014249999998</v>
      </c>
      <c r="D3355">
        <v>1.448002</v>
      </c>
      <c r="E3355">
        <f>LN(D3355/参数实验室!$E$53)/参数实验室!$E$55</f>
        <v>-0.25624172251466226</v>
      </c>
      <c r="F3355">
        <f t="shared" si="187"/>
        <v>0.82350692607217002</v>
      </c>
      <c r="G3355">
        <f>LN(F3355/参数实验室!$E$58)/参数实验室!$E$59</f>
        <v>-0.29244792466076924</v>
      </c>
      <c r="H3355">
        <f>INDEX(神经网络!$F$10:$BN$70,MATCH(ROUND(G3355*2,1)/2,神经网络!$D$10:$D$70,0),MATCH(ROUND(E3355*2,1)/2,神经网络!$F$8:$BN$8,0))</f>
        <v>-0.61665781966410194</v>
      </c>
      <c r="I3355">
        <f t="shared" si="188"/>
        <v>2770309.0541092325</v>
      </c>
      <c r="J3355">
        <f t="shared" si="189"/>
        <v>3190.7796664139382</v>
      </c>
      <c r="K3355">
        <f t="shared" si="190"/>
        <v>868.22323812246634</v>
      </c>
    </row>
    <row r="3356" spans="1:11">
      <c r="A3356" s="862">
        <v>43759</v>
      </c>
      <c r="B3356">
        <v>8211.8295999999991</v>
      </c>
      <c r="C3356">
        <v>6618.5534459999999</v>
      </c>
      <c r="D3356">
        <v>1.448191</v>
      </c>
      <c r="E3356">
        <f>LN(D3356/参数实验室!$E$53)/参数实验室!$E$55</f>
        <v>-0.25608774564680353</v>
      </c>
      <c r="F3356">
        <f t="shared" si="187"/>
        <v>0.80597793285920116</v>
      </c>
      <c r="G3356">
        <f>LN(F3356/参数实验室!$E$58)/参数实验室!$E$59</f>
        <v>-0.303740472508779</v>
      </c>
      <c r="H3356">
        <f>INDEX(神经网络!$F$10:$BN$70,MATCH(ROUND(G3356*2,1)/2,神经网络!$D$10:$D$70,0),MATCH(ROUND(E3356*2,1)/2,神经网络!$F$8:$BN$8,0))</f>
        <v>-0.61665781966410194</v>
      </c>
      <c r="I3356">
        <f t="shared" si="188"/>
        <v>2724287.9984688321</v>
      </c>
      <c r="J3356">
        <f t="shared" si="189"/>
        <v>3276.7366026894251</v>
      </c>
      <c r="K3356">
        <f t="shared" si="190"/>
        <v>831.40280370196263</v>
      </c>
    </row>
    <row r="3357" spans="1:11">
      <c r="A3357" s="862">
        <v>43760</v>
      </c>
      <c r="B3357">
        <v>8197.5294599999997</v>
      </c>
      <c r="C3357">
        <v>6607.6445249999997</v>
      </c>
      <c r="D3357">
        <v>1.416609</v>
      </c>
      <c r="E3357">
        <f>LN(D3357/参数实验室!$E$53)/参数实验室!$E$55</f>
        <v>-0.28210036533877852</v>
      </c>
      <c r="F3357">
        <f t="shared" si="187"/>
        <v>0.80605315994802174</v>
      </c>
      <c r="G3357">
        <f>LN(F3357/参数实验室!$E$58)/参数实验室!$E$59</f>
        <v>-0.30369148680134245</v>
      </c>
      <c r="H3357">
        <f>INDEX(神经网络!$F$10:$BN$70,MATCH(ROUND(G3357*2,1)/2,神经网络!$D$10:$D$70,0),MATCH(ROUND(E3357*2,1)/2,神经网络!$F$8:$BN$8,0))</f>
        <v>-0.66206424912067985</v>
      </c>
      <c r="I3357">
        <f t="shared" si="188"/>
        <v>2727213.4817502303</v>
      </c>
      <c r="J3357">
        <f t="shared" si="189"/>
        <v>3271.030469654032</v>
      </c>
      <c r="K3357">
        <f t="shared" si="190"/>
        <v>833.74750160571887</v>
      </c>
    </row>
    <row r="3358" spans="1:11">
      <c r="A3358" s="862">
        <v>43761</v>
      </c>
      <c r="B3358">
        <v>7456.895751</v>
      </c>
      <c r="C3358">
        <v>6375.2825720000001</v>
      </c>
      <c r="D3358">
        <v>1.3184940000000001</v>
      </c>
      <c r="E3358">
        <f>LN(D3358/参数实验室!$E$53)/参数实验室!$E$55</f>
        <v>-0.36677811165568724</v>
      </c>
      <c r="F3358">
        <f t="shared" si="187"/>
        <v>0.85495128065120785</v>
      </c>
      <c r="G3358">
        <f>LN(F3358/参数实验室!$E$58)/参数实验室!$E$59</f>
        <v>-0.27278031814470094</v>
      </c>
      <c r="H3358">
        <f>INDEX(神经网络!$F$10:$BN$70,MATCH(ROUND(G3358*2,1)/2,神经网络!$D$10:$D$70,0),MATCH(ROUND(E3358*2,1)/2,神经网络!$F$8:$BN$8,0))</f>
        <v>-0.61290635485448841</v>
      </c>
      <c r="I3358">
        <f t="shared" si="188"/>
        <v>2890345.7070791903</v>
      </c>
      <c r="J3358">
        <f t="shared" si="189"/>
        <v>2975.4980850724123</v>
      </c>
      <c r="K3358">
        <f t="shared" si="190"/>
        <v>971.3821432383312</v>
      </c>
    </row>
    <row r="3359" spans="1:11">
      <c r="A3359" s="862">
        <v>43762</v>
      </c>
      <c r="B3359">
        <v>7440.1183030000002</v>
      </c>
      <c r="C3359">
        <v>6480.1458409999996</v>
      </c>
      <c r="D3359">
        <v>1.3204400000000001</v>
      </c>
      <c r="E3359">
        <f>LN(D3359/参数实验室!$E$53)/参数实验室!$E$55</f>
        <v>-0.36503816648925863</v>
      </c>
      <c r="F3359">
        <f t="shared" si="187"/>
        <v>0.8709734949223964</v>
      </c>
      <c r="G3359">
        <f>LN(F3359/参数实验室!$E$58)/参数实验室!$E$59</f>
        <v>-0.26303532156101866</v>
      </c>
      <c r="H3359">
        <f>INDEX(神经网络!$F$10:$BN$70,MATCH(ROUND(G3359*2,1)/2,神经网络!$D$10:$D$70,0),MATCH(ROUND(E3359*2,1)/2,神经网络!$F$8:$BN$8,0))</f>
        <v>-0.61290635485448841</v>
      </c>
      <c r="I3359">
        <f t="shared" si="188"/>
        <v>2894331.4725904046</v>
      </c>
      <c r="J3359">
        <f t="shared" si="189"/>
        <v>2968.8034408044264</v>
      </c>
      <c r="K3359">
        <f t="shared" si="190"/>
        <v>974.91515699879312</v>
      </c>
    </row>
    <row r="3360" spans="1:11">
      <c r="A3360" s="862">
        <v>43763</v>
      </c>
      <c r="B3360">
        <v>7722.1798710000003</v>
      </c>
      <c r="C3360">
        <v>6560.8466760000001</v>
      </c>
      <c r="D3360">
        <v>1.5303329999999999</v>
      </c>
      <c r="E3360">
        <f>LN(D3360/参数实验室!$E$53)/参数实验室!$E$55</f>
        <v>-0.19100056163961973</v>
      </c>
      <c r="F3360">
        <f t="shared" si="187"/>
        <v>0.84961070392036708</v>
      </c>
      <c r="G3360">
        <f>LN(F3360/参数实验室!$E$58)/参数实验室!$E$59</f>
        <v>-0.27606917767204936</v>
      </c>
      <c r="H3360">
        <f>INDEX(神经网络!$F$10:$BN$70,MATCH(ROUND(G3360*2,1)/2,神经网络!$D$10:$D$70,0),MATCH(ROUND(E3360*2,1)/2,神经网络!$F$8:$BN$8,0))</f>
        <v>-0.57354509836182754</v>
      </c>
      <c r="I3360">
        <f t="shared" si="188"/>
        <v>2827079.2771995859</v>
      </c>
      <c r="J3360">
        <f t="shared" si="189"/>
        <v>3081.3534459917687</v>
      </c>
      <c r="K3360">
        <f t="shared" si="190"/>
        <v>917.47971362293958</v>
      </c>
    </row>
    <row r="3361" spans="1:11">
      <c r="A3361" s="862">
        <v>43764</v>
      </c>
      <c r="B3361">
        <v>9226.5156800000004</v>
      </c>
      <c r="C3361">
        <v>6665.368082</v>
      </c>
      <c r="D3361">
        <v>1.63053</v>
      </c>
      <c r="E3361">
        <f>LN(D3361/参数实验室!$E$53)/参数实验室!$E$55</f>
        <v>-0.11618089810541843</v>
      </c>
      <c r="F3361">
        <f t="shared" si="187"/>
        <v>0.72241443175003628</v>
      </c>
      <c r="G3361">
        <f>LN(F3361/参数实验室!$E$58)/参数实验室!$E$59</f>
        <v>-0.36118962311791253</v>
      </c>
      <c r="H3361">
        <f>INDEX(神经网络!$F$10:$BN$70,MATCH(ROUND(G3361*2,1)/2,神经网络!$D$10:$D$70,0),MATCH(ROUND(E3361*2,1)/2,神经网络!$F$8:$BN$8,0))</f>
        <v>-0.57457815466802487</v>
      </c>
      <c r="I3361">
        <f t="shared" si="188"/>
        <v>2511207.7792829387</v>
      </c>
      <c r="J3361">
        <f t="shared" si="189"/>
        <v>3681.6231116076638</v>
      </c>
      <c r="K3361">
        <f t="shared" si="190"/>
        <v>682.09257253015323</v>
      </c>
    </row>
    <row r="3362" spans="1:11">
      <c r="A3362" s="862">
        <v>43765</v>
      </c>
      <c r="B3362">
        <v>9517.3249400000004</v>
      </c>
      <c r="C3362">
        <v>6780.9311170000001</v>
      </c>
      <c r="D3362">
        <v>1.683133</v>
      </c>
      <c r="E3362">
        <f>LN(D3362/参数实验室!$E$53)/参数实验室!$E$55</f>
        <v>-7.8721582752128871E-2</v>
      </c>
      <c r="F3362">
        <f t="shared" si="187"/>
        <v>0.71248288355698397</v>
      </c>
      <c r="G3362">
        <f>LN(F3362/参数实验室!$E$58)/参数实验室!$E$59</f>
        <v>-0.36845522520511775</v>
      </c>
      <c r="H3362">
        <f>INDEX(神经网络!$F$10:$BN$70,MATCH(ROUND(G3362*2,1)/2,神经网络!$D$10:$D$70,0),MATCH(ROUND(E3362*2,1)/2,神经网络!$F$8:$BN$8,0))</f>
        <v>-0.57457815466802487</v>
      </c>
      <c r="I3362">
        <f t="shared" si="188"/>
        <v>2465729.6841927455</v>
      </c>
      <c r="J3362">
        <f t="shared" si="189"/>
        <v>3797.6636766290112</v>
      </c>
      <c r="K3362">
        <f t="shared" si="190"/>
        <v>649.27542145634277</v>
      </c>
    </row>
    <row r="3363" spans="1:11">
      <c r="A3363" s="862">
        <v>43766</v>
      </c>
      <c r="B3363">
        <v>9349.0860379999995</v>
      </c>
      <c r="C3363">
        <v>6885.3276640000004</v>
      </c>
      <c r="D3363">
        <v>1.6384460000000001</v>
      </c>
      <c r="E3363">
        <f>LN(D3363/参数实验室!$E$53)/参数实验室!$E$55</f>
        <v>-0.11046721594097858</v>
      </c>
      <c r="F3363">
        <f t="shared" si="187"/>
        <v>0.73647067061037996</v>
      </c>
      <c r="G3363">
        <f>LN(F3363/参数实验室!$E$58)/参数实验室!$E$59</f>
        <v>-0.35107545842482651</v>
      </c>
      <c r="H3363">
        <f>INDEX(神经网络!$F$10:$BN$70,MATCH(ROUND(G3363*2,1)/2,神经网络!$D$10:$D$70,0),MATCH(ROUND(E3363*2,1)/2,神经网络!$F$8:$BN$8,0))</f>
        <v>-0.57457815466802487</v>
      </c>
      <c r="I3363">
        <f t="shared" si="188"/>
        <v>2490773.8229771797</v>
      </c>
      <c r="J3363">
        <f t="shared" si="189"/>
        <v>3730.5319173217208</v>
      </c>
      <c r="K3363">
        <f t="shared" si="190"/>
        <v>667.67256739231789</v>
      </c>
    </row>
    <row r="3364" spans="1:11">
      <c r="A3364" s="862">
        <v>43767</v>
      </c>
      <c r="B3364">
        <v>9338.6346880000001</v>
      </c>
      <c r="C3364">
        <v>6873.2580209999996</v>
      </c>
      <c r="D3364">
        <v>1.655718</v>
      </c>
      <c r="E3364">
        <f>LN(D3364/参数实验室!$E$53)/参数实验室!$E$55</f>
        <v>-9.8095709992835026E-2</v>
      </c>
      <c r="F3364">
        <f t="shared" si="187"/>
        <v>0.73600245117544094</v>
      </c>
      <c r="G3364">
        <f>LN(F3364/参数实验室!$E$58)/参数实验室!$E$59</f>
        <v>-0.35140924634682513</v>
      </c>
      <c r="H3364">
        <f>INDEX(神经网络!$F$10:$BN$70,MATCH(ROUND(G3364*2,1)/2,神经网络!$D$10:$D$70,0),MATCH(ROUND(E3364*2,1)/2,神经网络!$F$8:$BN$8,0))</f>
        <v>-0.57457815466802487</v>
      </c>
      <c r="I3364">
        <f t="shared" si="188"/>
        <v>2492373.7001368329</v>
      </c>
      <c r="J3364">
        <f t="shared" si="189"/>
        <v>3726.3615530106399</v>
      </c>
      <c r="K3364">
        <f t="shared" si="190"/>
        <v>668.84913465339105</v>
      </c>
    </row>
    <row r="3365" spans="1:11">
      <c r="A3365" s="862">
        <v>43768</v>
      </c>
      <c r="B3365">
        <v>9065.2320479999998</v>
      </c>
      <c r="C3365">
        <v>6814.6647350000003</v>
      </c>
      <c r="D3365">
        <v>1.6118170000000001</v>
      </c>
      <c r="E3365">
        <f>LN(D3365/参数实验室!$E$53)/参数实验室!$E$55</f>
        <v>-0.12979879130483984</v>
      </c>
      <c r="F3365">
        <f t="shared" si="187"/>
        <v>0.75173638125495901</v>
      </c>
      <c r="G3365">
        <f>LN(F3365/参数实验室!$E$58)/参数实验室!$E$59</f>
        <v>-0.34030739898997164</v>
      </c>
      <c r="H3365">
        <f>INDEX(神经网络!$F$10:$BN$70,MATCH(ROUND(G3365*2,1)/2,神经网络!$D$10:$D$70,0),MATCH(ROUND(E3365*2,1)/2,神经网络!$F$8:$BN$8,0))</f>
        <v>-0.6182786324765972</v>
      </c>
      <c r="I3365">
        <f t="shared" si="188"/>
        <v>2534299.5222226502</v>
      </c>
      <c r="J3365">
        <f t="shared" si="189"/>
        <v>3617.2666884800942</v>
      </c>
      <c r="K3365">
        <f t="shared" si="190"/>
        <v>700.61174374939833</v>
      </c>
    </row>
    <row r="3366" spans="1:11">
      <c r="A3366" s="862">
        <v>43769</v>
      </c>
      <c r="B3366">
        <v>9200.8134680000003</v>
      </c>
      <c r="C3366">
        <v>6835.2291180000002</v>
      </c>
      <c r="D3366">
        <v>1.6064639999999999</v>
      </c>
      <c r="E3366">
        <f>LN(D3366/参数实验室!$E$53)/参数实验室!$E$55</f>
        <v>-0.1337233864156403</v>
      </c>
      <c r="F3366">
        <f t="shared" si="187"/>
        <v>0.74289399972867698</v>
      </c>
      <c r="G3366">
        <f>LN(F3366/参数实验室!$E$58)/参数实验室!$E$59</f>
        <v>-0.34651764856017819</v>
      </c>
      <c r="H3366">
        <f>INDEX(神经网络!$F$10:$BN$70,MATCH(ROUND(G3366*2,1)/2,神经网络!$D$10:$D$70,0),MATCH(ROUND(E3366*2,1)/2,神经网络!$F$8:$BN$8,0))</f>
        <v>-0.6182786324765972</v>
      </c>
      <c r="I3366">
        <f t="shared" si="188"/>
        <v>2510864.6045560972</v>
      </c>
      <c r="J3366">
        <f t="shared" si="189"/>
        <v>3671.3672511072837</v>
      </c>
      <c r="K3366">
        <f t="shared" si="190"/>
        <v>683.90450554866743</v>
      </c>
    </row>
    <row r="3367" spans="1:11">
      <c r="A3367" s="862">
        <v>43770</v>
      </c>
      <c r="B3367">
        <v>9130.4625209999995</v>
      </c>
      <c r="C3367">
        <v>6898.0654750000003</v>
      </c>
      <c r="D3367">
        <v>1.620771</v>
      </c>
      <c r="E3367">
        <f>LN(D3367/参数实验室!$E$53)/参数实验室!$E$55</f>
        <v>-0.12326313778968957</v>
      </c>
      <c r="F3367">
        <f t="shared" si="187"/>
        <v>0.75550011394652772</v>
      </c>
      <c r="G3367">
        <f>LN(F3367/参数实验室!$E$58)/参数实验室!$E$59</f>
        <v>-0.33768615881634834</v>
      </c>
      <c r="H3367">
        <f>INDEX(神经网络!$F$10:$BN$70,MATCH(ROUND(G3367*2,1)/2,神经网络!$D$10:$D$70,0),MATCH(ROUND(E3367*2,1)/2,神经网络!$F$8:$BN$8,0))</f>
        <v>-0.57457815466802487</v>
      </c>
      <c r="I3367">
        <f t="shared" si="188"/>
        <v>2522734.6191776809</v>
      </c>
      <c r="J3367">
        <f t="shared" si="189"/>
        <v>3643.2953677027904</v>
      </c>
      <c r="K3367">
        <f t="shared" si="190"/>
        <v>692.432088142319</v>
      </c>
    </row>
    <row r="3368" spans="1:11">
      <c r="A3368" s="862">
        <v>43771</v>
      </c>
      <c r="B3368">
        <v>9290.7941800000008</v>
      </c>
      <c r="C3368">
        <v>6923.7160160000003</v>
      </c>
      <c r="D3368">
        <v>1.628763</v>
      </c>
      <c r="E3368">
        <f>LN(D3368/参数实验室!$E$53)/参数实验室!$E$55</f>
        <v>-0.11746008606816692</v>
      </c>
      <c r="F3368">
        <f t="shared" si="187"/>
        <v>0.74522326959997298</v>
      </c>
      <c r="G3368">
        <f>LN(F3368/参数实验室!$E$58)/参数实验室!$E$59</f>
        <v>-0.34487459564630951</v>
      </c>
      <c r="H3368">
        <f>INDEX(神经网络!$F$10:$BN$70,MATCH(ROUND(G3368*2,1)/2,神经网络!$D$10:$D$70,0),MATCH(ROUND(E3368*2,1)/2,神经网络!$F$8:$BN$8,0))</f>
        <v>-0.57457815466802487</v>
      </c>
      <c r="I3368">
        <f t="shared" si="188"/>
        <v>2497281.1381235728</v>
      </c>
      <c r="J3368">
        <f t="shared" si="189"/>
        <v>3707.2719284944592</v>
      </c>
      <c r="K3368">
        <f t="shared" si="190"/>
        <v>673.61693080273471</v>
      </c>
    </row>
    <row r="3369" spans="1:11">
      <c r="A3369" s="862">
        <v>43772</v>
      </c>
      <c r="B3369">
        <v>9171.7332989999995</v>
      </c>
      <c r="C3369">
        <v>6959.0261529999998</v>
      </c>
      <c r="D3369">
        <v>1.612948</v>
      </c>
      <c r="E3369">
        <f>LN(D3369/参数实验室!$E$53)/参数实验室!$E$55</f>
        <v>-0.12897125753190328</v>
      </c>
      <c r="F3369">
        <f t="shared" si="187"/>
        <v>0.75874711203810818</v>
      </c>
      <c r="G3369">
        <f>LN(F3369/参数实验室!$E$58)/参数实验室!$E$59</f>
        <v>-0.33543526786672401</v>
      </c>
      <c r="H3369">
        <f>INDEX(神经网络!$F$10:$BN$70,MATCH(ROUND(G3369*2,1)/2,神经网络!$D$10:$D$70,0),MATCH(ROUND(E3369*2,1)/2,神经网络!$F$8:$BN$8,0))</f>
        <v>-0.6182786324765972</v>
      </c>
      <c r="I3369">
        <f t="shared" si="188"/>
        <v>2515669.0663446863</v>
      </c>
      <c r="J3369">
        <f t="shared" si="189"/>
        <v>3659.7634966681148</v>
      </c>
      <c r="K3369">
        <f t="shared" si="190"/>
        <v>687.38569271893562</v>
      </c>
    </row>
    <row r="3370" spans="1:11">
      <c r="A3370" s="862">
        <v>43773</v>
      </c>
      <c r="B3370">
        <v>9292.5196820000001</v>
      </c>
      <c r="C3370">
        <v>7008.981616</v>
      </c>
      <c r="D3370">
        <v>1.6484890000000001</v>
      </c>
      <c r="E3370">
        <f>LN(D3370/参数实验室!$E$53)/参数实验室!$E$55</f>
        <v>-0.10325788645935552</v>
      </c>
      <c r="F3370">
        <f t="shared" si="187"/>
        <v>0.75426061561932345</v>
      </c>
      <c r="G3370">
        <f>LN(F3370/参数实验室!$E$58)/参数实验室!$E$59</f>
        <v>-0.33854795875835203</v>
      </c>
      <c r="H3370">
        <f>INDEX(神经网络!$F$10:$BN$70,MATCH(ROUND(G3370*2,1)/2,神经网络!$D$10:$D$70,0),MATCH(ROUND(E3370*2,1)/2,神经网络!$F$8:$BN$8,0))</f>
        <v>-0.57457815466802487</v>
      </c>
      <c r="I3370">
        <f t="shared" si="188"/>
        <v>2495185.5597530613</v>
      </c>
      <c r="J3370">
        <f t="shared" si="189"/>
        <v>3707.9604493036836</v>
      </c>
      <c r="K3370">
        <f t="shared" si="190"/>
        <v>672.92669214463467</v>
      </c>
    </row>
    <row r="3371" spans="1:11">
      <c r="A3371" s="862">
        <v>43774</v>
      </c>
      <c r="B3371">
        <v>9345.7594260000005</v>
      </c>
      <c r="C3371">
        <v>6939.515719</v>
      </c>
      <c r="D3371">
        <v>1.6375710000000001</v>
      </c>
      <c r="E3371">
        <f>LN(D3371/参数实验室!$E$53)/参数实验室!$E$55</f>
        <v>-0.11109742275188517</v>
      </c>
      <c r="F3371">
        <f t="shared" si="187"/>
        <v>0.7425309600516995</v>
      </c>
      <c r="G3371">
        <f>LN(F3371/参数实验室!$E$58)/参数实验室!$E$59</f>
        <v>-0.34677419850543112</v>
      </c>
      <c r="H3371">
        <f>INDEX(神经网络!$F$10:$BN$70,MATCH(ROUND(G3371*2,1)/2,神经网络!$D$10:$D$70,0),MATCH(ROUND(E3371*2,1)/2,神经网络!$F$8:$BN$8,0))</f>
        <v>-0.57457815466802487</v>
      </c>
      <c r="I3371">
        <f t="shared" si="188"/>
        <v>2486971.5648792312</v>
      </c>
      <c r="J3371">
        <f t="shared" si="189"/>
        <v>3729.2045113921881</v>
      </c>
      <c r="K3371">
        <f t="shared" si="190"/>
        <v>666.89063506221976</v>
      </c>
    </row>
    <row r="3372" spans="1:11">
      <c r="A3372" s="862">
        <v>43775</v>
      </c>
      <c r="B3372">
        <v>9335.9798150000006</v>
      </c>
      <c r="C3372">
        <v>6946.2829529999999</v>
      </c>
      <c r="D3372">
        <v>1.641483</v>
      </c>
      <c r="E3372">
        <f>LN(D3372/参数实验室!$E$53)/参数实验室!$E$55</f>
        <v>-0.10828246643823858</v>
      </c>
      <c r="F3372">
        <f t="shared" si="187"/>
        <v>0.74403363017553814</v>
      </c>
      <c r="G3372">
        <f>LN(F3372/参数实验室!$E$58)/参数实验室!$E$59</f>
        <v>-0.34571311745490546</v>
      </c>
      <c r="H3372">
        <f>INDEX(神经网络!$F$10:$BN$70,MATCH(ROUND(G3372*2,1)/2,神经网络!$D$10:$D$70,0),MATCH(ROUND(E3372*2,1)/2,神经网络!$F$8:$BN$8,0))</f>
        <v>-0.57457815466802487</v>
      </c>
      <c r="I3372">
        <f t="shared" si="188"/>
        <v>2488466.8599885106</v>
      </c>
      <c r="J3372">
        <f t="shared" si="189"/>
        <v>3725.3021886596557</v>
      </c>
      <c r="K3372">
        <f t="shared" si="190"/>
        <v>667.99060424245693</v>
      </c>
    </row>
    <row r="3373" spans="1:11">
      <c r="A3373" s="862">
        <v>43776</v>
      </c>
      <c r="B3373">
        <v>9213.4308139999994</v>
      </c>
      <c r="C3373">
        <v>7674.69517</v>
      </c>
      <c r="D3373">
        <v>1.615712</v>
      </c>
      <c r="E3373">
        <f>LN(D3373/参数实验室!$E$53)/参数实验室!$E$55</f>
        <v>-0.12695132433179063</v>
      </c>
      <c r="F3373">
        <f t="shared" si="187"/>
        <v>0.83298993881173355</v>
      </c>
      <c r="G3373">
        <f>LN(F3373/参数实验室!$E$58)/参数实验室!$E$59</f>
        <v>-0.2864385538548172</v>
      </c>
      <c r="H3373">
        <f>INDEX(神经网络!$F$10:$BN$70,MATCH(ROUND(G3373*2,1)/2,神经网络!$D$10:$D$70,0),MATCH(ROUND(E3373*2,1)/2,神经网络!$F$8:$BN$8,0))</f>
        <v>-0.52727718468203988</v>
      </c>
      <c r="I3373">
        <f t="shared" si="188"/>
        <v>2507235.4152256474</v>
      </c>
      <c r="J3373">
        <f t="shared" si="189"/>
        <v>3676.4019049519025</v>
      </c>
      <c r="K3373">
        <f t="shared" si="190"/>
        <v>681.9807736059937</v>
      </c>
    </row>
    <row r="3374" spans="1:11">
      <c r="A3374" s="862">
        <v>43777</v>
      </c>
      <c r="B3374">
        <v>8773.5941879999991</v>
      </c>
      <c r="C3374">
        <v>7808.4060239999999</v>
      </c>
      <c r="D3374">
        <v>1.543501</v>
      </c>
      <c r="E3374">
        <f>LN(D3374/参数实验室!$E$53)/参数实验室!$E$55</f>
        <v>-0.180892608022485</v>
      </c>
      <c r="F3374">
        <f t="shared" si="187"/>
        <v>0.88998942242848134</v>
      </c>
      <c r="G3374">
        <f>LN(F3374/参数实验室!$E$58)/参数实验室!$E$59</f>
        <v>-0.25169950715215322</v>
      </c>
      <c r="H3374">
        <f>INDEX(神经网络!$F$10:$BN$70,MATCH(ROUND(G3374*2,1)/2,神经网络!$D$10:$D$70,0),MATCH(ROUND(E3374*2,1)/2,神经网络!$F$8:$BN$8,0))</f>
        <v>-0.47518314929909339</v>
      </c>
      <c r="I3374">
        <f t="shared" si="188"/>
        <v>2570346.2762796544</v>
      </c>
      <c r="J3374">
        <f t="shared" si="189"/>
        <v>3500.8954902038881</v>
      </c>
      <c r="K3374">
        <f t="shared" si="190"/>
        <v>734.19680292425994</v>
      </c>
    </row>
    <row r="3375" spans="1:11">
      <c r="A3375" s="862">
        <v>43778</v>
      </c>
      <c r="B3375">
        <v>8805.3029609999994</v>
      </c>
      <c r="C3375">
        <v>8036.9900719999996</v>
      </c>
      <c r="D3375">
        <v>1.5471239999999999</v>
      </c>
      <c r="E3375">
        <f>LN(D3375/参数实验室!$E$53)/参数实验室!$E$55</f>
        <v>-0.17812666394271084</v>
      </c>
      <c r="F3375">
        <f t="shared" si="187"/>
        <v>0.91274429824811565</v>
      </c>
      <c r="G3375">
        <f>LN(F3375/参数实验室!$E$58)/参数实验室!$E$59</f>
        <v>-0.23844893911503953</v>
      </c>
      <c r="H3375">
        <f>INDEX(神经网络!$F$10:$BN$70,MATCH(ROUND(G3375*2,1)/2,神经网络!$D$10:$D$70,0),MATCH(ROUND(E3375*2,1)/2,神经网络!$F$8:$BN$8,0))</f>
        <v>-0.47518314929909339</v>
      </c>
      <c r="I3375">
        <f t="shared" si="188"/>
        <v>2565932.0503149503</v>
      </c>
      <c r="J3375">
        <f t="shared" si="189"/>
        <v>3513.5481269701786</v>
      </c>
      <c r="K3375">
        <f t="shared" si="190"/>
        <v>730.2965428646678</v>
      </c>
    </row>
    <row r="3376" spans="1:11">
      <c r="A3376" s="862">
        <v>43779</v>
      </c>
      <c r="B3376">
        <v>8821.0262280000006</v>
      </c>
      <c r="C3376">
        <v>8016.6671699999997</v>
      </c>
      <c r="D3376">
        <v>1.5874200000000001</v>
      </c>
      <c r="E3376">
        <f>LN(D3376/参数实验室!$E$53)/参数实验室!$E$55</f>
        <v>-0.14779245532611618</v>
      </c>
      <c r="F3376">
        <f t="shared" si="187"/>
        <v>0.90881343766479494</v>
      </c>
      <c r="G3376">
        <f>LN(F3376/参数实验室!$E$58)/参数实验室!$E$59</f>
        <v>-0.24071417752260429</v>
      </c>
      <c r="H3376">
        <f>INDEX(神经网络!$F$10:$BN$70,MATCH(ROUND(G3376*2,1)/2,神经网络!$D$10:$D$70,0),MATCH(ROUND(E3376*2,1)/2,神经网络!$F$8:$BN$8,0))</f>
        <v>-0.42888697995018582</v>
      </c>
      <c r="I3376">
        <f t="shared" si="188"/>
        <v>2563754.818513805</v>
      </c>
      <c r="J3376">
        <f t="shared" si="189"/>
        <v>3519.8221252144631</v>
      </c>
      <c r="K3376">
        <f t="shared" si="190"/>
        <v>728.37624383010416</v>
      </c>
    </row>
    <row r="3377" spans="1:11">
      <c r="A3377" s="862">
        <v>43780</v>
      </c>
      <c r="B3377">
        <v>8746.5583060000008</v>
      </c>
      <c r="C3377">
        <v>7893.8999970000004</v>
      </c>
      <c r="D3377">
        <v>1.5297829999999999</v>
      </c>
      <c r="E3377">
        <f>LN(D3377/参数实验室!$E$53)/参数实验室!$E$55</f>
        <v>-0.19142463987140682</v>
      </c>
      <c r="F3377">
        <f t="shared" si="187"/>
        <v>0.90251499170649896</v>
      </c>
      <c r="G3377">
        <f>LN(F3377/参数实验室!$E$58)/参数实验室!$E$59</f>
        <v>-0.2443642920976109</v>
      </c>
      <c r="H3377">
        <f>INDEX(神经网络!$F$10:$BN$70,MATCH(ROUND(G3377*2,1)/2,神经网络!$D$10:$D$70,0),MATCH(ROUND(E3377*2,1)/2,神经网络!$F$8:$BN$8,0))</f>
        <v>-0.47518314929909339</v>
      </c>
      <c r="I3377">
        <f t="shared" si="188"/>
        <v>2573037.4150327928</v>
      </c>
      <c r="J3377">
        <f t="shared" si="189"/>
        <v>3490.1074601971054</v>
      </c>
      <c r="K3377">
        <f t="shared" si="190"/>
        <v>737.23730411655561</v>
      </c>
    </row>
    <row r="3378" spans="1:11">
      <c r="A3378" s="862">
        <v>43781</v>
      </c>
      <c r="B3378">
        <v>8646.1241989999999</v>
      </c>
      <c r="C3378">
        <v>7627.7453370000003</v>
      </c>
      <c r="D3378">
        <v>1.54267</v>
      </c>
      <c r="E3378">
        <f>LN(D3378/参数实验室!$E$53)/参数实验室!$E$55</f>
        <v>-0.18152794220807267</v>
      </c>
      <c r="F3378">
        <f t="shared" si="187"/>
        <v>0.88221556404223478</v>
      </c>
      <c r="G3378">
        <f>LN(F3378/参数实验室!$E$58)/参数实验室!$E$59</f>
        <v>-0.25630412930991392</v>
      </c>
      <c r="H3378">
        <f>INDEX(神经网络!$F$10:$BN$70,MATCH(ROUND(G3378*2,1)/2,神经网络!$D$10:$D$70,0),MATCH(ROUND(E3378*2,1)/2,神经网络!$F$8:$BN$8,0))</f>
        <v>-0.47518314929909339</v>
      </c>
      <c r="I3378">
        <f t="shared" si="188"/>
        <v>2587076.8994709626</v>
      </c>
      <c r="J3378">
        <f t="shared" si="189"/>
        <v>3450.0316024899107</v>
      </c>
      <c r="K3378">
        <f t="shared" si="190"/>
        <v>749.87049324529437</v>
      </c>
    </row>
    <row r="3379" spans="1:11">
      <c r="A3379" s="862">
        <v>43782</v>
      </c>
      <c r="B3379">
        <v>8739.2029110000003</v>
      </c>
      <c r="C3379">
        <v>7630.011227</v>
      </c>
      <c r="D3379">
        <v>1.536122</v>
      </c>
      <c r="E3379">
        <f>LN(D3379/参数实验室!$E$53)/参数实验室!$E$55</f>
        <v>-0.18654616746598501</v>
      </c>
      <c r="F3379">
        <f t="shared" si="187"/>
        <v>0.8730786210943946</v>
      </c>
      <c r="G3379">
        <f>LN(F3379/参数实验室!$E$58)/参数实验室!$E$59</f>
        <v>-0.26176829002107593</v>
      </c>
      <c r="H3379">
        <f>INDEX(神经网络!$F$10:$BN$70,MATCH(ROUND(G3379*2,1)/2,神经网络!$D$10:$D$70,0),MATCH(ROUND(E3379*2,1)/2,神经网络!$F$8:$BN$8,0))</f>
        <v>-0.47518314929909339</v>
      </c>
      <c r="I3379">
        <f t="shared" si="188"/>
        <v>2573842.6515897955</v>
      </c>
      <c r="J3379">
        <f t="shared" si="189"/>
        <v>3487.1724635888295</v>
      </c>
      <c r="K3379">
        <f t="shared" si="190"/>
        <v>738.08871756830774</v>
      </c>
    </row>
    <row r="3380" spans="1:11">
      <c r="A3380" s="862">
        <v>43783</v>
      </c>
      <c r="B3380">
        <v>8641.6050919999998</v>
      </c>
      <c r="C3380">
        <v>7547.3470649999999</v>
      </c>
      <c r="D3380">
        <v>1.515234</v>
      </c>
      <c r="E3380">
        <f>LN(D3380/参数实验室!$E$53)/参数实验室!$E$55</f>
        <v>-0.20269837697198539</v>
      </c>
      <c r="F3380">
        <f t="shared" si="187"/>
        <v>0.8733732894120545</v>
      </c>
      <c r="G3380">
        <f>LN(F3380/参数实验室!$E$58)/参数实验室!$E$59</f>
        <v>-0.26159117909299484</v>
      </c>
      <c r="H3380">
        <f>INDEX(神经网络!$F$10:$BN$70,MATCH(ROUND(G3380*2,1)/2,神经网络!$D$10:$D$70,0),MATCH(ROUND(E3380*2,1)/2,神经网络!$F$8:$BN$8,0))</f>
        <v>-0.47518314929909339</v>
      </c>
      <c r="I3380">
        <f t="shared" si="188"/>
        <v>2587501.4128604042</v>
      </c>
      <c r="J3380">
        <f t="shared" si="189"/>
        <v>3448.2283596025559</v>
      </c>
      <c r="K3380">
        <f t="shared" si="190"/>
        <v>750.38574682989986</v>
      </c>
    </row>
    <row r="3381" spans="1:11">
      <c r="A3381" s="862">
        <v>43784</v>
      </c>
      <c r="B3381">
        <v>8472.2521319999996</v>
      </c>
      <c r="C3381">
        <v>7470.9414489999999</v>
      </c>
      <c r="D3381">
        <v>1.4842010000000001</v>
      </c>
      <c r="E3381">
        <f>LN(D3381/参数实验室!$E$53)/参数实验室!$E$55</f>
        <v>-0.22711136732675113</v>
      </c>
      <c r="F3381">
        <f t="shared" si="187"/>
        <v>0.88181292678743428</v>
      </c>
      <c r="G3381">
        <f>LN(F3381/参数实验室!$E$58)/参数实验室!$E$59</f>
        <v>-0.25654372384690211</v>
      </c>
      <c r="H3381">
        <f>INDEX(神经网络!$F$10:$BN$70,MATCH(ROUND(G3381*2,1)/2,神经网络!$D$10:$D$70,0),MATCH(ROUND(E3381*2,1)/2,神经网络!$F$8:$BN$8,0))</f>
        <v>-0.52573451718377562</v>
      </c>
      <c r="I3381">
        <f t="shared" si="188"/>
        <v>2611597.1381391818</v>
      </c>
      <c r="J3381">
        <f t="shared" si="189"/>
        <v>3380.6520617692695</v>
      </c>
      <c r="K3381">
        <f t="shared" si="190"/>
        <v>772.51284380102652</v>
      </c>
    </row>
    <row r="3382" spans="1:11">
      <c r="A3382" s="862">
        <v>43785</v>
      </c>
      <c r="B3382">
        <v>8493.7054750000007</v>
      </c>
      <c r="C3382">
        <v>7483.8503600000004</v>
      </c>
      <c r="D3382">
        <v>1.48641</v>
      </c>
      <c r="E3382">
        <f>LN(D3382/参数实验室!$E$53)/参数实验室!$E$55</f>
        <v>-0.22535679535735276</v>
      </c>
      <c r="F3382">
        <f t="shared" si="187"/>
        <v>0.88110547063677169</v>
      </c>
      <c r="G3382">
        <f>LN(F3382/参数实验室!$E$58)/参数实验室!$E$59</f>
        <v>-0.2569649699368548</v>
      </c>
      <c r="H3382">
        <f>INDEX(神经网络!$F$10:$BN$70,MATCH(ROUND(G3382*2,1)/2,神经网络!$D$10:$D$70,0),MATCH(ROUND(E3382*2,1)/2,神经网络!$F$8:$BN$8,0))</f>
        <v>-0.52573451718377562</v>
      </c>
      <c r="I3382">
        <f t="shared" si="188"/>
        <v>2608120.4256292894</v>
      </c>
      <c r="J3382">
        <f t="shared" si="189"/>
        <v>3389.2125114719952</v>
      </c>
      <c r="K3382">
        <f t="shared" si="190"/>
        <v>769.5358189553408</v>
      </c>
    </row>
    <row r="3383" spans="1:11">
      <c r="A3383" s="862">
        <v>43786</v>
      </c>
      <c r="B3383">
        <v>8543.3922870000006</v>
      </c>
      <c r="C3383">
        <v>7517.9437850000004</v>
      </c>
      <c r="D3383">
        <v>1.491204</v>
      </c>
      <c r="E3383">
        <f>LN(D3383/参数实验室!$E$53)/参数实验室!$E$55</f>
        <v>-0.22155795377584472</v>
      </c>
      <c r="F3383">
        <f t="shared" si="187"/>
        <v>0.87997174101903675</v>
      </c>
      <c r="G3383">
        <f>LN(F3383/参数实验室!$E$58)/参数实验室!$E$59</f>
        <v>-0.25764074116584401</v>
      </c>
      <c r="H3383">
        <f>INDEX(神经网络!$F$10:$BN$70,MATCH(ROUND(G3383*2,1)/2,神经网络!$D$10:$D$70,0),MATCH(ROUND(E3383*2,1)/2,神经网络!$F$8:$BN$8,0))</f>
        <v>-0.47518314929909339</v>
      </c>
      <c r="I3383">
        <f t="shared" si="188"/>
        <v>2600099.2492358745</v>
      </c>
      <c r="J3383">
        <f t="shared" si="189"/>
        <v>3409.038859981632</v>
      </c>
      <c r="K3383">
        <f t="shared" si="190"/>
        <v>762.70742459353596</v>
      </c>
    </row>
    <row r="3384" spans="1:11">
      <c r="A3384" s="862">
        <v>43787</v>
      </c>
      <c r="B3384">
        <v>8434.0261649999993</v>
      </c>
      <c r="C3384">
        <v>7530.8206419999997</v>
      </c>
      <c r="D3384">
        <v>1.435851</v>
      </c>
      <c r="E3384">
        <f>LN(D3384/参数实验室!$E$53)/参数实验室!$E$55</f>
        <v>-0.26618346815871463</v>
      </c>
      <c r="F3384">
        <f t="shared" si="187"/>
        <v>0.89290932879148832</v>
      </c>
      <c r="G3384">
        <f>LN(F3384/参数实验室!$E$58)/参数实验室!$E$59</f>
        <v>-0.249980367431902</v>
      </c>
      <c r="H3384">
        <f>INDEX(神经网络!$F$10:$BN$70,MATCH(ROUND(G3384*2,1)/2,神经网络!$D$10:$D$70,0),MATCH(ROUND(E3384*2,1)/2,神经网络!$F$8:$BN$8,0))</f>
        <v>-0.52573451718377562</v>
      </c>
      <c r="I3384">
        <f t="shared" si="188"/>
        <v>2615915.495624017</v>
      </c>
      <c r="J3384">
        <f t="shared" si="189"/>
        <v>3365.3988927017945</v>
      </c>
      <c r="K3384">
        <f t="shared" si="190"/>
        <v>777.2973068057081</v>
      </c>
    </row>
    <row r="3385" spans="1:11">
      <c r="A3385" s="862">
        <v>43788</v>
      </c>
      <c r="B3385">
        <v>8111.0407640000003</v>
      </c>
      <c r="C3385">
        <v>7527.9697420000002</v>
      </c>
      <c r="D3385">
        <v>1.4246259999999999</v>
      </c>
      <c r="E3385">
        <f>LN(D3385/参数实验室!$E$53)/参数实验室!$E$55</f>
        <v>-0.27544262188703372</v>
      </c>
      <c r="F3385">
        <f t="shared" si="187"/>
        <v>0.92811390807109495</v>
      </c>
      <c r="G3385">
        <f>LN(F3385/参数实验室!$E$58)/参数实验室!$E$59</f>
        <v>-0.2296845603295756</v>
      </c>
      <c r="H3385">
        <f>INDEX(神经网络!$F$10:$BN$70,MATCH(ROUND(G3385*2,1)/2,神经网络!$D$10:$D$70,0),MATCH(ROUND(E3385*2,1)/2,神经网络!$F$8:$BN$8,0))</f>
        <v>-0.57111060903130884</v>
      </c>
      <c r="I3385">
        <f t="shared" si="188"/>
        <v>2668582.443446754</v>
      </c>
      <c r="J3385">
        <f t="shared" si="189"/>
        <v>3236.5191987550252</v>
      </c>
      <c r="K3385">
        <f t="shared" si="190"/>
        <v>824.5223586108383</v>
      </c>
    </row>
    <row r="3386" spans="1:11">
      <c r="A3386" s="862">
        <v>43789</v>
      </c>
      <c r="B3386">
        <v>8118.3876840000003</v>
      </c>
      <c r="C3386">
        <v>7620.8747890000004</v>
      </c>
      <c r="D3386">
        <v>1.4183619999999999</v>
      </c>
      <c r="E3386">
        <f>LN(D3386/参数实验室!$E$53)/参数实验室!$E$55</f>
        <v>-0.28064136790969252</v>
      </c>
      <c r="F3386">
        <f t="shared" si="187"/>
        <v>0.93871777077355945</v>
      </c>
      <c r="G3386">
        <f>LN(F3386/参数实验室!$E$58)/参数实验室!$E$59</f>
        <v>-0.22372200877151391</v>
      </c>
      <c r="H3386">
        <f>INDEX(神经网络!$F$10:$BN$70,MATCH(ROUND(G3386*2,1)/2,神经网络!$D$10:$D$70,0),MATCH(ROUND(E3386*2,1)/2,神经网络!$F$8:$BN$8,0))</f>
        <v>-0.47296584440234324</v>
      </c>
      <c r="I3386">
        <f t="shared" si="188"/>
        <v>2667201.9651633408</v>
      </c>
      <c r="J3386">
        <f t="shared" si="189"/>
        <v>3239.4508136147674</v>
      </c>
      <c r="K3386">
        <f t="shared" si="190"/>
        <v>823.35004252993178</v>
      </c>
    </row>
    <row r="3387" spans="1:11">
      <c r="A3387" s="862">
        <v>43790</v>
      </c>
      <c r="B3387">
        <v>7668.2567470000004</v>
      </c>
      <c r="C3387">
        <v>7797.6566419999999</v>
      </c>
      <c r="D3387">
        <v>1.3389629999999999</v>
      </c>
      <c r="E3387">
        <f>LN(D3387/参数实验室!$E$53)/参数实验室!$E$55</f>
        <v>-0.3486037090390709</v>
      </c>
      <c r="F3387">
        <f t="shared" si="187"/>
        <v>1.0168747473212374</v>
      </c>
      <c r="G3387">
        <f>LN(F3387/参数实验室!$E$58)/参数实验室!$E$59</f>
        <v>-0.18174714307382586</v>
      </c>
      <c r="H3387">
        <f>INDEX(神经网络!$F$10:$BN$70,MATCH(ROUND(G3387*2,1)/2,神经网络!$D$10:$D$70,0),MATCH(ROUND(E3387*2,1)/2,神经网络!$F$8:$BN$8,0))</f>
        <v>-0.52216762790515436</v>
      </c>
      <c r="I3387">
        <f t="shared" si="188"/>
        <v>2737146.6563840457</v>
      </c>
      <c r="J3387">
        <f t="shared" si="189"/>
        <v>3059.8366972586768</v>
      </c>
      <c r="K3387">
        <f t="shared" si="190"/>
        <v>894.54011020793018</v>
      </c>
    </row>
    <row r="3388" spans="1:11">
      <c r="A3388" s="862">
        <v>43791</v>
      </c>
      <c r="B3388">
        <v>7063.2600709999997</v>
      </c>
      <c r="C3388">
        <v>8002.6996870000003</v>
      </c>
      <c r="D3388">
        <v>1.28345</v>
      </c>
      <c r="E3388">
        <f>LN(D3388/参数实验室!$E$53)/参数实验室!$E$55</f>
        <v>-0.39855879011011103</v>
      </c>
      <c r="F3388">
        <f t="shared" si="187"/>
        <v>1.1330036847796541</v>
      </c>
      <c r="G3388">
        <f>LN(F3388/参数实验室!$E$58)/参数实验室!$E$59</f>
        <v>-0.12499032762643189</v>
      </c>
      <c r="H3388">
        <f>INDEX(神经网络!$F$10:$BN$70,MATCH(ROUND(G3388*2,1)/2,神经网络!$D$10:$D$70,0),MATCH(ROUND(E3388*2,1)/2,神经网络!$F$8:$BN$8,0))</f>
        <v>-0.36794061526089811</v>
      </c>
      <c r="I3388">
        <f t="shared" si="188"/>
        <v>2849909.067798201</v>
      </c>
      <c r="J3388">
        <f t="shared" si="189"/>
        <v>2818.4270663580751</v>
      </c>
      <c r="K3388">
        <f t="shared" si="190"/>
        <v>1011.1700607107803</v>
      </c>
    </row>
    <row r="3389" spans="1:11">
      <c r="A3389" s="862">
        <v>43792</v>
      </c>
      <c r="B3389">
        <v>7262.9697699999997</v>
      </c>
      <c r="C3389">
        <v>7780.7705390000001</v>
      </c>
      <c r="D3389">
        <v>1.29339</v>
      </c>
      <c r="E3389">
        <f>LN(D3389/参数实验室!$E$53)/参数实验室!$E$55</f>
        <v>-0.38945709546892981</v>
      </c>
      <c r="F3389">
        <f t="shared" si="187"/>
        <v>1.0712932568078142</v>
      </c>
      <c r="G3389">
        <f>LN(F3389/参数实验室!$E$58)/参数实验室!$E$59</f>
        <v>-0.15438512702648854</v>
      </c>
      <c r="H3389">
        <f>INDEX(神经网络!$F$10:$BN$70,MATCH(ROUND(G3389*2,1)/2,神经网络!$D$10:$D$70,0),MATCH(ROUND(E3389*2,1)/2,神经网络!$F$8:$BN$8,0))</f>
        <v>-0.46789075911576716</v>
      </c>
      <c r="I3389">
        <f t="shared" si="188"/>
        <v>2820260.5700478656</v>
      </c>
      <c r="J3389">
        <f t="shared" si="189"/>
        <v>2898.1165037308851</v>
      </c>
      <c r="K3389">
        <f t="shared" si="190"/>
        <v>973.13567843708427</v>
      </c>
    </row>
    <row r="3390" spans="1:11">
      <c r="A3390" s="862">
        <v>43793</v>
      </c>
      <c r="B3390">
        <v>7081.6408099999999</v>
      </c>
      <c r="C3390">
        <v>7821.7780069999999</v>
      </c>
      <c r="D3390">
        <v>1.226361</v>
      </c>
      <c r="E3390">
        <f>LN(D3390/参数实验室!$E$53)/参数实验室!$E$55</f>
        <v>-0.45223817253954635</v>
      </c>
      <c r="F3390">
        <f t="shared" si="187"/>
        <v>1.1045149304882635</v>
      </c>
      <c r="G3390">
        <f>LN(F3390/参数实验室!$E$58)/参数实验室!$E$59</f>
        <v>-0.13835624631486512</v>
      </c>
      <c r="H3390">
        <f>INDEX(神经网络!$F$10:$BN$70,MATCH(ROUND(G3390*2,1)/2,神经网络!$D$10:$D$70,0),MATCH(ROUND(E3390*2,1)/2,神经网络!$F$8:$BN$8,0))</f>
        <v>-0.51404497234356328</v>
      </c>
      <c r="I3390">
        <f t="shared" si="188"/>
        <v>2853205.3520141002</v>
      </c>
      <c r="J3390">
        <f t="shared" si="189"/>
        <v>2825.7614660228928</v>
      </c>
      <c r="K3390">
        <f t="shared" si="190"/>
        <v>1009.7120320739008</v>
      </c>
    </row>
    <row r="3391" spans="1:11">
      <c r="A3391" s="862">
        <v>43794</v>
      </c>
      <c r="B3391">
        <v>7227.5637569999999</v>
      </c>
      <c r="C3391">
        <v>7907.8936430000003</v>
      </c>
      <c r="D3391">
        <v>1.2622230000000001</v>
      </c>
      <c r="E3391">
        <f>LN(D3391/参数实验室!$E$53)/参数实验室!$E$55</f>
        <v>-0.41823390355808393</v>
      </c>
      <c r="F3391">
        <f t="shared" si="187"/>
        <v>1.0941299044703814</v>
      </c>
      <c r="G3391">
        <f>LN(F3391/参数实验室!$E$58)/参数实验室!$E$59</f>
        <v>-0.1433144490603416</v>
      </c>
      <c r="H3391">
        <f>INDEX(神经网络!$F$10:$BN$70,MATCH(ROUND(G3391*2,1)/2,神经网络!$D$10:$D$70,0),MATCH(ROUND(E3391*2,1)/2,神经网络!$F$8:$BN$8,0))</f>
        <v>-0.46789075911576716</v>
      </c>
      <c r="I3391">
        <f t="shared" si="188"/>
        <v>2822983.3073719628</v>
      </c>
      <c r="J3391">
        <f t="shared" si="189"/>
        <v>2883.9885706875107</v>
      </c>
      <c r="K3391">
        <f t="shared" si="190"/>
        <v>978.84691224660264</v>
      </c>
    </row>
    <row r="3392" spans="1:11">
      <c r="A3392" s="862">
        <v>43795</v>
      </c>
      <c r="B3392">
        <v>7072.6546070000004</v>
      </c>
      <c r="C3392">
        <v>7870.6696739999998</v>
      </c>
      <c r="D3392">
        <v>1.2684169999999999</v>
      </c>
      <c r="E3392">
        <f>LN(D3392/参数实验室!$E$53)/参数实验室!$E$55</f>
        <v>-0.4124587587840472</v>
      </c>
      <c r="F3392">
        <f t="shared" si="187"/>
        <v>1.112831053026424</v>
      </c>
      <c r="G3392">
        <f>LN(F3392/参数实验室!$E$58)/参数实验室!$E$59</f>
        <v>-0.13441931357220935</v>
      </c>
      <c r="H3392">
        <f>INDEX(神经网络!$F$10:$BN$70,MATCH(ROUND(G3392*2,1)/2,神经网络!$D$10:$D$70,0),MATCH(ROUND(E3392*2,1)/2,神经网络!$F$8:$BN$8,0))</f>
        <v>-0.46789075911576716</v>
      </c>
      <c r="I3392">
        <f t="shared" si="188"/>
        <v>2851293.1801407584</v>
      </c>
      <c r="J3392">
        <f t="shared" si="189"/>
        <v>2822.1757340090066</v>
      </c>
      <c r="K3392">
        <f t="shared" si="190"/>
        <v>1010.317375272159</v>
      </c>
    </row>
    <row r="3393" spans="1:11">
      <c r="A3393" s="862">
        <v>43796</v>
      </c>
      <c r="B3393">
        <v>7257.2835649999997</v>
      </c>
      <c r="C3393">
        <v>7845.1217470000001</v>
      </c>
      <c r="D3393">
        <v>1.332972</v>
      </c>
      <c r="E3393">
        <f>LN(D3393/参数实验室!$E$53)/参数实验室!$E$55</f>
        <v>-0.35389419217519225</v>
      </c>
      <c r="F3393">
        <f t="shared" si="187"/>
        <v>1.080999753796998</v>
      </c>
      <c r="G3393">
        <f>LN(F3393/参数实验室!$E$58)/参数实验室!$E$59</f>
        <v>-0.14965107947567552</v>
      </c>
      <c r="H3393">
        <f>INDEX(神经网络!$F$10:$BN$70,MATCH(ROUND(G3393*2,1)/2,神经网络!$D$10:$D$70,0),MATCH(ROUND(E3393*2,1)/2,神经网络!$F$8:$BN$8,0))</f>
        <v>-0.42438257751774672</v>
      </c>
      <c r="I3393">
        <f t="shared" si="188"/>
        <v>2816467.1708095483</v>
      </c>
      <c r="J3393">
        <f t="shared" si="189"/>
        <v>2895.8475579585693</v>
      </c>
      <c r="K3393">
        <f t="shared" si="190"/>
        <v>972.58820239661361</v>
      </c>
    </row>
    <row r="3394" spans="1:11">
      <c r="A3394" s="862">
        <v>43797</v>
      </c>
      <c r="B3394">
        <v>7572.6485910000001</v>
      </c>
      <c r="C3394">
        <v>7682.9100609999996</v>
      </c>
      <c r="D3394">
        <v>1.317361</v>
      </c>
      <c r="E3394">
        <f>LN(D3394/参数实验室!$E$53)/参数实验室!$E$55</f>
        <v>-0.36779232564525999</v>
      </c>
      <c r="F3394">
        <f t="shared" si="187"/>
        <v>1.0145604894608531</v>
      </c>
      <c r="G3394">
        <f>LN(F3394/参数实验室!$E$58)/参数实验室!$E$59</f>
        <v>-0.18294299524595709</v>
      </c>
      <c r="H3394">
        <f>INDEX(神经网络!$F$10:$BN$70,MATCH(ROUND(G3394*2,1)/2,神经网络!$D$10:$D$70,0),MATCH(ROUND(E3394*2,1)/2,神经网络!$F$8:$BN$8,0))</f>
        <v>-0.52216762790515436</v>
      </c>
      <c r="I3394">
        <f t="shared" si="188"/>
        <v>2764527.2031001383</v>
      </c>
      <c r="J3394">
        <f t="shared" si="189"/>
        <v>3021.6865212880452</v>
      </c>
      <c r="K3394">
        <f t="shared" si="190"/>
        <v>914.89543459382799</v>
      </c>
    </row>
    <row r="3395" spans="1:11">
      <c r="A3395" s="862">
        <v>43798</v>
      </c>
      <c r="B3395">
        <v>7755.2317270000003</v>
      </c>
      <c r="C3395">
        <v>7674.3658500000001</v>
      </c>
      <c r="D3395">
        <v>1.372492</v>
      </c>
      <c r="E3395">
        <f>LN(D3395/参数实验室!$E$53)/参数实验室!$E$55</f>
        <v>-0.31942530639465533</v>
      </c>
      <c r="F3395">
        <f t="shared" si="187"/>
        <v>0.9895727323377761</v>
      </c>
      <c r="G3395">
        <f>LN(F3395/参数实验室!$E$58)/参数实验室!$E$59</f>
        <v>-0.19603155129872643</v>
      </c>
      <c r="H3395">
        <f>INDEX(神经网络!$F$10:$BN$70,MATCH(ROUND(G3395*2,1)/2,神经网络!$D$10:$D$70,0),MATCH(ROUND(E3395*2,1)/2,神经网络!$F$8:$BN$8,0))</f>
        <v>-0.47296584440234324</v>
      </c>
      <c r="I3395">
        <f t="shared" si="188"/>
        <v>2729722.0402565659</v>
      </c>
      <c r="J3395">
        <f t="shared" si="189"/>
        <v>3094.5420082997366</v>
      </c>
      <c r="K3395">
        <f t="shared" si="190"/>
        <v>882.108574689016</v>
      </c>
    </row>
    <row r="3396" spans="1:11">
      <c r="A3396" s="862">
        <v>43799</v>
      </c>
      <c r="B3396">
        <v>7583.9391509999996</v>
      </c>
      <c r="C3396">
        <v>7709.0786029999999</v>
      </c>
      <c r="D3396">
        <v>1.339472</v>
      </c>
      <c r="E3396">
        <f>LN(D3396/参数实验室!$E$53)/参数实验室!$E$55</f>
        <v>-0.34815531704269198</v>
      </c>
      <c r="F3396">
        <f t="shared" ref="F3396:F3459" si="191">C3396/B3396</f>
        <v>1.0165005875585775</v>
      </c>
      <c r="G3396">
        <f>LN(F3396/参数实验室!$E$58)/参数实验室!$E$59</f>
        <v>-0.18194029901807118</v>
      </c>
      <c r="H3396">
        <f>INDEX(神经网络!$F$10:$BN$70,MATCH(ROUND(G3396*2,1)/2,神经网络!$D$10:$D$70,0),MATCH(ROUND(E3396*2,1)/2,神经网络!$F$8:$BN$8,0))</f>
        <v>-0.52216762790515436</v>
      </c>
      <c r="I3396">
        <f t="shared" si="188"/>
        <v>2758238.2609255309</v>
      </c>
      <c r="J3396">
        <f t="shared" si="189"/>
        <v>3026.19175252383</v>
      </c>
      <c r="K3396">
        <f t="shared" si="190"/>
        <v>911.45521714715301</v>
      </c>
    </row>
    <row r="3397" spans="1:11">
      <c r="A3397" s="862">
        <v>43800</v>
      </c>
      <c r="B3397">
        <v>7375.0369780000001</v>
      </c>
      <c r="C3397">
        <v>7662.6027869999998</v>
      </c>
      <c r="D3397">
        <v>1.315313</v>
      </c>
      <c r="E3397">
        <f>LN(D3397/参数实验室!$E$53)/参数实验室!$E$55</f>
        <v>-0.36962782455703797</v>
      </c>
      <c r="F3397">
        <f t="shared" si="191"/>
        <v>1.0389917785982388</v>
      </c>
      <c r="G3397">
        <f>LN(F3397/参数实验室!$E$58)/参数实验室!$E$59</f>
        <v>-0.17045393799844649</v>
      </c>
      <c r="H3397">
        <f>INDEX(神经网络!$F$10:$BN$70,MATCH(ROUND(G3397*2,1)/2,神经网络!$D$10:$D$70,0),MATCH(ROUND(E3397*2,1)/2,神经网络!$F$8:$BN$8,0))</f>
        <v>-0.42438257751774672</v>
      </c>
      <c r="I3397">
        <f t="shared" si="188"/>
        <v>2797910.7857147544</v>
      </c>
      <c r="J3397">
        <f t="shared" si="189"/>
        <v>2942.834275567604</v>
      </c>
      <c r="K3397">
        <f t="shared" si="190"/>
        <v>950.75377126872115</v>
      </c>
    </row>
    <row r="3398" spans="1:11">
      <c r="A3398" s="862">
        <v>43801</v>
      </c>
      <c r="B3398">
        <v>7290.98063</v>
      </c>
      <c r="C3398">
        <v>7605.9019779999999</v>
      </c>
      <c r="D3398">
        <v>1.298713</v>
      </c>
      <c r="E3398">
        <f>LN(D3398/参数实验室!$E$53)/参数实验室!$E$55</f>
        <v>-0.38461173604831478</v>
      </c>
      <c r="F3398">
        <f t="shared" si="191"/>
        <v>1.0431932772807271</v>
      </c>
      <c r="G3398">
        <f>LN(F3398/参数实验室!$E$58)/参数实验室!$E$59</f>
        <v>-0.1683358010372949</v>
      </c>
      <c r="H3398">
        <f>INDEX(神经网络!$F$10:$BN$70,MATCH(ROUND(G3398*2,1)/2,神经网络!$D$10:$D$70,0),MATCH(ROUND(E3398*2,1)/2,神经网络!$F$8:$BN$8,0))</f>
        <v>-0.46789075911576716</v>
      </c>
      <c r="I3398">
        <f t="shared" si="188"/>
        <v>2811443.8992002583</v>
      </c>
      <c r="J3398">
        <f t="shared" si="189"/>
        <v>2909.2935756753409</v>
      </c>
      <c r="K3398">
        <f t="shared" si="190"/>
        <v>966.36651684339949</v>
      </c>
    </row>
    <row r="3399" spans="1:11">
      <c r="A3399" s="862">
        <v>43802</v>
      </c>
      <c r="B3399">
        <v>7332.6219879999999</v>
      </c>
      <c r="C3399">
        <v>7486.7923799999999</v>
      </c>
      <c r="D3399">
        <v>1.2976719999999999</v>
      </c>
      <c r="E3399">
        <f>LN(D3399/参数实验室!$E$53)/参数实验室!$E$55</f>
        <v>-0.38555776153589377</v>
      </c>
      <c r="F3399">
        <f t="shared" si="191"/>
        <v>1.0210252747587838</v>
      </c>
      <c r="G3399">
        <f>LN(F3399/参数实验室!$E$58)/参数实验室!$E$59</f>
        <v>-0.17960923238638585</v>
      </c>
      <c r="H3399">
        <f>INDEX(神经网络!$F$10:$BN$70,MATCH(ROUND(G3399*2,1)/2,神经网络!$D$10:$D$70,0),MATCH(ROUND(E3399*2,1)/2,神经网络!$F$8:$BN$8,0))</f>
        <v>-0.56552955144251094</v>
      </c>
      <c r="I3399">
        <f t="shared" si="188"/>
        <v>2803930.9088763911</v>
      </c>
      <c r="J3399">
        <f t="shared" si="189"/>
        <v>2925.9095758349513</v>
      </c>
      <c r="K3399">
        <f t="shared" si="190"/>
        <v>958.31085554865388</v>
      </c>
    </row>
    <row r="3400" spans="1:11">
      <c r="A3400" s="862">
        <v>43803</v>
      </c>
      <c r="B3400">
        <v>7440.2420359999996</v>
      </c>
      <c r="C3400">
        <v>7324.371142</v>
      </c>
      <c r="D3400">
        <v>1.2824660000000001</v>
      </c>
      <c r="E3400">
        <f>LN(D3400/参数实验室!$E$53)/参数实验室!$E$55</f>
        <v>-0.3994636344222211</v>
      </c>
      <c r="F3400">
        <f t="shared" si="191"/>
        <v>0.98442646174151971</v>
      </c>
      <c r="G3400">
        <f>LN(F3400/参数实验室!$E$58)/参数实验室!$E$59</f>
        <v>-0.19876817556550011</v>
      </c>
      <c r="H3400">
        <f>INDEX(神经网络!$F$10:$BN$70,MATCH(ROUND(G3400*2,1)/2,神经网络!$D$10:$D$70,0),MATCH(ROUND(E3400*2,1)/2,神经网络!$F$8:$BN$8,0))</f>
        <v>-0.56552955144251094</v>
      </c>
      <c r="I3400">
        <f t="shared" si="188"/>
        <v>2780657.6877252236</v>
      </c>
      <c r="J3400">
        <f t="shared" si="189"/>
        <v>2968.8528135349629</v>
      </c>
      <c r="K3400">
        <f t="shared" si="190"/>
        <v>936.61015293457456</v>
      </c>
    </row>
    <row r="3401" spans="1:11">
      <c r="A3401" s="862">
        <v>43804</v>
      </c>
      <c r="B3401">
        <v>7337.4096680000002</v>
      </c>
      <c r="C3401">
        <v>7321.6181919999999</v>
      </c>
      <c r="D3401">
        <v>1.316562</v>
      </c>
      <c r="E3401">
        <f>LN(D3401/参数实验室!$E$53)/参数实验室!$E$55</f>
        <v>-0.36850808147475661</v>
      </c>
      <c r="F3401">
        <f t="shared" si="191"/>
        <v>0.99784781323184524</v>
      </c>
      <c r="G3401">
        <f>LN(F3401/参数实验室!$E$58)/参数实验室!$E$59</f>
        <v>-0.19166082586478553</v>
      </c>
      <c r="H3401">
        <f>INDEX(神经网络!$F$10:$BN$70,MATCH(ROUND(G3401*2,1)/2,神经网络!$D$10:$D$70,0),MATCH(ROUND(E3401*2,1)/2,神经网络!$F$8:$BN$8,0))</f>
        <v>-0.52216762790515436</v>
      </c>
      <c r="I3401">
        <f t="shared" si="188"/>
        <v>2802391.9851144566</v>
      </c>
      <c r="J3401">
        <f t="shared" si="189"/>
        <v>2927.8199864330918</v>
      </c>
      <c r="K3401">
        <f t="shared" si="190"/>
        <v>957.1599340465458</v>
      </c>
    </row>
    <row r="3402" spans="1:11">
      <c r="A3402" s="862">
        <v>43805</v>
      </c>
      <c r="B3402">
        <v>7417.373775</v>
      </c>
      <c r="C3402">
        <v>7263.2651699999997</v>
      </c>
      <c r="D3402">
        <v>1.340193</v>
      </c>
      <c r="E3402">
        <f>LN(D3402/参数实验室!$E$53)/参数实验室!$E$55</f>
        <v>-0.3475204599919558</v>
      </c>
      <c r="F3402">
        <f t="shared" si="191"/>
        <v>0.9792232925460197</v>
      </c>
      <c r="G3402">
        <f>LN(F3402/参数实验室!$E$58)/参数实验室!$E$59</f>
        <v>-0.20154963980016521</v>
      </c>
      <c r="H3402">
        <f>INDEX(神经网络!$F$10:$BN$70,MATCH(ROUND(G3402*2,1)/2,神经网络!$D$10:$D$70,0),MATCH(ROUND(E3402*2,1)/2,神经网络!$F$8:$BN$8,0))</f>
        <v>-0.52216762790515436</v>
      </c>
      <c r="I3402">
        <f t="shared" si="188"/>
        <v>2786444.538749279</v>
      </c>
      <c r="J3402">
        <f t="shared" si="189"/>
        <v>2959.7277742308647</v>
      </c>
      <c r="K3402">
        <f t="shared" si="190"/>
        <v>941.4529819295235</v>
      </c>
    </row>
    <row r="3403" spans="1:11">
      <c r="A3403" s="862">
        <v>43806</v>
      </c>
      <c r="B3403">
        <v>7523.5331310000001</v>
      </c>
      <c r="C3403">
        <v>7073.0848180000003</v>
      </c>
      <c r="D3403">
        <v>1.336327</v>
      </c>
      <c r="E3403">
        <f>LN(D3403/参数实验室!$E$53)/参数实验室!$E$55</f>
        <v>-0.35092856395760075</v>
      </c>
      <c r="F3403">
        <f t="shared" si="191"/>
        <v>0.94012808807288017</v>
      </c>
      <c r="G3403">
        <f>LN(F3403/参数实验室!$E$58)/参数实验室!$E$59</f>
        <v>-0.22293406667172555</v>
      </c>
      <c r="H3403">
        <f>INDEX(神经网络!$F$10:$BN$70,MATCH(ROUND(G3403*2,1)/2,神经网络!$D$10:$D$70,0),MATCH(ROUND(E3403*2,1)/2,神经网络!$F$8:$BN$8,0))</f>
        <v>-0.52216762790515436</v>
      </c>
      <c r="I3403">
        <f t="shared" si="188"/>
        <v>2765620.3324234155</v>
      </c>
      <c r="J3403">
        <f t="shared" si="189"/>
        <v>3002.0881572961853</v>
      </c>
      <c r="K3403">
        <f t="shared" si="190"/>
        <v>921.23221821515619</v>
      </c>
    </row>
    <row r="3404" spans="1:11">
      <c r="A3404" s="862">
        <v>43807</v>
      </c>
      <c r="B3404">
        <v>7534.3442450000002</v>
      </c>
      <c r="C3404">
        <v>6912.8826360000003</v>
      </c>
      <c r="D3404">
        <v>1.3393729999999999</v>
      </c>
      <c r="E3404">
        <f>LN(D3404/参数实验室!$E$53)/参数实验室!$E$55</f>
        <v>-0.34824251549665736</v>
      </c>
      <c r="F3404">
        <f t="shared" si="191"/>
        <v>0.91751616480592602</v>
      </c>
      <c r="G3404">
        <f>LN(F3404/参数实验室!$E$58)/参数实验室!$E$59</f>
        <v>-0.23571212740832478</v>
      </c>
      <c r="H3404">
        <f>INDEX(神经网络!$F$10:$BN$70,MATCH(ROUND(G3404*2,1)/2,神经网络!$D$10:$D$70,0),MATCH(ROUND(E3404*2,1)/2,神经网络!$F$8:$BN$8,0))</f>
        <v>-0.61290635485448841</v>
      </c>
      <c r="I3404">
        <f t="shared" si="188"/>
        <v>2763545.1746933111</v>
      </c>
      <c r="J3404">
        <f t="shared" si="189"/>
        <v>3006.4020769322733</v>
      </c>
      <c r="K3404">
        <f t="shared" si="190"/>
        <v>919.22008566240322</v>
      </c>
    </row>
    <row r="3405" spans="1:11">
      <c r="A3405" s="862">
        <v>43808</v>
      </c>
      <c r="B3405">
        <v>7490.3289590000004</v>
      </c>
      <c r="C3405">
        <v>6794.1661480000002</v>
      </c>
      <c r="D3405">
        <v>1.3063880000000001</v>
      </c>
      <c r="E3405">
        <f>LN(D3405/参数实验室!$E$53)/参数实验室!$E$55</f>
        <v>-0.3776602724813452</v>
      </c>
      <c r="F3405">
        <f t="shared" si="191"/>
        <v>0.90705844632317167</v>
      </c>
      <c r="G3405">
        <f>LN(F3405/参数实验室!$E$58)/参数实验室!$E$59</f>
        <v>-0.24172869247395268</v>
      </c>
      <c r="H3405">
        <f>INDEX(神经网络!$F$10:$BN$70,MATCH(ROUND(G3405*2,1)/2,神经网络!$D$10:$D$70,0),MATCH(ROUND(E3405*2,1)/2,神经网络!$F$8:$BN$8,0))</f>
        <v>-0.65636663276725316</v>
      </c>
      <c r="I3405">
        <f t="shared" si="188"/>
        <v>2773440.2421994889</v>
      </c>
      <c r="J3405">
        <f t="shared" si="189"/>
        <v>2988.8388168867841</v>
      </c>
      <c r="K3405">
        <f t="shared" si="190"/>
        <v>927.93235504360268</v>
      </c>
    </row>
    <row r="3406" spans="1:11">
      <c r="A3406" s="862">
        <v>43809</v>
      </c>
      <c r="B3406">
        <v>7283.613053</v>
      </c>
      <c r="C3406">
        <v>6824.0436749999999</v>
      </c>
      <c r="D3406">
        <v>1.2878400000000001</v>
      </c>
      <c r="E3406">
        <f>LN(D3406/参数实验室!$E$53)/参数实验室!$E$55</f>
        <v>-0.39453036719920853</v>
      </c>
      <c r="F3406">
        <f t="shared" si="191"/>
        <v>0.93690365280858634</v>
      </c>
      <c r="G3406">
        <f>LN(F3406/参数实验室!$E$58)/参数实验室!$E$59</f>
        <v>-0.22473729622076255</v>
      </c>
      <c r="H3406">
        <f>INDEX(神经网络!$F$10:$BN$70,MATCH(ROUND(G3406*2,1)/2,神经网络!$D$10:$D$70,0),MATCH(ROUND(E3406*2,1)/2,神经网络!$F$8:$BN$8,0))</f>
        <v>-0.56552955144251094</v>
      </c>
      <c r="I3406">
        <f t="shared" si="188"/>
        <v>2823678.9328060611</v>
      </c>
      <c r="J3406">
        <f t="shared" si="189"/>
        <v>2906.3537181277561</v>
      </c>
      <c r="K3406">
        <f t="shared" si="190"/>
        <v>971.55377722744868</v>
      </c>
    </row>
    <row r="3407" spans="1:11">
      <c r="A3407" s="862">
        <v>43810</v>
      </c>
      <c r="B3407">
        <v>7186.175929</v>
      </c>
      <c r="C3407">
        <v>6863.159764</v>
      </c>
      <c r="D3407">
        <v>1.2829280000000001</v>
      </c>
      <c r="E3407">
        <f>LN(D3407/参数实验室!$E$53)/参数实验室!$E$55</f>
        <v>-0.39903871255477497</v>
      </c>
      <c r="F3407">
        <f t="shared" si="191"/>
        <v>0.95505033995946864</v>
      </c>
      <c r="G3407">
        <f>LN(F3407/参数实验室!$E$58)/参数实验室!$E$59</f>
        <v>-0.21466870655837927</v>
      </c>
      <c r="H3407">
        <f>INDEX(神经网络!$F$10:$BN$70,MATCH(ROUND(G3407*2,1)/2,神经网络!$D$10:$D$70,0),MATCH(ROUND(E3407*2,1)/2,神经网络!$F$8:$BN$8,0))</f>
        <v>-0.56552955144251094</v>
      </c>
      <c r="I3407">
        <f t="shared" si="188"/>
        <v>2845041.2425764636</v>
      </c>
      <c r="J3407">
        <f t="shared" si="189"/>
        <v>2867.4737356849168</v>
      </c>
      <c r="K3407">
        <f t="shared" si="190"/>
        <v>992.17691418432639</v>
      </c>
    </row>
    <row r="3408" spans="1:11">
      <c r="A3408" s="862">
        <v>43811</v>
      </c>
      <c r="B3408">
        <v>7168.9597979999999</v>
      </c>
      <c r="C3408">
        <v>7246.9224679999998</v>
      </c>
      <c r="D3408">
        <v>1.282189</v>
      </c>
      <c r="E3408">
        <f>LN(D3408/参数实验室!$E$53)/参数实验室!$E$55</f>
        <v>-0.39971847700327084</v>
      </c>
      <c r="F3408">
        <f t="shared" si="191"/>
        <v>1.0108750323891829</v>
      </c>
      <c r="G3408">
        <f>LN(F3408/参数实验室!$E$58)/参数实验室!$E$59</f>
        <v>-0.1848530330216292</v>
      </c>
      <c r="H3408">
        <f>INDEX(神经网络!$F$10:$BN$70,MATCH(ROUND(G3408*2,1)/2,神经网络!$D$10:$D$70,0),MATCH(ROUND(E3408*2,1)/2,神经网络!$F$8:$BN$8,0))</f>
        <v>-0.56552955144251094</v>
      </c>
      <c r="I3408">
        <f t="shared" si="188"/>
        <v>2848895.8626924236</v>
      </c>
      <c r="J3408">
        <f t="shared" si="189"/>
        <v>2860.604045329384</v>
      </c>
      <c r="K3408">
        <f t="shared" si="190"/>
        <v>995.90709428797857</v>
      </c>
    </row>
    <row r="3409" spans="1:11">
      <c r="A3409" s="862">
        <v>43812</v>
      </c>
      <c r="B3409">
        <v>7247.9122530000004</v>
      </c>
      <c r="C3409">
        <v>7164.8136180000001</v>
      </c>
      <c r="D3409">
        <v>1.2916479999999999</v>
      </c>
      <c r="E3409">
        <f>LN(D3409/参数实验室!$E$53)/参数实验室!$E$55</f>
        <v>-0.39104711500603989</v>
      </c>
      <c r="F3409">
        <f t="shared" si="191"/>
        <v>0.9885348177379486</v>
      </c>
      <c r="G3409">
        <f>LN(F3409/参数实验室!$E$58)/参数实验室!$E$59</f>
        <v>-0.19658233401432171</v>
      </c>
      <c r="H3409">
        <f>INDEX(神经网络!$F$10:$BN$70,MATCH(ROUND(G3409*2,1)/2,神经网络!$D$10:$D$70,0),MATCH(ROUND(E3409*2,1)/2,神经网络!$F$8:$BN$8,0))</f>
        <v>-0.56552955144251094</v>
      </c>
      <c r="I3409">
        <f t="shared" si="188"/>
        <v>2831152.2776636849</v>
      </c>
      <c r="J3409">
        <f t="shared" si="189"/>
        <v>2892.1081572961848</v>
      </c>
      <c r="K3409">
        <f t="shared" si="190"/>
        <v>978.92337481268783</v>
      </c>
    </row>
    <row r="3410" spans="1:11">
      <c r="A3410" s="862">
        <v>43813</v>
      </c>
      <c r="B3410">
        <v>7127.8249390000001</v>
      </c>
      <c r="C3410">
        <v>7256.7545190000001</v>
      </c>
      <c r="D3410">
        <v>1.2610619999999999</v>
      </c>
      <c r="E3410">
        <f>LN(D3410/参数实验室!$E$53)/参数实验室!$E$55</f>
        <v>-0.41931954676755812</v>
      </c>
      <c r="F3410">
        <f t="shared" si="191"/>
        <v>1.0180882079881843</v>
      </c>
      <c r="G3410">
        <f>LN(F3410/参数实验室!$E$58)/参数实验室!$E$59</f>
        <v>-0.18112119574540445</v>
      </c>
      <c r="H3410">
        <f>INDEX(神经网络!$F$10:$BN$70,MATCH(ROUND(G3410*2,1)/2,神经网络!$D$10:$D$70,0),MATCH(ROUND(E3410*2,1)/2,神经网络!$F$8:$BN$8,0))</f>
        <v>-0.56552955144251094</v>
      </c>
      <c r="I3410">
        <f t="shared" si="188"/>
        <v>2857680.1694311891</v>
      </c>
      <c r="J3410">
        <f t="shared" si="189"/>
        <v>2844.1901516300104</v>
      </c>
      <c r="K3410">
        <f t="shared" si="190"/>
        <v>1004.7430084073133</v>
      </c>
    </row>
    <row r="3411" spans="1:11">
      <c r="A3411" s="862">
        <v>43814</v>
      </c>
      <c r="B3411">
        <v>7113.6279279999999</v>
      </c>
      <c r="C3411">
        <v>7432.0734819999998</v>
      </c>
      <c r="D3411">
        <v>1.268267</v>
      </c>
      <c r="E3411">
        <f>LN(D3411/参数实验室!$E$53)/参数实验室!$E$55</f>
        <v>-0.41259828186757047</v>
      </c>
      <c r="F3411">
        <f t="shared" si="191"/>
        <v>1.0447655622733043</v>
      </c>
      <c r="G3411">
        <f>LN(F3411/参数实验室!$E$58)/参数实验室!$E$59</f>
        <v>-0.16754534456317555</v>
      </c>
      <c r="H3411">
        <f>INDEX(神经网络!$F$10:$BN$70,MATCH(ROUND(G3411*2,1)/2,神经网络!$D$10:$D$70,0),MATCH(ROUND(E3411*2,1)/2,神经网络!$F$8:$BN$8,0))</f>
        <v>-0.46789075911576716</v>
      </c>
      <c r="I3411">
        <f t="shared" si="188"/>
        <v>2860899.0793180042</v>
      </c>
      <c r="J3411">
        <f t="shared" si="189"/>
        <v>2838.5251697857107</v>
      </c>
      <c r="K3411">
        <f t="shared" si="190"/>
        <v>1007.8822304520846</v>
      </c>
    </row>
    <row r="3412" spans="1:11">
      <c r="A3412" s="862">
        <v>43815</v>
      </c>
      <c r="B3412">
        <v>7094.2241139999996</v>
      </c>
      <c r="C3412">
        <v>7388.1980549999998</v>
      </c>
      <c r="D3412">
        <v>1.2284120000000001</v>
      </c>
      <c r="E3412">
        <f>LN(D3412/参数实验室!$E$53)/参数实验室!$E$55</f>
        <v>-0.45026676869370491</v>
      </c>
      <c r="F3412">
        <f t="shared" si="191"/>
        <v>1.0414384908449483</v>
      </c>
      <c r="G3412">
        <f>LN(F3412/参数实验室!$E$58)/参数实验室!$E$59</f>
        <v>-0.16921941701895818</v>
      </c>
      <c r="H3412">
        <f>INDEX(神经网络!$F$10:$BN$70,MATCH(ROUND(G3412*2,1)/2,神经网络!$D$10:$D$70,0),MATCH(ROUND(E3412*2,1)/2,神经网络!$F$8:$BN$8,0))</f>
        <v>-0.51404497234356328</v>
      </c>
      <c r="I3412">
        <f t="shared" si="188"/>
        <v>2864550.3410276095</v>
      </c>
      <c r="J3412">
        <f t="shared" si="189"/>
        <v>2830.7825362116314</v>
      </c>
      <c r="K3412">
        <f t="shared" si="190"/>
        <v>1011.9287880238122</v>
      </c>
    </row>
    <row r="3413" spans="1:11">
      <c r="A3413" s="862">
        <v>43816</v>
      </c>
      <c r="B3413">
        <v>6743.057965</v>
      </c>
      <c r="C3413">
        <v>7457.6992170000003</v>
      </c>
      <c r="D3413">
        <v>1.1812039999999999</v>
      </c>
      <c r="E3413">
        <f>LN(D3413/参数实验室!$E$53)/参数实验室!$E$55</f>
        <v>-0.49649896367959756</v>
      </c>
      <c r="F3413">
        <f t="shared" si="191"/>
        <v>1.1059817749913115</v>
      </c>
      <c r="G3413">
        <f>LN(F3413/参数实验室!$E$58)/参数实验室!$E$59</f>
        <v>-0.13765967944906404</v>
      </c>
      <c r="H3413">
        <f>INDEX(神经网络!$F$10:$BN$70,MATCH(ROUND(G3413*2,1)/2,神经网络!$D$10:$D$70,0),MATCH(ROUND(E3413*2,1)/2,神经网络!$F$8:$BN$8,0))</f>
        <v>-0.55290950351887103</v>
      </c>
      <c r="I3413">
        <f t="shared" si="188"/>
        <v>2937439.8988374565</v>
      </c>
      <c r="J3413">
        <f t="shared" si="189"/>
        <v>2690.6579805275014</v>
      </c>
      <c r="K3413">
        <f t="shared" si="190"/>
        <v>1091.7180556190845</v>
      </c>
    </row>
    <row r="3414" spans="1:11">
      <c r="A3414" s="862">
        <v>43817</v>
      </c>
      <c r="B3414">
        <v>6789.8287090000003</v>
      </c>
      <c r="C3414">
        <v>7491.1975380000003</v>
      </c>
      <c r="D3414">
        <v>1.303002</v>
      </c>
      <c r="E3414">
        <f>LN(D3414/参数实验室!$E$53)/参数实验室!$E$55</f>
        <v>-0.38072202003627653</v>
      </c>
      <c r="F3414">
        <f t="shared" si="191"/>
        <v>1.1032969842185161</v>
      </c>
      <c r="G3414">
        <f>LN(F3414/参数实验室!$E$58)/参数实验室!$E$59</f>
        <v>-0.13893532108524762</v>
      </c>
      <c r="H3414">
        <f>INDEX(神经网络!$F$10:$BN$70,MATCH(ROUND(G3414*2,1)/2,神经网络!$D$10:$D$70,0),MATCH(ROUND(E3414*2,1)/2,神经网络!$F$8:$BN$8,0))</f>
        <v>-0.46789075911576716</v>
      </c>
      <c r="I3414">
        <f t="shared" si="188"/>
        <v>2926174.6593261147</v>
      </c>
      <c r="J3414">
        <f t="shared" si="189"/>
        <v>2709.3207409919683</v>
      </c>
      <c r="K3414">
        <f t="shared" si="190"/>
        <v>1080.0399580061346</v>
      </c>
    </row>
    <row r="3415" spans="1:11">
      <c r="A3415" s="862">
        <v>43818</v>
      </c>
      <c r="B3415">
        <v>7130.5876799999996</v>
      </c>
      <c r="C3415">
        <v>7441.6754979999996</v>
      </c>
      <c r="D3415">
        <v>1.2783949999999999</v>
      </c>
      <c r="E3415">
        <f>LN(D3415/参数实验室!$E$53)/参数实验室!$E$55</f>
        <v>-0.40321454437163845</v>
      </c>
      <c r="F3415">
        <f t="shared" si="191"/>
        <v>1.0436272341019723</v>
      </c>
      <c r="G3415">
        <f>LN(F3415/参数实验室!$E$58)/参数实验室!$E$59</f>
        <v>-0.16811751298214672</v>
      </c>
      <c r="H3415">
        <f>INDEX(神经网络!$F$10:$BN$70,MATCH(ROUND(G3415*2,1)/2,神经网络!$D$10:$D$70,0),MATCH(ROUND(E3415*2,1)/2,神经网络!$F$8:$BN$8,0))</f>
        <v>-0.46789075911576716</v>
      </c>
      <c r="I3415">
        <f t="shared" ref="I3415:I3478" si="192">I3414*(1+(B3415-B3414)/B3414*H3414)</f>
        <v>2857462.5639071129</v>
      </c>
      <c r="J3415">
        <f t="shared" ref="J3415:J3478" si="193">J3414*B3415/B3414</f>
        <v>2845.2925581580821</v>
      </c>
      <c r="K3415">
        <f t="shared" ref="K3415:K3478" si="194">I3415/J3415</f>
        <v>1004.2772423222831</v>
      </c>
    </row>
    <row r="3416" spans="1:11">
      <c r="A3416" s="862">
        <v>43819</v>
      </c>
      <c r="B3416">
        <v>7177.0499760000002</v>
      </c>
      <c r="C3416">
        <v>7372.063314</v>
      </c>
      <c r="D3416">
        <v>1.285072</v>
      </c>
      <c r="E3416">
        <f>LN(D3416/参数实验室!$E$53)/参数实验室!$E$55</f>
        <v>-0.39706878144669511</v>
      </c>
      <c r="F3416">
        <f t="shared" si="191"/>
        <v>1.0271717960237317</v>
      </c>
      <c r="G3416">
        <f>LN(F3416/参数实验室!$E$58)/参数实验室!$E$59</f>
        <v>-0.17645910951293087</v>
      </c>
      <c r="H3416">
        <f>INDEX(神经网络!$F$10:$BN$70,MATCH(ROUND(G3416*2,1)/2,神经网络!$D$10:$D$70,0),MATCH(ROUND(E3416*2,1)/2,神经网络!$F$8:$BN$8,0))</f>
        <v>-0.56552955144251094</v>
      </c>
      <c r="I3416">
        <f t="shared" si="192"/>
        <v>2848750.91508637</v>
      </c>
      <c r="J3416">
        <f t="shared" si="193"/>
        <v>2863.8322397350348</v>
      </c>
      <c r="K3416">
        <f t="shared" si="194"/>
        <v>994.73386588801714</v>
      </c>
    </row>
    <row r="3417" spans="1:11">
      <c r="A3417" s="862">
        <v>43820</v>
      </c>
      <c r="B3417">
        <v>7137.2632199999998</v>
      </c>
      <c r="C3417">
        <v>7178.6780829999998</v>
      </c>
      <c r="D3417">
        <v>1.277315</v>
      </c>
      <c r="E3417">
        <f>LN(D3417/参数实验室!$E$53)/参数实验室!$E$55</f>
        <v>-0.40421163213146521</v>
      </c>
      <c r="F3417">
        <f t="shared" si="191"/>
        <v>1.0058026251412373</v>
      </c>
      <c r="G3417">
        <f>LN(F3417/参数实验室!$E$58)/参数实验室!$E$59</f>
        <v>-0.18749329539227141</v>
      </c>
      <c r="H3417">
        <f>INDEX(神经网络!$F$10:$BN$70,MATCH(ROUND(G3417*2,1)/2,神经网络!$D$10:$D$70,0),MATCH(ROUND(E3417*2,1)/2,神经网络!$F$8:$BN$8,0))</f>
        <v>-0.56552955144251094</v>
      </c>
      <c r="I3417">
        <f t="shared" si="192"/>
        <v>2857681.9614010081</v>
      </c>
      <c r="J3417">
        <f t="shared" si="193"/>
        <v>2847.956274689745</v>
      </c>
      <c r="K3417">
        <f t="shared" si="194"/>
        <v>1003.4149705168218</v>
      </c>
    </row>
    <row r="3418" spans="1:11">
      <c r="A3418" s="862">
        <v>43821</v>
      </c>
      <c r="B3418">
        <v>7165.6638220000004</v>
      </c>
      <c r="C3418">
        <v>7001.4876000000004</v>
      </c>
      <c r="D3418">
        <v>1.3377220000000001</v>
      </c>
      <c r="E3418">
        <f>LN(D3418/参数实验室!$E$53)/参数实验室!$E$55</f>
        <v>-0.34969765463272362</v>
      </c>
      <c r="F3418">
        <f t="shared" si="191"/>
        <v>0.97708848390348058</v>
      </c>
      <c r="G3418">
        <f>LN(F3418/参数实验室!$E$58)/参数实验室!$E$59</f>
        <v>-0.20269512530557698</v>
      </c>
      <c r="H3418">
        <f>INDEX(神经网络!$F$10:$BN$70,MATCH(ROUND(G3418*2,1)/2,神经网络!$D$10:$D$70,0),MATCH(ROUND(E3418*2,1)/2,神经网络!$F$8:$BN$8,0))</f>
        <v>-0.52216762790515436</v>
      </c>
      <c r="I3418">
        <f t="shared" si="192"/>
        <v>2851251.1610147799</v>
      </c>
      <c r="J3418">
        <f t="shared" si="193"/>
        <v>2859.2888639718972</v>
      </c>
      <c r="K3418">
        <f t="shared" si="194"/>
        <v>997.18891537738796</v>
      </c>
    </row>
    <row r="3419" spans="1:11">
      <c r="A3419" s="862">
        <v>43822</v>
      </c>
      <c r="B3419">
        <v>7567.4694740000004</v>
      </c>
      <c r="C3419">
        <v>7149.0818470000004</v>
      </c>
      <c r="D3419">
        <v>1.309741</v>
      </c>
      <c r="E3419">
        <f>LN(D3419/参数实验室!$E$53)/参数实验室!$E$55</f>
        <v>-0.37463617482178019</v>
      </c>
      <c r="F3419">
        <f t="shared" si="191"/>
        <v>0.94471234691630024</v>
      </c>
      <c r="G3419">
        <f>LN(F3419/参数实验室!$E$58)/参数实验室!$E$59</f>
        <v>-0.22038098951125065</v>
      </c>
      <c r="H3419">
        <f>INDEX(神经网络!$F$10:$BN$70,MATCH(ROUND(G3419*2,1)/2,神经网络!$D$10:$D$70,0),MATCH(ROUND(E3419*2,1)/2,神经网络!$F$8:$BN$8,0))</f>
        <v>-0.52216762790515436</v>
      </c>
      <c r="I3419">
        <f t="shared" si="192"/>
        <v>2767766.8184951674</v>
      </c>
      <c r="J3419">
        <f t="shared" si="193"/>
        <v>3019.619917002502</v>
      </c>
      <c r="K3419">
        <f t="shared" si="194"/>
        <v>916.59443723720608</v>
      </c>
    </row>
    <row r="3420" spans="1:11">
      <c r="A3420" s="862">
        <v>43823</v>
      </c>
      <c r="B3420">
        <v>7267.6496310000002</v>
      </c>
      <c r="C3420">
        <v>7180.6096829999997</v>
      </c>
      <c r="D3420">
        <v>1.294308</v>
      </c>
      <c r="E3420">
        <f>LN(D3420/参数实验室!$E$53)/参数实验室!$E$55</f>
        <v>-0.38862004761914237</v>
      </c>
      <c r="F3420">
        <f t="shared" si="191"/>
        <v>0.98802364554989919</v>
      </c>
      <c r="G3420">
        <f>LN(F3420/参数实验室!$E$58)/参数实验室!$E$59</f>
        <v>-0.19685380667811903</v>
      </c>
      <c r="H3420">
        <f>INDEX(神经网络!$F$10:$BN$70,MATCH(ROUND(G3420*2,1)/2,神经网络!$D$10:$D$70,0),MATCH(ROUND(E3420*2,1)/2,神经网络!$F$8:$BN$8,0))</f>
        <v>-0.56552955144251094</v>
      </c>
      <c r="I3420">
        <f t="shared" si="192"/>
        <v>2825026.5275652413</v>
      </c>
      <c r="J3420">
        <f t="shared" si="193"/>
        <v>2899.9838917042302</v>
      </c>
      <c r="K3420">
        <f t="shared" si="194"/>
        <v>974.1524894833334</v>
      </c>
    </row>
    <row r="3421" spans="1:11">
      <c r="A3421" s="862">
        <v>43824</v>
      </c>
      <c r="B3421">
        <v>7185.2457519999998</v>
      </c>
      <c r="C3421">
        <v>7167.8135609999999</v>
      </c>
      <c r="D3421">
        <v>1.288524</v>
      </c>
      <c r="E3421">
        <f>LN(D3421/参数实验室!$E$53)/参数实验室!$E$55</f>
        <v>-0.39390394077977692</v>
      </c>
      <c r="F3421">
        <f t="shared" si="191"/>
        <v>0.99757389077539238</v>
      </c>
      <c r="G3421">
        <f>LN(F3421/参数实验室!$E$58)/参数实验室!$E$59</f>
        <v>-0.19180492503878416</v>
      </c>
      <c r="H3421">
        <f>INDEX(神经网络!$F$10:$BN$70,MATCH(ROUND(G3421*2,1)/2,神经网络!$D$10:$D$70,0),MATCH(ROUND(E3421*2,1)/2,神经网络!$F$8:$BN$8,0))</f>
        <v>-0.56552955144251094</v>
      </c>
      <c r="I3421">
        <f t="shared" si="192"/>
        <v>2843141.2426483785</v>
      </c>
      <c r="J3421">
        <f t="shared" si="193"/>
        <v>2867.1025705279008</v>
      </c>
      <c r="K3421">
        <f t="shared" si="194"/>
        <v>991.6426680629321</v>
      </c>
    </row>
    <row r="3422" spans="1:11">
      <c r="A3422" s="862">
        <v>43825</v>
      </c>
      <c r="B3422">
        <v>7199.5518240000001</v>
      </c>
      <c r="C3422">
        <v>6953.0182649999997</v>
      </c>
      <c r="D3422">
        <v>1.28945</v>
      </c>
      <c r="E3422">
        <f>LN(D3422/参数实验室!$E$53)/参数实验室!$E$55</f>
        <v>-0.3930564135736051</v>
      </c>
      <c r="F3422">
        <f t="shared" si="191"/>
        <v>0.96575709641006113</v>
      </c>
      <c r="G3422">
        <f>LN(F3422/参数实验室!$E$58)/参数实验室!$E$59</f>
        <v>-0.20881747701176059</v>
      </c>
      <c r="H3422">
        <f>INDEX(神经网络!$F$10:$BN$70,MATCH(ROUND(G3422*2,1)/2,神经网络!$D$10:$D$70,0),MATCH(ROUND(E3422*2,1)/2,神经网络!$F$8:$BN$8,0))</f>
        <v>-0.56552955144251094</v>
      </c>
      <c r="I3422">
        <f t="shared" si="192"/>
        <v>2839939.8973577423</v>
      </c>
      <c r="J3422">
        <f t="shared" si="193"/>
        <v>2872.8110705877548</v>
      </c>
      <c r="K3422">
        <f t="shared" si="194"/>
        <v>988.55783675907117</v>
      </c>
    </row>
    <row r="3423" spans="1:11">
      <c r="A3423" s="862">
        <v>43826</v>
      </c>
      <c r="B3423">
        <v>7232.7149289999998</v>
      </c>
      <c r="C3423">
        <v>6926.8955109999997</v>
      </c>
      <c r="D3423">
        <v>1.2974300000000001</v>
      </c>
      <c r="E3423">
        <f>LN(D3423/参数实验室!$E$53)/参数实验室!$E$55</f>
        <v>-0.38577779164327963</v>
      </c>
      <c r="F3423">
        <f t="shared" si="191"/>
        <v>0.95771720287581097</v>
      </c>
      <c r="G3423">
        <f>LN(F3423/参数实验室!$E$58)/参数实验室!$E$59</f>
        <v>-0.21320515737154266</v>
      </c>
      <c r="H3423">
        <f>INDEX(神经网络!$F$10:$BN$70,MATCH(ROUND(G3423*2,1)/2,神经网络!$D$10:$D$70,0),MATCH(ROUND(E3423*2,1)/2,神经网络!$F$8:$BN$8,0))</f>
        <v>-0.56552955144251094</v>
      </c>
      <c r="I3423">
        <f t="shared" si="192"/>
        <v>2832541.899921773</v>
      </c>
      <c r="J3423">
        <f t="shared" si="193"/>
        <v>2886.044024180987</v>
      </c>
      <c r="K3423">
        <f t="shared" si="194"/>
        <v>981.46177819501656</v>
      </c>
    </row>
    <row r="3424" spans="1:11">
      <c r="A3424" s="862">
        <v>43827</v>
      </c>
      <c r="B3424">
        <v>7303.9413359999999</v>
      </c>
      <c r="C3424">
        <v>6995.5234849999997</v>
      </c>
      <c r="D3424">
        <v>1.309912</v>
      </c>
      <c r="E3424">
        <f>LN(D3424/参数实验室!$E$53)/参数实验室!$E$55</f>
        <v>-0.37448215609868524</v>
      </c>
      <c r="F3424">
        <f t="shared" si="191"/>
        <v>0.95777377763429505</v>
      </c>
      <c r="G3424">
        <f>LN(F3424/参数实验室!$E$58)/参数实验室!$E$59</f>
        <v>-0.21317415384186014</v>
      </c>
      <c r="H3424">
        <f>INDEX(神经网络!$F$10:$BN$70,MATCH(ROUND(G3424*2,1)/2,神经网络!$D$10:$D$70,0),MATCH(ROUND(E3424*2,1)/2,神经网络!$F$8:$BN$8,0))</f>
        <v>-0.52216762790515436</v>
      </c>
      <c r="I3424">
        <f t="shared" si="192"/>
        <v>2816766.8284562081</v>
      </c>
      <c r="J3424">
        <f t="shared" si="193"/>
        <v>2914.4652392163007</v>
      </c>
      <c r="K3424">
        <f t="shared" si="194"/>
        <v>966.47810052921966</v>
      </c>
    </row>
    <row r="3425" spans="1:11">
      <c r="A3425" s="862">
        <v>43828</v>
      </c>
      <c r="B3425">
        <v>7390.2339199999997</v>
      </c>
      <c r="C3425">
        <v>6908.0002619999996</v>
      </c>
      <c r="D3425">
        <v>1.326638</v>
      </c>
      <c r="E3425">
        <f>LN(D3425/参数实验室!$E$53)/参数实验室!$E$55</f>
        <v>-0.35951349062493615</v>
      </c>
      <c r="F3425">
        <f t="shared" si="191"/>
        <v>0.93474717265783114</v>
      </c>
      <c r="G3425">
        <f>LN(F3425/参数实验室!$E$58)/参数实验室!$E$59</f>
        <v>-0.22594675026143626</v>
      </c>
      <c r="H3425">
        <f>INDEX(神经网络!$F$10:$BN$70,MATCH(ROUND(G3425*2,1)/2,神经网络!$D$10:$D$70,0),MATCH(ROUND(E3425*2,1)/2,神经网络!$F$8:$BN$8,0))</f>
        <v>-0.61290635485448841</v>
      </c>
      <c r="I3425">
        <f t="shared" si="192"/>
        <v>2799389.7389046471</v>
      </c>
      <c r="J3425">
        <f t="shared" si="193"/>
        <v>2948.8982562547267</v>
      </c>
      <c r="K3425">
        <f t="shared" si="194"/>
        <v>949.30021168652854</v>
      </c>
    </row>
    <row r="3426" spans="1:11">
      <c r="A3426" s="862">
        <v>43829</v>
      </c>
      <c r="B3426">
        <v>7279.6591239999998</v>
      </c>
      <c r="C3426">
        <v>6726.1585910000003</v>
      </c>
      <c r="D3426">
        <v>1.2975159999999999</v>
      </c>
      <c r="E3426">
        <f>LN(D3426/参数实验室!$E$53)/参数实验室!$E$55</f>
        <v>-0.38569959442528856</v>
      </c>
      <c r="F3426">
        <f t="shared" si="191"/>
        <v>0.92396614682476175</v>
      </c>
      <c r="G3426">
        <f>LN(F3426/参数实验室!$E$58)/参数实验室!$E$59</f>
        <v>-0.23203540136758455</v>
      </c>
      <c r="H3426">
        <f>INDEX(神经网络!$F$10:$BN$70,MATCH(ROUND(G3426*2,1)/2,神经网络!$D$10:$D$70,0),MATCH(ROUND(E3426*2,1)/2,神经网络!$F$8:$BN$8,0))</f>
        <v>-0.65636663276725316</v>
      </c>
      <c r="I3426">
        <f t="shared" si="192"/>
        <v>2825061.4875767636</v>
      </c>
      <c r="J3426">
        <f t="shared" si="193"/>
        <v>2904.775996169335</v>
      </c>
      <c r="K3426">
        <f t="shared" si="194"/>
        <v>972.55743344832968</v>
      </c>
    </row>
    <row r="3427" spans="1:11">
      <c r="A3427" s="862">
        <v>43830</v>
      </c>
      <c r="B3427">
        <v>7219.0072369999998</v>
      </c>
      <c r="C3427">
        <v>6701.199893</v>
      </c>
      <c r="D3427">
        <v>1.2868189999999999</v>
      </c>
      <c r="E3427">
        <f>LN(D3427/参数实验室!$E$53)/参数实验室!$E$55</f>
        <v>-0.39546604693406756</v>
      </c>
      <c r="F3427">
        <f t="shared" si="191"/>
        <v>0.92827166852721088</v>
      </c>
      <c r="G3427">
        <f>LN(F3427/参数实验室!$E$58)/参数实验室!$E$59</f>
        <v>-0.22959535341644935</v>
      </c>
      <c r="H3427">
        <f>INDEX(神经网络!$F$10:$BN$70,MATCH(ROUND(G3427*2,1)/2,神经网络!$D$10:$D$70,0),MATCH(ROUND(E3427*2,1)/2,神经网络!$F$8:$BN$8,0))</f>
        <v>-0.65636663276725316</v>
      </c>
      <c r="I3427">
        <f t="shared" si="192"/>
        <v>2840510.7472636984</v>
      </c>
      <c r="J3427">
        <f t="shared" si="193"/>
        <v>2880.5742935237899</v>
      </c>
      <c r="K3427">
        <f t="shared" si="194"/>
        <v>986.09181983253688</v>
      </c>
    </row>
    <row r="3428" spans="1:11">
      <c r="A3428" s="862">
        <v>43831</v>
      </c>
      <c r="B3428">
        <v>7225.7152679999999</v>
      </c>
      <c r="C3428">
        <v>6574.7804930000002</v>
      </c>
      <c r="D3428">
        <v>1.2874350000000001</v>
      </c>
      <c r="E3428">
        <f>LN(D3428/参数实验室!$E$53)/参数实验室!$E$55</f>
        <v>-0.39490143441940651</v>
      </c>
      <c r="F3428">
        <f t="shared" si="191"/>
        <v>0.9099141398661601</v>
      </c>
      <c r="G3428">
        <f>LN(F3428/参数实验室!$E$58)/参数实验室!$E$59</f>
        <v>-0.24007888933729785</v>
      </c>
      <c r="H3428">
        <f>INDEX(神经网络!$F$10:$BN$70,MATCH(ROUND(G3428*2,1)/2,神经网络!$D$10:$D$70,0),MATCH(ROUND(E3428*2,1)/2,神经网络!$F$8:$BN$8,0))</f>
        <v>-0.65636663276725316</v>
      </c>
      <c r="I3428">
        <f t="shared" si="192"/>
        <v>2838778.2980366223</v>
      </c>
      <c r="J3428">
        <f t="shared" si="193"/>
        <v>2883.2509748214238</v>
      </c>
      <c r="K3428">
        <f t="shared" si="194"/>
        <v>984.575509668368</v>
      </c>
    </row>
    <row r="3429" spans="1:11">
      <c r="A3429" s="862">
        <v>43832</v>
      </c>
      <c r="B3429">
        <v>7127.777384</v>
      </c>
      <c r="C3429">
        <v>6652.0312690000001</v>
      </c>
      <c r="D3429">
        <v>1.247555</v>
      </c>
      <c r="E3429">
        <f>LN(D3429/参数实验室!$E$53)/参数实验室!$E$55</f>
        <v>-0.43202382251298199</v>
      </c>
      <c r="F3429">
        <f t="shared" si="191"/>
        <v>0.93325463333522096</v>
      </c>
      <c r="G3429">
        <f>LN(F3429/参数实验室!$E$58)/参数实验室!$E$59</f>
        <v>-0.22678547050476661</v>
      </c>
      <c r="H3429">
        <f>INDEX(神经网络!$F$10:$BN$70,MATCH(ROUND(G3429*2,1)/2,神经网络!$D$10:$D$70,0),MATCH(ROUND(E3429*2,1)/2,神经网络!$F$8:$BN$8,0))</f>
        <v>-0.69162993456217592</v>
      </c>
      <c r="I3429">
        <f t="shared" si="192"/>
        <v>2864033.3254396655</v>
      </c>
      <c r="J3429">
        <f t="shared" si="193"/>
        <v>2844.1711759307173</v>
      </c>
      <c r="K3429">
        <f t="shared" si="194"/>
        <v>1006.9834578442518</v>
      </c>
    </row>
    <row r="3430" spans="1:11">
      <c r="A3430" s="862">
        <v>43833</v>
      </c>
      <c r="B3430">
        <v>7273.418525</v>
      </c>
      <c r="C3430">
        <v>6645.5792570000003</v>
      </c>
      <c r="D3430">
        <v>1.313285</v>
      </c>
      <c r="E3430">
        <f>LN(D3430/参数实验室!$E$53)/参数实验室!$E$55</f>
        <v>-0.37144821706550252</v>
      </c>
      <c r="F3430">
        <f t="shared" si="191"/>
        <v>0.91368030509422671</v>
      </c>
      <c r="G3430">
        <f>LN(F3430/参数实验室!$E$58)/参数实验室!$E$59</f>
        <v>-0.23791098422805151</v>
      </c>
      <c r="H3430">
        <f>INDEX(神经网络!$F$10:$BN$70,MATCH(ROUND(G3430*2,1)/2,神经网络!$D$10:$D$70,0),MATCH(ROUND(E3430*2,1)/2,神经网络!$F$8:$BN$8,0))</f>
        <v>-0.61290635485448841</v>
      </c>
      <c r="I3430">
        <f t="shared" si="192"/>
        <v>2823558.7973116837</v>
      </c>
      <c r="J3430">
        <f t="shared" si="193"/>
        <v>2902.2858325685206</v>
      </c>
      <c r="K3430">
        <f t="shared" si="194"/>
        <v>972.87412756752371</v>
      </c>
    </row>
    <row r="3431" spans="1:11">
      <c r="A3431" s="862">
        <v>43834</v>
      </c>
      <c r="B3431">
        <v>7335.1689310000002</v>
      </c>
      <c r="C3431">
        <v>6546.6284720000003</v>
      </c>
      <c r="D3431">
        <v>1.3185070000000001</v>
      </c>
      <c r="E3431">
        <f>LN(D3431/参数实验室!$E$53)/参数实验室!$E$55</f>
        <v>-0.366766479659968</v>
      </c>
      <c r="F3431">
        <f t="shared" si="191"/>
        <v>0.89249866411836021</v>
      </c>
      <c r="G3431">
        <f>LN(F3431/参数实验室!$E$58)/参数实验室!$E$59</f>
        <v>-0.25022181254551079</v>
      </c>
      <c r="H3431">
        <f>INDEX(神经网络!$F$10:$BN$70,MATCH(ROUND(G3431*2,1)/2,神经网络!$D$10:$D$70,0),MATCH(ROUND(E3431*2,1)/2,神经网络!$F$8:$BN$8,0))</f>
        <v>-0.61290635485448841</v>
      </c>
      <c r="I3431">
        <f t="shared" si="192"/>
        <v>2808866.4157258482</v>
      </c>
      <c r="J3431">
        <f t="shared" si="193"/>
        <v>2926.925873269211</v>
      </c>
      <c r="K3431">
        <f t="shared" si="194"/>
        <v>959.66435001939521</v>
      </c>
    </row>
    <row r="3432" spans="1:11">
      <c r="A3432" s="862">
        <v>43835</v>
      </c>
      <c r="B3432">
        <v>7458.2853519999999</v>
      </c>
      <c r="C3432">
        <v>6466.7233820000001</v>
      </c>
      <c r="D3432">
        <v>1.3189150000000001</v>
      </c>
      <c r="E3432">
        <f>LN(D3432/参数实验室!$E$53)/参数实验室!$E$55</f>
        <v>-0.36640147221908043</v>
      </c>
      <c r="F3432">
        <f t="shared" si="191"/>
        <v>0.86705228840109949</v>
      </c>
      <c r="G3432">
        <f>LN(F3432/参数实验室!$E$58)/参数实验室!$E$59</f>
        <v>-0.26540360010801883</v>
      </c>
      <c r="H3432">
        <f>INDEX(神经网络!$F$10:$BN$70,MATCH(ROUND(G3432*2,1)/2,神经网络!$D$10:$D$70,0),MATCH(ROUND(E3432*2,1)/2,神经网络!$F$8:$BN$8,0))</f>
        <v>-0.61290635485448841</v>
      </c>
      <c r="I3432">
        <f t="shared" si="192"/>
        <v>2779970.8586499086</v>
      </c>
      <c r="J3432">
        <f t="shared" si="193"/>
        <v>2976.0525725230314</v>
      </c>
      <c r="K3432">
        <f t="shared" si="194"/>
        <v>934.11349124559013</v>
      </c>
    </row>
    <row r="3433" spans="1:11">
      <c r="A3433" s="862">
        <v>43836</v>
      </c>
      <c r="B3433">
        <v>7530.7395550000001</v>
      </c>
      <c r="C3433">
        <v>6559.6376369999998</v>
      </c>
      <c r="D3433">
        <v>1.393432</v>
      </c>
      <c r="E3433">
        <f>LN(D3433/参数实验室!$E$53)/参数实验室!$E$55</f>
        <v>-0.30156183297996408</v>
      </c>
      <c r="F3433">
        <f t="shared" si="191"/>
        <v>0.87104826678606329</v>
      </c>
      <c r="G3433">
        <f>LN(F3433/参数实验室!$E$58)/参数实验室!$E$59</f>
        <v>-0.26299026550507143</v>
      </c>
      <c r="H3433">
        <f>INDEX(神经网络!$F$10:$BN$70,MATCH(ROUND(G3433*2,1)/2,神经网络!$D$10:$D$70,0),MATCH(ROUND(E3433*2,1)/2,神经网络!$F$8:$BN$8,0))</f>
        <v>-0.57111060903130884</v>
      </c>
      <c r="I3433">
        <f t="shared" si="192"/>
        <v>2763418.5355194849</v>
      </c>
      <c r="J3433">
        <f t="shared" si="193"/>
        <v>3004.9637105462543</v>
      </c>
      <c r="K3433">
        <f t="shared" si="194"/>
        <v>919.6179394183564</v>
      </c>
    </row>
    <row r="3434" spans="1:11">
      <c r="A3434" s="862">
        <v>43837</v>
      </c>
      <c r="B3434">
        <v>7820.1563029999998</v>
      </c>
      <c r="C3434">
        <v>6441.151484</v>
      </c>
      <c r="D3434">
        <v>1.458715</v>
      </c>
      <c r="E3434">
        <f>LN(D3434/参数实验室!$E$53)/参数实验室!$E$55</f>
        <v>-0.24754548292221906</v>
      </c>
      <c r="F3434">
        <f t="shared" si="191"/>
        <v>0.82366019737086582</v>
      </c>
      <c r="G3434">
        <f>LN(F3434/参数实验室!$E$58)/参数实验室!$E$59</f>
        <v>-0.29235024779495988</v>
      </c>
      <c r="H3434">
        <f>INDEX(神经网络!$F$10:$BN$70,MATCH(ROUND(G3434*2,1)/2,神经网络!$D$10:$D$70,0),MATCH(ROUND(E3434*2,1)/2,神经网络!$F$8:$BN$8,0))</f>
        <v>-0.61665781966410194</v>
      </c>
      <c r="I3434">
        <f t="shared" si="192"/>
        <v>2702765.4463390857</v>
      </c>
      <c r="J3434">
        <f t="shared" si="193"/>
        <v>3120.4486265512014</v>
      </c>
      <c r="K3434">
        <f t="shared" si="194"/>
        <v>866.14643270902047</v>
      </c>
    </row>
    <row r="3435" spans="1:11">
      <c r="A3435" s="862">
        <v>43838</v>
      </c>
      <c r="B3435">
        <v>8299.7235270000001</v>
      </c>
      <c r="C3435">
        <v>6468.8388759999998</v>
      </c>
      <c r="D3435">
        <v>1.4443490000000001</v>
      </c>
      <c r="E3435">
        <f>LN(D3435/参数实验室!$E$53)/参数实验室!$E$55</f>
        <v>-0.2592217487229041</v>
      </c>
      <c r="F3435">
        <f t="shared" si="191"/>
        <v>0.77940413978322143</v>
      </c>
      <c r="G3435">
        <f>LN(F3435/参数实验室!$E$58)/参数实验室!$E$59</f>
        <v>-0.32133707511707427</v>
      </c>
      <c r="H3435">
        <f>INDEX(神经网络!$F$10:$BN$70,MATCH(ROUND(G3435*2,1)/2,神经网络!$D$10:$D$70,0),MATCH(ROUND(E3435*2,1)/2,神经网络!$F$8:$BN$8,0))</f>
        <v>-0.61665781966410194</v>
      </c>
      <c r="I3435">
        <f t="shared" si="192"/>
        <v>2600557.0295302314</v>
      </c>
      <c r="J3435">
        <f t="shared" si="193"/>
        <v>3311.8085978213016</v>
      </c>
      <c r="K3435">
        <f t="shared" si="194"/>
        <v>785.23771912453742</v>
      </c>
    </row>
    <row r="3436" spans="1:11">
      <c r="A3436" s="862">
        <v>43839</v>
      </c>
      <c r="B3436">
        <v>7919.2457009999998</v>
      </c>
      <c r="C3436">
        <v>6441.0665950000002</v>
      </c>
      <c r="D3436">
        <v>1.400239</v>
      </c>
      <c r="E3436">
        <f>LN(D3436/参数实验室!$E$53)/参数实验室!$E$55</f>
        <v>-0.2958126977209648</v>
      </c>
      <c r="F3436">
        <f t="shared" si="191"/>
        <v>0.81334344686220017</v>
      </c>
      <c r="G3436">
        <f>LN(F3436/参数实验室!$E$58)/参数实验室!$E$59</f>
        <v>-0.29896582244535769</v>
      </c>
      <c r="H3436">
        <f>INDEX(神经网络!$F$10:$BN$70,MATCH(ROUND(G3436*2,1)/2,神经网络!$D$10:$D$70,0),MATCH(ROUND(E3436*2,1)/2,神经网络!$F$8:$BN$8,0))</f>
        <v>-0.66206424912067985</v>
      </c>
      <c r="I3436">
        <f t="shared" si="192"/>
        <v>2674072.0954298424</v>
      </c>
      <c r="J3436">
        <f t="shared" si="193"/>
        <v>3159.9879098998304</v>
      </c>
      <c r="K3436">
        <f t="shared" si="194"/>
        <v>846.22858430955478</v>
      </c>
    </row>
    <row r="3437" spans="1:11">
      <c r="A3437" s="862">
        <v>43840</v>
      </c>
      <c r="B3437">
        <v>8011.0720000000001</v>
      </c>
      <c r="C3437">
        <v>6387.9309940000003</v>
      </c>
      <c r="D3437">
        <v>1.4552020000000001</v>
      </c>
      <c r="E3437">
        <f>LN(D3437/参数实验室!$E$53)/参数实验室!$E$55</f>
        <v>-0.25039009047556587</v>
      </c>
      <c r="F3437">
        <f t="shared" si="191"/>
        <v>0.79738778954926381</v>
      </c>
      <c r="G3437">
        <f>LN(F3437/参数实验室!$E$58)/参数实验室!$E$59</f>
        <v>-0.30936441035644408</v>
      </c>
      <c r="H3437">
        <f>INDEX(神经网络!$F$10:$BN$70,MATCH(ROUND(G3437*2,1)/2,神经网络!$D$10:$D$70,0),MATCH(ROUND(E3437*2,1)/2,神经网络!$F$8:$BN$8,0))</f>
        <v>-0.61665781966410194</v>
      </c>
      <c r="I3437">
        <f t="shared" si="192"/>
        <v>2653543.628742124</v>
      </c>
      <c r="J3437">
        <f t="shared" si="193"/>
        <v>3196.6290251785504</v>
      </c>
      <c r="K3437">
        <f t="shared" si="194"/>
        <v>830.1068431279441</v>
      </c>
    </row>
    <row r="3438" spans="1:11">
      <c r="A3438" s="862">
        <v>43841</v>
      </c>
      <c r="B3438">
        <v>8067.4318649999996</v>
      </c>
      <c r="C3438">
        <v>6240.6874399999997</v>
      </c>
      <c r="D3438">
        <v>1.4375519999999999</v>
      </c>
      <c r="E3438">
        <f>LN(D3438/参数实验室!$E$53)/参数实验室!$E$55</f>
        <v>-0.26478668496999092</v>
      </c>
      <c r="F3438">
        <f t="shared" si="191"/>
        <v>0.77356555895746637</v>
      </c>
      <c r="G3438">
        <f>LN(F3438/参数实验室!$E$58)/参数实验室!$E$59</f>
        <v>-0.3252836005297326</v>
      </c>
      <c r="H3438">
        <f>INDEX(神经网络!$F$10:$BN$70,MATCH(ROUND(G3438*2,1)/2,神经网络!$D$10:$D$70,0),MATCH(ROUND(E3438*2,1)/2,神经网络!$F$8:$BN$8,0))</f>
        <v>-0.70373813036403976</v>
      </c>
      <c r="I3438">
        <f t="shared" si="192"/>
        <v>2642031.655147953</v>
      </c>
      <c r="J3438">
        <f t="shared" si="193"/>
        <v>3219.1180978412531</v>
      </c>
      <c r="K3438">
        <f t="shared" si="194"/>
        <v>820.73150932850353</v>
      </c>
    </row>
    <row r="3439" spans="1:11">
      <c r="A3439" s="862">
        <v>43842</v>
      </c>
      <c r="B3439">
        <v>8166.9253360000002</v>
      </c>
      <c r="C3439">
        <v>6246.8411630000001</v>
      </c>
      <c r="D3439">
        <v>1.460842</v>
      </c>
      <c r="E3439">
        <f>LN(D3439/参数实验室!$E$53)/参数实验室!$E$55</f>
        <v>-0.2458264991216744</v>
      </c>
      <c r="F3439">
        <f t="shared" si="191"/>
        <v>0.76489509895036956</v>
      </c>
      <c r="G3439">
        <f>LN(F3439/参数实验室!$E$58)/参数实验室!$E$59</f>
        <v>-0.33119961033874079</v>
      </c>
      <c r="H3439">
        <f>INDEX(神经网络!$F$10:$BN$70,MATCH(ROUND(G3439*2,1)/2,神经网络!$D$10:$D$70,0),MATCH(ROUND(E3439*2,1)/2,神经网络!$F$8:$BN$8,0))</f>
        <v>-0.70373813036403976</v>
      </c>
      <c r="I3439">
        <f t="shared" si="192"/>
        <v>2619101.4270080468</v>
      </c>
      <c r="J3439">
        <f t="shared" si="193"/>
        <v>3258.8186169745677</v>
      </c>
      <c r="K3439">
        <f t="shared" si="194"/>
        <v>803.6965952525386</v>
      </c>
    </row>
    <row r="3440" spans="1:11">
      <c r="A3440" s="862">
        <v>43843</v>
      </c>
      <c r="B3440">
        <v>8091.8856640000004</v>
      </c>
      <c r="C3440">
        <v>6281.6821540000001</v>
      </c>
      <c r="D3440">
        <v>1.452766</v>
      </c>
      <c r="E3440">
        <f>LN(D3440/参数实验室!$E$53)/参数实验室!$E$55</f>
        <v>-0.25236664563336259</v>
      </c>
      <c r="F3440">
        <f t="shared" si="191"/>
        <v>0.77629398323638987</v>
      </c>
      <c r="G3440">
        <f>LN(F3440/参数实验室!$E$58)/参数实验室!$E$59</f>
        <v>-0.32343565759762416</v>
      </c>
      <c r="H3440">
        <f>INDEX(神经网络!$F$10:$BN$70,MATCH(ROUND(G3440*2,1)/2,神经网络!$D$10:$D$70,0),MATCH(ROUND(E3440*2,1)/2,神经网络!$F$8:$BN$8,0))</f>
        <v>-0.61665781966410194</v>
      </c>
      <c r="I3440">
        <f t="shared" si="192"/>
        <v>2636036.8380501596</v>
      </c>
      <c r="J3440">
        <f t="shared" si="193"/>
        <v>3228.8758086269359</v>
      </c>
      <c r="K3440">
        <f t="shared" si="194"/>
        <v>816.39461976430789</v>
      </c>
    </row>
    <row r="3441" spans="1:11">
      <c r="A3441" s="862">
        <v>43844</v>
      </c>
      <c r="B3441">
        <v>8715.6953020000001</v>
      </c>
      <c r="C3441">
        <v>6197.8018490000004</v>
      </c>
      <c r="D3441">
        <v>1.574638</v>
      </c>
      <c r="E3441">
        <f>LN(D3441/参数实验室!$E$53)/参数实验室!$E$55</f>
        <v>-0.15733035001366666</v>
      </c>
      <c r="F3441">
        <f t="shared" si="191"/>
        <v>0.71110813701550402</v>
      </c>
      <c r="G3441">
        <f>LN(F3441/参数实验室!$E$58)/参数实验室!$E$59</f>
        <v>-0.36946891733210335</v>
      </c>
      <c r="H3441">
        <f>INDEX(神经网络!$F$10:$BN$70,MATCH(ROUND(G3441*2,1)/2,神经网络!$D$10:$D$70,0),MATCH(ROUND(E3441*2,1)/2,神经网络!$F$8:$BN$8,0))</f>
        <v>-0.6182786324765972</v>
      </c>
      <c r="I3441">
        <f t="shared" si="192"/>
        <v>2510723.2800729112</v>
      </c>
      <c r="J3441">
        <f t="shared" si="193"/>
        <v>3477.7923075695148</v>
      </c>
      <c r="K3441">
        <f t="shared" si="194"/>
        <v>721.93019537372891</v>
      </c>
    </row>
    <row r="3442" spans="1:11">
      <c r="A3442" s="862">
        <v>43845</v>
      </c>
      <c r="B3442">
        <v>8813.2210919999998</v>
      </c>
      <c r="C3442">
        <v>6224.2293099999997</v>
      </c>
      <c r="D3442">
        <v>1.568684</v>
      </c>
      <c r="E3442">
        <f>LN(D3442/参数实验室!$E$53)/参数实验室!$E$55</f>
        <v>-0.16179967209736698</v>
      </c>
      <c r="F3442">
        <f t="shared" si="191"/>
        <v>0.70623773589997663</v>
      </c>
      <c r="G3442">
        <f>LN(F3442/参数实验室!$E$58)/参数实验室!$E$59</f>
        <v>-0.3730760252755706</v>
      </c>
      <c r="H3442">
        <f>INDEX(神经网络!$F$10:$BN$70,MATCH(ROUND(G3442*2,1)/2,神经网络!$D$10:$D$70,0),MATCH(ROUND(E3442*2,1)/2,神经网络!$F$8:$BN$8,0))</f>
        <v>-0.6182786324765972</v>
      </c>
      <c r="I3442">
        <f t="shared" si="192"/>
        <v>2493353.2518102345</v>
      </c>
      <c r="J3442">
        <f t="shared" si="193"/>
        <v>3516.7076700849766</v>
      </c>
      <c r="K3442">
        <f t="shared" si="194"/>
        <v>709.00213657792767</v>
      </c>
    </row>
    <row r="3443" spans="1:11">
      <c r="A3443" s="862">
        <v>43846</v>
      </c>
      <c r="B3443">
        <v>8701.6824190000007</v>
      </c>
      <c r="C3443">
        <v>6153.6009110000005</v>
      </c>
      <c r="D3443">
        <v>1.550786</v>
      </c>
      <c r="E3443">
        <f>LN(D3443/参数实验室!$E$53)/参数实验室!$E$55</f>
        <v>-0.17533752004136896</v>
      </c>
      <c r="F3443">
        <f t="shared" si="191"/>
        <v>0.70717369523434914</v>
      </c>
      <c r="G3443">
        <f>LN(F3443/参数实验室!$E$58)/参数实验室!$E$59</f>
        <v>-0.37238090975324101</v>
      </c>
      <c r="H3443">
        <f>INDEX(神经网络!$F$10:$BN$70,MATCH(ROUND(G3443*2,1)/2,神经网络!$D$10:$D$70,0),MATCH(ROUND(E3443*2,1)/2,神经网络!$F$8:$BN$8,0))</f>
        <v>-0.66455812379605261</v>
      </c>
      <c r="I3443">
        <f t="shared" si="192"/>
        <v>2512863.3231936675</v>
      </c>
      <c r="J3443">
        <f t="shared" si="193"/>
        <v>3472.2007976537097</v>
      </c>
      <c r="K3443">
        <f t="shared" si="194"/>
        <v>723.70910256448849</v>
      </c>
    </row>
    <row r="3444" spans="1:11">
      <c r="A3444" s="862">
        <v>43847</v>
      </c>
      <c r="B3444">
        <v>8831.3433719999994</v>
      </c>
      <c r="C3444">
        <v>6056.475915</v>
      </c>
      <c r="D3444">
        <v>1.583683</v>
      </c>
      <c r="E3444">
        <f>LN(D3444/参数实验室!$E$53)/参数实验室!$E$55</f>
        <v>-0.15057302720511909</v>
      </c>
      <c r="F3444">
        <f t="shared" si="191"/>
        <v>0.68579327740807949</v>
      </c>
      <c r="G3444">
        <f>LN(F3444/参数实验室!$E$58)/参数实验室!$E$59</f>
        <v>-0.38849396957967436</v>
      </c>
      <c r="H3444">
        <f>INDEX(神经网络!$F$10:$BN$70,MATCH(ROUND(G3444*2,1)/2,神经网络!$D$10:$D$70,0),MATCH(ROUND(E3444*2,1)/2,神经网络!$F$8:$BN$8,0))</f>
        <v>-0.7053497721306704</v>
      </c>
      <c r="I3444">
        <f t="shared" si="192"/>
        <v>2487980.0321512562</v>
      </c>
      <c r="J3444">
        <f t="shared" si="193"/>
        <v>3523.9389377917719</v>
      </c>
      <c r="K3444">
        <f t="shared" si="194"/>
        <v>706.022458411358</v>
      </c>
    </row>
    <row r="3445" spans="1:11">
      <c r="A3445" s="862">
        <v>43848</v>
      </c>
      <c r="B3445">
        <v>8901.3233170000003</v>
      </c>
      <c r="C3445">
        <v>6157.5139339999996</v>
      </c>
      <c r="D3445">
        <v>1.5858380000000001</v>
      </c>
      <c r="E3445">
        <f>LN(D3445/参数实验室!$E$53)/参数实验室!$E$55</f>
        <v>-0.14896876673009815</v>
      </c>
      <c r="F3445">
        <f t="shared" si="191"/>
        <v>0.69175264336710529</v>
      </c>
      <c r="G3445">
        <f>LN(F3445/参数实验室!$E$58)/参数实验室!$E$59</f>
        <v>-0.38395282611142045</v>
      </c>
      <c r="H3445">
        <f>INDEX(神经网络!$F$10:$BN$70,MATCH(ROUND(G3445*2,1)/2,神经网络!$D$10:$D$70,0),MATCH(ROUND(E3445*2,1)/2,神经网络!$F$8:$BN$8,0))</f>
        <v>-0.7053497721306704</v>
      </c>
      <c r="I3445">
        <f t="shared" si="192"/>
        <v>2474074.1595340562</v>
      </c>
      <c r="J3445">
        <f t="shared" si="193"/>
        <v>3551.8627816128487</v>
      </c>
      <c r="K3445">
        <f t="shared" si="194"/>
        <v>696.55679615264171</v>
      </c>
    </row>
    <row r="3446" spans="1:11">
      <c r="A3446" s="862">
        <v>43849</v>
      </c>
      <c r="B3446">
        <v>8656.0745760000009</v>
      </c>
      <c r="C3446">
        <v>6183.6918660000001</v>
      </c>
      <c r="D3446">
        <v>1.543142</v>
      </c>
      <c r="E3446">
        <f>LN(D3446/参数实验室!$E$53)/参数实验室!$E$55</f>
        <v>-0.18116703653041147</v>
      </c>
      <c r="F3446">
        <f t="shared" si="191"/>
        <v>0.7143759924556361</v>
      </c>
      <c r="G3446">
        <f>LN(F3446/参数实验室!$E$58)/参数实验室!$E$59</f>
        <v>-0.36706250661300766</v>
      </c>
      <c r="H3446">
        <f>INDEX(神经网络!$F$10:$BN$70,MATCH(ROUND(G3446*2,1)/2,神经网络!$D$10:$D$70,0),MATCH(ROUND(E3446*2,1)/2,神经网络!$F$8:$BN$8,0))</f>
        <v>-0.66455812379605261</v>
      </c>
      <c r="I3446">
        <f t="shared" si="192"/>
        <v>2522154.7125649271</v>
      </c>
      <c r="J3446">
        <f t="shared" si="193"/>
        <v>3454.0020653605052</v>
      </c>
      <c r="K3446">
        <f t="shared" si="194"/>
        <v>730.21227690021135</v>
      </c>
    </row>
    <row r="3447" spans="1:11">
      <c r="A3447" s="862">
        <v>43850</v>
      </c>
      <c r="B3447">
        <v>8649.1006749999997</v>
      </c>
      <c r="C3447">
        <v>6283.692</v>
      </c>
      <c r="D3447">
        <v>1.5341389999999999</v>
      </c>
      <c r="E3447">
        <f>LN(D3447/参数实验室!$E$53)/参数实验室!$E$55</f>
        <v>-0.18807011022401088</v>
      </c>
      <c r="F3447">
        <f t="shared" si="191"/>
        <v>0.72651391585287572</v>
      </c>
      <c r="G3447">
        <f>LN(F3447/参数实验室!$E$58)/参数实验室!$E$59</f>
        <v>-0.35821965355271967</v>
      </c>
      <c r="H3447">
        <f>INDEX(神经网络!$F$10:$BN$70,MATCH(ROUND(G3447*2,1)/2,神经网络!$D$10:$D$70,0),MATCH(ROUND(E3447*2,1)/2,神经网络!$F$8:$BN$8,0))</f>
        <v>-0.66455812379605261</v>
      </c>
      <c r="I3447">
        <f t="shared" si="192"/>
        <v>2523505.1034042262</v>
      </c>
      <c r="J3447">
        <f t="shared" si="193"/>
        <v>3451.2192949203786</v>
      </c>
      <c r="K3447">
        <f t="shared" si="194"/>
        <v>731.19233747864314</v>
      </c>
    </row>
    <row r="3448" spans="1:11">
      <c r="A3448" s="862">
        <v>43851</v>
      </c>
      <c r="B3448">
        <v>8659.5937009999998</v>
      </c>
      <c r="C3448">
        <v>6352.2635419999997</v>
      </c>
      <c r="D3448">
        <v>1.550397</v>
      </c>
      <c r="E3448">
        <f>LN(D3448/参数实验室!$E$53)/参数实验室!$E$55</f>
        <v>-0.1756334871057518</v>
      </c>
      <c r="F3448">
        <f t="shared" si="191"/>
        <v>0.73355214590107709</v>
      </c>
      <c r="G3448">
        <f>LN(F3448/参数实验室!$E$58)/参数实验室!$E$59</f>
        <v>-0.35315950975915805</v>
      </c>
      <c r="H3448">
        <f>INDEX(神经网络!$F$10:$BN$70,MATCH(ROUND(G3448*2,1)/2,神经网络!$D$10:$D$70,0),MATCH(ROUND(E3448*2,1)/2,神经网络!$F$8:$BN$8,0))</f>
        <v>-0.66455812379605261</v>
      </c>
      <c r="I3448">
        <f t="shared" si="192"/>
        <v>2521470.5600186819</v>
      </c>
      <c r="J3448">
        <f t="shared" si="193"/>
        <v>3455.4062890546907</v>
      </c>
      <c r="K3448">
        <f t="shared" si="194"/>
        <v>729.71753510018959</v>
      </c>
    </row>
    <row r="3449" spans="1:11">
      <c r="A3449" s="862">
        <v>43852</v>
      </c>
      <c r="B3449">
        <v>8658.9319520000008</v>
      </c>
      <c r="C3449">
        <v>6300.3299280000001</v>
      </c>
      <c r="D3449">
        <v>1.5354429999999999</v>
      </c>
      <c r="E3449">
        <f>LN(D3449/参数实验室!$E$53)/参数实验室!$E$55</f>
        <v>-0.18706775985664295</v>
      </c>
      <c r="F3449">
        <f t="shared" si="191"/>
        <v>0.72761051396700016</v>
      </c>
      <c r="G3449">
        <f>LN(F3449/参数实验室!$E$58)/参数实验室!$E$59</f>
        <v>-0.35742803757936975</v>
      </c>
      <c r="H3449">
        <f>INDEX(神经网络!$F$10:$BN$70,MATCH(ROUND(G3449*2,1)/2,神经网络!$D$10:$D$70,0),MATCH(ROUND(E3449*2,1)/2,神经网络!$F$8:$BN$8,0))</f>
        <v>-0.66455812379605261</v>
      </c>
      <c r="I3449">
        <f t="shared" si="192"/>
        <v>2521598.6109233308</v>
      </c>
      <c r="J3449">
        <f t="shared" si="193"/>
        <v>3455.1422337496356</v>
      </c>
      <c r="K3449">
        <f t="shared" si="194"/>
        <v>729.8103638954417</v>
      </c>
    </row>
    <row r="3450" spans="1:11">
      <c r="A3450" s="862">
        <v>43853</v>
      </c>
      <c r="B3450">
        <v>8393.6136740000002</v>
      </c>
      <c r="C3450">
        <v>6163.8560749999997</v>
      </c>
      <c r="D3450">
        <v>1.4854780000000001</v>
      </c>
      <c r="E3450">
        <f>LN(D3450/参数实验室!$E$53)/参数实验室!$E$55</f>
        <v>-0.22609674925832579</v>
      </c>
      <c r="F3450">
        <f t="shared" si="191"/>
        <v>0.73435069975797407</v>
      </c>
      <c r="G3450">
        <f>LN(F3450/参数实验室!$E$58)/参数实验室!$E$59</f>
        <v>-0.35258845798553917</v>
      </c>
      <c r="H3450">
        <f>INDEX(神经网络!$F$10:$BN$70,MATCH(ROUND(G3450*2,1)/2,神经网络!$D$10:$D$70,0),MATCH(ROUND(E3450*2,1)/2,神经网络!$F$8:$BN$8,0))</f>
        <v>-0.70373813036403976</v>
      </c>
      <c r="I3450">
        <f t="shared" si="192"/>
        <v>2572945.2203599955</v>
      </c>
      <c r="J3450">
        <f t="shared" si="193"/>
        <v>3349.2732428873401</v>
      </c>
      <c r="K3450">
        <f t="shared" si="194"/>
        <v>768.21000670041235</v>
      </c>
    </row>
    <row r="3451" spans="1:11">
      <c r="A3451" s="862">
        <v>43854</v>
      </c>
      <c r="B3451">
        <v>8479.5813820000003</v>
      </c>
      <c r="C3451">
        <v>6070.4312920000002</v>
      </c>
      <c r="D3451">
        <v>1.4949399999999999</v>
      </c>
      <c r="E3451">
        <f>LN(D3451/参数实验室!$E$53)/参数实验室!$E$55</f>
        <v>-0.21860594582232937</v>
      </c>
      <c r="F3451">
        <f t="shared" si="191"/>
        <v>0.71588808674989379</v>
      </c>
      <c r="G3451">
        <f>LN(F3451/参数实验室!$E$58)/参数实验室!$E$59</f>
        <v>-0.36595274078573126</v>
      </c>
      <c r="H3451">
        <f>INDEX(神经网络!$F$10:$BN$70,MATCH(ROUND(G3451*2,1)/2,神经网络!$D$10:$D$70,0),MATCH(ROUND(E3451*2,1)/2,神经网络!$F$8:$BN$8,0))</f>
        <v>-0.66455812379605261</v>
      </c>
      <c r="I3451">
        <f t="shared" si="192"/>
        <v>2554400.1709636343</v>
      </c>
      <c r="J3451">
        <f t="shared" si="193"/>
        <v>3383.5766258329527</v>
      </c>
      <c r="K3451">
        <f t="shared" si="194"/>
        <v>754.94083729662964</v>
      </c>
    </row>
    <row r="3452" spans="1:11">
      <c r="A3452" s="862">
        <v>43855</v>
      </c>
      <c r="B3452">
        <v>8331.4787190000006</v>
      </c>
      <c r="C3452">
        <v>6084.434389</v>
      </c>
      <c r="D3452">
        <v>1.4807680000000001</v>
      </c>
      <c r="E3452">
        <f>LN(D3452/参数实验室!$E$53)/参数实验室!$E$55</f>
        <v>-0.22984333160458548</v>
      </c>
      <c r="F3452">
        <f t="shared" si="191"/>
        <v>0.73029465647249403</v>
      </c>
      <c r="G3452">
        <f>LN(F3452/参数实验室!$E$58)/参数实验室!$E$59</f>
        <v>-0.35549542266512757</v>
      </c>
      <c r="H3452">
        <f>INDEX(神经网络!$F$10:$BN$70,MATCH(ROUND(G3452*2,1)/2,神经网络!$D$10:$D$70,0),MATCH(ROUND(E3452*2,1)/2,神经网络!$F$8:$BN$8,0))</f>
        <v>-0.70373813036403976</v>
      </c>
      <c r="I3452">
        <f t="shared" si="192"/>
        <v>2584049.1921790894</v>
      </c>
      <c r="J3452">
        <f t="shared" si="193"/>
        <v>3324.4797569929224</v>
      </c>
      <c r="K3452">
        <f t="shared" si="194"/>
        <v>777.27926805498987</v>
      </c>
    </row>
    <row r="3453" spans="1:11">
      <c r="A3453" s="862">
        <v>43856</v>
      </c>
      <c r="B3453">
        <v>8471.0837699999993</v>
      </c>
      <c r="C3453">
        <v>6094.2395999999999</v>
      </c>
      <c r="D3453">
        <v>1.5209569999999999</v>
      </c>
      <c r="E3453">
        <f>LN(D3453/参数实验室!$E$53)/参数实验室!$E$55</f>
        <v>-0.19825087297012398</v>
      </c>
      <c r="F3453">
        <f t="shared" si="191"/>
        <v>0.71941675533684402</v>
      </c>
      <c r="G3453">
        <f>LN(F3453/参数实验室!$E$58)/参数实验室!$E$59</f>
        <v>-0.36337204900294706</v>
      </c>
      <c r="H3453">
        <f>INDEX(神经网络!$F$10:$BN$70,MATCH(ROUND(G3453*2,1)/2,神经网络!$D$10:$D$70,0),MATCH(ROUND(E3453*2,1)/2,神经网络!$F$8:$BN$8,0))</f>
        <v>-0.66455812379605261</v>
      </c>
      <c r="I3453">
        <f t="shared" si="192"/>
        <v>2553577.8978489176</v>
      </c>
      <c r="J3453">
        <f t="shared" si="193"/>
        <v>3380.185854514968</v>
      </c>
      <c r="K3453">
        <f t="shared" si="194"/>
        <v>755.45487962978814</v>
      </c>
    </row>
    <row r="3454" spans="1:11">
      <c r="A3454" s="862">
        <v>43857</v>
      </c>
      <c r="B3454">
        <v>8767.4855079999998</v>
      </c>
      <c r="C3454">
        <v>6175.7966399999996</v>
      </c>
      <c r="D3454">
        <v>1.5779270000000001</v>
      </c>
      <c r="E3454">
        <f>LN(D3454/参数实验室!$E$53)/参数实验室!$E$55</f>
        <v>-0.15486872918922603</v>
      </c>
      <c r="F3454">
        <f t="shared" si="191"/>
        <v>0.70439770152626069</v>
      </c>
      <c r="G3454">
        <f>LN(F3454/参数实验室!$E$58)/参数实验室!$E$59</f>
        <v>-0.37444526640273995</v>
      </c>
      <c r="H3454">
        <f>INDEX(神经网络!$F$10:$BN$70,MATCH(ROUND(G3454*2,1)/2,神经网络!$D$10:$D$70,0),MATCH(ROUND(E3454*2,1)/2,神经网络!$F$8:$BN$8,0))</f>
        <v>-0.6182786324765972</v>
      </c>
      <c r="I3454">
        <f t="shared" si="192"/>
        <v>2494200.1321815443</v>
      </c>
      <c r="J3454">
        <f t="shared" si="193"/>
        <v>3498.4579657635213</v>
      </c>
      <c r="K3454">
        <f t="shared" si="194"/>
        <v>712.94271836054418</v>
      </c>
    </row>
    <row r="3455" spans="1:11">
      <c r="A3455" s="862">
        <v>43858</v>
      </c>
      <c r="B3455">
        <v>9008.8277419999995</v>
      </c>
      <c r="C3455">
        <v>6230.3726360000001</v>
      </c>
      <c r="D3455">
        <v>1.645853</v>
      </c>
      <c r="E3455">
        <f>LN(D3455/参数实验室!$E$53)/参数实验室!$E$55</f>
        <v>-0.1051458690761006</v>
      </c>
      <c r="F3455">
        <f t="shared" si="191"/>
        <v>0.69158527773301948</v>
      </c>
      <c r="G3455">
        <f>LN(F3455/参数实验室!$E$58)/参数实验室!$E$59</f>
        <v>-0.38407982693863923</v>
      </c>
      <c r="H3455">
        <f>INDEX(神经网络!$F$10:$BN$70,MATCH(ROUND(G3455*2,1)/2,神经网络!$D$10:$D$70,0),MATCH(ROUND(E3455*2,1)/2,神经网络!$F$8:$BN$8,0))</f>
        <v>-0.66561173694937392</v>
      </c>
      <c r="I3455">
        <f t="shared" si="192"/>
        <v>2451750.5121341636</v>
      </c>
      <c r="J3455">
        <f t="shared" si="193"/>
        <v>3594.7598826862295</v>
      </c>
      <c r="K3455">
        <f t="shared" si="194"/>
        <v>682.03457035969325</v>
      </c>
    </row>
    <row r="3456" spans="1:11">
      <c r="A3456" s="862">
        <v>43859</v>
      </c>
      <c r="B3456">
        <v>9302.5547339999994</v>
      </c>
      <c r="C3456">
        <v>6257.0640359999998</v>
      </c>
      <c r="D3456">
        <v>1.6452869999999999</v>
      </c>
      <c r="E3456">
        <f>LN(D3456/参数实验室!$E$53)/参数实验室!$E$55</f>
        <v>-0.10555164965223611</v>
      </c>
      <c r="F3456">
        <f t="shared" si="191"/>
        <v>0.67261781466665216</v>
      </c>
      <c r="G3456">
        <f>LN(F3456/参数实验室!$E$58)/参数实验室!$E$59</f>
        <v>-0.39867558807267733</v>
      </c>
      <c r="H3456">
        <f>INDEX(神经网络!$F$10:$BN$70,MATCH(ROUND(G3456*2,1)/2,神经网络!$D$10:$D$70,0),MATCH(ROUND(E3456*2,1)/2,神经网络!$F$8:$BN$8,0))</f>
        <v>-0.66561173694937392</v>
      </c>
      <c r="I3456">
        <f t="shared" si="192"/>
        <v>2398543.016136277</v>
      </c>
      <c r="J3456">
        <f t="shared" si="193"/>
        <v>3711.9646997326354</v>
      </c>
      <c r="K3456">
        <f t="shared" si="194"/>
        <v>646.16536259330235</v>
      </c>
    </row>
    <row r="3457" spans="1:11">
      <c r="A3457" s="862">
        <v>43860</v>
      </c>
      <c r="B3457">
        <v>9366.8215209999998</v>
      </c>
      <c r="C3457">
        <v>6214.3300440000003</v>
      </c>
      <c r="D3457">
        <v>1.6770259999999999</v>
      </c>
      <c r="E3457">
        <f>LN(D3457/参数实验室!$E$53)/参数实验室!$E$55</f>
        <v>-8.3009928032153874E-2</v>
      </c>
      <c r="F3457">
        <f t="shared" si="191"/>
        <v>0.66344063779455464</v>
      </c>
      <c r="G3457">
        <f>LN(F3457/参数实验室!$E$58)/参数实验室!$E$59</f>
        <v>-0.40588598239426255</v>
      </c>
      <c r="H3457">
        <f>INDEX(神经网络!$F$10:$BN$70,MATCH(ROUND(G3457*2,1)/2,神经网络!$D$10:$D$70,0),MATCH(ROUND(E3457*2,1)/2,神经网络!$F$8:$BN$8,0))</f>
        <v>-0.66561173694937392</v>
      </c>
      <c r="I3457">
        <f t="shared" si="192"/>
        <v>2387513.5920191896</v>
      </c>
      <c r="J3457">
        <f t="shared" si="193"/>
        <v>3737.6088428234939</v>
      </c>
      <c r="K3457">
        <f t="shared" si="194"/>
        <v>638.78102081318798</v>
      </c>
    </row>
    <row r="3458" spans="1:11">
      <c r="A3458" s="862">
        <v>43861</v>
      </c>
      <c r="B3458">
        <v>9297.8168189999997</v>
      </c>
      <c r="C3458">
        <v>6339.6992819999996</v>
      </c>
      <c r="D3458">
        <v>1.647327</v>
      </c>
      <c r="E3458">
        <f>LN(D3458/参数实验室!$E$53)/参数实验室!$E$55</f>
        <v>-0.10408977351026957</v>
      </c>
      <c r="F3458">
        <f t="shared" si="191"/>
        <v>0.68184815913396835</v>
      </c>
      <c r="G3458">
        <f>LN(F3458/参数实验室!$E$58)/参数实验室!$E$59</f>
        <v>-0.39152198111031694</v>
      </c>
      <c r="H3458">
        <f>INDEX(神经网络!$F$10:$BN$70,MATCH(ROUND(G3458*2,1)/2,神经网络!$D$10:$D$70,0),MATCH(ROUND(E3458*2,1)/2,神经网络!$F$8:$BN$8,0))</f>
        <v>-0.66561173694937392</v>
      </c>
      <c r="I3458">
        <f t="shared" si="192"/>
        <v>2399220.7981114485</v>
      </c>
      <c r="J3458">
        <f t="shared" si="193"/>
        <v>3710.0741466820787</v>
      </c>
      <c r="K3458">
        <f t="shared" si="194"/>
        <v>646.67731782586418</v>
      </c>
    </row>
    <row r="3459" spans="1:11">
      <c r="A3459" s="862">
        <v>43862</v>
      </c>
      <c r="B3459">
        <v>9366.3438630000001</v>
      </c>
      <c r="C3459">
        <v>6300.2747509999999</v>
      </c>
      <c r="D3459">
        <v>1.6509780000000001</v>
      </c>
      <c r="E3459">
        <f>LN(D3459/参数实验室!$E$53)/参数实验室!$E$55</f>
        <v>-0.10147795874300046</v>
      </c>
      <c r="F3459">
        <f t="shared" si="191"/>
        <v>0.67265037918243253</v>
      </c>
      <c r="G3459">
        <f>LN(F3459/参数实验室!$E$58)/参数实验室!$E$59</f>
        <v>-0.39865017809442943</v>
      </c>
      <c r="H3459">
        <f>INDEX(神经网络!$F$10:$BN$70,MATCH(ROUND(G3459*2,1)/2,神经网络!$D$10:$D$70,0),MATCH(ROUND(E3459*2,1)/2,神经网络!$F$8:$BN$8,0))</f>
        <v>-0.66561173694937392</v>
      </c>
      <c r="I3459">
        <f t="shared" si="192"/>
        <v>2387450.9135953272</v>
      </c>
      <c r="J3459">
        <f t="shared" si="193"/>
        <v>3737.4182446829568</v>
      </c>
      <c r="K3459">
        <f t="shared" si="194"/>
        <v>638.79682638993847</v>
      </c>
    </row>
    <row r="3460" spans="1:11">
      <c r="A3460" s="862">
        <v>43863</v>
      </c>
      <c r="B3460">
        <v>9458.2975079999997</v>
      </c>
      <c r="C3460">
        <v>6410.9688619999997</v>
      </c>
      <c r="D3460">
        <v>1.6435679999999999</v>
      </c>
      <c r="E3460">
        <f>LN(D3460/参数实验室!$E$53)/参数实验室!$E$55</f>
        <v>-0.1067849031772856</v>
      </c>
      <c r="F3460">
        <f t="shared" ref="F3460:F3523" si="195">C3460/B3460</f>
        <v>0.67781425320756572</v>
      </c>
      <c r="G3460">
        <f>LN(F3460/参数实验室!$E$58)/参数实验室!$E$59</f>
        <v>-0.39463631011980055</v>
      </c>
      <c r="H3460">
        <f>INDEX(神经网络!$F$10:$BN$70,MATCH(ROUND(G3460*2,1)/2,神经网络!$D$10:$D$70,0),MATCH(ROUND(E3460*2,1)/2,神经网络!$F$8:$BN$8,0))</f>
        <v>-0.66561173694937392</v>
      </c>
      <c r="I3460">
        <f t="shared" si="192"/>
        <v>2371849.847603363</v>
      </c>
      <c r="J3460">
        <f t="shared" si="193"/>
        <v>3774.1101743745089</v>
      </c>
      <c r="K3460">
        <f t="shared" si="194"/>
        <v>628.45273137699394</v>
      </c>
    </row>
    <row r="3461" spans="1:11">
      <c r="A3461" s="862">
        <v>43864</v>
      </c>
      <c r="B3461">
        <v>9330.0745060000008</v>
      </c>
      <c r="C3461">
        <v>6498.4114319999999</v>
      </c>
      <c r="D3461">
        <v>1.6319589999999999</v>
      </c>
      <c r="E3461">
        <f>LN(D3461/参数实验室!$E$53)/参数实验室!$E$55</f>
        <v>-0.11514741263254874</v>
      </c>
      <c r="F3461">
        <f t="shared" si="195"/>
        <v>0.69650155824811366</v>
      </c>
      <c r="G3461">
        <f>LN(F3461/参数实验室!$E$58)/参数实验室!$E$59</f>
        <v>-0.38036198965672935</v>
      </c>
      <c r="H3461">
        <f>INDEX(神经网络!$F$10:$BN$70,MATCH(ROUND(G3461*2,1)/2,神经网络!$D$10:$D$70,0),MATCH(ROUND(E3461*2,1)/2,神经网络!$F$8:$BN$8,0))</f>
        <v>-0.66561173694937392</v>
      </c>
      <c r="I3461">
        <f t="shared" si="192"/>
        <v>2393252.1814184259</v>
      </c>
      <c r="J3461">
        <f t="shared" si="193"/>
        <v>3722.9458146123297</v>
      </c>
      <c r="K3461">
        <f t="shared" si="194"/>
        <v>642.83830616740659</v>
      </c>
    </row>
    <row r="3462" spans="1:11">
      <c r="A3462" s="862">
        <v>43865</v>
      </c>
      <c r="B3462">
        <v>9201.4478610000006</v>
      </c>
      <c r="C3462">
        <v>6635.6698900000001</v>
      </c>
      <c r="D3462">
        <v>1.610698</v>
      </c>
      <c r="E3462">
        <f>LN(D3462/参数实验室!$E$53)/参数实验室!$E$55</f>
        <v>-0.13061811654184599</v>
      </c>
      <c r="F3462">
        <f t="shared" si="195"/>
        <v>0.72115497367811465</v>
      </c>
      <c r="G3462">
        <f>LN(F3462/参数实验室!$E$58)/参数实验室!$E$59</f>
        <v>-0.36210545276403477</v>
      </c>
      <c r="H3462">
        <f>INDEX(神经网络!$F$10:$BN$70,MATCH(ROUND(G3462*2,1)/2,神经网络!$D$10:$D$70,0),MATCH(ROUND(E3462*2,1)/2,神经网络!$F$8:$BN$8,0))</f>
        <v>-0.6182786324765972</v>
      </c>
      <c r="I3462">
        <f t="shared" si="192"/>
        <v>2415213.340858432</v>
      </c>
      <c r="J3462">
        <f t="shared" si="193"/>
        <v>3671.6203906468058</v>
      </c>
      <c r="K3462">
        <f t="shared" si="194"/>
        <v>657.80584153280597</v>
      </c>
    </row>
    <row r="3463" spans="1:11">
      <c r="A3463" s="862">
        <v>43866</v>
      </c>
      <c r="B3463">
        <v>9450.8419429999994</v>
      </c>
      <c r="C3463">
        <v>6532.7933329999996</v>
      </c>
      <c r="D3463">
        <v>1.690868</v>
      </c>
      <c r="E3463">
        <f>LN(D3463/参数实验室!$E$53)/参数实验室!$E$55</f>
        <v>-7.3312332826633381E-2</v>
      </c>
      <c r="F3463">
        <f t="shared" si="195"/>
        <v>0.69123929618129687</v>
      </c>
      <c r="G3463">
        <f>LN(F3463/参数实验室!$E$58)/参数实验室!$E$59</f>
        <v>-0.38434246302924385</v>
      </c>
      <c r="H3463">
        <f>INDEX(神经网络!$F$10:$BN$70,MATCH(ROUND(G3463*2,1)/2,神经网络!$D$10:$D$70,0),MATCH(ROUND(E3463*2,1)/2,神经网络!$F$8:$BN$8,0))</f>
        <v>-0.61893405112437494</v>
      </c>
      <c r="I3463">
        <f t="shared" si="192"/>
        <v>2374739.9388541053</v>
      </c>
      <c r="J3463">
        <f t="shared" si="193"/>
        <v>3771.135207294185</v>
      </c>
      <c r="K3463">
        <f t="shared" si="194"/>
        <v>629.71487584450654</v>
      </c>
    </row>
    <row r="3464" spans="1:11">
      <c r="A3464" s="862">
        <v>43867</v>
      </c>
      <c r="B3464">
        <v>9776.9387430000006</v>
      </c>
      <c r="C3464">
        <v>6715.8168329999999</v>
      </c>
      <c r="D3464">
        <v>1.7057169999999999</v>
      </c>
      <c r="E3464">
        <f>LN(D3464/参数实验室!$E$53)/参数实验室!$E$55</f>
        <v>-6.2997108844778563E-2</v>
      </c>
      <c r="F3464">
        <f t="shared" si="195"/>
        <v>0.68690384685168726</v>
      </c>
      <c r="G3464">
        <f>LN(F3464/参数实验室!$E$58)/参数实验室!$E$59</f>
        <v>-0.38764471160502717</v>
      </c>
      <c r="H3464">
        <f>INDEX(神经网络!$F$10:$BN$70,MATCH(ROUND(G3464*2,1)/2,神经网络!$D$10:$D$70,0),MATCH(ROUND(E3464*2,1)/2,神经网络!$F$8:$BN$8,0))</f>
        <v>-0.61893405112437494</v>
      </c>
      <c r="I3464">
        <f t="shared" si="192"/>
        <v>2324024.9341864334</v>
      </c>
      <c r="J3464">
        <f t="shared" si="193"/>
        <v>3901.2564315071058</v>
      </c>
      <c r="K3464">
        <f t="shared" si="194"/>
        <v>595.71191358180795</v>
      </c>
    </row>
    <row r="3465" spans="1:11">
      <c r="A3465" s="862">
        <v>43868</v>
      </c>
      <c r="B3465">
        <v>9807.0065969999996</v>
      </c>
      <c r="C3465">
        <v>6731.3686600000001</v>
      </c>
      <c r="D3465">
        <v>1.7097119999999999</v>
      </c>
      <c r="E3465">
        <f>LN(D3465/参数实验室!$E$53)/参数实验室!$E$55</f>
        <v>-6.0237211707913754E-2</v>
      </c>
      <c r="F3465">
        <f t="shared" si="195"/>
        <v>0.68638361700084416</v>
      </c>
      <c r="G3465">
        <f>LN(F3465/参数实验室!$E$58)/参数实验室!$E$59</f>
        <v>-0.38804236287731347</v>
      </c>
      <c r="H3465">
        <f>INDEX(神经网络!$F$10:$BN$70,MATCH(ROUND(G3465*2,1)/2,神经网络!$D$10:$D$70,0),MATCH(ROUND(E3465*2,1)/2,神经网络!$F$8:$BN$8,0))</f>
        <v>-0.61893405112437494</v>
      </c>
      <c r="I3465">
        <f t="shared" si="192"/>
        <v>2319601.2440533438</v>
      </c>
      <c r="J3465">
        <f t="shared" si="193"/>
        <v>3913.2542983121011</v>
      </c>
      <c r="K3465">
        <f t="shared" si="194"/>
        <v>592.75504918089644</v>
      </c>
    </row>
    <row r="3466" spans="1:11">
      <c r="A3466" s="862">
        <v>43869</v>
      </c>
      <c r="B3466">
        <v>9815.0750279999993</v>
      </c>
      <c r="C3466">
        <v>6806.1356500000002</v>
      </c>
      <c r="D3466">
        <v>1.7266429999999999</v>
      </c>
      <c r="E3466">
        <f>LN(D3466/参数实验室!$E$53)/参数实验室!$E$55</f>
        <v>-4.8611774984438139E-2</v>
      </c>
      <c r="F3466">
        <f t="shared" si="195"/>
        <v>0.6934369457781796</v>
      </c>
      <c r="G3466">
        <f>LN(F3466/参数实验室!$E$58)/参数实验室!$E$59</f>
        <v>-0.38267644723473287</v>
      </c>
      <c r="H3466">
        <f>INDEX(神经网络!$F$10:$BN$70,MATCH(ROUND(G3466*2,1)/2,神经网络!$D$10:$D$70,0),MATCH(ROUND(E3466*2,1)/2,神经网络!$F$8:$BN$8,0))</f>
        <v>-0.61893405112437494</v>
      </c>
      <c r="I3466">
        <f t="shared" si="192"/>
        <v>2318420.0797014441</v>
      </c>
      <c r="J3466">
        <f t="shared" si="193"/>
        <v>3916.4738150911603</v>
      </c>
      <c r="K3466">
        <f t="shared" si="194"/>
        <v>591.9661892715809</v>
      </c>
    </row>
    <row r="3467" spans="1:11">
      <c r="A3467" s="862">
        <v>43870</v>
      </c>
      <c r="B3467">
        <v>10012.87441</v>
      </c>
      <c r="C3467">
        <v>6771.8992159999998</v>
      </c>
      <c r="D3467">
        <v>1.766408</v>
      </c>
      <c r="E3467">
        <f>LN(D3467/参数实验室!$E$53)/参数实验室!$E$55</f>
        <v>-2.1749920129874683E-2</v>
      </c>
      <c r="F3467">
        <f t="shared" si="195"/>
        <v>0.67631920053214767</v>
      </c>
      <c r="G3467">
        <f>LN(F3467/参数实验室!$E$58)/参数实验室!$E$59</f>
        <v>-0.39579525757506023</v>
      </c>
      <c r="H3467">
        <f>INDEX(神经网络!$F$10:$BN$70,MATCH(ROUND(G3467*2,1)/2,神经网络!$D$10:$D$70,0),MATCH(ROUND(E3467*2,1)/2,神经网络!$F$8:$BN$8,0))</f>
        <v>-0.57495952641869152</v>
      </c>
      <c r="I3467">
        <f t="shared" si="192"/>
        <v>2289502.1090564341</v>
      </c>
      <c r="J3467">
        <f t="shared" si="193"/>
        <v>3995.4009855951308</v>
      </c>
      <c r="K3467">
        <f t="shared" si="194"/>
        <v>573.03437560107716</v>
      </c>
    </row>
    <row r="3468" spans="1:11">
      <c r="A3468" s="862">
        <v>43871</v>
      </c>
      <c r="B3468">
        <v>9895.7875889999996</v>
      </c>
      <c r="C3468">
        <v>6992.0397190000003</v>
      </c>
      <c r="D3468">
        <v>1.71347</v>
      </c>
      <c r="E3468">
        <f>LN(D3468/参数实验室!$E$53)/参数实验室!$E$55</f>
        <v>-5.7646923214975825E-2</v>
      </c>
      <c r="F3468">
        <f t="shared" si="195"/>
        <v>0.7065672798769691</v>
      </c>
      <c r="G3468">
        <f>LN(F3468/参数实验室!$E$58)/参数实验室!$E$59</f>
        <v>-0.37283117550521583</v>
      </c>
      <c r="H3468">
        <f>INDEX(神经网络!$F$10:$BN$70,MATCH(ROUND(G3468*2,1)/2,神经网络!$D$10:$D$70,0),MATCH(ROUND(E3468*2,1)/2,神经网络!$F$8:$BN$8,0))</f>
        <v>-0.5279109045672683</v>
      </c>
      <c r="I3468">
        <f t="shared" si="192"/>
        <v>2304895.2614118364</v>
      </c>
      <c r="J3468">
        <f t="shared" si="193"/>
        <v>3948.6802557758892</v>
      </c>
      <c r="K3468">
        <f t="shared" si="194"/>
        <v>583.71281342427653</v>
      </c>
    </row>
    <row r="3469" spans="1:11">
      <c r="A3469" s="862">
        <v>43872</v>
      </c>
      <c r="B3469">
        <v>9983.1255199999996</v>
      </c>
      <c r="C3469">
        <v>7008.5526410000002</v>
      </c>
      <c r="D3469">
        <v>1.7792319999999999</v>
      </c>
      <c r="E3469">
        <f>LN(D3469/参数实验室!$E$53)/参数实验室!$E$55</f>
        <v>-1.3215933841401815E-2</v>
      </c>
      <c r="F3469">
        <f t="shared" si="195"/>
        <v>0.70203991995885473</v>
      </c>
      <c r="G3469">
        <f>LN(F3469/参数实验室!$E$58)/参数实验室!$E$59</f>
        <v>-0.3762050207334412</v>
      </c>
      <c r="H3469">
        <f>INDEX(神经网络!$F$10:$BN$70,MATCH(ROUND(G3469*2,1)/2,神经网络!$D$10:$D$70,0),MATCH(ROUND(E3469*2,1)/2,神经网络!$F$8:$BN$8,0))</f>
        <v>-0.57495952641869152</v>
      </c>
      <c r="I3469">
        <f t="shared" si="192"/>
        <v>2294156.2485448308</v>
      </c>
      <c r="J3469">
        <f t="shared" si="193"/>
        <v>3983.5303938390148</v>
      </c>
      <c r="K3469">
        <f t="shared" si="194"/>
        <v>575.91031615900454</v>
      </c>
    </row>
    <row r="3470" spans="1:11">
      <c r="A3470" s="862">
        <v>43873</v>
      </c>
      <c r="B3470">
        <v>10259.481690000001</v>
      </c>
      <c r="C3470">
        <v>7015.4838259999997</v>
      </c>
      <c r="D3470">
        <v>1.792084</v>
      </c>
      <c r="E3470">
        <f>LN(D3470/参数实验室!$E$53)/参数实验室!$E$55</f>
        <v>-4.7248038801041429E-3</v>
      </c>
      <c r="F3470">
        <f t="shared" si="195"/>
        <v>0.68380489755520968</v>
      </c>
      <c r="G3470">
        <f>LN(F3470/参数实验室!$E$58)/参数实验室!$E$59</f>
        <v>-0.39001793472105717</v>
      </c>
      <c r="H3470">
        <f>INDEX(神经网络!$F$10:$BN$70,MATCH(ROUND(G3470*2,1)/2,神经网络!$D$10:$D$70,0),MATCH(ROUND(E3470*2,1)/2,神经网络!$F$8:$BN$8,0))</f>
        <v>-0.57495952641869152</v>
      </c>
      <c r="I3470">
        <f t="shared" si="192"/>
        <v>2257641.9551474666</v>
      </c>
      <c r="J3470">
        <f t="shared" si="193"/>
        <v>4093.8037947408143</v>
      </c>
      <c r="K3470">
        <f t="shared" si="194"/>
        <v>551.47781094145034</v>
      </c>
    </row>
    <row r="3471" spans="1:11">
      <c r="A3471" s="862">
        <v>43874</v>
      </c>
      <c r="B3471">
        <v>10243.17842</v>
      </c>
      <c r="C3471">
        <v>7036.7388659999997</v>
      </c>
      <c r="D3471">
        <v>1.768516</v>
      </c>
      <c r="E3471">
        <f>LN(D3471/参数实验室!$E$53)/参数实验室!$E$55</f>
        <v>-2.034286292972572E-2</v>
      </c>
      <c r="F3471">
        <f t="shared" si="195"/>
        <v>0.68696830002107878</v>
      </c>
      <c r="G3471">
        <f>LN(F3471/参数实验室!$E$58)/参数实验室!$E$59</f>
        <v>-0.38759546611060997</v>
      </c>
      <c r="H3471">
        <f>INDEX(神经网络!$F$10:$BN$70,MATCH(ROUND(G3471*2,1)/2,神经网络!$D$10:$D$70,0),MATCH(ROUND(E3471*2,1)/2,神经网络!$F$8:$BN$8,0))</f>
        <v>-0.57495952641869152</v>
      </c>
      <c r="I3471">
        <f t="shared" si="192"/>
        <v>2259704.6816171277</v>
      </c>
      <c r="J3471">
        <f t="shared" si="193"/>
        <v>4087.2983600015777</v>
      </c>
      <c r="K3471">
        <f t="shared" si="194"/>
        <v>552.86022271597892</v>
      </c>
    </row>
    <row r="3472" spans="1:11">
      <c r="A3472" s="862">
        <v>43875</v>
      </c>
      <c r="B3472">
        <v>10260.88442</v>
      </c>
      <c r="C3472">
        <v>7115.9276280000004</v>
      </c>
      <c r="D3472">
        <v>1.7883100000000001</v>
      </c>
      <c r="E3472">
        <f>LN(D3472/参数实验室!$E$53)/参数实验室!$E$55</f>
        <v>-7.2118990946123144E-3</v>
      </c>
      <c r="F3472">
        <f t="shared" si="195"/>
        <v>0.69350041738409918</v>
      </c>
      <c r="G3472">
        <f>LN(F3472/参数实验室!$E$58)/参数实验室!$E$59</f>
        <v>-0.38262840854186059</v>
      </c>
      <c r="H3472">
        <f>INDEX(神经网络!$F$10:$BN$70,MATCH(ROUND(G3472*2,1)/2,神经网络!$D$10:$D$70,0),MATCH(ROUND(E3472*2,1)/2,神经网络!$F$8:$BN$8,0))</f>
        <v>-0.57495952641869152</v>
      </c>
      <c r="I3472">
        <f t="shared" si="192"/>
        <v>2257458.8629782563</v>
      </c>
      <c r="J3472">
        <f t="shared" si="193"/>
        <v>4094.36352100872</v>
      </c>
      <c r="K3472">
        <f t="shared" si="194"/>
        <v>551.35770221548148</v>
      </c>
    </row>
    <row r="3473" spans="1:11">
      <c r="A3473" s="862">
        <v>43876</v>
      </c>
      <c r="B3473">
        <v>10213.39609</v>
      </c>
      <c r="C3473">
        <v>7201.3330749999996</v>
      </c>
      <c r="D3473">
        <v>1.7107570000000001</v>
      </c>
      <c r="E3473">
        <f>LN(D3473/参数实验室!$E$53)/参数实验室!$E$55</f>
        <v>-5.9516350224702814E-2</v>
      </c>
      <c r="F3473">
        <f t="shared" si="195"/>
        <v>0.70508702605305495</v>
      </c>
      <c r="G3473">
        <f>LN(F3473/参数实验室!$E$58)/参数实验室!$E$59</f>
        <v>-0.37393189469086702</v>
      </c>
      <c r="H3473">
        <f>INDEX(神经网络!$F$10:$BN$70,MATCH(ROUND(G3473*2,1)/2,神经网络!$D$10:$D$70,0),MATCH(ROUND(E3473*2,1)/2,神经网络!$F$8:$BN$8,0))</f>
        <v>-0.5279109045672683</v>
      </c>
      <c r="I3473">
        <f t="shared" si="192"/>
        <v>2263465.8849533061</v>
      </c>
      <c r="J3473">
        <f t="shared" si="193"/>
        <v>4075.4144248034609</v>
      </c>
      <c r="K3473">
        <f t="shared" si="194"/>
        <v>555.39526757759438</v>
      </c>
    </row>
    <row r="3474" spans="1:11">
      <c r="A3474" s="862">
        <v>43877</v>
      </c>
      <c r="B3474">
        <v>9880.5510570000006</v>
      </c>
      <c r="C3474">
        <v>7288.0926929999996</v>
      </c>
      <c r="D3474">
        <v>1.7169540000000001</v>
      </c>
      <c r="E3474">
        <f>LN(D3474/参数实验室!$E$53)/参数实验室!$E$55</f>
        <v>-5.5250565379782922E-2</v>
      </c>
      <c r="F3474">
        <f t="shared" si="195"/>
        <v>0.73762006298592619</v>
      </c>
      <c r="G3474">
        <f>LN(F3474/参数实验室!$E$58)/参数实验室!$E$59</f>
        <v>-0.35025696965218778</v>
      </c>
      <c r="H3474">
        <f>INDEX(神经网络!$F$10:$BN$70,MATCH(ROUND(G3474*2,1)/2,神经网络!$D$10:$D$70,0),MATCH(ROUND(E3474*2,1)/2,神经网络!$F$8:$BN$8,0))</f>
        <v>-0.5279109045672683</v>
      </c>
      <c r="I3474">
        <f t="shared" si="192"/>
        <v>2302406.8304159069</v>
      </c>
      <c r="J3474">
        <f t="shared" si="193"/>
        <v>3942.600477634554</v>
      </c>
      <c r="K3474">
        <f t="shared" si="194"/>
        <v>583.98177636230696</v>
      </c>
    </row>
    <row r="3475" spans="1:11">
      <c r="A3475" s="862">
        <v>43878</v>
      </c>
      <c r="B3475">
        <v>9544.7617750000009</v>
      </c>
      <c r="C3475">
        <v>7166.6820369999996</v>
      </c>
      <c r="D3475">
        <v>1.6706179999999999</v>
      </c>
      <c r="E3475">
        <f>LN(D3475/参数实验室!$E$53)/参数实验室!$E$55</f>
        <v>-8.7526458476093444E-2</v>
      </c>
      <c r="F3475">
        <f t="shared" si="195"/>
        <v>0.75084975465508663</v>
      </c>
      <c r="G3475">
        <f>LN(F3475/参数实验室!$E$58)/参数实验室!$E$59</f>
        <v>-0.34092679723747804</v>
      </c>
      <c r="H3475">
        <f>INDEX(神经网络!$F$10:$BN$70,MATCH(ROUND(G3475*2,1)/2,神经网络!$D$10:$D$70,0),MATCH(ROUND(E3475*2,1)/2,神经网络!$F$8:$BN$8,0))</f>
        <v>-0.57457815466802487</v>
      </c>
      <c r="I3475">
        <f t="shared" si="192"/>
        <v>2343714.2780591473</v>
      </c>
      <c r="J3475">
        <f t="shared" si="193"/>
        <v>3808.6116974581846</v>
      </c>
      <c r="K3475">
        <f t="shared" si="194"/>
        <v>615.37233623036718</v>
      </c>
    </row>
    <row r="3476" spans="1:11">
      <c r="A3476" s="862">
        <v>43879</v>
      </c>
      <c r="B3476">
        <v>9834.1948539999994</v>
      </c>
      <c r="C3476">
        <v>7169.0229069999996</v>
      </c>
      <c r="D3476">
        <v>1.754254</v>
      </c>
      <c r="E3476">
        <f>LN(D3476/参数实验室!$E$53)/参数实验室!$E$55</f>
        <v>-2.9895421111691679E-2</v>
      </c>
      <c r="F3476">
        <f t="shared" si="195"/>
        <v>0.72898930857405608</v>
      </c>
      <c r="G3476">
        <f>LN(F3476/参数实验室!$E$58)/参数实验室!$E$59</f>
        <v>-0.35643440002836374</v>
      </c>
      <c r="H3476">
        <f>INDEX(神经网络!$F$10:$BN$70,MATCH(ROUND(G3476*2,1)/2,神经网络!$D$10:$D$70,0),MATCH(ROUND(E3476*2,1)/2,神经网络!$F$8:$BN$8,0))</f>
        <v>-0.5279109045672683</v>
      </c>
      <c r="I3476">
        <f t="shared" si="192"/>
        <v>2302878.8749399008</v>
      </c>
      <c r="J3476">
        <f t="shared" si="193"/>
        <v>3924.1031299628717</v>
      </c>
      <c r="K3476">
        <f t="shared" si="194"/>
        <v>586.85482992433219</v>
      </c>
    </row>
    <row r="3477" spans="1:11">
      <c r="A3477" s="862">
        <v>43880</v>
      </c>
      <c r="B3477">
        <v>10131.7425</v>
      </c>
      <c r="C3477">
        <v>7225.4265809999997</v>
      </c>
      <c r="D3477">
        <v>1.6579410000000001</v>
      </c>
      <c r="E3477">
        <f>LN(D3477/参数实验室!$E$53)/参数实验室!$E$55</f>
        <v>-9.6512812141978863E-2</v>
      </c>
      <c r="F3477">
        <f t="shared" si="195"/>
        <v>0.71314747497777398</v>
      </c>
      <c r="G3477">
        <f>LN(F3477/参数实验室!$E$58)/参数实验室!$E$59</f>
        <v>-0.36796587883650467</v>
      </c>
      <c r="H3477">
        <f>INDEX(神经网络!$F$10:$BN$70,MATCH(ROUND(G3477*2,1)/2,神经网络!$D$10:$D$70,0),MATCH(ROUND(E3477*2,1)/2,神经网络!$F$8:$BN$8,0))</f>
        <v>-0.57457815466802487</v>
      </c>
      <c r="I3477">
        <f t="shared" si="192"/>
        <v>2266095.6808767761</v>
      </c>
      <c r="J3477">
        <f t="shared" si="193"/>
        <v>4042.8324887274862</v>
      </c>
      <c r="K3477">
        <f t="shared" si="194"/>
        <v>560.52178446553637</v>
      </c>
    </row>
    <row r="3478" spans="1:11">
      <c r="A3478" s="862">
        <v>43881</v>
      </c>
      <c r="B3478">
        <v>9585.9068929999994</v>
      </c>
      <c r="C3478">
        <v>7362.8249569999998</v>
      </c>
      <c r="D3478">
        <v>1.654352</v>
      </c>
      <c r="E3478">
        <f>LN(D3478/参数实验室!$E$53)/参数实验室!$E$55</f>
        <v>-9.9069431408243563E-2</v>
      </c>
      <c r="F3478">
        <f t="shared" si="195"/>
        <v>0.76808851151857316</v>
      </c>
      <c r="G3478">
        <f>LN(F3478/参数实验室!$E$58)/参数实验室!$E$59</f>
        <v>-0.32901292300480367</v>
      </c>
      <c r="H3478">
        <f>INDEX(神经网络!$F$10:$BN$70,MATCH(ROUND(G3478*2,1)/2,神经网络!$D$10:$D$70,0),MATCH(ROUND(E3478*2,1)/2,神经网络!$F$8:$BN$8,0))</f>
        <v>-0.57457815466802487</v>
      </c>
      <c r="I3478">
        <f t="shared" si="192"/>
        <v>2336242.0300352401</v>
      </c>
      <c r="J3478">
        <f t="shared" si="193"/>
        <v>3825.0296847691448</v>
      </c>
      <c r="K3478">
        <f t="shared" si="194"/>
        <v>610.77748999907203</v>
      </c>
    </row>
    <row r="3479" spans="1:11">
      <c r="A3479" s="862">
        <v>43882</v>
      </c>
      <c r="B3479">
        <v>9703.5836190000009</v>
      </c>
      <c r="C3479">
        <v>7375.4616599999999</v>
      </c>
      <c r="D3479">
        <v>1.6688130000000001</v>
      </c>
      <c r="E3479">
        <f>LN(D3479/参数实验室!$E$53)/参数实验室!$E$55</f>
        <v>-8.8801798384445935E-2</v>
      </c>
      <c r="F3479">
        <f t="shared" si="195"/>
        <v>0.76007606566697217</v>
      </c>
      <c r="G3479">
        <f>LN(F3479/参数实验室!$E$58)/参数实验室!$E$59</f>
        <v>-0.334516784565414</v>
      </c>
      <c r="H3479">
        <f>INDEX(神经网络!$F$10:$BN$70,MATCH(ROUND(G3479*2,1)/2,神经网络!$D$10:$D$70,0),MATCH(ROUND(E3479*2,1)/2,神经网络!$F$8:$BN$8,0))</f>
        <v>-0.57457815466802487</v>
      </c>
      <c r="I3479">
        <f t="shared" ref="I3479:I3542" si="196">I3478*(1+(B3479-B3478)/B3478*H3478)</f>
        <v>2319763.2781964722</v>
      </c>
      <c r="J3479">
        <f t="shared" ref="J3479:J3542" si="197">J3478*B3479/B3478</f>
        <v>3871.9858022425101</v>
      </c>
      <c r="K3479">
        <f t="shared" ref="K3479:K3542" si="198">I3479/J3479</f>
        <v>599.11461370879806</v>
      </c>
    </row>
    <row r="3480" spans="1:11">
      <c r="A3480" s="862">
        <v>43883</v>
      </c>
      <c r="B3480">
        <v>9622.7544070000004</v>
      </c>
      <c r="C3480">
        <v>7434.1176880000003</v>
      </c>
      <c r="D3480">
        <v>1.6637980000000001</v>
      </c>
      <c r="E3480">
        <f>LN(D3480/参数实验室!$E$53)/参数实验室!$E$55</f>
        <v>-9.2352448000901616E-2</v>
      </c>
      <c r="F3480">
        <f t="shared" si="195"/>
        <v>0.77255610748956738</v>
      </c>
      <c r="G3480">
        <f>LN(F3480/参数实验室!$E$58)/参数实验室!$E$59</f>
        <v>-0.32596894731841081</v>
      </c>
      <c r="H3480">
        <f>INDEX(神经网络!$F$10:$BN$70,MATCH(ROUND(G3480*2,1)/2,神经网络!$D$10:$D$70,0),MATCH(ROUND(E3480*2,1)/2,神经网络!$F$8:$BN$8,0))</f>
        <v>-0.57457815466802487</v>
      </c>
      <c r="I3480">
        <f t="shared" si="196"/>
        <v>2330865.9875676455</v>
      </c>
      <c r="J3480">
        <f t="shared" si="197"/>
        <v>3839.7328147320359</v>
      </c>
      <c r="K3480">
        <f t="shared" si="198"/>
        <v>607.03858836863105</v>
      </c>
    </row>
    <row r="3481" spans="1:11">
      <c r="A3481" s="862">
        <v>43884</v>
      </c>
      <c r="B3481">
        <v>9872.7664810000006</v>
      </c>
      <c r="C3481">
        <v>7488.0926689999997</v>
      </c>
      <c r="D3481">
        <v>1.7138409999999999</v>
      </c>
      <c r="E3481">
        <f>LN(D3481/参数实验室!$E$53)/参数实验室!$E$55</f>
        <v>-5.7391511053533052E-2</v>
      </c>
      <c r="F3481">
        <f t="shared" si="195"/>
        <v>0.75845941291235119</v>
      </c>
      <c r="G3481">
        <f>LN(F3481/参数实验室!$E$58)/参数实验室!$E$59</f>
        <v>-0.33563431796131726</v>
      </c>
      <c r="H3481">
        <f>INDEX(神经网络!$F$10:$BN$70,MATCH(ROUND(G3481*2,1)/2,神经网络!$D$10:$D$70,0),MATCH(ROUND(E3481*2,1)/2,神经网络!$F$8:$BN$8,0))</f>
        <v>-0.5279109045672683</v>
      </c>
      <c r="I3481">
        <f t="shared" si="196"/>
        <v>2296070.0938350861</v>
      </c>
      <c r="J3481">
        <f t="shared" si="197"/>
        <v>3939.4942264873521</v>
      </c>
      <c r="K3481">
        <f t="shared" si="198"/>
        <v>582.83372479577815</v>
      </c>
    </row>
    <row r="3482" spans="1:11">
      <c r="A3482" s="862">
        <v>43885</v>
      </c>
      <c r="B3482">
        <v>9731.0607880000007</v>
      </c>
      <c r="C3482">
        <v>7611.1161009999996</v>
      </c>
      <c r="D3482">
        <v>1.657654</v>
      </c>
      <c r="E3482">
        <f>LN(D3482/参数实验室!$E$53)/参数实验室!$E$55</f>
        <v>-9.6717052516250041E-2</v>
      </c>
      <c r="F3482">
        <f t="shared" si="195"/>
        <v>0.78214659910312745</v>
      </c>
      <c r="G3482">
        <f>LN(F3482/参数实验室!$E$58)/参数实验室!$E$59</f>
        <v>-0.31949353291754767</v>
      </c>
      <c r="H3482">
        <f>INDEX(神经网络!$F$10:$BN$70,MATCH(ROUND(G3482*2,1)/2,神经网络!$D$10:$D$70,0),MATCH(ROUND(E3482*2,1)/2,神经网络!$F$8:$BN$8,0))</f>
        <v>-0.47613003728201359</v>
      </c>
      <c r="I3482">
        <f t="shared" si="196"/>
        <v>2313467.8888003197</v>
      </c>
      <c r="J3482">
        <f t="shared" si="197"/>
        <v>3882.9499174015218</v>
      </c>
      <c r="K3482">
        <f t="shared" si="198"/>
        <v>595.80162969201967</v>
      </c>
    </row>
    <row r="3483" spans="1:11">
      <c r="A3483" s="862">
        <v>43886</v>
      </c>
      <c r="B3483">
        <v>9403.1411320000007</v>
      </c>
      <c r="C3483">
        <v>7608.1966080000002</v>
      </c>
      <c r="D3483">
        <v>1.6036900000000001</v>
      </c>
      <c r="E3483">
        <f>LN(D3483/参数实验室!$E$53)/参数实验室!$E$55</f>
        <v>-0.13576231433832944</v>
      </c>
      <c r="F3483">
        <f t="shared" si="195"/>
        <v>0.80911224251525993</v>
      </c>
      <c r="G3483">
        <f>LN(F3483/参数实验室!$E$58)/参数实验室!$E$59</f>
        <v>-0.30170336376342338</v>
      </c>
      <c r="H3483">
        <f>INDEX(神经网络!$F$10:$BN$70,MATCH(ROUND(G3483*2,1)/2,神经网络!$D$10:$D$70,0),MATCH(ROUND(E3483*2,1)/2,神经网络!$F$8:$BN$8,0))</f>
        <v>-0.52727718468203988</v>
      </c>
      <c r="I3483">
        <f t="shared" si="196"/>
        <v>2350586.8933085352</v>
      </c>
      <c r="J3483">
        <f t="shared" si="197"/>
        <v>3752.1013255656017</v>
      </c>
      <c r="K3483">
        <f t="shared" si="198"/>
        <v>626.47212571057139</v>
      </c>
    </row>
    <row r="3484" spans="1:11">
      <c r="A3484" s="862">
        <v>43887</v>
      </c>
      <c r="B3484">
        <v>9005.2189920000001</v>
      </c>
      <c r="C3484">
        <v>7573.4441219999999</v>
      </c>
      <c r="D3484">
        <v>1.5115190000000001</v>
      </c>
      <c r="E3484">
        <f>LN(D3484/参数实验室!$E$53)/参数实验室!$E$55</f>
        <v>-0.2055944081329151</v>
      </c>
      <c r="F3484">
        <f t="shared" si="195"/>
        <v>0.84100610198686432</v>
      </c>
      <c r="G3484">
        <f>LN(F3484/参数实验室!$E$58)/参数实验室!$E$59</f>
        <v>-0.28141184207082076</v>
      </c>
      <c r="H3484">
        <f>INDEX(神经网络!$F$10:$BN$70,MATCH(ROUND(G3484*2,1)/2,神经网络!$D$10:$D$70,0),MATCH(ROUND(E3484*2,1)/2,神经网络!$F$8:$BN$8,0))</f>
        <v>-0.57354509836182754</v>
      </c>
      <c r="I3484">
        <f t="shared" si="196"/>
        <v>2403036.2830019901</v>
      </c>
      <c r="J3484">
        <f t="shared" si="197"/>
        <v>3593.3198962531251</v>
      </c>
      <c r="K3484">
        <f t="shared" si="198"/>
        <v>668.75100252212906</v>
      </c>
    </row>
    <row r="3485" spans="1:11">
      <c r="A3485" s="862">
        <v>43888</v>
      </c>
      <c r="B3485">
        <v>8889.7570859999996</v>
      </c>
      <c r="C3485">
        <v>7549.5732250000001</v>
      </c>
      <c r="D3485">
        <v>1.509012</v>
      </c>
      <c r="E3485">
        <f>LN(D3485/参数实验室!$E$53)/参数实验室!$E$55</f>
        <v>-0.20755276715110746</v>
      </c>
      <c r="F3485">
        <f t="shared" si="195"/>
        <v>0.84924404029997813</v>
      </c>
      <c r="G3485">
        <f>LN(F3485/参数实验室!$E$58)/参数实验室!$E$59</f>
        <v>-0.27629573604880869</v>
      </c>
      <c r="H3485">
        <f>INDEX(神经网络!$F$10:$BN$70,MATCH(ROUND(G3485*2,1)/2,神经网络!$D$10:$D$70,0),MATCH(ROUND(E3485*2,1)/2,神经网络!$F$8:$BN$8,0))</f>
        <v>-0.57354509836182754</v>
      </c>
      <c r="I3485">
        <f t="shared" si="196"/>
        <v>2420707.7394416751</v>
      </c>
      <c r="J3485">
        <f t="shared" si="197"/>
        <v>3547.2475503770629</v>
      </c>
      <c r="K3485">
        <f t="shared" si="198"/>
        <v>682.41860909435559</v>
      </c>
    </row>
    <row r="3486" spans="1:11">
      <c r="A3486" s="862">
        <v>43889</v>
      </c>
      <c r="B3486">
        <v>8656.2168810000003</v>
      </c>
      <c r="C3486">
        <v>7562.674145</v>
      </c>
      <c r="D3486">
        <v>1.504354</v>
      </c>
      <c r="E3486">
        <f>LN(D3486/参数实验室!$E$53)/参数实验室!$E$55</f>
        <v>-0.21120004729385056</v>
      </c>
      <c r="F3486">
        <f t="shared" si="195"/>
        <v>0.87366966989929784</v>
      </c>
      <c r="G3486">
        <f>LN(F3486/参数实验室!$E$58)/参数实验室!$E$59</f>
        <v>-0.26141309932949114</v>
      </c>
      <c r="H3486">
        <f>INDEX(神经网络!$F$10:$BN$70,MATCH(ROUND(G3486*2,1)/2,神经网络!$D$10:$D$70,0),MATCH(ROUND(E3486*2,1)/2,神经网络!$F$8:$BN$8,0))</f>
        <v>-0.47518314929909339</v>
      </c>
      <c r="I3486">
        <f t="shared" si="196"/>
        <v>2457181.5967191821</v>
      </c>
      <c r="J3486">
        <f t="shared" si="197"/>
        <v>3454.0588488088897</v>
      </c>
      <c r="K3486">
        <f t="shared" si="198"/>
        <v>711.38961560151927</v>
      </c>
    </row>
    <row r="3487" spans="1:11">
      <c r="A3487" s="862">
        <v>43890</v>
      </c>
      <c r="B3487">
        <v>8647.1755790000007</v>
      </c>
      <c r="C3487">
        <v>7655.0817809999999</v>
      </c>
      <c r="D3487">
        <v>1.475816</v>
      </c>
      <c r="E3487">
        <f>LN(D3487/参数实验室!$E$53)/参数实验室!$E$55</f>
        <v>-0.23379528664943602</v>
      </c>
      <c r="F3487">
        <f t="shared" si="195"/>
        <v>0.88526961330479526</v>
      </c>
      <c r="G3487">
        <f>LN(F3487/参数实验室!$E$58)/参数实验室!$E$59</f>
        <v>-0.25449032999884663</v>
      </c>
      <c r="H3487">
        <f>INDEX(神经网络!$F$10:$BN$70,MATCH(ROUND(G3487*2,1)/2,神经网络!$D$10:$D$70,0),MATCH(ROUND(E3487*2,1)/2,神经网络!$F$8:$BN$8,0))</f>
        <v>-0.52573451718377562</v>
      </c>
      <c r="I3487">
        <f t="shared" si="196"/>
        <v>2458401.1509924135</v>
      </c>
      <c r="J3487">
        <f t="shared" si="197"/>
        <v>3450.4511308407323</v>
      </c>
      <c r="K3487">
        <f t="shared" si="198"/>
        <v>712.48687715609026</v>
      </c>
    </row>
    <row r="3488" spans="1:11">
      <c r="A3488" s="862">
        <v>43891</v>
      </c>
      <c r="B3488">
        <v>8590.5926940000008</v>
      </c>
      <c r="C3488">
        <v>7484.3082679999998</v>
      </c>
      <c r="D3488">
        <v>1.4692810000000001</v>
      </c>
      <c r="E3488">
        <f>LN(D3488/参数实验室!$E$53)/参数实验室!$E$55</f>
        <v>-0.23903090374646421</v>
      </c>
      <c r="F3488">
        <f t="shared" si="195"/>
        <v>0.87122140864940878</v>
      </c>
      <c r="G3488">
        <f>LN(F3488/参数实验室!$E$58)/参数实验室!$E$59</f>
        <v>-0.26288594846554086</v>
      </c>
      <c r="H3488">
        <f>INDEX(神经网络!$F$10:$BN$70,MATCH(ROUND(G3488*2,1)/2,神经网络!$D$10:$D$70,0),MATCH(ROUND(E3488*2,1)/2,神经网络!$F$8:$BN$8,0))</f>
        <v>-0.52573451718377562</v>
      </c>
      <c r="I3488">
        <f t="shared" si="196"/>
        <v>2466858.4181933333</v>
      </c>
      <c r="J3488">
        <f t="shared" si="197"/>
        <v>3427.8730673157334</v>
      </c>
      <c r="K3488">
        <f t="shared" si="198"/>
        <v>719.64695592566318</v>
      </c>
    </row>
    <row r="3489" spans="1:11">
      <c r="A3489" s="862">
        <v>43892</v>
      </c>
      <c r="B3489">
        <v>8790.1323780000002</v>
      </c>
      <c r="C3489">
        <v>7497.114654</v>
      </c>
      <c r="D3489">
        <v>1.5310919999999999</v>
      </c>
      <c r="E3489">
        <f>LN(D3489/参数实验室!$E$53)/参数实验室!$E$55</f>
        <v>-0.1904155839050542</v>
      </c>
      <c r="F3489">
        <f t="shared" si="195"/>
        <v>0.85290122282615755</v>
      </c>
      <c r="G3489">
        <f>LN(F3489/参数实验室!$E$58)/参数实验室!$E$59</f>
        <v>-0.27404035863722515</v>
      </c>
      <c r="H3489">
        <f>INDEX(神经网络!$F$10:$BN$70,MATCH(ROUND(G3489*2,1)/2,神经网络!$D$10:$D$70,0),MATCH(ROUND(E3489*2,1)/2,神经网络!$F$8:$BN$8,0))</f>
        <v>-0.47518314929909339</v>
      </c>
      <c r="I3489">
        <f t="shared" si="196"/>
        <v>2436734.1248554206</v>
      </c>
      <c r="J3489">
        <f t="shared" si="197"/>
        <v>3507.4946642192881</v>
      </c>
      <c r="K3489">
        <f t="shared" si="198"/>
        <v>694.72211881405622</v>
      </c>
    </row>
    <row r="3490" spans="1:11">
      <c r="A3490" s="862">
        <v>43893</v>
      </c>
      <c r="B3490">
        <v>8719.1296980000006</v>
      </c>
      <c r="C3490">
        <v>7447.8755709999996</v>
      </c>
      <c r="D3490">
        <v>1.5070440000000001</v>
      </c>
      <c r="E3490">
        <f>LN(D3490/参数实验室!$E$53)/参数实验室!$E$55</f>
        <v>-0.20909236370610876</v>
      </c>
      <c r="F3490">
        <f t="shared" si="195"/>
        <v>0.85419942459491083</v>
      </c>
      <c r="G3490">
        <f>LN(F3490/参数实验室!$E$58)/参数实验室!$E$59</f>
        <v>-0.27324208516759241</v>
      </c>
      <c r="H3490">
        <f>INDEX(神经网络!$F$10:$BN$70,MATCH(ROUND(G3490*2,1)/2,神经网络!$D$10:$D$70,0),MATCH(ROUND(E3490*2,1)/2,神经网络!$F$8:$BN$8,0))</f>
        <v>-0.47518314929909339</v>
      </c>
      <c r="I3490">
        <f t="shared" si="196"/>
        <v>2446087.0724903778</v>
      </c>
      <c r="J3490">
        <f t="shared" si="197"/>
        <v>3479.1627221579183</v>
      </c>
      <c r="K3490">
        <f t="shared" si="198"/>
        <v>703.06774009501203</v>
      </c>
    </row>
    <row r="3491" spans="1:11">
      <c r="A3491" s="862">
        <v>43894</v>
      </c>
      <c r="B3491">
        <v>8754.7899959999995</v>
      </c>
      <c r="C3491">
        <v>7353.5548740000004</v>
      </c>
      <c r="D3491">
        <v>1.508597</v>
      </c>
      <c r="E3491">
        <f>LN(D3491/参数实验室!$E$53)/参数实验室!$E$55</f>
        <v>-0.20787726088063643</v>
      </c>
      <c r="F3491">
        <f t="shared" si="195"/>
        <v>0.83994646100703574</v>
      </c>
      <c r="G3491">
        <f>LN(F3491/参数实验室!$E$58)/参数实验室!$E$59</f>
        <v>-0.2820735584551976</v>
      </c>
      <c r="H3491">
        <f>INDEX(神经网络!$F$10:$BN$70,MATCH(ROUND(G3491*2,1)/2,神经网络!$D$10:$D$70,0),MATCH(ROUND(E3491*2,1)/2,神经网络!$F$8:$BN$8,0))</f>
        <v>-0.57354509836182754</v>
      </c>
      <c r="I3491">
        <f t="shared" si="196"/>
        <v>2441333.2301529837</v>
      </c>
      <c r="J3491">
        <f t="shared" si="197"/>
        <v>3493.3921216232225</v>
      </c>
      <c r="K3491">
        <f t="shared" si="198"/>
        <v>698.8431716673723</v>
      </c>
    </row>
    <row r="3492" spans="1:11">
      <c r="A3492" s="862">
        <v>43895</v>
      </c>
      <c r="B3492">
        <v>9035.5889339999994</v>
      </c>
      <c r="C3492">
        <v>7201.3866740000003</v>
      </c>
      <c r="D3492">
        <v>1.560902</v>
      </c>
      <c r="E3492">
        <f>LN(D3492/参数实验室!$E$53)/参数实验室!$E$55</f>
        <v>-0.16766681149969262</v>
      </c>
      <c r="F3492">
        <f t="shared" si="195"/>
        <v>0.79700246731033952</v>
      </c>
      <c r="G3492">
        <f>LN(F3492/参数实验室!$E$58)/参数实验室!$E$59</f>
        <v>-0.30961809722897221</v>
      </c>
      <c r="H3492">
        <f>INDEX(神经网络!$F$10:$BN$70,MATCH(ROUND(G3492*2,1)/2,神经网络!$D$10:$D$70,0),MATCH(ROUND(E3492*2,1)/2,神经网络!$F$8:$BN$8,0))</f>
        <v>-0.52727718468203988</v>
      </c>
      <c r="I3492">
        <f t="shared" si="196"/>
        <v>2396423.0948953815</v>
      </c>
      <c r="J3492">
        <f t="shared" si="197"/>
        <v>3605.438304137886</v>
      </c>
      <c r="K3492">
        <f t="shared" si="198"/>
        <v>664.66900630224541</v>
      </c>
    </row>
    <row r="3493" spans="1:11">
      <c r="A3493" s="862">
        <v>43896</v>
      </c>
      <c r="B3493">
        <v>9067.8142370000005</v>
      </c>
      <c r="C3493">
        <v>7223.5447889999996</v>
      </c>
      <c r="D3493">
        <v>1.574784</v>
      </c>
      <c r="E3493">
        <f>LN(D3493/参数实验室!$E$53)/参数实验室!$E$55</f>
        <v>-0.15722096868989149</v>
      </c>
      <c r="F3493">
        <f t="shared" si="195"/>
        <v>0.7966136711893913</v>
      </c>
      <c r="G3493">
        <f>LN(F3493/参数实验室!$E$58)/参数实验室!$E$59</f>
        <v>-0.30987419556423995</v>
      </c>
      <c r="H3493">
        <f>INDEX(神经网络!$F$10:$BN$70,MATCH(ROUND(G3493*2,1)/2,神经网络!$D$10:$D$70,0),MATCH(ROUND(E3493*2,1)/2,神经网络!$F$8:$BN$8,0))</f>
        <v>-0.52727718468203988</v>
      </c>
      <c r="I3493">
        <f t="shared" si="196"/>
        <v>2391916.5570685575</v>
      </c>
      <c r="J3493">
        <f t="shared" si="197"/>
        <v>3618.2970499979879</v>
      </c>
      <c r="K3493">
        <f t="shared" si="198"/>
        <v>661.06141204462131</v>
      </c>
    </row>
    <row r="3494" spans="1:11">
      <c r="A3494" s="862">
        <v>43897</v>
      </c>
      <c r="B3494">
        <v>9111.9873449999996</v>
      </c>
      <c r="C3494">
        <v>7118.3308930000003</v>
      </c>
      <c r="D3494">
        <v>1.5321</v>
      </c>
      <c r="E3494">
        <f>LN(D3494/参数实验室!$E$53)/参数实验室!$E$55</f>
        <v>-0.18963914461372125</v>
      </c>
      <c r="F3494">
        <f t="shared" si="195"/>
        <v>0.7812050898979821</v>
      </c>
      <c r="G3494">
        <f>LN(F3494/参数实验室!$E$58)/参数实验室!$E$59</f>
        <v>-0.32012570669666268</v>
      </c>
      <c r="H3494">
        <f>INDEX(神经网络!$F$10:$BN$70,MATCH(ROUND(G3494*2,1)/2,神经网络!$D$10:$D$70,0),MATCH(ROUND(E3494*2,1)/2,神经网络!$F$8:$BN$8,0))</f>
        <v>-0.57354509836182754</v>
      </c>
      <c r="I3494">
        <f t="shared" si="196"/>
        <v>2385772.710699548</v>
      </c>
      <c r="J3494">
        <f t="shared" si="197"/>
        <v>3635.923285184133</v>
      </c>
      <c r="K3494">
        <f t="shared" si="198"/>
        <v>656.16695501283823</v>
      </c>
    </row>
    <row r="3495" spans="1:11">
      <c r="A3495" s="862">
        <v>43898</v>
      </c>
      <c r="B3495">
        <v>8497.1207310000009</v>
      </c>
      <c r="C3495">
        <v>7029.4635330000001</v>
      </c>
      <c r="D3495">
        <v>1.3973199999999999</v>
      </c>
      <c r="E3495">
        <f>LN(D3495/参数实验室!$E$53)/参数实验室!$E$55</f>
        <v>-0.2982746304050502</v>
      </c>
      <c r="F3495">
        <f t="shared" si="195"/>
        <v>0.82727593917248288</v>
      </c>
      <c r="G3495">
        <f>LN(F3495/参数实验室!$E$58)/参数实验室!$E$59</f>
        <v>-0.29005126154642658</v>
      </c>
      <c r="H3495">
        <f>INDEX(神经网络!$F$10:$BN$70,MATCH(ROUND(G3495*2,1)/2,神经网络!$D$10:$D$70,0),MATCH(ROUND(E3495*2,1)/2,神经网络!$F$8:$BN$8,0))</f>
        <v>-0.66206424912067985</v>
      </c>
      <c r="I3495">
        <f t="shared" si="196"/>
        <v>2478107.3046495146</v>
      </c>
      <c r="J3495">
        <f t="shared" si="197"/>
        <v>3390.575288695567</v>
      </c>
      <c r="K3495">
        <f t="shared" si="198"/>
        <v>730.88107287035052</v>
      </c>
    </row>
    <row r="3496" spans="1:11">
      <c r="A3496" s="862">
        <v>43899</v>
      </c>
      <c r="B3496">
        <v>7703.0705959999996</v>
      </c>
      <c r="C3496">
        <v>6979.5857569999998</v>
      </c>
      <c r="D3496">
        <v>1.362967</v>
      </c>
      <c r="E3496">
        <f>LN(D3496/参数实验室!$E$53)/参数实验室!$E$55</f>
        <v>-0.32764125484404055</v>
      </c>
      <c r="F3496">
        <f t="shared" si="195"/>
        <v>0.90607838394007623</v>
      </c>
      <c r="G3496">
        <f>LN(F3496/参数实验室!$E$58)/参数实验室!$E$59</f>
        <v>-0.24229609560178256</v>
      </c>
      <c r="H3496">
        <f>INDEX(神经网络!$F$10:$BN$70,MATCH(ROUND(G3496*2,1)/2,神经网络!$D$10:$D$70,0),MATCH(ROUND(E3496*2,1)/2,神经网络!$F$8:$BN$8,0))</f>
        <v>-0.61290635485448841</v>
      </c>
      <c r="I3496">
        <f t="shared" si="196"/>
        <v>2631426.4465151695</v>
      </c>
      <c r="J3496">
        <f t="shared" si="197"/>
        <v>3073.7283412473416</v>
      </c>
      <c r="K3496">
        <f t="shared" si="198"/>
        <v>856.10247698315368</v>
      </c>
    </row>
    <row r="3497" spans="1:11">
      <c r="A3497" s="862">
        <v>43900</v>
      </c>
      <c r="B3497">
        <v>8010.8173919999999</v>
      </c>
      <c r="C3497">
        <v>7081.6631829999997</v>
      </c>
      <c r="D3497">
        <v>1.366768</v>
      </c>
      <c r="E3497">
        <f>LN(D3497/参数实验室!$E$53)/参数实验室!$E$55</f>
        <v>-0.32435577476740085</v>
      </c>
      <c r="F3497">
        <f t="shared" si="195"/>
        <v>0.88401255907694265</v>
      </c>
      <c r="G3497">
        <f>LN(F3497/参数实验室!$E$58)/参数实验室!$E$59</f>
        <v>-0.25523613540532863</v>
      </c>
      <c r="H3497">
        <f>INDEX(神经网络!$F$10:$BN$70,MATCH(ROUND(G3497*2,1)/2,神经网络!$D$10:$D$70,0),MATCH(ROUND(E3497*2,1)/2,神经网络!$F$8:$BN$8,0))</f>
        <v>-0.57111060903130884</v>
      </c>
      <c r="I3497">
        <f t="shared" si="196"/>
        <v>2566992.4570820923</v>
      </c>
      <c r="J3497">
        <f t="shared" si="197"/>
        <v>3196.5274298710992</v>
      </c>
      <c r="K3497">
        <f t="shared" si="198"/>
        <v>803.05660232848584</v>
      </c>
    </row>
    <row r="3498" spans="1:11">
      <c r="A3498" s="862">
        <v>43901</v>
      </c>
      <c r="B3498">
        <v>7787.242201</v>
      </c>
      <c r="C3498">
        <v>7097.9499390000001</v>
      </c>
      <c r="D3498">
        <v>1.3753230000000001</v>
      </c>
      <c r="E3498">
        <f>LN(D3498/参数实验室!$E$53)/参数实验室!$E$55</f>
        <v>-0.31699436936621206</v>
      </c>
      <c r="F3498">
        <f t="shared" si="195"/>
        <v>0.9114844197459937</v>
      </c>
      <c r="G3498">
        <f>LN(F3498/参数实验室!$E$58)/参数实验室!$E$59</f>
        <v>-0.23917390569871638</v>
      </c>
      <c r="H3498">
        <f>INDEX(神经网络!$F$10:$BN$70,MATCH(ROUND(G3498*2,1)/2,神经网络!$D$10:$D$70,0),MATCH(ROUND(E3498*2,1)/2,神经网络!$F$8:$BN$8,0))</f>
        <v>-0.57111060903130884</v>
      </c>
      <c r="I3498">
        <f t="shared" si="196"/>
        <v>2607908.3090519654</v>
      </c>
      <c r="J3498">
        <f t="shared" si="197"/>
        <v>3107.3150317225823</v>
      </c>
      <c r="K3498">
        <f t="shared" si="198"/>
        <v>839.28030548168658</v>
      </c>
    </row>
    <row r="3499" spans="1:11">
      <c r="A3499" s="862">
        <v>43902</v>
      </c>
      <c r="B3499">
        <v>6070.5678770000004</v>
      </c>
      <c r="C3499">
        <v>7085.817215</v>
      </c>
      <c r="D3499">
        <v>0.87746900000000005</v>
      </c>
      <c r="E3499">
        <f>LN(D3499/参数实验室!$E$53)/参数实验室!$E$55</f>
        <v>-0.8471781487869855</v>
      </c>
      <c r="F3499">
        <f t="shared" si="195"/>
        <v>1.1672412463826569</v>
      </c>
      <c r="G3499">
        <f>LN(F3499/参数实验室!$E$58)/参数实验室!$E$59</f>
        <v>-0.10936499174503977</v>
      </c>
      <c r="H3499">
        <f>INDEX(神经网络!$F$10:$BN$70,MATCH(ROUND(G3499*2,1)/2,神经网络!$D$10:$D$70,0),MATCH(ROUND(E3499*2,1)/2,神经网络!$F$8:$BN$8,0))</f>
        <v>-0.50960322534535196</v>
      </c>
      <c r="I3499">
        <f t="shared" si="196"/>
        <v>2936243.0025335038</v>
      </c>
      <c r="J3499">
        <f t="shared" si="197"/>
        <v>2422.3166980567303</v>
      </c>
      <c r="K3499">
        <f t="shared" si="198"/>
        <v>1212.1631349398135</v>
      </c>
    </row>
    <row r="3500" spans="1:11">
      <c r="A3500" s="862">
        <v>43903</v>
      </c>
      <c r="B3500">
        <v>5251.5614159999996</v>
      </c>
      <c r="C3500">
        <v>7170.2309279999999</v>
      </c>
      <c r="D3500">
        <v>1.002308</v>
      </c>
      <c r="E3500">
        <f>LN(D3500/参数实验室!$E$53)/参数实验室!$E$55</f>
        <v>-0.69024856080378016</v>
      </c>
      <c r="F3500">
        <f t="shared" si="195"/>
        <v>1.3653521990915627</v>
      </c>
      <c r="G3500">
        <f>LN(F3500/参数实验室!$E$58)/参数实验室!$E$59</f>
        <v>-2.7083958699569002E-2</v>
      </c>
      <c r="H3500">
        <f>INDEX(神经网络!$F$10:$BN$70,MATCH(ROUND(G3500*2,1)/2,神经网络!$D$10:$D$70,0),MATCH(ROUND(E3500*2,1)/2,神经网络!$F$8:$BN$8,0))</f>
        <v>-0.44627698985993219</v>
      </c>
      <c r="I3500">
        <f t="shared" si="196"/>
        <v>3138117.8312683715</v>
      </c>
      <c r="J3500">
        <f t="shared" si="197"/>
        <v>2095.5115182953496</v>
      </c>
      <c r="K3500">
        <f t="shared" si="198"/>
        <v>1497.5426304605371</v>
      </c>
    </row>
    <row r="3501" spans="1:11">
      <c r="A3501" s="862">
        <v>43904</v>
      </c>
      <c r="B3501">
        <v>5350.7587519999997</v>
      </c>
      <c r="C3501">
        <v>7236.1882210000003</v>
      </c>
      <c r="D3501">
        <v>0.919431</v>
      </c>
      <c r="E3501">
        <f>LN(D3501/参数实验室!$E$53)/参数实验室!$E$55</f>
        <v>-0.79206789502276076</v>
      </c>
      <c r="F3501">
        <f t="shared" si="195"/>
        <v>1.3523667495372067</v>
      </c>
      <c r="G3501">
        <f>LN(F3501/参数实验室!$E$58)/参数实验室!$E$59</f>
        <v>-3.2099574879864423E-2</v>
      </c>
      <c r="H3501">
        <f>INDEX(神经网络!$F$10:$BN$70,MATCH(ROUND(G3501*2,1)/2,神经网络!$D$10:$D$70,0),MATCH(ROUND(E3501*2,1)/2,神经网络!$F$8:$BN$8,0))</f>
        <v>-0.40523701685064289</v>
      </c>
      <c r="I3501">
        <f t="shared" si="196"/>
        <v>3111664.1996193114</v>
      </c>
      <c r="J3501">
        <f t="shared" si="197"/>
        <v>2135.0938717529129</v>
      </c>
      <c r="K3501">
        <f t="shared" si="198"/>
        <v>1457.3898790991489</v>
      </c>
    </row>
    <row r="3502" spans="1:11">
      <c r="A3502" s="862">
        <v>43905</v>
      </c>
      <c r="B3502">
        <v>5356.2827070000003</v>
      </c>
      <c r="C3502">
        <v>7317.8522480000001</v>
      </c>
      <c r="D3502">
        <v>0.95864400000000005</v>
      </c>
      <c r="E3502">
        <f>LN(D3502/参数实验室!$E$53)/参数实验室!$E$55</f>
        <v>-0.74279575384800545</v>
      </c>
      <c r="F3502">
        <f t="shared" si="195"/>
        <v>1.3662184481854309</v>
      </c>
      <c r="G3502">
        <f>LN(F3502/参数实验室!$E$58)/参数实验室!$E$59</f>
        <v>-2.6751070106753736E-2</v>
      </c>
      <c r="H3502">
        <f>INDEX(神经网络!$F$10:$BN$70,MATCH(ROUND(G3502*2,1)/2,神经网络!$D$10:$D$70,0),MATCH(ROUND(E3502*2,1)/2,神经网络!$F$8:$BN$8,0))</f>
        <v>-0.43113731745738793</v>
      </c>
      <c r="I3502">
        <f t="shared" si="196"/>
        <v>3110362.4226184562</v>
      </c>
      <c r="J3502">
        <f t="shared" si="197"/>
        <v>2137.2980754957803</v>
      </c>
      <c r="K3502">
        <f t="shared" si="198"/>
        <v>1455.277791281854</v>
      </c>
    </row>
    <row r="3503" spans="1:11">
      <c r="A3503" s="862">
        <v>43906</v>
      </c>
      <c r="B3503">
        <v>5134.6039600000004</v>
      </c>
      <c r="C3503">
        <v>7436.5453010000001</v>
      </c>
      <c r="D3503">
        <v>0.90056000000000003</v>
      </c>
      <c r="E3503">
        <f>LN(D3503/参数实验室!$E$53)/参数实验室!$E$55</f>
        <v>-0.81653386365576208</v>
      </c>
      <c r="F3503">
        <f t="shared" si="195"/>
        <v>1.4483191613087916</v>
      </c>
      <c r="G3503">
        <f>LN(F3503/参数实验室!$E$58)/参数实验室!$E$59</f>
        <v>3.8778469618646824E-3</v>
      </c>
      <c r="H3503">
        <f>INDEX(神经网络!$F$10:$BN$70,MATCH(ROUND(G3503*2,1)/2,神经网络!$D$10:$D$70,0),MATCH(ROUND(E3503*2,1)/2,神经网络!$F$8:$BN$8,0))</f>
        <v>-0.30586107734412227</v>
      </c>
      <c r="I3503">
        <f t="shared" si="196"/>
        <v>3165861.6808214397</v>
      </c>
      <c r="J3503">
        <f t="shared" si="197"/>
        <v>2048.8424085231941</v>
      </c>
      <c r="K3503">
        <f t="shared" si="198"/>
        <v>1545.1953101182601</v>
      </c>
    </row>
    <row r="3504" spans="1:11">
      <c r="A3504" s="862">
        <v>43907</v>
      </c>
      <c r="B3504">
        <v>5271.8736580000004</v>
      </c>
      <c r="C3504">
        <v>7536.9277910000001</v>
      </c>
      <c r="D3504">
        <v>0.97465599999999997</v>
      </c>
      <c r="E3504">
        <f>LN(D3504/参数实验室!$E$53)/参数实验室!$E$55</f>
        <v>-0.72325337461551431</v>
      </c>
      <c r="F3504">
        <f t="shared" si="195"/>
        <v>1.429648789015042</v>
      </c>
      <c r="G3504">
        <f>LN(F3504/参数实验室!$E$58)/参数实验室!$E$59</f>
        <v>-2.9320675512128518E-3</v>
      </c>
      <c r="H3504">
        <f>INDEX(神经网络!$F$10:$BN$70,MATCH(ROUND(G3504*2,1)/2,神经网络!$D$10:$D$70,0),MATCH(ROUND(E3504*2,1)/2,神经网络!$F$8:$BN$8,0))</f>
        <v>-0.35385176516398764</v>
      </c>
      <c r="I3504">
        <f t="shared" si="196"/>
        <v>3139974.5524716335</v>
      </c>
      <c r="J3504">
        <f t="shared" si="197"/>
        <v>2103.6166386018017</v>
      </c>
      <c r="K3504">
        <f t="shared" si="198"/>
        <v>1492.6553131651694</v>
      </c>
    </row>
    <row r="3505" spans="1:11">
      <c r="A3505" s="862">
        <v>43908</v>
      </c>
      <c r="B3505">
        <v>5313.7744149999999</v>
      </c>
      <c r="C3505">
        <v>7844.4349709999997</v>
      </c>
      <c r="D3505">
        <v>0.97098799999999996</v>
      </c>
      <c r="E3505">
        <f>LN(D3505/参数实验室!$E$53)/参数实验室!$E$55</f>
        <v>-0.72770160874829626</v>
      </c>
      <c r="F3505">
        <f t="shared" si="195"/>
        <v>1.4762453876205808</v>
      </c>
      <c r="G3505">
        <f>LN(F3505/参数实验室!$E$58)/参数实验室!$E$59</f>
        <v>1.3901656011318009E-2</v>
      </c>
      <c r="H3505">
        <f>INDEX(神经网络!$F$10:$BN$70,MATCH(ROUND(G3505*2,1)/2,神经网络!$D$10:$D$70,0),MATCH(ROUND(E3505*2,1)/2,神经网络!$F$8:$BN$8,0))</f>
        <v>-0.33814091323400908</v>
      </c>
      <c r="I3505">
        <f t="shared" si="196"/>
        <v>3131143.6646028175</v>
      </c>
      <c r="J3505">
        <f t="shared" si="197"/>
        <v>2120.3361458042273</v>
      </c>
      <c r="K3505">
        <f t="shared" si="198"/>
        <v>1476.7204109588004</v>
      </c>
    </row>
    <row r="3506" spans="1:11">
      <c r="A3506" s="862">
        <v>43909</v>
      </c>
      <c r="B3506">
        <v>5849.4902510000002</v>
      </c>
      <c r="C3506">
        <v>8088.0961889999999</v>
      </c>
      <c r="D3506">
        <v>1.116125</v>
      </c>
      <c r="E3506">
        <f>LN(D3506/参数实验室!$E$53)/参数实验室!$E$55</f>
        <v>-0.56335722271970379</v>
      </c>
      <c r="F3506">
        <f t="shared" si="195"/>
        <v>1.3827010289686863</v>
      </c>
      <c r="G3506">
        <f>LN(F3506/参数实验室!$E$58)/参数实验室!$E$59</f>
        <v>-2.0456922233441633E-2</v>
      </c>
      <c r="H3506">
        <f>INDEX(神经网络!$F$10:$BN$70,MATCH(ROUND(G3506*2,1)/2,神经网络!$D$10:$D$70,0),MATCH(ROUND(E3506*2,1)/2,神经网络!$F$8:$BN$8,0))</f>
        <v>-0.30271974644066357</v>
      </c>
      <c r="I3506">
        <f t="shared" si="196"/>
        <v>3024402.4631254729</v>
      </c>
      <c r="J3506">
        <f t="shared" si="197"/>
        <v>2334.1008942180965</v>
      </c>
      <c r="K3506">
        <f t="shared" si="198"/>
        <v>1295.7462424256605</v>
      </c>
    </row>
    <row r="3507" spans="1:11">
      <c r="A3507" s="862">
        <v>43910</v>
      </c>
      <c r="B3507">
        <v>6583.0316949999997</v>
      </c>
      <c r="C3507">
        <v>8276.5157180000006</v>
      </c>
      <c r="D3507">
        <v>1.112754</v>
      </c>
      <c r="E3507">
        <f>LN(D3507/参数实验室!$E$53)/参数实验室!$E$55</f>
        <v>-0.56692578899695956</v>
      </c>
      <c r="F3507">
        <f t="shared" si="195"/>
        <v>1.25724986624115</v>
      </c>
      <c r="G3507">
        <f>LN(F3507/参数实验室!$E$58)/参数实验室!$E$59</f>
        <v>-7.0376926005607923E-2</v>
      </c>
      <c r="H3507">
        <f>INDEX(神经网络!$F$10:$BN$70,MATCH(ROUND(G3507*2,1)/2,神经网络!$D$10:$D$70,0),MATCH(ROUND(E3507*2,1)/2,神经网络!$F$8:$BN$8,0))</f>
        <v>-0.40139588355012412</v>
      </c>
      <c r="I3507">
        <f t="shared" si="196"/>
        <v>2909590.5461135344</v>
      </c>
      <c r="J3507">
        <f t="shared" si="197"/>
        <v>2626.8032780016629</v>
      </c>
      <c r="K3507">
        <f t="shared" si="198"/>
        <v>1107.654528407244</v>
      </c>
    </row>
    <row r="3508" spans="1:11">
      <c r="A3508" s="862">
        <v>43911</v>
      </c>
      <c r="B3508">
        <v>6208.0379970000004</v>
      </c>
      <c r="C3508">
        <v>8290.5925580000003</v>
      </c>
      <c r="D3508">
        <v>1.113178</v>
      </c>
      <c r="E3508">
        <f>LN(D3508/参数实验室!$E$53)/参数实验室!$E$55</f>
        <v>-0.56647634545466441</v>
      </c>
      <c r="F3508">
        <f t="shared" si="195"/>
        <v>1.3354609881586392</v>
      </c>
      <c r="G3508">
        <f>LN(F3508/参数实验室!$E$58)/参数实验室!$E$59</f>
        <v>-3.8702062158403543E-2</v>
      </c>
      <c r="H3508">
        <f>INDEX(神经网络!$F$10:$BN$70,MATCH(ROUND(G3508*2,1)/2,神经网络!$D$10:$D$70,0),MATCH(ROUND(E3508*2,1)/2,神经网络!$F$8:$BN$8,0))</f>
        <v>-0.40139588355012412</v>
      </c>
      <c r="I3508">
        <f t="shared" si="196"/>
        <v>2976118.2928584586</v>
      </c>
      <c r="J3508">
        <f t="shared" si="197"/>
        <v>2477.1709017995968</v>
      </c>
      <c r="K3508">
        <f t="shared" si="198"/>
        <v>1201.4182350908411</v>
      </c>
    </row>
    <row r="3509" spans="1:11">
      <c r="A3509" s="862">
        <v>43912</v>
      </c>
      <c r="B3509">
        <v>6073.7948720000004</v>
      </c>
      <c r="C3509">
        <v>8455.1250230000005</v>
      </c>
      <c r="D3509">
        <v>1.0512060000000001</v>
      </c>
      <c r="E3509">
        <f>LN(D3509/参数实验室!$E$53)/参数实验室!$E$55</f>
        <v>-0.63405368618266711</v>
      </c>
      <c r="F3509">
        <f t="shared" si="195"/>
        <v>1.3920662783621252</v>
      </c>
      <c r="G3509">
        <f>LN(F3509/参数实验室!$E$58)/参数实验室!$E$59</f>
        <v>-1.6913988986025849E-2</v>
      </c>
      <c r="H3509">
        <f>INDEX(神经网络!$F$10:$BN$70,MATCH(ROUND(G3509*2,1)/2,神经网络!$D$10:$D$70,0),MATCH(ROUND(E3509*2,1)/2,神经网络!$F$8:$BN$8,0))</f>
        <v>-0.35222250583248027</v>
      </c>
      <c r="I3509">
        <f t="shared" si="196"/>
        <v>3001950.4569413075</v>
      </c>
      <c r="J3509">
        <f t="shared" si="197"/>
        <v>2423.604354175799</v>
      </c>
      <c r="K3509">
        <f t="shared" si="198"/>
        <v>1238.630575889598</v>
      </c>
    </row>
    <row r="3510" spans="1:11">
      <c r="A3510" s="862">
        <v>43913</v>
      </c>
      <c r="B3510">
        <v>6213.8646829999998</v>
      </c>
      <c r="C3510">
        <v>8680.2151439999998</v>
      </c>
      <c r="D3510">
        <v>1.16909</v>
      </c>
      <c r="E3510">
        <f>LN(D3510/参数实验室!$E$53)/参数实验室!$E$55</f>
        <v>-0.50866055483125994</v>
      </c>
      <c r="F3510">
        <f t="shared" si="195"/>
        <v>1.3969108737992775</v>
      </c>
      <c r="G3510">
        <f>LN(F3510/参数实验室!$E$58)/参数实验室!$E$59</f>
        <v>-1.5090590714207361E-2</v>
      </c>
      <c r="H3510">
        <f>INDEX(神经网络!$F$10:$BN$70,MATCH(ROUND(G3510*2,1)/2,神经网络!$D$10:$D$70,0),MATCH(ROUND(E3510*2,1)/2,神经网络!$F$8:$BN$8,0))</f>
        <v>-0.25802175414888895</v>
      </c>
      <c r="I3510">
        <f t="shared" si="196"/>
        <v>2977566.4515833645</v>
      </c>
      <c r="J3510">
        <f t="shared" si="197"/>
        <v>2479.4959031961889</v>
      </c>
      <c r="K3510">
        <f t="shared" si="198"/>
        <v>1200.8757295162854</v>
      </c>
    </row>
    <row r="3511" spans="1:11">
      <c r="A3511" s="862">
        <v>43914</v>
      </c>
      <c r="B3511">
        <v>6547.2877870000002</v>
      </c>
      <c r="C3511">
        <v>8746.0630870000005</v>
      </c>
      <c r="D3511">
        <v>1.2190240000000001</v>
      </c>
      <c r="E3511">
        <f>LN(D3511/参数实验室!$E$53)/参数实验室!$E$55</f>
        <v>-0.45931752857116942</v>
      </c>
      <c r="F3511">
        <f t="shared" si="195"/>
        <v>1.3358299453959837</v>
      </c>
      <c r="G3511">
        <f>LN(F3511/参数实验室!$E$58)/参数实验室!$E$59</f>
        <v>-3.8557077052855195E-2</v>
      </c>
      <c r="H3511">
        <f>INDEX(神经网络!$F$10:$BN$70,MATCH(ROUND(G3511*2,1)/2,神经网络!$D$10:$D$70,0),MATCH(ROUND(E3511*2,1)/2,神经网络!$F$8:$BN$8,0))</f>
        <v>-0.31511370059007415</v>
      </c>
      <c r="I3511">
        <f t="shared" si="196"/>
        <v>2936342.3039538199</v>
      </c>
      <c r="J3511">
        <f t="shared" si="197"/>
        <v>2612.5405159410911</v>
      </c>
      <c r="K3511">
        <f t="shared" si="198"/>
        <v>1123.9413459951984</v>
      </c>
    </row>
    <row r="3512" spans="1:11">
      <c r="A3512" s="862">
        <v>43915</v>
      </c>
      <c r="B3512">
        <v>6643.2883300000003</v>
      </c>
      <c r="C3512">
        <v>9067.4218180000007</v>
      </c>
      <c r="D3512">
        <v>1.204059</v>
      </c>
      <c r="E3512">
        <f>LN(D3512/参数实验室!$E$53)/参数实验室!$E$55</f>
        <v>-0.47389006428197278</v>
      </c>
      <c r="F3512">
        <f t="shared" si="195"/>
        <v>1.3648996351781106</v>
      </c>
      <c r="G3512">
        <f>LN(F3512/参数实验室!$E$58)/参数实验室!$E$59</f>
        <v>-2.7257957302131743E-2</v>
      </c>
      <c r="H3512">
        <f>INDEX(神经网络!$F$10:$BN$70,MATCH(ROUND(G3512*2,1)/2,神经网络!$D$10:$D$70,0),MATCH(ROUND(E3512*2,1)/2,神经网络!$F$8:$BN$8,0))</f>
        <v>-0.31511370059007415</v>
      </c>
      <c r="I3512">
        <f t="shared" si="196"/>
        <v>2922775.2289268533</v>
      </c>
      <c r="J3512">
        <f t="shared" si="197"/>
        <v>2650.8472646741825</v>
      </c>
      <c r="K3512">
        <f t="shared" si="198"/>
        <v>1102.5815285084309</v>
      </c>
    </row>
    <row r="3513" spans="1:11">
      <c r="A3513" s="862">
        <v>43916</v>
      </c>
      <c r="B3513">
        <v>6595.1423489999997</v>
      </c>
      <c r="C3513">
        <v>8964.4819590000006</v>
      </c>
      <c r="D3513">
        <v>1.2153910000000001</v>
      </c>
      <c r="E3513">
        <f>LN(D3513/参数实验室!$E$53)/参数实验室!$E$55</f>
        <v>-0.46283874144340753</v>
      </c>
      <c r="F3513">
        <f t="shared" si="195"/>
        <v>1.3592552646508467</v>
      </c>
      <c r="G3513">
        <f>LN(F3513/参数实验室!$E$58)/参数实验室!$E$59</f>
        <v>-2.9432925349243546E-2</v>
      </c>
      <c r="H3513">
        <f>INDEX(神经网络!$F$10:$BN$70,MATCH(ROUND(G3513*2,1)/2,神经网络!$D$10:$D$70,0),MATCH(ROUND(E3513*2,1)/2,神经网络!$F$8:$BN$8,0))</f>
        <v>-0.31511370059007415</v>
      </c>
      <c r="I3513">
        <f t="shared" si="196"/>
        <v>2929450.050209946</v>
      </c>
      <c r="J3513">
        <f t="shared" si="197"/>
        <v>2631.6357483739553</v>
      </c>
      <c r="K3513">
        <f t="shared" si="198"/>
        <v>1113.1669920580784</v>
      </c>
    </row>
    <row r="3514" spans="1:11">
      <c r="A3514" s="862">
        <v>43917</v>
      </c>
      <c r="B3514">
        <v>6636.2930409999999</v>
      </c>
      <c r="C3514">
        <v>8843.6135149999991</v>
      </c>
      <c r="D3514">
        <v>1.168733</v>
      </c>
      <c r="E3514">
        <f>LN(D3514/参数实验室!$E$53)/参数实验室!$E$55</f>
        <v>-0.50902086603648944</v>
      </c>
      <c r="F3514">
        <f t="shared" si="195"/>
        <v>1.3326134726665695</v>
      </c>
      <c r="G3514">
        <f>LN(F3514/参数实验室!$E$58)/参数实验室!$E$59</f>
        <v>-3.9822368662689137E-2</v>
      </c>
      <c r="H3514">
        <f>INDEX(神经网络!$F$10:$BN$70,MATCH(ROUND(G3514*2,1)/2,神经网络!$D$10:$D$70,0),MATCH(ROUND(E3514*2,1)/2,神经网络!$F$8:$BN$8,0))</f>
        <v>-0.35841206918541058</v>
      </c>
      <c r="I3514">
        <f t="shared" si="196"/>
        <v>2923690.2641514526</v>
      </c>
      <c r="J3514">
        <f t="shared" si="197"/>
        <v>2648.0559598579343</v>
      </c>
      <c r="K3514">
        <f t="shared" si="198"/>
        <v>1104.0893049361032</v>
      </c>
    </row>
    <row r="3515" spans="1:11">
      <c r="A3515" s="862">
        <v>43918</v>
      </c>
      <c r="B3515">
        <v>6236.0389260000002</v>
      </c>
      <c r="C3515">
        <v>8924.2000410000001</v>
      </c>
      <c r="D3515">
        <v>1.1227389999999999</v>
      </c>
      <c r="E3515">
        <f>LN(D3515/参数实验室!$E$53)/参数实验室!$E$55</f>
        <v>-0.55638680320805056</v>
      </c>
      <c r="F3515">
        <f t="shared" si="195"/>
        <v>1.4310686874952325</v>
      </c>
      <c r="G3515">
        <f>LN(F3515/参数实验室!$E$58)/参数实验室!$E$59</f>
        <v>-2.4110517393327586E-3</v>
      </c>
      <c r="H3515">
        <f>INDEX(神经网络!$F$10:$BN$70,MATCH(ROUND(G3515*2,1)/2,神经网络!$D$10:$D$70,0),MATCH(ROUND(E3515*2,1)/2,神经网络!$F$8:$BN$8,0))</f>
        <v>-0.30271974644066357</v>
      </c>
      <c r="I3515">
        <f t="shared" si="196"/>
        <v>2986891.3060314832</v>
      </c>
      <c r="J3515">
        <f t="shared" si="197"/>
        <v>2488.3440110131164</v>
      </c>
      <c r="K3515">
        <f t="shared" si="198"/>
        <v>1200.3530431531394</v>
      </c>
    </row>
    <row r="3516" spans="1:11">
      <c r="A3516" s="862">
        <v>43919</v>
      </c>
      <c r="B3516">
        <v>6118.8104659999999</v>
      </c>
      <c r="C3516">
        <v>8973.0597670000006</v>
      </c>
      <c r="D3516">
        <v>1.0648839999999999</v>
      </c>
      <c r="E3516">
        <f>LN(D3516/参数实验室!$E$53)/参数实验室!$E$55</f>
        <v>-0.61880207626906825</v>
      </c>
      <c r="F3516">
        <f t="shared" si="195"/>
        <v>1.4664712719669981</v>
      </c>
      <c r="G3516">
        <f>LN(F3516/参数实验室!$E$58)/参数实验室!$E$59</f>
        <v>1.0415079778048862E-2</v>
      </c>
      <c r="H3516">
        <f>INDEX(神经网络!$F$10:$BN$70,MATCH(ROUND(G3516*2,1)/2,神经网络!$D$10:$D$70,0),MATCH(ROUND(E3516*2,1)/2,神经网络!$F$8:$BN$8,0))</f>
        <v>-0.33460621337451085</v>
      </c>
      <c r="I3516">
        <f t="shared" si="196"/>
        <v>3003888.7810712205</v>
      </c>
      <c r="J3516">
        <f t="shared" si="197"/>
        <v>2441.5667634970555</v>
      </c>
      <c r="K3516">
        <f t="shared" si="198"/>
        <v>1230.3119562328704</v>
      </c>
    </row>
    <row r="3517" spans="1:11">
      <c r="A3517" s="862">
        <v>43920</v>
      </c>
      <c r="B3517">
        <v>6379.9950820000004</v>
      </c>
      <c r="C3517">
        <v>8923.429623</v>
      </c>
      <c r="D3517">
        <v>1.161119</v>
      </c>
      <c r="E3517">
        <f>LN(D3517/参数实验室!$E$53)/参数实验室!$E$55</f>
        <v>-0.51673180490973281</v>
      </c>
      <c r="F3517">
        <f t="shared" si="195"/>
        <v>1.3986577588712943</v>
      </c>
      <c r="G3517">
        <f>LN(F3517/参数实验室!$E$58)/参数实验室!$E$59</f>
        <v>-1.4434652740467301E-2</v>
      </c>
      <c r="H3517">
        <f>INDEX(神经网络!$F$10:$BN$70,MATCH(ROUND(G3517*2,1)/2,神经网络!$D$10:$D$70,0),MATCH(ROUND(E3517*2,1)/2,神经网络!$F$8:$BN$8,0))</f>
        <v>-0.25802175414888895</v>
      </c>
      <c r="I3517">
        <f t="shared" si="196"/>
        <v>2960984.7160363733</v>
      </c>
      <c r="J3517">
        <f t="shared" si="197"/>
        <v>2545.7863141933562</v>
      </c>
      <c r="K3517">
        <f t="shared" si="198"/>
        <v>1163.0924007754259</v>
      </c>
    </row>
    <row r="3518" spans="1:11">
      <c r="A3518" s="862">
        <v>43921</v>
      </c>
      <c r="B3518">
        <v>6442.7584379999998</v>
      </c>
      <c r="C3518">
        <v>9045.2315880000006</v>
      </c>
      <c r="D3518">
        <v>1.16086</v>
      </c>
      <c r="E3518">
        <f>LN(D3518/参数实验室!$E$53)/参数实验室!$E$55</f>
        <v>-0.51699499083127298</v>
      </c>
      <c r="F3518">
        <f t="shared" si="195"/>
        <v>1.4039377193859026</v>
      </c>
      <c r="G3518">
        <f>LN(F3518/参数实验室!$E$58)/参数实验室!$E$59</f>
        <v>-1.2457048820450969E-2</v>
      </c>
      <c r="H3518">
        <f>INDEX(神经网络!$F$10:$BN$70,MATCH(ROUND(G3518*2,1)/2,神经网络!$D$10:$D$70,0),MATCH(ROUND(E3518*2,1)/2,神经网络!$F$8:$BN$8,0))</f>
        <v>-0.25802175414888895</v>
      </c>
      <c r="I3518">
        <f t="shared" si="196"/>
        <v>2953468.8625964625</v>
      </c>
      <c r="J3518">
        <f t="shared" si="197"/>
        <v>2570.8305486612544</v>
      </c>
      <c r="K3518">
        <f t="shared" si="198"/>
        <v>1148.8384032679496</v>
      </c>
    </row>
    <row r="3519" spans="1:11">
      <c r="A3519" s="862">
        <v>43922</v>
      </c>
      <c r="B3519">
        <v>6240.5411329999997</v>
      </c>
      <c r="C3519">
        <v>9021.6587710000003</v>
      </c>
      <c r="D3519">
        <v>1.2023269999999999</v>
      </c>
      <c r="E3519">
        <f>LN(D3519/参数实验室!$E$53)/参数实验室!$E$55</f>
        <v>-0.47558832297480436</v>
      </c>
      <c r="F3519">
        <f t="shared" si="195"/>
        <v>1.4456532820997594</v>
      </c>
      <c r="G3519">
        <f>LN(F3519/参数实验室!$E$58)/参数实验室!$E$59</f>
        <v>2.9108730847006233E-3</v>
      </c>
      <c r="H3519">
        <f>INDEX(神经网络!$F$10:$BN$70,MATCH(ROUND(G3519*2,1)/2,神经网络!$D$10:$D$70,0),MATCH(ROUND(E3519*2,1)/2,神经网络!$F$8:$BN$8,0))</f>
        <v>-0.25802175414888895</v>
      </c>
      <c r="I3519">
        <f t="shared" si="196"/>
        <v>2977387.4314121027</v>
      </c>
      <c r="J3519">
        <f t="shared" si="197"/>
        <v>2490.1405103547227</v>
      </c>
      <c r="K3519">
        <f t="shared" si="198"/>
        <v>1195.6704527440386</v>
      </c>
    </row>
    <row r="3520" spans="1:11">
      <c r="A3520" s="862">
        <v>43923</v>
      </c>
      <c r="B3520">
        <v>6791.7250510000003</v>
      </c>
      <c r="C3520">
        <v>9024.6511549999996</v>
      </c>
      <c r="D3520">
        <v>1.22932</v>
      </c>
      <c r="E3520">
        <f>LN(D3520/参数实验室!$E$53)/参数实验室!$E$55</f>
        <v>-0.44939505770628752</v>
      </c>
      <c r="F3520">
        <f t="shared" si="195"/>
        <v>1.3287715694072786</v>
      </c>
      <c r="G3520">
        <f>LN(F3520/参数实验室!$E$58)/参数实验室!$E$59</f>
        <v>-4.133769983617832E-2</v>
      </c>
      <c r="H3520">
        <f>INDEX(神经网络!$F$10:$BN$70,MATCH(ROUND(G3520*2,1)/2,神经网络!$D$10:$D$70,0),MATCH(ROUND(E3520*2,1)/2,神经网络!$F$8:$BN$8,0))</f>
        <v>-0.31511370059007415</v>
      </c>
      <c r="I3520">
        <f t="shared" si="196"/>
        <v>2909534.9145436063</v>
      </c>
      <c r="J3520">
        <f t="shared" si="197"/>
        <v>2710.0774314672071</v>
      </c>
      <c r="K3520">
        <f t="shared" si="198"/>
        <v>1073.5984443693237</v>
      </c>
    </row>
    <row r="3521" spans="1:11">
      <c r="A3521" s="862">
        <v>43924</v>
      </c>
      <c r="B3521">
        <v>6718.122781</v>
      </c>
      <c r="C3521">
        <v>9263.4776280000005</v>
      </c>
      <c r="D3521">
        <v>1.2220759999999999</v>
      </c>
      <c r="E3521">
        <f>LN(D3521/参数实验室!$E$53)/参数实验室!$E$55</f>
        <v>-0.45636753981471601</v>
      </c>
      <c r="F3521">
        <f t="shared" si="195"/>
        <v>1.3788788817910116</v>
      </c>
      <c r="G3521">
        <f>LN(F3521/参数实验室!$E$58)/参数实验室!$E$59</f>
        <v>-2.1909764986655214E-2</v>
      </c>
      <c r="H3521">
        <f>INDEX(神经网络!$F$10:$BN$70,MATCH(ROUND(G3521*2,1)/2,神经网络!$D$10:$D$70,0),MATCH(ROUND(E3521*2,1)/2,神经网络!$F$8:$BN$8,0))</f>
        <v>-0.20900297878912225</v>
      </c>
      <c r="I3521">
        <f t="shared" si="196"/>
        <v>2919470.6946600745</v>
      </c>
      <c r="J3521">
        <f t="shared" si="197"/>
        <v>2680.7081844299782</v>
      </c>
      <c r="K3521">
        <f t="shared" si="198"/>
        <v>1089.066953134575</v>
      </c>
    </row>
    <row r="3522" spans="1:11">
      <c r="A3522" s="862">
        <v>43925</v>
      </c>
      <c r="B3522">
        <v>6719.5079009999999</v>
      </c>
      <c r="C3522">
        <v>9307.9679749999996</v>
      </c>
      <c r="D3522">
        <v>1.2415400000000001</v>
      </c>
      <c r="E3522">
        <f>LN(D3522/参数实验室!$E$53)/参数实验室!$E$55</f>
        <v>-0.43772567766574044</v>
      </c>
      <c r="F3522">
        <f t="shared" si="195"/>
        <v>1.385215719980742</v>
      </c>
      <c r="G3522">
        <f>LN(F3522/参数实验室!$E$58)/参数实验室!$E$59</f>
        <v>-1.9503247518758048E-2</v>
      </c>
      <c r="H3522">
        <f>INDEX(神经网络!$F$10:$BN$70,MATCH(ROUND(G3522*2,1)/2,神经网络!$D$10:$D$70,0),MATCH(ROUND(E3522*2,1)/2,神经网络!$F$8:$BN$8,0))</f>
        <v>-0.20900297878912225</v>
      </c>
      <c r="I3522">
        <f t="shared" si="196"/>
        <v>2919344.8901938293</v>
      </c>
      <c r="J3522">
        <f t="shared" si="197"/>
        <v>2681.2608838434098</v>
      </c>
      <c r="K3522">
        <f t="shared" si="198"/>
        <v>1088.7955393617431</v>
      </c>
    </row>
    <row r="3523" spans="1:11">
      <c r="A3523" s="862">
        <v>43926</v>
      </c>
      <c r="B3523">
        <v>6785.9282869999997</v>
      </c>
      <c r="C3523">
        <v>9174.6001510000006</v>
      </c>
      <c r="D3523">
        <v>1.2289650000000001</v>
      </c>
      <c r="E3523">
        <f>LN(D3523/参数实验室!$E$53)/参数实验室!$E$55</f>
        <v>-0.44973579314137446</v>
      </c>
      <c r="F3523">
        <f t="shared" si="195"/>
        <v>1.3520036998587281</v>
      </c>
      <c r="G3523">
        <f>LN(F3523/参数实验室!$E$58)/参数实验室!$E$59</f>
        <v>-3.2240493512351469E-2</v>
      </c>
      <c r="H3523">
        <f>INDEX(神经网络!$F$10:$BN$70,MATCH(ROUND(G3523*2,1)/2,神经网络!$D$10:$D$70,0),MATCH(ROUND(E3523*2,1)/2,神经网络!$F$8:$BN$8,0))</f>
        <v>-0.31511370059007415</v>
      </c>
      <c r="I3523">
        <f t="shared" si="196"/>
        <v>2913313.7168964273</v>
      </c>
      <c r="J3523">
        <f t="shared" si="197"/>
        <v>2707.7643697378271</v>
      </c>
      <c r="K3523">
        <f t="shared" si="198"/>
        <v>1075.9110908821442</v>
      </c>
    </row>
    <row r="3524" spans="1:11">
      <c r="A3524" s="862">
        <v>43927</v>
      </c>
      <c r="B3524">
        <v>7132.1731559999998</v>
      </c>
      <c r="C3524">
        <v>9376.5912499999995</v>
      </c>
      <c r="D3524">
        <v>1.318703</v>
      </c>
      <c r="E3524">
        <f>LN(D3524/参数实验室!$E$53)/参数实验室!$E$55</f>
        <v>-0.36659111885347612</v>
      </c>
      <c r="F3524">
        <f t="shared" ref="F3524:F3587" si="199">C3524/B3524</f>
        <v>1.3146892321468477</v>
      </c>
      <c r="G3524">
        <f>LN(F3524/参数实验室!$E$58)/参数实验室!$E$59</f>
        <v>-4.6929794534999542E-2</v>
      </c>
      <c r="H3524">
        <f>INDEX(神经网络!$F$10:$BN$70,MATCH(ROUND(G3524*2,1)/2,神经网络!$D$10:$D$70,0),MATCH(ROUND(E3524*2,1)/2,神经网络!$F$8:$BN$8,0))</f>
        <v>-0.21281428879386982</v>
      </c>
      <c r="I3524">
        <f t="shared" si="196"/>
        <v>2866472.4513568953</v>
      </c>
      <c r="J3524">
        <f t="shared" si="197"/>
        <v>2845.9252049000311</v>
      </c>
      <c r="K3524">
        <f t="shared" si="198"/>
        <v>1007.2198828069995</v>
      </c>
    </row>
    <row r="3525" spans="1:11">
      <c r="A3525" s="862">
        <v>43928</v>
      </c>
      <c r="B3525">
        <v>7314.7142919999997</v>
      </c>
      <c r="C3525">
        <v>9310.5575379999991</v>
      </c>
      <c r="D3525">
        <v>1.2991980000000001</v>
      </c>
      <c r="E3525">
        <f>LN(D3525/参数实验室!$E$53)/参数实验室!$E$55</f>
        <v>-0.38417124341406061</v>
      </c>
      <c r="F3525">
        <f t="shared" si="199"/>
        <v>1.2728532060620366</v>
      </c>
      <c r="G3525">
        <f>LN(F3525/参数实验室!$E$58)/参数实验室!$E$59</f>
        <v>-6.3903213605835424E-2</v>
      </c>
      <c r="H3525">
        <f>INDEX(神经网络!$F$10:$BN$70,MATCH(ROUND(G3525*2,1)/2,神经网络!$D$10:$D$70,0),MATCH(ROUND(E3525*2,1)/2,神经网络!$F$8:$BN$8,0))</f>
        <v>-0.26506649628435491</v>
      </c>
      <c r="I3525">
        <f t="shared" si="196"/>
        <v>2850859.4129966116</v>
      </c>
      <c r="J3525">
        <f t="shared" si="197"/>
        <v>2918.763932803945</v>
      </c>
      <c r="K3525">
        <f t="shared" si="198"/>
        <v>976.73517921605253</v>
      </c>
    </row>
    <row r="3526" spans="1:11">
      <c r="A3526" s="862">
        <v>43929</v>
      </c>
      <c r="B3526">
        <v>7269.1182079999999</v>
      </c>
      <c r="C3526">
        <v>9355.0606810000008</v>
      </c>
      <c r="D3526">
        <v>1.3318000000000001</v>
      </c>
      <c r="E3526">
        <f>LN(D3526/参数实验室!$E$53)/参数实验室!$E$55</f>
        <v>-0.35493193265812112</v>
      </c>
      <c r="F3526">
        <f t="shared" si="199"/>
        <v>1.2869594926526748</v>
      </c>
      <c r="G3526">
        <f>LN(F3526/参数实验室!$E$58)/参数实验室!$E$59</f>
        <v>-5.8118558736813854E-2</v>
      </c>
      <c r="H3526">
        <f>INDEX(神经网络!$F$10:$BN$70,MATCH(ROUND(G3526*2,1)/2,神经网络!$D$10:$D$70,0),MATCH(ROUND(E3526*2,1)/2,神经网络!$F$8:$BN$8,0))</f>
        <v>-0.21281428879386982</v>
      </c>
      <c r="I3526">
        <f t="shared" si="196"/>
        <v>2855569.8458366445</v>
      </c>
      <c r="J3526">
        <f t="shared" si="197"/>
        <v>2900.5698926618916</v>
      </c>
      <c r="K3526">
        <f t="shared" si="198"/>
        <v>984.48579124430273</v>
      </c>
    </row>
    <row r="3527" spans="1:11">
      <c r="A3527" s="862">
        <v>43930</v>
      </c>
      <c r="B3527">
        <v>7275.0186549999999</v>
      </c>
      <c r="C3527">
        <v>9206.8021599999993</v>
      </c>
      <c r="D3527">
        <v>1.318433</v>
      </c>
      <c r="E3527">
        <f>LN(D3527/参数实验室!$E$53)/参数实验室!$E$55</f>
        <v>-0.36683269409038882</v>
      </c>
      <c r="F3527">
        <f t="shared" si="199"/>
        <v>1.2655365706412749</v>
      </c>
      <c r="G3527">
        <f>LN(F3527/参数实验室!$E$58)/参数实验室!$E$59</f>
        <v>-6.6928892603265136E-2</v>
      </c>
      <c r="H3527">
        <f>INDEX(神经网络!$F$10:$BN$70,MATCH(ROUND(G3527*2,1)/2,神经网络!$D$10:$D$70,0),MATCH(ROUND(E3527*2,1)/2,神经网络!$F$8:$BN$8,0))</f>
        <v>-0.21281428879386982</v>
      </c>
      <c r="I3527">
        <f t="shared" si="196"/>
        <v>2855076.5621493412</v>
      </c>
      <c r="J3527">
        <f t="shared" si="197"/>
        <v>2902.9243266429776</v>
      </c>
      <c r="K3527">
        <f t="shared" si="198"/>
        <v>983.51739173684598</v>
      </c>
    </row>
    <row r="3528" spans="1:11">
      <c r="A3528" s="862">
        <v>43931</v>
      </c>
      <c r="B3528">
        <v>6775.6141449999996</v>
      </c>
      <c r="C3528">
        <v>8916.8462130000007</v>
      </c>
      <c r="D3528">
        <v>1.2439359999999999</v>
      </c>
      <c r="E3528">
        <f>LN(D3528/参数实验室!$E$53)/参数实验室!$E$55</f>
        <v>-0.43545111162835459</v>
      </c>
      <c r="F3528">
        <f t="shared" si="199"/>
        <v>1.3160203668888233</v>
      </c>
      <c r="G3528">
        <f>LN(F3528/参数实验室!$E$58)/参数实验室!$E$59</f>
        <v>-4.6398643919899604E-2</v>
      </c>
      <c r="H3528">
        <f>INDEX(神经网络!$F$10:$BN$70,MATCH(ROUND(G3528*2,1)/2,神经网络!$D$10:$D$70,0),MATCH(ROUND(E3528*2,1)/2,神经网络!$F$8:$BN$8,0))</f>
        <v>-0.31511370059007415</v>
      </c>
      <c r="I3528">
        <f t="shared" si="196"/>
        <v>2896786.2453860259</v>
      </c>
      <c r="J3528">
        <f t="shared" si="197"/>
        <v>2703.6487550376951</v>
      </c>
      <c r="K3528">
        <f t="shared" si="198"/>
        <v>1071.4358660637624</v>
      </c>
    </row>
    <row r="3529" spans="1:11">
      <c r="A3529" s="862">
        <v>43932</v>
      </c>
      <c r="B3529">
        <v>6832.2711280000003</v>
      </c>
      <c r="C3529">
        <v>8867.9309969999995</v>
      </c>
      <c r="D3529">
        <v>1.2482850000000001</v>
      </c>
      <c r="E3529">
        <f>LN(D3529/参数实验室!$E$53)/参数实验室!$E$55</f>
        <v>-0.43133369823205159</v>
      </c>
      <c r="F3529">
        <f t="shared" si="199"/>
        <v>1.2979477586387727</v>
      </c>
      <c r="G3529">
        <f>LN(F3529/参数实验室!$E$58)/参数实验室!$E$59</f>
        <v>-5.3656293744088826E-2</v>
      </c>
      <c r="H3529">
        <f>INDEX(神经网络!$F$10:$BN$70,MATCH(ROUND(G3529*2,1)/2,神经网络!$D$10:$D$70,0),MATCH(ROUND(E3529*2,1)/2,神经网络!$F$8:$BN$8,0))</f>
        <v>-0.31511370059007415</v>
      </c>
      <c r="I3529">
        <f t="shared" si="196"/>
        <v>2889153.3639898701</v>
      </c>
      <c r="J3529">
        <f t="shared" si="197"/>
        <v>2726.2563856190768</v>
      </c>
      <c r="K3529">
        <f t="shared" si="198"/>
        <v>1059.7511588528762</v>
      </c>
    </row>
    <row r="3530" spans="1:11">
      <c r="A3530" s="862">
        <v>43933</v>
      </c>
      <c r="B3530">
        <v>7013.7190650000002</v>
      </c>
      <c r="C3530">
        <v>8692.0092380000006</v>
      </c>
      <c r="D3530">
        <v>1.265541</v>
      </c>
      <c r="E3530">
        <f>LN(D3530/参数实验室!$E$53)/参数实验室!$E$55</f>
        <v>-0.4151367603820153</v>
      </c>
      <c r="F3530">
        <f t="shared" si="199"/>
        <v>1.2392867688948417</v>
      </c>
      <c r="G3530">
        <f>LN(F3530/参数实验室!$E$58)/参数实验室!$E$59</f>
        <v>-7.7929923097590004E-2</v>
      </c>
      <c r="H3530">
        <f>INDEX(神经网络!$F$10:$BN$70,MATCH(ROUND(G3530*2,1)/2,神经网络!$D$10:$D$70,0),MATCH(ROUND(E3530*2,1)/2,神经网络!$F$8:$BN$8,0))</f>
        <v>-0.36794061526089811</v>
      </c>
      <c r="I3530">
        <f t="shared" si="196"/>
        <v>2864975.1161854127</v>
      </c>
      <c r="J3530">
        <f t="shared" si="197"/>
        <v>2798.658898288164</v>
      </c>
      <c r="K3530">
        <f t="shared" si="198"/>
        <v>1023.6957129494459</v>
      </c>
    </row>
    <row r="3531" spans="1:11">
      <c r="A3531" s="862">
        <v>43934</v>
      </c>
      <c r="B3531">
        <v>6767.6891020000003</v>
      </c>
      <c r="C3531">
        <v>8429.6959380000008</v>
      </c>
      <c r="D3531">
        <v>1.2450019999999999</v>
      </c>
      <c r="E3531">
        <f>LN(D3531/参数实验室!$E$53)/参数实验室!$E$55</f>
        <v>-0.43444054645158259</v>
      </c>
      <c r="F3531">
        <f t="shared" si="199"/>
        <v>1.2455796669957608</v>
      </c>
      <c r="G3531">
        <f>LN(F3531/参数实验室!$E$58)/参数实验室!$E$59</f>
        <v>-7.527154273215686E-2</v>
      </c>
      <c r="H3531">
        <f>INDEX(神经网络!$F$10:$BN$70,MATCH(ROUND(G3531*2,1)/2,神经网络!$D$10:$D$70,0),MATCH(ROUND(E3531*2,1)/2,神经网络!$F$8:$BN$8,0))</f>
        <v>-0.41726090965651258</v>
      </c>
      <c r="I3531">
        <f t="shared" si="196"/>
        <v>2901952.673559146</v>
      </c>
      <c r="J3531">
        <f t="shared" si="197"/>
        <v>2700.4864538525871</v>
      </c>
      <c r="K3531">
        <f t="shared" si="198"/>
        <v>1074.6036772075422</v>
      </c>
    </row>
    <row r="3532" spans="1:11">
      <c r="A3532" s="862">
        <v>43935</v>
      </c>
      <c r="B3532">
        <v>6897.2892730000003</v>
      </c>
      <c r="C3532">
        <v>8143.0901839999997</v>
      </c>
      <c r="D3532">
        <v>1.2472730000000001</v>
      </c>
      <c r="E3532">
        <f>LN(D3532/参数实验室!$E$53)/参数实验室!$E$55</f>
        <v>-0.43229052660337774</v>
      </c>
      <c r="F3532">
        <f t="shared" si="199"/>
        <v>1.1806218155698918</v>
      </c>
      <c r="G3532">
        <f>LN(F3532/参数实验室!$E$58)/参数实验室!$E$59</f>
        <v>-0.10338259695908515</v>
      </c>
      <c r="H3532">
        <f>INDEX(神经网络!$F$10:$BN$70,MATCH(ROUND(G3532*2,1)/2,神经网络!$D$10:$D$70,0),MATCH(ROUND(E3532*2,1)/2,神经网络!$F$8:$BN$8,0))</f>
        <v>-0.41726090965651258</v>
      </c>
      <c r="I3532">
        <f t="shared" si="196"/>
        <v>2878764.6784053613</v>
      </c>
      <c r="J3532">
        <f t="shared" si="197"/>
        <v>2752.2003403694857</v>
      </c>
      <c r="K3532">
        <f t="shared" si="198"/>
        <v>1045.9866006770728</v>
      </c>
    </row>
    <row r="3533" spans="1:11">
      <c r="A3533" s="862">
        <v>43936</v>
      </c>
      <c r="B3533">
        <v>6709.430147</v>
      </c>
      <c r="C3533">
        <v>7863.898416</v>
      </c>
      <c r="D3533">
        <v>1.2025250000000001</v>
      </c>
      <c r="E3533">
        <f>LN(D3533/参数实验室!$E$53)/参数实验室!$E$55</f>
        <v>-0.47539405643130456</v>
      </c>
      <c r="F3533">
        <f t="shared" si="199"/>
        <v>1.1720665158897585</v>
      </c>
      <c r="G3533">
        <f>LN(F3533/参数实验室!$E$58)/参数实验室!$E$59</f>
        <v>-0.10719976505501287</v>
      </c>
      <c r="H3533">
        <f>INDEX(神经网络!$F$10:$BN$70,MATCH(ROUND(G3533*2,1)/2,神经网络!$D$10:$D$70,0),MATCH(ROUND(E3533*2,1)/2,神经网络!$F$8:$BN$8,0))</f>
        <v>-0.45643122421880272</v>
      </c>
      <c r="I3533">
        <f t="shared" si="196"/>
        <v>2911481.2451385278</v>
      </c>
      <c r="J3533">
        <f t="shared" si="197"/>
        <v>2677.2395941901636</v>
      </c>
      <c r="K3533">
        <f t="shared" si="198"/>
        <v>1087.4937198212249</v>
      </c>
    </row>
    <row r="3534" spans="1:11">
      <c r="A3534" s="862">
        <v>43937</v>
      </c>
      <c r="B3534">
        <v>7039.3457959999996</v>
      </c>
      <c r="C3534">
        <v>7698.0348329999997</v>
      </c>
      <c r="D3534">
        <v>1.293291</v>
      </c>
      <c r="E3534">
        <f>LN(D3534/参数实验室!$E$53)/参数实验室!$E$55</f>
        <v>-0.38954740082255501</v>
      </c>
      <c r="F3534">
        <f t="shared" si="199"/>
        <v>1.0935724790468868</v>
      </c>
      <c r="G3534">
        <f>LN(F3534/参数实验室!$E$58)/参数实验室!$E$59</f>
        <v>-0.14358191413765128</v>
      </c>
      <c r="H3534">
        <f>INDEX(神经网络!$F$10:$BN$70,MATCH(ROUND(G3534*2,1)/2,神经网络!$D$10:$D$70,0),MATCH(ROUND(E3534*2,1)/2,神经网络!$F$8:$BN$8,0))</f>
        <v>-0.46789075911576716</v>
      </c>
      <c r="I3534">
        <f t="shared" si="196"/>
        <v>2846137.1085595889</v>
      </c>
      <c r="J3534">
        <f t="shared" si="197"/>
        <v>2808.8846398786832</v>
      </c>
      <c r="K3534">
        <f t="shared" si="198"/>
        <v>1013.2623704626455</v>
      </c>
    </row>
    <row r="3535" spans="1:11">
      <c r="A3535" s="862">
        <v>43938</v>
      </c>
      <c r="B3535">
        <v>7046.0371359999999</v>
      </c>
      <c r="C3535">
        <v>7557.2649380000003</v>
      </c>
      <c r="D3535">
        <v>1.2848299999999999</v>
      </c>
      <c r="E3535">
        <f>LN(D3535/参数实验室!$E$53)/参数实验室!$E$55</f>
        <v>-0.39729096913002726</v>
      </c>
      <c r="F3535">
        <f t="shared" si="199"/>
        <v>1.0725553658223013</v>
      </c>
      <c r="G3535">
        <f>LN(F3535/参数实验室!$E$58)/参数实验室!$E$59</f>
        <v>-0.15376715140209163</v>
      </c>
      <c r="H3535">
        <f>INDEX(神经网络!$F$10:$BN$70,MATCH(ROUND(G3535*2,1)/2,神经网络!$D$10:$D$70,0),MATCH(ROUND(E3535*2,1)/2,神经网络!$F$8:$BN$8,0))</f>
        <v>-0.46789075911576716</v>
      </c>
      <c r="I3535">
        <f t="shared" si="196"/>
        <v>2844871.261947019</v>
      </c>
      <c r="J3535">
        <f t="shared" si="197"/>
        <v>2811.5546610270812</v>
      </c>
      <c r="K3535">
        <f t="shared" si="198"/>
        <v>1011.8498855390444</v>
      </c>
    </row>
    <row r="3536" spans="1:11">
      <c r="A3536" s="862">
        <v>43939</v>
      </c>
      <c r="B3536">
        <v>7226.9212029999999</v>
      </c>
      <c r="C3536">
        <v>7299.3639110000004</v>
      </c>
      <c r="D3536">
        <v>1.317393</v>
      </c>
      <c r="E3536">
        <f>LN(D3536/参数实验室!$E$53)/参数实验室!$E$55</f>
        <v>-0.3677636686216374</v>
      </c>
      <c r="F3536">
        <f t="shared" si="199"/>
        <v>1.0100240068993596</v>
      </c>
      <c r="G3536">
        <f>LN(F3536/参数实验室!$E$58)/参数实验室!$E$59</f>
        <v>-0.18529507805883172</v>
      </c>
      <c r="H3536">
        <f>INDEX(神经网络!$F$10:$BN$70,MATCH(ROUND(G3536*2,1)/2,神经网络!$D$10:$D$70,0),MATCH(ROUND(E3536*2,1)/2,神经网络!$F$8:$BN$8,0))</f>
        <v>-0.52216762790515436</v>
      </c>
      <c r="I3536">
        <f t="shared" si="196"/>
        <v>2810699.8855307451</v>
      </c>
      <c r="J3536">
        <f t="shared" si="197"/>
        <v>2883.7321746937341</v>
      </c>
      <c r="K3536">
        <f t="shared" si="198"/>
        <v>974.6743855744005</v>
      </c>
    </row>
    <row r="3537" spans="1:11">
      <c r="A3537" s="862">
        <v>43940</v>
      </c>
      <c r="B3537">
        <v>7108.1329830000004</v>
      </c>
      <c r="C3537">
        <v>7091.2911569999997</v>
      </c>
      <c r="D3537">
        <v>1.296996</v>
      </c>
      <c r="E3537">
        <f>LN(D3537/参数实验室!$E$53)/参数实验室!$E$55</f>
        <v>-0.38617249391087943</v>
      </c>
      <c r="F3537">
        <f t="shared" si="199"/>
        <v>0.99763062592662799</v>
      </c>
      <c r="G3537">
        <f>LN(F3537/参数实验室!$E$58)/参数实验室!$E$59</f>
        <v>-0.19177507579448907</v>
      </c>
      <c r="H3537">
        <f>INDEX(神经网络!$F$10:$BN$70,MATCH(ROUND(G3537*2,1)/2,神经网络!$D$10:$D$70,0),MATCH(ROUND(E3537*2,1)/2,神经网络!$F$8:$BN$8,0))</f>
        <v>-0.56552955144251094</v>
      </c>
      <c r="I3537">
        <f t="shared" si="196"/>
        <v>2834823.6164192846</v>
      </c>
      <c r="J3537">
        <f t="shared" si="197"/>
        <v>2836.332541798</v>
      </c>
      <c r="K3537">
        <f t="shared" si="198"/>
        <v>999.46800124580636</v>
      </c>
    </row>
    <row r="3538" spans="1:11">
      <c r="A3538" s="862">
        <v>43941</v>
      </c>
      <c r="B3538">
        <v>7063.7397069999997</v>
      </c>
      <c r="C3538">
        <v>6919.0227919999998</v>
      </c>
      <c r="D3538">
        <v>1.2439720000000001</v>
      </c>
      <c r="E3538">
        <f>LN(D3538/参数实验室!$E$53)/参数实验室!$E$55</f>
        <v>-0.43541696959674719</v>
      </c>
      <c r="F3538">
        <f t="shared" si="199"/>
        <v>0.97951270559182857</v>
      </c>
      <c r="G3538">
        <f>LN(F3538/参数实验室!$E$58)/参数实验室!$E$59</f>
        <v>-0.20139454017626165</v>
      </c>
      <c r="H3538">
        <f>INDEX(神经网络!$F$10:$BN$70,MATCH(ROUND(G3538*2,1)/2,神经网络!$D$10:$D$70,0),MATCH(ROUND(E3538*2,1)/2,神经网络!$F$8:$BN$8,0))</f>
        <v>-0.60437884992240587</v>
      </c>
      <c r="I3538">
        <f t="shared" si="196"/>
        <v>2844836.127195864</v>
      </c>
      <c r="J3538">
        <f t="shared" si="197"/>
        <v>2818.6184537727813</v>
      </c>
      <c r="K3538">
        <f t="shared" si="198"/>
        <v>1009.3016042621838</v>
      </c>
    </row>
    <row r="3539" spans="1:11">
      <c r="A3539" s="862">
        <v>43942</v>
      </c>
      <c r="B3539">
        <v>6836.9211260000002</v>
      </c>
      <c r="C3539">
        <v>6820.0353169999998</v>
      </c>
      <c r="D3539">
        <v>1.247384</v>
      </c>
      <c r="E3539">
        <f>LN(D3539/参数实验室!$E$53)/参数实验室!$E$55</f>
        <v>-0.43218554013817034</v>
      </c>
      <c r="F3539">
        <f t="shared" si="199"/>
        <v>0.99753020274933613</v>
      </c>
      <c r="G3539">
        <f>LN(F3539/参数实验室!$E$58)/参数实验室!$E$59</f>
        <v>-0.19182791114481038</v>
      </c>
      <c r="H3539">
        <f>INDEX(神经网络!$F$10:$BN$70,MATCH(ROUND(G3539*2,1)/2,神经网络!$D$10:$D$70,0),MATCH(ROUND(E3539*2,1)/2,神经网络!$F$8:$BN$8,0))</f>
        <v>-0.60437884992240587</v>
      </c>
      <c r="I3539">
        <f t="shared" si="196"/>
        <v>2900045.2000697013</v>
      </c>
      <c r="J3539">
        <f t="shared" si="197"/>
        <v>2728.1118574677662</v>
      </c>
      <c r="K3539">
        <f t="shared" si="198"/>
        <v>1063.022834687403</v>
      </c>
    </row>
    <row r="3540" spans="1:11">
      <c r="A3540" s="862">
        <v>43943</v>
      </c>
      <c r="B3540">
        <v>7108.1902980000004</v>
      </c>
      <c r="C3540">
        <v>6736.1105509999998</v>
      </c>
      <c r="D3540">
        <v>1.293015</v>
      </c>
      <c r="E3540">
        <f>LN(D3540/参数实验室!$E$53)/参数实验室!$E$55</f>
        <v>-0.38979919770704757</v>
      </c>
      <c r="F3540">
        <f t="shared" si="199"/>
        <v>0.9476547853390066</v>
      </c>
      <c r="G3540">
        <f>LN(F3540/参数实验室!$E$58)/参数实验室!$E$59</f>
        <v>-0.21874879888507545</v>
      </c>
      <c r="H3540">
        <f>INDEX(神经网络!$F$10:$BN$70,MATCH(ROUND(G3540*2,1)/2,神经网络!$D$10:$D$70,0),MATCH(ROUND(E3540*2,1)/2,神经网络!$F$8:$BN$8,0))</f>
        <v>-0.56552955144251094</v>
      </c>
      <c r="I3540">
        <f t="shared" si="196"/>
        <v>2830502.1239805315</v>
      </c>
      <c r="J3540">
        <f t="shared" si="197"/>
        <v>2836.3554119947203</v>
      </c>
      <c r="K3540">
        <f t="shared" si="198"/>
        <v>997.93633478038907</v>
      </c>
    </row>
    <row r="3541" spans="1:11">
      <c r="A3541" s="862">
        <v>43944</v>
      </c>
      <c r="B3541">
        <v>7533.9501380000002</v>
      </c>
      <c r="C3541">
        <v>6693.5558110000002</v>
      </c>
      <c r="D3541">
        <v>1.357982</v>
      </c>
      <c r="E3541">
        <f>LN(D3541/参数实验室!$E$53)/参数实验室!$E$55</f>
        <v>-0.33196406758415103</v>
      </c>
      <c r="F3541">
        <f t="shared" si="199"/>
        <v>0.88845236408438788</v>
      </c>
      <c r="G3541">
        <f>LN(F3541/参数实验室!$E$58)/参数实验室!$E$59</f>
        <v>-0.25260674121889082</v>
      </c>
      <c r="H3541">
        <f>INDEX(神经网络!$F$10:$BN$70,MATCH(ROUND(G3541*2,1)/2,神经网络!$D$10:$D$70,0),MATCH(ROUND(E3541*2,1)/2,神经网络!$F$8:$BN$8,0))</f>
        <v>-0.61290635485448841</v>
      </c>
      <c r="I3541">
        <f t="shared" si="196"/>
        <v>2734622.9162483024</v>
      </c>
      <c r="J3541">
        <f t="shared" si="197"/>
        <v>3006.2448178444461</v>
      </c>
      <c r="K3541">
        <f t="shared" si="198"/>
        <v>909.64744455147093</v>
      </c>
    </row>
    <row r="3542" spans="1:11">
      <c r="A3542" s="862">
        <v>43945</v>
      </c>
      <c r="B3542">
        <v>7502.819426</v>
      </c>
      <c r="C3542">
        <v>6469.7686949999998</v>
      </c>
      <c r="D3542">
        <v>1.3603769999999999</v>
      </c>
      <c r="E3542">
        <f>LN(D3542/参数实验室!$E$53)/参数实验室!$E$55</f>
        <v>-0.32988523270589742</v>
      </c>
      <c r="F3542">
        <f t="shared" si="199"/>
        <v>0.86231166281036919</v>
      </c>
      <c r="G3542">
        <f>LN(F3542/参数实验室!$E$58)/参数实验室!$E$59</f>
        <v>-0.26828112364915729</v>
      </c>
      <c r="H3542">
        <f>INDEX(神经网络!$F$10:$BN$70,MATCH(ROUND(G3542*2,1)/2,神经网络!$D$10:$D$70,0),MATCH(ROUND(E3542*2,1)/2,神经网络!$F$8:$BN$8,0))</f>
        <v>-0.61290635485448841</v>
      </c>
      <c r="I3542">
        <f t="shared" si="196"/>
        <v>2741548.5239152294</v>
      </c>
      <c r="J3542">
        <f t="shared" si="197"/>
        <v>2993.8228426638866</v>
      </c>
      <c r="K3542">
        <f t="shared" si="198"/>
        <v>915.73505447497189</v>
      </c>
    </row>
    <row r="3543" spans="1:11">
      <c r="A3543" s="862">
        <v>43946</v>
      </c>
      <c r="B3543">
        <v>7539.9455900000003</v>
      </c>
      <c r="C3543">
        <v>6574.6668589999999</v>
      </c>
      <c r="D3543">
        <v>1.3657330000000001</v>
      </c>
      <c r="E3543">
        <f>LN(D3543/参数实验室!$E$53)/参数实验室!$E$55</f>
        <v>-0.32524949423239308</v>
      </c>
      <c r="F3543">
        <f t="shared" si="199"/>
        <v>0.87197802431356797</v>
      </c>
      <c r="G3543">
        <f>LN(F3543/参数实验室!$E$58)/参数实验室!$E$59</f>
        <v>-0.26243033471553501</v>
      </c>
      <c r="H3543">
        <f>INDEX(神经网络!$F$10:$BN$70,MATCH(ROUND(G3543*2,1)/2,神经网络!$D$10:$D$70,0),MATCH(ROUND(E3543*2,1)/2,神经网络!$F$8:$BN$8,0))</f>
        <v>-0.61290635485448841</v>
      </c>
      <c r="I3543">
        <f t="shared" ref="I3543:I3606" si="200">I3542*(1+(B3543-B3542)/B3542*H3542)</f>
        <v>2733233.8418781976</v>
      </c>
      <c r="J3543">
        <f t="shared" ref="J3543:J3606" si="201">J3542*B3543/B3542</f>
        <v>3008.6371613263505</v>
      </c>
      <c r="K3543">
        <f t="shared" ref="K3543:K3606" si="202">I3543/J3543</f>
        <v>908.46243508913449</v>
      </c>
    </row>
    <row r="3544" spans="1:11">
      <c r="A3544" s="862">
        <v>43947</v>
      </c>
      <c r="B3544">
        <v>7550.592971</v>
      </c>
      <c r="C3544">
        <v>6655.3230460000004</v>
      </c>
      <c r="D3544">
        <v>1.391824</v>
      </c>
      <c r="E3544">
        <f>LN(D3544/参数实验室!$E$53)/参数实验室!$E$55</f>
        <v>-0.30292403697634512</v>
      </c>
      <c r="F3544">
        <f t="shared" si="199"/>
        <v>0.88143051433993136</v>
      </c>
      <c r="G3544">
        <f>LN(F3544/参数实验室!$E$58)/参数实验室!$E$59</f>
        <v>-0.25677138466521232</v>
      </c>
      <c r="H3544">
        <f>INDEX(神经网络!$F$10:$BN$70,MATCH(ROUND(G3544*2,1)/2,神经网络!$D$10:$D$70,0),MATCH(ROUND(E3544*2,1)/2,神经网络!$F$8:$BN$8,0))</f>
        <v>-0.57111060903130884</v>
      </c>
      <c r="I3544">
        <f t="shared" si="200"/>
        <v>2730868.2190816649</v>
      </c>
      <c r="J3544">
        <f t="shared" si="201"/>
        <v>3012.8857471768752</v>
      </c>
      <c r="K3544">
        <f t="shared" si="202"/>
        <v>906.39620889724563</v>
      </c>
    </row>
    <row r="3545" spans="1:11">
      <c r="A3545" s="862">
        <v>43948</v>
      </c>
      <c r="B3545">
        <v>7679.8506600000001</v>
      </c>
      <c r="C3545">
        <v>6630.9687050000002</v>
      </c>
      <c r="D3545">
        <v>1.405926</v>
      </c>
      <c r="E3545">
        <f>LN(D3545/参数实验室!$E$53)/参数实验室!$E$55</f>
        <v>-0.29103089345515032</v>
      </c>
      <c r="F3545">
        <f t="shared" si="199"/>
        <v>0.86342417301640606</v>
      </c>
      <c r="G3545">
        <f>LN(F3545/参数实验室!$E$58)/参数实验室!$E$59</f>
        <v>-0.26760442035729382</v>
      </c>
      <c r="H3545">
        <f>INDEX(神经网络!$F$10:$BN$70,MATCH(ROUND(G3545*2,1)/2,神经网络!$D$10:$D$70,0),MATCH(ROUND(E3545*2,1)/2,神经网络!$F$8:$BN$8,0))</f>
        <v>-0.57111060903130884</v>
      </c>
      <c r="I3545">
        <f t="shared" si="200"/>
        <v>2704169.1389662889</v>
      </c>
      <c r="J3545">
        <f t="shared" si="201"/>
        <v>3064.4629743425908</v>
      </c>
      <c r="K3545">
        <f t="shared" si="202"/>
        <v>882.42839336194152</v>
      </c>
    </row>
    <row r="3546" spans="1:11">
      <c r="A3546" s="862">
        <v>43949</v>
      </c>
      <c r="B3546">
        <v>7721.4785819999997</v>
      </c>
      <c r="C3546">
        <v>6620.0325640000001</v>
      </c>
      <c r="D3546">
        <v>1.404166</v>
      </c>
      <c r="E3546">
        <f>LN(D3546/参数实验室!$E$53)/参数实验室!$E$55</f>
        <v>-0.29250868562771198</v>
      </c>
      <c r="F3546">
        <f t="shared" si="199"/>
        <v>0.8573529659762773</v>
      </c>
      <c r="G3546">
        <f>LN(F3546/参数实验室!$E$58)/参数实验室!$E$59</f>
        <v>-0.27130799208795947</v>
      </c>
      <c r="H3546">
        <f>INDEX(神经网络!$F$10:$BN$70,MATCH(ROUND(G3546*2,1)/2,神经网络!$D$10:$D$70,0),MATCH(ROUND(E3546*2,1)/2,神经网络!$F$8:$BN$8,0))</f>
        <v>-0.57111060903130884</v>
      </c>
      <c r="I3546">
        <f t="shared" si="200"/>
        <v>2695797.9713661512</v>
      </c>
      <c r="J3546">
        <f t="shared" si="201"/>
        <v>3081.073613183818</v>
      </c>
      <c r="K3546">
        <f t="shared" si="202"/>
        <v>874.95409386874621</v>
      </c>
    </row>
    <row r="3547" spans="1:11">
      <c r="A3547" s="862">
        <v>43950</v>
      </c>
      <c r="B3547">
        <v>8371.8674649999994</v>
      </c>
      <c r="C3547">
        <v>6630.8687449999998</v>
      </c>
      <c r="D3547">
        <v>1.5712489999999999</v>
      </c>
      <c r="E3547">
        <f>LN(D3547/参数实验室!$E$53)/参数实验室!$E$55</f>
        <v>-0.1598721992857452</v>
      </c>
      <c r="F3547">
        <f t="shared" si="199"/>
        <v>0.79204177236697337</v>
      </c>
      <c r="G3547">
        <f>LN(F3547/参数实验室!$E$58)/参数实验室!$E$59</f>
        <v>-0.31289509756748962</v>
      </c>
      <c r="H3547">
        <f>INDEX(神经网络!$F$10:$BN$70,MATCH(ROUND(G3547*2,1)/2,神经网络!$D$10:$D$70,0),MATCH(ROUND(E3547*2,1)/2,神经网络!$F$8:$BN$8,0))</f>
        <v>-0.52727718468203988</v>
      </c>
      <c r="I3547">
        <f t="shared" si="200"/>
        <v>2566115.8195621339</v>
      </c>
      <c r="J3547">
        <f t="shared" si="201"/>
        <v>3340.5959319260855</v>
      </c>
      <c r="K3547">
        <f t="shared" si="202"/>
        <v>768.16109216854306</v>
      </c>
    </row>
    <row r="3548" spans="1:11">
      <c r="A3548" s="862">
        <v>43951</v>
      </c>
      <c r="B3548">
        <v>8805.3200219999999</v>
      </c>
      <c r="C3548">
        <v>6739.1863439999997</v>
      </c>
      <c r="D3548">
        <v>1.5478369999999999</v>
      </c>
      <c r="E3548">
        <f>LN(D3548/参数实验室!$E$53)/参数实验室!$E$55</f>
        <v>-0.17758309387650775</v>
      </c>
      <c r="F3548">
        <f t="shared" si="199"/>
        <v>0.76535393684297826</v>
      </c>
      <c r="G3548">
        <f>LN(F3548/参数实验室!$E$58)/参数实验室!$E$59</f>
        <v>-0.33088486035407949</v>
      </c>
      <c r="H3548">
        <f>INDEX(神经网络!$F$10:$BN$70,MATCH(ROUND(G3548*2,1)/2,神经网络!$D$10:$D$70,0),MATCH(ROUND(E3548*2,1)/2,神经网络!$F$8:$BN$8,0))</f>
        <v>-0.66455812379605261</v>
      </c>
      <c r="I3548">
        <f t="shared" si="200"/>
        <v>2496061.574276641</v>
      </c>
      <c r="J3548">
        <f t="shared" si="201"/>
        <v>3513.5549347591723</v>
      </c>
      <c r="K3548">
        <f t="shared" si="202"/>
        <v>710.40914988503721</v>
      </c>
    </row>
    <row r="3549" spans="1:11">
      <c r="A3549" s="862">
        <v>43952</v>
      </c>
      <c r="B3549">
        <v>8733.4689880000005</v>
      </c>
      <c r="C3549">
        <v>6795.301665</v>
      </c>
      <c r="D3549">
        <v>1.5814969999999999</v>
      </c>
      <c r="E3549">
        <f>LN(D3549/参数实验室!$E$53)/参数实验室!$E$55</f>
        <v>-0.15220259708826062</v>
      </c>
      <c r="F3549">
        <f t="shared" si="199"/>
        <v>0.77807589107339936</v>
      </c>
      <c r="G3549">
        <f>LN(F3549/参数实验室!$E$58)/参数实验室!$E$59</f>
        <v>-0.32223228643377277</v>
      </c>
      <c r="H3549">
        <f>INDEX(神经网络!$F$10:$BN$70,MATCH(ROUND(G3549*2,1)/2,神经网络!$D$10:$D$70,0),MATCH(ROUND(E3549*2,1)/2,神经网络!$F$8:$BN$8,0))</f>
        <v>-0.52727718468203988</v>
      </c>
      <c r="I3549">
        <f t="shared" si="200"/>
        <v>2509597.1316374382</v>
      </c>
      <c r="J3549">
        <f t="shared" si="201"/>
        <v>3484.8844770759197</v>
      </c>
      <c r="K3549">
        <f t="shared" si="202"/>
        <v>720.13782613051751</v>
      </c>
    </row>
    <row r="3550" spans="1:11">
      <c r="A3550" s="862">
        <v>43953</v>
      </c>
      <c r="B3550">
        <v>8918.2720360000003</v>
      </c>
      <c r="C3550">
        <v>6820.1784950000001</v>
      </c>
      <c r="D3550">
        <v>1.6018319999999999</v>
      </c>
      <c r="E3550">
        <f>LN(D3550/参数实验室!$E$53)/参数实验室!$E$55</f>
        <v>-0.13712994293222269</v>
      </c>
      <c r="F3550">
        <f t="shared" si="199"/>
        <v>0.76474214595263323</v>
      </c>
      <c r="G3550">
        <f>LN(F3550/参数实验室!$E$58)/参数实验室!$E$59</f>
        <v>-0.33130457378651046</v>
      </c>
      <c r="H3550">
        <f>INDEX(神经网络!$F$10:$BN$70,MATCH(ROUND(G3550*2,1)/2,神经网络!$D$10:$D$70,0),MATCH(ROUND(E3550*2,1)/2,神经网络!$F$8:$BN$8,0))</f>
        <v>-0.6182786324765972</v>
      </c>
      <c r="I3550">
        <f t="shared" si="200"/>
        <v>2481596.660650779</v>
      </c>
      <c r="J3550">
        <f t="shared" si="201"/>
        <v>3558.6257675272182</v>
      </c>
      <c r="K3550">
        <f t="shared" si="202"/>
        <v>697.34690376705885</v>
      </c>
    </row>
    <row r="3551" spans="1:11">
      <c r="A3551" s="862">
        <v>43954</v>
      </c>
      <c r="B3551">
        <v>8825.2758580000009</v>
      </c>
      <c r="C3551">
        <v>6661.3547390000003</v>
      </c>
      <c r="D3551">
        <v>1.586398</v>
      </c>
      <c r="E3551">
        <f>LN(D3551/参数实验室!$E$53)/参数实验室!$E$55</f>
        <v>-0.14855223919337818</v>
      </c>
      <c r="F3551">
        <f t="shared" si="199"/>
        <v>0.75480413827082427</v>
      </c>
      <c r="G3551">
        <f>LN(F3551/参数实验室!$E$58)/参数实验室!$E$59</f>
        <v>-0.33816988343355664</v>
      </c>
      <c r="H3551">
        <f>INDEX(神经网络!$F$10:$BN$70,MATCH(ROUND(G3551*2,1)/2,神经网络!$D$10:$D$70,0),MATCH(ROUND(E3551*2,1)/2,神经网络!$F$8:$BN$8,0))</f>
        <v>-0.6182786324765972</v>
      </c>
      <c r="I3551">
        <f t="shared" si="200"/>
        <v>2497595.9177829376</v>
      </c>
      <c r="J3551">
        <f t="shared" si="201"/>
        <v>3521.5178396711872</v>
      </c>
      <c r="K3551">
        <f t="shared" si="202"/>
        <v>709.23846803972015</v>
      </c>
    </row>
    <row r="3552" spans="1:11">
      <c r="A3552" s="862">
        <v>43955</v>
      </c>
      <c r="B3552">
        <v>8839.9057329999996</v>
      </c>
      <c r="C3552">
        <v>6659.2194300000001</v>
      </c>
      <c r="D3552">
        <v>1.582411</v>
      </c>
      <c r="E3552">
        <f>LN(D3552/参数实验室!$E$53)/参数实验室!$E$55</f>
        <v>-0.1515209751858623</v>
      </c>
      <c r="F3552">
        <f t="shared" si="199"/>
        <v>0.75331339848349943</v>
      </c>
      <c r="G3552">
        <f>LN(F3552/参数实验室!$E$58)/参数实验室!$E$59</f>
        <v>-0.33920749627250724</v>
      </c>
      <c r="H3552">
        <f>INDEX(神经网络!$F$10:$BN$70,MATCH(ROUND(G3552*2,1)/2,神经网络!$D$10:$D$70,0),MATCH(ROUND(E3552*2,1)/2,神经网络!$F$8:$BN$8,0))</f>
        <v>-0.6182786324765972</v>
      </c>
      <c r="I3552">
        <f t="shared" si="200"/>
        <v>2495036.0428968305</v>
      </c>
      <c r="J3552">
        <f t="shared" si="201"/>
        <v>3527.3555456685531</v>
      </c>
      <c r="K3552">
        <f t="shared" si="202"/>
        <v>707.3389712473504</v>
      </c>
    </row>
    <row r="3553" spans="1:11">
      <c r="A3553" s="862">
        <v>43956</v>
      </c>
      <c r="B3553">
        <v>8812.723371</v>
      </c>
      <c r="C3553">
        <v>6737.0052180000002</v>
      </c>
      <c r="D3553">
        <v>1.599594</v>
      </c>
      <c r="E3553">
        <f>LN(D3553/参数实验室!$E$53)/参数实验室!$E$55</f>
        <v>-0.13877938801707154</v>
      </c>
      <c r="F3553">
        <f t="shared" si="199"/>
        <v>0.76446348471227876</v>
      </c>
      <c r="G3553">
        <f>LN(F3553/参数实验室!$E$58)/参数实验室!$E$59</f>
        <v>-0.33149585804199083</v>
      </c>
      <c r="H3553">
        <f>INDEX(神经网络!$F$10:$BN$70,MATCH(ROUND(G3553*2,1)/2,神经网络!$D$10:$D$70,0),MATCH(ROUND(E3553*2,1)/2,神经网络!$F$8:$BN$8,0))</f>
        <v>-0.6182786324765972</v>
      </c>
      <c r="I3553">
        <f t="shared" si="200"/>
        <v>2499779.5616239971</v>
      </c>
      <c r="J3553">
        <f t="shared" si="201"/>
        <v>3516.5090662782654</v>
      </c>
      <c r="K3553">
        <f t="shared" si="202"/>
        <v>710.86964785495786</v>
      </c>
    </row>
    <row r="3554" spans="1:11">
      <c r="A3554" s="862">
        <v>43957</v>
      </c>
      <c r="B3554">
        <v>9279.3803449999996</v>
      </c>
      <c r="C3554">
        <v>6624.1739159999997</v>
      </c>
      <c r="D3554">
        <v>1.645748</v>
      </c>
      <c r="E3554">
        <f>LN(D3554/参数实验室!$E$53)/参数实验室!$E$55</f>
        <v>-0.10522113584789894</v>
      </c>
      <c r="F3554">
        <f t="shared" si="199"/>
        <v>0.71385951105768586</v>
      </c>
      <c r="G3554">
        <f>LN(F3554/参数实验室!$E$58)/参数实验室!$E$59</f>
        <v>-0.36744210418083195</v>
      </c>
      <c r="H3554">
        <f>INDEX(神经网络!$F$10:$BN$70,MATCH(ROUND(G3554*2,1)/2,神经网络!$D$10:$D$70,0),MATCH(ROUND(E3554*2,1)/2,神经网络!$F$8:$BN$8,0))</f>
        <v>-0.57457815466802487</v>
      </c>
      <c r="I3554">
        <f t="shared" si="200"/>
        <v>2417938.0630125124</v>
      </c>
      <c r="J3554">
        <f t="shared" si="201"/>
        <v>3702.7175072822147</v>
      </c>
      <c r="K3554">
        <f t="shared" si="202"/>
        <v>653.01715787313003</v>
      </c>
    </row>
    <row r="3555" spans="1:11">
      <c r="A3555" s="862">
        <v>43958</v>
      </c>
      <c r="B3555">
        <v>9491.7907689999993</v>
      </c>
      <c r="C3555">
        <v>6719.0434130000003</v>
      </c>
      <c r="D3555">
        <v>1.7624660000000001</v>
      </c>
      <c r="E3555">
        <f>LN(D3555/参数实验室!$E$53)/参数实验室!$E$55</f>
        <v>-2.438565562065452E-2</v>
      </c>
      <c r="F3555">
        <f t="shared" si="199"/>
        <v>0.70787942723561326</v>
      </c>
      <c r="G3555">
        <f>LN(F3555/参数实验室!$E$58)/参数实验室!$E$59</f>
        <v>-0.37185738689883419</v>
      </c>
      <c r="H3555">
        <f>INDEX(神经网络!$F$10:$BN$70,MATCH(ROUND(G3555*2,1)/2,神经网络!$D$10:$D$70,0),MATCH(ROUND(E3555*2,1)/2,神经网络!$F$8:$BN$8,0))</f>
        <v>-0.47649365172875696</v>
      </c>
      <c r="I3555">
        <f t="shared" si="200"/>
        <v>2386136.3047546456</v>
      </c>
      <c r="J3555">
        <f t="shared" si="201"/>
        <v>3787.4748689198182</v>
      </c>
      <c r="K3555">
        <f t="shared" si="202"/>
        <v>630.00716502052137</v>
      </c>
    </row>
    <row r="3556" spans="1:11">
      <c r="A3556" s="862">
        <v>43959</v>
      </c>
      <c r="B3556">
        <v>9953.0516659999994</v>
      </c>
      <c r="C3556">
        <v>6752.3472060000004</v>
      </c>
      <c r="D3556">
        <v>1.7350490000000001</v>
      </c>
      <c r="E3556">
        <f>LN(D3556/参数实验室!$E$53)/参数实验室!$E$55</f>
        <v>-4.2882192305727027E-2</v>
      </c>
      <c r="F3556">
        <f t="shared" si="199"/>
        <v>0.6784197884821872</v>
      </c>
      <c r="G3556">
        <f>LN(F3556/参数实验室!$E$58)/参数实验室!$E$59</f>
        <v>-0.39416763340403799</v>
      </c>
      <c r="H3556">
        <f>INDEX(神经网络!$F$10:$BN$70,MATCH(ROUND(G3556*2,1)/2,神经网络!$D$10:$D$70,0),MATCH(ROUND(E3556*2,1)/2,神经网络!$F$8:$BN$8,0))</f>
        <v>-0.61893405112437494</v>
      </c>
      <c r="I3556">
        <f t="shared" si="200"/>
        <v>2330883.94252337</v>
      </c>
      <c r="J3556">
        <f t="shared" si="201"/>
        <v>3971.5301328757646</v>
      </c>
      <c r="K3556">
        <f t="shared" si="202"/>
        <v>586.89821417408939</v>
      </c>
    </row>
    <row r="3557" spans="1:11">
      <c r="A3557" s="862">
        <v>43960</v>
      </c>
      <c r="B3557">
        <v>9686.9596280000005</v>
      </c>
      <c r="C3557">
        <v>6835.779313</v>
      </c>
      <c r="D3557">
        <v>1.685279</v>
      </c>
      <c r="E3557">
        <f>LN(D3557/参数实验室!$E$53)/参数实验室!$E$55</f>
        <v>-7.72183516722596E-2</v>
      </c>
      <c r="F3557">
        <f t="shared" si="199"/>
        <v>0.7056681947183191</v>
      </c>
      <c r="G3557">
        <f>LN(F3557/参数实验室!$E$58)/参数实验室!$E$59</f>
        <v>-0.3734994614289654</v>
      </c>
      <c r="H3557">
        <f>INDEX(神经网络!$F$10:$BN$70,MATCH(ROUND(G3557*2,1)/2,神经网络!$D$10:$D$70,0),MATCH(ROUND(E3557*2,1)/2,神经网络!$F$8:$BN$8,0))</f>
        <v>-0.57457815466802487</v>
      </c>
      <c r="I3557">
        <f t="shared" si="200"/>
        <v>2369453.1440217197</v>
      </c>
      <c r="J3557">
        <f t="shared" si="201"/>
        <v>3865.352391365052</v>
      </c>
      <c r="K3557">
        <f t="shared" si="202"/>
        <v>612.99796347544543</v>
      </c>
    </row>
    <row r="3558" spans="1:11">
      <c r="A3558" s="862">
        <v>43961</v>
      </c>
      <c r="B3558">
        <v>8637.6112799999992</v>
      </c>
      <c r="C3558">
        <v>6806.447075</v>
      </c>
      <c r="D3558">
        <v>1.5344439999999999</v>
      </c>
      <c r="E3558">
        <f>LN(D3558/参数实验室!$E$53)/参数实验室!$E$55</f>
        <v>-0.1878355884655338</v>
      </c>
      <c r="F3558">
        <f t="shared" si="199"/>
        <v>0.78800108668469748</v>
      </c>
      <c r="G3558">
        <f>LN(F3558/参数实验室!$E$58)/参数实验室!$E$59</f>
        <v>-0.31557954986352121</v>
      </c>
      <c r="H3558">
        <f>INDEX(神经网络!$F$10:$BN$70,MATCH(ROUND(G3558*2,1)/2,神经网络!$D$10:$D$70,0),MATCH(ROUND(E3558*2,1)/2,神经网络!$F$8:$BN$8,0))</f>
        <v>-0.57354509836182754</v>
      </c>
      <c r="I3558">
        <f t="shared" si="200"/>
        <v>2516931.8874229076</v>
      </c>
      <c r="J3558">
        <f t="shared" si="201"/>
        <v>3446.6347232751923</v>
      </c>
      <c r="K3558">
        <f t="shared" si="202"/>
        <v>730.25779912968926</v>
      </c>
    </row>
    <row r="3559" spans="1:11">
      <c r="A3559" s="862">
        <v>43962</v>
      </c>
      <c r="B3559">
        <v>8873.9240150000005</v>
      </c>
      <c r="C3559">
        <v>6872.4789110000002</v>
      </c>
      <c r="D3559">
        <v>1.5142770000000001</v>
      </c>
      <c r="E3559">
        <f>LN(D3559/参数实验室!$E$53)/参数实验室!$E$55</f>
        <v>-0.20344372755301032</v>
      </c>
      <c r="F3559">
        <f t="shared" si="199"/>
        <v>0.77445771446579148</v>
      </c>
      <c r="G3559">
        <f>LN(F3559/参数实验室!$E$58)/参数实验室!$E$59</f>
        <v>-0.32467863355606591</v>
      </c>
      <c r="H3559">
        <f>INDEX(神经网络!$F$10:$BN$70,MATCH(ROUND(G3559*2,1)/2,神经网络!$D$10:$D$70,0),MATCH(ROUND(E3559*2,1)/2,神经网络!$F$8:$BN$8,0))</f>
        <v>-0.57354509836182754</v>
      </c>
      <c r="I3559">
        <f t="shared" si="200"/>
        <v>2477437.7614987078</v>
      </c>
      <c r="J3559">
        <f t="shared" si="201"/>
        <v>3540.9297374406287</v>
      </c>
      <c r="K3559">
        <f t="shared" si="202"/>
        <v>699.65741915268586</v>
      </c>
    </row>
    <row r="3560" spans="1:11">
      <c r="A3560" s="862">
        <v>43963</v>
      </c>
      <c r="B3560">
        <v>8879.8038429999997</v>
      </c>
      <c r="C3560">
        <v>7254.5479990000003</v>
      </c>
      <c r="D3560">
        <v>1.5539860000000001</v>
      </c>
      <c r="E3560">
        <f>LN(D3560/参数实验室!$E$53)/参数实验室!$E$55</f>
        <v>-0.17290564310000664</v>
      </c>
      <c r="F3560">
        <f t="shared" si="199"/>
        <v>0.81697165019234097</v>
      </c>
      <c r="G3560">
        <f>LN(F3560/参数实验室!$E$58)/参数实验室!$E$59</f>
        <v>-0.29662973375409329</v>
      </c>
      <c r="H3560">
        <f>INDEX(神经网络!$F$10:$BN$70,MATCH(ROUND(G3560*2,1)/2,神经网络!$D$10:$D$70,0),MATCH(ROUND(E3560*2,1)/2,神经网络!$F$8:$BN$8,0))</f>
        <v>-0.52727718468203988</v>
      </c>
      <c r="I3560">
        <f t="shared" si="200"/>
        <v>2476496.2638455033</v>
      </c>
      <c r="J3560">
        <f t="shared" si="201"/>
        <v>3543.2759438968751</v>
      </c>
      <c r="K3560">
        <f t="shared" si="202"/>
        <v>698.92842190604733</v>
      </c>
    </row>
    <row r="3561" spans="1:11">
      <c r="A3561" s="862">
        <v>43964</v>
      </c>
      <c r="B3561">
        <v>9131.1085399999993</v>
      </c>
      <c r="C3561">
        <v>7834.9957569999997</v>
      </c>
      <c r="D3561">
        <v>1.6402680000000001</v>
      </c>
      <c r="E3561">
        <f>LN(D3561/参数实验室!$E$53)/参数实验室!$E$55</f>
        <v>-0.10915602464354912</v>
      </c>
      <c r="F3561">
        <f t="shared" si="199"/>
        <v>0.8580552648868196</v>
      </c>
      <c r="G3561">
        <f>LN(F3561/参数实验室!$E$58)/参数实验室!$E$59</f>
        <v>-0.27087823497637231</v>
      </c>
      <c r="H3561">
        <f>INDEX(神经网络!$F$10:$BN$70,MATCH(ROUND(G3561*2,1)/2,神经网络!$D$10:$D$70,0),MATCH(ROUND(E3561*2,1)/2,神经网络!$F$8:$BN$8,0))</f>
        <v>-0.37486635619934733</v>
      </c>
      <c r="I3561">
        <f t="shared" si="200"/>
        <v>2439541.2056499971</v>
      </c>
      <c r="J3561">
        <f t="shared" si="201"/>
        <v>3643.5531463229549</v>
      </c>
      <c r="K3561">
        <f t="shared" si="202"/>
        <v>669.55005393895874</v>
      </c>
    </row>
    <row r="3562" spans="1:11">
      <c r="A3562" s="862">
        <v>43965</v>
      </c>
      <c r="B3562">
        <v>9740.3200209999995</v>
      </c>
      <c r="C3562">
        <v>8475.9142900000006</v>
      </c>
      <c r="D3562">
        <v>1.72149</v>
      </c>
      <c r="E3562">
        <f>LN(D3562/参数实验室!$E$53)/参数实验室!$E$55</f>
        <v>-5.2137899407051269E-2</v>
      </c>
      <c r="F3562">
        <f t="shared" si="199"/>
        <v>0.87018848166446716</v>
      </c>
      <c r="G3562">
        <f>LN(F3562/参数实验室!$E$58)/参数实验室!$E$59</f>
        <v>-0.2635085887420785</v>
      </c>
      <c r="H3562">
        <f>INDEX(神经网络!$F$10:$BN$70,MATCH(ROUND(G3562*2,1)/2,神经网络!$D$10:$D$70,0),MATCH(ROUND(E3562*2,1)/2,神经网络!$F$8:$BN$8,0))</f>
        <v>-0.32480371081244391</v>
      </c>
      <c r="I3562">
        <f t="shared" si="200"/>
        <v>2378527.2479054718</v>
      </c>
      <c r="J3562">
        <f t="shared" si="201"/>
        <v>3886.6445955867498</v>
      </c>
      <c r="K3562">
        <f t="shared" si="202"/>
        <v>611.97446522542043</v>
      </c>
    </row>
    <row r="3563" spans="1:11">
      <c r="A3563" s="862">
        <v>43966</v>
      </c>
      <c r="B3563">
        <v>9481.1561939999992</v>
      </c>
      <c r="C3563">
        <v>9158.3645629999992</v>
      </c>
      <c r="D3563">
        <v>1.6377010000000001</v>
      </c>
      <c r="E3563">
        <f>LN(D3563/参数实验室!$E$53)/参数实验室!$E$55</f>
        <v>-0.11100377073043667</v>
      </c>
      <c r="F3563">
        <f t="shared" si="199"/>
        <v>0.96595440214303463</v>
      </c>
      <c r="G3563">
        <f>LN(F3563/参数实验室!$E$58)/参数实验室!$E$59</f>
        <v>-0.20871025943593513</v>
      </c>
      <c r="H3563">
        <f>INDEX(神经网络!$F$10:$BN$70,MATCH(ROUND(G3563*2,1)/2,神经网络!$D$10:$D$70,0),MATCH(ROUND(E3563*2,1)/2,神经网络!$F$8:$BN$8,0))</f>
        <v>-0.27026703761481252</v>
      </c>
      <c r="I3563">
        <f t="shared" si="200"/>
        <v>2399082.8532895949</v>
      </c>
      <c r="J3563">
        <f t="shared" si="201"/>
        <v>3783.2313930010591</v>
      </c>
      <c r="K3563">
        <f t="shared" si="202"/>
        <v>634.13590237379469</v>
      </c>
    </row>
    <row r="3564" spans="1:11">
      <c r="A3564" s="862">
        <v>43967</v>
      </c>
      <c r="B3564">
        <v>9370.0161559999997</v>
      </c>
      <c r="C3564">
        <v>9800.8862109999991</v>
      </c>
      <c r="D3564">
        <v>1.649235</v>
      </c>
      <c r="E3564">
        <f>LN(D3564/参数实验室!$E$53)/参数实验室!$E$55</f>
        <v>-0.10272412685120406</v>
      </c>
      <c r="F3564">
        <f t="shared" si="199"/>
        <v>1.0459839180452315</v>
      </c>
      <c r="G3564">
        <f>LN(F3564/参数实验室!$E$58)/参数实验室!$E$59</f>
        <v>-0.16693364140963149</v>
      </c>
      <c r="H3564">
        <f>INDEX(神经网络!$F$10:$BN$70,MATCH(ROUND(G3564*2,1)/2,神经网络!$D$10:$D$70,0),MATCH(ROUND(E3564*2,1)/2,神经网络!$F$8:$BN$8,0))</f>
        <v>-0.16113415574042123</v>
      </c>
      <c r="I3564">
        <f t="shared" si="200"/>
        <v>2406683.4478726811</v>
      </c>
      <c r="J3564">
        <f t="shared" si="201"/>
        <v>3738.8835864490461</v>
      </c>
      <c r="K3564">
        <f t="shared" si="202"/>
        <v>643.69039373017654</v>
      </c>
    </row>
    <row r="3565" spans="1:11">
      <c r="A3565" s="862">
        <v>43968</v>
      </c>
      <c r="B3565">
        <v>9818.3535179999999</v>
      </c>
      <c r="C3565">
        <v>10384.2636</v>
      </c>
      <c r="D3565">
        <v>1.6985509999999999</v>
      </c>
      <c r="E3565">
        <f>LN(D3565/参数实验室!$E$53)/参数实验室!$E$55</f>
        <v>-6.7963888330522373E-2</v>
      </c>
      <c r="F3565">
        <f t="shared" si="199"/>
        <v>1.0576379818635087</v>
      </c>
      <c r="G3565">
        <f>LN(F3565/参数实验室!$E$58)/参数实验室!$E$59</f>
        <v>-0.16111819986884915</v>
      </c>
      <c r="H3565">
        <f>INDEX(神经网络!$F$10:$BN$70,MATCH(ROUND(G3565*2,1)/2,神经网络!$D$10:$D$70,0),MATCH(ROUND(E3565*2,1)/2,神经网络!$F$8:$BN$8,0))</f>
        <v>-0.1038510967494001</v>
      </c>
      <c r="I3565">
        <f t="shared" si="200"/>
        <v>2388128.0115332948</v>
      </c>
      <c r="J3565">
        <f t="shared" si="201"/>
        <v>3917.7820190734419</v>
      </c>
      <c r="K3565">
        <f t="shared" si="202"/>
        <v>609.56122620065742</v>
      </c>
    </row>
    <row r="3566" spans="1:11">
      <c r="A3566" s="862">
        <v>43969</v>
      </c>
      <c r="B3566">
        <v>9666.2073079999991</v>
      </c>
      <c r="C3566">
        <v>11171.622300000001</v>
      </c>
      <c r="D3566">
        <v>1.70309</v>
      </c>
      <c r="E3566">
        <f>LN(D3566/参数实验室!$E$53)/参数实验室!$E$55</f>
        <v>-6.4815464876937998E-2</v>
      </c>
      <c r="F3566">
        <f t="shared" si="199"/>
        <v>1.1557399861219697</v>
      </c>
      <c r="G3566">
        <f>LN(F3566/参数实验室!$E$58)/参数实验室!$E$59</f>
        <v>-0.11456222036579344</v>
      </c>
      <c r="H3566">
        <f>INDEX(神经网络!$F$10:$BN$70,MATCH(ROUND(G3566*2,1)/2,神经网络!$D$10:$D$70,0),MATCH(ROUND(E3566*2,1)/2,神经网络!$F$8:$BN$8,0))</f>
        <v>8.2837108662899336E-3</v>
      </c>
      <c r="I3566">
        <f t="shared" si="200"/>
        <v>2391971.1954066083</v>
      </c>
      <c r="J3566">
        <f t="shared" si="201"/>
        <v>3857.071668329258</v>
      </c>
      <c r="K3566">
        <f t="shared" si="202"/>
        <v>620.1521260409254</v>
      </c>
    </row>
    <row r="3567" spans="1:11">
      <c r="A3567" s="862">
        <v>43970</v>
      </c>
      <c r="B3567">
        <v>9687.2324210000006</v>
      </c>
      <c r="C3567">
        <v>12045.2318</v>
      </c>
      <c r="D3567">
        <v>1.705452</v>
      </c>
      <c r="E3567">
        <f>LN(D3567/参数实验室!$E$53)/参数实验室!$E$55</f>
        <v>-6.3180409414337918E-2</v>
      </c>
      <c r="F3567">
        <f t="shared" si="199"/>
        <v>1.2434131108373454</v>
      </c>
      <c r="G3567">
        <f>LN(F3567/参数实验室!$E$58)/参数实验室!$E$59</f>
        <v>-7.6185266593979228E-2</v>
      </c>
      <c r="H3567">
        <f>INDEX(神经网络!$F$10:$BN$70,MATCH(ROUND(G3567*2,1)/2,神经网络!$D$10:$D$70,0),MATCH(ROUND(E3567*2,1)/2,神经网络!$F$8:$BN$8,0))</f>
        <v>8.2837108662899336E-3</v>
      </c>
      <c r="I3567">
        <f t="shared" si="200"/>
        <v>2392014.2940014498</v>
      </c>
      <c r="J3567">
        <f t="shared" si="201"/>
        <v>3865.4612429671424</v>
      </c>
      <c r="K3567">
        <f t="shared" si="202"/>
        <v>618.81730113152832</v>
      </c>
    </row>
    <row r="3568" spans="1:11">
      <c r="A3568" s="862">
        <v>43971</v>
      </c>
      <c r="B3568">
        <v>9419.3082099999992</v>
      </c>
      <c r="C3568">
        <v>13109.53839</v>
      </c>
      <c r="D3568">
        <v>1.6633770000000001</v>
      </c>
      <c r="E3568">
        <f>LN(D3568/参数实验室!$E$53)/参数实验室!$E$55</f>
        <v>-9.2651005256449079E-2</v>
      </c>
      <c r="F3568">
        <f t="shared" si="199"/>
        <v>1.3917729516571367</v>
      </c>
      <c r="G3568">
        <f>LN(F3568/参数实验室!$E$58)/参数实验室!$E$59</f>
        <v>-1.7024594301136418E-2</v>
      </c>
      <c r="H3568">
        <f>INDEX(神经网络!$F$10:$BN$70,MATCH(ROUND(G3568*2,1)/2,神经网络!$D$10:$D$70,0),MATCH(ROUND(E3568*2,1)/2,神经网络!$F$8:$BN$8,0))</f>
        <v>0.17284420046887178</v>
      </c>
      <c r="I3568">
        <f t="shared" si="200"/>
        <v>2391466.2682790239</v>
      </c>
      <c r="J3568">
        <f t="shared" si="201"/>
        <v>3758.5524161046865</v>
      </c>
      <c r="K3568">
        <f t="shared" si="202"/>
        <v>636.2732253066481</v>
      </c>
    </row>
    <row r="3569" spans="1:11">
      <c r="A3569" s="862">
        <v>43972</v>
      </c>
      <c r="B3569">
        <v>9097.6467300000004</v>
      </c>
      <c r="C3569">
        <v>14061.932140000001</v>
      </c>
      <c r="D3569">
        <v>1.586112</v>
      </c>
      <c r="E3569">
        <f>LN(D3569/参数实验室!$E$53)/参数实验室!$E$55</f>
        <v>-0.1487649473825976</v>
      </c>
      <c r="F3569">
        <f t="shared" si="199"/>
        <v>1.5456669793112532</v>
      </c>
      <c r="G3569">
        <f>LN(F3569/参数实验室!$E$58)/参数实验室!$E$59</f>
        <v>3.8020565082705585E-2</v>
      </c>
      <c r="H3569">
        <f>INDEX(神经网络!$F$10:$BN$70,MATCH(ROUND(G3569*2,1)/2,神经网络!$D$10:$D$70,0),MATCH(ROUND(E3569*2,1)/2,神经网络!$F$8:$BN$8,0))</f>
        <v>0.22461934622626067</v>
      </c>
      <c r="I3569">
        <f t="shared" si="200"/>
        <v>2377350.6755403182</v>
      </c>
      <c r="J3569">
        <f t="shared" si="201"/>
        <v>3630.2010015561859</v>
      </c>
      <c r="K3569">
        <f t="shared" si="202"/>
        <v>654.88127916917028</v>
      </c>
    </row>
    <row r="3570" spans="1:11">
      <c r="A3570" s="862">
        <v>43973</v>
      </c>
      <c r="B3570">
        <v>9207.8623449999996</v>
      </c>
      <c r="C3570">
        <v>15003.93418</v>
      </c>
      <c r="D3570">
        <v>1.602314</v>
      </c>
      <c r="E3570">
        <f>LN(D3570/参数实验室!$E$53)/参数实验室!$E$55</f>
        <v>-0.13677500213496566</v>
      </c>
      <c r="F3570">
        <f t="shared" si="199"/>
        <v>1.6294698614980219</v>
      </c>
      <c r="G3570">
        <f>LN(F3570/参数实验室!$E$58)/参数实验室!$E$59</f>
        <v>6.5732441067288261E-2</v>
      </c>
      <c r="H3570">
        <f>INDEX(神经网络!$F$10:$BN$70,MATCH(ROUND(G3570*2,1)/2,神经网络!$D$10:$D$70,0),MATCH(ROUND(E3570*2,1)/2,神经网络!$F$8:$BN$8,0))</f>
        <v>0.22461934622626067</v>
      </c>
      <c r="I3570">
        <f t="shared" si="200"/>
        <v>2383819.9334621984</v>
      </c>
      <c r="J3570">
        <f t="shared" si="201"/>
        <v>3674.179938948947</v>
      </c>
      <c r="K3570">
        <f t="shared" si="202"/>
        <v>648.80326306068855</v>
      </c>
    </row>
    <row r="3571" spans="1:11">
      <c r="A3571" s="862">
        <v>43974</v>
      </c>
      <c r="B3571">
        <v>9203.6676289999996</v>
      </c>
      <c r="C3571">
        <v>16131.87067</v>
      </c>
      <c r="D3571">
        <v>1.605685</v>
      </c>
      <c r="E3571">
        <f>LN(D3571/参数实验室!$E$53)/参数实验室!$E$55</f>
        <v>-0.13429560631893336</v>
      </c>
      <c r="F3571">
        <f t="shared" si="199"/>
        <v>1.7527654539772604</v>
      </c>
      <c r="G3571">
        <f>LN(F3571/参数实验室!$E$58)/参数实验室!$E$59</f>
        <v>0.10401533511181711</v>
      </c>
      <c r="H3571">
        <f>INDEX(神经网络!$F$10:$BN$70,MATCH(ROUND(G3571*2,1)/2,神经网络!$D$10:$D$70,0),MATCH(ROUND(E3571*2,1)/2,神经网络!$F$8:$BN$8,0))</f>
        <v>0.32516937285480491</v>
      </c>
      <c r="I3571">
        <f t="shared" si="200"/>
        <v>2383576.0039482703</v>
      </c>
      <c r="J3571">
        <f t="shared" si="201"/>
        <v>3672.5061366266136</v>
      </c>
      <c r="K3571">
        <f t="shared" si="202"/>
        <v>649.03254488165612</v>
      </c>
    </row>
    <row r="3572" spans="1:11">
      <c r="A3572" s="862">
        <v>43975</v>
      </c>
      <c r="B3572">
        <v>9063.3372959999997</v>
      </c>
      <c r="C3572">
        <v>17431.044679999999</v>
      </c>
      <c r="D3572">
        <v>1.540087</v>
      </c>
      <c r="E3572">
        <f>LN(D3572/参数实验室!$E$53)/参数实验室!$E$55</f>
        <v>-0.18350494094154646</v>
      </c>
      <c r="F3572">
        <f t="shared" si="199"/>
        <v>1.9232479285188901</v>
      </c>
      <c r="G3572">
        <f>LN(F3572/参数实验室!$E$58)/参数实验室!$E$59</f>
        <v>0.15273259507485906</v>
      </c>
      <c r="H3572">
        <f>INDEX(神经网络!$F$10:$BN$70,MATCH(ROUND(G3572*2,1)/2,神经网络!$D$10:$D$70,0),MATCH(ROUND(E3572*2,1)/2,神经网络!$F$8:$BN$8,0))</f>
        <v>0.37130890320224075</v>
      </c>
      <c r="I3572">
        <f t="shared" si="200"/>
        <v>2371758.4044604572</v>
      </c>
      <c r="J3572">
        <f t="shared" si="201"/>
        <v>3616.5106324567882</v>
      </c>
      <c r="K3572">
        <f t="shared" si="202"/>
        <v>655.81402780205872</v>
      </c>
    </row>
    <row r="3573" spans="1:11">
      <c r="A3573" s="862">
        <v>43976</v>
      </c>
      <c r="B3573">
        <v>8775.3820269999997</v>
      </c>
      <c r="C3573">
        <v>18654.660629999998</v>
      </c>
      <c r="D3573">
        <v>1.5590299999999999</v>
      </c>
      <c r="E3573">
        <f>LN(D3573/参数实验室!$E$53)/参数实验室!$E$55</f>
        <v>-0.16908254641811227</v>
      </c>
      <c r="F3573">
        <f t="shared" si="199"/>
        <v>2.1257947030230184</v>
      </c>
      <c r="G3573">
        <f>LN(F3573/参数实验室!$E$58)/参数实验室!$E$59</f>
        <v>0.20528640050026248</v>
      </c>
      <c r="H3573">
        <f>INDEX(神经网络!$F$10:$BN$70,MATCH(ROUND(G3573*2,1)/2,神经网络!$D$10:$D$70,0),MATCH(ROUND(E3573*2,1)/2,神经网络!$F$8:$BN$8,0))</f>
        <v>1.0321920967803531</v>
      </c>
      <c r="I3573">
        <f t="shared" si="200"/>
        <v>2343778.7273787041</v>
      </c>
      <c r="J3573">
        <f t="shared" si="201"/>
        <v>3501.6088851202899</v>
      </c>
      <c r="K3573">
        <f t="shared" si="202"/>
        <v>669.34338022111478</v>
      </c>
    </row>
    <row r="3574" spans="1:11">
      <c r="A3574" s="862">
        <v>43977</v>
      </c>
      <c r="B3574">
        <v>8728.3140660000008</v>
      </c>
      <c r="C3574">
        <v>20024.01196</v>
      </c>
      <c r="D3574">
        <v>1.546249</v>
      </c>
      <c r="E3574">
        <f>LN(D3574/参数实验室!$E$53)/参数实验室!$E$55</f>
        <v>-0.17879408045924938</v>
      </c>
      <c r="F3574">
        <f t="shared" si="199"/>
        <v>2.2941442996421157</v>
      </c>
      <c r="G3574">
        <f>LN(F3574/参数实验室!$E$58)/参数实验室!$E$59</f>
        <v>0.24528773646584909</v>
      </c>
      <c r="H3574">
        <f>INDEX(神经网络!$F$10:$BN$70,MATCH(ROUND(G3574*2,1)/2,神经网络!$D$10:$D$70,0),MATCH(ROUND(E3574*2,1)/2,神经网络!$F$8:$BN$8,0))</f>
        <v>0.99253850783875008</v>
      </c>
      <c r="I3574">
        <f t="shared" si="200"/>
        <v>2330802.8572405656</v>
      </c>
      <c r="J3574">
        <f t="shared" si="201"/>
        <v>3482.8275272335341</v>
      </c>
      <c r="K3574">
        <f t="shared" si="202"/>
        <v>669.22718366475067</v>
      </c>
    </row>
    <row r="3575" spans="1:11">
      <c r="A3575" s="862">
        <v>43978</v>
      </c>
      <c r="B3575">
        <v>9150.1647809999995</v>
      </c>
      <c r="C3575">
        <v>21467.92138</v>
      </c>
      <c r="D3575">
        <v>1.6035900000000001</v>
      </c>
      <c r="E3575">
        <f>LN(D3575/参数实验室!$E$53)/参数实验室!$E$55</f>
        <v>-0.13583588155069348</v>
      </c>
      <c r="F3575">
        <f t="shared" si="199"/>
        <v>2.3461786638615947</v>
      </c>
      <c r="G3575">
        <f>LN(F3575/参数实验室!$E$58)/参数实验室!$E$59</f>
        <v>0.25705915472307878</v>
      </c>
      <c r="H3575">
        <f>INDEX(神经网络!$F$10:$BN$70,MATCH(ROUND(G3575*2,1)/2,神经网络!$D$10:$D$70,0),MATCH(ROUND(E3575*2,1)/2,神经网络!$F$8:$BN$8,0))</f>
        <v>1.0733856709635459</v>
      </c>
      <c r="I3575">
        <f t="shared" si="200"/>
        <v>2442613.0334037826</v>
      </c>
      <c r="J3575">
        <f t="shared" si="201"/>
        <v>3651.1570891025722</v>
      </c>
      <c r="K3575">
        <f t="shared" si="202"/>
        <v>668.99697104080485</v>
      </c>
    </row>
    <row r="3576" spans="1:11">
      <c r="A3576" s="862">
        <v>43979</v>
      </c>
      <c r="B3576">
        <v>9507.5185369999999</v>
      </c>
      <c r="C3576">
        <v>23438.20117</v>
      </c>
      <c r="D3576">
        <v>1.672228</v>
      </c>
      <c r="E3576">
        <f>LN(D3576/参数实验室!$E$53)/参数实验室!$E$55</f>
        <v>-8.6390059808814479E-2</v>
      </c>
      <c r="F3576">
        <f t="shared" si="199"/>
        <v>2.4652280275643497</v>
      </c>
      <c r="G3576">
        <f>LN(F3576/参数实验室!$E$58)/参数实验室!$E$59</f>
        <v>0.28303754310624973</v>
      </c>
      <c r="H3576">
        <f>INDEX(神经网络!$F$10:$BN$70,MATCH(ROUND(G3576*2,1)/2,神经网络!$D$10:$D$70,0),MATCH(ROUND(E3576*2,1)/2,神经网络!$F$8:$BN$8,0))</f>
        <v>1.213182251494233</v>
      </c>
      <c r="I3576">
        <f t="shared" si="200"/>
        <v>2545008.3043545182</v>
      </c>
      <c r="J3576">
        <f t="shared" si="201"/>
        <v>3793.7506631818183</v>
      </c>
      <c r="K3576">
        <f t="shared" si="202"/>
        <v>670.84226938098777</v>
      </c>
    </row>
    <row r="3577" spans="1:11">
      <c r="A3577" s="862">
        <v>43980</v>
      </c>
      <c r="B3577">
        <v>9402.9891549999993</v>
      </c>
      <c r="C3577">
        <v>25471.66849</v>
      </c>
      <c r="D3577">
        <v>1.6477090000000001</v>
      </c>
      <c r="E3577">
        <f>LN(D3577/参数实验室!$E$53)/参数实验室!$E$55</f>
        <v>-0.10381623128419587</v>
      </c>
      <c r="F3577">
        <f t="shared" si="199"/>
        <v>2.7088905527935814</v>
      </c>
      <c r="G3577">
        <f>LN(F3577/参数实验室!$E$58)/参数实验室!$E$59</f>
        <v>0.332507583063265</v>
      </c>
      <c r="H3577">
        <f>INDEX(神经网络!$F$10:$BN$70,MATCH(ROUND(G3577*2,1)/2,神经网络!$D$10:$D$70,0),MATCH(ROUND(E3577*2,1)/2,神经网络!$F$8:$BN$8,0))</f>
        <v>1.2634929609137819</v>
      </c>
      <c r="I3577">
        <f t="shared" si="200"/>
        <v>2511062.472648175</v>
      </c>
      <c r="J3577">
        <f t="shared" si="201"/>
        <v>3752.0406827341103</v>
      </c>
      <c r="K3577">
        <f t="shared" si="202"/>
        <v>669.25246418659958</v>
      </c>
    </row>
    <row r="3578" spans="1:11">
      <c r="A3578" s="862">
        <v>43981</v>
      </c>
      <c r="B3578">
        <v>9536.7642969999997</v>
      </c>
      <c r="C3578">
        <v>27037.52072</v>
      </c>
      <c r="D3578">
        <v>1.6921539999999999</v>
      </c>
      <c r="E3578">
        <f>LN(D3578/参数实验室!$E$53)/参数实验室!$E$55</f>
        <v>-7.2415405319318518E-2</v>
      </c>
      <c r="F3578">
        <f t="shared" si="199"/>
        <v>2.8350832502492751</v>
      </c>
      <c r="G3578">
        <f>LN(F3578/参数实验室!$E$58)/参数实验室!$E$59</f>
        <v>0.35640531133645637</v>
      </c>
      <c r="H3578">
        <f>INDEX(神经网络!$F$10:$BN$70,MATCH(ROUND(G3578*2,1)/2,神经网络!$D$10:$D$70,0),MATCH(ROUND(E3578*2,1)/2,神经网络!$F$8:$BN$8,0))</f>
        <v>1.3719776733009956</v>
      </c>
      <c r="I3578">
        <f t="shared" si="200"/>
        <v>2556200.2146455245</v>
      </c>
      <c r="J3578">
        <f t="shared" si="201"/>
        <v>3805.4204927975552</v>
      </c>
      <c r="K3578">
        <f t="shared" si="202"/>
        <v>671.72608637694429</v>
      </c>
    </row>
    <row r="3579" spans="1:11">
      <c r="A3579" s="862">
        <v>43982</v>
      </c>
      <c r="B3579">
        <v>9480.3063509999993</v>
      </c>
      <c r="C3579">
        <v>29013.986349999999</v>
      </c>
      <c r="D3579">
        <v>1.6470499999999999</v>
      </c>
      <c r="E3579">
        <f>LN(D3579/参数实验室!$E$53)/参数实验室!$E$55</f>
        <v>-0.10428816710599376</v>
      </c>
      <c r="F3579">
        <f t="shared" si="199"/>
        <v>3.0604481834006929</v>
      </c>
      <c r="G3579">
        <f>LN(F3579/参数实验室!$E$58)/参数实验室!$E$59</f>
        <v>0.39655143303748935</v>
      </c>
      <c r="H3579">
        <f>INDEX(神经网络!$F$10:$BN$70,MATCH(ROUND(G3579*2,1)/2,神经网络!$D$10:$D$70,0),MATCH(ROUND(E3579*2,1)/2,神经网络!$F$8:$BN$8,0))</f>
        <v>1.3157547336323965</v>
      </c>
      <c r="I3579">
        <f t="shared" si="200"/>
        <v>2535438.3700547065</v>
      </c>
      <c r="J3579">
        <f t="shared" si="201"/>
        <v>3782.8922832289031</v>
      </c>
      <c r="K3579">
        <f t="shared" si="202"/>
        <v>670.23805602272466</v>
      </c>
    </row>
    <row r="3580" spans="1:11">
      <c r="A3580" s="862">
        <v>43983</v>
      </c>
      <c r="B3580">
        <v>9542.0766710000007</v>
      </c>
      <c r="C3580">
        <v>31709.97349</v>
      </c>
      <c r="D3580">
        <v>1.7745629999999999</v>
      </c>
      <c r="E3580">
        <f>LN(D3580/参数实验室!$E$53)/参数实验室!$E$55</f>
        <v>-1.6315871269059787E-2</v>
      </c>
      <c r="F3580">
        <f t="shared" si="199"/>
        <v>3.3231732025767537</v>
      </c>
      <c r="G3580">
        <f>LN(F3580/参数实验室!$E$58)/参数实验室!$E$59</f>
        <v>0.43977775069044617</v>
      </c>
      <c r="H3580">
        <f>INDEX(神经网络!$F$10:$BN$70,MATCH(ROUND(G3580*2,1)/2,神经网络!$D$10:$D$70,0),MATCH(ROUND(E3580*2,1)/2,神经网络!$F$8:$BN$8,0))</f>
        <v>1.5960503408284099</v>
      </c>
      <c r="I3580">
        <f t="shared" si="200"/>
        <v>2557174.663033566</v>
      </c>
      <c r="J3580">
        <f t="shared" si="201"/>
        <v>3807.5402701408384</v>
      </c>
      <c r="K3580">
        <f t="shared" si="202"/>
        <v>671.60804130877329</v>
      </c>
    </row>
    <row r="3581" spans="1:11">
      <c r="A3581" s="862">
        <v>43984</v>
      </c>
      <c r="B3581">
        <v>9481.8319350000002</v>
      </c>
      <c r="C3581">
        <v>35661.682690000001</v>
      </c>
      <c r="D3581">
        <v>1.655559</v>
      </c>
      <c r="E3581">
        <f>LN(D3581/参数实验室!$E$53)/参数实验室!$E$55</f>
        <v>-9.820900813487253E-2</v>
      </c>
      <c r="F3581">
        <f t="shared" si="199"/>
        <v>3.7610540805266868</v>
      </c>
      <c r="G3581">
        <f>LN(F3581/参数实验室!$E$58)/参数实验室!$E$59</f>
        <v>0.50474373713166187</v>
      </c>
      <c r="H3581">
        <f>INDEX(神经网络!$F$10:$BN$70,MATCH(ROUND(G3581*2,1)/2,神经网络!$D$10:$D$70,0),MATCH(ROUND(E3581*2,1)/2,神经网络!$F$8:$BN$8,0))</f>
        <v>1.4236970686967139</v>
      </c>
      <c r="I3581">
        <f t="shared" si="200"/>
        <v>2531406.516484471</v>
      </c>
      <c r="J3581">
        <f t="shared" si="201"/>
        <v>3783.5010314831629</v>
      </c>
      <c r="K3581">
        <f t="shared" si="202"/>
        <v>669.06457680867584</v>
      </c>
    </row>
    <row r="3582" spans="1:11">
      <c r="A3582" s="862">
        <v>43985</v>
      </c>
      <c r="B3582">
        <v>9568.6651029999994</v>
      </c>
      <c r="C3582">
        <v>39579.199529999998</v>
      </c>
      <c r="D3582">
        <v>1.6769970000000001</v>
      </c>
      <c r="E3582">
        <f>LN(D3582/参数实验室!$E$53)/参数实验室!$E$55</f>
        <v>-8.3030329111142123E-2</v>
      </c>
      <c r="F3582">
        <f t="shared" si="199"/>
        <v>4.1363344943058982</v>
      </c>
      <c r="G3582">
        <f>LN(F3582/参数实验室!$E$58)/参数实验室!$E$59</f>
        <v>0.5546629983487269</v>
      </c>
      <c r="H3582">
        <f>INDEX(神经网络!$F$10:$BN$70,MATCH(ROUND(G3582*2,1)/2,神经网络!$D$10:$D$70,0),MATCH(ROUND(E3582*2,1)/2,神经网络!$F$8:$BN$8,0))</f>
        <v>1.4827232043085163</v>
      </c>
      <c r="I3582">
        <f t="shared" si="200"/>
        <v>2564410.9951746627</v>
      </c>
      <c r="J3582">
        <f t="shared" si="201"/>
        <v>3818.1497557958396</v>
      </c>
      <c r="K3582">
        <f t="shared" si="202"/>
        <v>671.63709104965346</v>
      </c>
    </row>
    <row r="3583" spans="1:11">
      <c r="A3583" s="862">
        <v>43986</v>
      </c>
      <c r="B3583">
        <v>9816.9138280000006</v>
      </c>
      <c r="C3583">
        <v>43765.725789999997</v>
      </c>
      <c r="D3583">
        <v>1.7049890000000001</v>
      </c>
      <c r="E3583">
        <f>LN(D3583/参数实验室!$E$53)/参数实验室!$E$55</f>
        <v>-6.3500734999982059E-2</v>
      </c>
      <c r="F3583">
        <f t="shared" si="199"/>
        <v>4.4581959826488955</v>
      </c>
      <c r="G3583">
        <f>LN(F3583/参数实验室!$E$58)/参数实验室!$E$59</f>
        <v>0.59399250999482089</v>
      </c>
      <c r="H3583">
        <f>INDEX(神经网络!$F$10:$BN$70,MATCH(ROUND(G3583*2,1)/2,神经网络!$D$10:$D$70,0),MATCH(ROUND(E3583*2,1)/2,神经网络!$F$8:$BN$8,0))</f>
        <v>1.6480636319264432</v>
      </c>
      <c r="I3583">
        <f t="shared" si="200"/>
        <v>2663057.8825325579</v>
      </c>
      <c r="J3583">
        <f t="shared" si="201"/>
        <v>3917.2075447906923</v>
      </c>
      <c r="K3583">
        <f t="shared" si="202"/>
        <v>679.83578916415388</v>
      </c>
    </row>
    <row r="3584" spans="1:11">
      <c r="A3584" s="862">
        <v>43987</v>
      </c>
      <c r="B3584">
        <v>9712.565654</v>
      </c>
      <c r="C3584">
        <v>47462.267939999998</v>
      </c>
      <c r="D3584">
        <v>1.674912</v>
      </c>
      <c r="E3584">
        <f>LN(D3584/参数实验室!$E$53)/参数实验室!$E$55</f>
        <v>-8.4498021599771114E-2</v>
      </c>
      <c r="F3584">
        <f t="shared" si="199"/>
        <v>4.8866869610763715</v>
      </c>
      <c r="G3584">
        <f>LN(F3584/参数实验室!$E$58)/参数实验室!$E$59</f>
        <v>0.64215855698967639</v>
      </c>
      <c r="H3584">
        <f>INDEX(神经网络!$F$10:$BN$70,MATCH(ROUND(G3584*2,1)/2,神经网络!$D$10:$D$70,0),MATCH(ROUND(E3584*2,1)/2,神经网络!$F$8:$BN$8,0))</f>
        <v>1.5802919307239571</v>
      </c>
      <c r="I3584">
        <f t="shared" si="200"/>
        <v>2616406.5066536982</v>
      </c>
      <c r="J3584">
        <f t="shared" si="201"/>
        <v>3875.5698711144623</v>
      </c>
      <c r="K3584">
        <f t="shared" si="202"/>
        <v>675.10239620614095</v>
      </c>
    </row>
    <row r="3585" spans="1:11">
      <c r="A3585" s="862">
        <v>43988</v>
      </c>
      <c r="B3585">
        <v>9658.5344000000005</v>
      </c>
      <c r="C3585">
        <v>50556.43088</v>
      </c>
      <c r="D3585">
        <v>1.67896</v>
      </c>
      <c r="E3585">
        <f>LN(D3585/参数实验室!$E$53)/参数实验室!$E$55</f>
        <v>-8.1650182773131644E-2</v>
      </c>
      <c r="F3585">
        <f t="shared" si="199"/>
        <v>5.2343791289908328</v>
      </c>
      <c r="G3585">
        <f>LN(F3585/参数实验室!$E$58)/参数实验室!$E$59</f>
        <v>0.67823370499050173</v>
      </c>
      <c r="H3585">
        <f>INDEX(神经网络!$F$10:$BN$70,MATCH(ROUND(G3585*2,1)/2,神经网络!$D$10:$D$70,0),MATCH(ROUND(E3585*2,1)/2,神经网络!$F$8:$BN$8,0))</f>
        <v>1.6188693203286553</v>
      </c>
      <c r="I3585">
        <f t="shared" si="200"/>
        <v>2593405.1409697705</v>
      </c>
      <c r="J3585">
        <f t="shared" si="201"/>
        <v>3854.0099756593731</v>
      </c>
      <c r="K3585">
        <f t="shared" si="202"/>
        <v>672.91085320194873</v>
      </c>
    </row>
    <row r="3586" spans="1:11">
      <c r="A3586" s="862">
        <v>43989</v>
      </c>
      <c r="B3586">
        <v>9483.0932049999992</v>
      </c>
      <c r="C3586">
        <v>54535.334179999998</v>
      </c>
      <c r="D3586">
        <v>1.692105</v>
      </c>
      <c r="E3586">
        <f>LN(D3586/参数实验室!$E$53)/参数实验室!$E$55</f>
        <v>-7.2449568135437889E-2</v>
      </c>
      <c r="F3586">
        <f t="shared" si="199"/>
        <v>5.7507959693200128</v>
      </c>
      <c r="G3586">
        <f>LN(F3586/参数实验室!$E$58)/参数实验室!$E$59</f>
        <v>0.72761724152757334</v>
      </c>
      <c r="H3586">
        <f>INDEX(神经网络!$F$10:$BN$70,MATCH(ROUND(G3586*2,1)/2,神经网络!$D$10:$D$70,0),MATCH(ROUND(E3586*2,1)/2,神经网络!$F$8:$BN$8,0))</f>
        <v>1.7643335524774491</v>
      </c>
      <c r="I3586">
        <f t="shared" si="200"/>
        <v>2517144.1391795785</v>
      </c>
      <c r="J3586">
        <f t="shared" si="201"/>
        <v>3784.0043114799705</v>
      </c>
      <c r="K3586">
        <f t="shared" si="202"/>
        <v>665.2064670071934</v>
      </c>
    </row>
    <row r="3587" spans="1:11">
      <c r="A3587" s="862">
        <v>43990</v>
      </c>
      <c r="B3587">
        <v>9712.2392330000002</v>
      </c>
      <c r="C3587">
        <v>58741.776819999999</v>
      </c>
      <c r="D3587">
        <v>1.6929369999999999</v>
      </c>
      <c r="E3587">
        <f>LN(D3587/参数实验室!$E$53)/参数实验室!$E$55</f>
        <v>-7.186963162726423E-2</v>
      </c>
      <c r="F3587">
        <f t="shared" si="199"/>
        <v>6.0482217757166321</v>
      </c>
      <c r="G3587">
        <f>LN(F3587/参数实验室!$E$58)/参数实验室!$E$59</f>
        <v>0.75408354871633287</v>
      </c>
      <c r="H3587">
        <f>INDEX(神经网络!$F$10:$BN$70,MATCH(ROUND(G3587*2,1)/2,神经网络!$D$10:$D$70,0),MATCH(ROUND(E3587*2,1)/2,神经网络!$F$8:$BN$8,0))</f>
        <v>1.7643335524774491</v>
      </c>
      <c r="I3587">
        <f t="shared" si="200"/>
        <v>2624456.8320438522</v>
      </c>
      <c r="J3587">
        <f t="shared" si="201"/>
        <v>3875.4396205258986</v>
      </c>
      <c r="K3587">
        <f t="shared" si="202"/>
        <v>677.20235354556041</v>
      </c>
    </row>
    <row r="3588" spans="1:11">
      <c r="A3588" s="862">
        <v>43991</v>
      </c>
      <c r="B3588">
        <v>9719.701513</v>
      </c>
      <c r="C3588">
        <v>66600.970100000006</v>
      </c>
      <c r="D3588">
        <v>1.6935739999999999</v>
      </c>
      <c r="E3588">
        <f>LN(D3588/参数实验室!$E$53)/参数实验室!$E$55</f>
        <v>-7.1425810346144397E-2</v>
      </c>
      <c r="F3588">
        <f t="shared" ref="F3588:F3651" si="203">C3588/B3588</f>
        <v>6.8521620762656035</v>
      </c>
      <c r="G3588">
        <f>LN(F3588/参数实验室!$E$58)/参数实验室!$E$59</f>
        <v>0.8195852947551644</v>
      </c>
      <c r="H3588">
        <f>INDEX(神经网络!$F$10:$BN$70,MATCH(ROUND(G3588*2,1)/2,神经网络!$D$10:$D$70,0),MATCH(ROUND(E3588*2,1)/2,神经网络!$F$8:$BN$8,0))</f>
        <v>1.7918866569753085</v>
      </c>
      <c r="I3588">
        <f t="shared" si="200"/>
        <v>2628014.5563931051</v>
      </c>
      <c r="J3588">
        <f t="shared" si="201"/>
        <v>3878.4172670683351</v>
      </c>
      <c r="K3588">
        <f t="shared" si="202"/>
        <v>677.59974634694231</v>
      </c>
    </row>
    <row r="3589" spans="1:11">
      <c r="A3589" s="862">
        <v>43992</v>
      </c>
      <c r="B3589">
        <v>9774.5239720000009</v>
      </c>
      <c r="C3589">
        <v>72959.133870000005</v>
      </c>
      <c r="D3589">
        <v>1.7112860000000001</v>
      </c>
      <c r="E3589">
        <f>LN(D3589/参数实验室!$E$53)/参数实验室!$E$55</f>
        <v>-5.915160350992886E-2</v>
      </c>
      <c r="F3589">
        <f t="shared" si="203"/>
        <v>7.4642135084018388</v>
      </c>
      <c r="G3589">
        <f>LN(F3589/参数实验室!$E$58)/参数实验室!$E$59</f>
        <v>0.86448962023516684</v>
      </c>
      <c r="H3589">
        <f>INDEX(神经网络!$F$10:$BN$70,MATCH(ROUND(G3589*2,1)/2,神经网络!$D$10:$D$70,0),MATCH(ROUND(E3589*2,1)/2,神经网络!$F$8:$BN$8,0))</f>
        <v>1.8150084261714983</v>
      </c>
      <c r="I3589">
        <f t="shared" si="200"/>
        <v>2654575.52357603</v>
      </c>
      <c r="J3589">
        <f t="shared" si="201"/>
        <v>3900.2928741869659</v>
      </c>
      <c r="K3589">
        <f t="shared" si="202"/>
        <v>680.60927966323266</v>
      </c>
    </row>
    <row r="3590" spans="1:11">
      <c r="A3590" s="862">
        <v>43993</v>
      </c>
      <c r="B3590">
        <v>9532.5403509999996</v>
      </c>
      <c r="C3590">
        <v>70925.846120000002</v>
      </c>
      <c r="D3590">
        <v>1.6065199999999999</v>
      </c>
      <c r="E3590">
        <f>LN(D3590/参数实验室!$E$53)/参数实验室!$E$55</f>
        <v>-0.13368226191475924</v>
      </c>
      <c r="F3590">
        <f t="shared" si="203"/>
        <v>7.440392960157741</v>
      </c>
      <c r="G3590">
        <f>LN(F3590/参数实验室!$E$58)/参数实验室!$E$59</f>
        <v>0.86281197490781425</v>
      </c>
      <c r="H3590">
        <f>INDEX(神经网络!$F$10:$BN$70,MATCH(ROUND(G3590*2,1)/2,神经网络!$D$10:$D$70,0),MATCH(ROUND(E3590*2,1)/2,神经网络!$F$8:$BN$8,0))</f>
        <v>1.5909715213208642</v>
      </c>
      <c r="I3590">
        <f t="shared" si="200"/>
        <v>2535296.4969644272</v>
      </c>
      <c r="J3590">
        <f t="shared" si="201"/>
        <v>3803.7350269342624</v>
      </c>
      <c r="K3590">
        <f t="shared" si="202"/>
        <v>666.52815693311516</v>
      </c>
    </row>
    <row r="3591" spans="1:11">
      <c r="A3591" s="862">
        <v>43994</v>
      </c>
      <c r="B3591">
        <v>9422.0892430000004</v>
      </c>
      <c r="C3591">
        <v>68718.491710000002</v>
      </c>
      <c r="D3591">
        <v>1.6369560000000001</v>
      </c>
      <c r="E3591">
        <f>LN(D3591/参数实验室!$E$53)/参数实验室!$E$55</f>
        <v>-0.11154056965742228</v>
      </c>
      <c r="F3591">
        <f t="shared" si="203"/>
        <v>7.2933390819932402</v>
      </c>
      <c r="G3591">
        <f>LN(F3591/参数实验室!$E$58)/参数实验室!$E$59</f>
        <v>0.85233474004618615</v>
      </c>
      <c r="H3591">
        <f>INDEX(神经网络!$F$10:$BN$70,MATCH(ROUND(G3591*2,1)/2,神经网络!$D$10:$D$70,0),MATCH(ROUND(E3591*2,1)/2,神经网络!$F$8:$BN$8,0))</f>
        <v>1.7023988810205946</v>
      </c>
      <c r="I3591">
        <f t="shared" si="200"/>
        <v>2488560.3842842109</v>
      </c>
      <c r="J3591">
        <f t="shared" si="201"/>
        <v>3759.662121623222</v>
      </c>
      <c r="K3591">
        <f t="shared" si="202"/>
        <v>661.91064616460346</v>
      </c>
    </row>
    <row r="3592" spans="1:11">
      <c r="A3592" s="862">
        <v>43995</v>
      </c>
      <c r="B3592">
        <v>9439.9832920000008</v>
      </c>
      <c r="C3592">
        <v>66601.67555</v>
      </c>
      <c r="D3592">
        <v>1.637561</v>
      </c>
      <c r="E3592">
        <f>LN(D3592/参数实验室!$E$53)/参数实验室!$E$55</f>
        <v>-0.11110462706147622</v>
      </c>
      <c r="F3592">
        <f t="shared" si="203"/>
        <v>7.0552747277044645</v>
      </c>
      <c r="G3592">
        <f>LN(F3592/参数实验室!$E$58)/参数实验室!$E$59</f>
        <v>0.83491695912547703</v>
      </c>
      <c r="H3592">
        <f>INDEX(神经网络!$F$10:$BN$70,MATCH(ROUND(G3592*2,1)/2,神经网络!$D$10:$D$70,0),MATCH(ROUND(E3592*2,1)/2,神经网络!$F$8:$BN$8,0))</f>
        <v>1.7023988810205946</v>
      </c>
      <c r="I3592">
        <f t="shared" si="200"/>
        <v>2496606.2154902909</v>
      </c>
      <c r="J3592">
        <f t="shared" si="201"/>
        <v>3766.8023191412776</v>
      </c>
      <c r="K3592">
        <f t="shared" si="202"/>
        <v>662.79193967881099</v>
      </c>
    </row>
    <row r="3593" spans="1:11">
      <c r="A3593" s="862">
        <v>43996</v>
      </c>
      <c r="B3593">
        <v>9435.0926240000008</v>
      </c>
      <c r="C3593">
        <v>64526.546520000004</v>
      </c>
      <c r="D3593">
        <v>1.6168739999999999</v>
      </c>
      <c r="E3593">
        <f>LN(D3593/参数实验室!$E$53)/参数实验室!$E$55</f>
        <v>-0.12610316540977509</v>
      </c>
      <c r="F3593">
        <f t="shared" si="203"/>
        <v>6.8389944954927238</v>
      </c>
      <c r="G3593">
        <f>LN(F3593/参数实验室!$E$58)/参数实验室!$E$59</f>
        <v>0.8185757291861947</v>
      </c>
      <c r="H3593">
        <f>INDEX(神经网络!$F$10:$BN$70,MATCH(ROUND(G3593*2,1)/2,神经网络!$D$10:$D$70,0),MATCH(ROUND(E3593*2,1)/2,神经网络!$F$8:$BN$8,0))</f>
        <v>1.5677220959738425</v>
      </c>
      <c r="I3593">
        <f t="shared" si="200"/>
        <v>2494404.2610500441</v>
      </c>
      <c r="J3593">
        <f t="shared" si="201"/>
        <v>3764.850813614762</v>
      </c>
      <c r="K3593">
        <f t="shared" si="202"/>
        <v>662.55062538721984</v>
      </c>
    </row>
    <row r="3594" spans="1:11">
      <c r="A3594" s="862">
        <v>43997</v>
      </c>
      <c r="B3594">
        <v>9307.6214980000004</v>
      </c>
      <c r="C3594">
        <v>63994.201730000001</v>
      </c>
      <c r="D3594">
        <v>1.6332690000000001</v>
      </c>
      <c r="E3594">
        <f>LN(D3594/参数实验室!$E$53)/参数实验室!$E$55</f>
        <v>-0.11420078542457232</v>
      </c>
      <c r="F3594">
        <f t="shared" si="203"/>
        <v>6.8754624093546264</v>
      </c>
      <c r="G3594">
        <f>LN(F3594/参数实验室!$E$58)/参数实验室!$E$59</f>
        <v>0.82136699934413648</v>
      </c>
      <c r="H3594">
        <f>INDEX(神经网络!$F$10:$BN$70,MATCH(ROUND(G3594*2,1)/2,神经网络!$D$10:$D$70,0),MATCH(ROUND(E3594*2,1)/2,神经网络!$F$8:$BN$8,0))</f>
        <v>1.679221162510568</v>
      </c>
      <c r="I3594">
        <f t="shared" si="200"/>
        <v>2441571.7109757815</v>
      </c>
      <c r="J3594">
        <f t="shared" si="201"/>
        <v>3713.986472207795</v>
      </c>
      <c r="K3594">
        <f t="shared" si="202"/>
        <v>657.39919335903744</v>
      </c>
    </row>
    <row r="3595" spans="1:11">
      <c r="A3595" s="862">
        <v>43998</v>
      </c>
      <c r="B3595">
        <v>9457.8242740000005</v>
      </c>
      <c r="C3595">
        <v>61896.123480000002</v>
      </c>
      <c r="D3595">
        <v>1.6460269999999999</v>
      </c>
      <c r="E3595">
        <f>LN(D3595/参数实验室!$E$53)/参数实验室!$E$55</f>
        <v>-0.10502115185394036</v>
      </c>
      <c r="F3595">
        <f t="shared" si="203"/>
        <v>6.5444357694565474</v>
      </c>
      <c r="G3595">
        <f>LN(F3595/参数实验室!$E$58)/参数实验室!$E$59</f>
        <v>0.79546875204246981</v>
      </c>
      <c r="H3595">
        <f>INDEX(神经网络!$F$10:$BN$70,MATCH(ROUND(G3595*2,1)/2,神经网络!$D$10:$D$70,0),MATCH(ROUND(E3595*2,1)/2,神经网络!$F$8:$BN$8,0))</f>
        <v>1.679221162510568</v>
      </c>
      <c r="I3595">
        <f t="shared" si="200"/>
        <v>2507734.9302653391</v>
      </c>
      <c r="J3595">
        <f t="shared" si="201"/>
        <v>3773.9213415266568</v>
      </c>
      <c r="K3595">
        <f t="shared" si="202"/>
        <v>664.49051353330276</v>
      </c>
    </row>
    <row r="3596" spans="1:11">
      <c r="A3596" s="862">
        <v>43999</v>
      </c>
      <c r="B3596">
        <v>9398.7756559999998</v>
      </c>
      <c r="C3596">
        <v>61477.704940000003</v>
      </c>
      <c r="D3596">
        <v>1.633473</v>
      </c>
      <c r="E3596">
        <f>LN(D3596/参数实验室!$E$53)/参数实验室!$E$55</f>
        <v>-0.1140534400498331</v>
      </c>
      <c r="F3596">
        <f t="shared" si="203"/>
        <v>6.5410333420134146</v>
      </c>
      <c r="G3596">
        <f>LN(F3596/参数实验室!$E$58)/参数实验室!$E$59</f>
        <v>0.79519581145090956</v>
      </c>
      <c r="H3596">
        <f>INDEX(神经网络!$F$10:$BN$70,MATCH(ROUND(G3596*2,1)/2,神经网络!$D$10:$D$70,0),MATCH(ROUND(E3596*2,1)/2,神经网络!$F$8:$BN$8,0))</f>
        <v>1.679221162510568</v>
      </c>
      <c r="I3596">
        <f t="shared" si="200"/>
        <v>2481443.8745698328</v>
      </c>
      <c r="J3596">
        <f t="shared" si="201"/>
        <v>3750.3593854993633</v>
      </c>
      <c r="K3596">
        <f t="shared" si="202"/>
        <v>661.65495609947436</v>
      </c>
    </row>
    <row r="3597" spans="1:11">
      <c r="A3597" s="862">
        <v>44000</v>
      </c>
      <c r="B3597">
        <v>9391.2962549999993</v>
      </c>
      <c r="C3597">
        <v>61146.540730000001</v>
      </c>
      <c r="D3597">
        <v>1.6193029999999999</v>
      </c>
      <c r="E3597">
        <f>LN(D3597/参数实验室!$E$53)/参数实验室!$E$55</f>
        <v>-0.12433217379359364</v>
      </c>
      <c r="F3597">
        <f t="shared" si="203"/>
        <v>6.5109798551446083</v>
      </c>
      <c r="G3597">
        <f>LN(F3597/参数实验室!$E$58)/参数实验室!$E$59</f>
        <v>0.79277875567098266</v>
      </c>
      <c r="H3597">
        <f>INDEX(神经网络!$F$10:$BN$70,MATCH(ROUND(G3597*2,1)/2,神经网络!$D$10:$D$70,0),MATCH(ROUND(E3597*2,1)/2,神经网络!$F$8:$BN$8,0))</f>
        <v>1.679221162510568</v>
      </c>
      <c r="I3597">
        <f t="shared" si="200"/>
        <v>2478127.9252038104</v>
      </c>
      <c r="J3597">
        <f t="shared" si="201"/>
        <v>3747.3749072263495</v>
      </c>
      <c r="K3597">
        <f t="shared" si="202"/>
        <v>661.29703767430556</v>
      </c>
    </row>
    <row r="3598" spans="1:11">
      <c r="A3598" s="862">
        <v>44001</v>
      </c>
      <c r="B3598">
        <v>9380.9841460000007</v>
      </c>
      <c r="C3598">
        <v>59987.671569999999</v>
      </c>
      <c r="D3598">
        <v>1.601515</v>
      </c>
      <c r="E3598">
        <f>LN(D3598/参数实验室!$E$53)/参数实验室!$E$55</f>
        <v>-0.13736343732390727</v>
      </c>
      <c r="F3598">
        <f t="shared" si="203"/>
        <v>6.3946032352669953</v>
      </c>
      <c r="G3598">
        <f>LN(F3598/参数实验室!$E$58)/参数实验室!$E$59</f>
        <v>0.78331271376797118</v>
      </c>
      <c r="H3598">
        <f>INDEX(神经网络!$F$10:$BN$70,MATCH(ROUND(G3598*2,1)/2,神经网络!$D$10:$D$70,0),MATCH(ROUND(E3598*2,1)/2,神经网络!$F$8:$BN$8,0))</f>
        <v>1.5677220959738425</v>
      </c>
      <c r="I3598">
        <f t="shared" si="200"/>
        <v>2473558.5841535213</v>
      </c>
      <c r="J3598">
        <f t="shared" si="201"/>
        <v>3743.2601037468398</v>
      </c>
      <c r="K3598">
        <f t="shared" si="202"/>
        <v>660.80328793545425</v>
      </c>
    </row>
    <row r="3599" spans="1:11">
      <c r="A3599" s="862">
        <v>44002</v>
      </c>
      <c r="B3599">
        <v>9261.4525520000007</v>
      </c>
      <c r="C3599">
        <v>59750.018830000001</v>
      </c>
      <c r="D3599">
        <v>1.613435</v>
      </c>
      <c r="E3599">
        <f>LN(D3599/参数实验室!$E$53)/参数实验室!$E$55</f>
        <v>-0.12861510648958888</v>
      </c>
      <c r="F3599">
        <f t="shared" si="203"/>
        <v>6.4514738368007993</v>
      </c>
      <c r="G3599">
        <f>LN(F3599/参数实验室!$E$58)/参数实验室!$E$59</f>
        <v>0.78795988503817727</v>
      </c>
      <c r="H3599">
        <f>INDEX(神经网络!$F$10:$BN$70,MATCH(ROUND(G3599*2,1)/2,神经网络!$D$10:$D$70,0),MATCH(ROUND(E3599*2,1)/2,神经网络!$F$8:$BN$8,0))</f>
        <v>1.5677220959738425</v>
      </c>
      <c r="I3599">
        <f t="shared" si="200"/>
        <v>2424147.3627720792</v>
      </c>
      <c r="J3599">
        <f t="shared" si="201"/>
        <v>3695.5638450181377</v>
      </c>
      <c r="K3599">
        <f t="shared" si="202"/>
        <v>655.96143496207992</v>
      </c>
    </row>
    <row r="3600" spans="1:11">
      <c r="A3600" s="862">
        <v>44003</v>
      </c>
      <c r="B3600">
        <v>9374.1913220000006</v>
      </c>
      <c r="C3600">
        <v>58347.833579999999</v>
      </c>
      <c r="D3600">
        <v>1.6005860000000001</v>
      </c>
      <c r="E3600">
        <f>LN(D3600/参数实验室!$E$53)/参数实验室!$E$55</f>
        <v>-0.13804798212396216</v>
      </c>
      <c r="F3600">
        <f t="shared" si="203"/>
        <v>6.2243058175125219</v>
      </c>
      <c r="G3600">
        <f>LN(F3600/参数实验室!$E$58)/参数实验室!$E$59</f>
        <v>0.76914560713779689</v>
      </c>
      <c r="H3600">
        <f>INDEX(神经网络!$F$10:$BN$70,MATCH(ROUND(G3600*2,1)/2,神经网络!$D$10:$D$70,0),MATCH(ROUND(E3600*2,1)/2,神经网络!$F$8:$BN$8,0))</f>
        <v>1.5400242335980621</v>
      </c>
      <c r="I3600">
        <f t="shared" si="200"/>
        <v>2470409.1367568416</v>
      </c>
      <c r="J3600">
        <f t="shared" si="201"/>
        <v>3740.5495878057354</v>
      </c>
      <c r="K3600">
        <f t="shared" si="202"/>
        <v>660.44015157837327</v>
      </c>
    </row>
    <row r="3601" spans="1:11">
      <c r="A3601" s="862">
        <v>44004</v>
      </c>
      <c r="B3601">
        <v>9495.5138790000001</v>
      </c>
      <c r="C3601">
        <v>57414.332040000001</v>
      </c>
      <c r="D3601">
        <v>1.66795</v>
      </c>
      <c r="E3601">
        <f>LN(D3601/参数实验室!$E$53)/参数实验室!$E$55</f>
        <v>-8.9412046743259269E-2</v>
      </c>
      <c r="F3601">
        <f t="shared" si="203"/>
        <v>6.0464691823552439</v>
      </c>
      <c r="G3601">
        <f>LN(F3601/参数实验室!$E$58)/参数实验室!$E$59</f>
        <v>0.7539314397089627</v>
      </c>
      <c r="H3601">
        <f>INDEX(神经网络!$F$10:$BN$70,MATCH(ROUND(G3601*2,1)/2,神经网络!$D$10:$D$70,0),MATCH(ROUND(E3601*2,1)/2,神经网络!$F$8:$BN$8,0))</f>
        <v>1.6516056188360464</v>
      </c>
      <c r="I3601">
        <f t="shared" si="200"/>
        <v>2519647.5650590193</v>
      </c>
      <c r="J3601">
        <f t="shared" si="201"/>
        <v>3788.9604880092384</v>
      </c>
      <c r="K3601">
        <f t="shared" si="202"/>
        <v>664.99705474175312</v>
      </c>
    </row>
    <row r="3602" spans="1:11">
      <c r="A3602" s="862">
        <v>44005</v>
      </c>
      <c r="B3602">
        <v>9658.9635309999994</v>
      </c>
      <c r="C3602">
        <v>55822.725850000003</v>
      </c>
      <c r="D3602">
        <v>1.654539</v>
      </c>
      <c r="E3602">
        <f>LN(D3602/参数实验室!$E$53)/参数实验室!$E$55</f>
        <v>-9.8936085307173696E-2</v>
      </c>
      <c r="F3602">
        <f t="shared" si="203"/>
        <v>5.7793701850969343</v>
      </c>
      <c r="G3602">
        <f>LN(F3602/参数实验室!$E$58)/参数实验室!$E$59</f>
        <v>0.73021864781779311</v>
      </c>
      <c r="H3602">
        <f>INDEX(神经网络!$F$10:$BN$70,MATCH(ROUND(G3602*2,1)/2,神经网络!$D$10:$D$70,0),MATCH(ROUND(E3602*2,1)/2,神经网络!$F$8:$BN$8,0))</f>
        <v>1.6516056188360464</v>
      </c>
      <c r="I3602">
        <f t="shared" si="200"/>
        <v>2591280.3238217505</v>
      </c>
      <c r="J3602">
        <f t="shared" si="201"/>
        <v>3854.1812102469776</v>
      </c>
      <c r="K3602">
        <f t="shared" si="202"/>
        <v>672.32965511128634</v>
      </c>
    </row>
    <row r="3603" spans="1:11">
      <c r="A3603" s="862">
        <v>44006</v>
      </c>
      <c r="B3603">
        <v>9195.3709660000004</v>
      </c>
      <c r="C3603">
        <v>55310.457560000003</v>
      </c>
      <c r="D3603">
        <v>1.600438</v>
      </c>
      <c r="E3603">
        <f>LN(D3603/参数实验室!$E$53)/参数实验室!$E$55</f>
        <v>-0.13815707438958236</v>
      </c>
      <c r="F3603">
        <f t="shared" si="203"/>
        <v>6.015032755558325</v>
      </c>
      <c r="G3603">
        <f>LN(F3603/参数实验室!$E$58)/参数实验室!$E$59</f>
        <v>0.7511955328293547</v>
      </c>
      <c r="H3603">
        <f>INDEX(神经网络!$F$10:$BN$70,MATCH(ROUND(G3603*2,1)/2,神经网络!$D$10:$D$70,0),MATCH(ROUND(E3603*2,1)/2,神经网络!$F$8:$BN$8,0))</f>
        <v>1.5400242335980621</v>
      </c>
      <c r="I3603">
        <f t="shared" si="200"/>
        <v>2385867.9105206234</v>
      </c>
      <c r="J3603">
        <f t="shared" si="201"/>
        <v>3669.1955492597881</v>
      </c>
      <c r="K3603">
        <f t="shared" si="202"/>
        <v>650.24277896607089</v>
      </c>
    </row>
    <row r="3604" spans="1:11">
      <c r="A3604" s="862">
        <v>44007</v>
      </c>
      <c r="B3604">
        <v>9211.9083659999997</v>
      </c>
      <c r="C3604">
        <v>54695.240100000003</v>
      </c>
      <c r="D3604">
        <v>1.5928359999999999</v>
      </c>
      <c r="E3604">
        <f>LN(D3604/参数实验室!$E$53)/参数实验室!$E$55</f>
        <v>-0.14377419406260594</v>
      </c>
      <c r="F3604">
        <f t="shared" si="203"/>
        <v>5.9374494325055691</v>
      </c>
      <c r="G3604">
        <f>LN(F3604/参数实验室!$E$58)/参数实验室!$E$59</f>
        <v>0.7443818029219742</v>
      </c>
      <c r="H3604">
        <f>INDEX(神经网络!$F$10:$BN$70,MATCH(ROUND(G3604*2,1)/2,神经网络!$D$10:$D$70,0),MATCH(ROUND(E3604*2,1)/2,神经网络!$F$8:$BN$8,0))</f>
        <v>1.5400242335980621</v>
      </c>
      <c r="I3604">
        <f t="shared" si="200"/>
        <v>2392475.9393256903</v>
      </c>
      <c r="J3604">
        <f t="shared" si="201"/>
        <v>3675.7944080443535</v>
      </c>
      <c r="K3604">
        <f t="shared" si="202"/>
        <v>650.87316474769</v>
      </c>
    </row>
    <row r="3605" spans="1:11">
      <c r="A3605" s="862">
        <v>44008</v>
      </c>
      <c r="B3605">
        <v>9124.3883239999996</v>
      </c>
      <c r="C3605">
        <v>53768.972099999999</v>
      </c>
      <c r="D3605">
        <v>1.573696</v>
      </c>
      <c r="E3605">
        <f>LN(D3605/参数实验室!$E$53)/参数实验室!$E$55</f>
        <v>-0.15803632821609717</v>
      </c>
      <c r="F3605">
        <f t="shared" si="203"/>
        <v>5.8928851108375957</v>
      </c>
      <c r="G3605">
        <f>LN(F3605/参数实验室!$E$58)/参数实验室!$E$59</f>
        <v>0.74042758253150454</v>
      </c>
      <c r="H3605">
        <f>INDEX(神经网络!$F$10:$BN$70,MATCH(ROUND(G3605*2,1)/2,神经网络!$D$10:$D$70,0),MATCH(ROUND(E3605*2,1)/2,神经网络!$F$8:$BN$8,0))</f>
        <v>1.5400242335980621</v>
      </c>
      <c r="I3605">
        <f t="shared" si="200"/>
        <v>2357470.700749733</v>
      </c>
      <c r="J3605">
        <f t="shared" si="201"/>
        <v>3640.871602888933</v>
      </c>
      <c r="K3605">
        <f t="shared" si="202"/>
        <v>647.50174075876328</v>
      </c>
    </row>
    <row r="3606" spans="1:11">
      <c r="A3606" s="862">
        <v>44009</v>
      </c>
      <c r="B3606">
        <v>9111.4974600000005</v>
      </c>
      <c r="C3606">
        <v>53528.596440000001</v>
      </c>
      <c r="D3606">
        <v>1.546791</v>
      </c>
      <c r="E3606">
        <f>LN(D3606/参数实验室!$E$53)/参数实验室!$E$55</f>
        <v>-0.17838061909775527</v>
      </c>
      <c r="F3606">
        <f t="shared" si="203"/>
        <v>5.8748407355644474</v>
      </c>
      <c r="G3606">
        <f>LN(F3606/参数实验室!$E$58)/参数实验室!$E$59</f>
        <v>0.73881798168538537</v>
      </c>
      <c r="H3606">
        <f>INDEX(神经网络!$F$10:$BN$70,MATCH(ROUND(G3606*2,1)/2,神经网络!$D$10:$D$70,0),MATCH(ROUND(E3606*2,1)/2,神经网络!$F$8:$BN$8,0))</f>
        <v>1.4317180302042467</v>
      </c>
      <c r="I3606">
        <f t="shared" si="200"/>
        <v>2352341.4713217788</v>
      </c>
      <c r="J3606">
        <f t="shared" si="201"/>
        <v>3635.7278081481013</v>
      </c>
      <c r="K3606">
        <f t="shared" si="202"/>
        <v>647.00703557892859</v>
      </c>
    </row>
    <row r="3607" spans="1:11">
      <c r="A3607" s="862">
        <v>44010</v>
      </c>
      <c r="B3607">
        <v>9113.4842779999999</v>
      </c>
      <c r="C3607">
        <v>52731.744440000002</v>
      </c>
      <c r="D3607">
        <v>1.564864</v>
      </c>
      <c r="E3607">
        <f>LN(D3607/参数实验室!$E$53)/参数实验室!$E$55</f>
        <v>-0.16467606628341711</v>
      </c>
      <c r="F3607">
        <f t="shared" si="203"/>
        <v>5.7861233784420651</v>
      </c>
      <c r="G3607">
        <f>LN(F3607/参数实验室!$E$58)/参数实验室!$E$59</f>
        <v>0.73083158166523432</v>
      </c>
      <c r="H3607">
        <f>INDEX(神经网络!$F$10:$BN$70,MATCH(ROUND(G3607*2,1)/2,神经网络!$D$10:$D$70,0),MATCH(ROUND(E3607*2,1)/2,神经网络!$F$8:$BN$8,0))</f>
        <v>1.5400242335980621</v>
      </c>
      <c r="I3607">
        <f t="shared" ref="I3607:I3670" si="204">I3606*(1+(B3607-B3606)/B3606*H3606)</f>
        <v>2353075.8603618629</v>
      </c>
      <c r="J3607">
        <f t="shared" ref="J3607:J3670" si="205">J3606*B3607/B3606</f>
        <v>3636.5206009337044</v>
      </c>
      <c r="K3607">
        <f t="shared" ref="K3607:K3670" si="206">I3607/J3607</f>
        <v>647.06793074613483</v>
      </c>
    </row>
    <row r="3608" spans="1:11">
      <c r="A3608" s="862">
        <v>44011</v>
      </c>
      <c r="B3608">
        <v>9127.7850180000005</v>
      </c>
      <c r="C3608">
        <v>53123.242330000001</v>
      </c>
      <c r="D3608">
        <v>1.5775250000000001</v>
      </c>
      <c r="E3608">
        <f>LN(D3608/参数实验室!$E$53)/参数实验室!$E$55</f>
        <v>-0.15516932688910712</v>
      </c>
      <c r="F3608">
        <f t="shared" si="203"/>
        <v>5.8199488950759592</v>
      </c>
      <c r="G3608">
        <f>LN(F3608/参数实验室!$E$58)/参数实验室!$E$59</f>
        <v>0.73389093008443274</v>
      </c>
      <c r="H3608">
        <f>INDEX(神经网络!$F$10:$BN$70,MATCH(ROUND(G3608*2,1)/2,神经网络!$D$10:$D$70,0),MATCH(ROUND(E3608*2,1)/2,神经网络!$F$8:$BN$8,0))</f>
        <v>1.5400242335980621</v>
      </c>
      <c r="I3608">
        <f t="shared" si="204"/>
        <v>2358762.2621879363</v>
      </c>
      <c r="J3608">
        <f t="shared" si="205"/>
        <v>3642.2269733849234</v>
      </c>
      <c r="K3608">
        <f t="shared" si="206"/>
        <v>647.61539558744403</v>
      </c>
    </row>
    <row r="3609" spans="1:11">
      <c r="A3609" s="862">
        <v>44012</v>
      </c>
      <c r="B3609">
        <v>9170.103556</v>
      </c>
      <c r="C3609">
        <v>53236.836949999997</v>
      </c>
      <c r="D3609">
        <v>1.5699000000000001</v>
      </c>
      <c r="E3609">
        <f>LN(D3609/参数实验室!$E$53)/参数实验室!$E$55</f>
        <v>-0.16088551461969536</v>
      </c>
      <c r="F3609">
        <f t="shared" si="203"/>
        <v>5.8054782723982576</v>
      </c>
      <c r="G3609">
        <f>LN(F3609/参数实验室!$E$58)/参数实验室!$E$59</f>
        <v>0.73258431680796976</v>
      </c>
      <c r="H3609">
        <f>INDEX(神经网络!$F$10:$BN$70,MATCH(ROUND(G3609*2,1)/2,神经网络!$D$10:$D$70,0),MATCH(ROUND(E3609*2,1)/2,神经网络!$F$8:$BN$8,0))</f>
        <v>1.5400242335980621</v>
      </c>
      <c r="I3609">
        <f t="shared" si="204"/>
        <v>2375603.6151705519</v>
      </c>
      <c r="J3609">
        <f t="shared" si="205"/>
        <v>3659.113186225592</v>
      </c>
      <c r="K3609">
        <f t="shared" si="206"/>
        <v>649.22933352083828</v>
      </c>
    </row>
    <row r="3610" spans="1:11">
      <c r="A3610" s="862">
        <v>44013</v>
      </c>
      <c r="B3610">
        <v>9256.5823849999997</v>
      </c>
      <c r="C3610">
        <v>52274.880169999997</v>
      </c>
      <c r="D3610">
        <v>1.5861879999999999</v>
      </c>
      <c r="E3610">
        <f>LN(D3610/参数实验室!$E$53)/参数实验室!$E$55</f>
        <v>-0.14870841978649435</v>
      </c>
      <c r="F3610">
        <f t="shared" si="203"/>
        <v>5.6473197121552978</v>
      </c>
      <c r="G3610">
        <f>LN(F3610/参数实验室!$E$58)/参数实验室!$E$59</f>
        <v>0.71808734631633109</v>
      </c>
      <c r="H3610">
        <f>INDEX(神经网络!$F$10:$BN$70,MATCH(ROUND(G3610*2,1)/2,神经网络!$D$10:$D$70,0),MATCH(ROUND(E3610*2,1)/2,神经网络!$F$8:$BN$8,0))</f>
        <v>1.5071983116539658</v>
      </c>
      <c r="I3610">
        <f t="shared" si="204"/>
        <v>2410105.0449056383</v>
      </c>
      <c r="J3610">
        <f t="shared" si="205"/>
        <v>3693.6205199313499</v>
      </c>
      <c r="K3610">
        <f t="shared" si="206"/>
        <v>652.50478003908017</v>
      </c>
    </row>
    <row r="3611" spans="1:11">
      <c r="A3611" s="862">
        <v>44014</v>
      </c>
      <c r="B3611">
        <v>9075.7096610000008</v>
      </c>
      <c r="C3611">
        <v>51102.782339999998</v>
      </c>
      <c r="D3611">
        <v>1.5610660000000001</v>
      </c>
      <c r="E3611">
        <f>LN(D3611/参数实验室!$E$53)/参数实验室!$E$55</f>
        <v>-0.16754286434059973</v>
      </c>
      <c r="F3611">
        <f t="shared" si="203"/>
        <v>5.6307202685866082</v>
      </c>
      <c r="G3611">
        <f>LN(F3611/参数实验室!$E$58)/参数实验室!$E$59</f>
        <v>0.71654234534524464</v>
      </c>
      <c r="H3611">
        <f>INDEX(神经网络!$F$10:$BN$70,MATCH(ROUND(G3611*2,1)/2,神经网络!$D$10:$D$70,0),MATCH(ROUND(E3611*2,1)/2,神经网络!$F$8:$BN$8,0))</f>
        <v>1.5071983116539658</v>
      </c>
      <c r="I3611">
        <f t="shared" si="204"/>
        <v>2339126.224225611</v>
      </c>
      <c r="J3611">
        <f t="shared" si="205"/>
        <v>3621.4475324208761</v>
      </c>
      <c r="K3611">
        <f t="shared" si="206"/>
        <v>645.90918501087458</v>
      </c>
    </row>
    <row r="3612" spans="1:11">
      <c r="A3612" s="862">
        <v>44015</v>
      </c>
      <c r="B3612">
        <v>9104.0089220000009</v>
      </c>
      <c r="C3612">
        <v>50322.052620000002</v>
      </c>
      <c r="D3612">
        <v>1.5561959999999999</v>
      </c>
      <c r="E3612">
        <f>LN(D3612/参数实验室!$E$53)/参数实验室!$E$55</f>
        <v>-0.17122904982798137</v>
      </c>
      <c r="F3612">
        <f t="shared" si="203"/>
        <v>5.5274608198588053</v>
      </c>
      <c r="G3612">
        <f>LN(F3612/参数实验室!$E$58)/参数实验室!$E$59</f>
        <v>0.70682791502610609</v>
      </c>
      <c r="H3612">
        <f>INDEX(神经网络!$F$10:$BN$70,MATCH(ROUND(G3612*2,1)/2,神经网络!$D$10:$D$70,0),MATCH(ROUND(E3612*2,1)/2,神经网络!$F$8:$BN$8,0))</f>
        <v>1.5071983116539658</v>
      </c>
      <c r="I3612">
        <f t="shared" si="204"/>
        <v>2350119.2831902592</v>
      </c>
      <c r="J3612">
        <f t="shared" si="205"/>
        <v>3632.7396839710937</v>
      </c>
      <c r="K3612">
        <f t="shared" si="206"/>
        <v>646.92752237651382</v>
      </c>
    </row>
    <row r="3613" spans="1:11">
      <c r="A3613" s="862">
        <v>44016</v>
      </c>
      <c r="B3613">
        <v>9082.8965009999993</v>
      </c>
      <c r="C3613">
        <v>50135.644189999999</v>
      </c>
      <c r="D3613">
        <v>1.566208</v>
      </c>
      <c r="E3613">
        <f>LN(D3613/参数实验室!$E$53)/参数实验室!$E$55</f>
        <v>-0.16366325759854394</v>
      </c>
      <c r="F3613">
        <f t="shared" si="203"/>
        <v>5.5197859168031052</v>
      </c>
      <c r="G3613">
        <f>LN(F3613/参数实验室!$E$58)/参数实验室!$E$59</f>
        <v>0.70609864652271426</v>
      </c>
      <c r="H3613">
        <f>INDEX(神经网络!$F$10:$BN$70,MATCH(ROUND(G3613*2,1)/2,神经网络!$D$10:$D$70,0),MATCH(ROUND(E3613*2,1)/2,神经网络!$F$8:$BN$8,0))</f>
        <v>1.5071983116539658</v>
      </c>
      <c r="I3613">
        <f t="shared" si="204"/>
        <v>2341905.0757211731</v>
      </c>
      <c r="J3613">
        <f t="shared" si="205"/>
        <v>3624.3152711384046</v>
      </c>
      <c r="K3613">
        <f t="shared" si="206"/>
        <v>646.1648340503159</v>
      </c>
    </row>
    <row r="3614" spans="1:11">
      <c r="A3614" s="862">
        <v>44017</v>
      </c>
      <c r="B3614">
        <v>9032.5163570000004</v>
      </c>
      <c r="C3614">
        <v>50666.546249999999</v>
      </c>
      <c r="D3614">
        <v>1.5581510000000001</v>
      </c>
      <c r="E3614">
        <f>LN(D3614/参数实验室!$E$53)/参数实验室!$E$55</f>
        <v>-0.1697478931714369</v>
      </c>
      <c r="F3614">
        <f t="shared" si="203"/>
        <v>5.6093500689577542</v>
      </c>
      <c r="G3614">
        <f>LN(F3614/参数实验室!$E$58)/参数实验室!$E$59</f>
        <v>0.71454658395683335</v>
      </c>
      <c r="H3614">
        <f>INDEX(神经网络!$F$10:$BN$70,MATCH(ROUND(G3614*2,1)/2,神经网络!$D$10:$D$70,0),MATCH(ROUND(E3614*2,1)/2,神经网络!$F$8:$BN$8,0))</f>
        <v>1.5071983116539658</v>
      </c>
      <c r="I3614">
        <f t="shared" si="204"/>
        <v>2322326.7871310278</v>
      </c>
      <c r="J3614">
        <f t="shared" si="205"/>
        <v>3604.2122648736909</v>
      </c>
      <c r="K3614">
        <f t="shared" si="206"/>
        <v>644.3368526776859</v>
      </c>
    </row>
    <row r="3615" spans="1:11">
      <c r="A3615" s="862">
        <v>44018</v>
      </c>
      <c r="B3615">
        <v>9303.0020089999998</v>
      </c>
      <c r="C3615">
        <v>52080.641810000001</v>
      </c>
      <c r="D3615">
        <v>1.601837</v>
      </c>
      <c r="E3615">
        <f>LN(D3615/参数实验室!$E$53)/参数实验室!$E$55</f>
        <v>-0.13712626042555931</v>
      </c>
      <c r="F3615">
        <f t="shared" si="203"/>
        <v>5.5982619115437835</v>
      </c>
      <c r="G3615">
        <f>LN(F3615/参数实验室!$E$58)/参数实验室!$E$59</f>
        <v>0.71350806368009101</v>
      </c>
      <c r="H3615">
        <f>INDEX(神经网络!$F$10:$BN$70,MATCH(ROUND(G3615*2,1)/2,神经网络!$D$10:$D$70,0),MATCH(ROUND(E3615*2,1)/2,神经网络!$F$8:$BN$8,0))</f>
        <v>1.5071983116539658</v>
      </c>
      <c r="I3615">
        <f t="shared" si="204"/>
        <v>2427143.1792125129</v>
      </c>
      <c r="J3615">
        <f t="shared" si="205"/>
        <v>3712.1431742548002</v>
      </c>
      <c r="K3615">
        <f t="shared" si="206"/>
        <v>653.83878403336462</v>
      </c>
    </row>
    <row r="3616" spans="1:11">
      <c r="A3616" s="862">
        <v>44019</v>
      </c>
      <c r="B3616">
        <v>9263.5412359999991</v>
      </c>
      <c r="C3616">
        <v>52021.544070000004</v>
      </c>
      <c r="D3616">
        <v>1.586678</v>
      </c>
      <c r="E3616">
        <f>LN(D3616/参数实验室!$E$53)/参数实验室!$E$55</f>
        <v>-0.14834403055975598</v>
      </c>
      <c r="F3616">
        <f t="shared" si="203"/>
        <v>5.6157297457514126</v>
      </c>
      <c r="G3616">
        <f>LN(F3616/参数实验室!$E$58)/参数实验室!$E$59</f>
        <v>0.71514317651109593</v>
      </c>
      <c r="H3616">
        <f>INDEX(神经网络!$F$10:$BN$70,MATCH(ROUND(G3616*2,1)/2,神经网络!$D$10:$D$70,0),MATCH(ROUND(E3616*2,1)/2,神经网络!$F$8:$BN$8,0))</f>
        <v>1.5071983116539658</v>
      </c>
      <c r="I3616">
        <f t="shared" si="204"/>
        <v>2411626.1610266343</v>
      </c>
      <c r="J3616">
        <f t="shared" si="205"/>
        <v>3696.3972850245218</v>
      </c>
      <c r="K3616">
        <f t="shared" si="206"/>
        <v>652.42612605442264</v>
      </c>
    </row>
    <row r="3617" spans="1:11">
      <c r="A3617" s="862">
        <v>44020</v>
      </c>
      <c r="B3617">
        <v>9399.2698409999994</v>
      </c>
      <c r="C3617">
        <v>52406.197919999999</v>
      </c>
      <c r="D3617">
        <v>1.615613</v>
      </c>
      <c r="E3617">
        <f>LN(D3617/参数实验室!$E$53)/参数实验室!$E$55</f>
        <v>-0.12702361391652123</v>
      </c>
      <c r="F3617">
        <f t="shared" si="203"/>
        <v>5.5755605282659317</v>
      </c>
      <c r="G3617">
        <f>LN(F3617/参数实验室!$E$58)/参数实验室!$E$59</f>
        <v>0.71137541314718478</v>
      </c>
      <c r="H3617">
        <f>INDEX(神经网络!$F$10:$BN$70,MATCH(ROUND(G3617*2,1)/2,神经网络!$D$10:$D$70,0),MATCH(ROUND(E3617*2,1)/2,神经网络!$F$8:$BN$8,0))</f>
        <v>1.5071983116539658</v>
      </c>
      <c r="I3617">
        <f t="shared" si="204"/>
        <v>2464882.9198222687</v>
      </c>
      <c r="J3617">
        <f t="shared" si="205"/>
        <v>3750.5565783488105</v>
      </c>
      <c r="K3617">
        <f t="shared" si="206"/>
        <v>657.20456906357026</v>
      </c>
    </row>
    <row r="3618" spans="1:11">
      <c r="A3618" s="862">
        <v>44021</v>
      </c>
      <c r="B3618">
        <v>9228.7427220000009</v>
      </c>
      <c r="C3618">
        <v>52278.202389999999</v>
      </c>
      <c r="D3618">
        <v>1.5805089999999999</v>
      </c>
      <c r="E3618">
        <f>LN(D3618/参数实验室!$E$53)/参数实验室!$E$55</f>
        <v>-0.15293984821490439</v>
      </c>
      <c r="F3618">
        <f t="shared" si="203"/>
        <v>5.6647155484545308</v>
      </c>
      <c r="G3618">
        <f>LN(F3618/参数实验室!$E$58)/参数实验室!$E$59</f>
        <v>0.71970160617345447</v>
      </c>
      <c r="H3618">
        <f>INDEX(神经网络!$F$10:$BN$70,MATCH(ROUND(G3618*2,1)/2,神经网络!$D$10:$D$70,0),MATCH(ROUND(E3618*2,1)/2,神经网络!$F$8:$BN$8,0))</f>
        <v>1.5071983116539658</v>
      </c>
      <c r="I3618">
        <f t="shared" si="204"/>
        <v>2397481.9677167092</v>
      </c>
      <c r="J3618">
        <f t="shared" si="205"/>
        <v>3682.5117601053253</v>
      </c>
      <c r="K3618">
        <f t="shared" si="206"/>
        <v>651.04529839930171</v>
      </c>
    </row>
    <row r="3619" spans="1:11">
      <c r="A3619" s="862">
        <v>44022</v>
      </c>
      <c r="B3619">
        <v>9238.6895499999991</v>
      </c>
      <c r="C3619">
        <v>52390.163200000003</v>
      </c>
      <c r="D3619">
        <v>1.589407</v>
      </c>
      <c r="E3619">
        <f>LN(D3619/参数实验室!$E$53)/参数实验室!$E$55</f>
        <v>-0.14631666202578247</v>
      </c>
      <c r="F3619">
        <f t="shared" si="203"/>
        <v>5.6707353263104299</v>
      </c>
      <c r="G3619">
        <f>LN(F3619/参数实验室!$E$58)/参数实验室!$E$59</f>
        <v>0.72025906173089893</v>
      </c>
      <c r="H3619">
        <f>INDEX(神经网络!$F$10:$BN$70,MATCH(ROUND(G3619*2,1)/2,神经网络!$D$10:$D$70,0),MATCH(ROUND(E3619*2,1)/2,神经网络!$F$8:$BN$8,0))</f>
        <v>1.5071983116539658</v>
      </c>
      <c r="I3619">
        <f t="shared" si="204"/>
        <v>2401376.6121794088</v>
      </c>
      <c r="J3619">
        <f t="shared" si="205"/>
        <v>3686.4808068313127</v>
      </c>
      <c r="K3619">
        <f t="shared" si="206"/>
        <v>651.40081774723637</v>
      </c>
    </row>
    <row r="3620" spans="1:11">
      <c r="A3620" s="862">
        <v>44023</v>
      </c>
      <c r="B3620">
        <v>9240.1111430000001</v>
      </c>
      <c r="C3620">
        <v>53407.938900000001</v>
      </c>
      <c r="D3620">
        <v>1.581043</v>
      </c>
      <c r="E3620">
        <f>LN(D3620/参数实验室!$E$53)/参数实验室!$E$55</f>
        <v>-0.15254131721603298</v>
      </c>
      <c r="F3620">
        <f t="shared" si="203"/>
        <v>5.78001044288954</v>
      </c>
      <c r="G3620">
        <f>LN(F3620/参数实验室!$E$58)/参数实验室!$E$59</f>
        <v>0.73027678966850673</v>
      </c>
      <c r="H3620">
        <f>INDEX(神经网络!$F$10:$BN$70,MATCH(ROUND(G3620*2,1)/2,神经网络!$D$10:$D$70,0),MATCH(ROUND(E3620*2,1)/2,神经网络!$F$8:$BN$8,0))</f>
        <v>1.5400242335980621</v>
      </c>
      <c r="I3620">
        <f t="shared" si="204"/>
        <v>2401933.5357235093</v>
      </c>
      <c r="J3620">
        <f t="shared" si="205"/>
        <v>3687.0480599337434</v>
      </c>
      <c r="K3620">
        <f t="shared" si="206"/>
        <v>651.45164822361232</v>
      </c>
    </row>
    <row r="3621" spans="1:11">
      <c r="A3621" s="862">
        <v>44024</v>
      </c>
      <c r="B3621">
        <v>9218.0103870000003</v>
      </c>
      <c r="C3621">
        <v>53806.228609999998</v>
      </c>
      <c r="D3621">
        <v>1.589696</v>
      </c>
      <c r="E3621">
        <f>LN(D3621/参数实验室!$E$53)/参数实验室!$E$55</f>
        <v>-0.14610216838499948</v>
      </c>
      <c r="F3621">
        <f t="shared" si="203"/>
        <v>5.837076153210023</v>
      </c>
      <c r="G3621">
        <f>LN(F3621/参数实验室!$E$58)/参数实验室!$E$59</f>
        <v>0.73543323047580433</v>
      </c>
      <c r="H3621">
        <f>INDEX(神经网络!$F$10:$BN$70,MATCH(ROUND(G3621*2,1)/2,神经网络!$D$10:$D$70,0),MATCH(ROUND(E3621*2,1)/2,神经网络!$F$8:$BN$8,0))</f>
        <v>1.5400242335980621</v>
      </c>
      <c r="I3621">
        <f t="shared" si="204"/>
        <v>2393086.0784206367</v>
      </c>
      <c r="J3621">
        <f t="shared" si="205"/>
        <v>3678.2292753680836</v>
      </c>
      <c r="K3621">
        <f t="shared" si="206"/>
        <v>650.60818651147258</v>
      </c>
    </row>
    <row r="3622" spans="1:11">
      <c r="A3622" s="862">
        <v>44025</v>
      </c>
      <c r="B3622">
        <v>9282.0114510000003</v>
      </c>
      <c r="C3622">
        <v>54208.15292</v>
      </c>
      <c r="D3622">
        <v>1.580579</v>
      </c>
      <c r="E3622">
        <f>LN(D3622/参数实验室!$E$53)/参数实验室!$E$55</f>
        <v>-0.15288759865583398</v>
      </c>
      <c r="F3622">
        <f t="shared" si="203"/>
        <v>5.8401299337074049</v>
      </c>
      <c r="G3622">
        <f>LN(F3622/参数实验室!$E$58)/参数实验室!$E$59</f>
        <v>0.73570774632580183</v>
      </c>
      <c r="H3622">
        <f>INDEX(神经网络!$F$10:$BN$70,MATCH(ROUND(G3622*2,1)/2,神经网络!$D$10:$D$70,0),MATCH(ROUND(E3622*2,1)/2,神经网络!$F$8:$BN$8,0))</f>
        <v>1.5400242335980621</v>
      </c>
      <c r="I3622">
        <f t="shared" si="204"/>
        <v>2418674.0509679583</v>
      </c>
      <c r="J3622">
        <f t="shared" si="205"/>
        <v>3703.767387973327</v>
      </c>
      <c r="K3622">
        <f t="shared" si="206"/>
        <v>653.03076505877391</v>
      </c>
    </row>
    <row r="3623" spans="1:11">
      <c r="A3623" s="862">
        <v>44026</v>
      </c>
      <c r="B3623">
        <v>9241.2476430000006</v>
      </c>
      <c r="C3623">
        <v>55161.954469999997</v>
      </c>
      <c r="D3623">
        <v>1.5838190000000001</v>
      </c>
      <c r="E3623">
        <f>LN(D3623/参数实验室!$E$53)/参数实验室!$E$55</f>
        <v>-0.15047171933457695</v>
      </c>
      <c r="F3623">
        <f t="shared" si="203"/>
        <v>5.9691025066062062</v>
      </c>
      <c r="G3623">
        <f>LN(F3623/参数实验室!$E$58)/参数实验室!$E$59</f>
        <v>0.74717241487080588</v>
      </c>
      <c r="H3623">
        <f>INDEX(神经网络!$F$10:$BN$70,MATCH(ROUND(G3623*2,1)/2,神经网络!$D$10:$D$70,0),MATCH(ROUND(E3623*2,1)/2,神经网络!$F$8:$BN$8,0))</f>
        <v>1.5400242335980621</v>
      </c>
      <c r="I3623">
        <f t="shared" si="204"/>
        <v>2402315.7743567685</v>
      </c>
      <c r="J3623">
        <f t="shared" si="205"/>
        <v>3687.5015534096628</v>
      </c>
      <c r="K3623">
        <f t="shared" si="206"/>
        <v>651.47518978953588</v>
      </c>
    </row>
    <row r="3624" spans="1:11">
      <c r="A3624" s="862">
        <v>44027</v>
      </c>
      <c r="B3624">
        <v>9229.4086179999995</v>
      </c>
      <c r="C3624">
        <v>55170.142339999999</v>
      </c>
      <c r="D3624">
        <v>1.572341</v>
      </c>
      <c r="E3624">
        <f>LN(D3624/参数实验室!$E$53)/参数实验室!$E$55</f>
        <v>-0.15905256912135571</v>
      </c>
      <c r="F3624">
        <f t="shared" si="203"/>
        <v>5.9776465235705745</v>
      </c>
      <c r="G3624">
        <f>LN(F3624/参数实验室!$E$58)/参数实验室!$E$59</f>
        <v>0.74792314004317317</v>
      </c>
      <c r="H3624">
        <f>INDEX(神经网络!$F$10:$BN$70,MATCH(ROUND(G3624*2,1)/2,神经网络!$D$10:$D$70,0),MATCH(ROUND(E3624*2,1)/2,神经网络!$F$8:$BN$8,0))</f>
        <v>1.5400242335980621</v>
      </c>
      <c r="I3624">
        <f t="shared" si="204"/>
        <v>2397576.1603189413</v>
      </c>
      <c r="J3624">
        <f t="shared" si="205"/>
        <v>3682.7774701727603</v>
      </c>
      <c r="K3624">
        <f t="shared" si="206"/>
        <v>651.02390240441821</v>
      </c>
    </row>
    <row r="3625" spans="1:11">
      <c r="A3625" s="862">
        <v>44028</v>
      </c>
      <c r="B3625">
        <v>9126.0400480000008</v>
      </c>
      <c r="C3625">
        <v>55696.546009999998</v>
      </c>
      <c r="D3625">
        <v>1.5613079999999999</v>
      </c>
      <c r="E3625">
        <f>LN(D3625/参数实验室!$E$53)/参数实验室!$E$55</f>
        <v>-0.16735999048524935</v>
      </c>
      <c r="F3625">
        <f t="shared" si="203"/>
        <v>6.1030354586495665</v>
      </c>
      <c r="G3625">
        <f>LN(F3625/参数实验室!$E$58)/参数实验室!$E$59</f>
        <v>0.75881875885780603</v>
      </c>
      <c r="H3625">
        <f>INDEX(神经网络!$F$10:$BN$70,MATCH(ROUND(G3625*2,1)/2,神经网络!$D$10:$D$70,0),MATCH(ROUND(E3625*2,1)/2,神经网络!$F$8:$BN$8,0))</f>
        <v>1.5400242335980621</v>
      </c>
      <c r="I3625">
        <f t="shared" si="204"/>
        <v>2356222.4386222605</v>
      </c>
      <c r="J3625">
        <f t="shared" si="205"/>
        <v>3641.5306843302169</v>
      </c>
      <c r="K3625">
        <f t="shared" si="206"/>
        <v>647.04176426722552</v>
      </c>
    </row>
    <row r="3626" spans="1:11">
      <c r="A3626" s="862">
        <v>44029</v>
      </c>
      <c r="B3626">
        <v>9136.0604309999999</v>
      </c>
      <c r="C3626">
        <v>56455.50907</v>
      </c>
      <c r="D3626">
        <v>1.565366</v>
      </c>
      <c r="E3626">
        <f>LN(D3626/参数实验室!$E$53)/参数实验室!$E$55</f>
        <v>-0.16429766844456728</v>
      </c>
      <c r="F3626">
        <f t="shared" si="203"/>
        <v>6.1794150220852453</v>
      </c>
      <c r="G3626">
        <f>LN(F3626/参数实验室!$E$58)/参数实验室!$E$59</f>
        <v>0.76534655060438717</v>
      </c>
      <c r="H3626">
        <f>INDEX(神经网络!$F$10:$BN$70,MATCH(ROUND(G3626*2,1)/2,神经网络!$D$10:$D$70,0),MATCH(ROUND(E3626*2,1)/2,神经网络!$F$8:$BN$8,0))</f>
        <v>1.5400242335980621</v>
      </c>
      <c r="I3626">
        <f t="shared" si="204"/>
        <v>2360206.6813960271</v>
      </c>
      <c r="J3626">
        <f t="shared" si="205"/>
        <v>3645.5290814412656</v>
      </c>
      <c r="K3626">
        <f t="shared" si="206"/>
        <v>647.42500434612248</v>
      </c>
    </row>
    <row r="3627" spans="1:11">
      <c r="A3627" s="862">
        <v>44030</v>
      </c>
      <c r="B3627">
        <v>9172.407663</v>
      </c>
      <c r="C3627">
        <v>56198.671170000001</v>
      </c>
      <c r="D3627">
        <v>1.568541</v>
      </c>
      <c r="E3627">
        <f>LN(D3627/参数实验室!$E$53)/参数实验室!$E$55</f>
        <v>-0.16190722237763366</v>
      </c>
      <c r="F3627">
        <f t="shared" si="203"/>
        <v>6.1269268914743398</v>
      </c>
      <c r="G3627">
        <f>LN(F3627/参数实验室!$E$58)/参数实验室!$E$59</f>
        <v>0.76086938349676325</v>
      </c>
      <c r="H3627">
        <f>INDEX(神经网络!$F$10:$BN$70,MATCH(ROUND(G3627*2,1)/2,神经网络!$D$10:$D$70,0),MATCH(ROUND(E3627*2,1)/2,神经网络!$F$8:$BN$8,0))</f>
        <v>1.5400242335980621</v>
      </c>
      <c r="I3627">
        <f t="shared" si="204"/>
        <v>2374667.4031526991</v>
      </c>
      <c r="J3627">
        <f t="shared" si="205"/>
        <v>3660.0325856908962</v>
      </c>
      <c r="K3627">
        <f t="shared" si="206"/>
        <v>648.81045388409802</v>
      </c>
    </row>
    <row r="3628" spans="1:11">
      <c r="A3628" s="862">
        <v>44031</v>
      </c>
      <c r="B3628">
        <v>9136.0264009999992</v>
      </c>
      <c r="C3628">
        <v>56661.49553</v>
      </c>
      <c r="D3628">
        <v>1.5754490000000001</v>
      </c>
      <c r="E3628">
        <f>LN(D3628/参数实验室!$E$53)/参数实验室!$E$55</f>
        <v>-0.15672288748834542</v>
      </c>
      <c r="F3628">
        <f t="shared" si="203"/>
        <v>6.2019846531746037</v>
      </c>
      <c r="G3628">
        <f>LN(F3628/参数实验室!$E$58)/参数实验室!$E$59</f>
        <v>0.76726002978434293</v>
      </c>
      <c r="H3628">
        <f>INDEX(神经网络!$F$10:$BN$70,MATCH(ROUND(G3628*2,1)/2,神经网络!$D$10:$D$70,0),MATCH(ROUND(E3628*2,1)/2,神经网络!$F$8:$BN$8,0))</f>
        <v>1.5400242335980621</v>
      </c>
      <c r="I3628">
        <f t="shared" si="204"/>
        <v>2360162.168559467</v>
      </c>
      <c r="J3628">
        <f t="shared" si="205"/>
        <v>3645.5155025737017</v>
      </c>
      <c r="K3628">
        <f t="shared" si="206"/>
        <v>647.41520558428931</v>
      </c>
    </row>
    <row r="3629" spans="1:11">
      <c r="A3629" s="862">
        <v>44032</v>
      </c>
      <c r="B3629">
        <v>9176.0740929999993</v>
      </c>
      <c r="C3629">
        <v>56517.884339999997</v>
      </c>
      <c r="D3629">
        <v>1.566567</v>
      </c>
      <c r="E3629">
        <f>LN(D3629/参数实验室!$E$53)/参数实验室!$E$55</f>
        <v>-0.16339287021583057</v>
      </c>
      <c r="F3629">
        <f t="shared" si="203"/>
        <v>6.1592663449737035</v>
      </c>
      <c r="G3629">
        <f>LN(F3629/参数实验室!$E$58)/参数实验室!$E$59</f>
        <v>0.76363240891777173</v>
      </c>
      <c r="H3629">
        <f>INDEX(神经网络!$F$10:$BN$70,MATCH(ROUND(G3629*2,1)/2,神经网络!$D$10:$D$70,0),MATCH(ROUND(E3629*2,1)/2,神经网络!$F$8:$BN$8,0))</f>
        <v>1.5400242335980621</v>
      </c>
      <c r="I3629">
        <f t="shared" si="204"/>
        <v>2376094.8746886128</v>
      </c>
      <c r="J3629">
        <f t="shared" si="205"/>
        <v>3661.4955879653462</v>
      </c>
      <c r="K3629">
        <f t="shared" si="206"/>
        <v>648.94107274043802</v>
      </c>
    </row>
    <row r="3630" spans="1:11">
      <c r="A3630" s="862">
        <v>44033</v>
      </c>
      <c r="B3630">
        <v>9340.3848930000004</v>
      </c>
      <c r="C3630">
        <v>57330.784509999998</v>
      </c>
      <c r="D3630">
        <v>1.6036539999999999</v>
      </c>
      <c r="E3630">
        <f>LN(D3630/参数实验室!$E$53)/参数实验室!$E$55</f>
        <v>-0.13578879800630206</v>
      </c>
      <c r="F3630">
        <f t="shared" si="203"/>
        <v>6.1379466870755639</v>
      </c>
      <c r="G3630">
        <f>LN(F3630/参数实验室!$E$58)/参数实验室!$E$59</f>
        <v>0.76181252992131632</v>
      </c>
      <c r="H3630">
        <f>INDEX(神经网络!$F$10:$BN$70,MATCH(ROUND(G3630*2,1)/2,神经网络!$D$10:$D$70,0),MATCH(ROUND(E3630*2,1)/2,神经网络!$F$8:$BN$8,0))</f>
        <v>1.5400242335980621</v>
      </c>
      <c r="I3630">
        <f t="shared" si="204"/>
        <v>2441618.8941912656</v>
      </c>
      <c r="J3630">
        <f t="shared" si="205"/>
        <v>3727.0599309684185</v>
      </c>
      <c r="K3630">
        <f t="shared" si="206"/>
        <v>655.10588491042824</v>
      </c>
    </row>
    <row r="3631" spans="1:11">
      <c r="A3631" s="862">
        <v>44034</v>
      </c>
      <c r="B3631">
        <v>9340.1684150000001</v>
      </c>
      <c r="C3631">
        <v>57300.961960000001</v>
      </c>
      <c r="D3631">
        <v>1.626706</v>
      </c>
      <c r="E3631">
        <f>LN(D3631/参数实验室!$E$53)/参数实验室!$E$55</f>
        <v>-0.11895096357049215</v>
      </c>
      <c r="F3631">
        <f t="shared" si="203"/>
        <v>6.1348960119366325</v>
      </c>
      <c r="G3631">
        <f>LN(F3631/参数实验室!$E$58)/参数实验室!$E$59</f>
        <v>0.76155160272571187</v>
      </c>
      <c r="H3631">
        <f>INDEX(神经网络!$F$10:$BN$70,MATCH(ROUND(G3631*2,1)/2,神经网络!$D$10:$D$70,0),MATCH(ROUND(E3631*2,1)/2,神经网络!$F$8:$BN$8,0))</f>
        <v>1.6516056188360464</v>
      </c>
      <c r="I3631">
        <f t="shared" si="204"/>
        <v>2441531.7467929921</v>
      </c>
      <c r="J3631">
        <f t="shared" si="205"/>
        <v>3726.9735505366716</v>
      </c>
      <c r="K3631">
        <f t="shared" si="206"/>
        <v>655.09768547764975</v>
      </c>
    </row>
    <row r="3632" spans="1:11">
      <c r="A3632" s="862">
        <v>44035</v>
      </c>
      <c r="B3632">
        <v>9533.5342039999996</v>
      </c>
      <c r="C3632">
        <v>58168.966760000003</v>
      </c>
      <c r="D3632">
        <v>1.638784</v>
      </c>
      <c r="E3632">
        <f>LN(D3632/参数实验室!$E$53)/参数实验室!$E$55</f>
        <v>-0.11022386616212489</v>
      </c>
      <c r="F3632">
        <f t="shared" si="203"/>
        <v>6.1015113089533957</v>
      </c>
      <c r="G3632">
        <f>LN(F3632/参数实验室!$E$58)/参数实验室!$E$59</f>
        <v>0.75868766736384274</v>
      </c>
      <c r="H3632">
        <f>INDEX(神经网络!$F$10:$BN$70,MATCH(ROUND(G3632*2,1)/2,神经网络!$D$10:$D$70,0),MATCH(ROUND(E3632*2,1)/2,神经网络!$F$8:$BN$8,0))</f>
        <v>1.6516056188360464</v>
      </c>
      <c r="I3632">
        <f t="shared" si="204"/>
        <v>2525013.9034057353</v>
      </c>
      <c r="J3632">
        <f t="shared" si="205"/>
        <v>3804.1316004947735</v>
      </c>
      <c r="K3632">
        <f t="shared" si="206"/>
        <v>663.75566583378099</v>
      </c>
    </row>
    <row r="3633" spans="1:11">
      <c r="A3633" s="862">
        <v>44036</v>
      </c>
      <c r="B3633">
        <v>9550.4717259999998</v>
      </c>
      <c r="C3633">
        <v>57319.26107</v>
      </c>
      <c r="D3633">
        <v>1.62771</v>
      </c>
      <c r="E3633">
        <f>LN(D3633/参数实验室!$E$53)/参数实验室!$E$55</f>
        <v>-0.1182230466142547</v>
      </c>
      <c r="F3633">
        <f t="shared" si="203"/>
        <v>6.0017204086323055</v>
      </c>
      <c r="G3633">
        <f>LN(F3633/参数实验室!$E$58)/参数实验室!$E$59</f>
        <v>0.75003264933331282</v>
      </c>
      <c r="H3633">
        <f>INDEX(神经网络!$F$10:$BN$70,MATCH(ROUND(G3633*2,1)/2,神经网络!$D$10:$D$70,0),MATCH(ROUND(E3633*2,1)/2,神经网络!$F$8:$BN$8,0))</f>
        <v>1.6516056188360464</v>
      </c>
      <c r="I3633">
        <f t="shared" si="204"/>
        <v>2532423.0138518093</v>
      </c>
      <c r="J3633">
        <f t="shared" si="205"/>
        <v>3810.8901185108143</v>
      </c>
      <c r="K3633">
        <f t="shared" si="206"/>
        <v>664.52270600796203</v>
      </c>
    </row>
    <row r="3634" spans="1:11">
      <c r="A3634" s="862">
        <v>44037</v>
      </c>
      <c r="B3634">
        <v>9597.8480870000003</v>
      </c>
      <c r="C3634">
        <v>57289.32864</v>
      </c>
      <c r="D3634">
        <v>1.6530959999999999</v>
      </c>
      <c r="E3634">
        <f>LN(D3634/参数实验室!$E$53)/参数实验室!$E$55</f>
        <v>-9.9965451630274288E-2</v>
      </c>
      <c r="F3634">
        <f t="shared" si="203"/>
        <v>5.9689763914472342</v>
      </c>
      <c r="G3634">
        <f>LN(F3634/参数实验室!$E$58)/参数实验室!$E$59</f>
        <v>0.74716132564084714</v>
      </c>
      <c r="H3634">
        <f>INDEX(神经网络!$F$10:$BN$70,MATCH(ROUND(G3634*2,1)/2,神经网络!$D$10:$D$70,0),MATCH(ROUND(E3634*2,1)/2,神经网络!$F$8:$BN$8,0))</f>
        <v>1.6516056188360464</v>
      </c>
      <c r="I3634">
        <f t="shared" si="204"/>
        <v>2553171.1686440376</v>
      </c>
      <c r="J3634">
        <f t="shared" si="205"/>
        <v>3829.7945361318189</v>
      </c>
      <c r="K3634">
        <f t="shared" si="206"/>
        <v>666.66008960961119</v>
      </c>
    </row>
    <row r="3635" spans="1:11">
      <c r="A3635" s="862">
        <v>44038</v>
      </c>
      <c r="B3635">
        <v>9967.5801659999997</v>
      </c>
      <c r="C3635">
        <v>57531.719539999998</v>
      </c>
      <c r="D3635">
        <v>1.691254</v>
      </c>
      <c r="E3635">
        <f>LN(D3635/参数实验室!$E$53)/参数实验室!$E$55</f>
        <v>-7.3043043454960446E-2</v>
      </c>
      <c r="F3635">
        <f t="shared" si="203"/>
        <v>5.7718843071103727</v>
      </c>
      <c r="G3635">
        <f>LN(F3635/参数实验室!$E$58)/参数实验室!$E$59</f>
        <v>0.72953837644468045</v>
      </c>
      <c r="H3635">
        <f>INDEX(神经网络!$F$10:$BN$70,MATCH(ROUND(G3635*2,1)/2,神经网络!$D$10:$D$70,0),MATCH(ROUND(E3635*2,1)/2,神经网络!$F$8:$BN$8,0))</f>
        <v>1.7643335524774491</v>
      </c>
      <c r="I3635">
        <f t="shared" si="204"/>
        <v>2715613.6236418197</v>
      </c>
      <c r="J3635">
        <f t="shared" si="205"/>
        <v>3977.327387574298</v>
      </c>
      <c r="K3635">
        <f t="shared" si="206"/>
        <v>682.77347047813043</v>
      </c>
    </row>
    <row r="3636" spans="1:11">
      <c r="A3636" s="862">
        <v>44039</v>
      </c>
      <c r="B3636">
        <v>10319.662039999999</v>
      </c>
      <c r="C3636">
        <v>57115.280270000003</v>
      </c>
      <c r="D3636">
        <v>1.8722289999999999</v>
      </c>
      <c r="E3636">
        <f>LN(D3636/参数实验室!$E$53)/参数实验室!$E$55</f>
        <v>4.6890003609353623E-2</v>
      </c>
      <c r="F3636">
        <f t="shared" si="203"/>
        <v>5.5346076304258514</v>
      </c>
      <c r="G3636">
        <f>LN(F3636/参数实验室!$E$58)/参数实验室!$E$59</f>
        <v>0.70750609433045664</v>
      </c>
      <c r="H3636">
        <f>INDEX(神经网络!$F$10:$BN$70,MATCH(ROUND(G3636*2,1)/2,神经网络!$D$10:$D$70,0),MATCH(ROUND(E3636*2,1)/2,神经网络!$F$8:$BN$8,0))</f>
        <v>1.9518375469254792</v>
      </c>
      <c r="I3636">
        <f t="shared" si="204"/>
        <v>2884853.4620120227</v>
      </c>
      <c r="J3636">
        <f t="shared" si="205"/>
        <v>4117.8173416862637</v>
      </c>
      <c r="K3636">
        <f t="shared" si="206"/>
        <v>700.57829734396694</v>
      </c>
    </row>
    <row r="3637" spans="1:11">
      <c r="A3637" s="862">
        <v>44040</v>
      </c>
      <c r="B3637">
        <v>11148.368909999999</v>
      </c>
      <c r="C3637">
        <v>57317.169300000001</v>
      </c>
      <c r="D3637">
        <v>1.8494999999999999</v>
      </c>
      <c r="E3637">
        <f>LN(D3637/参数实验室!$E$53)/参数实验室!$E$55</f>
        <v>3.2480064113064491E-2</v>
      </c>
      <c r="F3637">
        <f t="shared" si="203"/>
        <v>5.141305401957676</v>
      </c>
      <c r="G3637">
        <f>LN(F3637/参数实验室!$E$58)/参数实验室!$E$59</f>
        <v>0.66881718270929158</v>
      </c>
      <c r="H3637">
        <f>INDEX(神经网络!$F$10:$BN$70,MATCH(ROUND(G3637*2,1)/2,神经网络!$D$10:$D$70,0),MATCH(ROUND(E3637*2,1)/2,神经网络!$F$8:$BN$8,0))</f>
        <v>1.9134051556256948</v>
      </c>
      <c r="I3637">
        <f t="shared" si="204"/>
        <v>3337024.6545508201</v>
      </c>
      <c r="J3637">
        <f t="shared" si="205"/>
        <v>4448.4932404931724</v>
      </c>
      <c r="K3637">
        <f t="shared" si="206"/>
        <v>750.14717886384119</v>
      </c>
    </row>
    <row r="3638" spans="1:11">
      <c r="A3638" s="862">
        <v>44041</v>
      </c>
      <c r="B3638">
        <v>11163.81756</v>
      </c>
      <c r="C3638">
        <v>57210.372510000001</v>
      </c>
      <c r="D3638">
        <v>1.874849</v>
      </c>
      <c r="E3638">
        <f>LN(D3638/参数实验室!$E$53)/参数实验室!$E$55</f>
        <v>4.8539797930649602E-2</v>
      </c>
      <c r="F3638">
        <f t="shared" si="203"/>
        <v>5.1246244577647868</v>
      </c>
      <c r="G3638">
        <f>LN(F3638/参数实验室!$E$58)/参数实验室!$E$59</f>
        <v>0.66711152743463475</v>
      </c>
      <c r="H3638">
        <f>INDEX(神经网络!$F$10:$BN$70,MATCH(ROUND(G3638*2,1)/2,神经网络!$D$10:$D$70,0),MATCH(ROUND(E3638*2,1)/2,神经网络!$F$8:$BN$8,0))</f>
        <v>1.9134051556256948</v>
      </c>
      <c r="I3638">
        <f t="shared" si="204"/>
        <v>3345872.6635910133</v>
      </c>
      <c r="J3638">
        <f t="shared" si="205"/>
        <v>4454.6576593112559</v>
      </c>
      <c r="K3638">
        <f t="shared" si="206"/>
        <v>751.09535220902376</v>
      </c>
    </row>
    <row r="3639" spans="1:11">
      <c r="A3639" s="862">
        <v>44042</v>
      </c>
      <c r="B3639">
        <v>11000.31266</v>
      </c>
      <c r="C3639">
        <v>57684.284359999998</v>
      </c>
      <c r="D3639">
        <v>1.8747549999999999</v>
      </c>
      <c r="E3639">
        <f>LN(D3639/参数实验室!$E$53)/参数实验室!$E$55</f>
        <v>4.8480646721638418E-2</v>
      </c>
      <c r="F3639">
        <f t="shared" si="203"/>
        <v>5.2438768008617673</v>
      </c>
      <c r="G3639">
        <f>LN(F3639/参数实验室!$E$58)/参数实验室!$E$59</f>
        <v>0.67918517876244955</v>
      </c>
      <c r="H3639">
        <f>INDEX(神经网络!$F$10:$BN$70,MATCH(ROUND(G3639*2,1)/2,神经网络!$D$10:$D$70,0),MATCH(ROUND(E3639*2,1)/2,神经网络!$F$8:$BN$8,0))</f>
        <v>1.9518375469254792</v>
      </c>
      <c r="I3639">
        <f t="shared" si="204"/>
        <v>3252109.03838195</v>
      </c>
      <c r="J3639">
        <f t="shared" si="205"/>
        <v>4389.4148916643144</v>
      </c>
      <c r="K3639">
        <f t="shared" si="206"/>
        <v>740.89807380884486</v>
      </c>
    </row>
    <row r="3640" spans="1:11">
      <c r="A3640" s="862">
        <v>44043</v>
      </c>
      <c r="B3640">
        <v>11311.03053</v>
      </c>
      <c r="C3640">
        <v>58046.356330000002</v>
      </c>
      <c r="D3640">
        <v>1.905176</v>
      </c>
      <c r="E3640">
        <f>LN(D3640/参数实验室!$E$53)/参数实验室!$E$55</f>
        <v>6.7470436918294449E-2</v>
      </c>
      <c r="F3640">
        <f t="shared" si="203"/>
        <v>5.1318362350844087</v>
      </c>
      <c r="G3640">
        <f>LN(F3640/参数实验室!$E$58)/参数实验室!$E$59</f>
        <v>0.66784962437102779</v>
      </c>
      <c r="H3640">
        <f>INDEX(神经网络!$F$10:$BN$70,MATCH(ROUND(G3640*2,1)/2,神经网络!$D$10:$D$70,0),MATCH(ROUND(E3640*2,1)/2,神经网络!$F$8:$BN$8,0))</f>
        <v>1.9134051556256948</v>
      </c>
      <c r="I3640">
        <f t="shared" si="204"/>
        <v>3431404.77732665</v>
      </c>
      <c r="J3640">
        <f t="shared" si="205"/>
        <v>4513.3995171780607</v>
      </c>
      <c r="K3640">
        <f t="shared" si="206"/>
        <v>760.27055975582846</v>
      </c>
    </row>
    <row r="3641" spans="1:11">
      <c r="A3641" s="862">
        <v>44044</v>
      </c>
      <c r="B3641">
        <v>11632.541740000001</v>
      </c>
      <c r="C3641">
        <v>59130.212140000003</v>
      </c>
      <c r="D3641">
        <v>1.979087</v>
      </c>
      <c r="E3641">
        <f>LN(D3641/参数实验室!$E$53)/参数实验室!$E$55</f>
        <v>0.11237330177551795</v>
      </c>
      <c r="F3641">
        <f t="shared" si="203"/>
        <v>5.0831721442849513</v>
      </c>
      <c r="G3641">
        <f>LN(F3641/参数实验室!$E$58)/参数实验室!$E$59</f>
        <v>0.66284879870567581</v>
      </c>
      <c r="H3641">
        <f>INDEX(神经网络!$F$10:$BN$70,MATCH(ROUND(G3641*2,1)/2,神经网络!$D$10:$D$70,0),MATCH(ROUND(E3641*2,1)/2,神经网络!$F$8:$BN$8,0))</f>
        <v>2.0167748261694047</v>
      </c>
      <c r="I3641">
        <f t="shared" si="204"/>
        <v>3618031.0733440672</v>
      </c>
      <c r="J3641">
        <f t="shared" si="205"/>
        <v>4641.6909700330934</v>
      </c>
      <c r="K3641">
        <f t="shared" si="206"/>
        <v>779.46401358948549</v>
      </c>
    </row>
    <row r="3642" spans="1:11">
      <c r="A3642" s="862">
        <v>44045</v>
      </c>
      <c r="B3642">
        <v>11108.76079</v>
      </c>
      <c r="C3642">
        <v>60035.204660000003</v>
      </c>
      <c r="D3642">
        <v>1.859988</v>
      </c>
      <c r="E3642">
        <f>LN(D3642/参数实验室!$E$53)/参数实验室!$E$55</f>
        <v>3.9151219266023621E-2</v>
      </c>
      <c r="F3642">
        <f t="shared" si="203"/>
        <v>5.404311587485358</v>
      </c>
      <c r="G3642">
        <f>LN(F3642/参数实验室!$E$58)/参数实验室!$E$59</f>
        <v>0.69500218274420411</v>
      </c>
      <c r="H3642">
        <f>INDEX(神经网络!$F$10:$BN$70,MATCH(ROUND(G3642*2,1)/2,神经网络!$D$10:$D$70,0),MATCH(ROUND(E3642*2,1)/2,神经网络!$F$8:$BN$8,0))</f>
        <v>1.9518375469254792</v>
      </c>
      <c r="I3642">
        <f t="shared" si="204"/>
        <v>3289478.5676485533</v>
      </c>
      <c r="J3642">
        <f t="shared" si="205"/>
        <v>4432.6885559235216</v>
      </c>
      <c r="K3642">
        <f t="shared" si="206"/>
        <v>742.09557611547825</v>
      </c>
    </row>
    <row r="3643" spans="1:11">
      <c r="A3643" s="862">
        <v>44046</v>
      </c>
      <c r="B3643">
        <v>11350.60907</v>
      </c>
      <c r="C3643">
        <v>59840.39503</v>
      </c>
      <c r="D3643">
        <v>1.877723</v>
      </c>
      <c r="E3643">
        <f>LN(D3643/参数实验室!$E$53)/参数实验室!$E$55</f>
        <v>5.0346884636041853E-2</v>
      </c>
      <c r="F3643">
        <f t="shared" si="203"/>
        <v>5.2719985915258025</v>
      </c>
      <c r="G3643">
        <f>LN(F3643/参数实验室!$E$58)/参数实验室!$E$59</f>
        <v>0.68199233844491769</v>
      </c>
      <c r="H3643">
        <f>INDEX(神经网络!$F$10:$BN$70,MATCH(ROUND(G3643*2,1)/2,神经网络!$D$10:$D$70,0),MATCH(ROUND(E3643*2,1)/2,神经网络!$F$8:$BN$8,0))</f>
        <v>1.9518375469254792</v>
      </c>
      <c r="I3643">
        <f t="shared" si="204"/>
        <v>3429259.5593532212</v>
      </c>
      <c r="J3643">
        <f t="shared" si="205"/>
        <v>4529.1923985475187</v>
      </c>
      <c r="K3643">
        <f t="shared" si="206"/>
        <v>757.14592306852796</v>
      </c>
    </row>
    <row r="3644" spans="1:11">
      <c r="A3644" s="862">
        <v>44047</v>
      </c>
      <c r="B3644">
        <v>11206.067220000001</v>
      </c>
      <c r="C3644">
        <v>60593.18477</v>
      </c>
      <c r="D3644">
        <v>1.870387</v>
      </c>
      <c r="E3644">
        <f>LN(D3644/参数实验室!$E$53)/参数实验室!$E$55</f>
        <v>4.5728727298420098E-2</v>
      </c>
      <c r="F3644">
        <f t="shared" si="203"/>
        <v>5.4071766285549723</v>
      </c>
      <c r="G3644">
        <f>LN(F3644/参数实验室!$E$58)/参数实验室!$E$59</f>
        <v>0.69528035507240404</v>
      </c>
      <c r="H3644">
        <f>INDEX(神经网络!$F$10:$BN$70,MATCH(ROUND(G3644*2,1)/2,神经网络!$D$10:$D$70,0),MATCH(ROUND(E3644*2,1)/2,神经网络!$F$8:$BN$8,0))</f>
        <v>1.9518375469254792</v>
      </c>
      <c r="I3644">
        <f t="shared" si="204"/>
        <v>3344024.4605713892</v>
      </c>
      <c r="J3644">
        <f t="shared" si="205"/>
        <v>4471.5163880132231</v>
      </c>
      <c r="K3644">
        <f t="shared" si="206"/>
        <v>747.85020793744661</v>
      </c>
    </row>
    <row r="3645" spans="1:11">
      <c r="A3645" s="862">
        <v>44048</v>
      </c>
      <c r="B3645">
        <v>11646.90372</v>
      </c>
      <c r="C3645">
        <v>61654.88985</v>
      </c>
      <c r="D3645">
        <v>1.9512689999999999</v>
      </c>
      <c r="E3645">
        <f>LN(D3645/参数实验室!$E$53)/参数实验室!$E$55</f>
        <v>9.5673072197611272E-2</v>
      </c>
      <c r="F3645">
        <f t="shared" si="203"/>
        <v>5.2936721494594785</v>
      </c>
      <c r="G3645">
        <f>LN(F3645/参数实验室!$E$58)/参数实验室!$E$59</f>
        <v>0.68414562728837769</v>
      </c>
      <c r="H3645">
        <f>INDEX(神经网络!$F$10:$BN$70,MATCH(ROUND(G3645*2,1)/2,神经网络!$D$10:$D$70,0),MATCH(ROUND(E3645*2,1)/2,神经网络!$F$8:$BN$8,0))</f>
        <v>2.0551847603718651</v>
      </c>
      <c r="I3645">
        <f t="shared" si="204"/>
        <v>3600790.4135796237</v>
      </c>
      <c r="J3645">
        <f t="shared" si="205"/>
        <v>4647.421778859557</v>
      </c>
      <c r="K3645">
        <f t="shared" si="206"/>
        <v>774.7931186188207</v>
      </c>
    </row>
    <row r="3646" spans="1:11">
      <c r="A3646" s="862">
        <v>44049</v>
      </c>
      <c r="B3646">
        <v>11812.85677</v>
      </c>
      <c r="C3646">
        <v>61878.844429999997</v>
      </c>
      <c r="D3646">
        <v>1.951554</v>
      </c>
      <c r="E3646">
        <f>LN(D3646/参数实验室!$E$53)/参数实验室!$E$55</f>
        <v>9.5845372952797908E-2</v>
      </c>
      <c r="F3646">
        <f t="shared" si="203"/>
        <v>5.2382624825476487</v>
      </c>
      <c r="G3646">
        <f>LN(F3646/参数实验室!$E$58)/参数实验室!$E$59</f>
        <v>0.67862294659429745</v>
      </c>
      <c r="H3646">
        <f>INDEX(神经网络!$F$10:$BN$70,MATCH(ROUND(G3646*2,1)/2,神经网络!$D$10:$D$70,0),MATCH(ROUND(E3646*2,1)/2,神经网络!$F$8:$BN$8,0))</f>
        <v>2.0551847603718651</v>
      </c>
      <c r="I3646">
        <f t="shared" si="204"/>
        <v>3706234.8009252474</v>
      </c>
      <c r="J3646">
        <f t="shared" si="205"/>
        <v>4713.6414229280299</v>
      </c>
      <c r="K3646">
        <f t="shared" si="206"/>
        <v>786.27847737789955</v>
      </c>
    </row>
    <row r="3647" spans="1:11">
      <c r="A3647" s="862">
        <v>44050</v>
      </c>
      <c r="B3647">
        <v>11639.28032</v>
      </c>
      <c r="C3647">
        <v>61846.139380000001</v>
      </c>
      <c r="D3647">
        <v>1.917648</v>
      </c>
      <c r="E3647">
        <f>LN(D3647/参数实验室!$E$53)/参数实验室!$E$55</f>
        <v>7.5168376799312861E-2</v>
      </c>
      <c r="F3647">
        <f t="shared" si="203"/>
        <v>5.3135707431780457</v>
      </c>
      <c r="G3647">
        <f>LN(F3647/参数实验室!$E$58)/参数实验室!$E$59</f>
        <v>0.68611482319004324</v>
      </c>
      <c r="H3647">
        <f>INDEX(神经网络!$F$10:$BN$70,MATCH(ROUND(G3647*2,1)/2,神经网络!$D$10:$D$70,0),MATCH(ROUND(E3647*2,1)/2,神经网络!$F$8:$BN$8,0))</f>
        <v>2.0551847603718651</v>
      </c>
      <c r="I3647">
        <f t="shared" si="204"/>
        <v>3594311.7180100493</v>
      </c>
      <c r="J3647">
        <f t="shared" si="205"/>
        <v>4644.3798411874768</v>
      </c>
      <c r="K3647">
        <f t="shared" si="206"/>
        <v>773.90563238063112</v>
      </c>
    </row>
    <row r="3648" spans="1:11">
      <c r="A3648" s="862">
        <v>44051</v>
      </c>
      <c r="B3648">
        <v>11739.397209999999</v>
      </c>
      <c r="C3648">
        <v>62806.738210000003</v>
      </c>
      <c r="D3648">
        <v>1.9374290000000001</v>
      </c>
      <c r="E3648">
        <f>LN(D3648/参数实验室!$E$53)/参数实验室!$E$55</f>
        <v>8.727547802246155E-2</v>
      </c>
      <c r="F3648">
        <f t="shared" si="203"/>
        <v>5.3500820430966582</v>
      </c>
      <c r="G3648">
        <f>LN(F3648/参数实验室!$E$58)/参数实验室!$E$59</f>
        <v>0.68970893463548011</v>
      </c>
      <c r="H3648">
        <f>INDEX(神经网络!$F$10:$BN$70,MATCH(ROUND(G3648*2,1)/2,神经网络!$D$10:$D$70,0),MATCH(ROUND(E3648*2,1)/2,神经网络!$F$8:$BN$8,0))</f>
        <v>2.0551847603718651</v>
      </c>
      <c r="I3648">
        <f t="shared" si="204"/>
        <v>3657851.8089627544</v>
      </c>
      <c r="J3648">
        <f t="shared" si="205"/>
        <v>4684.3291209448689</v>
      </c>
      <c r="K3648">
        <f t="shared" si="206"/>
        <v>780.86994199607705</v>
      </c>
    </row>
    <row r="3649" spans="1:11">
      <c r="A3649" s="862">
        <v>44052</v>
      </c>
      <c r="B3649">
        <v>11564.12066</v>
      </c>
      <c r="C3649">
        <v>63036.189610000001</v>
      </c>
      <c r="D3649">
        <v>1.9247069999999999</v>
      </c>
      <c r="E3649">
        <f>LN(D3649/参数实验室!$E$53)/参数实验室!$E$55</f>
        <v>7.9503159774057072E-2</v>
      </c>
      <c r="F3649">
        <f t="shared" si="203"/>
        <v>5.4510145183836221</v>
      </c>
      <c r="G3649">
        <f>LN(F3649/参数实验室!$E$58)/参数实验室!$E$59</f>
        <v>0.69951837564479236</v>
      </c>
      <c r="H3649">
        <f>INDEX(神经网络!$F$10:$BN$70,MATCH(ROUND(G3649*2,1)/2,神经网络!$D$10:$D$70,0),MATCH(ROUND(E3649*2,1)/2,神经网络!$F$8:$BN$8,0))</f>
        <v>2.0551847603718651</v>
      </c>
      <c r="I3649">
        <f t="shared" si="204"/>
        <v>3545609.9123505424</v>
      </c>
      <c r="J3649">
        <f t="shared" si="205"/>
        <v>4614.3891544630851</v>
      </c>
      <c r="K3649">
        <f t="shared" si="206"/>
        <v>768.38120792677216</v>
      </c>
    </row>
    <row r="3650" spans="1:11">
      <c r="A3650" s="862">
        <v>44053</v>
      </c>
      <c r="B3650">
        <v>11924.673860000001</v>
      </c>
      <c r="C3650">
        <v>63886.848590000001</v>
      </c>
      <c r="D3650">
        <v>1.953206</v>
      </c>
      <c r="E3650">
        <f>LN(D3650/参数实验室!$E$53)/参数实验室!$E$55</f>
        <v>9.684361739052201E-2</v>
      </c>
      <c r="F3650">
        <f t="shared" si="203"/>
        <v>5.3575342470624179</v>
      </c>
      <c r="G3650">
        <f>LN(F3650/参数实验室!$E$58)/参数实验室!$E$59</f>
        <v>0.69043950246810049</v>
      </c>
      <c r="H3650">
        <f>INDEX(神经网络!$F$10:$BN$70,MATCH(ROUND(G3650*2,1)/2,神经网络!$D$10:$D$70,0),MATCH(ROUND(E3650*2,1)/2,神经网络!$F$8:$BN$8,0))</f>
        <v>2.0551847603718651</v>
      </c>
      <c r="I3650">
        <f t="shared" si="204"/>
        <v>3772804.804732448</v>
      </c>
      <c r="J3650">
        <f t="shared" si="205"/>
        <v>4758.2593910857249</v>
      </c>
      <c r="K3650">
        <f t="shared" si="206"/>
        <v>792.89599297603252</v>
      </c>
    </row>
    <row r="3651" spans="1:11">
      <c r="A3651" s="862">
        <v>44054</v>
      </c>
      <c r="B3651">
        <v>11500.854950000001</v>
      </c>
      <c r="C3651">
        <v>63808.132729999998</v>
      </c>
      <c r="D3651">
        <v>1.8719479999999999</v>
      </c>
      <c r="E3651">
        <f>LN(D3651/参数实验室!$E$53)/参数实验室!$E$55</f>
        <v>4.6712922952013847E-2</v>
      </c>
      <c r="F3651">
        <f t="shared" si="203"/>
        <v>5.5481208142704199</v>
      </c>
      <c r="G3651">
        <f>LN(F3651/参数实验室!$E$58)/参数实验室!$E$59</f>
        <v>0.70878600527041913</v>
      </c>
      <c r="H3651">
        <f>INDEX(神经网络!$F$10:$BN$70,MATCH(ROUND(G3651*2,1)/2,神经网络!$D$10:$D$70,0),MATCH(ROUND(E3651*2,1)/2,神经网络!$F$8:$BN$8,0))</f>
        <v>1.9518375469254792</v>
      </c>
      <c r="I3651">
        <f t="shared" si="204"/>
        <v>3497223.9595956281</v>
      </c>
      <c r="J3651">
        <f t="shared" si="205"/>
        <v>4589.1444674992772</v>
      </c>
      <c r="K3651">
        <f t="shared" si="206"/>
        <v>762.06447288013578</v>
      </c>
    </row>
    <row r="3652" spans="1:11">
      <c r="A3652" s="862">
        <v>44055</v>
      </c>
      <c r="B3652">
        <v>11586.623219999999</v>
      </c>
      <c r="C3652">
        <v>63374.88523</v>
      </c>
      <c r="D3652">
        <v>1.899829</v>
      </c>
      <c r="E3652">
        <f>LN(D3652/参数实验室!$E$53)/参数实验室!$E$55</f>
        <v>6.415472787305701E-2</v>
      </c>
      <c r="F3652">
        <f t="shared" ref="F3652:F3715" si="207">C3652/B3652</f>
        <v>5.4696596261632822</v>
      </c>
      <c r="G3652">
        <f>LN(F3652/参数实验室!$E$58)/参数实验室!$E$59</f>
        <v>0.70131056714888074</v>
      </c>
      <c r="H3652">
        <f>INDEX(神经网络!$F$10:$BN$70,MATCH(ROUND(G3652*2,1)/2,神经网络!$D$10:$D$70,0),MATCH(ROUND(E3652*2,1)/2,神经网络!$F$8:$BN$8,0))</f>
        <v>1.9518375469254792</v>
      </c>
      <c r="I3652">
        <f t="shared" si="204"/>
        <v>3548129.3341524396</v>
      </c>
      <c r="J3652">
        <f t="shared" si="205"/>
        <v>4623.3682694225836</v>
      </c>
      <c r="K3652">
        <f t="shared" si="206"/>
        <v>767.43385501401303</v>
      </c>
    </row>
    <row r="3653" spans="1:11">
      <c r="A3653" s="862">
        <v>44056</v>
      </c>
      <c r="B3653">
        <v>11499.65992</v>
      </c>
      <c r="C3653">
        <v>63252.471140000001</v>
      </c>
      <c r="D3653">
        <v>1.929243</v>
      </c>
      <c r="E3653">
        <f>LN(D3653/参数实验室!$E$53)/参数实验室!$E$55</f>
        <v>8.2280239490028564E-2</v>
      </c>
      <c r="F3653">
        <f t="shared" si="207"/>
        <v>5.5003775398603265</v>
      </c>
      <c r="G3653">
        <f>LN(F3653/参数实验室!$E$58)/参数实验室!$E$59</f>
        <v>0.7042499306338621</v>
      </c>
      <c r="H3653">
        <f>INDEX(神经网络!$F$10:$BN$70,MATCH(ROUND(G3653*2,1)/2,神经网络!$D$10:$D$70,0),MATCH(ROUND(E3653*2,1)/2,神经网络!$F$8:$BN$8,0))</f>
        <v>2.0551847603718651</v>
      </c>
      <c r="I3653">
        <f t="shared" si="204"/>
        <v>3496151.0143037434</v>
      </c>
      <c r="J3653">
        <f t="shared" si="205"/>
        <v>4588.6676190095914</v>
      </c>
      <c r="K3653">
        <f t="shared" si="206"/>
        <v>761.9098406300227</v>
      </c>
    </row>
    <row r="3654" spans="1:11">
      <c r="A3654" s="862">
        <v>44057</v>
      </c>
      <c r="B3654">
        <v>11741.070519999999</v>
      </c>
      <c r="C3654">
        <v>62002.346769999996</v>
      </c>
      <c r="D3654">
        <v>1.9265620000000001</v>
      </c>
      <c r="E3654">
        <f>LN(D3654/参数实验室!$E$53)/参数实验室!$E$55</f>
        <v>8.0639638392821525E-2</v>
      </c>
      <c r="F3654">
        <f t="shared" si="207"/>
        <v>5.2808086506578622</v>
      </c>
      <c r="G3654">
        <f>LN(F3654/参数实验室!$E$58)/参数实验室!$E$59</f>
        <v>0.68286869221949387</v>
      </c>
      <c r="H3654">
        <f>INDEX(神经网络!$F$10:$BN$70,MATCH(ROUND(G3654*2,1)/2,神经网络!$D$10:$D$70,0),MATCH(ROUND(E3654*2,1)/2,神经网络!$F$8:$BN$8,0))</f>
        <v>2.0551847603718651</v>
      </c>
      <c r="I3654">
        <f t="shared" si="204"/>
        <v>3646989.5795016224</v>
      </c>
      <c r="J3654">
        <f t="shared" si="205"/>
        <v>4684.9968157694966</v>
      </c>
      <c r="K3654">
        <f t="shared" si="206"/>
        <v>778.44014049828445</v>
      </c>
    </row>
    <row r="3655" spans="1:11">
      <c r="A3655" s="862">
        <v>44058</v>
      </c>
      <c r="B3655">
        <v>11868.64244</v>
      </c>
      <c r="C3655">
        <v>61162.090960000001</v>
      </c>
      <c r="D3655">
        <v>1.939897</v>
      </c>
      <c r="E3655">
        <f>LN(D3655/参数实验室!$E$53)/参数实验室!$E$55</f>
        <v>8.8777354005728198E-2</v>
      </c>
      <c r="F3655">
        <f t="shared" si="207"/>
        <v>5.1532507840888329</v>
      </c>
      <c r="G3655">
        <f>LN(F3655/参数实验室!$E$58)/参数实验室!$E$59</f>
        <v>0.67003522160446027</v>
      </c>
      <c r="H3655">
        <f>INDEX(神经网络!$F$10:$BN$70,MATCH(ROUND(G3655*2,1)/2,神经网络!$D$10:$D$70,0),MATCH(ROUND(E3655*2,1)/2,神经网络!$F$8:$BN$8,0))</f>
        <v>2.0167748261694047</v>
      </c>
      <c r="I3655">
        <f t="shared" si="204"/>
        <v>3728428.6463214923</v>
      </c>
      <c r="J3655">
        <f t="shared" si="205"/>
        <v>4735.9013766409698</v>
      </c>
      <c r="K3655">
        <f t="shared" si="206"/>
        <v>787.26906449347405</v>
      </c>
    </row>
    <row r="3656" spans="1:11">
      <c r="A3656" s="862">
        <v>44059</v>
      </c>
      <c r="B3656">
        <v>11871.27168</v>
      </c>
      <c r="C3656">
        <v>59761.105430000003</v>
      </c>
      <c r="D3656">
        <v>1.943662</v>
      </c>
      <c r="E3656">
        <f>LN(D3656/参数实验室!$E$53)/参数实验室!$E$55</f>
        <v>9.1064829156808233E-2</v>
      </c>
      <c r="F3656">
        <f t="shared" si="207"/>
        <v>5.0340946649112492</v>
      </c>
      <c r="G3656">
        <f>LN(F3656/参数实验室!$E$58)/参数实验室!$E$59</f>
        <v>0.65775676821912021</v>
      </c>
      <c r="H3656">
        <f>INDEX(神经网络!$F$10:$BN$70,MATCH(ROUND(G3656*2,1)/2,神经网络!$D$10:$D$70,0),MATCH(ROUND(E3656*2,1)/2,神经网络!$F$8:$BN$8,0))</f>
        <v>2.0167748261694047</v>
      </c>
      <c r="I3656">
        <f t="shared" si="204"/>
        <v>3730094.4063338437</v>
      </c>
      <c r="J3656">
        <f t="shared" si="205"/>
        <v>4736.9505127488665</v>
      </c>
      <c r="K3656">
        <f t="shared" si="206"/>
        <v>787.44635315374217</v>
      </c>
    </row>
    <row r="3657" spans="1:11">
      <c r="A3657" s="862">
        <v>44060</v>
      </c>
      <c r="B3657">
        <v>12413.09217</v>
      </c>
      <c r="C3657">
        <v>59973.90868</v>
      </c>
      <c r="D3657">
        <v>2.0043790000000001</v>
      </c>
      <c r="E3657">
        <f>LN(D3657/参数实验室!$E$53)/参数实验室!$E$55</f>
        <v>0.12735458692403145</v>
      </c>
      <c r="F3657">
        <f t="shared" si="207"/>
        <v>4.8315043390191796</v>
      </c>
      <c r="G3657">
        <f>LN(F3657/参数实验室!$E$58)/参数实验室!$E$59</f>
        <v>0.63619795533289192</v>
      </c>
      <c r="H3657">
        <f>INDEX(神经网络!$F$10:$BN$70,MATCH(ROUND(G3657*2,1)/2,神经网络!$D$10:$D$70,0),MATCH(ROUND(E3657*2,1)/2,神经网络!$F$8:$BN$8,0))</f>
        <v>2.1134776296964115</v>
      </c>
      <c r="I3657">
        <f t="shared" si="204"/>
        <v>4073443.1131120515</v>
      </c>
      <c r="J3657">
        <f t="shared" si="205"/>
        <v>4953.1511791229132</v>
      </c>
      <c r="K3657">
        <f t="shared" si="206"/>
        <v>822.39426292523592</v>
      </c>
    </row>
    <row r="3658" spans="1:11">
      <c r="A3658" s="862">
        <v>44061</v>
      </c>
      <c r="B3658">
        <v>11962.519630000001</v>
      </c>
      <c r="C3658">
        <v>59614.931600000004</v>
      </c>
      <c r="D3658">
        <v>1.9501360000000001</v>
      </c>
      <c r="E3658">
        <f>LN(D3658/参数实验室!$E$53)/参数实验室!$E$55</f>
        <v>9.4987852148425464E-2</v>
      </c>
      <c r="F3658">
        <f t="shared" si="207"/>
        <v>4.9834761775851728</v>
      </c>
      <c r="G3658">
        <f>LN(F3658/参数实验室!$E$58)/参数实验室!$E$59</f>
        <v>0.65245257935756251</v>
      </c>
      <c r="H3658">
        <f>INDEX(神经网络!$F$10:$BN$70,MATCH(ROUND(G3658*2,1)/2,神经网络!$D$10:$D$70,0),MATCH(ROUND(E3658*2,1)/2,神经网络!$F$8:$BN$8,0))</f>
        <v>2.0167748261694047</v>
      </c>
      <c r="I3658">
        <f t="shared" si="204"/>
        <v>3760947.4092527688</v>
      </c>
      <c r="J3658">
        <f t="shared" si="205"/>
        <v>4773.3608515222604</v>
      </c>
      <c r="K3658">
        <f t="shared" si="206"/>
        <v>787.90343454829622</v>
      </c>
    </row>
    <row r="3659" spans="1:11">
      <c r="A3659" s="862">
        <v>44062</v>
      </c>
      <c r="B3659">
        <v>11731.44116</v>
      </c>
      <c r="C3659">
        <v>59746.111409999998</v>
      </c>
      <c r="D3659">
        <v>1.907511</v>
      </c>
      <c r="E3659">
        <f>LN(D3659/参数实验室!$E$53)/参数实验室!$E$55</f>
        <v>6.8915467244192619E-2</v>
      </c>
      <c r="F3659">
        <f t="shared" si="207"/>
        <v>5.0928194239010267</v>
      </c>
      <c r="G3659">
        <f>LN(F3659/参数实验室!$E$58)/参数实验室!$E$59</f>
        <v>0.66384396761757658</v>
      </c>
      <c r="H3659">
        <f>INDEX(神经网络!$F$10:$BN$70,MATCH(ROUND(G3659*2,1)/2,神经网络!$D$10:$D$70,0),MATCH(ROUND(E3659*2,1)/2,神经网络!$F$8:$BN$8,0))</f>
        <v>1.9134051556256948</v>
      </c>
      <c r="I3659">
        <f t="shared" si="204"/>
        <v>3614429.237061651</v>
      </c>
      <c r="J3659">
        <f t="shared" si="205"/>
        <v>4681.1544471489315</v>
      </c>
      <c r="K3659">
        <f t="shared" si="206"/>
        <v>772.12347464054039</v>
      </c>
    </row>
    <row r="3660" spans="1:11">
      <c r="A3660" s="862">
        <v>44063</v>
      </c>
      <c r="B3660">
        <v>11843.882250000001</v>
      </c>
      <c r="C3660">
        <v>58905.885340000001</v>
      </c>
      <c r="D3660">
        <v>1.9266650000000001</v>
      </c>
      <c r="E3660">
        <f>LN(D3660/参数实验室!$E$53)/参数实验室!$E$55</f>
        <v>8.0702709986661347E-2</v>
      </c>
      <c r="F3660">
        <f t="shared" si="207"/>
        <v>4.9735284509435242</v>
      </c>
      <c r="G3660">
        <f>LN(F3660/参数实验室!$E$58)/参数实验室!$E$59</f>
        <v>0.65140384904573623</v>
      </c>
      <c r="H3660">
        <f>INDEX(神经网络!$F$10:$BN$70,MATCH(ROUND(G3660*2,1)/2,神经网络!$D$10:$D$70,0),MATCH(ROUND(E3660*2,1)/2,神经网络!$F$8:$BN$8,0))</f>
        <v>2.0167748261694047</v>
      </c>
      <c r="I3660">
        <f t="shared" si="204"/>
        <v>3680715.013338577</v>
      </c>
      <c r="J3660">
        <f t="shared" si="205"/>
        <v>4726.021407765028</v>
      </c>
      <c r="K3660">
        <f t="shared" si="206"/>
        <v>778.81894637443372</v>
      </c>
    </row>
    <row r="3661" spans="1:11">
      <c r="A3661" s="862">
        <v>44064</v>
      </c>
      <c r="B3661">
        <v>11749.967629999999</v>
      </c>
      <c r="C3661">
        <v>58477.011910000001</v>
      </c>
      <c r="D3661">
        <v>1.869656</v>
      </c>
      <c r="E3661">
        <f>LN(D3661/参数实验室!$E$53)/参数实验室!$E$55</f>
        <v>4.5267556326682265E-2</v>
      </c>
      <c r="F3661">
        <f t="shared" si="207"/>
        <v>4.9767806815651632</v>
      </c>
      <c r="G3661">
        <f>LN(F3661/参数实验室!$E$58)/参数实验室!$E$59</f>
        <v>0.65174694320067217</v>
      </c>
      <c r="H3661">
        <f>INDEX(神经网络!$F$10:$BN$70,MATCH(ROUND(G3661*2,1)/2,神经网络!$D$10:$D$70,0),MATCH(ROUND(E3661*2,1)/2,神经网络!$F$8:$BN$8,0))</f>
        <v>1.9134051556256948</v>
      </c>
      <c r="I3661">
        <f t="shared" si="204"/>
        <v>3621853.8652306586</v>
      </c>
      <c r="J3661">
        <f t="shared" si="205"/>
        <v>4688.5469973264981</v>
      </c>
      <c r="K3661">
        <f t="shared" si="206"/>
        <v>772.48961507603769</v>
      </c>
    </row>
    <row r="3662" spans="1:11">
      <c r="A3662" s="862">
        <v>44065</v>
      </c>
      <c r="B3662">
        <v>11607.127420000001</v>
      </c>
      <c r="C3662">
        <v>58485.54926</v>
      </c>
      <c r="D3662">
        <v>1.894334</v>
      </c>
      <c r="E3662">
        <f>LN(D3662/参数实验室!$E$53)/参数实验室!$E$55</f>
        <v>6.0737505888568154E-2</v>
      </c>
      <c r="F3662">
        <f t="shared" si="207"/>
        <v>5.0387617145672721</v>
      </c>
      <c r="G3662">
        <f>LN(F3662/参数实验室!$E$58)/参数实验室!$E$59</f>
        <v>0.65824312878343827</v>
      </c>
      <c r="H3662">
        <f>INDEX(神经网络!$F$10:$BN$70,MATCH(ROUND(G3662*2,1)/2,神经网络!$D$10:$D$70,0),MATCH(ROUND(E3662*2,1)/2,神经网络!$F$8:$BN$8,0))</f>
        <v>1.9134051556256948</v>
      </c>
      <c r="I3662">
        <f t="shared" si="204"/>
        <v>3537607.402903527</v>
      </c>
      <c r="J3662">
        <f t="shared" si="205"/>
        <v>4631.5499860340524</v>
      </c>
      <c r="K3662">
        <f t="shared" si="206"/>
        <v>763.80637444717354</v>
      </c>
    </row>
    <row r="3663" spans="1:11">
      <c r="A3663" s="862">
        <v>44066</v>
      </c>
      <c r="B3663">
        <v>11667.38255</v>
      </c>
      <c r="C3663">
        <v>58654.468780000003</v>
      </c>
      <c r="D3663">
        <v>1.8909579999999999</v>
      </c>
      <c r="E3663">
        <f>LN(D3663/参数实验室!$E$53)/参数实验室!$E$55</f>
        <v>5.8633125033571536E-2</v>
      </c>
      <c r="F3663">
        <f t="shared" si="207"/>
        <v>5.0272174181860523</v>
      </c>
      <c r="G3663">
        <f>LN(F3663/参数实验室!$E$58)/参数实验室!$E$59</f>
        <v>0.65703925716661982</v>
      </c>
      <c r="H3663">
        <f>INDEX(神经网络!$F$10:$BN$70,MATCH(ROUND(G3663*2,1)/2,神经网络!$D$10:$D$70,0),MATCH(ROUND(E3663*2,1)/2,神经网络!$F$8:$BN$8,0))</f>
        <v>1.9134051556256948</v>
      </c>
      <c r="I3663">
        <f t="shared" si="204"/>
        <v>3572746.1158025418</v>
      </c>
      <c r="J3663">
        <f t="shared" si="205"/>
        <v>4655.5933721718757</v>
      </c>
      <c r="K3663">
        <f t="shared" si="206"/>
        <v>767.40939987545005</v>
      </c>
    </row>
    <row r="3664" spans="1:11">
      <c r="A3664" s="862">
        <v>44067</v>
      </c>
      <c r="B3664">
        <v>11769.780290000001</v>
      </c>
      <c r="C3664">
        <v>58385.822390000001</v>
      </c>
      <c r="D3664">
        <v>1.9060330000000001</v>
      </c>
      <c r="E3664">
        <f>LN(D3664/参数实验室!$E$53)/参数实验室!$E$55</f>
        <v>6.8001002703127963E-2</v>
      </c>
      <c r="F3664">
        <f t="shared" si="207"/>
        <v>4.9606552502604107</v>
      </c>
      <c r="G3664">
        <f>LN(F3664/参数实验室!$E$58)/参数实验室!$E$59</f>
        <v>0.6500435852513311</v>
      </c>
      <c r="H3664">
        <f>INDEX(神经网络!$F$10:$BN$70,MATCH(ROUND(G3664*2,1)/2,神经网络!$D$10:$D$70,0),MATCH(ROUND(E3664*2,1)/2,神经网络!$F$8:$BN$8,0))</f>
        <v>1.9134051556256948</v>
      </c>
      <c r="I3664">
        <f t="shared" si="204"/>
        <v>3632742.631488218</v>
      </c>
      <c r="J3664">
        <f t="shared" si="205"/>
        <v>4696.4527712381541</v>
      </c>
      <c r="K3664">
        <f t="shared" si="206"/>
        <v>773.50775328471923</v>
      </c>
    </row>
    <row r="3665" spans="1:11">
      <c r="A3665" s="862">
        <v>44068</v>
      </c>
      <c r="B3665">
        <v>11423.362359999999</v>
      </c>
      <c r="C3665">
        <v>59598.078829999999</v>
      </c>
      <c r="D3665">
        <v>1.838538</v>
      </c>
      <c r="E3665">
        <f>LN(D3665/参数实验室!$E$53)/参数实验室!$E$55</f>
        <v>2.5466853758317354E-2</v>
      </c>
      <c r="F3665">
        <f t="shared" si="207"/>
        <v>5.2172098679709569</v>
      </c>
      <c r="G3665">
        <f>LN(F3665/参数实验室!$E$58)/参数实验室!$E$59</f>
        <v>0.67650930419907096</v>
      </c>
      <c r="H3665">
        <f>INDEX(神经网络!$F$10:$BN$70,MATCH(ROUND(G3665*2,1)/2,神经网络!$D$10:$D$70,0),MATCH(ROUND(E3665*2,1)/2,神经网络!$F$8:$BN$8,0))</f>
        <v>1.9518375469254792</v>
      </c>
      <c r="I3665">
        <f t="shared" si="204"/>
        <v>3428157.7311771093</v>
      </c>
      <c r="J3665">
        <f t="shared" si="205"/>
        <v>4558.222880172355</v>
      </c>
      <c r="K3665">
        <f t="shared" si="206"/>
        <v>752.08207700617834</v>
      </c>
    </row>
    <row r="3666" spans="1:11">
      <c r="A3666" s="862">
        <v>44069</v>
      </c>
      <c r="B3666">
        <v>11480.55539</v>
      </c>
      <c r="C3666">
        <v>59892.94917</v>
      </c>
      <c r="D3666">
        <v>1.855677</v>
      </c>
      <c r="E3666">
        <f>LN(D3666/参数实验室!$E$53)/参数实验室!$E$55</f>
        <v>3.6413664337446451E-2</v>
      </c>
      <c r="F3666">
        <f t="shared" si="207"/>
        <v>5.2169034628907447</v>
      </c>
      <c r="G3666">
        <f>LN(F3666/参数实验室!$E$58)/参数实验室!$E$59</f>
        <v>0.67647847878245593</v>
      </c>
      <c r="H3666">
        <f>INDEX(神经网络!$F$10:$BN$70,MATCH(ROUND(G3666*2,1)/2,神经网络!$D$10:$D$70,0),MATCH(ROUND(E3666*2,1)/2,神经网络!$F$8:$BN$8,0))</f>
        <v>1.9518375469254792</v>
      </c>
      <c r="I3666">
        <f t="shared" si="204"/>
        <v>3461658.4106865749</v>
      </c>
      <c r="J3666">
        <f t="shared" si="205"/>
        <v>4581.0444076453205</v>
      </c>
      <c r="K3666">
        <f t="shared" si="206"/>
        <v>755.64829821544652</v>
      </c>
    </row>
    <row r="3667" spans="1:11">
      <c r="A3667" s="862">
        <v>44070</v>
      </c>
      <c r="B3667">
        <v>11330.43201</v>
      </c>
      <c r="C3667">
        <v>60561.455470000001</v>
      </c>
      <c r="D3667">
        <v>1.8296049999999999</v>
      </c>
      <c r="E3667">
        <f>LN(D3667/参数实验室!$E$53)/参数实验室!$E$55</f>
        <v>1.9720754676399277E-2</v>
      </c>
      <c r="F3667">
        <f t="shared" si="207"/>
        <v>5.3450261575683733</v>
      </c>
      <c r="G3667">
        <f>LN(F3667/参数实验室!$E$58)/参数实验室!$E$59</f>
        <v>0.68921270736806783</v>
      </c>
      <c r="H3667">
        <f>INDEX(神经网络!$F$10:$BN$70,MATCH(ROUND(G3667*2,1)/2,神经网络!$D$10:$D$70,0),MATCH(ROUND(E3667*2,1)/2,神经网络!$F$8:$BN$8,0))</f>
        <v>1.8433648633081614</v>
      </c>
      <c r="I3667">
        <f t="shared" si="204"/>
        <v>3373307.0353995678</v>
      </c>
      <c r="J3667">
        <f t="shared" si="205"/>
        <v>4521.1412194245795</v>
      </c>
      <c r="K3667">
        <f t="shared" si="206"/>
        <v>746.11848462209718</v>
      </c>
    </row>
    <row r="3668" spans="1:11">
      <c r="A3668" s="862">
        <v>44071</v>
      </c>
      <c r="B3668">
        <v>11528.41193</v>
      </c>
      <c r="C3668">
        <v>59952.70809</v>
      </c>
      <c r="D3668">
        <v>1.861866</v>
      </c>
      <c r="E3668">
        <f>LN(D3668/参数实验室!$E$53)/参数实验室!$E$55</f>
        <v>4.0341796209780491E-2</v>
      </c>
      <c r="F3668">
        <f t="shared" si="207"/>
        <v>5.2004307665296965</v>
      </c>
      <c r="G3668">
        <f>LN(F3668/参数实验室!$E$58)/参数实验室!$E$59</f>
        <v>0.67481859760724894</v>
      </c>
      <c r="H3668">
        <f>INDEX(神经网络!$F$10:$BN$70,MATCH(ROUND(G3668*2,1)/2,神经网络!$D$10:$D$70,0),MATCH(ROUND(E3668*2,1)/2,神经网络!$F$8:$BN$8,0))</f>
        <v>1.9134051556256948</v>
      </c>
      <c r="I3668">
        <f t="shared" si="204"/>
        <v>3481960.0680339909</v>
      </c>
      <c r="J3668">
        <f t="shared" si="205"/>
        <v>4600.1404293523547</v>
      </c>
      <c r="K3668">
        <f t="shared" si="206"/>
        <v>756.92473338780439</v>
      </c>
    </row>
    <row r="3669" spans="1:11">
      <c r="A3669" s="862">
        <v>44072</v>
      </c>
      <c r="B3669">
        <v>11494.97345</v>
      </c>
      <c r="C3669">
        <v>59513.203419999998</v>
      </c>
      <c r="D3669">
        <v>1.855634</v>
      </c>
      <c r="E3669">
        <f>LN(D3669/参数实验室!$E$53)/参数实验室!$E$55</f>
        <v>3.6386326617975868E-2</v>
      </c>
      <c r="F3669">
        <f t="shared" si="207"/>
        <v>5.1773241303136723</v>
      </c>
      <c r="G3669">
        <f>LN(F3669/参数实验室!$E$58)/参数实验室!$E$59</f>
        <v>0.67248136154768401</v>
      </c>
      <c r="H3669">
        <f>INDEX(神经网络!$F$10:$BN$70,MATCH(ROUND(G3669*2,1)/2,神经网络!$D$10:$D$70,0),MATCH(ROUND(E3669*2,1)/2,神经网络!$F$8:$BN$8,0))</f>
        <v>1.9134051556256948</v>
      </c>
      <c r="I3669">
        <f t="shared" si="204"/>
        <v>3462635.5902074073</v>
      </c>
      <c r="J3669">
        <f t="shared" si="205"/>
        <v>4586.7975938709296</v>
      </c>
      <c r="K3669">
        <f t="shared" si="206"/>
        <v>754.91353593503345</v>
      </c>
    </row>
    <row r="3670" spans="1:11">
      <c r="A3670" s="862">
        <v>44073</v>
      </c>
      <c r="B3670">
        <v>11590.134760000001</v>
      </c>
      <c r="C3670">
        <v>60589.795319999997</v>
      </c>
      <c r="D3670">
        <v>1.887624</v>
      </c>
      <c r="E3670">
        <f>LN(D3670/参数实验室!$E$53)/参数实验室!$E$55</f>
        <v>5.6551233818226944E-2</v>
      </c>
      <c r="F3670">
        <f t="shared" si="207"/>
        <v>5.2277041272296643</v>
      </c>
      <c r="G3670">
        <f>LN(F3670/参数实验室!$E$58)/参数实验室!$E$59</f>
        <v>0.67756397181184114</v>
      </c>
      <c r="H3670">
        <f>INDEX(神经网络!$F$10:$BN$70,MATCH(ROUND(G3670*2,1)/2,神经网络!$D$10:$D$70,0),MATCH(ROUND(E3670*2,1)/2,神经网络!$F$8:$BN$8,0))</f>
        <v>1.9518375469254792</v>
      </c>
      <c r="I3670">
        <f t="shared" si="204"/>
        <v>3517484.2686405662</v>
      </c>
      <c r="J3670">
        <f t="shared" si="205"/>
        <v>4624.7694665017107</v>
      </c>
      <c r="K3670">
        <f t="shared" si="206"/>
        <v>760.57505009028648</v>
      </c>
    </row>
    <row r="3671" spans="1:11">
      <c r="A3671" s="862">
        <v>44074</v>
      </c>
      <c r="B3671">
        <v>11739.156370000001</v>
      </c>
      <c r="C3671">
        <v>60062.051630000002</v>
      </c>
      <c r="D3671">
        <v>1.881877</v>
      </c>
      <c r="E3671">
        <f>LN(D3671/参数实验室!$E$53)/参数实验室!$E$55</f>
        <v>5.2953915687080057E-2</v>
      </c>
      <c r="F3671">
        <f t="shared" si="207"/>
        <v>5.1163856870917543</v>
      </c>
      <c r="G3671">
        <f>LN(F3671/参数实验室!$E$58)/参数实验室!$E$59</f>
        <v>0.66626704960101002</v>
      </c>
      <c r="H3671">
        <f>INDEX(神经网络!$F$10:$BN$70,MATCH(ROUND(G3671*2,1)/2,神经网络!$D$10:$D$70,0),MATCH(ROUND(E3671*2,1)/2,神经网络!$F$8:$BN$8,0))</f>
        <v>1.9134051556256948</v>
      </c>
      <c r="I3671">
        <f t="shared" ref="I3671:I3734" si="208">I3670*(1+(B3671-B3670)/B3670*H3670)</f>
        <v>3605759.0392073481</v>
      </c>
      <c r="J3671">
        <f t="shared" ref="J3671:J3734" si="209">J3670*B3671/B3670</f>
        <v>4684.2330194325586</v>
      </c>
      <c r="K3671">
        <f t="shared" ref="K3671:K3734" si="210">I3671/J3671</f>
        <v>769.76508731500826</v>
      </c>
    </row>
    <row r="3672" spans="1:11">
      <c r="A3672" s="862">
        <v>44075</v>
      </c>
      <c r="B3672">
        <v>12036.73856</v>
      </c>
      <c r="C3672">
        <v>59540.730280000003</v>
      </c>
      <c r="D3672">
        <v>1.9247129999999999</v>
      </c>
      <c r="E3672">
        <f>LN(D3672/参数实验室!$E$53)/参数实验室!$E$55</f>
        <v>7.9506837481069487E-2</v>
      </c>
      <c r="F3672">
        <f t="shared" si="207"/>
        <v>4.9465833276352233</v>
      </c>
      <c r="G3672">
        <f>LN(F3672/参数实验室!$E$58)/参数实验室!$E$59</f>
        <v>0.64855261268769526</v>
      </c>
      <c r="H3672">
        <f>INDEX(神经网络!$F$10:$BN$70,MATCH(ROUND(G3672*2,1)/2,神经网络!$D$10:$D$70,0),MATCH(ROUND(E3672*2,1)/2,神经网络!$F$8:$BN$8,0))</f>
        <v>2.0167748261694047</v>
      </c>
      <c r="I3672">
        <f t="shared" si="208"/>
        <v>3780652.5471199267</v>
      </c>
      <c r="J3672">
        <f t="shared" si="209"/>
        <v>4802.976162164292</v>
      </c>
      <c r="K3672">
        <f t="shared" si="210"/>
        <v>787.14788903226804</v>
      </c>
    </row>
    <row r="3673" spans="1:11">
      <c r="A3673" s="862">
        <v>44076</v>
      </c>
      <c r="B3673">
        <v>11331.3398</v>
      </c>
      <c r="C3673">
        <v>60287.296629999997</v>
      </c>
      <c r="D3673">
        <v>1.8347880000000001</v>
      </c>
      <c r="E3673">
        <f>LN(D3673/参数实验室!$E$53)/参数实验室!$E$55</f>
        <v>2.3058096026608275E-2</v>
      </c>
      <c r="F3673">
        <f t="shared" si="207"/>
        <v>5.3204032086302799</v>
      </c>
      <c r="G3673">
        <f>LN(F3673/参数实验室!$E$58)/参数实验室!$E$59</f>
        <v>0.68678927427042757</v>
      </c>
      <c r="H3673">
        <f>INDEX(神经网络!$F$10:$BN$70,MATCH(ROUND(G3673*2,1)/2,神经网络!$D$10:$D$70,0),MATCH(ROUND(E3673*2,1)/2,神经网络!$F$8:$BN$8,0))</f>
        <v>1.8433648633081614</v>
      </c>
      <c r="I3673">
        <f t="shared" si="208"/>
        <v>3333814.605814714</v>
      </c>
      <c r="J3673">
        <f t="shared" si="209"/>
        <v>4521.5034515781235</v>
      </c>
      <c r="K3673">
        <f t="shared" si="210"/>
        <v>737.32435273296653</v>
      </c>
    </row>
    <row r="3674" spans="1:11">
      <c r="A3674" s="862">
        <v>44077</v>
      </c>
      <c r="B3674">
        <v>10654.07518</v>
      </c>
      <c r="C3674">
        <v>60961.424460000002</v>
      </c>
      <c r="D3674">
        <v>1.652129</v>
      </c>
      <c r="E3674">
        <f>LN(D3674/参数实验室!$E$53)/参数实验室!$E$55</f>
        <v>-0.10065576555411959</v>
      </c>
      <c r="F3674">
        <f t="shared" si="207"/>
        <v>5.7218879564917806</v>
      </c>
      <c r="G3674">
        <f>LN(F3674/参数实验室!$E$58)/参数实验室!$E$59</f>
        <v>0.72497225982691627</v>
      </c>
      <c r="H3674">
        <f>INDEX(神经网络!$F$10:$BN$70,MATCH(ROUND(G3674*2,1)/2,神经网络!$D$10:$D$70,0),MATCH(ROUND(E3674*2,1)/2,神经网络!$F$8:$BN$8,0))</f>
        <v>1.6188693203286553</v>
      </c>
      <c r="I3674">
        <f t="shared" si="208"/>
        <v>2966507.0386334425</v>
      </c>
      <c r="J3674">
        <f t="shared" si="209"/>
        <v>4251.2570049080005</v>
      </c>
      <c r="K3674">
        <f t="shared" si="210"/>
        <v>697.79527212978724</v>
      </c>
    </row>
    <row r="3675" spans="1:11">
      <c r="A3675" s="862">
        <v>44078</v>
      </c>
      <c r="B3675">
        <v>10428.24562</v>
      </c>
      <c r="C3675">
        <v>60719.404490000001</v>
      </c>
      <c r="D3675">
        <v>1.6856089999999999</v>
      </c>
      <c r="E3675">
        <f>LN(D3675/参数实验室!$E$53)/参数实验室!$E$55</f>
        <v>-7.6987362940652726E-2</v>
      </c>
      <c r="F3675">
        <f t="shared" si="207"/>
        <v>5.8225905586216911</v>
      </c>
      <c r="G3675">
        <f>LN(F3675/参数实验室!$E$58)/参数实验室!$E$59</f>
        <v>0.73412910626957606</v>
      </c>
      <c r="H3675">
        <f>INDEX(神经网络!$F$10:$BN$70,MATCH(ROUND(G3675*2,1)/2,神经网络!$D$10:$D$70,0),MATCH(ROUND(E3675*2,1)/2,神经网络!$F$8:$BN$8,0))</f>
        <v>1.6516056188360464</v>
      </c>
      <c r="I3675">
        <f t="shared" si="208"/>
        <v>2864713.032345566</v>
      </c>
      <c r="J3675">
        <f t="shared" si="209"/>
        <v>4161.1450540680507</v>
      </c>
      <c r="K3675">
        <f t="shared" si="210"/>
        <v>688.44344408156189</v>
      </c>
    </row>
    <row r="3676" spans="1:11">
      <c r="A3676" s="862">
        <v>44079</v>
      </c>
      <c r="B3676">
        <v>10266.70277</v>
      </c>
      <c r="C3676">
        <v>61358.403039999997</v>
      </c>
      <c r="D3676">
        <v>1.6313150000000001</v>
      </c>
      <c r="E3676">
        <f>LN(D3676/参数实验室!$E$53)/参数实验室!$E$55</f>
        <v>-0.11561305609306186</v>
      </c>
      <c r="F3676">
        <f t="shared" si="207"/>
        <v>5.9764468120469409</v>
      </c>
      <c r="G3676">
        <f>LN(F3676/参数实验室!$E$58)/参数实验室!$E$59</f>
        <v>0.74781779145200078</v>
      </c>
      <c r="H3676">
        <f>INDEX(神经网络!$F$10:$BN$70,MATCH(ROUND(G3676*2,1)/2,神经网络!$D$10:$D$70,0),MATCH(ROUND(E3676*2,1)/2,神经网络!$F$8:$BN$8,0))</f>
        <v>1.6516056188360464</v>
      </c>
      <c r="I3676">
        <f t="shared" si="208"/>
        <v>2791419.7849459667</v>
      </c>
      <c r="J3676">
        <f t="shared" si="209"/>
        <v>4096.6851961214406</v>
      </c>
      <c r="K3676">
        <f t="shared" si="210"/>
        <v>681.38498598543981</v>
      </c>
    </row>
    <row r="3677" spans="1:11">
      <c r="A3677" s="862">
        <v>44080</v>
      </c>
      <c r="B3677">
        <v>10182.284439999999</v>
      </c>
      <c r="C3677">
        <v>61452.921609999998</v>
      </c>
      <c r="D3677">
        <v>1.6514009999999999</v>
      </c>
      <c r="E3677">
        <f>LN(D3677/参数实验室!$E$53)/参数实验室!$E$55</f>
        <v>-0.10117573078858984</v>
      </c>
      <c r="F3677">
        <f t="shared" si="207"/>
        <v>6.0352784261838988</v>
      </c>
      <c r="G3677">
        <f>LN(F3677/参数实验室!$E$58)/参数实验室!$E$59</f>
        <v>0.75295914406238951</v>
      </c>
      <c r="H3677">
        <f>INDEX(神经网络!$F$10:$BN$70,MATCH(ROUND(G3677*2,1)/2,神经网络!$D$10:$D$70,0),MATCH(ROUND(E3677*2,1)/2,神经网络!$F$8:$BN$8,0))</f>
        <v>1.6516056188360464</v>
      </c>
      <c r="I3677">
        <f t="shared" si="208"/>
        <v>2753511.2263441849</v>
      </c>
      <c r="J3677">
        <f t="shared" si="209"/>
        <v>4063.0000558636693</v>
      </c>
      <c r="K3677">
        <f t="shared" si="210"/>
        <v>677.70395975514521</v>
      </c>
    </row>
    <row r="3678" spans="1:11">
      <c r="A3678" s="862">
        <v>44081</v>
      </c>
      <c r="B3678">
        <v>10148.71322</v>
      </c>
      <c r="C3678">
        <v>60169.356339999998</v>
      </c>
      <c r="D3678">
        <v>1.6700550000000001</v>
      </c>
      <c r="E3678">
        <f>LN(D3678/参数实验室!$E$53)/参数实验室!$E$55</f>
        <v>-8.7924103550989605E-2</v>
      </c>
      <c r="F3678">
        <f t="shared" si="207"/>
        <v>5.9287670304275286</v>
      </c>
      <c r="G3678">
        <f>LN(F3678/参数实验室!$E$58)/参数实验室!$E$59</f>
        <v>0.74361374097707644</v>
      </c>
      <c r="H3678">
        <f>INDEX(神经网络!$F$10:$BN$70,MATCH(ROUND(G3678*2,1)/2,神经网络!$D$10:$D$70,0),MATCH(ROUND(E3678*2,1)/2,神经网络!$F$8:$BN$8,0))</f>
        <v>1.6516056188360464</v>
      </c>
      <c r="I3678">
        <f t="shared" si="208"/>
        <v>2738517.3093436859</v>
      </c>
      <c r="J3678">
        <f t="shared" si="209"/>
        <v>4049.6042536211412</v>
      </c>
      <c r="K3678">
        <f t="shared" si="210"/>
        <v>676.24319262676443</v>
      </c>
    </row>
    <row r="3679" spans="1:11">
      <c r="A3679" s="862">
        <v>44082</v>
      </c>
      <c r="B3679">
        <v>10077.180420000001</v>
      </c>
      <c r="C3679">
        <v>60509.635829999999</v>
      </c>
      <c r="D3679">
        <v>1.6289419999999999</v>
      </c>
      <c r="E3679">
        <f>LN(D3679/参数实验室!$E$53)/参数实验室!$E$55</f>
        <v>-0.1173304390738053</v>
      </c>
      <c r="F3679">
        <f t="shared" si="207"/>
        <v>6.0046196761454826</v>
      </c>
      <c r="G3679">
        <f>LN(F3679/参数实验室!$E$58)/参数实验室!$E$59</f>
        <v>0.75028613079312478</v>
      </c>
      <c r="H3679">
        <f>INDEX(神经网络!$F$10:$BN$70,MATCH(ROUND(G3679*2,1)/2,神经网络!$D$10:$D$70,0),MATCH(ROUND(E3679*2,1)/2,神经网络!$F$8:$BN$8,0))</f>
        <v>1.6516056188360464</v>
      </c>
      <c r="I3679">
        <f t="shared" si="208"/>
        <v>2706637.4727667901</v>
      </c>
      <c r="J3679">
        <f t="shared" si="209"/>
        <v>4021.0607796975155</v>
      </c>
      <c r="K3679">
        <f t="shared" si="210"/>
        <v>673.11528500954341</v>
      </c>
    </row>
    <row r="3680" spans="1:11">
      <c r="A3680" s="862">
        <v>44083</v>
      </c>
      <c r="B3680">
        <v>10260.548510000001</v>
      </c>
      <c r="C3680">
        <v>60353.094899999996</v>
      </c>
      <c r="D3680">
        <v>1.6475770000000001</v>
      </c>
      <c r="E3680">
        <f>LN(D3680/参数实验室!$E$53)/参数实验室!$E$55</f>
        <v>-0.10391074655739992</v>
      </c>
      <c r="F3680">
        <f t="shared" si="207"/>
        <v>5.8820534634361366</v>
      </c>
      <c r="G3680">
        <f>LN(F3680/参数实验室!$E$58)/参数实验室!$E$59</f>
        <v>0.73946196636296402</v>
      </c>
      <c r="H3680">
        <f>INDEX(神经网络!$F$10:$BN$70,MATCH(ROUND(G3680*2,1)/2,神经网络!$D$10:$D$70,0),MATCH(ROUND(E3680*2,1)/2,神经网络!$F$8:$BN$8,0))</f>
        <v>1.6516056188360464</v>
      </c>
      <c r="I3680">
        <f t="shared" si="208"/>
        <v>2787980.6569856554</v>
      </c>
      <c r="J3680">
        <f t="shared" si="209"/>
        <v>4094.2294840588734</v>
      </c>
      <c r="K3680">
        <f t="shared" si="210"/>
        <v>680.95368563018371</v>
      </c>
    </row>
    <row r="3681" spans="1:11">
      <c r="A3681" s="862">
        <v>44084</v>
      </c>
      <c r="B3681">
        <v>10428.31854</v>
      </c>
      <c r="C3681">
        <v>60321.792179999997</v>
      </c>
      <c r="D3681">
        <v>1.665311</v>
      </c>
      <c r="E3681">
        <f>LN(D3681/参数实验室!$E$53)/参数实验室!$E$55</f>
        <v>-9.1280108957017006E-2</v>
      </c>
      <c r="F3681">
        <f t="shared" si="207"/>
        <v>5.7844217117671581</v>
      </c>
      <c r="G3681">
        <f>LN(F3681/参数实验室!$E$58)/参数实验室!$E$59</f>
        <v>0.7306772023107998</v>
      </c>
      <c r="H3681">
        <f>INDEX(神经网络!$F$10:$BN$70,MATCH(ROUND(G3681*2,1)/2,神经网络!$D$10:$D$70,0),MATCH(ROUND(E3681*2,1)/2,神经网络!$F$8:$BN$8,0))</f>
        <v>1.6516056188360464</v>
      </c>
      <c r="I3681">
        <f t="shared" si="208"/>
        <v>2863271.110338991</v>
      </c>
      <c r="J3681">
        <f t="shared" si="209"/>
        <v>4161.1741510713618</v>
      </c>
      <c r="K3681">
        <f t="shared" si="210"/>
        <v>688.0921120789418</v>
      </c>
    </row>
    <row r="3682" spans="1:11">
      <c r="A3682" s="862">
        <v>44085</v>
      </c>
      <c r="B3682">
        <v>10303.049870000001</v>
      </c>
      <c r="C3682">
        <v>60290.70852</v>
      </c>
      <c r="D3682">
        <v>1.6738139999999999</v>
      </c>
      <c r="E3682">
        <f>LN(D3682/参数实验室!$E$53)/参数实验室!$E$55</f>
        <v>-8.527167050882066E-2</v>
      </c>
      <c r="F3682">
        <f t="shared" si="207"/>
        <v>5.8517341254022286</v>
      </c>
      <c r="G3682">
        <f>LN(F3682/参数实验室!$E$58)/参数实验室!$E$59</f>
        <v>0.7367495834352259</v>
      </c>
      <c r="H3682">
        <f>INDEX(神经网络!$F$10:$BN$70,MATCH(ROUND(G3682*2,1)/2,神经网络!$D$10:$D$70,0),MATCH(ROUND(E3682*2,1)/2,神经网络!$F$8:$BN$8,0))</f>
        <v>1.6516056188360464</v>
      </c>
      <c r="I3682">
        <f t="shared" si="208"/>
        <v>2806464.74520138</v>
      </c>
      <c r="J3682">
        <f t="shared" si="209"/>
        <v>4111.1886476995896</v>
      </c>
      <c r="K3682">
        <f t="shared" si="210"/>
        <v>682.6407118952651</v>
      </c>
    </row>
    <row r="3683" spans="1:11">
      <c r="A3683" s="862">
        <v>44086</v>
      </c>
      <c r="B3683">
        <v>10363.81338</v>
      </c>
      <c r="C3683">
        <v>59361.84347</v>
      </c>
      <c r="D3683">
        <v>1.6819010000000001</v>
      </c>
      <c r="E3683">
        <f>LN(D3683/参数实验室!$E$53)/参数实验室!$E$55</f>
        <v>-7.958544092504205E-2</v>
      </c>
      <c r="F3683">
        <f t="shared" si="207"/>
        <v>5.7277993431024132</v>
      </c>
      <c r="G3683">
        <f>LN(F3683/参数实验室!$E$58)/参数实验室!$E$59</f>
        <v>0.72551421618909473</v>
      </c>
      <c r="H3683">
        <f>INDEX(神经网络!$F$10:$BN$70,MATCH(ROUND(G3683*2,1)/2,神经网络!$D$10:$D$70,0),MATCH(ROUND(E3683*2,1)/2,神经网络!$F$8:$BN$8,0))</f>
        <v>1.6516056188360464</v>
      </c>
      <c r="I3683">
        <f t="shared" si="208"/>
        <v>2833801.2505062423</v>
      </c>
      <c r="J3683">
        <f t="shared" si="209"/>
        <v>4135.4348908662623</v>
      </c>
      <c r="K3683">
        <f t="shared" si="210"/>
        <v>685.24866798534879</v>
      </c>
    </row>
    <row r="3684" spans="1:11">
      <c r="A3684" s="862">
        <v>44087</v>
      </c>
      <c r="B3684">
        <v>10286.454379999999</v>
      </c>
      <c r="C3684">
        <v>59574.836320000002</v>
      </c>
      <c r="D3684">
        <v>1.6634169999999999</v>
      </c>
      <c r="E3684">
        <f>LN(D3684/参数实验室!$E$53)/参数实验室!$E$55</f>
        <v>-9.2622635522849175E-2</v>
      </c>
      <c r="F3684">
        <f t="shared" si="207"/>
        <v>5.791581250370549</v>
      </c>
      <c r="G3684">
        <f>LN(F3684/参数实验室!$E$58)/参数实验室!$E$59</f>
        <v>0.73132642696528749</v>
      </c>
      <c r="H3684">
        <f>INDEX(神经网络!$F$10:$BN$70,MATCH(ROUND(G3684*2,1)/2,神经网络!$D$10:$D$70,0),MATCH(ROUND(E3684*2,1)/2,神经网络!$F$8:$BN$8,0))</f>
        <v>1.6516056188360464</v>
      </c>
      <c r="I3684">
        <f t="shared" si="208"/>
        <v>2798865.7473682584</v>
      </c>
      <c r="J3684">
        <f t="shared" si="209"/>
        <v>4104.5666094728622</v>
      </c>
      <c r="K3684">
        <f t="shared" si="210"/>
        <v>681.89068753539095</v>
      </c>
    </row>
    <row r="3685" spans="1:11">
      <c r="A3685" s="862">
        <v>44088</v>
      </c>
      <c r="B3685">
        <v>10681.840819999999</v>
      </c>
      <c r="C3685">
        <v>58780.690900000001</v>
      </c>
      <c r="D3685">
        <v>1.717357</v>
      </c>
      <c r="E3685">
        <f>LN(D3685/参数实验室!$E$53)/参数实验室!$E$55</f>
        <v>-5.4973688556744463E-2</v>
      </c>
      <c r="F3685">
        <f t="shared" si="207"/>
        <v>5.502861528318487</v>
      </c>
      <c r="G3685">
        <f>LN(F3685/参数实验室!$E$58)/参数实验室!$E$59</f>
        <v>0.70448690292889316</v>
      </c>
      <c r="H3685">
        <f>INDEX(神经网络!$F$10:$BN$70,MATCH(ROUND(G3685*2,1)/2,神经网络!$D$10:$D$70,0),MATCH(ROUND(E3685*2,1)/2,神经网络!$F$8:$BN$8,0))</f>
        <v>1.7316633863676876</v>
      </c>
      <c r="I3685">
        <f t="shared" si="208"/>
        <v>2976548.1775423256</v>
      </c>
      <c r="J3685">
        <f t="shared" si="209"/>
        <v>4262.33622760462</v>
      </c>
      <c r="K3685">
        <f t="shared" si="210"/>
        <v>698.33725417178289</v>
      </c>
    </row>
    <row r="3686" spans="1:11">
      <c r="A3686" s="862">
        <v>44089</v>
      </c>
      <c r="B3686">
        <v>10791.26433</v>
      </c>
      <c r="C3686">
        <v>58631.162329999999</v>
      </c>
      <c r="D3686">
        <v>1.7348269999999999</v>
      </c>
      <c r="E3686">
        <f>LN(D3686/参数实验室!$E$53)/参数实验室!$E$55</f>
        <v>-4.3033151717832389E-2</v>
      </c>
      <c r="F3686">
        <f t="shared" si="207"/>
        <v>5.433206020818508</v>
      </c>
      <c r="G3686">
        <f>LN(F3686/参数实验室!$E$58)/参数实验室!$E$59</f>
        <v>0.69780086721038592</v>
      </c>
      <c r="H3686">
        <f>INDEX(神经网络!$F$10:$BN$70,MATCH(ROUND(G3686*2,1)/2,神经网络!$D$10:$D$70,0),MATCH(ROUND(E3686*2,1)/2,神经网络!$F$8:$BN$8,0))</f>
        <v>1.7316633863676876</v>
      </c>
      <c r="I3686">
        <f t="shared" si="208"/>
        <v>3029349.0295599774</v>
      </c>
      <c r="J3686">
        <f t="shared" si="209"/>
        <v>4305.9990942101031</v>
      </c>
      <c r="K3686">
        <f t="shared" si="210"/>
        <v>703.51826911280023</v>
      </c>
    </row>
    <row r="3687" spans="1:11">
      <c r="A3687" s="862">
        <v>44090</v>
      </c>
      <c r="B3687">
        <v>10997.146280000001</v>
      </c>
      <c r="C3687">
        <v>57463.675089999997</v>
      </c>
      <c r="D3687">
        <v>1.762923</v>
      </c>
      <c r="E3687">
        <f>LN(D3687/参数实验室!$E$53)/参数实验室!$E$55</f>
        <v>-2.4079790233592129E-2</v>
      </c>
      <c r="F3687">
        <f t="shared" si="207"/>
        <v>5.2253260643178416</v>
      </c>
      <c r="G3687">
        <f>LN(F3687/参数实验室!$E$58)/参数实验室!$E$59</f>
        <v>0.6773251633644084</v>
      </c>
      <c r="H3687">
        <f>INDEX(神经网络!$F$10:$BN$70,MATCH(ROUND(G3687*2,1)/2,神经网络!$D$10:$D$70,0),MATCH(ROUND(E3687*2,1)/2,神经网络!$F$8:$BN$8,0))</f>
        <v>1.8433648633081614</v>
      </c>
      <c r="I3687">
        <f t="shared" si="208"/>
        <v>3129431.6644922164</v>
      </c>
      <c r="J3687">
        <f t="shared" si="209"/>
        <v>4388.1514225290048</v>
      </c>
      <c r="K3687">
        <f t="shared" si="210"/>
        <v>713.15489443357546</v>
      </c>
    </row>
    <row r="3688" spans="1:11">
      <c r="A3688" s="862">
        <v>44091</v>
      </c>
      <c r="B3688">
        <v>10844.64741</v>
      </c>
      <c r="C3688">
        <v>56028.008029999997</v>
      </c>
      <c r="D3688">
        <v>1.756677</v>
      </c>
      <c r="E3688">
        <f>LN(D3688/参数实验室!$E$53)/参数实验室!$E$55</f>
        <v>-2.8267053841604592E-2</v>
      </c>
      <c r="F3688">
        <f t="shared" si="207"/>
        <v>5.1664204387443515</v>
      </c>
      <c r="G3688">
        <f>LN(F3688/参数实验室!$E$58)/参数实验室!$E$59</f>
        <v>0.67137482828282891</v>
      </c>
      <c r="H3688">
        <f>INDEX(神经网络!$F$10:$BN$70,MATCH(ROUND(G3688*2,1)/2,神经网络!$D$10:$D$70,0),MATCH(ROUND(E3688*2,1)/2,神经网络!$F$8:$BN$8,0))</f>
        <v>1.6931518164503743</v>
      </c>
      <c r="I3688">
        <f t="shared" si="208"/>
        <v>3049436.5616003843</v>
      </c>
      <c r="J3688">
        <f t="shared" si="209"/>
        <v>4327.3003511431862</v>
      </c>
      <c r="K3688">
        <f t="shared" si="210"/>
        <v>704.69722786743569</v>
      </c>
    </row>
    <row r="3689" spans="1:11">
      <c r="A3689" s="862">
        <v>44092</v>
      </c>
      <c r="B3689">
        <v>10909.49346</v>
      </c>
      <c r="C3689">
        <v>55039.245940000001</v>
      </c>
      <c r="D3689">
        <v>1.7526949999999999</v>
      </c>
      <c r="E3689">
        <f>LN(D3689/参数实验室!$E$53)/参数实验室!$E$55</f>
        <v>-3.0944330250952033E-2</v>
      </c>
      <c r="F3689">
        <f t="shared" si="207"/>
        <v>5.0450780452642574</v>
      </c>
      <c r="G3689">
        <f>LN(F3689/参数实验室!$E$58)/参数实验室!$E$59</f>
        <v>0.65890064659734282</v>
      </c>
      <c r="H3689">
        <f>INDEX(神经网络!$F$10:$BN$70,MATCH(ROUND(G3689*2,1)/2,神经网络!$D$10:$D$70,0),MATCH(ROUND(E3689*2,1)/2,神经网络!$F$8:$BN$8,0))</f>
        <v>1.6931518164503743</v>
      </c>
      <c r="I3689">
        <f t="shared" si="208"/>
        <v>3080309.9000758748</v>
      </c>
      <c r="J3689">
        <f t="shared" si="209"/>
        <v>4353.1756354494792</v>
      </c>
      <c r="K3689">
        <f t="shared" si="210"/>
        <v>707.60064790214301</v>
      </c>
    </row>
    <row r="3690" spans="1:11">
      <c r="A3690" s="862">
        <v>44093</v>
      </c>
      <c r="B3690">
        <v>11096.172920000001</v>
      </c>
      <c r="C3690">
        <v>54938.524279999998</v>
      </c>
      <c r="D3690">
        <v>1.7757369999999999</v>
      </c>
      <c r="E3690">
        <f>LN(D3690/参数实验室!$E$53)/参数实验室!$E$55</f>
        <v>-1.5535638410480829E-2</v>
      </c>
      <c r="F3690">
        <f t="shared" si="207"/>
        <v>4.9511236600303441</v>
      </c>
      <c r="G3690">
        <f>LN(F3690/参数实验室!$E$58)/参数实验室!$E$59</f>
        <v>0.64903414077993637</v>
      </c>
      <c r="H3690">
        <f>INDEX(神经网络!$F$10:$BN$70,MATCH(ROUND(G3690*2,1)/2,神经网络!$D$10:$D$70,0),MATCH(ROUND(E3690*2,1)/2,神经网络!$F$8:$BN$8,0))</f>
        <v>1.8048999068604938</v>
      </c>
      <c r="I3690">
        <f t="shared" si="208"/>
        <v>3169554.5647777859</v>
      </c>
      <c r="J3690">
        <f t="shared" si="209"/>
        <v>4427.6656637803517</v>
      </c>
      <c r="K3690">
        <f t="shared" si="210"/>
        <v>715.852280967306</v>
      </c>
    </row>
    <row r="3691" spans="1:11">
      <c r="A3691" s="862">
        <v>44094</v>
      </c>
      <c r="B3691">
        <v>10846.248750000001</v>
      </c>
      <c r="C3691">
        <v>55423.61924</v>
      </c>
      <c r="D3691">
        <v>1.7506600000000001</v>
      </c>
      <c r="E3691">
        <f>LN(D3691/参数实验室!$E$53)/参数实验室!$E$55</f>
        <v>-3.2314901101752322E-2</v>
      </c>
      <c r="F3691">
        <f t="shared" si="207"/>
        <v>5.1099343669395374</v>
      </c>
      <c r="G3691">
        <f>LN(F3691/参数实验室!$E$58)/参数实验室!$E$59</f>
        <v>0.66560483643021173</v>
      </c>
      <c r="H3691">
        <f>INDEX(神经网络!$F$10:$BN$70,MATCH(ROUND(G3691*2,1)/2,神经网络!$D$10:$D$70,0),MATCH(ROUND(E3691*2,1)/2,神经网络!$F$8:$BN$8,0))</f>
        <v>1.6931518164503743</v>
      </c>
      <c r="I3691">
        <f t="shared" si="208"/>
        <v>3040703.9788922775</v>
      </c>
      <c r="J3691">
        <f t="shared" si="209"/>
        <v>4327.9393280395598</v>
      </c>
      <c r="K3691">
        <f t="shared" si="210"/>
        <v>702.57546338331747</v>
      </c>
    </row>
    <row r="3692" spans="1:11">
      <c r="A3692" s="862">
        <v>44095</v>
      </c>
      <c r="B3692">
        <v>10424.78296</v>
      </c>
      <c r="C3692">
        <v>55101.550510000001</v>
      </c>
      <c r="D3692">
        <v>1.6769080000000001</v>
      </c>
      <c r="E3692">
        <f>LN(D3692/参数实验室!$E$53)/参数实验室!$E$55</f>
        <v>-8.3092941521892186E-2</v>
      </c>
      <c r="F3692">
        <f t="shared" si="207"/>
        <v>5.2856304751307741</v>
      </c>
      <c r="G3692">
        <f>LN(F3692/参数实验室!$E$58)/参数实验室!$E$59</f>
        <v>0.68334770964725333</v>
      </c>
      <c r="H3692">
        <f>INDEX(神经网络!$F$10:$BN$70,MATCH(ROUND(G3692*2,1)/2,神经网络!$D$10:$D$70,0),MATCH(ROUND(E3692*2,1)/2,神经网络!$F$8:$BN$8,0))</f>
        <v>1.6188693203286553</v>
      </c>
      <c r="I3692">
        <f t="shared" si="208"/>
        <v>2840647.4118967801</v>
      </c>
      <c r="J3692">
        <f t="shared" si="209"/>
        <v>4159.7633613981652</v>
      </c>
      <c r="K3692">
        <f t="shared" si="210"/>
        <v>682.88678107448675</v>
      </c>
    </row>
    <row r="3693" spans="1:11">
      <c r="A3693" s="862">
        <v>44096</v>
      </c>
      <c r="B3693">
        <v>10456.95616</v>
      </c>
      <c r="C3693">
        <v>56259.377760000003</v>
      </c>
      <c r="D3693">
        <v>1.6856869999999999</v>
      </c>
      <c r="E3693">
        <f>LN(D3693/参数实验室!$E$53)/参数实验室!$E$55</f>
        <v>-7.6932772211718597E-2</v>
      </c>
      <c r="F3693">
        <f t="shared" si="207"/>
        <v>5.3800911947210466</v>
      </c>
      <c r="G3693">
        <f>LN(F3693/参数实验室!$E$58)/参数实验室!$E$59</f>
        <v>0.69264466834172511</v>
      </c>
      <c r="H3693">
        <f>INDEX(神经网络!$F$10:$BN$70,MATCH(ROUND(G3693*2,1)/2,神经网络!$D$10:$D$70,0),MATCH(ROUND(E3693*2,1)/2,神经网络!$F$8:$BN$8,0))</f>
        <v>1.6188693203286553</v>
      </c>
      <c r="I3693">
        <f t="shared" si="208"/>
        <v>2854839.8288253886</v>
      </c>
      <c r="J3693">
        <f t="shared" si="209"/>
        <v>4172.601316787016</v>
      </c>
      <c r="K3693">
        <f t="shared" si="210"/>
        <v>684.18706032132263</v>
      </c>
    </row>
    <row r="3694" spans="1:11">
      <c r="A3694" s="862">
        <v>44097</v>
      </c>
      <c r="B3694">
        <v>10459.026750000001</v>
      </c>
      <c r="C3694">
        <v>56418.90539</v>
      </c>
      <c r="D3694">
        <v>1.640628</v>
      </c>
      <c r="E3694">
        <f>LN(D3694/参数实验室!$E$53)/参数实验室!$E$55</f>
        <v>-0.10889712514198965</v>
      </c>
      <c r="F3694">
        <f t="shared" si="207"/>
        <v>5.3942787162294996</v>
      </c>
      <c r="G3694">
        <f>LN(F3694/参数实验室!$E$58)/参数实验室!$E$59</f>
        <v>0.69402690830385327</v>
      </c>
      <c r="H3694">
        <f>INDEX(神经网络!$F$10:$BN$70,MATCH(ROUND(G3694*2,1)/2,神经网络!$D$10:$D$70,0),MATCH(ROUND(E3694*2,1)/2,神经网络!$F$8:$BN$8,0))</f>
        <v>1.6188693203286553</v>
      </c>
      <c r="I3694">
        <f t="shared" si="208"/>
        <v>2855754.9579236303</v>
      </c>
      <c r="J3694">
        <f t="shared" si="209"/>
        <v>4173.4275368101598</v>
      </c>
      <c r="K3694">
        <f t="shared" si="210"/>
        <v>684.2708859170333</v>
      </c>
    </row>
    <row r="3695" spans="1:11">
      <c r="A3695" s="862">
        <v>44098</v>
      </c>
      <c r="B3695">
        <v>10543.62141</v>
      </c>
      <c r="C3695">
        <v>56088.62601</v>
      </c>
      <c r="D3695">
        <v>1.7205349999999999</v>
      </c>
      <c r="E3695">
        <f>LN(D3695/参数实验室!$E$53)/参数实验室!$E$55</f>
        <v>-5.2792551466175675E-2</v>
      </c>
      <c r="F3695">
        <f t="shared" si="207"/>
        <v>5.3196737467074895</v>
      </c>
      <c r="G3695">
        <f>LN(F3695/参数实验室!$E$58)/参数实验室!$E$59</f>
        <v>0.68671730843001921</v>
      </c>
      <c r="H3695">
        <f>INDEX(神经网络!$F$10:$BN$70,MATCH(ROUND(G3695*2,1)/2,神经网络!$D$10:$D$70,0),MATCH(ROUND(E3695*2,1)/2,神经网络!$F$8:$BN$8,0))</f>
        <v>1.7316633863676876</v>
      </c>
      <c r="I3695">
        <f t="shared" si="208"/>
        <v>2893147.4497730252</v>
      </c>
      <c r="J3695">
        <f t="shared" si="209"/>
        <v>4207.1830373887469</v>
      </c>
      <c r="K3695">
        <f t="shared" si="210"/>
        <v>687.66854782926248</v>
      </c>
    </row>
    <row r="3696" spans="1:11">
      <c r="A3696" s="862">
        <v>44099</v>
      </c>
      <c r="B3696">
        <v>10653.656919999999</v>
      </c>
      <c r="C3696">
        <v>55099.02678</v>
      </c>
      <c r="D3696">
        <v>1.710666</v>
      </c>
      <c r="E3696">
        <f>LN(D3696/参数实验室!$E$53)/参数实验室!$E$55</f>
        <v>-5.9579106303227436E-2</v>
      </c>
      <c r="F3696">
        <f t="shared" si="207"/>
        <v>5.1718416684287227</v>
      </c>
      <c r="G3696">
        <f>LN(F3696/参数实验室!$E$58)/参数实验室!$E$59</f>
        <v>0.67192527951914394</v>
      </c>
      <c r="H3696">
        <f>INDEX(神经网络!$F$10:$BN$70,MATCH(ROUND(G3696*2,1)/2,神经网络!$D$10:$D$70,0),MATCH(ROUND(E3696*2,1)/2,神经网络!$F$8:$BN$8,0))</f>
        <v>1.6931518164503743</v>
      </c>
      <c r="I3696">
        <f t="shared" si="208"/>
        <v>2945432.4482824733</v>
      </c>
      <c r="J3696">
        <f t="shared" si="209"/>
        <v>4251.0901081361235</v>
      </c>
      <c r="K3696">
        <f t="shared" si="210"/>
        <v>692.8652118300754</v>
      </c>
    </row>
    <row r="3697" spans="1:11">
      <c r="A3697" s="862">
        <v>44100</v>
      </c>
      <c r="B3697">
        <v>10722.575500000001</v>
      </c>
      <c r="C3697">
        <v>54346.534449999999</v>
      </c>
      <c r="D3697">
        <v>1.7193560000000001</v>
      </c>
      <c r="E3697">
        <f>LN(D3697/参数实验室!$E$53)/参数实验室!$E$55</f>
        <v>-5.360125681707692E-2</v>
      </c>
      <c r="F3697">
        <f t="shared" si="207"/>
        <v>5.0684217098774447</v>
      </c>
      <c r="G3697">
        <f>LN(F3697/参数实验室!$E$58)/参数实验室!$E$59</f>
        <v>0.66132355435576495</v>
      </c>
      <c r="H3697">
        <f>INDEX(神经网络!$F$10:$BN$70,MATCH(ROUND(G3697*2,1)/2,神经网络!$D$10:$D$70,0),MATCH(ROUND(E3697*2,1)/2,神经网络!$F$8:$BN$8,0))</f>
        <v>1.6931518164503743</v>
      </c>
      <c r="I3697">
        <f t="shared" si="208"/>
        <v>2977693.8015913381</v>
      </c>
      <c r="J3697">
        <f t="shared" si="209"/>
        <v>4278.5904393280152</v>
      </c>
      <c r="K3697">
        <f t="shared" si="210"/>
        <v>695.95205332600312</v>
      </c>
    </row>
    <row r="3698" spans="1:11">
      <c r="A3698" s="862">
        <v>44101</v>
      </c>
      <c r="B3698">
        <v>10735.679249999999</v>
      </c>
      <c r="C3698">
        <v>54752.48964</v>
      </c>
      <c r="D3698">
        <v>1.7216750000000001</v>
      </c>
      <c r="E3698">
        <f>LN(D3698/参数实验室!$E$53)/参数实验室!$E$55</f>
        <v>-5.201112398365737E-2</v>
      </c>
      <c r="F3698">
        <f t="shared" si="207"/>
        <v>5.100048945668715</v>
      </c>
      <c r="G3698">
        <f>LN(F3698/参数实验室!$E$58)/参数实验室!$E$59</f>
        <v>0.6645884968762753</v>
      </c>
      <c r="H3698">
        <f>INDEX(神经网络!$F$10:$BN$70,MATCH(ROUND(G3698*2,1)/2,神经网络!$D$10:$D$70,0),MATCH(ROUND(E3698*2,1)/2,神经网络!$F$8:$BN$8,0))</f>
        <v>1.6931518164503743</v>
      </c>
      <c r="I3698">
        <f t="shared" si="208"/>
        <v>2983855.1025579404</v>
      </c>
      <c r="J3698">
        <f t="shared" si="209"/>
        <v>4283.8191811978522</v>
      </c>
      <c r="K3698">
        <f t="shared" si="210"/>
        <v>696.54086140106119</v>
      </c>
    </row>
    <row r="3699" spans="1:11">
      <c r="A3699" s="862">
        <v>44102</v>
      </c>
      <c r="B3699">
        <v>10904.07086</v>
      </c>
      <c r="C3699">
        <v>55381.493470000001</v>
      </c>
      <c r="D3699">
        <v>1.7162200000000001</v>
      </c>
      <c r="E3699">
        <f>LN(D3699/参数实验室!$E$53)/参数实验室!$E$55</f>
        <v>-5.575501921420515E-2</v>
      </c>
      <c r="F3699">
        <f t="shared" si="207"/>
        <v>5.0789740988532062</v>
      </c>
      <c r="G3699">
        <f>LN(F3699/参数实验室!$E$58)/参数实验室!$E$59</f>
        <v>0.6624151577816989</v>
      </c>
      <c r="H3699">
        <f>INDEX(神经网络!$F$10:$BN$70,MATCH(ROUND(G3699*2,1)/2,神经网络!$D$10:$D$70,0),MATCH(ROUND(E3699*2,1)/2,神经网络!$F$8:$BN$8,0))</f>
        <v>1.6931518164503743</v>
      </c>
      <c r="I3699">
        <f t="shared" si="208"/>
        <v>3063098.76736781</v>
      </c>
      <c r="J3699">
        <f t="shared" si="209"/>
        <v>4351.0118750249139</v>
      </c>
      <c r="K3699">
        <f t="shared" si="210"/>
        <v>703.99687597962964</v>
      </c>
    </row>
    <row r="3700" spans="1:11">
      <c r="A3700" s="862">
        <v>44103</v>
      </c>
      <c r="B3700">
        <v>10727.04696</v>
      </c>
      <c r="C3700">
        <v>54877.332390000003</v>
      </c>
      <c r="D3700">
        <v>1.7314039999999999</v>
      </c>
      <c r="E3700">
        <f>LN(D3700/参数实验室!$E$53)/参数实验室!$E$55</f>
        <v>-4.5363231084642255E-2</v>
      </c>
      <c r="F3700">
        <f t="shared" si="207"/>
        <v>5.1157911953431032</v>
      </c>
      <c r="G3700">
        <f>LN(F3700/参数实验室!$E$58)/参数实验室!$E$59</f>
        <v>0.66620606132807569</v>
      </c>
      <c r="H3700">
        <f>INDEX(神经网络!$F$10:$BN$70,MATCH(ROUND(G3700*2,1)/2,神经网络!$D$10:$D$70,0),MATCH(ROUND(E3700*2,1)/2,神经网络!$F$8:$BN$8,0))</f>
        <v>1.6931518164503743</v>
      </c>
      <c r="I3700">
        <f t="shared" si="208"/>
        <v>2978901.0843216358</v>
      </c>
      <c r="J3700">
        <f t="shared" si="209"/>
        <v>4280.3746698056493</v>
      </c>
      <c r="K3700">
        <f t="shared" si="210"/>
        <v>695.94400353203025</v>
      </c>
    </row>
    <row r="3701" spans="1:11">
      <c r="A3701" s="862">
        <v>44104</v>
      </c>
      <c r="B3701">
        <v>10780.03009</v>
      </c>
      <c r="C3701">
        <v>54668.74811</v>
      </c>
      <c r="D3701">
        <v>1.7199519999999999</v>
      </c>
      <c r="E3701">
        <f>LN(D3701/参数实验室!$E$53)/参数实验室!$E$55</f>
        <v>-5.3192376344350797E-2</v>
      </c>
      <c r="F3701">
        <f t="shared" si="207"/>
        <v>5.0712982852165673</v>
      </c>
      <c r="G3701">
        <f>LN(F3701/参数实验室!$E$58)/参数实验室!$E$59</f>
        <v>0.66162135000262723</v>
      </c>
      <c r="H3701">
        <f>INDEX(神经网络!$F$10:$BN$70,MATCH(ROUND(G3701*2,1)/2,神经网络!$D$10:$D$70,0),MATCH(ROUND(E3701*2,1)/2,神经网络!$F$8:$BN$8,0))</f>
        <v>1.6931518164503743</v>
      </c>
      <c r="I3701">
        <f t="shared" si="208"/>
        <v>3003813.1311957114</v>
      </c>
      <c r="J3701">
        <f t="shared" si="209"/>
        <v>4301.5163361397945</v>
      </c>
      <c r="K3701">
        <f t="shared" si="210"/>
        <v>698.31494209582627</v>
      </c>
    </row>
    <row r="3702" spans="1:11">
      <c r="A3702" s="862">
        <v>44105</v>
      </c>
      <c r="B3702">
        <v>10741.50001</v>
      </c>
      <c r="C3702">
        <v>55776.590049999999</v>
      </c>
      <c r="D3702">
        <v>1.693568</v>
      </c>
      <c r="E3702">
        <f>LN(D3702/参数实验室!$E$53)/参数实验室!$E$55</f>
        <v>-7.1429989987543338E-2</v>
      </c>
      <c r="F3702">
        <f t="shared" si="207"/>
        <v>5.1926257969625977</v>
      </c>
      <c r="G3702">
        <f>LN(F3702/参数实验室!$E$58)/参数实验室!$E$59</f>
        <v>0.67403028849366131</v>
      </c>
      <c r="H3702">
        <f>INDEX(神经网络!$F$10:$BN$70,MATCH(ROUND(G3702*2,1)/2,神经网络!$D$10:$D$70,0),MATCH(ROUND(E3702*2,1)/2,神经网络!$F$8:$BN$8,0))</f>
        <v>1.6931518164503743</v>
      </c>
      <c r="I3702">
        <f t="shared" si="208"/>
        <v>2985635.0202375688</v>
      </c>
      <c r="J3702">
        <f t="shared" si="209"/>
        <v>4286.1418179641432</v>
      </c>
      <c r="K3702">
        <f t="shared" si="210"/>
        <v>696.57868242346285</v>
      </c>
    </row>
    <row r="3703" spans="1:11">
      <c r="A3703" s="862">
        <v>44106</v>
      </c>
      <c r="B3703">
        <v>10519.14947</v>
      </c>
      <c r="C3703">
        <v>56083.228360000001</v>
      </c>
      <c r="D3703">
        <v>1.687486</v>
      </c>
      <c r="E3703">
        <f>LN(D3703/参数实验室!$E$53)/参数实验室!$E$55</f>
        <v>-7.5674386539158547E-2</v>
      </c>
      <c r="F3703">
        <f t="shared" si="207"/>
        <v>5.3315364060512778</v>
      </c>
      <c r="G3703">
        <f>LN(F3703/参数实验室!$E$58)/参数实验室!$E$59</f>
        <v>0.6878864088802652</v>
      </c>
      <c r="H3703">
        <f>INDEX(神经网络!$F$10:$BN$70,MATCH(ROUND(G3703*2,1)/2,神经网络!$D$10:$D$70,0),MATCH(ROUND(E3703*2,1)/2,神经网络!$F$8:$BN$8,0))</f>
        <v>1.6188693203286553</v>
      </c>
      <c r="I3703">
        <f t="shared" si="208"/>
        <v>2880993.058609636</v>
      </c>
      <c r="J3703">
        <f t="shared" si="209"/>
        <v>4197.4180878655843</v>
      </c>
      <c r="K3703">
        <f t="shared" si="210"/>
        <v>686.37266965098547</v>
      </c>
    </row>
    <row r="3704" spans="1:11">
      <c r="A3704" s="862">
        <v>44107</v>
      </c>
      <c r="B3704">
        <v>10549.995059999999</v>
      </c>
      <c r="C3704">
        <v>55276.334150000002</v>
      </c>
      <c r="D3704">
        <v>1.685063</v>
      </c>
      <c r="E3704">
        <f>LN(D3704/参数实验室!$E$53)/参数实验室!$E$55</f>
        <v>-7.7369568789719442E-2</v>
      </c>
      <c r="F3704">
        <f t="shared" si="207"/>
        <v>5.2394654059676879</v>
      </c>
      <c r="G3704">
        <f>LN(F3704/参数实验室!$E$58)/参数实验室!$E$59</f>
        <v>0.67874346112378647</v>
      </c>
      <c r="H3704">
        <f>INDEX(神经网络!$F$10:$BN$70,MATCH(ROUND(G3704*2,1)/2,神经网络!$D$10:$D$70,0),MATCH(ROUND(E3704*2,1)/2,神经网络!$F$8:$BN$8,0))</f>
        <v>1.6188693203286553</v>
      </c>
      <c r="I3704">
        <f t="shared" si="208"/>
        <v>2894669.290629013</v>
      </c>
      <c r="J3704">
        <f t="shared" si="209"/>
        <v>4209.7262918478673</v>
      </c>
      <c r="K3704">
        <f t="shared" si="210"/>
        <v>687.61460720962748</v>
      </c>
    </row>
    <row r="3705" spans="1:11">
      <c r="A3705" s="862">
        <v>44108</v>
      </c>
      <c r="B3705">
        <v>10600.3814</v>
      </c>
      <c r="C3705">
        <v>54449.326359999999</v>
      </c>
      <c r="D3705">
        <v>1.702169</v>
      </c>
      <c r="E3705">
        <f>LN(D3705/参数实验室!$E$53)/参数实验室!$E$55</f>
        <v>-6.5453626475919124E-2</v>
      </c>
      <c r="F3705">
        <f t="shared" si="207"/>
        <v>5.136544083215723</v>
      </c>
      <c r="G3705">
        <f>LN(F3705/参数实验室!$E$58)/参数实验室!$E$59</f>
        <v>0.66833089468289275</v>
      </c>
      <c r="H3705">
        <f>INDEX(神经网络!$F$10:$BN$70,MATCH(ROUND(G3705*2,1)/2,神经网络!$D$10:$D$70,0),MATCH(ROUND(E3705*2,1)/2,神经网络!$F$8:$BN$8,0))</f>
        <v>1.6931518164503743</v>
      </c>
      <c r="I3705">
        <f t="shared" si="208"/>
        <v>2917049.8688688693</v>
      </c>
      <c r="J3705">
        <f t="shared" si="209"/>
        <v>4229.8317704800056</v>
      </c>
      <c r="K3705">
        <f t="shared" si="210"/>
        <v>689.6373253487194</v>
      </c>
    </row>
    <row r="3706" spans="1:11">
      <c r="A3706" s="862">
        <v>44109</v>
      </c>
      <c r="B3706">
        <v>10726.902830000001</v>
      </c>
      <c r="C3706">
        <v>54673.77605</v>
      </c>
      <c r="D3706">
        <v>1.7183520000000001</v>
      </c>
      <c r="E3706">
        <f>LN(D3706/参数实验室!$E$53)/参数实验室!$E$55</f>
        <v>-5.4290362634455941E-2</v>
      </c>
      <c r="F3706">
        <f t="shared" si="207"/>
        <v>5.0968836873485497</v>
      </c>
      <c r="G3706">
        <f>LN(F3706/参数实验室!$E$58)/参数实验室!$E$59</f>
        <v>0.66426265404885165</v>
      </c>
      <c r="H3706">
        <f>INDEX(神经网络!$F$10:$BN$70,MATCH(ROUND(G3706*2,1)/2,神经网络!$D$10:$D$70,0),MATCH(ROUND(E3706*2,1)/2,神经网络!$F$8:$BN$8,0))</f>
        <v>1.6931518164503743</v>
      </c>
      <c r="I3706">
        <f t="shared" si="208"/>
        <v>2975999.671457361</v>
      </c>
      <c r="J3706">
        <f t="shared" si="209"/>
        <v>4280.3171581341294</v>
      </c>
      <c r="K3706">
        <f t="shared" si="210"/>
        <v>695.27550448029297</v>
      </c>
    </row>
    <row r="3707" spans="1:11">
      <c r="A3707" s="862">
        <v>44110</v>
      </c>
      <c r="B3707">
        <v>10724.116609999999</v>
      </c>
      <c r="C3707">
        <v>55411.761879999998</v>
      </c>
      <c r="D3707">
        <v>1.690123</v>
      </c>
      <c r="E3707">
        <f>LN(D3707/参数实验室!$E$53)/参数实验室!$E$55</f>
        <v>-7.3832249135777128E-2</v>
      </c>
      <c r="F3707">
        <f t="shared" si="207"/>
        <v>5.167023438399557</v>
      </c>
      <c r="G3707">
        <f>LN(F3707/参数实验室!$E$58)/参数实验室!$E$59</f>
        <v>0.67143608313864145</v>
      </c>
      <c r="H3707">
        <f>INDEX(神经网络!$F$10:$BN$70,MATCH(ROUND(G3707*2,1)/2,神经网络!$D$10:$D$70,0),MATCH(ROUND(E3707*2,1)/2,神经网络!$F$8:$BN$8,0))</f>
        <v>1.6931518164503743</v>
      </c>
      <c r="I3707">
        <f t="shared" si="208"/>
        <v>2974690.8818475544</v>
      </c>
      <c r="J3707">
        <f t="shared" si="209"/>
        <v>4279.2053828657836</v>
      </c>
      <c r="K3707">
        <f t="shared" si="210"/>
        <v>695.15029443513276</v>
      </c>
    </row>
    <row r="3708" spans="1:11">
      <c r="A3708" s="862">
        <v>44111</v>
      </c>
      <c r="B3708">
        <v>10633.21471</v>
      </c>
      <c r="C3708">
        <v>56276.900849999998</v>
      </c>
      <c r="D3708">
        <v>1.700399</v>
      </c>
      <c r="E3708">
        <f>LN(D3708/参数实验室!$E$53)/参数实验室!$E$55</f>
        <v>-6.6681030854133141E-2</v>
      </c>
      <c r="F3708">
        <f t="shared" si="207"/>
        <v>5.2925575552494415</v>
      </c>
      <c r="G3708">
        <f>LN(F3708/参数实验室!$E$58)/参数实验室!$E$59</f>
        <v>0.68403510648994181</v>
      </c>
      <c r="H3708">
        <f>INDEX(神经网络!$F$10:$BN$70,MATCH(ROUND(G3708*2,1)/2,神经网络!$D$10:$D$70,0),MATCH(ROUND(E3708*2,1)/2,神经网络!$F$8:$BN$8,0))</f>
        <v>1.7316633863676876</v>
      </c>
      <c r="I3708">
        <f t="shared" si="208"/>
        <v>2931998.6188447131</v>
      </c>
      <c r="J3708">
        <f t="shared" si="209"/>
        <v>4242.9331271696828</v>
      </c>
      <c r="K3708">
        <f t="shared" si="210"/>
        <v>691.03107000900343</v>
      </c>
    </row>
    <row r="3709" spans="1:11">
      <c r="A3709" s="862">
        <v>44112</v>
      </c>
      <c r="B3709">
        <v>10914.05683</v>
      </c>
      <c r="C3709">
        <v>55541.346799999999</v>
      </c>
      <c r="D3709">
        <v>1.736381</v>
      </c>
      <c r="E3709">
        <f>LN(D3709/参数实验室!$E$53)/参数实验室!$E$55</f>
        <v>-4.1976841255531146E-2</v>
      </c>
      <c r="F3709">
        <f t="shared" si="207"/>
        <v>5.0889735746409892</v>
      </c>
      <c r="G3709">
        <f>LN(F3709/参数实验室!$E$58)/参数实验室!$E$59</f>
        <v>0.66344747367402535</v>
      </c>
      <c r="H3709">
        <f>INDEX(神经网络!$F$10:$BN$70,MATCH(ROUND(G3709*2,1)/2,神经网络!$D$10:$D$70,0),MATCH(ROUND(E3709*2,1)/2,神经网络!$F$8:$BN$8,0))</f>
        <v>1.6931518164503743</v>
      </c>
      <c r="I3709">
        <f t="shared" si="208"/>
        <v>3066097.4199820585</v>
      </c>
      <c r="J3709">
        <f t="shared" si="209"/>
        <v>4354.9965404412987</v>
      </c>
      <c r="K3709">
        <f t="shared" si="210"/>
        <v>704.04129865769448</v>
      </c>
    </row>
    <row r="3710" spans="1:11">
      <c r="A3710" s="862">
        <v>44113</v>
      </c>
      <c r="B3710">
        <v>11088.61491</v>
      </c>
      <c r="C3710">
        <v>55512.848940000003</v>
      </c>
      <c r="D3710">
        <v>1.761798</v>
      </c>
      <c r="E3710">
        <f>LN(D3710/参数实验室!$E$53)/参数实验室!$E$55</f>
        <v>-2.4832883851236158E-2</v>
      </c>
      <c r="F3710">
        <f t="shared" si="207"/>
        <v>5.0062924351297546</v>
      </c>
      <c r="G3710">
        <f>LN(F3710/参数实验室!$E$58)/参数实验室!$E$59</f>
        <v>0.65485007749939428</v>
      </c>
      <c r="H3710">
        <f>INDEX(神经网络!$F$10:$BN$70,MATCH(ROUND(G3710*2,1)/2,神经网络!$D$10:$D$70,0),MATCH(ROUND(E3710*2,1)/2,神经网络!$F$8:$BN$8,0))</f>
        <v>1.8048999068604938</v>
      </c>
      <c r="I3710">
        <f t="shared" si="208"/>
        <v>3149127.5266962321</v>
      </c>
      <c r="J3710">
        <f t="shared" si="209"/>
        <v>4424.6498184429747</v>
      </c>
      <c r="K3710">
        <f t="shared" si="210"/>
        <v>711.72356139234626</v>
      </c>
    </row>
    <row r="3711" spans="1:11">
      <c r="A3711" s="862">
        <v>44114</v>
      </c>
      <c r="B3711">
        <v>11341.497820000001</v>
      </c>
      <c r="C3711">
        <v>55966.9035</v>
      </c>
      <c r="D3711">
        <v>1.7969999999999999</v>
      </c>
      <c r="E3711">
        <f>LN(D3711/参数实验室!$E$53)/参数实验室!$E$55</f>
        <v>-1.4929650185482302E-3</v>
      </c>
      <c r="F3711">
        <f t="shared" si="207"/>
        <v>4.9347012527133733</v>
      </c>
      <c r="G3711">
        <f>LN(F3711/参数实验室!$E$58)/参数实验室!$E$59</f>
        <v>0.64729035614239006</v>
      </c>
      <c r="H3711">
        <f>INDEX(神经网络!$F$10:$BN$70,MATCH(ROUND(G3711*2,1)/2,神经网络!$D$10:$D$70,0),MATCH(ROUND(E3711*2,1)/2,神经网络!$F$8:$BN$8,0))</f>
        <v>1.8048999068604938</v>
      </c>
      <c r="I3711">
        <f t="shared" si="208"/>
        <v>3278751.5657080011</v>
      </c>
      <c r="J3711">
        <f t="shared" si="209"/>
        <v>4525.5567694824376</v>
      </c>
      <c r="K3711">
        <f t="shared" si="210"/>
        <v>724.49683712242404</v>
      </c>
    </row>
    <row r="3712" spans="1:11">
      <c r="A3712" s="862">
        <v>44115</v>
      </c>
      <c r="B3712">
        <v>11404.162420000001</v>
      </c>
      <c r="C3712">
        <v>56652.709190000001</v>
      </c>
      <c r="D3712">
        <v>1.8077030000000001</v>
      </c>
      <c r="E3712">
        <f>LN(D3712/参数实验室!$E$53)/参数实验室!$E$55</f>
        <v>5.5128471533397025E-3</v>
      </c>
      <c r="F3712">
        <f t="shared" si="207"/>
        <v>4.9677220565225868</v>
      </c>
      <c r="G3712">
        <f>LN(F3712/参数实验室!$E$58)/参数实验室!$E$59</f>
        <v>0.65079074510437418</v>
      </c>
      <c r="H3712">
        <f>INDEX(神经网络!$F$10:$BN$70,MATCH(ROUND(G3712*2,1)/2,神经网络!$D$10:$D$70,0),MATCH(ROUND(E3712*2,1)/2,神经网络!$F$8:$BN$8,0))</f>
        <v>1.8048999068604938</v>
      </c>
      <c r="I3712">
        <f t="shared" si="208"/>
        <v>3311448.9861471942</v>
      </c>
      <c r="J3712">
        <f t="shared" si="209"/>
        <v>4550.5615977015823</v>
      </c>
      <c r="K3712">
        <f t="shared" si="210"/>
        <v>727.70116721851548</v>
      </c>
    </row>
    <row r="3713" spans="1:11">
      <c r="A3713" s="862">
        <v>44116</v>
      </c>
      <c r="B3713">
        <v>11522.00351</v>
      </c>
      <c r="C3713">
        <v>57466.081120000003</v>
      </c>
      <c r="D3713">
        <v>1.832849</v>
      </c>
      <c r="E3713">
        <f>LN(D3713/参数实验室!$E$53)/参数实验室!$E$55</f>
        <v>2.1810676092091603E-2</v>
      </c>
      <c r="F3713">
        <f t="shared" si="207"/>
        <v>4.9875076908390907</v>
      </c>
      <c r="G3713">
        <f>LN(F3713/参数实验室!$E$58)/参数实验室!$E$59</f>
        <v>0.65287700209744104</v>
      </c>
      <c r="H3713">
        <f>INDEX(神经网络!$F$10:$BN$70,MATCH(ROUND(G3713*2,1)/2,神经网络!$D$10:$D$70,0),MATCH(ROUND(E3713*2,1)/2,神经网络!$F$8:$BN$8,0))</f>
        <v>1.8048999068604938</v>
      </c>
      <c r="I3713">
        <f t="shared" si="208"/>
        <v>3373208.596668548</v>
      </c>
      <c r="J3713">
        <f t="shared" si="209"/>
        <v>4597.5833007461533</v>
      </c>
      <c r="K3713">
        <f t="shared" si="210"/>
        <v>733.69167582479724</v>
      </c>
    </row>
    <row r="3714" spans="1:11">
      <c r="A3714" s="862">
        <v>44117</v>
      </c>
      <c r="B3714">
        <v>11398.85326</v>
      </c>
      <c r="C3714">
        <v>57321.89127</v>
      </c>
      <c r="D3714">
        <v>1.8134840000000001</v>
      </c>
      <c r="E3714">
        <f>LN(D3714/参数实验室!$E$53)/参数实验室!$E$55</f>
        <v>9.2796558254083644E-3</v>
      </c>
      <c r="F3714">
        <f t="shared" si="207"/>
        <v>5.0287419236415367</v>
      </c>
      <c r="G3714">
        <f>LN(F3714/参数实验室!$E$58)/参数实验室!$E$59</f>
        <v>0.6571983952122189</v>
      </c>
      <c r="H3714">
        <f>INDEX(神经网络!$F$10:$BN$70,MATCH(ROUND(G3714*2,1)/2,神经网络!$D$10:$D$70,0),MATCH(ROUND(E3714*2,1)/2,神经网络!$F$8:$BN$8,0))</f>
        <v>1.8048999068604938</v>
      </c>
      <c r="I3714">
        <f t="shared" si="208"/>
        <v>3308135.1791429287</v>
      </c>
      <c r="J3714">
        <f t="shared" si="209"/>
        <v>4548.443102829071</v>
      </c>
      <c r="K3714">
        <f t="shared" si="210"/>
        <v>727.3115447097299</v>
      </c>
    </row>
    <row r="3715" spans="1:11">
      <c r="A3715" s="862">
        <v>44118</v>
      </c>
      <c r="B3715">
        <v>11338.456899999999</v>
      </c>
      <c r="C3715">
        <v>58384.266029999999</v>
      </c>
      <c r="D3715">
        <v>1.808802</v>
      </c>
      <c r="E3715">
        <f>LN(D3715/参数实验室!$E$53)/参数实验室!$E$55</f>
        <v>6.2298647463115637E-3</v>
      </c>
      <c r="F3715">
        <f t="shared" si="207"/>
        <v>5.1492250263790309</v>
      </c>
      <c r="G3715">
        <f>LN(F3715/参数实验室!$E$58)/参数实验室!$E$59</f>
        <v>0.66962504149690771</v>
      </c>
      <c r="H3715">
        <f>INDEX(神经网络!$F$10:$BN$70,MATCH(ROUND(G3715*2,1)/2,神经网络!$D$10:$D$70,0),MATCH(ROUND(E3715*2,1)/2,神经网络!$F$8:$BN$8,0))</f>
        <v>1.8048999068604938</v>
      </c>
      <c r="I3715">
        <f t="shared" si="208"/>
        <v>3276498.8582232888</v>
      </c>
      <c r="J3715">
        <f t="shared" si="209"/>
        <v>4524.3433621962149</v>
      </c>
      <c r="K3715">
        <f t="shared" si="210"/>
        <v>724.19323555336985</v>
      </c>
    </row>
    <row r="3716" spans="1:11">
      <c r="A3716" s="862">
        <v>44119</v>
      </c>
      <c r="B3716">
        <v>11404.28082</v>
      </c>
      <c r="C3716">
        <v>58591.602870000002</v>
      </c>
      <c r="D3716">
        <v>1.820505</v>
      </c>
      <c r="E3716">
        <f>LN(D3716/参数实验室!$E$53)/参数实验室!$E$55</f>
        <v>1.3838314551220379E-2</v>
      </c>
      <c r="F3716">
        <f t="shared" ref="F3716:F3779" si="211">C3716/B3716</f>
        <v>5.1376850320316825</v>
      </c>
      <c r="G3716">
        <f>LN(F3716/参数实验室!$E$58)/参数实验室!$E$59</f>
        <v>0.66844746432422542</v>
      </c>
      <c r="H3716">
        <f>INDEX(神经网络!$F$10:$BN$70,MATCH(ROUND(G3716*2,1)/2,神经网络!$D$10:$D$70,0),MATCH(ROUND(E3716*2,1)/2,神经网络!$F$8:$BN$8,0))</f>
        <v>1.8048999068604938</v>
      </c>
      <c r="I3716">
        <f t="shared" si="208"/>
        <v>3310830.3703366327</v>
      </c>
      <c r="J3716">
        <f t="shared" si="209"/>
        <v>4550.6088424244581</v>
      </c>
      <c r="K3716">
        <f t="shared" si="210"/>
        <v>727.55767084843524</v>
      </c>
    </row>
    <row r="3717" spans="1:11">
      <c r="A3717" s="862">
        <v>44120</v>
      </c>
      <c r="B3717">
        <v>11333.722659999999</v>
      </c>
      <c r="C3717">
        <v>58601.32372</v>
      </c>
      <c r="D3717">
        <v>1.794076</v>
      </c>
      <c r="E3717">
        <f>LN(D3717/参数实验室!$E$53)/参数实验室!$E$55</f>
        <v>-3.4141715024668244E-3</v>
      </c>
      <c r="F3717">
        <f t="shared" si="211"/>
        <v>5.1705274143350177</v>
      </c>
      <c r="G3717">
        <f>LN(F3717/参数实验室!$E$58)/参数实验室!$E$59</f>
        <v>0.67179188811280155</v>
      </c>
      <c r="H3717">
        <f>INDEX(神经网络!$F$10:$BN$70,MATCH(ROUND(G3717*2,1)/2,神经网络!$D$10:$D$70,0),MATCH(ROUND(E3717*2,1)/2,神经网络!$F$8:$BN$8,0))</f>
        <v>1.8048999068604938</v>
      </c>
      <c r="I3717">
        <f t="shared" si="208"/>
        <v>3273858.6723411521</v>
      </c>
      <c r="J3717">
        <f t="shared" si="209"/>
        <v>4522.4542755675884</v>
      </c>
      <c r="K3717">
        <f t="shared" si="210"/>
        <v>723.91194534084434</v>
      </c>
    </row>
    <row r="3718" spans="1:11">
      <c r="A3718" s="862">
        <v>44121</v>
      </c>
      <c r="B3718">
        <v>11358.08001</v>
      </c>
      <c r="C3718">
        <v>59452.467019999996</v>
      </c>
      <c r="D3718">
        <v>1.797326</v>
      </c>
      <c r="E3718">
        <f>LN(D3718/参数实验室!$E$53)/参数实验室!$E$55</f>
        <v>-1.2789613034764106E-3</v>
      </c>
      <c r="F3718">
        <f t="shared" si="211"/>
        <v>5.2343764938841986</v>
      </c>
      <c r="G3718">
        <f>LN(F3718/参数实验室!$E$58)/参数实验室!$E$59</f>
        <v>0.67823344076685932</v>
      </c>
      <c r="H3718">
        <f>INDEX(神经网络!$F$10:$BN$70,MATCH(ROUND(G3718*2,1)/2,神经网络!$D$10:$D$70,0),MATCH(ROUND(E3718*2,1)/2,神经网络!$F$8:$BN$8,0))</f>
        <v>1.8433648633081614</v>
      </c>
      <c r="I3718">
        <f t="shared" si="208"/>
        <v>3286557.7010720423</v>
      </c>
      <c r="J3718">
        <f t="shared" si="209"/>
        <v>4532.1735006583667</v>
      </c>
      <c r="K3718">
        <f t="shared" si="210"/>
        <v>725.16149273513474</v>
      </c>
    </row>
    <row r="3719" spans="1:11">
      <c r="A3719" s="862">
        <v>44122</v>
      </c>
      <c r="B3719">
        <v>11430.367029999999</v>
      </c>
      <c r="C3719">
        <v>61318.098330000001</v>
      </c>
      <c r="D3719">
        <v>1.816657</v>
      </c>
      <c r="E3719">
        <f>LN(D3719/参数实验室!$E$53)/参数实验室!$E$55</f>
        <v>1.1342031912966507E-2</v>
      </c>
      <c r="F3719">
        <f t="shared" si="211"/>
        <v>5.3644907612384873</v>
      </c>
      <c r="G3719">
        <f>LN(F3719/参数实验室!$E$58)/参数实验室!$E$59</f>
        <v>0.69112055947002971</v>
      </c>
      <c r="H3719">
        <f>INDEX(神经网络!$F$10:$BN$70,MATCH(ROUND(G3719*2,1)/2,神经网络!$D$10:$D$70,0),MATCH(ROUND(E3719*2,1)/2,神经网络!$F$8:$BN$8,0))</f>
        <v>1.8433648633081614</v>
      </c>
      <c r="I3719">
        <f t="shared" si="208"/>
        <v>3325115.1209127605</v>
      </c>
      <c r="J3719">
        <f t="shared" si="209"/>
        <v>4561.0179282550307</v>
      </c>
      <c r="K3719">
        <f t="shared" si="210"/>
        <v>729.02917138606688</v>
      </c>
    </row>
    <row r="3720" spans="1:11">
      <c r="A3720" s="862">
        <v>44123</v>
      </c>
      <c r="B3720">
        <v>11802.184370000001</v>
      </c>
      <c r="C3720">
        <v>62349.095580000001</v>
      </c>
      <c r="D3720">
        <v>1.8516649999999999</v>
      </c>
      <c r="E3720">
        <f>LN(D3720/参数实验室!$E$53)/参数实验室!$E$55</f>
        <v>3.3860259843066946E-2</v>
      </c>
      <c r="F3720">
        <f t="shared" si="211"/>
        <v>5.2828437198867446</v>
      </c>
      <c r="G3720">
        <f>LN(F3720/参数实验室!$E$58)/参数实验室!$E$59</f>
        <v>0.68307091665636044</v>
      </c>
      <c r="H3720">
        <f>INDEX(神经网络!$F$10:$BN$70,MATCH(ROUND(G3720*2,1)/2,神经网络!$D$10:$D$70,0),MATCH(ROUND(E3720*2,1)/2,神经网络!$F$8:$BN$8,0))</f>
        <v>1.9518375469254792</v>
      </c>
      <c r="I3720">
        <f t="shared" si="208"/>
        <v>3524497.8125825454</v>
      </c>
      <c r="J3720">
        <f t="shared" si="209"/>
        <v>4709.3828538366115</v>
      </c>
      <c r="K3720">
        <f t="shared" si="210"/>
        <v>748.39908369548436</v>
      </c>
    </row>
    <row r="3721" spans="1:11">
      <c r="A3721" s="862">
        <v>44124</v>
      </c>
      <c r="B3721">
        <v>11919.67139</v>
      </c>
      <c r="C3721">
        <v>62272.592810000002</v>
      </c>
      <c r="D3721">
        <v>1.8769990000000001</v>
      </c>
      <c r="E3721">
        <f>LN(D3721/参数实验室!$E$53)/参数实验室!$E$55</f>
        <v>4.9891915474957832E-2</v>
      </c>
      <c r="F3721">
        <f t="shared" si="211"/>
        <v>5.224354830976595</v>
      </c>
      <c r="G3721">
        <f>LN(F3721/参数实验室!$E$58)/参数实验室!$E$59</f>
        <v>0.67722759947657218</v>
      </c>
      <c r="H3721">
        <f>INDEX(神经网络!$F$10:$BN$70,MATCH(ROUND(G3721*2,1)/2,神经网络!$D$10:$D$70,0),MATCH(ROUND(E3721*2,1)/2,神经网络!$F$8:$BN$8,0))</f>
        <v>1.9518375469254792</v>
      </c>
      <c r="I3721">
        <f t="shared" si="208"/>
        <v>3592978.5466467598</v>
      </c>
      <c r="J3721">
        <f t="shared" si="209"/>
        <v>4756.2632736123578</v>
      </c>
      <c r="K3721">
        <f t="shared" si="210"/>
        <v>755.42045087800841</v>
      </c>
    </row>
    <row r="3722" spans="1:11">
      <c r="A3722" s="862">
        <v>44125</v>
      </c>
      <c r="B3722">
        <v>12686.85699</v>
      </c>
      <c r="C3722">
        <v>62931.066550000003</v>
      </c>
      <c r="D3722">
        <v>2.0134150000000002</v>
      </c>
      <c r="E3722">
        <f>LN(D3722/参数实验室!$E$53)/参数实验室!$E$55</f>
        <v>0.132661114976838</v>
      </c>
      <c r="F3722">
        <f t="shared" si="211"/>
        <v>4.9603354557873045</v>
      </c>
      <c r="G3722">
        <f>LN(F3722/参数实验室!$E$58)/参数实验室!$E$59</f>
        <v>0.65000974882769225</v>
      </c>
      <c r="H3722">
        <f>INDEX(神经网络!$F$10:$BN$70,MATCH(ROUND(G3722*2,1)/2,神经网络!$D$10:$D$70,0),MATCH(ROUND(E3722*2,1)/2,神经网络!$F$8:$BN$8,0))</f>
        <v>2.1134776296964115</v>
      </c>
      <c r="I3722">
        <f t="shared" si="208"/>
        <v>4044350.3774614176</v>
      </c>
      <c r="J3722">
        <f t="shared" si="209"/>
        <v>5062.3905630261861</v>
      </c>
      <c r="K3722">
        <f t="shared" si="210"/>
        <v>798.90129517067396</v>
      </c>
    </row>
    <row r="3723" spans="1:11">
      <c r="A3723" s="862">
        <v>44126</v>
      </c>
      <c r="B3723">
        <v>12919.98738</v>
      </c>
      <c r="C3723">
        <v>62462.816039999998</v>
      </c>
      <c r="D3723">
        <v>2.020187</v>
      </c>
      <c r="E3723">
        <f>LN(D3723/参数实验室!$E$53)/参数实验室!$E$55</f>
        <v>0.13662248571923841</v>
      </c>
      <c r="F3723">
        <f t="shared" si="211"/>
        <v>4.8345880071594927</v>
      </c>
      <c r="G3723">
        <f>LN(F3723/参数实验室!$E$58)/参数实验室!$E$59</f>
        <v>0.63653283227962643</v>
      </c>
      <c r="H3723">
        <f>INDEX(神经网络!$F$10:$BN$70,MATCH(ROUND(G3723*2,1)/2,神经网络!$D$10:$D$70,0),MATCH(ROUND(E3723*2,1)/2,神经网络!$F$8:$BN$8,0))</f>
        <v>2.1134776296964115</v>
      </c>
      <c r="I3723">
        <f t="shared" si="208"/>
        <v>4201419.665181214</v>
      </c>
      <c r="J3723">
        <f t="shared" si="209"/>
        <v>5155.4157376002249</v>
      </c>
      <c r="K3723">
        <f t="shared" si="210"/>
        <v>814.95263990812839</v>
      </c>
    </row>
    <row r="3724" spans="1:11">
      <c r="A3724" s="862">
        <v>44127</v>
      </c>
      <c r="B3724">
        <v>12934.894770000001</v>
      </c>
      <c r="C3724">
        <v>63080.197670000001</v>
      </c>
      <c r="D3724">
        <v>2.008499</v>
      </c>
      <c r="E3724">
        <f>LN(D3724/参数实验室!$E$53)/参数实验室!$E$55</f>
        <v>0.12977708024329823</v>
      </c>
      <c r="F3724">
        <f t="shared" si="211"/>
        <v>4.876746103594316</v>
      </c>
      <c r="G3724">
        <f>LN(F3724/参数实验室!$E$58)/参数实验室!$E$59</f>
        <v>0.64108977288278557</v>
      </c>
      <c r="H3724">
        <f>INDEX(神经网络!$F$10:$BN$70,MATCH(ROUND(G3724*2,1)/2,神经网络!$D$10:$D$70,0),MATCH(ROUND(E3724*2,1)/2,神经网络!$F$8:$BN$8,0))</f>
        <v>2.1134776296964115</v>
      </c>
      <c r="I3724">
        <f t="shared" si="208"/>
        <v>4211665.1671992065</v>
      </c>
      <c r="J3724">
        <f t="shared" si="209"/>
        <v>5161.3641794022278</v>
      </c>
      <c r="K3724">
        <f t="shared" si="210"/>
        <v>815.99844940354274</v>
      </c>
    </row>
    <row r="3725" spans="1:11">
      <c r="A3725" s="862">
        <v>44128</v>
      </c>
      <c r="B3725">
        <v>13114.909610000001</v>
      </c>
      <c r="C3725">
        <v>62438.551229999997</v>
      </c>
      <c r="D3725">
        <v>2.0290279999999998</v>
      </c>
      <c r="E3725">
        <f>LN(D3725/参数实验室!$E$53)/参数实验室!$E$55</f>
        <v>0.14177420772175001</v>
      </c>
      <c r="F3725">
        <f t="shared" si="211"/>
        <v>4.760883077866672</v>
      </c>
      <c r="G3725">
        <f>LN(F3725/参数实验室!$E$58)/参数实验室!$E$59</f>
        <v>0.62846963441781012</v>
      </c>
      <c r="H3725">
        <f>INDEX(神经网络!$F$10:$BN$70,MATCH(ROUND(G3725*2,1)/2,神经网络!$D$10:$D$70,0),MATCH(ROUND(E3725*2,1)/2,神经网络!$F$8:$BN$8,0))</f>
        <v>2.1134776296964115</v>
      </c>
      <c r="I3725">
        <f t="shared" si="208"/>
        <v>4335543.9419266935</v>
      </c>
      <c r="J3725">
        <f t="shared" si="209"/>
        <v>5233.1948485694584</v>
      </c>
      <c r="K3725">
        <f t="shared" si="210"/>
        <v>828.46981000752419</v>
      </c>
    </row>
    <row r="3726" spans="1:11">
      <c r="A3726" s="862">
        <v>44129</v>
      </c>
      <c r="B3726">
        <v>12927.64129</v>
      </c>
      <c r="C3726">
        <v>64745.864820000003</v>
      </c>
      <c r="D3726">
        <v>2.0156879999999999</v>
      </c>
      <c r="E3726">
        <f>LN(D3726/参数实验室!$E$53)/参数实验室!$E$55</f>
        <v>0.13399221989424939</v>
      </c>
      <c r="F3726">
        <f t="shared" si="211"/>
        <v>5.0083277658766168</v>
      </c>
      <c r="G3726">
        <f>LN(F3726/参数实验室!$E$58)/参数实验室!$E$59</f>
        <v>0.6550634159115889</v>
      </c>
      <c r="H3726">
        <f>INDEX(神经网络!$F$10:$BN$70,MATCH(ROUND(G3726*2,1)/2,神经网络!$D$10:$D$70,0),MATCH(ROUND(E3726*2,1)/2,神经网络!$F$8:$BN$8,0))</f>
        <v>2.1134776296964115</v>
      </c>
      <c r="I3726">
        <f t="shared" si="208"/>
        <v>4204704.0248114942</v>
      </c>
      <c r="J3726">
        <f t="shared" si="209"/>
        <v>5158.4698495670245</v>
      </c>
      <c r="K3726">
        <f t="shared" si="210"/>
        <v>815.10683350498118</v>
      </c>
    </row>
    <row r="3727" spans="1:11">
      <c r="A3727" s="862">
        <v>44130</v>
      </c>
      <c r="B3727">
        <v>13002.20897</v>
      </c>
      <c r="C3727">
        <v>66599.956839999999</v>
      </c>
      <c r="D3727">
        <v>2.0195419999999999</v>
      </c>
      <c r="E3727">
        <f>LN(D3727/参数实验室!$E$53)/参数实验室!$E$55</f>
        <v>0.13624575705806927</v>
      </c>
      <c r="F3727">
        <f t="shared" si="211"/>
        <v>5.1222032343631838</v>
      </c>
      <c r="G3727">
        <f>LN(F3727/参数实验室!$E$58)/参数实验室!$E$59</f>
        <v>0.6668634918565286</v>
      </c>
      <c r="H3727">
        <f>INDEX(神经网络!$F$10:$BN$70,MATCH(ROUND(G3727*2,1)/2,神经网络!$D$10:$D$70,0),MATCH(ROUND(E3727*2,1)/2,神经网络!$F$8:$BN$8,0))</f>
        <v>2.1134776296964115</v>
      </c>
      <c r="I3727">
        <f t="shared" si="208"/>
        <v>4255962.3514422942</v>
      </c>
      <c r="J3727">
        <f t="shared" si="209"/>
        <v>5188.224320657564</v>
      </c>
      <c r="K3727">
        <f t="shared" si="210"/>
        <v>820.31193880662556</v>
      </c>
    </row>
    <row r="3728" spans="1:11">
      <c r="A3728" s="862">
        <v>44131</v>
      </c>
      <c r="B3728">
        <v>13604.69419</v>
      </c>
      <c r="C3728">
        <v>69163.596730000005</v>
      </c>
      <c r="D3728">
        <v>2.1036999999999999</v>
      </c>
      <c r="E3728">
        <f>LN(D3728/参数实验室!$E$53)/参数实验室!$E$55</f>
        <v>0.18441147919138889</v>
      </c>
      <c r="F3728">
        <f t="shared" si="211"/>
        <v>5.0838038521173115</v>
      </c>
      <c r="G3728">
        <f>LN(F3728/参数实验室!$E$58)/参数实验室!$E$59</f>
        <v>0.66291402053966153</v>
      </c>
      <c r="H3728">
        <f>INDEX(神经网络!$F$10:$BN$70,MATCH(ROUND(G3728*2,1)/2,神经网络!$D$10:$D$70,0),MATCH(ROUND(E3728*2,1)/2,神经网络!$F$8:$BN$8,0))</f>
        <v>2.2024145928488643</v>
      </c>
      <c r="I3728">
        <f t="shared" si="208"/>
        <v>4672759.4514410719</v>
      </c>
      <c r="J3728">
        <f t="shared" si="209"/>
        <v>5428.6318143728977</v>
      </c>
      <c r="K3728">
        <f t="shared" si="210"/>
        <v>860.76190303962574</v>
      </c>
    </row>
    <row r="3729" spans="1:11">
      <c r="A3729" s="862">
        <v>44132</v>
      </c>
      <c r="B3729">
        <v>13240.737660000001</v>
      </c>
      <c r="C3729">
        <v>70625.595860000001</v>
      </c>
      <c r="D3729">
        <v>2.0404930000000001</v>
      </c>
      <c r="E3729">
        <f>LN(D3729/参数实验室!$E$53)/参数实验室!$E$55</f>
        <v>0.14842162727195377</v>
      </c>
      <c r="F3729">
        <f t="shared" si="211"/>
        <v>5.3339623269901715</v>
      </c>
      <c r="G3729">
        <f>LN(F3729/参数实验室!$E$58)/参数实验室!$E$59</f>
        <v>0.68812517022969699</v>
      </c>
      <c r="H3729">
        <f>INDEX(神经网络!$F$10:$BN$70,MATCH(ROUND(G3729*2,1)/2,神经网络!$D$10:$D$70,0),MATCH(ROUND(E3729*2,1)/2,神经网络!$F$8:$BN$8,0))</f>
        <v>2.151872270786138</v>
      </c>
      <c r="I3729">
        <f t="shared" si="208"/>
        <v>4397442.3223186592</v>
      </c>
      <c r="J3729">
        <f t="shared" si="209"/>
        <v>5283.4035593152403</v>
      </c>
      <c r="K3729">
        <f t="shared" si="210"/>
        <v>832.31240486361662</v>
      </c>
    </row>
    <row r="3730" spans="1:11">
      <c r="A3730" s="862">
        <v>44133</v>
      </c>
      <c r="B3730">
        <v>13426.31329</v>
      </c>
      <c r="C3730">
        <v>72339.229210000005</v>
      </c>
      <c r="D3730">
        <v>2.063571</v>
      </c>
      <c r="E3730">
        <f>LN(D3730/参数实验室!$E$53)/参数实验室!$E$55</f>
        <v>0.1616897597083036</v>
      </c>
      <c r="F3730">
        <f t="shared" si="211"/>
        <v>5.3878698975301509</v>
      </c>
      <c r="G3730">
        <f>LN(F3730/参数实验室!$E$58)/参数实验室!$E$59</f>
        <v>0.69340297054852107</v>
      </c>
      <c r="H3730">
        <f>INDEX(神经网络!$F$10:$BN$70,MATCH(ROUND(G3730*2,1)/2,神经网络!$D$10:$D$70,0),MATCH(ROUND(E3730*2,1)/2,神经网络!$F$8:$BN$8,0))</f>
        <v>2.151872270786138</v>
      </c>
      <c r="I3730">
        <f t="shared" si="208"/>
        <v>4530067.324414216</v>
      </c>
      <c r="J3730">
        <f t="shared" si="209"/>
        <v>5357.4531303618851</v>
      </c>
      <c r="K3730">
        <f t="shared" si="210"/>
        <v>845.56359415284692</v>
      </c>
    </row>
    <row r="3731" spans="1:11">
      <c r="A3731" s="862">
        <v>44134</v>
      </c>
      <c r="B3731">
        <v>13528.4398</v>
      </c>
      <c r="C3731">
        <v>74763.391499999998</v>
      </c>
      <c r="D3731">
        <v>2.0801750000000001</v>
      </c>
      <c r="E3731">
        <f>LN(D3731/参数实验室!$E$53)/参数实验室!$E$55</f>
        <v>0.17114435837466876</v>
      </c>
      <c r="F3731">
        <f t="shared" si="211"/>
        <v>5.5263868269569416</v>
      </c>
      <c r="G3731">
        <f>LN(F3731/参数实验室!$E$58)/参数实验室!$E$59</f>
        <v>0.70672592528704548</v>
      </c>
      <c r="H3731">
        <f>INDEX(神经网络!$F$10:$BN$70,MATCH(ROUND(G3731*2,1)/2,神经网络!$D$10:$D$70,0),MATCH(ROUND(E3731*2,1)/2,神经网络!$F$8:$BN$8,0))</f>
        <v>2.151872270786138</v>
      </c>
      <c r="I3731">
        <f t="shared" si="208"/>
        <v>4604215.9080566959</v>
      </c>
      <c r="J3731">
        <f t="shared" si="209"/>
        <v>5398.2043015042973</v>
      </c>
      <c r="K3731">
        <f t="shared" si="210"/>
        <v>852.91620155496082</v>
      </c>
    </row>
    <row r="3732" spans="1:11">
      <c r="A3732" s="862">
        <v>44135</v>
      </c>
      <c r="B3732">
        <v>13856.332410000001</v>
      </c>
      <c r="C3732">
        <v>75379.284490000005</v>
      </c>
      <c r="D3732">
        <v>2.1074760000000001</v>
      </c>
      <c r="E3732">
        <f>LN(D3732/参数实验室!$E$53)/参数实验室!$E$55</f>
        <v>0.18652715872751638</v>
      </c>
      <c r="F3732">
        <f t="shared" si="211"/>
        <v>5.4400603463871438</v>
      </c>
      <c r="G3732">
        <f>LN(F3732/参数实验室!$E$58)/参数实验室!$E$59</f>
        <v>0.69846258574874109</v>
      </c>
      <c r="H3732">
        <f>INDEX(神经网络!$F$10:$BN$70,MATCH(ROUND(G3732*2,1)/2,神经网络!$D$10:$D$70,0),MATCH(ROUND(E3732*2,1)/2,神经网络!$F$8:$BN$8,0))</f>
        <v>2.2407989468063936</v>
      </c>
      <c r="I3732">
        <f t="shared" si="208"/>
        <v>4844351.2519187629</v>
      </c>
      <c r="J3732">
        <f t="shared" si="209"/>
        <v>5529.0421012728611</v>
      </c>
      <c r="K3732">
        <f t="shared" si="210"/>
        <v>876.16465260836537</v>
      </c>
    </row>
    <row r="3733" spans="1:11">
      <c r="A3733" s="862">
        <v>44136</v>
      </c>
      <c r="B3733">
        <v>13784.22841</v>
      </c>
      <c r="C3733">
        <v>76002.88596</v>
      </c>
      <c r="D3733">
        <v>2.0931679999999999</v>
      </c>
      <c r="E3733">
        <f>LN(D3733/参数实验室!$E$53)/参数实验室!$E$55</f>
        <v>0.17849030785682582</v>
      </c>
      <c r="F3733">
        <f t="shared" si="211"/>
        <v>5.5137570054238534</v>
      </c>
      <c r="G3733">
        <f>LN(F3733/参数实验室!$E$58)/参数实验室!$E$59</f>
        <v>0.70552506850702013</v>
      </c>
      <c r="H3733">
        <f>INDEX(神经网络!$F$10:$BN$70,MATCH(ROUND(G3733*2,1)/2,神经网络!$D$10:$D$70,0),MATCH(ROUND(E3733*2,1)/2,神经网络!$F$8:$BN$8,0))</f>
        <v>2.2407989468063936</v>
      </c>
      <c r="I3733">
        <f t="shared" si="208"/>
        <v>4787864.1125645638</v>
      </c>
      <c r="J3733">
        <f t="shared" si="209"/>
        <v>5500.2707034834675</v>
      </c>
      <c r="K3733">
        <f t="shared" si="210"/>
        <v>870.47790384794735</v>
      </c>
    </row>
    <row r="3734" spans="1:11">
      <c r="A3734" s="862">
        <v>44137</v>
      </c>
      <c r="B3734">
        <v>13541.858120000001</v>
      </c>
      <c r="C3734">
        <v>79239.771290000004</v>
      </c>
      <c r="D3734">
        <v>2.0658609999999999</v>
      </c>
      <c r="E3734">
        <f>LN(D3734/参数实验室!$E$53)/参数实验室!$E$55</f>
        <v>0.16299823758402252</v>
      </c>
      <c r="F3734">
        <f t="shared" si="211"/>
        <v>5.8514696127978629</v>
      </c>
      <c r="G3734">
        <f>LN(F3734/参数实验室!$E$58)/参数实验室!$E$59</f>
        <v>0.73672585822066461</v>
      </c>
      <c r="H3734">
        <f>INDEX(神经网络!$F$10:$BN$70,MATCH(ROUND(G3734*2,1)/2,神经网络!$D$10:$D$70,0),MATCH(ROUND(E3734*2,1)/2,神经网络!$F$8:$BN$8,0))</f>
        <v>2.1844195151728907</v>
      </c>
      <c r="I3734">
        <f t="shared" si="208"/>
        <v>4599220.7065344853</v>
      </c>
      <c r="J3734">
        <f t="shared" si="209"/>
        <v>5403.5585651011215</v>
      </c>
      <c r="K3734">
        <f t="shared" si="210"/>
        <v>851.14663811336266</v>
      </c>
    </row>
    <row r="3735" spans="1:11">
      <c r="A3735" s="862">
        <v>44138</v>
      </c>
      <c r="B3735">
        <v>13710.035529999999</v>
      </c>
      <c r="C3735">
        <v>80328.518389999997</v>
      </c>
      <c r="D3735">
        <v>2.0949749999999998</v>
      </c>
      <c r="E3735">
        <f>LN(D3735/参数实验室!$E$53)/参数实验室!$E$55</f>
        <v>0.17950833147451986</v>
      </c>
      <c r="F3735">
        <f t="shared" si="211"/>
        <v>5.8591035897920829</v>
      </c>
      <c r="G3735">
        <f>LN(F3735/参数实验室!$E$58)/参数实验室!$E$59</f>
        <v>0.73741014996086485</v>
      </c>
      <c r="H3735">
        <f>INDEX(神经网络!$F$10:$BN$70,MATCH(ROUND(G3735*2,1)/2,神经网络!$D$10:$D$70,0),MATCH(ROUND(E3735*2,1)/2,神经网络!$F$8:$BN$8,0))</f>
        <v>2.273334774227</v>
      </c>
      <c r="I3735">
        <f t="shared" ref="I3735:I3798" si="212">I3734*(1+(B3735-B3734)/B3734*H3734)</f>
        <v>4723990.5698342221</v>
      </c>
      <c r="J3735">
        <f t="shared" ref="J3735:J3798" si="213">J3734*B3735/B3734</f>
        <v>5470.6657874785196</v>
      </c>
      <c r="K3735">
        <f t="shared" ref="K3735:K3798" si="214">I3735/J3735</f>
        <v>863.51291658991158</v>
      </c>
    </row>
    <row r="3736" spans="1:11">
      <c r="A3736" s="862">
        <v>44139</v>
      </c>
      <c r="B3736">
        <v>13906.56228</v>
      </c>
      <c r="C3736">
        <v>78910.371180000002</v>
      </c>
      <c r="D3736">
        <v>2.1082339999999999</v>
      </c>
      <c r="E3736">
        <f>LN(D3736/参数实验室!$E$53)/参数实验室!$E$55</f>
        <v>0.18695140658544185</v>
      </c>
      <c r="F3736">
        <f t="shared" si="211"/>
        <v>5.674326234707662</v>
      </c>
      <c r="G3736">
        <f>LN(F3736/参数实验室!$E$58)/参数实验室!$E$59</f>
        <v>0.72059131252450193</v>
      </c>
      <c r="H3736">
        <f>INDEX(神经网络!$F$10:$BN$70,MATCH(ROUND(G3736*2,1)/2,神经网络!$D$10:$D$70,0),MATCH(ROUND(E3736*2,1)/2,神经网络!$F$8:$BN$8,0))</f>
        <v>2.2407989468063936</v>
      </c>
      <c r="I3736">
        <f t="shared" si="212"/>
        <v>4877931.9972130423</v>
      </c>
      <c r="J3736">
        <f t="shared" si="213"/>
        <v>5549.0851442480025</v>
      </c>
      <c r="K3736">
        <f t="shared" si="214"/>
        <v>879.05156803538057</v>
      </c>
    </row>
    <row r="3737" spans="1:11">
      <c r="A3737" s="862">
        <v>44140</v>
      </c>
      <c r="B3737">
        <v>15111.648950000001</v>
      </c>
      <c r="C3737">
        <v>77928.945529999997</v>
      </c>
      <c r="D3737">
        <v>2.307493</v>
      </c>
      <c r="E3737">
        <f>LN(D3737/参数实验室!$E$53)/参数实验室!$E$55</f>
        <v>0.29349612963585037</v>
      </c>
      <c r="F3737">
        <f t="shared" si="211"/>
        <v>5.1568790267590217</v>
      </c>
      <c r="G3737">
        <f>LN(F3737/参数实验室!$E$58)/参数实验室!$E$59</f>
        <v>0.67040462489002051</v>
      </c>
      <c r="H3737">
        <f>INDEX(神经网络!$F$10:$BN$70,MATCH(ROUND(G3737*2,1)/2,神经网络!$D$10:$D$70,0),MATCH(ROUND(E3737*2,1)/2,神经网络!$F$8:$BN$8,0))</f>
        <v>2.3548039450939324</v>
      </c>
      <c r="I3737">
        <f t="shared" si="212"/>
        <v>5825122.0547503177</v>
      </c>
      <c r="J3737">
        <f t="shared" si="213"/>
        <v>6029.9465105143099</v>
      </c>
      <c r="K3737">
        <f t="shared" si="214"/>
        <v>966.03212724908201</v>
      </c>
    </row>
    <row r="3738" spans="1:11">
      <c r="A3738" s="862">
        <v>44141</v>
      </c>
      <c r="B3738">
        <v>15434.51512</v>
      </c>
      <c r="C3738">
        <v>77768.020189999996</v>
      </c>
      <c r="D3738">
        <v>2.2991920000000001</v>
      </c>
      <c r="E3738">
        <f>LN(D3738/参数实验室!$E$53)/参数实验室!$E$55</f>
        <v>0.28924442053149291</v>
      </c>
      <c r="F3738">
        <f t="shared" si="211"/>
        <v>5.0385787687770263</v>
      </c>
      <c r="G3738">
        <f>LN(F3738/参数实验室!$E$58)/参数实验室!$E$59</f>
        <v>0.65822407220043511</v>
      </c>
      <c r="H3738">
        <f>INDEX(神经网络!$F$10:$BN$70,MATCH(ROUND(G3738*2,1)/2,神经网络!$D$10:$D$70,0),MATCH(ROUND(E3738*2,1)/2,神经网络!$F$8:$BN$8,0))</f>
        <v>2.3548039450939324</v>
      </c>
      <c r="I3738">
        <f t="shared" si="212"/>
        <v>6118191.4513103506</v>
      </c>
      <c r="J3738">
        <f t="shared" si="213"/>
        <v>6158.7786281472845</v>
      </c>
      <c r="K3738">
        <f t="shared" si="214"/>
        <v>993.4098659348723</v>
      </c>
    </row>
    <row r="3739" spans="1:11">
      <c r="A3739" s="862">
        <v>44142</v>
      </c>
      <c r="B3739">
        <v>15379.64734</v>
      </c>
      <c r="C3739">
        <v>79066.079840000006</v>
      </c>
      <c r="D3739">
        <v>2.1871149999999999</v>
      </c>
      <c r="E3739">
        <f>LN(D3739/参数实验室!$E$53)/参数实验室!$E$55</f>
        <v>0.23028692095944725</v>
      </c>
      <c r="F3739">
        <f t="shared" si="211"/>
        <v>5.1409553218012869</v>
      </c>
      <c r="G3739">
        <f>LN(F3739/参数实验室!$E$58)/参数实验室!$E$59</f>
        <v>0.66878144329546196</v>
      </c>
      <c r="H3739">
        <f>INDEX(神经网络!$F$10:$BN$70,MATCH(ROUND(G3739*2,1)/2,神经网络!$D$10:$D$70,0),MATCH(ROUND(E3739*2,1)/2,神经网络!$F$8:$BN$8,0))</f>
        <v>2.2829348029117229</v>
      </c>
      <c r="I3739">
        <f t="shared" si="212"/>
        <v>6066975.8571194168</v>
      </c>
      <c r="J3739">
        <f t="shared" si="213"/>
        <v>6136.8849367542834</v>
      </c>
      <c r="K3739">
        <f t="shared" si="214"/>
        <v>988.60837699332183</v>
      </c>
    </row>
    <row r="3740" spans="1:11">
      <c r="A3740" s="862">
        <v>44143</v>
      </c>
      <c r="B3740">
        <v>15322.62228</v>
      </c>
      <c r="C3740">
        <v>79314.624169999996</v>
      </c>
      <c r="D3740">
        <v>2.2697639999999999</v>
      </c>
      <c r="E3740">
        <f>LN(D3740/参数实验室!$E$53)/参数实验室!$E$55</f>
        <v>0.27404696248608712</v>
      </c>
      <c r="F3740">
        <f t="shared" si="211"/>
        <v>5.1763087753932417</v>
      </c>
      <c r="G3740">
        <f>LN(F3740/参数实验室!$E$58)/参数实验室!$E$59</f>
        <v>0.67237841929703379</v>
      </c>
      <c r="H3740">
        <f>INDEX(神经网络!$F$10:$BN$70,MATCH(ROUND(G3740*2,1)/2,神经网络!$D$10:$D$70,0),MATCH(ROUND(E3740*2,1)/2,神经网络!$F$8:$BN$8,0))</f>
        <v>2.2829348029117229</v>
      </c>
      <c r="I3740">
        <f t="shared" si="212"/>
        <v>6015620.5714429123</v>
      </c>
      <c r="J3740">
        <f t="shared" si="213"/>
        <v>6114.1304337416341</v>
      </c>
      <c r="K3740">
        <f t="shared" si="214"/>
        <v>983.88816474128816</v>
      </c>
    </row>
    <row r="3741" spans="1:11">
      <c r="A3741" s="862">
        <v>44144</v>
      </c>
      <c r="B3741">
        <v>15043.08626</v>
      </c>
      <c r="C3741">
        <v>76888.957840000003</v>
      </c>
      <c r="D3741">
        <v>2.237517</v>
      </c>
      <c r="E3741">
        <f>LN(D3741/参数实验室!$E$53)/参数实验室!$E$55</f>
        <v>0.25716576427642385</v>
      </c>
      <c r="F3741">
        <f t="shared" si="211"/>
        <v>5.1112488827807869</v>
      </c>
      <c r="G3741">
        <f>LN(F3741/参数实验室!$E$58)/参数实验室!$E$59</f>
        <v>0.66573983625184152</v>
      </c>
      <c r="H3741">
        <f>INDEX(神经网络!$F$10:$BN$70,MATCH(ROUND(G3741*2,1)/2,神经网络!$D$10:$D$70,0),MATCH(ROUND(E3741*2,1)/2,神经网络!$F$8:$BN$8,0))</f>
        <v>2.2829348029117229</v>
      </c>
      <c r="I3741">
        <f t="shared" si="212"/>
        <v>5765079.6754225809</v>
      </c>
      <c r="J3741">
        <f t="shared" si="213"/>
        <v>6002.5881888192453</v>
      </c>
      <c r="K3741">
        <f t="shared" si="214"/>
        <v>960.43231587349919</v>
      </c>
    </row>
    <row r="3742" spans="1:11">
      <c r="A3742" s="862">
        <v>44145</v>
      </c>
      <c r="B3742">
        <v>15178.676229999999</v>
      </c>
      <c r="C3742">
        <v>76503.865470000004</v>
      </c>
      <c r="D3742">
        <v>2.2322869999999999</v>
      </c>
      <c r="E3742">
        <f>LN(D3742/参数实验室!$E$53)/参数实验室!$E$55</f>
        <v>0.2544049665851818</v>
      </c>
      <c r="F3742">
        <f t="shared" si="211"/>
        <v>5.0402198657346293</v>
      </c>
      <c r="G3742">
        <f>LN(F3742/参数实验室!$E$58)/参数实验室!$E$59</f>
        <v>0.65839499264683621</v>
      </c>
      <c r="H3742">
        <f>INDEX(神经网络!$F$10:$BN$70,MATCH(ROUND(G3742*2,1)/2,神经网络!$D$10:$D$70,0),MATCH(ROUND(E3742*2,1)/2,神经网络!$F$8:$BN$8,0))</f>
        <v>2.2829348029117229</v>
      </c>
      <c r="I3742">
        <f t="shared" si="212"/>
        <v>5883708.285358415</v>
      </c>
      <c r="J3742">
        <f t="shared" si="213"/>
        <v>6056.6921631219466</v>
      </c>
      <c r="K3742">
        <f t="shared" si="214"/>
        <v>971.43921581208997</v>
      </c>
    </row>
    <row r="3743" spans="1:11">
      <c r="A3743" s="862">
        <v>44146</v>
      </c>
      <c r="B3743">
        <v>15688.857840000001</v>
      </c>
      <c r="C3743">
        <v>76629.105280000003</v>
      </c>
      <c r="D3743">
        <v>2.2856329999999998</v>
      </c>
      <c r="E3743">
        <f>LN(D3743/参数实验室!$E$53)/参数实验室!$E$55</f>
        <v>0.28226647879117772</v>
      </c>
      <c r="F3743">
        <f t="shared" si="211"/>
        <v>4.8843010792428725</v>
      </c>
      <c r="G3743">
        <f>LN(F3743/参数实验室!$E$58)/参数实验室!$E$59</f>
        <v>0.6419022390520539</v>
      </c>
      <c r="H3743">
        <f>INDEX(神经网络!$F$10:$BN$70,MATCH(ROUND(G3743*2,1)/2,神经网络!$D$10:$D$70,0),MATCH(ROUND(E3743*2,1)/2,神经网络!$F$8:$BN$8,0))</f>
        <v>2.3548039450939324</v>
      </c>
      <c r="I3743">
        <f t="shared" si="212"/>
        <v>6335185.1951674614</v>
      </c>
      <c r="J3743">
        <f t="shared" si="213"/>
        <v>6260.2680818801755</v>
      </c>
      <c r="K3743">
        <f t="shared" si="214"/>
        <v>1011.967077496909</v>
      </c>
    </row>
    <row r="3744" spans="1:11">
      <c r="A3744" s="862">
        <v>44147</v>
      </c>
      <c r="B3744">
        <v>16143.97172</v>
      </c>
      <c r="C3744">
        <v>76983.264660000001</v>
      </c>
      <c r="D3744">
        <v>2.35643</v>
      </c>
      <c r="E3744">
        <f>LN(D3744/参数实验室!$E$53)/参数实验室!$E$55</f>
        <v>0.31825455870415409</v>
      </c>
      <c r="F3744">
        <f t="shared" si="211"/>
        <v>4.7685455596177171</v>
      </c>
      <c r="G3744">
        <f>LN(F3744/参数实验室!$E$58)/参数实验室!$E$59</f>
        <v>0.62931369035165741</v>
      </c>
      <c r="H3744">
        <f>INDEX(神经网络!$F$10:$BN$70,MATCH(ROUND(G3744*2,1)/2,神经网络!$D$10:$D$70,0),MATCH(ROUND(E3744*2,1)/2,神经网络!$F$8:$BN$8,0))</f>
        <v>2.3548039450939324</v>
      </c>
      <c r="I3744">
        <f t="shared" si="212"/>
        <v>6767940.9209705619</v>
      </c>
      <c r="J3744">
        <f t="shared" si="213"/>
        <v>6441.8705239215933</v>
      </c>
      <c r="K3744">
        <f t="shared" si="214"/>
        <v>1050.6173472189671</v>
      </c>
    </row>
    <row r="3745" spans="1:11">
      <c r="A3745" s="862">
        <v>44148</v>
      </c>
      <c r="B3745">
        <v>16114.028619999999</v>
      </c>
      <c r="C3745">
        <v>77567.720079999999</v>
      </c>
      <c r="D3745">
        <v>2.3545530000000001</v>
      </c>
      <c r="E3745">
        <f>LN(D3745/参数实验室!$E$53)/参数实验室!$E$55</f>
        <v>0.31731445896016774</v>
      </c>
      <c r="F3745">
        <f t="shared" si="211"/>
        <v>4.8136764498312035</v>
      </c>
      <c r="G3745">
        <f>LN(F3745/参数实验室!$E$58)/参数实验室!$E$59</f>
        <v>0.63425770131778614</v>
      </c>
      <c r="H3745">
        <f>INDEX(神经网络!$F$10:$BN$70,MATCH(ROUND(G3745*2,1)/2,神经网络!$D$10:$D$70,0),MATCH(ROUND(E3745*2,1)/2,神经网络!$F$8:$BN$8,0))</f>
        <v>2.3548039450939324</v>
      </c>
      <c r="I3745">
        <f t="shared" si="212"/>
        <v>6738381.3799540699</v>
      </c>
      <c r="J3745">
        <f t="shared" si="213"/>
        <v>6429.9224372530643</v>
      </c>
      <c r="K3745">
        <f t="shared" si="214"/>
        <v>1047.9724204624749</v>
      </c>
    </row>
    <row r="3746" spans="1:11">
      <c r="A3746" s="862">
        <v>44149</v>
      </c>
      <c r="B3746">
        <v>15952.753360000001</v>
      </c>
      <c r="C3746">
        <v>78100.159490000005</v>
      </c>
      <c r="D3746">
        <v>2.3178670000000001</v>
      </c>
      <c r="E3746">
        <f>LN(D3746/参数实验室!$E$53)/参数实验室!$E$55</f>
        <v>0.29878816341265063</v>
      </c>
      <c r="F3746">
        <f t="shared" si="211"/>
        <v>4.895716603118097</v>
      </c>
      <c r="G3746">
        <f>LN(F3746/参数实验室!$E$58)/参数实验室!$E$59</f>
        <v>0.64312748971629252</v>
      </c>
      <c r="H3746">
        <f>INDEX(神经网络!$F$10:$BN$70,MATCH(ROUND(G3746*2,1)/2,神经网络!$D$10:$D$70,0),MATCH(ROUND(E3746*2,1)/2,神经网络!$F$8:$BN$8,0))</f>
        <v>2.3548039450939324</v>
      </c>
      <c r="I3746">
        <f t="shared" si="212"/>
        <v>6579572.7999867285</v>
      </c>
      <c r="J3746">
        <f t="shared" si="213"/>
        <v>6365.5693547743131</v>
      </c>
      <c r="K3746">
        <f t="shared" si="214"/>
        <v>1033.6189008846331</v>
      </c>
    </row>
    <row r="3747" spans="1:11">
      <c r="A3747" s="862">
        <v>44150</v>
      </c>
      <c r="B3747">
        <v>16022.38177</v>
      </c>
      <c r="C3747">
        <v>78404.000950000001</v>
      </c>
      <c r="D3747">
        <v>2.2988309999999998</v>
      </c>
      <c r="E3747">
        <f>LN(D3747/参数实验室!$E$53)/参数实验室!$E$55</f>
        <v>0.2890591709483788</v>
      </c>
      <c r="F3747">
        <f t="shared" si="211"/>
        <v>4.8934048679829951</v>
      </c>
      <c r="G3747">
        <f>LN(F3747/参数实验室!$E$58)/参数实验室!$E$59</f>
        <v>0.64287959749055412</v>
      </c>
      <c r="H3747">
        <f>INDEX(神经网络!$F$10:$BN$70,MATCH(ROUND(G3747*2,1)/2,神经网络!$D$10:$D$70,0),MATCH(ROUND(E3747*2,1)/2,神经网络!$F$8:$BN$8,0))</f>
        <v>2.3548039450939324</v>
      </c>
      <c r="I3747">
        <f t="shared" si="212"/>
        <v>6647197.1771961544</v>
      </c>
      <c r="J3747">
        <f t="shared" si="213"/>
        <v>6393.3529268584271</v>
      </c>
      <c r="K3747">
        <f t="shared" si="214"/>
        <v>1039.7044013120767</v>
      </c>
    </row>
    <row r="3748" spans="1:11">
      <c r="A3748" s="862">
        <v>44151</v>
      </c>
      <c r="B3748">
        <v>16443.030790000001</v>
      </c>
      <c r="C3748">
        <v>78242.413090000002</v>
      </c>
      <c r="D3748">
        <v>2.3997959999999998</v>
      </c>
      <c r="E3748">
        <f>LN(D3748/参数实验室!$E$53)/参数实验室!$E$55</f>
        <v>0.3397685056769329</v>
      </c>
      <c r="F3748">
        <f t="shared" si="211"/>
        <v>4.7583936373569244</v>
      </c>
      <c r="G3748">
        <f>LN(F3748/参数实验室!$E$58)/参数实验室!$E$59</f>
        <v>0.62819511924498228</v>
      </c>
      <c r="H3748">
        <f>INDEX(神经网络!$F$10:$BN$70,MATCH(ROUND(G3748*2,1)/2,神经网络!$D$10:$D$70,0),MATCH(ROUND(E3748*2,1)/2,神经网络!$F$8:$BN$8,0))</f>
        <v>2.4257227251305951</v>
      </c>
      <c r="I3748">
        <f t="shared" si="212"/>
        <v>7058144.4684367832</v>
      </c>
      <c r="J3748">
        <f t="shared" si="213"/>
        <v>6561.2029807269873</v>
      </c>
      <c r="K3748">
        <f t="shared" si="214"/>
        <v>1075.7393863853201</v>
      </c>
    </row>
    <row r="3749" spans="1:11">
      <c r="A3749" s="862">
        <v>44152</v>
      </c>
      <c r="B3749">
        <v>17318.794109999999</v>
      </c>
      <c r="C3749">
        <v>76139.096909999993</v>
      </c>
      <c r="D3749">
        <v>2.5173860000000001</v>
      </c>
      <c r="E3749">
        <f>LN(D3749/参数实验室!$E$53)/参数实验室!$E$55</f>
        <v>0.39620474836168762</v>
      </c>
      <c r="F3749">
        <f t="shared" si="211"/>
        <v>4.3963278520666007</v>
      </c>
      <c r="G3749">
        <f>LN(F3749/参数实验室!$E$58)/参数实验室!$E$59</f>
        <v>0.58665789380853794</v>
      </c>
      <c r="H3749">
        <f>INDEX(神经网络!$F$10:$BN$70,MATCH(ROUND(G3749*2,1)/2,神经网络!$D$10:$D$70,0),MATCH(ROUND(E3749*2,1)/2,神经网络!$F$8:$BN$8,0))</f>
        <v>2.456528645459052</v>
      </c>
      <c r="I3749">
        <f t="shared" si="212"/>
        <v>7970022.14024135</v>
      </c>
      <c r="J3749">
        <f t="shared" si="213"/>
        <v>6910.6556442280416</v>
      </c>
      <c r="K3749">
        <f t="shared" si="214"/>
        <v>1153.2946438878225</v>
      </c>
    </row>
    <row r="3750" spans="1:11">
      <c r="A3750" s="862">
        <v>44153</v>
      </c>
      <c r="B3750">
        <v>17896.331269999999</v>
      </c>
      <c r="C3750">
        <v>73733.735509999999</v>
      </c>
      <c r="D3750">
        <v>2.5102329999999999</v>
      </c>
      <c r="E3750">
        <f>LN(D3750/参数实验室!$E$53)/参数实验室!$E$55</f>
        <v>0.39284777932801951</v>
      </c>
      <c r="F3750">
        <f t="shared" si="211"/>
        <v>4.1200475336306175</v>
      </c>
      <c r="G3750">
        <f>LN(F3750/参数实验室!$E$58)/参数实验室!$E$59</f>
        <v>0.55259228790457515</v>
      </c>
      <c r="H3750">
        <f>INDEX(神经网络!$F$10:$BN$70,MATCH(ROUND(G3750*2,1)/2,神经网络!$D$10:$D$70,0),MATCH(ROUND(E3750*2,1)/2,神经网络!$F$8:$BN$8,0))</f>
        <v>2.4257427283409148</v>
      </c>
      <c r="I3750">
        <f t="shared" si="212"/>
        <v>8622917.5936365221</v>
      </c>
      <c r="J3750">
        <f t="shared" si="213"/>
        <v>7141.1082039822404</v>
      </c>
      <c r="K3750">
        <f t="shared" si="214"/>
        <v>1207.5041222352506</v>
      </c>
    </row>
    <row r="3751" spans="1:11">
      <c r="A3751" s="862">
        <v>44154</v>
      </c>
      <c r="B3751">
        <v>18107.996050000002</v>
      </c>
      <c r="C3751">
        <v>74122.521640000006</v>
      </c>
      <c r="D3751">
        <v>2.5044300000000002</v>
      </c>
      <c r="E3751">
        <f>LN(D3751/参数实验室!$E$53)/参数实验室!$E$55</f>
        <v>0.39011734215578753</v>
      </c>
      <c r="F3751">
        <f t="shared" si="211"/>
        <v>4.0933586154609305</v>
      </c>
      <c r="G3751">
        <f>LN(F3751/参数实验室!$E$58)/参数实验室!$E$59</f>
        <v>0.54918131914088131</v>
      </c>
      <c r="H3751">
        <f>INDEX(神经网络!$F$10:$BN$70,MATCH(ROUND(G3751*2,1)/2,神经网络!$D$10:$D$70,0),MATCH(ROUND(E3751*2,1)/2,神经网络!$F$8:$BN$8,0))</f>
        <v>2.4257427283409148</v>
      </c>
      <c r="I3751">
        <f t="shared" si="212"/>
        <v>8870308.404024072</v>
      </c>
      <c r="J3751">
        <f t="shared" si="213"/>
        <v>7225.5680339970049</v>
      </c>
      <c r="K3751">
        <f t="shared" si="214"/>
        <v>1227.6278297136505</v>
      </c>
    </row>
    <row r="3752" spans="1:11">
      <c r="A3752" s="862">
        <v>44155</v>
      </c>
      <c r="B3752">
        <v>18685.09259</v>
      </c>
      <c r="C3752">
        <v>72114.054579999996</v>
      </c>
      <c r="D3752">
        <v>2.5961270000000001</v>
      </c>
      <c r="E3752">
        <f>LN(D3752/参数实验室!$E$53)/参数实验室!$E$55</f>
        <v>0.43254074420628724</v>
      </c>
      <c r="F3752">
        <f t="shared" si="211"/>
        <v>3.8594432557746292</v>
      </c>
      <c r="G3752">
        <f>LN(F3752/参数实验室!$E$58)/参数实验室!$E$59</f>
        <v>0.51829740006005343</v>
      </c>
      <c r="H3752">
        <f>INDEX(神经网络!$F$10:$BN$70,MATCH(ROUND(G3752*2,1)/2,神经网络!$D$10:$D$70,0),MATCH(ROUND(E3752*2,1)/2,神经网络!$F$8:$BN$8,0))</f>
        <v>2.4565401640907449</v>
      </c>
      <c r="I3752">
        <f t="shared" si="212"/>
        <v>9556051.6475180369</v>
      </c>
      <c r="J3752">
        <f t="shared" si="213"/>
        <v>7455.8447747495666</v>
      </c>
      <c r="K3752">
        <f t="shared" si="214"/>
        <v>1281.685970700619</v>
      </c>
    </row>
    <row r="3753" spans="1:11">
      <c r="A3753" s="862">
        <v>44156</v>
      </c>
      <c r="B3753">
        <v>18771.301729999999</v>
      </c>
      <c r="C3753">
        <v>70480.87371</v>
      </c>
      <c r="D3753">
        <v>2.5899869999999998</v>
      </c>
      <c r="E3753">
        <f>LN(D3753/参数实验室!$E$53)/参数实验室!$E$55</f>
        <v>0.42974725054129459</v>
      </c>
      <c r="F3753">
        <f t="shared" si="211"/>
        <v>3.754714229400435</v>
      </c>
      <c r="G3753">
        <f>LN(F3753/参数实验室!$E$58)/参数实验室!$E$59</f>
        <v>0.50385826617295992</v>
      </c>
      <c r="H3753">
        <f>INDEX(神经网络!$F$10:$BN$70,MATCH(ROUND(G3753*2,1)/2,神经网络!$D$10:$D$70,0),MATCH(ROUND(E3753*2,1)/2,神经网络!$F$8:$BN$8,0))</f>
        <v>2.4565401640907449</v>
      </c>
      <c r="I3753">
        <f t="shared" si="212"/>
        <v>9664359.6175085586</v>
      </c>
      <c r="J3753">
        <f t="shared" si="213"/>
        <v>7490.244495431104</v>
      </c>
      <c r="K3753">
        <f t="shared" si="214"/>
        <v>1290.2595667476035</v>
      </c>
    </row>
    <row r="3754" spans="1:11">
      <c r="A3754" s="862">
        <v>44157</v>
      </c>
      <c r="B3754">
        <v>18290.955979999999</v>
      </c>
      <c r="C3754">
        <v>68359.446979999993</v>
      </c>
      <c r="D3754">
        <v>2.5537770000000002</v>
      </c>
      <c r="E3754">
        <f>LN(D3754/参数实验室!$E$53)/参数实验室!$E$55</f>
        <v>0.41313701311910594</v>
      </c>
      <c r="F3754">
        <f t="shared" si="211"/>
        <v>3.7373359301037472</v>
      </c>
      <c r="G3754">
        <f>LN(F3754/参数实验室!$E$58)/参数实验室!$E$59</f>
        <v>0.50142339539342684</v>
      </c>
      <c r="H3754">
        <f>INDEX(神经网络!$F$10:$BN$70,MATCH(ROUND(G3754*2,1)/2,神经网络!$D$10:$D$70,0),MATCH(ROUND(E3754*2,1)/2,神经网络!$F$8:$BN$8,0))</f>
        <v>2.3932243952667358</v>
      </c>
      <c r="I3754">
        <f t="shared" si="212"/>
        <v>9056845.3063007556</v>
      </c>
      <c r="J3754">
        <f t="shared" si="213"/>
        <v>7298.5738717528802</v>
      </c>
      <c r="K3754">
        <f t="shared" si="214"/>
        <v>1240.9061640593625</v>
      </c>
    </row>
    <row r="3755" spans="1:11">
      <c r="A3755" s="862">
        <v>44158</v>
      </c>
      <c r="B3755">
        <v>18298.470949999999</v>
      </c>
      <c r="C3755">
        <v>68613.955350000004</v>
      </c>
      <c r="D3755">
        <v>2.5277599999999998</v>
      </c>
      <c r="E3755">
        <f>LN(D3755/参数实验室!$E$53)/参数实验室!$E$55</f>
        <v>0.40105645231709441</v>
      </c>
      <c r="F3755">
        <f t="shared" si="211"/>
        <v>3.749709772881324</v>
      </c>
      <c r="G3755">
        <f>LN(F3755/参数实验室!$E$58)/参数实验室!$E$59</f>
        <v>0.50315824985563962</v>
      </c>
      <c r="H3755">
        <f>INDEX(神经网络!$F$10:$BN$70,MATCH(ROUND(G3755*2,1)/2,神经网络!$D$10:$D$70,0),MATCH(ROUND(E3755*2,1)/2,神经网络!$F$8:$BN$8,0))</f>
        <v>2.3932243952667358</v>
      </c>
      <c r="I3755">
        <f t="shared" si="212"/>
        <v>9065750.6609119158</v>
      </c>
      <c r="J3755">
        <f t="shared" si="213"/>
        <v>7301.5725429950498</v>
      </c>
      <c r="K3755">
        <f t="shared" si="214"/>
        <v>1241.6161871334655</v>
      </c>
    </row>
    <row r="3756" spans="1:11">
      <c r="A3756" s="862">
        <v>44159</v>
      </c>
      <c r="B3756">
        <v>19367.26843</v>
      </c>
      <c r="C3756">
        <v>67703.568509999997</v>
      </c>
      <c r="D3756">
        <v>2.6177459999999999</v>
      </c>
      <c r="E3756">
        <f>LN(D3756/参数实验室!$E$53)/参数实验室!$E$55</f>
        <v>0.44232434712570273</v>
      </c>
      <c r="F3756">
        <f t="shared" si="211"/>
        <v>3.4957727133645142</v>
      </c>
      <c r="G3756">
        <f>LN(F3756/参数实验室!$E$58)/参数实验室!$E$59</f>
        <v>0.46635338454558301</v>
      </c>
      <c r="H3756">
        <f>INDEX(神经网络!$F$10:$BN$70,MATCH(ROUND(G3756*2,1)/2,神经网络!$D$10:$D$70,0),MATCH(ROUND(E3756*2,1)/2,神经网络!$F$8:$BN$8,0))</f>
        <v>2.4257520069548195</v>
      </c>
      <c r="I3756">
        <f t="shared" si="212"/>
        <v>10333016.744282592</v>
      </c>
      <c r="J3756">
        <f t="shared" si="213"/>
        <v>7728.0509277362789</v>
      </c>
      <c r="K3756">
        <f t="shared" si="214"/>
        <v>1337.0792766384327</v>
      </c>
    </row>
    <row r="3757" spans="1:11">
      <c r="A3757" s="862">
        <v>44160</v>
      </c>
      <c r="B3757">
        <v>19158.341489999999</v>
      </c>
      <c r="C3757">
        <v>65599.336979999993</v>
      </c>
      <c r="D3757">
        <v>2.5554779999999999</v>
      </c>
      <c r="E3757">
        <f>LN(D3757/参数实验室!$E$53)/参数实验室!$E$55</f>
        <v>0.4139225524363408</v>
      </c>
      <c r="F3757">
        <f t="shared" si="211"/>
        <v>3.4240613684770476</v>
      </c>
      <c r="G3757">
        <f>LN(F3757/参数实验室!$E$58)/参数实验室!$E$59</f>
        <v>0.45547470268156209</v>
      </c>
      <c r="H3757">
        <f>INDEX(神经网络!$F$10:$BN$70,MATCH(ROUND(G3757*2,1)/2,神经网络!$D$10:$D$70,0),MATCH(ROUND(E3757*2,1)/2,神经网络!$F$8:$BN$8,0))</f>
        <v>2.354853786998417</v>
      </c>
      <c r="I3757">
        <f t="shared" si="212"/>
        <v>10062621.154347533</v>
      </c>
      <c r="J3757">
        <f t="shared" si="213"/>
        <v>7644.6835680938066</v>
      </c>
      <c r="K3757">
        <f t="shared" si="214"/>
        <v>1316.2900811676941</v>
      </c>
    </row>
    <row r="3758" spans="1:11">
      <c r="A3758" s="862">
        <v>44161</v>
      </c>
      <c r="B3758">
        <v>16898.585009999999</v>
      </c>
      <c r="C3758">
        <v>63317.161070000002</v>
      </c>
      <c r="D3758">
        <v>2.3268689999999999</v>
      </c>
      <c r="E3758">
        <f>LN(D3758/参数实验室!$E$53)/参数实验室!$E$55</f>
        <v>0.30336114753902976</v>
      </c>
      <c r="F3758">
        <f t="shared" si="211"/>
        <v>3.7468912948942821</v>
      </c>
      <c r="G3758">
        <f>LN(F3758/参数实验室!$E$58)/参数实验室!$E$59</f>
        <v>0.50276359376465618</v>
      </c>
      <c r="H3758">
        <f>INDEX(神经网络!$F$10:$BN$70,MATCH(ROUND(G3758*2,1)/2,神经网络!$D$10:$D$70,0),MATCH(ROUND(E3758*2,1)/2,神经网络!$F$8:$BN$8,0))</f>
        <v>2.2408989996275115</v>
      </c>
      <c r="I3758">
        <f t="shared" si="212"/>
        <v>7267640.5428481586</v>
      </c>
      <c r="J3758">
        <f t="shared" si="213"/>
        <v>6742.9811300426563</v>
      </c>
      <c r="K3758">
        <f t="shared" si="214"/>
        <v>1077.8082279465289</v>
      </c>
    </row>
    <row r="3759" spans="1:11">
      <c r="A3759" s="862">
        <v>44162</v>
      </c>
      <c r="B3759">
        <v>16530.081900000001</v>
      </c>
      <c r="C3759">
        <v>61014.603349999998</v>
      </c>
      <c r="D3759">
        <v>2.3195399999999999</v>
      </c>
      <c r="E3759">
        <f>LN(D3759/参数实验室!$E$53)/参数实验室!$E$55</f>
        <v>0.29963938361514386</v>
      </c>
      <c r="F3759">
        <f t="shared" si="211"/>
        <v>3.6911252901898806</v>
      </c>
      <c r="G3759">
        <f>LN(F3759/参数实验室!$E$58)/参数实验室!$E$59</f>
        <v>0.49489333396161145</v>
      </c>
      <c r="H3759">
        <f>INDEX(神经网络!$F$10:$BN$70,MATCH(ROUND(G3759*2,1)/2,神经网络!$D$10:$D$70,0),MATCH(ROUND(E3759*2,1)/2,神经网络!$F$8:$BN$8,0))</f>
        <v>2.2408989996275115</v>
      </c>
      <c r="I3759">
        <f t="shared" si="212"/>
        <v>6912494.8611469623</v>
      </c>
      <c r="J3759">
        <f t="shared" si="213"/>
        <v>6595.938669646026</v>
      </c>
      <c r="K3759">
        <f t="shared" si="214"/>
        <v>1047.9925917076371</v>
      </c>
    </row>
    <row r="3760" spans="1:11">
      <c r="A3760" s="862">
        <v>44163</v>
      </c>
      <c r="B3760">
        <v>17512.62384</v>
      </c>
      <c r="C3760">
        <v>59142.055419999997</v>
      </c>
      <c r="D3760">
        <v>2.4031310000000001</v>
      </c>
      <c r="E3760">
        <f>LN(D3760/参数实验室!$E$53)/参数实验室!$E$55</f>
        <v>0.34140687232334693</v>
      </c>
      <c r="F3760">
        <f t="shared" si="211"/>
        <v>3.3771099042803399</v>
      </c>
      <c r="G3760">
        <f>LN(F3760/参数实验室!$E$58)/参数实验室!$E$59</f>
        <v>0.44822799287112997</v>
      </c>
      <c r="H3760">
        <f>INDEX(神经网络!$F$10:$BN$70,MATCH(ROUND(G3760*2,1)/2,神经网络!$D$10:$D$70,0),MATCH(ROUND(E3760*2,1)/2,神经网络!$F$8:$BN$8,0))</f>
        <v>2.2830121594727277</v>
      </c>
      <c r="I3760">
        <f t="shared" si="212"/>
        <v>7833226.7740991581</v>
      </c>
      <c r="J3760">
        <f t="shared" si="213"/>
        <v>6987.9988188818879</v>
      </c>
      <c r="K3760">
        <f t="shared" si="214"/>
        <v>1120.9542212476376</v>
      </c>
    </row>
    <row r="3761" spans="1:11">
      <c r="A3761" s="862">
        <v>44164</v>
      </c>
      <c r="B3761">
        <v>18119.029409999999</v>
      </c>
      <c r="C3761">
        <v>57615.374960000001</v>
      </c>
      <c r="D3761">
        <v>2.4585309999999998</v>
      </c>
      <c r="E3761">
        <f>LN(D3761/参数实验室!$E$53)/参数实验室!$E$55</f>
        <v>0.3682952734155292</v>
      </c>
      <c r="F3761">
        <f t="shared" si="211"/>
        <v>3.1798267807988507</v>
      </c>
      <c r="G3761">
        <f>LN(F3761/参数实验室!$E$58)/参数实验室!$E$59</f>
        <v>0.41663515851019312</v>
      </c>
      <c r="H3761">
        <f>INDEX(神经网络!$F$10:$BN$70,MATCH(ROUND(G3761*2,1)/2,神经网络!$D$10:$D$70,0),MATCH(ROUND(E3761*2,1)/2,神经网络!$F$8:$BN$8,0))</f>
        <v>2.2409313853744353</v>
      </c>
      <c r="I3761">
        <f t="shared" si="212"/>
        <v>8452469.4613105692</v>
      </c>
      <c r="J3761">
        <f t="shared" si="213"/>
        <v>7229.9706356489742</v>
      </c>
      <c r="K3761">
        <f t="shared" si="214"/>
        <v>1169.0876612463394</v>
      </c>
    </row>
    <row r="3762" spans="1:11">
      <c r="A3762" s="862">
        <v>44165</v>
      </c>
      <c r="B3762">
        <v>19328.217079999999</v>
      </c>
      <c r="C3762">
        <v>57622.327810000003</v>
      </c>
      <c r="D3762">
        <v>2.637219</v>
      </c>
      <c r="E3762">
        <f>LN(D3762/参数实验室!$E$53)/参数实验室!$E$55</f>
        <v>0.45106786495140822</v>
      </c>
      <c r="F3762">
        <f t="shared" si="211"/>
        <v>2.9812541721515062</v>
      </c>
      <c r="G3762">
        <f>LN(F3762/参数实验室!$E$58)/参数实验室!$E$59</f>
        <v>0.38279117960818454</v>
      </c>
      <c r="H3762">
        <f>INDEX(神经网络!$F$10:$BN$70,MATCH(ROUND(G3762*2,1)/2,神经网络!$D$10:$D$70,0),MATCH(ROUND(E3762*2,1)/2,神经网络!$F$8:$BN$8,0))</f>
        <v>2.3932293713072395</v>
      </c>
      <c r="I3762">
        <f t="shared" si="212"/>
        <v>9716538.9526536539</v>
      </c>
      <c r="J3762">
        <f t="shared" si="213"/>
        <v>7712.4684090817946</v>
      </c>
      <c r="K3762">
        <f t="shared" si="214"/>
        <v>1259.8481364555053</v>
      </c>
    </row>
    <row r="3763" spans="1:11">
      <c r="A3763" s="862">
        <v>44166</v>
      </c>
      <c r="B3763">
        <v>19296.419839999999</v>
      </c>
      <c r="C3763">
        <v>56598.925860000003</v>
      </c>
      <c r="D3763">
        <v>2.5129069999999998</v>
      </c>
      <c r="E3763">
        <f>LN(D3763/参数实验室!$E$53)/参数实验室!$E$55</f>
        <v>0.39410383051208864</v>
      </c>
      <c r="F3763">
        <f t="shared" si="211"/>
        <v>2.9331309294315191</v>
      </c>
      <c r="G3763">
        <f>LN(F3763/参数实验室!$E$58)/参数实验室!$E$59</f>
        <v>0.37424989070301995</v>
      </c>
      <c r="H3763">
        <f>INDEX(神经网络!$F$10:$BN$70,MATCH(ROUND(G3763*2,1)/2,神经网络!$D$10:$D$70,0),MATCH(ROUND(E3763*2,1)/2,神经网络!$F$8:$BN$8,0))</f>
        <v>2.2830232292754435</v>
      </c>
      <c r="I3763">
        <f t="shared" si="212"/>
        <v>9678283.481910428</v>
      </c>
      <c r="J3763">
        <f t="shared" si="213"/>
        <v>7699.780471649131</v>
      </c>
      <c r="K3763">
        <f t="shared" si="214"/>
        <v>1256.9557687451243</v>
      </c>
    </row>
    <row r="3764" spans="1:11">
      <c r="A3764" s="862">
        <v>44167</v>
      </c>
      <c r="B3764">
        <v>18933.078160000001</v>
      </c>
      <c r="C3764">
        <v>55267.679580000004</v>
      </c>
      <c r="D3764">
        <v>2.5519769999999999</v>
      </c>
      <c r="E3764">
        <f>LN(D3764/参数实验室!$E$53)/参数实验室!$E$55</f>
        <v>0.41230518458716847</v>
      </c>
      <c r="F3764">
        <f t="shared" si="211"/>
        <v>2.9191069256115085</v>
      </c>
      <c r="G3764">
        <f>LN(F3764/参数实验室!$E$58)/参数实验室!$E$59</f>
        <v>0.37173441905720145</v>
      </c>
      <c r="H3764">
        <f>INDEX(神经网络!$F$10:$BN$70,MATCH(ROUND(G3764*2,1)/2,神经网络!$D$10:$D$70,0),MATCH(ROUND(E3764*2,1)/2,神经网络!$F$8:$BN$8,0))</f>
        <v>2.2830232292754435</v>
      </c>
      <c r="I3764">
        <f t="shared" si="212"/>
        <v>9262231.9271542728</v>
      </c>
      <c r="J3764">
        <f t="shared" si="213"/>
        <v>7554.7975579585382</v>
      </c>
      <c r="K3764">
        <f t="shared" si="214"/>
        <v>1226.0066343401952</v>
      </c>
    </row>
    <row r="3765" spans="1:11">
      <c r="A3765" s="862">
        <v>44168</v>
      </c>
      <c r="B3765">
        <v>19539.629140000001</v>
      </c>
      <c r="C3765">
        <v>54659.12816</v>
      </c>
      <c r="D3765">
        <v>2.5749590000000002</v>
      </c>
      <c r="E3765">
        <f>LN(D3765/参数实验室!$E$53)/参数实验室!$E$55</f>
        <v>0.42288197768772262</v>
      </c>
      <c r="F3765">
        <f t="shared" si="211"/>
        <v>2.7973472663360894</v>
      </c>
      <c r="G3765">
        <f>LN(F3765/参数实验室!$E$58)/参数实验室!$E$59</f>
        <v>0.34937240431069866</v>
      </c>
      <c r="H3765">
        <f>INDEX(神经网络!$F$10:$BN$70,MATCH(ROUND(G3765*2,1)/2,神经网络!$D$10:$D$70,0),MATCH(ROUND(E3765*2,1)/2,神经网络!$F$8:$BN$8,0))</f>
        <v>2.2830232292754435</v>
      </c>
      <c r="I3765">
        <f t="shared" si="212"/>
        <v>9939673.8404597789</v>
      </c>
      <c r="J3765">
        <f t="shared" si="213"/>
        <v>7796.827397150907</v>
      </c>
      <c r="K3765">
        <f t="shared" si="214"/>
        <v>1274.8356907441487</v>
      </c>
    </row>
    <row r="3766" spans="1:11">
      <c r="A3766" s="862">
        <v>44169</v>
      </c>
      <c r="B3766">
        <v>18964.38795</v>
      </c>
      <c r="C3766">
        <v>55212.266739999999</v>
      </c>
      <c r="D3766">
        <v>2.4723009999999999</v>
      </c>
      <c r="E3766">
        <f>LN(D3766/参数实验室!$E$53)/参数实验室!$E$55</f>
        <v>0.37488452423595553</v>
      </c>
      <c r="F3766">
        <f t="shared" si="211"/>
        <v>2.9113656019676606</v>
      </c>
      <c r="G3766">
        <f>LN(F3766/参数实验室!$E$58)/参数实验室!$E$59</f>
        <v>0.37034068385593716</v>
      </c>
      <c r="H3766">
        <f>INDEX(神经网络!$F$10:$BN$70,MATCH(ROUND(G3766*2,1)/2,神经网络!$D$10:$D$70,0),MATCH(ROUND(E3766*2,1)/2,神经网络!$F$8:$BN$8,0))</f>
        <v>2.2025568177795667</v>
      </c>
      <c r="I3766">
        <f t="shared" si="212"/>
        <v>9271612.8339358866</v>
      </c>
      <c r="J3766">
        <f t="shared" si="213"/>
        <v>7567.2909899843935</v>
      </c>
      <c r="K3766">
        <f t="shared" si="214"/>
        <v>1225.2221893154669</v>
      </c>
    </row>
    <row r="3767" spans="1:11">
      <c r="A3767" s="862">
        <v>44170</v>
      </c>
      <c r="B3767">
        <v>19092.68909</v>
      </c>
      <c r="C3767">
        <v>55330.586739999999</v>
      </c>
      <c r="D3767">
        <v>2.5190969999999999</v>
      </c>
      <c r="E3767">
        <f>LN(D3767/参数实验室!$E$53)/参数实验室!$E$55</f>
        <v>0.39700632274527664</v>
      </c>
      <c r="F3767">
        <f t="shared" si="211"/>
        <v>2.8979986255042505</v>
      </c>
      <c r="G3767">
        <f>LN(F3767/参数实验室!$E$58)/参数实验室!$E$59</f>
        <v>0.36792536825614341</v>
      </c>
      <c r="H3767">
        <f>INDEX(神经网络!$F$10:$BN$70,MATCH(ROUND(G3767*2,1)/2,神经网络!$D$10:$D$70,0),MATCH(ROUND(E3767*2,1)/2,神经网络!$F$8:$BN$8,0))</f>
        <v>2.2830232292754435</v>
      </c>
      <c r="I3767">
        <f t="shared" si="212"/>
        <v>9409770.2151776422</v>
      </c>
      <c r="J3767">
        <f t="shared" si="213"/>
        <v>7618.4865288695137</v>
      </c>
      <c r="K3767">
        <f t="shared" si="214"/>
        <v>1235.1232990332442</v>
      </c>
    </row>
    <row r="3768" spans="1:11">
      <c r="A3768" s="862">
        <v>44171</v>
      </c>
      <c r="B3768">
        <v>19136.765319999999</v>
      </c>
      <c r="C3768">
        <v>55966.623010000003</v>
      </c>
      <c r="D3768">
        <v>2.5472299999999999</v>
      </c>
      <c r="E3768">
        <f>LN(D3768/参数实验室!$E$53)/参数实验室!$E$55</f>
        <v>0.41010865078615671</v>
      </c>
      <c r="F3768">
        <f t="shared" si="211"/>
        <v>2.9245602417200991</v>
      </c>
      <c r="G3768">
        <f>LN(F3768/参数实验室!$E$58)/参数实验室!$E$59</f>
        <v>0.37271400798884285</v>
      </c>
      <c r="H3768">
        <f>INDEX(神经网络!$F$10:$BN$70,MATCH(ROUND(G3768*2,1)/2,神经网络!$D$10:$D$70,0),MATCH(ROUND(E3768*2,1)/2,神经网络!$F$8:$BN$8,0))</f>
        <v>2.2830232292754435</v>
      </c>
      <c r="I3768">
        <f t="shared" si="212"/>
        <v>9459363.9355202913</v>
      </c>
      <c r="J3768">
        <f t="shared" si="213"/>
        <v>7636.0741071784396</v>
      </c>
      <c r="K3768">
        <f t="shared" si="214"/>
        <v>1238.7731971626406</v>
      </c>
    </row>
    <row r="3769" spans="1:11">
      <c r="A3769" s="862">
        <v>44172</v>
      </c>
      <c r="B3769">
        <v>19268.325819999998</v>
      </c>
      <c r="C3769">
        <v>55826.944779999998</v>
      </c>
      <c r="D3769">
        <v>2.517487</v>
      </c>
      <c r="E3769">
        <f>LN(D3769/参数实验室!$E$53)/参数实验室!$E$55</f>
        <v>0.39625208027161163</v>
      </c>
      <c r="F3769">
        <f t="shared" si="211"/>
        <v>2.8973427842938562</v>
      </c>
      <c r="G3769">
        <f>LN(F3769/参数实验室!$E$58)/参数实验室!$E$59</f>
        <v>0.36780657597523225</v>
      </c>
      <c r="H3769">
        <f>INDEX(神经网络!$F$10:$BN$70,MATCH(ROUND(G3769*2,1)/2,神经网络!$D$10:$D$70,0),MATCH(ROUND(E3769*2,1)/2,神经网络!$F$8:$BN$8,0))</f>
        <v>2.2830232292754435</v>
      </c>
      <c r="I3769">
        <f t="shared" si="212"/>
        <v>9607830.7017989196</v>
      </c>
      <c r="J3769">
        <f t="shared" si="213"/>
        <v>7688.5702166712763</v>
      </c>
      <c r="K3769">
        <f t="shared" si="214"/>
        <v>1249.6251488951839</v>
      </c>
    </row>
    <row r="3770" spans="1:11">
      <c r="A3770" s="862">
        <v>44173</v>
      </c>
      <c r="B3770">
        <v>18830.054919999999</v>
      </c>
      <c r="C3770">
        <v>55613.516889999999</v>
      </c>
      <c r="D3770">
        <v>2.403413</v>
      </c>
      <c r="E3770">
        <f>LN(D3770/参数实验室!$E$53)/参数实验室!$E$55</f>
        <v>0.34154530460033505</v>
      </c>
      <c r="F3770">
        <f t="shared" si="211"/>
        <v>2.9534442212874863</v>
      </c>
      <c r="G3770">
        <f>LN(F3770/参数实验室!$E$58)/参数实验室!$E$59</f>
        <v>0.37787221961413597</v>
      </c>
      <c r="H3770">
        <f>INDEX(神经网络!$F$10:$BN$70,MATCH(ROUND(G3770*2,1)/2,神经网络!$D$10:$D$70,0),MATCH(ROUND(E3770*2,1)/2,神经网络!$F$8:$BN$8,0))</f>
        <v>2.2409313853744353</v>
      </c>
      <c r="I3770">
        <f t="shared" si="212"/>
        <v>9108906.7812613435</v>
      </c>
      <c r="J3770">
        <f t="shared" si="213"/>
        <v>7513.6885678942926</v>
      </c>
      <c r="K3770">
        <f t="shared" si="214"/>
        <v>1212.3082689617131</v>
      </c>
    </row>
    <row r="3771" spans="1:11">
      <c r="A3771" s="862">
        <v>44174</v>
      </c>
      <c r="B3771">
        <v>18376.255379999999</v>
      </c>
      <c r="C3771">
        <v>57354.724340000001</v>
      </c>
      <c r="D3771">
        <v>2.422361</v>
      </c>
      <c r="E3771">
        <f>LN(D3771/参数实验室!$E$53)/参数实验室!$E$55</f>
        <v>0.35080975807163267</v>
      </c>
      <c r="F3771">
        <f t="shared" si="211"/>
        <v>3.1211323065537417</v>
      </c>
      <c r="G3771">
        <f>LN(F3771/参数实验室!$E$58)/参数实验室!$E$59</f>
        <v>0.40685667153061933</v>
      </c>
      <c r="H3771">
        <f>INDEX(神经网络!$F$10:$BN$70,MATCH(ROUND(G3771*2,1)/2,神经网络!$D$10:$D$70,0),MATCH(ROUND(E3771*2,1)/2,神经网络!$F$8:$BN$8,0))</f>
        <v>2.2409313853744353</v>
      </c>
      <c r="I3771">
        <f t="shared" si="212"/>
        <v>8616972.2810887862</v>
      </c>
      <c r="J3771">
        <f t="shared" si="213"/>
        <v>7332.6105821794372</v>
      </c>
      <c r="K3771">
        <f t="shared" si="214"/>
        <v>1175.1574946623723</v>
      </c>
    </row>
    <row r="3772" spans="1:11">
      <c r="A3772" s="862">
        <v>44175</v>
      </c>
      <c r="B3772">
        <v>18146.058489999999</v>
      </c>
      <c r="C3772">
        <v>58021.42398</v>
      </c>
      <c r="D3772">
        <v>2.3823543300000001</v>
      </c>
      <c r="E3772">
        <f>LN(D3772/参数实验室!$E$53)/参数实验室!$E$55</f>
        <v>0.33116277119178383</v>
      </c>
      <c r="F3772">
        <f t="shared" si="211"/>
        <v>3.1974670428828755</v>
      </c>
      <c r="G3772">
        <f>LN(F3772/参数实验室!$E$58)/参数实验室!$E$59</f>
        <v>0.41953876833133763</v>
      </c>
      <c r="H3772">
        <f>INDEX(神经网络!$F$10:$BN$70,MATCH(ROUND(G3772*2,1)/2,神经网络!$D$10:$D$70,0),MATCH(ROUND(E3772*2,1)/2,神经网络!$F$8:$BN$8,0))</f>
        <v>2.2409313853744353</v>
      </c>
      <c r="I3772">
        <f t="shared" si="212"/>
        <v>8375077.9507240159</v>
      </c>
      <c r="J3772">
        <f t="shared" si="213"/>
        <v>7240.7559514783488</v>
      </c>
      <c r="K3772">
        <f t="shared" si="214"/>
        <v>1156.6579521319279</v>
      </c>
    </row>
    <row r="3773" spans="1:11">
      <c r="A3773" s="862">
        <v>44176</v>
      </c>
      <c r="B3773">
        <v>18123.04508</v>
      </c>
      <c r="C3773">
        <v>58382.854290000003</v>
      </c>
      <c r="D3773">
        <v>2.3480369900000002</v>
      </c>
      <c r="E3773">
        <f>LN(D3773/参数实验室!$E$53)/参数实验室!$E$55</f>
        <v>0.31404507384629055</v>
      </c>
      <c r="F3773">
        <f t="shared" si="211"/>
        <v>3.221470455559889</v>
      </c>
      <c r="G3773">
        <f>LN(F3773/参数实验室!$E$58)/参数实验室!$E$59</f>
        <v>0.42346413663974408</v>
      </c>
      <c r="H3773">
        <f>INDEX(神经网络!$F$10:$BN$70,MATCH(ROUND(G3773*2,1)/2,神经网络!$D$10:$D$70,0),MATCH(ROUND(E3773*2,1)/2,神经网络!$F$8:$BN$8,0))</f>
        <v>2.1575616651709604</v>
      </c>
      <c r="I3773">
        <f t="shared" si="212"/>
        <v>8351275.8063309435</v>
      </c>
      <c r="J3773">
        <f t="shared" si="213"/>
        <v>7231.5729938948534</v>
      </c>
      <c r="K3773">
        <f t="shared" si="214"/>
        <v>1154.835305317582</v>
      </c>
    </row>
    <row r="3774" spans="1:11">
      <c r="A3774" s="862">
        <v>44177</v>
      </c>
      <c r="B3774">
        <v>18418.19066</v>
      </c>
      <c r="C3774">
        <v>59507.56465</v>
      </c>
      <c r="D3774">
        <v>2.4383350400000001</v>
      </c>
      <c r="E3774">
        <f>LN(D3774/参数实验室!$E$53)/参数实验室!$E$55</f>
        <v>0.35856399458410415</v>
      </c>
      <c r="F3774">
        <f t="shared" si="211"/>
        <v>3.2309126204908121</v>
      </c>
      <c r="G3774">
        <f>LN(F3774/参数实验室!$E$58)/参数实验室!$E$59</f>
        <v>0.42500023947756188</v>
      </c>
      <c r="H3774">
        <f>INDEX(神经网络!$F$10:$BN$70,MATCH(ROUND(G3774*2,1)/2,神经网络!$D$10:$D$70,0),MATCH(ROUND(E3774*2,1)/2,神经网络!$F$8:$BN$8,0))</f>
        <v>2.2830121594727277</v>
      </c>
      <c r="I3774">
        <f t="shared" si="212"/>
        <v>8644717.0515487138</v>
      </c>
      <c r="J3774">
        <f t="shared" si="213"/>
        <v>7349.3438649694308</v>
      </c>
      <c r="K3774">
        <f t="shared" si="214"/>
        <v>1176.2569843484484</v>
      </c>
    </row>
    <row r="3775" spans="1:11">
      <c r="A3775" s="862">
        <v>44178</v>
      </c>
      <c r="B3775">
        <v>19223.68489</v>
      </c>
      <c r="C3775">
        <v>58836.134129999999</v>
      </c>
      <c r="D3775">
        <v>2.4641164299999998</v>
      </c>
      <c r="E3775">
        <f>LN(D3775/参数实验室!$E$53)/参数实验室!$E$55</f>
        <v>0.37097246372133186</v>
      </c>
      <c r="F3775">
        <f t="shared" si="211"/>
        <v>3.0606064584738415</v>
      </c>
      <c r="G3775">
        <f>LN(F3775/参数实验室!$E$58)/参数实验室!$E$59</f>
        <v>0.39657857584765521</v>
      </c>
      <c r="H3775">
        <f>INDEX(神经网络!$F$10:$BN$70,MATCH(ROUND(G3775*2,1)/2,神经网络!$D$10:$D$70,0),MATCH(ROUND(E3775*2,1)/2,神经网络!$F$8:$BN$8,0))</f>
        <v>2.2409313853744353</v>
      </c>
      <c r="I3775">
        <f t="shared" si="212"/>
        <v>9507843.6039705966</v>
      </c>
      <c r="J3775">
        <f t="shared" si="213"/>
        <v>7670.7573081680239</v>
      </c>
      <c r="K3775">
        <f t="shared" si="214"/>
        <v>1239.4921677220052</v>
      </c>
    </row>
    <row r="3776" spans="1:11">
      <c r="A3776" s="862">
        <v>44179</v>
      </c>
      <c r="B3776">
        <v>19230.07647</v>
      </c>
      <c r="C3776">
        <v>58726.065210000001</v>
      </c>
      <c r="D3776">
        <v>2.4742366140000001</v>
      </c>
      <c r="E3776">
        <f>LN(D3776/参数实验室!$E$53)/参数实验室!$E$55</f>
        <v>0.37580781530956159</v>
      </c>
      <c r="F3776">
        <f t="shared" si="211"/>
        <v>3.0538654020235416</v>
      </c>
      <c r="G3776">
        <f>LN(F3776/参数实验室!$E$58)/参数实验室!$E$59</f>
        <v>0.39542129775503937</v>
      </c>
      <c r="H3776">
        <f>INDEX(神经网络!$F$10:$BN$70,MATCH(ROUND(G3776*2,1)/2,神经网络!$D$10:$D$70,0),MATCH(ROUND(E3776*2,1)/2,神经网络!$F$8:$BN$8,0))</f>
        <v>2.3213993968010507</v>
      </c>
      <c r="I3776">
        <f t="shared" si="212"/>
        <v>9514927.6631180234</v>
      </c>
      <c r="J3776">
        <f t="shared" si="213"/>
        <v>7673.3077171700579</v>
      </c>
      <c r="K3776">
        <f t="shared" si="214"/>
        <v>1240.0034005969933</v>
      </c>
    </row>
    <row r="3777" spans="1:11">
      <c r="A3777" s="862">
        <v>44180</v>
      </c>
      <c r="B3777">
        <v>19437.93332</v>
      </c>
      <c r="C3777">
        <v>59133.400130000002</v>
      </c>
      <c r="D3777">
        <v>2.4840719400000002</v>
      </c>
      <c r="E3777">
        <f>LN(D3777/参数实验室!$E$53)/参数实验室!$E$55</f>
        <v>0.38048815048680801</v>
      </c>
      <c r="F3777">
        <f t="shared" si="211"/>
        <v>3.042164985161087</v>
      </c>
      <c r="G3777">
        <f>LN(F3777/参数实验室!$E$58)/参数实验室!$E$59</f>
        <v>0.39340653790413921</v>
      </c>
      <c r="H3777">
        <f>INDEX(神经网络!$F$10:$BN$70,MATCH(ROUND(G3777*2,1)/2,神经网络!$D$10:$D$70,0),MATCH(ROUND(E3777*2,1)/2,神经网络!$F$8:$BN$8,0))</f>
        <v>2.3213993968010507</v>
      </c>
      <c r="I3777">
        <f t="shared" si="212"/>
        <v>9753675.0837929603</v>
      </c>
      <c r="J3777">
        <f t="shared" si="213"/>
        <v>7756.2480826782175</v>
      </c>
      <c r="K3777">
        <f t="shared" si="214"/>
        <v>1257.5248986137426</v>
      </c>
    </row>
    <row r="3778" spans="1:11">
      <c r="A3778" s="862">
        <v>44181</v>
      </c>
      <c r="B3778">
        <v>20703.023209999999</v>
      </c>
      <c r="C3778">
        <v>59828.398930000003</v>
      </c>
      <c r="D3778">
        <v>2.70395115</v>
      </c>
      <c r="E3778">
        <f>LN(D3778/参数实验室!$E$53)/参数实验室!$E$55</f>
        <v>0.48054888316024796</v>
      </c>
      <c r="F3778">
        <f t="shared" si="211"/>
        <v>2.8898387604135816</v>
      </c>
      <c r="G3778">
        <f>LN(F3778/参数实验室!$E$58)/参数实验室!$E$59</f>
        <v>0.36644545763123654</v>
      </c>
      <c r="H3778">
        <f>INDEX(神经网络!$F$10:$BN$70,MATCH(ROUND(G3778*2,1)/2,神经网络!$D$10:$D$70,0),MATCH(ROUND(E3778*2,1)/2,神经网络!$F$8:$BN$8,0))</f>
        <v>2.4257398412885265</v>
      </c>
      <c r="I3778">
        <f t="shared" si="212"/>
        <v>11227308.457545649</v>
      </c>
      <c r="J3778">
        <f t="shared" si="213"/>
        <v>8261.0523163480593</v>
      </c>
      <c r="K3778">
        <f t="shared" si="214"/>
        <v>1359.0651684080938</v>
      </c>
    </row>
    <row r="3779" spans="1:11">
      <c r="A3779" s="862">
        <v>44182</v>
      </c>
      <c r="B3779">
        <v>23345.463070000002</v>
      </c>
      <c r="C3779">
        <v>60989.947670000001</v>
      </c>
      <c r="D3779">
        <v>2.8389800969999999</v>
      </c>
      <c r="E3779">
        <f>LN(D3779/参数实验室!$E$53)/参数实验室!$E$55</f>
        <v>0.53803917270568846</v>
      </c>
      <c r="F3779">
        <f t="shared" si="211"/>
        <v>2.6124968045022374</v>
      </c>
      <c r="G3779">
        <f>LN(F3779/参数实验室!$E$58)/参数实验室!$E$59</f>
        <v>0.31349066890450239</v>
      </c>
      <c r="H3779">
        <f>INDEX(神经网络!$F$10:$BN$70,MATCH(ROUND(G3779*2,1)/2,神经网络!$D$10:$D$70,0),MATCH(ROUND(E3779*2,1)/2,神经网络!$F$8:$BN$8,0))</f>
        <v>2.4565025464690673</v>
      </c>
      <c r="I3779">
        <f t="shared" si="212"/>
        <v>14703400.109465137</v>
      </c>
      <c r="J3779">
        <f t="shared" si="213"/>
        <v>9315.4555165395868</v>
      </c>
      <c r="K3779">
        <f t="shared" si="214"/>
        <v>1578.387668038268</v>
      </c>
    </row>
    <row r="3780" spans="1:11">
      <c r="A3780" s="862">
        <v>44183</v>
      </c>
      <c r="B3780">
        <v>22599.88349</v>
      </c>
      <c r="C3780">
        <v>61503.602229999997</v>
      </c>
      <c r="D3780">
        <v>2.82221791</v>
      </c>
      <c r="E3780">
        <f>LN(D3780/参数实验室!$E$53)/参数实验室!$E$55</f>
        <v>0.53105291211060446</v>
      </c>
      <c r="F3780">
        <f t="shared" ref="F3780:F3843" si="215">C3780/B3780</f>
        <v>2.721412358484685</v>
      </c>
      <c r="G3780">
        <f>LN(F3780/参数实验室!$E$58)/参数实验室!$E$59</f>
        <v>0.33492812280094597</v>
      </c>
      <c r="H3780">
        <f>INDEX(神经网络!$F$10:$BN$70,MATCH(ROUND(G3780*2,1)/2,神经网络!$D$10:$D$70,0),MATCH(ROUND(E3780*2,1)/2,神经网络!$F$8:$BN$8,0))</f>
        <v>2.4890401585249533</v>
      </c>
      <c r="I3780">
        <f t="shared" si="212"/>
        <v>13549876.45078565</v>
      </c>
      <c r="J3780">
        <f t="shared" si="213"/>
        <v>9017.9495989784373</v>
      </c>
      <c r="K3780">
        <f t="shared" si="214"/>
        <v>1502.5451519845037</v>
      </c>
    </row>
    <row r="3781" spans="1:11">
      <c r="A3781" s="862">
        <v>44184</v>
      </c>
      <c r="B3781">
        <v>23561.590680000001</v>
      </c>
      <c r="C3781">
        <v>60636.406560000003</v>
      </c>
      <c r="D3781">
        <v>2.906877175</v>
      </c>
      <c r="E3781">
        <f>LN(D3781/参数实验室!$E$53)/参数实验室!$E$55</f>
        <v>0.56592205349088565</v>
      </c>
      <c r="F3781">
        <f t="shared" si="215"/>
        <v>2.5735277122639499</v>
      </c>
      <c r="G3781">
        <f>LN(F3781/参数实验室!$E$58)/参数实验室!$E$59</f>
        <v>0.30560274993397962</v>
      </c>
      <c r="H3781">
        <f>INDEX(神经网络!$F$10:$BN$70,MATCH(ROUND(G3781*2,1)/2,神经网络!$D$10:$D$70,0),MATCH(ROUND(E3781*2,1)/2,神经网络!$F$8:$BN$8,0))</f>
        <v>2.4565025464690673</v>
      </c>
      <c r="I3781">
        <f t="shared" si="212"/>
        <v>14985048.281950079</v>
      </c>
      <c r="J3781">
        <f t="shared" si="213"/>
        <v>9401.6961334343632</v>
      </c>
      <c r="K3781">
        <f t="shared" si="214"/>
        <v>1593.8664757160325</v>
      </c>
    </row>
    <row r="3782" spans="1:11">
      <c r="A3782" s="862">
        <v>44185</v>
      </c>
      <c r="B3782">
        <v>23881.336650000001</v>
      </c>
      <c r="C3782">
        <v>61355.39849</v>
      </c>
      <c r="D3782">
        <v>2.8508324950000001</v>
      </c>
      <c r="E3782">
        <f>LN(D3782/参数实验室!$E$53)/参数实验室!$E$55</f>
        <v>0.54295424679240145</v>
      </c>
      <c r="F3782">
        <f t="shared" si="215"/>
        <v>2.5691777386338215</v>
      </c>
      <c r="G3782">
        <f>LN(F3782/参数实验室!$E$58)/参数实验室!$E$59</f>
        <v>0.30471485082586797</v>
      </c>
      <c r="H3782">
        <f>INDEX(神经网络!$F$10:$BN$70,MATCH(ROUND(G3782*2,1)/2,神经网络!$D$10:$D$70,0),MATCH(ROUND(E3782*2,1)/2,神经网络!$F$8:$BN$8,0))</f>
        <v>2.4565025464690673</v>
      </c>
      <c r="I3782">
        <f t="shared" si="212"/>
        <v>15484594.686703509</v>
      </c>
      <c r="J3782">
        <f t="shared" si="213"/>
        <v>9529.2832089700551</v>
      </c>
      <c r="K3782">
        <f t="shared" si="214"/>
        <v>1624.9485241584205</v>
      </c>
    </row>
    <row r="3783" spans="1:11">
      <c r="A3783" s="862">
        <v>44186</v>
      </c>
      <c r="B3783">
        <v>22981.32907</v>
      </c>
      <c r="C3783">
        <v>62773.120179999998</v>
      </c>
      <c r="D3783">
        <v>2.7669089200000001</v>
      </c>
      <c r="E3783">
        <f>LN(D3783/参数实验室!$E$53)/参数实验室!$E$55</f>
        <v>0.50770289969109395</v>
      </c>
      <c r="F3783">
        <f t="shared" si="215"/>
        <v>2.7314834572359219</v>
      </c>
      <c r="G3783">
        <f>LN(F3783/参数实验室!$E$58)/参数实验室!$E$59</f>
        <v>0.33686685887321666</v>
      </c>
      <c r="H3783">
        <f>INDEX(神经网络!$F$10:$BN$70,MATCH(ROUND(G3783*2,1)/2,神经网络!$D$10:$D$70,0),MATCH(ROUND(E3783*2,1)/2,神经网络!$F$8:$BN$8,0))</f>
        <v>2.4257398412885265</v>
      </c>
      <c r="I3783">
        <f t="shared" si="212"/>
        <v>14051071.911977725</v>
      </c>
      <c r="J3783">
        <f t="shared" si="213"/>
        <v>9170.156446271043</v>
      </c>
      <c r="K3783">
        <f t="shared" si="214"/>
        <v>1532.2608719169082</v>
      </c>
    </row>
    <row r="3784" spans="1:11">
      <c r="A3784" s="862">
        <v>44187</v>
      </c>
      <c r="B3784">
        <v>23446.89862</v>
      </c>
      <c r="C3784">
        <v>64145.896829999998</v>
      </c>
      <c r="D3784">
        <v>2.831513765</v>
      </c>
      <c r="E3784">
        <f>LN(D3784/参数实验室!$E$53)/参数实验室!$E$55</f>
        <v>0.5349324117418911</v>
      </c>
      <c r="F3784">
        <f t="shared" si="215"/>
        <v>2.7357945231734875</v>
      </c>
      <c r="G3784">
        <f>LN(F3784/参数实验室!$E$58)/参数实验室!$E$59</f>
        <v>0.33769457638250855</v>
      </c>
      <c r="H3784">
        <f>INDEX(神经网络!$F$10:$BN$70,MATCH(ROUND(G3784*2,1)/2,神经网络!$D$10:$D$70,0),MATCH(ROUND(E3784*2,1)/2,神经网络!$F$8:$BN$8,0))</f>
        <v>2.4890401585249533</v>
      </c>
      <c r="I3784">
        <f t="shared" si="212"/>
        <v>14741570.992121616</v>
      </c>
      <c r="J3784">
        <f t="shared" si="213"/>
        <v>9355.930976417485</v>
      </c>
      <c r="K3784">
        <f t="shared" si="214"/>
        <v>1575.6391351410298</v>
      </c>
    </row>
    <row r="3785" spans="1:11">
      <c r="A3785" s="862">
        <v>44188</v>
      </c>
      <c r="B3785">
        <v>23413.569960000001</v>
      </c>
      <c r="C3785">
        <v>63845.139770000002</v>
      </c>
      <c r="D3785">
        <v>2.7518006599999998</v>
      </c>
      <c r="E3785">
        <f>LN(D3785/参数实验室!$E$53)/参数实验室!$E$55</f>
        <v>0.50124339570157994</v>
      </c>
      <c r="F3785">
        <f t="shared" si="215"/>
        <v>2.7268434450224266</v>
      </c>
      <c r="G3785">
        <f>LN(F3785/参数实验室!$E$58)/参数实验室!$E$59</f>
        <v>0.33597452325447169</v>
      </c>
      <c r="H3785">
        <f>INDEX(神经网络!$F$10:$BN$70,MATCH(ROUND(G3785*2,1)/2,神经网络!$D$10:$D$70,0),MATCH(ROUND(E3785*2,1)/2,神经网络!$F$8:$BN$8,0))</f>
        <v>2.4257398412885265</v>
      </c>
      <c r="I3785">
        <f t="shared" si="212"/>
        <v>14689414.530657295</v>
      </c>
      <c r="J3785">
        <f t="shared" si="213"/>
        <v>9342.6319620126324</v>
      </c>
      <c r="K3785">
        <f t="shared" si="214"/>
        <v>1572.2993895494128</v>
      </c>
    </row>
    <row r="3786" spans="1:11">
      <c r="A3786" s="862">
        <v>44189</v>
      </c>
      <c r="B3786">
        <v>24222.254239999998</v>
      </c>
      <c r="C3786">
        <v>64299.106269999997</v>
      </c>
      <c r="D3786">
        <v>2.7732046600000002</v>
      </c>
      <c r="E3786">
        <f>LN(D3786/参数实验室!$E$53)/参数实验室!$E$55</f>
        <v>0.51038422482213275</v>
      </c>
      <c r="F3786">
        <f t="shared" si="215"/>
        <v>2.6545467499807729</v>
      </c>
      <c r="G3786">
        <f>LN(F3786/参数实验室!$E$58)/参数实验室!$E$59</f>
        <v>0.32187129176623425</v>
      </c>
      <c r="H3786">
        <f>INDEX(神经网络!$F$10:$BN$70,MATCH(ROUND(G3786*2,1)/2,神经网络!$D$10:$D$70,0),MATCH(ROUND(E3786*2,1)/2,神经网络!$F$8:$BN$8,0))</f>
        <v>2.393204495489289</v>
      </c>
      <c r="I3786">
        <f t="shared" si="212"/>
        <v>15920136.835466763</v>
      </c>
      <c r="J3786">
        <f t="shared" si="213"/>
        <v>9665.3183193008463</v>
      </c>
      <c r="K3786">
        <f t="shared" si="214"/>
        <v>1647.1404572031072</v>
      </c>
    </row>
    <row r="3787" spans="1:11">
      <c r="A3787" s="862">
        <v>44190</v>
      </c>
      <c r="B3787">
        <v>24050.99511</v>
      </c>
      <c r="C3787">
        <v>64803.779670000004</v>
      </c>
      <c r="D3787">
        <v>2.87742129</v>
      </c>
      <c r="E3787">
        <f>LN(D3787/参数实验室!$E$53)/参数实验室!$E$55</f>
        <v>0.5539064299931421</v>
      </c>
      <c r="F3787">
        <f t="shared" si="215"/>
        <v>2.6944323664618635</v>
      </c>
      <c r="G3787">
        <f>LN(F3787/参数实验室!$E$58)/参数实验室!$E$59</f>
        <v>0.3296987723458325</v>
      </c>
      <c r="H3787">
        <f>INDEX(神经网络!$F$10:$BN$70,MATCH(ROUND(G3787*2,1)/2,神经网络!$D$10:$D$70,0),MATCH(ROUND(E3787*2,1)/2,神经网络!$F$8:$BN$8,0))</f>
        <v>2.4890401585249533</v>
      </c>
      <c r="I3787">
        <f t="shared" si="212"/>
        <v>15650756.566981245</v>
      </c>
      <c r="J3787">
        <f t="shared" si="213"/>
        <v>9596.9814093611003</v>
      </c>
      <c r="K3787">
        <f t="shared" si="214"/>
        <v>1630.799925455223</v>
      </c>
    </row>
    <row r="3788" spans="1:11">
      <c r="A3788" s="862">
        <v>44191</v>
      </c>
      <c r="B3788">
        <v>25634.772970000002</v>
      </c>
      <c r="C3788">
        <v>65404.662049999999</v>
      </c>
      <c r="D3788">
        <v>3.0673280100000002</v>
      </c>
      <c r="E3788">
        <f>LN(D3788/参数实验室!$E$53)/参数实验室!$E$55</f>
        <v>0.62930719676878943</v>
      </c>
      <c r="F3788">
        <f t="shared" si="215"/>
        <v>2.5514039904524264</v>
      </c>
      <c r="G3788">
        <f>LN(F3788/参数实验室!$E$58)/参数实验室!$E$59</f>
        <v>0.30107125658143274</v>
      </c>
      <c r="H3788">
        <f>INDEX(神经网络!$F$10:$BN$70,MATCH(ROUND(G3788*2,1)/2,神经网络!$D$10:$D$70,0),MATCH(ROUND(E3788*2,1)/2,神经网络!$F$8:$BN$8,0))</f>
        <v>2.5715732702623821</v>
      </c>
      <c r="I3788">
        <f t="shared" si="212"/>
        <v>18215999.250642147</v>
      </c>
      <c r="J3788">
        <f t="shared" si="213"/>
        <v>10228.950548661205</v>
      </c>
      <c r="K3788">
        <f t="shared" si="214"/>
        <v>1780.8277754384403</v>
      </c>
    </row>
    <row r="3789" spans="1:11">
      <c r="A3789" s="862">
        <v>44192</v>
      </c>
      <c r="B3789">
        <v>27398.72192</v>
      </c>
      <c r="C3789">
        <v>65690.416790000003</v>
      </c>
      <c r="D3789">
        <v>3.0338697190000001</v>
      </c>
      <c r="E3789">
        <f>LN(D3789/参数实验室!$E$53)/参数实验室!$E$55</f>
        <v>0.61636779542770137</v>
      </c>
      <c r="F3789">
        <f t="shared" si="215"/>
        <v>2.3975723021608739</v>
      </c>
      <c r="G3789">
        <f>LN(F3789/参数实验室!$E$58)/参数实验室!$E$59</f>
        <v>0.26843210177700283</v>
      </c>
      <c r="H3789">
        <f>INDEX(神经网络!$F$10:$BN$70,MATCH(ROUND(G3789*2,1)/2,神经网络!$D$10:$D$70,0),MATCH(ROUND(E3789*2,1)/2,神经网络!$F$8:$BN$8,0))</f>
        <v>2.4889765304167049</v>
      </c>
      <c r="I3789">
        <f t="shared" si="212"/>
        <v>21439356.48238818</v>
      </c>
      <c r="J3789">
        <f t="shared" si="213"/>
        <v>10932.812704999735</v>
      </c>
      <c r="K3789">
        <f t="shared" si="214"/>
        <v>1961.0101316913303</v>
      </c>
    </row>
    <row r="3790" spans="1:11">
      <c r="A3790" s="862">
        <v>44193</v>
      </c>
      <c r="B3790">
        <v>26964.958920000001</v>
      </c>
      <c r="C3790">
        <v>65426.14748</v>
      </c>
      <c r="D3790">
        <v>3.0333612400000001</v>
      </c>
      <c r="E3790">
        <f>LN(D3790/参数实验室!$E$53)/参数实验室!$E$55</f>
        <v>0.61617005126559521</v>
      </c>
      <c r="F3790">
        <f t="shared" si="215"/>
        <v>2.4263395940675143</v>
      </c>
      <c r="G3790">
        <f>LN(F3790/参数实验室!$E$58)/参数实验室!$E$59</f>
        <v>0.27469208694209868</v>
      </c>
      <c r="H3790">
        <f>INDEX(神经网络!$F$10:$BN$70,MATCH(ROUND(G3790*2,1)/2,神经网络!$D$10:$D$70,0),MATCH(ROUND(E3790*2,1)/2,神经网络!$F$8:$BN$8,0))</f>
        <v>2.4889765304167049</v>
      </c>
      <c r="I3790">
        <f t="shared" si="212"/>
        <v>20594554.846053179</v>
      </c>
      <c r="J3790">
        <f t="shared" si="213"/>
        <v>10759.729827221516</v>
      </c>
      <c r="K3790">
        <f t="shared" si="214"/>
        <v>1914.0401456874972</v>
      </c>
    </row>
    <row r="3791" spans="1:11">
      <c r="A3791" s="862">
        <v>44194</v>
      </c>
      <c r="B3791">
        <v>26634.608489999999</v>
      </c>
      <c r="C3791">
        <v>65345.253819999998</v>
      </c>
      <c r="D3791">
        <v>3.0069089500000001</v>
      </c>
      <c r="E3791">
        <f>LN(D3791/参数实验室!$E$53)/参数实验室!$E$55</f>
        <v>0.60583694580489966</v>
      </c>
      <c r="F3791">
        <f t="shared" si="215"/>
        <v>2.4533964463766744</v>
      </c>
      <c r="G3791">
        <f>LN(F3791/参数实验室!$E$58)/参数实验室!$E$59</f>
        <v>0.28051250171200443</v>
      </c>
      <c r="H3791">
        <f>INDEX(神经网络!$F$10:$BN$70,MATCH(ROUND(G3791*2,1)/2,神经网络!$D$10:$D$70,0),MATCH(ROUND(E3791*2,1)/2,神经网络!$F$8:$BN$8,0))</f>
        <v>2.5164109558932193</v>
      </c>
      <c r="I3791">
        <f t="shared" si="212"/>
        <v>19966571.214448314</v>
      </c>
      <c r="J3791">
        <f t="shared" si="213"/>
        <v>10627.911292446366</v>
      </c>
      <c r="K3791">
        <f t="shared" si="214"/>
        <v>1878.6919334412646</v>
      </c>
    </row>
    <row r="3792" spans="1:11">
      <c r="A3792" s="862">
        <v>44195</v>
      </c>
      <c r="B3792">
        <v>28176.832289999998</v>
      </c>
      <c r="C3792">
        <v>62732.591390000001</v>
      </c>
      <c r="D3792">
        <v>3.14848763</v>
      </c>
      <c r="E3792">
        <f>LN(D3792/参数实验室!$E$53)/参数实验室!$E$55</f>
        <v>0.66011691580308418</v>
      </c>
      <c r="F3792">
        <f t="shared" si="215"/>
        <v>2.2263890683078627</v>
      </c>
      <c r="G3792">
        <f>LN(F3792/参数实验室!$E$58)/参数实验室!$E$59</f>
        <v>0.2295531903223248</v>
      </c>
      <c r="H3792">
        <f>INDEX(神经网络!$F$10:$BN$70,MATCH(ROUND(G3792*2,1)/2,神经网络!$D$10:$D$70,0),MATCH(ROUND(E3792*2,1)/2,神经网络!$F$8:$BN$8,0))</f>
        <v>2.5441359741772076</v>
      </c>
      <c r="I3792">
        <f t="shared" si="212"/>
        <v>22875855.374986179</v>
      </c>
      <c r="J3792">
        <f t="shared" si="213"/>
        <v>11243.2992657914</v>
      </c>
      <c r="K3792">
        <f t="shared" si="214"/>
        <v>2034.6212294275331</v>
      </c>
    </row>
    <row r="3793" spans="1:11">
      <c r="A3793" s="862">
        <v>44196</v>
      </c>
      <c r="B3793">
        <v>28815.548889999998</v>
      </c>
      <c r="C3793">
        <v>62141.497349999998</v>
      </c>
      <c r="D3793">
        <v>3.140996404</v>
      </c>
      <c r="E3793">
        <f>LN(D3793/参数实验室!$E$53)/参数实验室!$E$55</f>
        <v>0.65730657323561481</v>
      </c>
      <c r="F3793">
        <f t="shared" si="215"/>
        <v>2.1565265887253418</v>
      </c>
      <c r="G3793">
        <f>LN(F3793/参数实验室!$E$58)/参数实验室!$E$59</f>
        <v>0.21281971258697369</v>
      </c>
      <c r="H3793">
        <f>INDEX(神经网络!$F$10:$BN$70,MATCH(ROUND(G3793*2,1)/2,神经网络!$D$10:$D$70,0),MATCH(ROUND(E3793*2,1)/2,神经网络!$F$8:$BN$8,0))</f>
        <v>2.5163045992923223</v>
      </c>
      <c r="I3793">
        <f t="shared" si="212"/>
        <v>24195125.407781892</v>
      </c>
      <c r="J3793">
        <f t="shared" si="213"/>
        <v>11498.164035752694</v>
      </c>
      <c r="K3793">
        <f t="shared" si="214"/>
        <v>2104.259891626953</v>
      </c>
    </row>
    <row r="3794" spans="1:11">
      <c r="A3794" s="862">
        <v>44197</v>
      </c>
      <c r="B3794">
        <v>29232.196790000002</v>
      </c>
      <c r="C3794">
        <v>61388.264239999997</v>
      </c>
      <c r="D3794">
        <v>3.1459227740000002</v>
      </c>
      <c r="E3794">
        <f>LN(D3794/参数实验室!$E$53)/参数实验室!$E$55</f>
        <v>0.65915546042932172</v>
      </c>
      <c r="F3794">
        <f t="shared" si="215"/>
        <v>2.1000222693150525</v>
      </c>
      <c r="G3794">
        <f>LN(F3794/参数实验室!$E$58)/参数实验室!$E$59</f>
        <v>0.19888435619250974</v>
      </c>
      <c r="H3794">
        <f>INDEX(神经网络!$F$10:$BN$70,MATCH(ROUND(G3794*2,1)/2,神经网络!$D$10:$D$70,0),MATCH(ROUND(E3794*2,1)/2,神经网络!$F$8:$BN$8,0))</f>
        <v>2.5163045992923223</v>
      </c>
      <c r="I3794">
        <f t="shared" si="212"/>
        <v>25075430.855566125</v>
      </c>
      <c r="J3794">
        <f t="shared" si="213"/>
        <v>11664.417537209141</v>
      </c>
      <c r="K3794">
        <f t="shared" si="214"/>
        <v>2149.7370765043565</v>
      </c>
    </row>
    <row r="3795" spans="1:11">
      <c r="A3795" s="862">
        <v>44198</v>
      </c>
      <c r="B3795">
        <v>31633.862850000001</v>
      </c>
      <c r="C3795">
        <v>61651.160989999997</v>
      </c>
      <c r="D3795">
        <v>3.3618382599999999</v>
      </c>
      <c r="E3795">
        <f>LN(D3795/参数实验室!$E$53)/参数实验室!$E$55</f>
        <v>0.73746826953215228</v>
      </c>
      <c r="F3795">
        <f t="shared" si="215"/>
        <v>1.9488976506705691</v>
      </c>
      <c r="G3795">
        <f>LN(F3795/参数实验室!$E$58)/参数实验室!$E$59</f>
        <v>0.15968613388813058</v>
      </c>
      <c r="H3795">
        <f>INDEX(神经网络!$F$10:$BN$70,MATCH(ROUND(G3795*2,1)/2,神经网络!$D$10:$D$70,0),MATCH(ROUND(E3795*2,1)/2,神经网络!$F$8:$BN$8,0))</f>
        <v>2.59431699343788</v>
      </c>
      <c r="I3795">
        <f t="shared" si="212"/>
        <v>30259404.470623225</v>
      </c>
      <c r="J3795">
        <f t="shared" si="213"/>
        <v>12622.745640636771</v>
      </c>
      <c r="K3795">
        <f t="shared" si="214"/>
        <v>2397.2125662746657</v>
      </c>
    </row>
    <row r="3796" spans="1:11">
      <c r="A3796" s="862">
        <v>44199</v>
      </c>
      <c r="B3796">
        <v>33620.657460000002</v>
      </c>
      <c r="C3796">
        <v>61073.229520000001</v>
      </c>
      <c r="D3796">
        <v>3.4336047399999998</v>
      </c>
      <c r="E3796">
        <f>LN(D3796/参数实验室!$E$53)/参数实验室!$E$55</f>
        <v>0.76238787684619347</v>
      </c>
      <c r="F3796">
        <f t="shared" si="215"/>
        <v>1.8165388226765509</v>
      </c>
      <c r="G3796">
        <f>LN(F3796/参数实验室!$E$58)/参数实验室!$E$59</f>
        <v>0.12277264481689298</v>
      </c>
      <c r="H3796">
        <f>INDEX(神经网络!$F$10:$BN$70,MATCH(ROUND(G3796*2,1)/2,神经网络!$D$10:$D$70,0),MATCH(ROUND(E3796*2,1)/2,神经网络!$F$8:$BN$8,0))</f>
        <v>2.5711943881352806</v>
      </c>
      <c r="I3796">
        <f t="shared" si="212"/>
        <v>35189827.265924089</v>
      </c>
      <c r="J3796">
        <f t="shared" si="213"/>
        <v>13415.529093012969</v>
      </c>
      <c r="K3796">
        <f t="shared" si="214"/>
        <v>2623.066673102855</v>
      </c>
    </row>
    <row r="3797" spans="1:11">
      <c r="A3797" s="862">
        <v>44200</v>
      </c>
      <c r="B3797">
        <v>31765.754830000002</v>
      </c>
      <c r="C3797">
        <v>59889.216500000002</v>
      </c>
      <c r="D3797">
        <v>3.2392637</v>
      </c>
      <c r="E3797">
        <f>LN(D3797/参数实验室!$E$53)/参数实验室!$E$55</f>
        <v>0.6936500224049289</v>
      </c>
      <c r="F3797">
        <f t="shared" si="215"/>
        <v>1.8853390017176557</v>
      </c>
      <c r="G3797">
        <f>LN(F3797/参数实验室!$E$58)/参数实验室!$E$59</f>
        <v>0.14228393735605777</v>
      </c>
      <c r="H3797">
        <f>INDEX(神经网络!$F$10:$BN$70,MATCH(ROUND(G3797*2,1)/2,神经网络!$D$10:$D$70,0),MATCH(ROUND(E3797*2,1)/2,神经网络!$F$8:$BN$8,0))</f>
        <v>2.5439662792716224</v>
      </c>
      <c r="I3797">
        <f t="shared" si="212"/>
        <v>30197914.796085689</v>
      </c>
      <c r="J3797">
        <f t="shared" si="213"/>
        <v>12675.374019392606</v>
      </c>
      <c r="K3797">
        <f t="shared" si="214"/>
        <v>2382.4081837651961</v>
      </c>
    </row>
    <row r="3798" spans="1:11">
      <c r="A3798" s="862">
        <v>44201</v>
      </c>
      <c r="B3798">
        <v>32105.602149999999</v>
      </c>
      <c r="C3798">
        <v>59052.951809999999</v>
      </c>
      <c r="D3798">
        <v>3.4078157400000002</v>
      </c>
      <c r="E3798">
        <f>LN(D3798/参数实验室!$E$53)/参数实验室!$E$55</f>
        <v>0.75349358344482376</v>
      </c>
      <c r="F3798">
        <f t="shared" si="215"/>
        <v>1.8393348155907427</v>
      </c>
      <c r="G3798">
        <f>LN(F3798/参数实验室!$E$58)/参数实验室!$E$59</f>
        <v>0.12931812493922121</v>
      </c>
      <c r="H3798">
        <f>INDEX(神经网络!$F$10:$BN$70,MATCH(ROUND(G3798*2,1)/2,神经网络!$D$10:$D$70,0),MATCH(ROUND(E3798*2,1)/2,神经网络!$F$8:$BN$8,0))</f>
        <v>2.59431699343788</v>
      </c>
      <c r="I3798">
        <f t="shared" si="212"/>
        <v>31019803.431990333</v>
      </c>
      <c r="J3798">
        <f t="shared" si="213"/>
        <v>12810.982063764337</v>
      </c>
      <c r="K3798">
        <f t="shared" si="214"/>
        <v>2421.3446929825436</v>
      </c>
    </row>
    <row r="3799" spans="1:11">
      <c r="A3799" s="862">
        <v>44202</v>
      </c>
      <c r="B3799">
        <v>34600.631840000002</v>
      </c>
      <c r="C3799">
        <v>57999.07187</v>
      </c>
      <c r="D3799">
        <v>3.6009570800000001</v>
      </c>
      <c r="E3799">
        <f>LN(D3799/参数实验室!$E$53)/参数实验室!$E$55</f>
        <v>0.81853116784241486</v>
      </c>
      <c r="F3799">
        <f t="shared" si="215"/>
        <v>1.6762431431367757</v>
      </c>
      <c r="G3799">
        <f>LN(F3799/参数实验室!$E$58)/参数实验室!$E$59</f>
        <v>8.0585989690533974E-2</v>
      </c>
      <c r="H3799">
        <f>INDEX(神经网络!$F$10:$BN$70,MATCH(ROUND(G3799*2,1)/2,神经网络!$D$10:$D$70,0),MATCH(ROUND(E3799*2,1)/2,神经网络!$F$8:$BN$8,0))</f>
        <v>2.6187829798794087</v>
      </c>
      <c r="I3799">
        <f t="shared" ref="I3799:I3862" si="216">I3798*(1+(B3799-B3798)/B3798*H3798)</f>
        <v>37273790.518000707</v>
      </c>
      <c r="J3799">
        <f t="shared" ref="J3799:J3862" si="217">J3798*B3799/B3798</f>
        <v>13806.564718087784</v>
      </c>
      <c r="K3799">
        <f t="shared" ref="K3799:K3862" si="218">I3799/J3799</f>
        <v>2699.715047086901</v>
      </c>
    </row>
    <row r="3800" spans="1:11">
      <c r="A3800" s="862">
        <v>44203</v>
      </c>
      <c r="B3800">
        <v>38948.593009999997</v>
      </c>
      <c r="C3800">
        <v>57083.997089999997</v>
      </c>
      <c r="D3800">
        <v>3.7420470730000002</v>
      </c>
      <c r="E3800">
        <f>LN(D3800/参数实验室!$E$53)/参数实验室!$E$55</f>
        <v>0.86387279146857388</v>
      </c>
      <c r="F3800">
        <f t="shared" si="215"/>
        <v>1.4656241131828243</v>
      </c>
      <c r="G3800">
        <f>LN(F3800/参数实验室!$E$58)/参数实验室!$E$59</f>
        <v>1.0111791742038745E-2</v>
      </c>
      <c r="H3800">
        <f>INDEX(神经网络!$F$10:$BN$70,MATCH(ROUND(G3800*2,1)/2,神经网络!$D$10:$D$70,0),MATCH(ROUND(E3800*2,1)/2,神经网络!$F$8:$BN$8,0))</f>
        <v>2.6181619945211434</v>
      </c>
      <c r="I3800">
        <f t="shared" si="216"/>
        <v>49539839.572867751</v>
      </c>
      <c r="J3800">
        <f t="shared" si="217"/>
        <v>15541.51590519124</v>
      </c>
      <c r="K3800">
        <f t="shared" si="218"/>
        <v>3187.5809203605586</v>
      </c>
    </row>
    <row r="3801" spans="1:11">
      <c r="A3801" s="862">
        <v>44204</v>
      </c>
      <c r="B3801">
        <v>40720.060219999999</v>
      </c>
      <c r="C3801">
        <v>56750.976089999996</v>
      </c>
      <c r="D3801">
        <v>3.7886387400000001</v>
      </c>
      <c r="E3801">
        <f>LN(D3801/参数实验室!$E$53)/参数实验室!$E$55</f>
        <v>0.87847102939843402</v>
      </c>
      <c r="F3801">
        <f t="shared" si="215"/>
        <v>1.3936859568328015</v>
      </c>
      <c r="G3801">
        <f>LN(F3801/参数实验室!$E$58)/参数实验室!$E$59</f>
        <v>-1.6303672764162013E-2</v>
      </c>
      <c r="H3801">
        <f>INDEX(神经网络!$F$10:$BN$70,MATCH(ROUND(G3801*2,1)/2,神经网络!$D$10:$D$70,0),MATCH(ROUND(E3801*2,1)/2,神经网络!$F$8:$BN$8,0))</f>
        <v>2.6602825776629127</v>
      </c>
      <c r="I3801">
        <f t="shared" si="216"/>
        <v>55439030.527803242</v>
      </c>
      <c r="J3801">
        <f t="shared" si="217"/>
        <v>16248.378045568716</v>
      </c>
      <c r="K3801">
        <f t="shared" si="218"/>
        <v>3411.9732057146875</v>
      </c>
    </row>
    <row r="3802" spans="1:11">
      <c r="A3802" s="862">
        <v>44205</v>
      </c>
      <c r="B3802">
        <v>40687.726820000003</v>
      </c>
      <c r="C3802">
        <v>56420.033969999997</v>
      </c>
      <c r="D3802">
        <v>3.6883279</v>
      </c>
      <c r="E3802">
        <f>LN(D3802/参数实验室!$E$53)/参数实验室!$E$55</f>
        <v>0.84681403654802556</v>
      </c>
      <c r="F3802">
        <f t="shared" si="215"/>
        <v>1.386659771375254</v>
      </c>
      <c r="G3802">
        <f>LN(F3802/参数实验室!$E$58)/参数实验室!$E$59</f>
        <v>-1.8956385811759863E-2</v>
      </c>
      <c r="H3802">
        <f>INDEX(神经网络!$F$10:$BN$70,MATCH(ROUND(G3802*2,1)/2,神经网络!$D$10:$D$70,0),MATCH(ROUND(E3802*2,1)/2,神经网络!$F$8:$BN$8,0))</f>
        <v>2.6181619945211434</v>
      </c>
      <c r="I3802">
        <f t="shared" si="216"/>
        <v>55321922.582629442</v>
      </c>
      <c r="J3802">
        <f t="shared" si="217"/>
        <v>16235.476166154489</v>
      </c>
      <c r="K3802">
        <f t="shared" si="218"/>
        <v>3407.4715158621007</v>
      </c>
    </row>
    <row r="3803" spans="1:11">
      <c r="A3803" s="862">
        <v>44206</v>
      </c>
      <c r="B3803">
        <v>39740.062180000001</v>
      </c>
      <c r="C3803">
        <v>55648.10037</v>
      </c>
      <c r="D3803">
        <v>3.47615243</v>
      </c>
      <c r="E3803">
        <f>LN(D3803/参数实验室!$E$53)/参数实验室!$E$55</f>
        <v>0.77691701542337721</v>
      </c>
      <c r="F3803">
        <f t="shared" si="215"/>
        <v>1.4003022974132648</v>
      </c>
      <c r="G3803">
        <f>LN(F3803/参数实验室!$E$58)/参数实验室!$E$59</f>
        <v>-1.3817893097797023E-2</v>
      </c>
      <c r="H3803">
        <f>INDEX(神经网络!$F$10:$BN$70,MATCH(ROUND(G3803*2,1)/2,神经网络!$D$10:$D$70,0),MATCH(ROUND(E3803*2,1)/2,神经网络!$F$8:$BN$8,0))</f>
        <v>2.5705929572020438</v>
      </c>
      <c r="I3803">
        <f t="shared" si="216"/>
        <v>51948389.075164631</v>
      </c>
      <c r="J3803">
        <f t="shared" si="217"/>
        <v>15857.332979529852</v>
      </c>
      <c r="K3803">
        <f t="shared" si="218"/>
        <v>3275.9852581909286</v>
      </c>
    </row>
    <row r="3804" spans="1:11">
      <c r="A3804" s="862">
        <v>44207</v>
      </c>
      <c r="B3804">
        <v>31738.069159999999</v>
      </c>
      <c r="C3804">
        <v>54853.793989999998</v>
      </c>
      <c r="D3804">
        <v>3.1772325399999999</v>
      </c>
      <c r="E3804">
        <f>LN(D3804/参数实验室!$E$53)/参数实验室!$E$55</f>
        <v>0.67083889949154996</v>
      </c>
      <c r="F3804">
        <f t="shared" si="215"/>
        <v>1.7283280124404392</v>
      </c>
      <c r="G3804">
        <f>LN(F3804/参数实验室!$E$58)/参数实验室!$E$59</f>
        <v>9.6646213416232418E-2</v>
      </c>
      <c r="H3804">
        <f>INDEX(神经网络!$F$10:$BN$70,MATCH(ROUND(G3804*2,1)/2,神经网络!$D$10:$D$70,0),MATCH(ROUND(E3804*2,1)/2,神经网络!$F$8:$BN$8,0))</f>
        <v>2.4561714783637325</v>
      </c>
      <c r="I3804">
        <f t="shared" si="216"/>
        <v>25059365.999491896</v>
      </c>
      <c r="J3804">
        <f t="shared" si="217"/>
        <v>12664.326706835245</v>
      </c>
      <c r="K3804">
        <f t="shared" si="218"/>
        <v>1978.7365392245249</v>
      </c>
    </row>
    <row r="3805" spans="1:11">
      <c r="A3805" s="862">
        <v>44208</v>
      </c>
      <c r="B3805">
        <v>33911.177069999998</v>
      </c>
      <c r="C3805">
        <v>55152.849340000001</v>
      </c>
      <c r="D3805">
        <v>3.024579235</v>
      </c>
      <c r="E3805">
        <f>LN(D3805/参数实验室!$E$53)/参数实验室!$E$55</f>
        <v>0.61274954682590033</v>
      </c>
      <c r="F3805">
        <f t="shared" si="215"/>
        <v>1.626391476360511</v>
      </c>
      <c r="G3805">
        <f>LN(F3805/参数实验室!$E$58)/参数实验室!$E$59</f>
        <v>6.4739952014851304E-2</v>
      </c>
      <c r="H3805">
        <f>INDEX(神经网络!$F$10:$BN$70,MATCH(ROUND(G3805*2,1)/2,神经网络!$D$10:$D$70,0),MATCH(ROUND(E3805*2,1)/2,神经网络!$F$8:$BN$8,0))</f>
        <v>2.3543646720762794</v>
      </c>
      <c r="I3805">
        <f t="shared" si="216"/>
        <v>29273705.837574437</v>
      </c>
      <c r="J3805">
        <f t="shared" si="217"/>
        <v>13531.454080044608</v>
      </c>
      <c r="K3805">
        <f t="shared" si="218"/>
        <v>2163.3821217148848</v>
      </c>
    </row>
    <row r="3806" spans="1:11">
      <c r="A3806" s="862">
        <v>44209</v>
      </c>
      <c r="B3806">
        <v>34740.332840000003</v>
      </c>
      <c r="C3806">
        <v>54907.524389999999</v>
      </c>
      <c r="D3806">
        <v>3.3189327159999999</v>
      </c>
      <c r="E3806">
        <f>LN(D3806/参数实验室!$E$53)/参数实验室!$E$55</f>
        <v>0.72231473385977651</v>
      </c>
      <c r="F3806">
        <f t="shared" si="215"/>
        <v>1.58051232965677</v>
      </c>
      <c r="G3806">
        <f>LN(F3806/参数实验室!$E$58)/参数实验室!$E$59</f>
        <v>4.9721416926501678E-2</v>
      </c>
      <c r="H3806">
        <f>INDEX(神经网络!$F$10:$BN$70,MATCH(ROUND(G3806*2,1)/2,神经网络!$D$10:$D$70,0),MATCH(ROUND(E3806*2,1)/2,神经网络!$F$8:$BN$8,0))</f>
        <v>2.4884478191479849</v>
      </c>
      <c r="I3806">
        <f t="shared" si="216"/>
        <v>30958879.642223001</v>
      </c>
      <c r="J3806">
        <f t="shared" si="217"/>
        <v>13862.309101791547</v>
      </c>
      <c r="K3806">
        <f t="shared" si="218"/>
        <v>2233.3133257158374</v>
      </c>
    </row>
    <row r="3807" spans="1:11">
      <c r="A3807" s="862">
        <v>44210</v>
      </c>
      <c r="B3807">
        <v>39541.591529999998</v>
      </c>
      <c r="C3807">
        <v>54663.387340000001</v>
      </c>
      <c r="D3807">
        <v>3.4396857199999999</v>
      </c>
      <c r="E3807">
        <f>LN(D3807/参数实验室!$E$53)/参数实验室!$E$55</f>
        <v>0.76447539454825764</v>
      </c>
      <c r="F3807">
        <f t="shared" si="215"/>
        <v>1.382427596484759</v>
      </c>
      <c r="G3807">
        <f>LN(F3807/参数实验室!$E$58)/参数实验室!$E$59</f>
        <v>-2.0560723657972717E-2</v>
      </c>
      <c r="H3807">
        <f>INDEX(神经网络!$F$10:$BN$70,MATCH(ROUND(G3807*2,1)/2,神经网络!$D$10:$D$70,0),MATCH(ROUND(E3807*2,1)/2,神经网络!$F$8:$BN$8,0))</f>
        <v>2.5154781794161103</v>
      </c>
      <c r="I3807">
        <f t="shared" si="216"/>
        <v>41606067.219899356</v>
      </c>
      <c r="J3807">
        <f t="shared" si="217"/>
        <v>15778.137955388756</v>
      </c>
      <c r="K3807">
        <f t="shared" si="218"/>
        <v>2636.9440638392634</v>
      </c>
    </row>
    <row r="3808" spans="1:11">
      <c r="A3808" s="862">
        <v>44211</v>
      </c>
      <c r="B3808">
        <v>35752.316229999997</v>
      </c>
      <c r="C3808">
        <v>54242.676520000001</v>
      </c>
      <c r="D3808">
        <v>3.2169186299999999</v>
      </c>
      <c r="E3808">
        <f>LN(D3808/参数实验室!$E$53)/参数实验室!$E$55</f>
        <v>0.68548365635991115</v>
      </c>
      <c r="F3808">
        <f t="shared" si="215"/>
        <v>1.5171793673743752</v>
      </c>
      <c r="G3808">
        <f>LN(F3808/参数实验室!$E$58)/参数实验室!$E$59</f>
        <v>2.8256921863750856E-2</v>
      </c>
      <c r="H3808">
        <f>INDEX(神经网络!$F$10:$BN$70,MATCH(ROUND(G3808*2,1)/2,神经网络!$D$10:$D$70,0),MATCH(ROUND(E3808*2,1)/2,神经网络!$F$8:$BN$8,0))</f>
        <v>2.4884478191479849</v>
      </c>
      <c r="I3808">
        <f t="shared" si="216"/>
        <v>31576568.338572551</v>
      </c>
      <c r="J3808">
        <f t="shared" si="217"/>
        <v>14266.117166114595</v>
      </c>
      <c r="K3808">
        <f t="shared" si="218"/>
        <v>2213.3961168897713</v>
      </c>
    </row>
    <row r="3809" spans="1:11">
      <c r="A3809" s="862">
        <v>44212</v>
      </c>
      <c r="B3809">
        <v>37467.61161</v>
      </c>
      <c r="C3809">
        <v>53614.86922</v>
      </c>
      <c r="D3809">
        <v>3.16002808</v>
      </c>
      <c r="E3809">
        <f>LN(D3809/参数实验室!$E$53)/参数实验室!$E$55</f>
        <v>0.66443327138899799</v>
      </c>
      <c r="F3809">
        <f t="shared" si="215"/>
        <v>1.4309657572539356</v>
      </c>
      <c r="G3809">
        <f>LN(F3809/参数实验室!$E$58)/参数实验室!$E$59</f>
        <v>-2.4488034536229303E-3</v>
      </c>
      <c r="H3809">
        <f>INDEX(神经网络!$F$10:$BN$70,MATCH(ROUND(G3809*2,1)/2,神经网络!$D$10:$D$70,0),MATCH(ROUND(E3809*2,1)/2,神经网络!$F$8:$BN$8,0))</f>
        <v>2.3924000667552936</v>
      </c>
      <c r="I3809">
        <f t="shared" si="216"/>
        <v>35346454.216511324</v>
      </c>
      <c r="J3809">
        <f t="shared" si="217"/>
        <v>14950.565264753912</v>
      </c>
      <c r="K3809">
        <f t="shared" si="218"/>
        <v>2364.221926768274</v>
      </c>
    </row>
    <row r="3810" spans="1:11">
      <c r="A3810" s="862">
        <v>44213</v>
      </c>
      <c r="B3810">
        <v>35780.184229999999</v>
      </c>
      <c r="C3810">
        <v>54473.22466</v>
      </c>
      <c r="D3810">
        <v>3.14208979</v>
      </c>
      <c r="E3810">
        <f>LN(D3810/参数实验室!$E$53)/参数实验室!$E$55</f>
        <v>0.65771717581326716</v>
      </c>
      <c r="F3810">
        <f t="shared" si="215"/>
        <v>1.5224411453512519</v>
      </c>
      <c r="G3810">
        <f>LN(F3810/参数实验室!$E$58)/参数实验室!$E$59</f>
        <v>3.0074035672480792E-2</v>
      </c>
      <c r="H3810">
        <f>INDEX(神经网络!$F$10:$BN$70,MATCH(ROUND(G3810*2,1)/2,神经网络!$D$10:$D$70,0),MATCH(ROUND(E3810*2,1)/2,神经网络!$F$8:$BN$8,0))</f>
        <v>2.4251954344198521</v>
      </c>
      <c r="I3810">
        <f t="shared" si="216"/>
        <v>31537999.975719243</v>
      </c>
      <c r="J3810">
        <f t="shared" si="217"/>
        <v>14277.237233151027</v>
      </c>
      <c r="K3810">
        <f t="shared" si="218"/>
        <v>2208.9707876037523</v>
      </c>
    </row>
    <row r="3811" spans="1:11">
      <c r="A3811" s="862">
        <v>44214</v>
      </c>
      <c r="B3811">
        <v>36533.219270000001</v>
      </c>
      <c r="C3811">
        <v>54950.062530000003</v>
      </c>
      <c r="D3811">
        <v>3.1678973400000001</v>
      </c>
      <c r="E3811">
        <f>LN(D3811/参数实验室!$E$53)/参数实验室!$E$55</f>
        <v>0.66736749996541611</v>
      </c>
      <c r="F3811">
        <f t="shared" si="215"/>
        <v>1.5041122471000898</v>
      </c>
      <c r="G3811">
        <f>LN(F3811/参数实验室!$E$58)/参数实验室!$E$59</f>
        <v>2.3716894255452557E-2</v>
      </c>
      <c r="H3811">
        <f>INDEX(神经网络!$F$10:$BN$70,MATCH(ROUND(G3811*2,1)/2,神经网络!$D$10:$D$70,0),MATCH(ROUND(E3811*2,1)/2,神经网络!$F$8:$BN$8,0))</f>
        <v>2.3924000667552936</v>
      </c>
      <c r="I3811">
        <f t="shared" si="216"/>
        <v>33147731.700329997</v>
      </c>
      <c r="J3811">
        <f t="shared" si="217"/>
        <v>14577.718075894732</v>
      </c>
      <c r="K3811">
        <f t="shared" si="218"/>
        <v>2273.8628589025925</v>
      </c>
    </row>
    <row r="3812" spans="1:11">
      <c r="A3812" s="862">
        <v>44215</v>
      </c>
      <c r="B3812">
        <v>37346.279779999997</v>
      </c>
      <c r="C3812">
        <v>55031.336349999998</v>
      </c>
      <c r="D3812">
        <v>3.12779915</v>
      </c>
      <c r="E3812">
        <f>LN(D3812/参数实验室!$E$53)/参数实验室!$E$55</f>
        <v>0.65233926298110967</v>
      </c>
      <c r="F3812">
        <f t="shared" si="215"/>
        <v>1.4735426573725519</v>
      </c>
      <c r="G3812">
        <f>LN(F3812/参数实验室!$E$58)/参数实验室!$E$59</f>
        <v>1.2939865351543497E-2</v>
      </c>
      <c r="H3812">
        <f>INDEX(神经网络!$F$10:$BN$70,MATCH(ROUND(G3812*2,1)/2,神经网络!$D$10:$D$70,0),MATCH(ROUND(E3812*2,1)/2,神经网络!$F$8:$BN$8,0))</f>
        <v>2.3924000667552936</v>
      </c>
      <c r="I3812">
        <f t="shared" si="216"/>
        <v>34912641.625568159</v>
      </c>
      <c r="J3812">
        <f t="shared" si="217"/>
        <v>14902.150664378829</v>
      </c>
      <c r="K3812">
        <f t="shared" si="218"/>
        <v>2342.7921520764889</v>
      </c>
    </row>
    <row r="3813" spans="1:11">
      <c r="A3813" s="862">
        <v>44216</v>
      </c>
      <c r="B3813">
        <v>34170.420550000003</v>
      </c>
      <c r="C3813">
        <v>54858.430480000003</v>
      </c>
      <c r="D3813">
        <v>3.0564083200000001</v>
      </c>
      <c r="E3813">
        <f>LN(D3813/参数实验室!$E$53)/参数实验室!$E$55</f>
        <v>0.62509978068791183</v>
      </c>
      <c r="F3813">
        <f t="shared" si="215"/>
        <v>1.605436210529753</v>
      </c>
      <c r="G3813">
        <f>LN(F3813/参数实验室!$E$58)/参数实验室!$E$59</f>
        <v>5.7933518504595327E-2</v>
      </c>
      <c r="H3813">
        <f>INDEX(神经网络!$F$10:$BN$70,MATCH(ROUND(G3813*2,1)/2,神经网络!$D$10:$D$70,0),MATCH(ROUND(E3813*2,1)/2,神经网络!$F$8:$BN$8,0))</f>
        <v>2.4251954344198521</v>
      </c>
      <c r="I3813">
        <f t="shared" si="216"/>
        <v>27809828.084360611</v>
      </c>
      <c r="J3813">
        <f t="shared" si="217"/>
        <v>13634.899066278203</v>
      </c>
      <c r="K3813">
        <f t="shared" si="218"/>
        <v>2039.6064502699403</v>
      </c>
    </row>
    <row r="3814" spans="1:11">
      <c r="A3814" s="862">
        <v>44217</v>
      </c>
      <c r="B3814">
        <v>31361.22984</v>
      </c>
      <c r="C3814">
        <v>55375.329949999999</v>
      </c>
      <c r="D3814">
        <v>2.671999725</v>
      </c>
      <c r="E3814">
        <f>LN(D3814/参数实验室!$E$53)/参数实验室!$E$55</f>
        <v>0.46652522780221023</v>
      </c>
      <c r="F3814">
        <f t="shared" si="215"/>
        <v>1.7657257139632634</v>
      </c>
      <c r="G3814">
        <f>LN(F3814/参数实验室!$E$58)/参数实验室!$E$59</f>
        <v>0.10788192183482191</v>
      </c>
      <c r="H3814">
        <f>INDEX(神经网络!$F$10:$BN$70,MATCH(ROUND(G3814*2,1)/2,神经网络!$D$10:$D$70,0),MATCH(ROUND(E3814*2,1)/2,神经网络!$F$8:$BN$8,0))</f>
        <v>2.1574148773940998</v>
      </c>
      <c r="I3814">
        <f t="shared" si="216"/>
        <v>22265154.991496723</v>
      </c>
      <c r="J3814">
        <f t="shared" si="217"/>
        <v>12513.957878775715</v>
      </c>
      <c r="K3814">
        <f t="shared" si="218"/>
        <v>1779.225662031316</v>
      </c>
    </row>
    <row r="3815" spans="1:11">
      <c r="A3815" s="862">
        <v>44218</v>
      </c>
      <c r="B3815">
        <v>32389.872869999999</v>
      </c>
      <c r="C3815">
        <v>55862.357680000001</v>
      </c>
      <c r="D3815">
        <v>2.8357064699999999</v>
      </c>
      <c r="E3815">
        <f>LN(D3815/参数实验室!$E$53)/参数实验室!$E$55</f>
        <v>0.53667801470845633</v>
      </c>
      <c r="F3815">
        <f t="shared" si="215"/>
        <v>1.7246859197073472</v>
      </c>
      <c r="G3815">
        <f>LN(F3815/参数实验室!$E$58)/参数实验室!$E$59</f>
        <v>9.5539025410225992E-2</v>
      </c>
      <c r="H3815">
        <f>INDEX(神经网络!$F$10:$BN$70,MATCH(ROUND(G3815*2,1)/2,神经网络!$D$10:$D$70,0),MATCH(ROUND(E3815*2,1)/2,神经网络!$F$8:$BN$8,0))</f>
        <v>2.3211237946113084</v>
      </c>
      <c r="I3815">
        <f t="shared" si="216"/>
        <v>23840700.653557349</v>
      </c>
      <c r="J3815">
        <f t="shared" si="217"/>
        <v>12924.413578867488</v>
      </c>
      <c r="K3815">
        <f t="shared" si="218"/>
        <v>1844.6253292713345</v>
      </c>
    </row>
    <row r="3816" spans="1:11">
      <c r="A3816" s="862">
        <v>44219</v>
      </c>
      <c r="B3816">
        <v>31929.40827</v>
      </c>
      <c r="C3816">
        <v>54774.95276</v>
      </c>
      <c r="D3816">
        <v>2.7508041799999998</v>
      </c>
      <c r="E3816">
        <f>LN(D3816/参数实验室!$E$53)/参数实验室!$E$55</f>
        <v>0.50081610696848444</v>
      </c>
      <c r="F3816">
        <f t="shared" si="215"/>
        <v>1.7155016559284328</v>
      </c>
      <c r="G3816">
        <f>LN(F3816/参数实验室!$E$58)/参数实验室!$E$59</f>
        <v>9.2736614597859465E-2</v>
      </c>
      <c r="H3816">
        <f>INDEX(神经网络!$F$10:$BN$70,MATCH(ROUND(G3816*2,1)/2,神经网络!$D$10:$D$70,0),MATCH(ROUND(E3816*2,1)/2,神经网络!$F$8:$BN$8,0))</f>
        <v>2.2407146315206568</v>
      </c>
      <c r="I3816">
        <f t="shared" si="216"/>
        <v>23054009.398100648</v>
      </c>
      <c r="J3816">
        <f t="shared" si="217"/>
        <v>12740.676058417388</v>
      </c>
      <c r="K3816">
        <f t="shared" si="218"/>
        <v>1809.4808542651506</v>
      </c>
    </row>
    <row r="3817" spans="1:11">
      <c r="A3817" s="862">
        <v>44220</v>
      </c>
      <c r="B3817">
        <v>31982.338240000001</v>
      </c>
      <c r="C3817">
        <v>54963.862459999997</v>
      </c>
      <c r="D3817">
        <v>2.7637703180000002</v>
      </c>
      <c r="E3817">
        <f>LN(D3817/参数实验室!$E$53)/参数实验室!$E$55</f>
        <v>0.50636390455896529</v>
      </c>
      <c r="F3817">
        <f t="shared" si="215"/>
        <v>1.7185692317911023</v>
      </c>
      <c r="G3817">
        <f>LN(F3817/参数实验室!$E$58)/参数实验室!$E$59</f>
        <v>9.3674294730192731E-2</v>
      </c>
      <c r="H3817">
        <f>INDEX(神经网络!$F$10:$BN$70,MATCH(ROUND(G3817*2,1)/2,神经网络!$D$10:$D$70,0),MATCH(ROUND(E3817*2,1)/2,神经网络!$F$8:$BN$8,0))</f>
        <v>2.2407146315206568</v>
      </c>
      <c r="I3817">
        <f t="shared" si="216"/>
        <v>23139642.917595301</v>
      </c>
      <c r="J3817">
        <f t="shared" si="217"/>
        <v>12761.796512509403</v>
      </c>
      <c r="K3817">
        <f t="shared" si="218"/>
        <v>1813.1963548324327</v>
      </c>
    </row>
    <row r="3818" spans="1:11">
      <c r="A3818" s="862">
        <v>44221</v>
      </c>
      <c r="B3818">
        <v>34514.815909999998</v>
      </c>
      <c r="C3818">
        <v>54863.463510000001</v>
      </c>
      <c r="D3818">
        <v>2.7771916920000002</v>
      </c>
      <c r="E3818">
        <f>LN(D3818/参数实验室!$E$53)/参数实验室!$E$55</f>
        <v>0.51207913612091527</v>
      </c>
      <c r="F3818">
        <f t="shared" si="215"/>
        <v>1.5895626867331596</v>
      </c>
      <c r="G3818">
        <f>LN(F3818/参数实验室!$E$58)/参数实验室!$E$59</f>
        <v>5.2718273079049929E-2</v>
      </c>
      <c r="H3818">
        <f>INDEX(神经网络!$F$10:$BN$70,MATCH(ROUND(G3818*2,1)/2,神经网络!$D$10:$D$70,0),MATCH(ROUND(E3818*2,1)/2,神经网络!$F$8:$BN$8,0))</f>
        <v>2.2022131099294411</v>
      </c>
      <c r="I3818">
        <f t="shared" si="216"/>
        <v>27245261.643398236</v>
      </c>
      <c r="J3818">
        <f t="shared" si="217"/>
        <v>13772.321898567414</v>
      </c>
      <c r="K3818">
        <f t="shared" si="218"/>
        <v>1978.2620420912663</v>
      </c>
    </row>
    <row r="3819" spans="1:11">
      <c r="A3819" s="862">
        <v>44222</v>
      </c>
      <c r="B3819">
        <v>31756.354319999999</v>
      </c>
      <c r="C3819">
        <v>54405.511140000002</v>
      </c>
      <c r="D3819">
        <v>2.7916083700000001</v>
      </c>
      <c r="E3819">
        <f>LN(D3819/参数实验室!$E$53)/参数实验室!$E$55</f>
        <v>0.51818751151417064</v>
      </c>
      <c r="F3819">
        <f t="shared" si="215"/>
        <v>1.7132165295729704</v>
      </c>
      <c r="G3819">
        <f>LN(F3819/参数实验室!$E$58)/参数实验室!$E$59</f>
        <v>9.2037019052641139E-2</v>
      </c>
      <c r="H3819">
        <f>INDEX(神经网络!$F$10:$BN$70,MATCH(ROUND(G3819*2,1)/2,神经网络!$D$10:$D$70,0),MATCH(ROUND(E3819*2,1)/2,神经网络!$F$8:$BN$8,0))</f>
        <v>2.2407146315206568</v>
      </c>
      <c r="I3819">
        <f t="shared" si="216"/>
        <v>22450006.649668317</v>
      </c>
      <c r="J3819">
        <f t="shared" si="217"/>
        <v>12671.622967958108</v>
      </c>
      <c r="K3819">
        <f t="shared" si="218"/>
        <v>1771.6757124510536</v>
      </c>
    </row>
    <row r="3820" spans="1:11">
      <c r="A3820" s="862">
        <v>44223</v>
      </c>
      <c r="B3820">
        <v>30421.897659999999</v>
      </c>
      <c r="C3820">
        <v>55062.370439999999</v>
      </c>
      <c r="D3820">
        <v>2.5841669500000002</v>
      </c>
      <c r="E3820">
        <f>LN(D3820/参数实验室!$E$53)/参数实验室!$E$55</f>
        <v>0.42709320281494079</v>
      </c>
      <c r="F3820">
        <f t="shared" si="215"/>
        <v>1.8099584403111821</v>
      </c>
      <c r="G3820">
        <f>LN(F3820/参数实验室!$E$58)/参数实验室!$E$59</f>
        <v>0.12086791756658523</v>
      </c>
      <c r="H3820">
        <f>INDEX(神经网络!$F$10:$BN$70,MATCH(ROUND(G3820*2,1)/2,神经网络!$D$10:$D$70,0),MATCH(ROUND(E3820*2,1)/2,神经网络!$F$8:$BN$8,0))</f>
        <v>2.1574148773940998</v>
      </c>
      <c r="I3820">
        <f t="shared" si="216"/>
        <v>20336143.545275263</v>
      </c>
      <c r="J3820">
        <f t="shared" si="217"/>
        <v>12139.139563465074</v>
      </c>
      <c r="K3820">
        <f t="shared" si="218"/>
        <v>1675.254118214486</v>
      </c>
    </row>
    <row r="3821" spans="1:11">
      <c r="A3821" s="862">
        <v>44224</v>
      </c>
      <c r="B3821">
        <v>31936.67582</v>
      </c>
      <c r="C3821">
        <v>55325.94051</v>
      </c>
      <c r="D3821">
        <v>2.8353715099999999</v>
      </c>
      <c r="E3821">
        <f>LN(D3821/参数实验室!$E$53)/参数实验室!$E$55</f>
        <v>0.53653865138160595</v>
      </c>
      <c r="F3821">
        <f t="shared" si="215"/>
        <v>1.7323637820612727</v>
      </c>
      <c r="G3821">
        <f>LN(F3821/参数实验室!$E$58)/参数实验室!$E$59</f>
        <v>9.7870356500008929E-2</v>
      </c>
      <c r="H3821">
        <f>INDEX(神经网络!$F$10:$BN$70,MATCH(ROUND(G3821*2,1)/2,神经网络!$D$10:$D$70,0),MATCH(ROUND(E3821*2,1)/2,神经网络!$F$8:$BN$8,0))</f>
        <v>2.3211237946113084</v>
      </c>
      <c r="I3821">
        <f t="shared" si="216"/>
        <v>22520708.698817447</v>
      </c>
      <c r="J3821">
        <f t="shared" si="217"/>
        <v>12743.576002553695</v>
      </c>
      <c r="K3821">
        <f t="shared" si="218"/>
        <v>1767.2204955896607</v>
      </c>
    </row>
    <row r="3822" spans="1:11">
      <c r="A3822" s="862">
        <v>44225</v>
      </c>
      <c r="B3822">
        <v>37032.914660000002</v>
      </c>
      <c r="C3822">
        <v>56072.518380000001</v>
      </c>
      <c r="D3822">
        <v>2.8712764700000002</v>
      </c>
      <c r="E3822">
        <f>LN(D3822/参数实验室!$E$53)/参数实验室!$E$55</f>
        <v>0.55138433737591719</v>
      </c>
      <c r="F3822">
        <f t="shared" si="215"/>
        <v>1.514126524871267</v>
      </c>
      <c r="G3822">
        <f>LN(F3822/参数实验室!$E$58)/参数实验室!$E$59</f>
        <v>2.7199755527313497E-2</v>
      </c>
      <c r="H3822">
        <f>INDEX(神经网络!$F$10:$BN$70,MATCH(ROUND(G3822*2,1)/2,神经网络!$D$10:$D$70,0),MATCH(ROUND(E3822*2,1)/2,神经网络!$F$8:$BN$8,0))</f>
        <v>2.2826024161459335</v>
      </c>
      <c r="I3822">
        <f t="shared" si="216"/>
        <v>30862136.983421236</v>
      </c>
      <c r="J3822">
        <f t="shared" si="217"/>
        <v>14777.109716292161</v>
      </c>
      <c r="K3822">
        <f t="shared" si="218"/>
        <v>2088.5097002017178</v>
      </c>
    </row>
    <row r="3823" spans="1:11">
      <c r="A3823" s="862">
        <v>44226</v>
      </c>
      <c r="B3823">
        <v>34225.797639999997</v>
      </c>
      <c r="C3823">
        <v>57212.02102</v>
      </c>
      <c r="D3823">
        <v>2.8781880370000001</v>
      </c>
      <c r="E3823">
        <f>LN(D3823/参数实验室!$E$53)/参数实验室!$E$55</f>
        <v>0.55422075718754149</v>
      </c>
      <c r="F3823">
        <f t="shared" si="215"/>
        <v>1.6716051915510597</v>
      </c>
      <c r="G3823">
        <f>LN(F3823/参数实验室!$E$58)/参数实验室!$E$59</f>
        <v>7.9131772560426E-2</v>
      </c>
      <c r="H3823">
        <f>INDEX(神经网络!$F$10:$BN$70,MATCH(ROUND(G3823*2,1)/2,神经网络!$D$10:$D$70,0),MATCH(ROUND(E3823*2,1)/2,神经网络!$F$8:$BN$8,0))</f>
        <v>2.3211237946113084</v>
      </c>
      <c r="I3823">
        <f t="shared" si="216"/>
        <v>25522289.040788781</v>
      </c>
      <c r="J3823">
        <f t="shared" si="217"/>
        <v>13656.99598579458</v>
      </c>
      <c r="K3823">
        <f t="shared" si="218"/>
        <v>1868.8069519340834</v>
      </c>
    </row>
    <row r="3824" spans="1:11">
      <c r="A3824" s="862">
        <v>44227</v>
      </c>
      <c r="B3824">
        <v>32910.380669999999</v>
      </c>
      <c r="C3824">
        <v>57412.335440000003</v>
      </c>
      <c r="D3824">
        <v>2.7701296700000002</v>
      </c>
      <c r="E3824">
        <f>LN(D3824/参数实验室!$E$53)/参数实验室!$E$55</f>
        <v>0.50907536283264421</v>
      </c>
      <c r="F3824">
        <f t="shared" si="215"/>
        <v>1.744505358831512</v>
      </c>
      <c r="G3824">
        <f>LN(F3824/参数实验室!$E$58)/参数实验室!$E$59</f>
        <v>0.10153605762544257</v>
      </c>
      <c r="H3824">
        <f>INDEX(神经网络!$F$10:$BN$70,MATCH(ROUND(G3824*2,1)/2,神经网络!$D$10:$D$70,0),MATCH(ROUND(E3824*2,1)/2,神经网络!$F$8:$BN$8,0))</f>
        <v>2.2407146315206568</v>
      </c>
      <c r="I3824">
        <f t="shared" si="216"/>
        <v>23245473.80705696</v>
      </c>
      <c r="J3824">
        <f t="shared" si="217"/>
        <v>13132.109919795621</v>
      </c>
      <c r="K3824">
        <f t="shared" si="218"/>
        <v>1770.1248275432297</v>
      </c>
    </row>
    <row r="3825" spans="1:11">
      <c r="A3825" s="862">
        <v>44228</v>
      </c>
      <c r="B3825">
        <v>33286.102720000003</v>
      </c>
      <c r="C3825">
        <v>58666.123299999999</v>
      </c>
      <c r="D3825">
        <v>2.7984740609999998</v>
      </c>
      <c r="E3825">
        <f>LN(D3825/参数实验室!$E$53)/参数实验室!$E$55</f>
        <v>0.52108543847753086</v>
      </c>
      <c r="F3825">
        <f t="shared" si="215"/>
        <v>1.7624809907454373</v>
      </c>
      <c r="G3825">
        <f>LN(F3825/参数实验室!$E$58)/参数实验室!$E$59</f>
        <v>0.10691655516432839</v>
      </c>
      <c r="H3825">
        <f>INDEX(神经网络!$F$10:$BN$70,MATCH(ROUND(G3825*2,1)/2,神经网络!$D$10:$D$70,0),MATCH(ROUND(E3825*2,1)/2,神经网络!$F$8:$BN$8,0))</f>
        <v>2.2407146315206568</v>
      </c>
      <c r="I3825">
        <f t="shared" si="216"/>
        <v>23840120.119805541</v>
      </c>
      <c r="J3825">
        <f t="shared" si="217"/>
        <v>13282.032927656443</v>
      </c>
      <c r="K3825">
        <f t="shared" si="218"/>
        <v>1794.9149990559486</v>
      </c>
    </row>
    <row r="3826" spans="1:11">
      <c r="A3826" s="862">
        <v>44229</v>
      </c>
      <c r="B3826">
        <v>34631.834210000001</v>
      </c>
      <c r="C3826">
        <v>58873.727299999999</v>
      </c>
      <c r="D3826">
        <v>2.9524774100000002</v>
      </c>
      <c r="E3826">
        <f>LN(D3826/参数实验室!$E$53)/参数实验室!$E$55</f>
        <v>0.58428520613190327</v>
      </c>
      <c r="F3826">
        <f t="shared" si="215"/>
        <v>1.6999887139388103</v>
      </c>
      <c r="G3826">
        <f>LN(F3826/参数实验室!$E$58)/参数实验室!$E$59</f>
        <v>8.7968873846075435E-2</v>
      </c>
      <c r="H3826">
        <f>INDEX(神经网络!$F$10:$BN$70,MATCH(ROUND(G3826*2,1)/2,神经网络!$D$10:$D$70,0),MATCH(ROUND(E3826*2,1)/2,神经网络!$F$8:$BN$8,0))</f>
        <v>2.3929047602185154</v>
      </c>
      <c r="I3826">
        <f t="shared" si="216"/>
        <v>25999805.335267078</v>
      </c>
      <c r="J3826">
        <f t="shared" si="217"/>
        <v>13819.015286700371</v>
      </c>
      <c r="K3826">
        <f t="shared" si="218"/>
        <v>1881.4513766613807</v>
      </c>
    </row>
    <row r="3827" spans="1:11">
      <c r="A3827" s="862">
        <v>44230</v>
      </c>
      <c r="B3827">
        <v>36840.995139999999</v>
      </c>
      <c r="C3827">
        <v>59805.875220000002</v>
      </c>
      <c r="D3827">
        <v>3.1016142599999998</v>
      </c>
      <c r="E3827">
        <f>LN(D3827/参数实验室!$E$53)/参数实验室!$E$55</f>
        <v>0.64242118921423974</v>
      </c>
      <c r="F3827">
        <f t="shared" si="215"/>
        <v>1.6233512420804821</v>
      </c>
      <c r="G3827">
        <f>LN(F3827/参数实验室!$E$58)/参数实验室!$E$59</f>
        <v>6.3757917523162927E-2</v>
      </c>
      <c r="H3827">
        <f>INDEX(神经网络!$F$10:$BN$70,MATCH(ROUND(G3827*2,1)/2,神经网络!$D$10:$D$70,0),MATCH(ROUND(E3827*2,1)/2,神经网络!$F$8:$BN$8,0))</f>
        <v>2.4251954344198521</v>
      </c>
      <c r="I3827">
        <f t="shared" si="216"/>
        <v>29968497.101656009</v>
      </c>
      <c r="J3827">
        <f t="shared" si="217"/>
        <v>14700.528765811334</v>
      </c>
      <c r="K3827">
        <f t="shared" si="218"/>
        <v>2038.5999428369557</v>
      </c>
    </row>
    <row r="3828" spans="1:11">
      <c r="A3828" s="862">
        <v>44231</v>
      </c>
      <c r="B3828">
        <v>36629.155279999999</v>
      </c>
      <c r="C3828">
        <v>59694.591719999997</v>
      </c>
      <c r="D3828">
        <v>3.04623204</v>
      </c>
      <c r="E3828">
        <f>LN(D3828/参数实验室!$E$53)/参数实验室!$E$55</f>
        <v>0.62116525079233431</v>
      </c>
      <c r="F3828">
        <f t="shared" si="215"/>
        <v>1.6297015659707017</v>
      </c>
      <c r="G3828">
        <f>LN(F3828/参数实验室!$E$58)/参数实验室!$E$59</f>
        <v>6.5807068028279667E-2</v>
      </c>
      <c r="H3828">
        <f>INDEX(神经网络!$F$10:$BN$70,MATCH(ROUND(G3828*2,1)/2,神经网络!$D$10:$D$70,0),MATCH(ROUND(E3828*2,1)/2,神经网络!$F$8:$BN$8,0))</f>
        <v>2.3543646720762794</v>
      </c>
      <c r="I3828">
        <f t="shared" si="216"/>
        <v>29550582.029871654</v>
      </c>
      <c r="J3828">
        <f t="shared" si="217"/>
        <v>14615.999074258722</v>
      </c>
      <c r="K3828">
        <f t="shared" si="218"/>
        <v>2021.7969281289359</v>
      </c>
    </row>
    <row r="3829" spans="1:11">
      <c r="A3829" s="862">
        <v>44232</v>
      </c>
      <c r="B3829">
        <v>37907.619980000003</v>
      </c>
      <c r="C3829">
        <v>60030.033439999999</v>
      </c>
      <c r="D3829">
        <v>3.0942866800000002</v>
      </c>
      <c r="E3829">
        <f>LN(D3829/参数实验室!$E$53)/参数实验室!$E$55</f>
        <v>0.63963071842087715</v>
      </c>
      <c r="F3829">
        <f t="shared" si="215"/>
        <v>1.5835875075162129</v>
      </c>
      <c r="G3829">
        <f>LN(F3829/参数实验室!$E$58)/参数实验室!$E$59</f>
        <v>5.0741624962894007E-2</v>
      </c>
      <c r="H3829">
        <f>INDEX(神经网络!$F$10:$BN$70,MATCH(ROUND(G3829*2,1)/2,神经网络!$D$10:$D$70,0),MATCH(ROUND(E3829*2,1)/2,神经网络!$F$8:$BN$8,0))</f>
        <v>2.4251954344198521</v>
      </c>
      <c r="I3829">
        <f t="shared" si="216"/>
        <v>31978877.945602853</v>
      </c>
      <c r="J3829">
        <f t="shared" si="217"/>
        <v>15126.140209887784</v>
      </c>
      <c r="K3829">
        <f t="shared" si="218"/>
        <v>2114.1466032886979</v>
      </c>
    </row>
    <row r="3830" spans="1:11">
      <c r="A3830" s="862">
        <v>44233</v>
      </c>
      <c r="B3830">
        <v>40827.697160000003</v>
      </c>
      <c r="C3830">
        <v>60408.367019999998</v>
      </c>
      <c r="D3830">
        <v>3.18428793</v>
      </c>
      <c r="E3830">
        <f>LN(D3830/参数实验室!$E$53)/参数实验室!$E$55</f>
        <v>0.67345576528394879</v>
      </c>
      <c r="F3830">
        <f t="shared" si="215"/>
        <v>1.4795928064045627</v>
      </c>
      <c r="G3830">
        <f>LN(F3830/参数实验室!$E$58)/参数实验室!$E$59</f>
        <v>1.5090426788617006E-2</v>
      </c>
      <c r="H3830">
        <f>INDEX(神经网络!$F$10:$BN$70,MATCH(ROUND(G3830*2,1)/2,神经网络!$D$10:$D$70,0),MATCH(ROUND(E3830*2,1)/2,神经网络!$F$8:$BN$8,0))</f>
        <v>2.3924000667552936</v>
      </c>
      <c r="I3830">
        <f t="shared" si="216"/>
        <v>37953050.681530856</v>
      </c>
      <c r="J3830">
        <f t="shared" si="217"/>
        <v>16291.328023622267</v>
      </c>
      <c r="K3830">
        <f t="shared" si="218"/>
        <v>2329.6474435048694</v>
      </c>
    </row>
    <row r="3831" spans="1:11">
      <c r="A3831" s="862">
        <v>44234</v>
      </c>
      <c r="B3831">
        <v>37988.595549999998</v>
      </c>
      <c r="C3831">
        <v>60090.924529999997</v>
      </c>
      <c r="D3831">
        <v>3.1412002480000001</v>
      </c>
      <c r="E3831">
        <f>LN(D3831/参数实验室!$E$53)/参数实验室!$E$55</f>
        <v>0.65738313423288053</v>
      </c>
      <c r="F3831">
        <f t="shared" si="215"/>
        <v>1.5818148489040416</v>
      </c>
      <c r="G3831">
        <f>LN(F3831/参数实验室!$E$58)/参数实验室!$E$59</f>
        <v>5.0153777332734337E-2</v>
      </c>
      <c r="H3831">
        <f>INDEX(神经网络!$F$10:$BN$70,MATCH(ROUND(G3831*2,1)/2,神经网络!$D$10:$D$70,0),MATCH(ROUND(E3831*2,1)/2,神经网络!$F$8:$BN$8,0))</f>
        <v>2.4251954344198521</v>
      </c>
      <c r="I3831">
        <f t="shared" si="216"/>
        <v>31639022.041174207</v>
      </c>
      <c r="J3831">
        <f t="shared" si="217"/>
        <v>15158.451598100546</v>
      </c>
      <c r="K3831">
        <f t="shared" si="218"/>
        <v>2087.2199140140924</v>
      </c>
    </row>
    <row r="3832" spans="1:11">
      <c r="A3832" s="862">
        <v>44235</v>
      </c>
      <c r="B3832">
        <v>43658.626080000002</v>
      </c>
      <c r="C3832">
        <v>59172.730409999996</v>
      </c>
      <c r="D3832">
        <v>3.6574169599999999</v>
      </c>
      <c r="E3832">
        <f>LN(D3832/参数实验室!$E$53)/参数实验室!$E$55</f>
        <v>0.83688515998548885</v>
      </c>
      <c r="F3832">
        <f t="shared" si="215"/>
        <v>1.3553502646091513</v>
      </c>
      <c r="G3832">
        <f>LN(F3832/参数实验室!$E$58)/参数实验室!$E$59</f>
        <v>-3.0942946935628299E-2</v>
      </c>
      <c r="H3832">
        <f>INDEX(神经网络!$F$10:$BN$70,MATCH(ROUND(G3832*2,1)/2,神经网络!$D$10:$D$70,0),MATCH(ROUND(E3832*2,1)/2,神经网络!$F$8:$BN$8,0))</f>
        <v>2.5929926647766801</v>
      </c>
      <c r="I3832">
        <f t="shared" si="216"/>
        <v>43091565.606424034</v>
      </c>
      <c r="J3832">
        <f t="shared" si="217"/>
        <v>17420.943330274033</v>
      </c>
      <c r="K3832">
        <f t="shared" si="218"/>
        <v>2473.5494966876859</v>
      </c>
    </row>
    <row r="3833" spans="1:11">
      <c r="A3833" s="862">
        <v>44236</v>
      </c>
      <c r="B3833">
        <v>46794.752820000002</v>
      </c>
      <c r="C3833">
        <v>59825.736720000001</v>
      </c>
      <c r="D3833">
        <v>3.6185502199999999</v>
      </c>
      <c r="E3833">
        <f>LN(D3833/参数实验室!$E$53)/参数实验室!$E$55</f>
        <v>0.82428103530828867</v>
      </c>
      <c r="F3833">
        <f t="shared" si="215"/>
        <v>1.2784710488828692</v>
      </c>
      <c r="G3833">
        <f>LN(F3833/参数实验室!$E$58)/参数实验室!$E$59</f>
        <v>-6.1591823920608794E-2</v>
      </c>
      <c r="H3833">
        <f>INDEX(神经网络!$F$10:$BN$70,MATCH(ROUND(G3833*2,1)/2,神经网络!$D$10:$D$70,0),MATCH(ROUND(E3833*2,1)/2,神经网络!$F$8:$BN$8,0))</f>
        <v>2.5426892580899572</v>
      </c>
      <c r="I3833">
        <f t="shared" si="216"/>
        <v>51117897.283164553</v>
      </c>
      <c r="J3833">
        <f t="shared" si="217"/>
        <v>18672.340616894671</v>
      </c>
      <c r="K3833">
        <f t="shared" si="218"/>
        <v>2737.6266495970649</v>
      </c>
    </row>
    <row r="3834" spans="1:11">
      <c r="A3834" s="862">
        <v>44237</v>
      </c>
      <c r="B3834">
        <v>44239.682350000003</v>
      </c>
      <c r="C3834">
        <v>60283.08872</v>
      </c>
      <c r="D3834">
        <v>3.4668338400000001</v>
      </c>
      <c r="E3834">
        <f>LN(D3834/参数实验室!$E$53)/参数实验室!$E$55</f>
        <v>0.77375018116632754</v>
      </c>
      <c r="F3834">
        <f t="shared" si="215"/>
        <v>1.3626474133126318</v>
      </c>
      <c r="G3834">
        <f>LN(F3834/参数实验室!$E$58)/参数实验室!$E$59</f>
        <v>-2.8124734666305568E-2</v>
      </c>
      <c r="H3834">
        <f>INDEX(神经网络!$F$10:$BN$70,MATCH(ROUND(G3834*2,1)/2,神经网络!$D$10:$D$70,0),MATCH(ROUND(E3834*2,1)/2,神经网络!$F$8:$BN$8,0))</f>
        <v>2.4876015366131616</v>
      </c>
      <c r="I3834">
        <f t="shared" si="216"/>
        <v>44020943.216451056</v>
      </c>
      <c r="J3834">
        <f t="shared" si="217"/>
        <v>17652.800107737025</v>
      </c>
      <c r="K3834">
        <f t="shared" si="218"/>
        <v>2493.7088137738087</v>
      </c>
    </row>
    <row r="3835" spans="1:11">
      <c r="A3835" s="862">
        <v>44238</v>
      </c>
      <c r="B3835">
        <v>47910.205459999997</v>
      </c>
      <c r="C3835">
        <v>61076.324119999997</v>
      </c>
      <c r="D3835">
        <v>3.6458516900000002</v>
      </c>
      <c r="E3835">
        <f>LN(D3835/参数实验室!$E$53)/参数实验室!$E$55</f>
        <v>0.83314870255553353</v>
      </c>
      <c r="F3835">
        <f t="shared" si="215"/>
        <v>1.2748082278835629</v>
      </c>
      <c r="G3835">
        <f>LN(F3835/参数实验室!$E$58)/参数实验室!$E$59</f>
        <v>-6.3097689531810122E-2</v>
      </c>
      <c r="H3835">
        <f>INDEX(神经网络!$F$10:$BN$70,MATCH(ROUND(G3835*2,1)/2,神经网络!$D$10:$D$70,0),MATCH(ROUND(E3835*2,1)/2,神经网络!$F$8:$BN$8,0))</f>
        <v>2.5929926647766801</v>
      </c>
      <c r="I3835">
        <f t="shared" si="216"/>
        <v>53106595.730345689</v>
      </c>
      <c r="J3835">
        <f t="shared" si="217"/>
        <v>19117.435641035765</v>
      </c>
      <c r="K3835">
        <f t="shared" si="218"/>
        <v>2777.9141893043361</v>
      </c>
    </row>
    <row r="3836" spans="1:11">
      <c r="A3836" s="862">
        <v>44239</v>
      </c>
      <c r="B3836">
        <v>47014.364320000001</v>
      </c>
      <c r="C3836">
        <v>61504.229950000001</v>
      </c>
      <c r="D3836">
        <v>3.5797515299999998</v>
      </c>
      <c r="E3836">
        <f>LN(D3836/参数实验室!$E$53)/参数实验室!$E$55</f>
        <v>0.81156322345506249</v>
      </c>
      <c r="F3836">
        <f t="shared" si="215"/>
        <v>1.3082008198893371</v>
      </c>
      <c r="G3836">
        <f>LN(F3836/参数实验室!$E$58)/参数实验室!$E$59</f>
        <v>-4.9526530414582944E-2</v>
      </c>
      <c r="H3836">
        <f>INDEX(神经网络!$F$10:$BN$70,MATCH(ROUND(G3836*2,1)/2,神经网络!$D$10:$D$70,0),MATCH(ROUND(E3836*2,1)/2,神经网络!$F$8:$BN$8,0))</f>
        <v>2.5426892580899572</v>
      </c>
      <c r="I3836">
        <f t="shared" si="216"/>
        <v>50531741.066156819</v>
      </c>
      <c r="J3836">
        <f t="shared" si="217"/>
        <v>18759.97139778929</v>
      </c>
      <c r="K3836">
        <f t="shared" si="218"/>
        <v>2693.5937158257916</v>
      </c>
    </row>
    <row r="3837" spans="1:11">
      <c r="A3837" s="862">
        <v>44240</v>
      </c>
      <c r="B3837">
        <v>47147.087339999998</v>
      </c>
      <c r="C3837">
        <v>61095.752480000003</v>
      </c>
      <c r="D3837">
        <v>3.54773666</v>
      </c>
      <c r="E3837">
        <f>LN(D3837/参数实验室!$E$53)/参数实验室!$E$55</f>
        <v>0.80096484721230954</v>
      </c>
      <c r="F3837">
        <f t="shared" si="215"/>
        <v>1.295854228266734</v>
      </c>
      <c r="G3837">
        <f>LN(F3837/参数实验室!$E$58)/参数实验室!$E$59</f>
        <v>-5.4503542781780885E-2</v>
      </c>
      <c r="H3837">
        <f>INDEX(神经网络!$F$10:$BN$70,MATCH(ROUND(G3837*2,1)/2,神经网络!$D$10:$D$70,0),MATCH(ROUND(E3837*2,1)/2,神经网络!$F$8:$BN$8,0))</f>
        <v>2.5426892580899572</v>
      </c>
      <c r="I3837">
        <f t="shared" si="216"/>
        <v>50894462.514664508</v>
      </c>
      <c r="J3837">
        <f t="shared" si="217"/>
        <v>18812.93138342434</v>
      </c>
      <c r="K3837">
        <f t="shared" si="218"/>
        <v>2705.2914549779571</v>
      </c>
    </row>
    <row r="3838" spans="1:11">
      <c r="A3838" s="862">
        <v>44241</v>
      </c>
      <c r="B3838">
        <v>48456.206619999997</v>
      </c>
      <c r="C3838">
        <v>61398.140650000001</v>
      </c>
      <c r="D3838">
        <v>3.65475277</v>
      </c>
      <c r="E3838">
        <f>LN(D3838/参数实验室!$E$53)/参数实验室!$E$55</f>
        <v>0.83602547344915323</v>
      </c>
      <c r="F3838">
        <f t="shared" si="215"/>
        <v>1.2670851668495713</v>
      </c>
      <c r="G3838">
        <f>LN(F3838/参数实验室!$E$58)/参数实验室!$E$59</f>
        <v>-6.6287038298463816E-2</v>
      </c>
      <c r="H3838">
        <f>INDEX(神经网络!$F$10:$BN$70,MATCH(ROUND(G3838*2,1)/2,神经网络!$D$10:$D$70,0),MATCH(ROUND(E3838*2,1)/2,神经网络!$F$8:$BN$8,0))</f>
        <v>2.5929926647766801</v>
      </c>
      <c r="I3838">
        <f t="shared" si="216"/>
        <v>54487718.614675738</v>
      </c>
      <c r="J3838">
        <f t="shared" si="217"/>
        <v>19335.304505007673</v>
      </c>
      <c r="K3838">
        <f t="shared" si="218"/>
        <v>2818.0429535290691</v>
      </c>
    </row>
    <row r="3839" spans="1:11">
      <c r="A3839" s="862">
        <v>44242</v>
      </c>
      <c r="B3839">
        <v>47955.081480000001</v>
      </c>
      <c r="C3839">
        <v>61198.721709999998</v>
      </c>
      <c r="D3839">
        <v>3.5614812100000002</v>
      </c>
      <c r="E3839">
        <f>LN(D3839/参数实验室!$E$53)/参数实验室!$E$55</f>
        <v>0.80552658605590366</v>
      </c>
      <c r="F3839">
        <f t="shared" si="215"/>
        <v>1.2761676097980013</v>
      </c>
      <c r="G3839">
        <f>LN(F3839/参数实验室!$E$58)/参数实验室!$E$59</f>
        <v>-6.2538313664049286E-2</v>
      </c>
      <c r="H3839">
        <f>INDEX(神经网络!$F$10:$BN$70,MATCH(ROUND(G3839*2,1)/2,神经网络!$D$10:$D$70,0),MATCH(ROUND(E3839*2,1)/2,神经网络!$F$8:$BN$8,0))</f>
        <v>2.5426892580899572</v>
      </c>
      <c r="I3839">
        <f t="shared" si="216"/>
        <v>53026562.261352956</v>
      </c>
      <c r="J3839">
        <f t="shared" si="217"/>
        <v>19135.342356649668</v>
      </c>
      <c r="K3839">
        <f t="shared" si="218"/>
        <v>2771.1321424529333</v>
      </c>
    </row>
    <row r="3840" spans="1:11">
      <c r="A3840" s="862">
        <v>44243</v>
      </c>
      <c r="B3840">
        <v>49035.167959999999</v>
      </c>
      <c r="C3840">
        <v>61710.698839999997</v>
      </c>
      <c r="D3840">
        <v>3.6125172999999999</v>
      </c>
      <c r="E3840">
        <f>LN(D3840/参数实验室!$E$53)/参数实验室!$E$55</f>
        <v>0.82231248541649937</v>
      </c>
      <c r="F3840">
        <f t="shared" si="215"/>
        <v>1.2584987756203865</v>
      </c>
      <c r="G3840">
        <f>LN(F3840/参数实验室!$E$58)/参数实验室!$E$59</f>
        <v>-6.9855812584277754E-2</v>
      </c>
      <c r="H3840">
        <f>INDEX(神经网络!$F$10:$BN$70,MATCH(ROUND(G3840*2,1)/2,神经网络!$D$10:$D$70,0),MATCH(ROUND(E3840*2,1)/2,神经网络!$F$8:$BN$8,0))</f>
        <v>2.5426892580899572</v>
      </c>
      <c r="I3840">
        <f t="shared" si="216"/>
        <v>56063323.569766574</v>
      </c>
      <c r="J3840">
        <f t="shared" si="217"/>
        <v>19566.325350145533</v>
      </c>
      <c r="K3840">
        <f t="shared" si="218"/>
        <v>2865.2965013356265</v>
      </c>
    </row>
    <row r="3841" spans="1:11">
      <c r="A3841" s="862">
        <v>44244</v>
      </c>
      <c r="B3841">
        <v>51163.405789999997</v>
      </c>
      <c r="C3841">
        <v>62016.417260000002</v>
      </c>
      <c r="D3841">
        <v>3.7943253700000001</v>
      </c>
      <c r="E3841">
        <f>LN(D3841/参数实验室!$E$53)/参数实验室!$E$55</f>
        <v>0.8802404750532179</v>
      </c>
      <c r="F3841">
        <f t="shared" si="215"/>
        <v>1.2121244921525778</v>
      </c>
      <c r="G3841">
        <f>LN(F3841/参数实验室!$E$58)/参数实验室!$E$59</f>
        <v>-8.9561438755420414E-2</v>
      </c>
      <c r="H3841">
        <f>INDEX(神经网络!$F$10:$BN$70,MATCH(ROUND(G3841*2,1)/2,神经网络!$D$10:$D$70,0),MATCH(ROUND(E3841*2,1)/2,神经网络!$F$8:$BN$8,0))</f>
        <v>2.6167703656391317</v>
      </c>
      <c r="I3841">
        <f t="shared" si="216"/>
        <v>62250387.733244464</v>
      </c>
      <c r="J3841">
        <f t="shared" si="217"/>
        <v>20415.548377957664</v>
      </c>
      <c r="K3841">
        <f t="shared" si="218"/>
        <v>3049.1655957894914</v>
      </c>
    </row>
    <row r="3842" spans="1:11">
      <c r="A3842" s="862">
        <v>44245</v>
      </c>
      <c r="B3842">
        <v>51572.351730000002</v>
      </c>
      <c r="C3842">
        <v>62538.528570000002</v>
      </c>
      <c r="D3842">
        <v>3.7096906299999999</v>
      </c>
      <c r="E3842">
        <f>LN(D3842/参数实验室!$E$53)/参数实验室!$E$55</f>
        <v>0.85362743393705554</v>
      </c>
      <c r="F3842">
        <f t="shared" si="215"/>
        <v>1.2126367418226711</v>
      </c>
      <c r="G3842">
        <f>LN(F3842/参数实验室!$E$58)/参数实验室!$E$59</f>
        <v>-8.9339679754453033E-2</v>
      </c>
      <c r="H3842">
        <f>INDEX(神经网络!$F$10:$BN$70,MATCH(ROUND(G3842*2,1)/2,神经网络!$D$10:$D$70,0),MATCH(ROUND(E3842*2,1)/2,神经网络!$F$8:$BN$8,0))</f>
        <v>2.5692376884397516</v>
      </c>
      <c r="I3842">
        <f t="shared" si="216"/>
        <v>63552397.158655673</v>
      </c>
      <c r="J3842">
        <f t="shared" si="217"/>
        <v>20578.72859422996</v>
      </c>
      <c r="K3842">
        <f t="shared" si="218"/>
        <v>3088.2567340178166</v>
      </c>
    </row>
    <row r="3843" spans="1:11">
      <c r="A3843" s="862">
        <v>44246</v>
      </c>
      <c r="B3843">
        <v>53713.030400000003</v>
      </c>
      <c r="C3843">
        <v>62035.544970000003</v>
      </c>
      <c r="D3843">
        <v>3.9098663500000002</v>
      </c>
      <c r="E3843">
        <f>LN(D3843/参数实验室!$E$53)/参数实验室!$E$55</f>
        <v>0.91562901980008882</v>
      </c>
      <c r="F3843">
        <f t="shared" si="215"/>
        <v>1.1549440518999279</v>
      </c>
      <c r="G3843">
        <f>LN(F3843/参数实验室!$E$58)/参数实验室!$E$59</f>
        <v>-0.11492380100954555</v>
      </c>
      <c r="H3843">
        <f>INDEX(神经网络!$F$10:$BN$70,MATCH(ROUND(G3843*2,1)/2,神经网络!$D$10:$D$70,0),MATCH(ROUND(E3843*2,1)/2,神经网络!$F$8:$BN$8,0))</f>
        <v>2.6167703656391317</v>
      </c>
      <c r="I3843">
        <f t="shared" si="216"/>
        <v>70329916.512218103</v>
      </c>
      <c r="J3843">
        <f t="shared" si="217"/>
        <v>21432.915845337255</v>
      </c>
      <c r="K3843">
        <f t="shared" si="218"/>
        <v>3281.3975018484675</v>
      </c>
    </row>
    <row r="3844" spans="1:11">
      <c r="A3844" s="862">
        <v>44247</v>
      </c>
      <c r="B3844">
        <v>56344.605580000003</v>
      </c>
      <c r="C3844">
        <v>61327.654179999998</v>
      </c>
      <c r="D3844">
        <v>3.8779697299999998</v>
      </c>
      <c r="E3844">
        <f>LN(D3844/参数实验室!$E$53)/参数实验室!$E$55</f>
        <v>0.9059651411708467</v>
      </c>
      <c r="F3844">
        <f t="shared" ref="F3844:F3907" si="219">C3844/B3844</f>
        <v>1.0884387875060175</v>
      </c>
      <c r="G3844">
        <f>LN(F3844/参数实验室!$E$58)/参数实验室!$E$59</f>
        <v>-0.14605160233224204</v>
      </c>
      <c r="H3844">
        <f>INDEX(神经网络!$F$10:$BN$70,MATCH(ROUND(G3844*2,1)/2,神经网络!$D$10:$D$70,0),MATCH(ROUND(E3844*2,1)/2,神经网络!$F$8:$BN$8,0))</f>
        <v>2.5909369207078279</v>
      </c>
      <c r="I3844">
        <f t="shared" si="216"/>
        <v>79346496.528611258</v>
      </c>
      <c r="J3844">
        <f t="shared" si="217"/>
        <v>22482.983751645854</v>
      </c>
      <c r="K3844">
        <f t="shared" si="218"/>
        <v>3529.1799969745007</v>
      </c>
    </row>
    <row r="3845" spans="1:11">
      <c r="A3845" s="862">
        <v>44248</v>
      </c>
      <c r="B3845">
        <v>57126.409679999997</v>
      </c>
      <c r="C3845">
        <v>61336.849009999998</v>
      </c>
      <c r="D3845">
        <v>3.9581003699999999</v>
      </c>
      <c r="E3845">
        <f>LN(D3845/参数实验室!$E$53)/参数实验室!$E$55</f>
        <v>0.93009399060326547</v>
      </c>
      <c r="F3845">
        <f t="shared" si="219"/>
        <v>1.0737039025134829</v>
      </c>
      <c r="G3845">
        <f>LN(F3845/参数实验室!$E$58)/参数实验室!$E$59</f>
        <v>-0.15320541667373885</v>
      </c>
      <c r="H3845">
        <f>INDEX(神经网络!$F$10:$BN$70,MATCH(ROUND(G3845*2,1)/2,神经网络!$D$10:$D$70,0),MATCH(ROUND(E3845*2,1)/2,神经网络!$F$8:$BN$8,0))</f>
        <v>2.6384517912366556</v>
      </c>
      <c r="I3845">
        <f t="shared" si="216"/>
        <v>82199026.366600364</v>
      </c>
      <c r="J3845">
        <f t="shared" si="217"/>
        <v>22794.944208132027</v>
      </c>
      <c r="K3845">
        <f t="shared" si="218"/>
        <v>3606.0200725245081</v>
      </c>
    </row>
    <row r="3846" spans="1:11">
      <c r="A3846" s="862">
        <v>44249</v>
      </c>
      <c r="B3846">
        <v>53315.786950000002</v>
      </c>
      <c r="C3846">
        <v>62319.243419999999</v>
      </c>
      <c r="D3846">
        <v>3.6869573099999999</v>
      </c>
      <c r="E3846">
        <f>LN(D3846/参数实验室!$E$53)/参数实验室!$E$55</f>
        <v>0.84637555641573792</v>
      </c>
      <c r="F3846">
        <f t="shared" si="219"/>
        <v>1.1688703662658777</v>
      </c>
      <c r="G3846">
        <f>LN(F3846/参数实验室!$E$58)/参数实验室!$E$59</f>
        <v>-0.10863296311134622</v>
      </c>
      <c r="H3846">
        <f>INDEX(神经网络!$F$10:$BN$70,MATCH(ROUND(G3846*2,1)/2,神经网络!$D$10:$D$70,0),MATCH(ROUND(E3846*2,1)/2,神经网络!$F$8:$BN$8,0))</f>
        <v>2.5692376884397516</v>
      </c>
      <c r="I3846">
        <f t="shared" si="216"/>
        <v>67732146.99148789</v>
      </c>
      <c r="J3846">
        <f t="shared" si="217"/>
        <v>21274.405231235665</v>
      </c>
      <c r="K3846">
        <f t="shared" si="218"/>
        <v>3183.7386876527903</v>
      </c>
    </row>
    <row r="3847" spans="1:11">
      <c r="A3847" s="862">
        <v>44250</v>
      </c>
      <c r="B3847">
        <v>48340.692790000001</v>
      </c>
      <c r="C3847">
        <v>62843.94558</v>
      </c>
      <c r="D3847">
        <v>3.2893319499999998</v>
      </c>
      <c r="E3847">
        <f>LN(D3847/参数实验室!$E$53)/参数实验室!$E$55</f>
        <v>0.71174559504849921</v>
      </c>
      <c r="F3847">
        <f t="shared" si="219"/>
        <v>1.3000216164258245</v>
      </c>
      <c r="G3847">
        <f>LN(F3847/参数实验室!$E$58)/参数实验室!$E$59</f>
        <v>-5.2818352476607461E-2</v>
      </c>
      <c r="H3847">
        <f>INDEX(神经网络!$F$10:$BN$70,MATCH(ROUND(G3847*2,1)/2,神经网络!$D$10:$D$70,0),MATCH(ROUND(E3847*2,1)/2,神经网络!$F$8:$BN$8,0))</f>
        <v>2.4244000506736922</v>
      </c>
      <c r="I3847">
        <f t="shared" si="216"/>
        <v>51493695.690716304</v>
      </c>
      <c r="J3847">
        <f t="shared" si="217"/>
        <v>19289.211440086081</v>
      </c>
      <c r="K3847">
        <f t="shared" si="218"/>
        <v>2669.5593985612149</v>
      </c>
    </row>
    <row r="3848" spans="1:11">
      <c r="A3848" s="862">
        <v>44251</v>
      </c>
      <c r="B3848">
        <v>49704.312980000002</v>
      </c>
      <c r="C3848">
        <v>62039.586080000001</v>
      </c>
      <c r="D3848">
        <v>3.3299439799999999</v>
      </c>
      <c r="E3848">
        <f>LN(D3848/参数实验室!$E$53)/参数实验室!$E$55</f>
        <v>0.72622233717221918</v>
      </c>
      <c r="F3848">
        <f t="shared" si="219"/>
        <v>1.248173093247732</v>
      </c>
      <c r="G3848">
        <f>LN(F3848/参数实验室!$E$58)/参数实验室!$E$59</f>
        <v>-7.4179878180482023E-2</v>
      </c>
      <c r="H3848">
        <f>INDEX(神经网络!$F$10:$BN$70,MATCH(ROUND(G3848*2,1)/2,神经网络!$D$10:$D$70,0),MATCH(ROUND(E3848*2,1)/2,神经网络!$F$8:$BN$8,0))</f>
        <v>2.4876015366131616</v>
      </c>
      <c r="I3848">
        <f t="shared" si="216"/>
        <v>55015286.560611248</v>
      </c>
      <c r="J3848">
        <f t="shared" si="217"/>
        <v>19833.331862255985</v>
      </c>
      <c r="K3848">
        <f t="shared" si="218"/>
        <v>2773.880200396819</v>
      </c>
    </row>
    <row r="3849" spans="1:11">
      <c r="A3849" s="862">
        <v>44252</v>
      </c>
      <c r="B3849">
        <v>50817.841529999998</v>
      </c>
      <c r="C3849">
        <v>62263.007160000001</v>
      </c>
      <c r="D3849">
        <v>3.17682646</v>
      </c>
      <c r="E3849">
        <f>LN(D3849/参数实验室!$E$53)/参数实验室!$E$55</f>
        <v>0.67068810636924359</v>
      </c>
      <c r="F3849">
        <f t="shared" si="219"/>
        <v>1.2252194364304791</v>
      </c>
      <c r="G3849">
        <f>LN(F3849/参数实验室!$E$58)/参数实验室!$E$59</f>
        <v>-8.3921692556177749E-2</v>
      </c>
      <c r="H3849">
        <f>INDEX(神经网络!$F$10:$BN$70,MATCH(ROUND(G3849*2,1)/2,神经网络!$D$10:$D$70,0),MATCH(ROUND(E3849*2,1)/2,神经网络!$F$8:$BN$8,0))</f>
        <v>2.3195979214163072</v>
      </c>
      <c r="I3849">
        <f t="shared" si="216"/>
        <v>58081281.80595205</v>
      </c>
      <c r="J3849">
        <f t="shared" si="217"/>
        <v>20277.659123737965</v>
      </c>
      <c r="K3849">
        <f t="shared" si="218"/>
        <v>2864.2991506825074</v>
      </c>
    </row>
    <row r="3850" spans="1:11">
      <c r="A3850" s="862">
        <v>44253</v>
      </c>
      <c r="B3850">
        <v>47620.111629999999</v>
      </c>
      <c r="C3850">
        <v>62400.574339999999</v>
      </c>
      <c r="D3850">
        <v>3.06572143</v>
      </c>
      <c r="E3850">
        <f>LN(D3850/参数实验室!$E$53)/参数实验室!$E$55</f>
        <v>0.62868911337370281</v>
      </c>
      <c r="F3850">
        <f t="shared" si="219"/>
        <v>1.310382781645739</v>
      </c>
      <c r="G3850">
        <f>LN(F3850/参数实验室!$E$58)/参数实验室!$E$59</f>
        <v>-4.865185013775352E-2</v>
      </c>
      <c r="H3850">
        <f>INDEX(神经网络!$F$10:$BN$70,MATCH(ROUND(G3850*2,1)/2,神经网络!$D$10:$D$70,0),MATCH(ROUND(E3850*2,1)/2,神经网络!$F$8:$BN$8,0))</f>
        <v>2.3536305171608203</v>
      </c>
      <c r="I3850">
        <f t="shared" si="216"/>
        <v>49603651.645619497</v>
      </c>
      <c r="J3850">
        <f t="shared" si="217"/>
        <v>19001.680551454345</v>
      </c>
      <c r="K3850">
        <f t="shared" si="218"/>
        <v>2610.4876098352756</v>
      </c>
    </row>
    <row r="3851" spans="1:11">
      <c r="A3851" s="862">
        <v>44254</v>
      </c>
      <c r="B3851">
        <v>46595.894930000002</v>
      </c>
      <c r="C3851">
        <v>61899.542099999999</v>
      </c>
      <c r="D3851">
        <v>3.04478896</v>
      </c>
      <c r="E3851">
        <f>LN(D3851/参数实验室!$E$53)/参数实验室!$E$55</f>
        <v>0.62060623832359874</v>
      </c>
      <c r="F3851">
        <f t="shared" si="219"/>
        <v>1.3284333779400597</v>
      </c>
      <c r="G3851">
        <f>LN(F3851/参数实验室!$E$58)/参数实验室!$E$59</f>
        <v>-4.1471299737865321E-2</v>
      </c>
      <c r="H3851">
        <f>INDEX(神经网络!$F$10:$BN$70,MATCH(ROUND(G3851*2,1)/2,神经网络!$D$10:$D$70,0),MATCH(ROUND(E3851*2,1)/2,神经网络!$F$8:$BN$8,0))</f>
        <v>2.281936775948886</v>
      </c>
      <c r="I3851">
        <f t="shared" si="216"/>
        <v>47092613.102075927</v>
      </c>
      <c r="J3851">
        <f t="shared" si="217"/>
        <v>18592.991073779875</v>
      </c>
      <c r="K3851">
        <f t="shared" si="218"/>
        <v>2532.8153450515374</v>
      </c>
    </row>
    <row r="3852" spans="1:11">
      <c r="A3852" s="862">
        <v>44255</v>
      </c>
      <c r="B3852">
        <v>43396.955950000003</v>
      </c>
      <c r="C3852">
        <v>62807.021390000002</v>
      </c>
      <c r="D3852">
        <v>3.0088644599999999</v>
      </c>
      <c r="E3852">
        <f>LN(D3852/参数实验室!$E$53)/参数实验室!$E$55</f>
        <v>0.60660393591245376</v>
      </c>
      <c r="F3852">
        <f t="shared" si="219"/>
        <v>1.4472679019782722</v>
      </c>
      <c r="G3852">
        <f>LN(F3852/参数实验室!$E$58)/参数实验室!$E$59</f>
        <v>3.4967444620031428E-3</v>
      </c>
      <c r="H3852">
        <f>INDEX(神经网络!$F$10:$BN$70,MATCH(ROUND(G3852*2,1)/2,神经网络!$D$10:$D$70,0),MATCH(ROUND(E3852*2,1)/2,神经网络!$F$8:$BN$8,0))</f>
        <v>2.3206642492406919</v>
      </c>
      <c r="I3852">
        <f t="shared" si="216"/>
        <v>39715020.052746743</v>
      </c>
      <c r="J3852">
        <f t="shared" si="217"/>
        <v>17316.530046685992</v>
      </c>
      <c r="K3852">
        <f t="shared" si="218"/>
        <v>2293.4744978164572</v>
      </c>
    </row>
    <row r="3853" spans="1:11">
      <c r="A3853" s="862">
        <v>44256</v>
      </c>
      <c r="B3853">
        <v>49108.776310000001</v>
      </c>
      <c r="C3853">
        <v>63075.74611</v>
      </c>
      <c r="D3853">
        <v>3.2699310000000001</v>
      </c>
      <c r="E3853">
        <f>LN(D3853/参数实验室!$E$53)/参数实验室!$E$55</f>
        <v>0.70476664005919087</v>
      </c>
      <c r="F3853">
        <f t="shared" si="219"/>
        <v>1.2844088338066757</v>
      </c>
      <c r="G3853">
        <f>LN(F3853/参数实验室!$E$58)/参数实验室!$E$59</f>
        <v>-5.9159812946217916E-2</v>
      </c>
      <c r="H3853">
        <f>INDEX(神经网络!$F$10:$BN$70,MATCH(ROUND(G3853*2,1)/2,神经网络!$D$10:$D$70,0),MATCH(ROUND(E3853*2,1)/2,神经网络!$F$8:$BN$8,0))</f>
        <v>2.4244000506736922</v>
      </c>
      <c r="I3853">
        <f t="shared" si="216"/>
        <v>51845622.525852956</v>
      </c>
      <c r="J3853">
        <f t="shared" si="217"/>
        <v>19595.697023263128</v>
      </c>
      <c r="K3853">
        <f t="shared" si="218"/>
        <v>2645.7656731630505</v>
      </c>
    </row>
    <row r="3854" spans="1:11">
      <c r="A3854" s="862">
        <v>44257</v>
      </c>
      <c r="B3854">
        <v>48607.743829999999</v>
      </c>
      <c r="C3854">
        <v>63128.819990000004</v>
      </c>
      <c r="D3854">
        <v>3.17061495</v>
      </c>
      <c r="E3854">
        <f>LN(D3854/参数实验室!$E$53)/参数实验室!$E$55</f>
        <v>0.66837912832964974</v>
      </c>
      <c r="F3854">
        <f t="shared" si="219"/>
        <v>1.2987399746588897</v>
      </c>
      <c r="G3854">
        <f>LN(F3854/参数实验室!$E$58)/参数实验室!$E$59</f>
        <v>-5.3336041301932445E-2</v>
      </c>
      <c r="H3854">
        <f>INDEX(神经网络!$F$10:$BN$70,MATCH(ROUND(G3854*2,1)/2,神经网络!$D$10:$D$70,0),MATCH(ROUND(E3854*2,1)/2,神经网络!$F$8:$BN$8,0))</f>
        <v>2.3536305171608203</v>
      </c>
      <c r="I3854">
        <f t="shared" si="216"/>
        <v>50563223.599231176</v>
      </c>
      <c r="J3854">
        <f t="shared" si="217"/>
        <v>19395.771848689092</v>
      </c>
      <c r="K3854">
        <f t="shared" si="218"/>
        <v>2606.919899537208</v>
      </c>
    </row>
    <row r="3855" spans="1:11">
      <c r="A3855" s="862">
        <v>44258</v>
      </c>
      <c r="B3855">
        <v>50808.635690000003</v>
      </c>
      <c r="C3855">
        <v>61724.551610000002</v>
      </c>
      <c r="D3855">
        <v>3.3135167999999999</v>
      </c>
      <c r="E3855">
        <f>LN(D3855/参数实验室!$E$53)/参数实验室!$E$55</f>
        <v>0.72038801104799199</v>
      </c>
      <c r="F3855">
        <f t="shared" si="219"/>
        <v>1.214843712525594</v>
      </c>
      <c r="G3855">
        <f>LN(F3855/参数实验室!$E$58)/参数实验室!$E$59</f>
        <v>-8.83853257752336E-2</v>
      </c>
      <c r="H3855">
        <f>INDEX(神经网络!$F$10:$BN$70,MATCH(ROUND(G3855*2,1)/2,神经网络!$D$10:$D$70,0),MATCH(ROUND(E3855*2,1)/2,神经网络!$F$8:$BN$8,0))</f>
        <v>2.3912387627548739</v>
      </c>
      <c r="I3855">
        <f t="shared" si="216"/>
        <v>55951703.674948327</v>
      </c>
      <c r="J3855">
        <f t="shared" si="217"/>
        <v>20273.985750768014</v>
      </c>
      <c r="K3855">
        <f t="shared" si="218"/>
        <v>2759.7781887968813</v>
      </c>
    </row>
    <row r="3856" spans="1:11">
      <c r="A3856" s="862">
        <v>44259</v>
      </c>
      <c r="B3856">
        <v>49563.589119999997</v>
      </c>
      <c r="C3856">
        <v>62800.722309999997</v>
      </c>
      <c r="D3856">
        <v>3.161905494</v>
      </c>
      <c r="E3856">
        <f>LN(D3856/参数实验室!$E$53)/参数实验室!$E$55</f>
        <v>0.66513397009010378</v>
      </c>
      <c r="F3856">
        <f t="shared" si="219"/>
        <v>1.2670737415313316</v>
      </c>
      <c r="G3856">
        <f>LN(F3856/参数实验室!$E$58)/参数实验室!$E$59</f>
        <v>-6.6291770933384064E-2</v>
      </c>
      <c r="H3856">
        <f>INDEX(神经网络!$F$10:$BN$70,MATCH(ROUND(G3856*2,1)/2,神经网络!$D$10:$D$70,0),MATCH(ROUND(E3856*2,1)/2,神经网络!$F$8:$BN$8,0))</f>
        <v>2.3536305171608203</v>
      </c>
      <c r="I3856">
        <f t="shared" si="216"/>
        <v>52673134.737941973</v>
      </c>
      <c r="J3856">
        <f t="shared" si="217"/>
        <v>19777.179330433632</v>
      </c>
      <c r="K3856">
        <f t="shared" si="218"/>
        <v>2663.3289741620133</v>
      </c>
    </row>
    <row r="3857" spans="1:11">
      <c r="A3857" s="862">
        <v>44260</v>
      </c>
      <c r="B3857">
        <v>48050.312420000002</v>
      </c>
      <c r="C3857">
        <v>62853.894540000001</v>
      </c>
      <c r="D3857">
        <v>3.17106851</v>
      </c>
      <c r="E3857">
        <f>LN(D3857/参数实验室!$E$53)/参数实验室!$E$55</f>
        <v>0.66854788127533782</v>
      </c>
      <c r="F3857">
        <f t="shared" si="219"/>
        <v>1.3080850336747925</v>
      </c>
      <c r="G3857">
        <f>LN(F3857/参数实验室!$E$58)/参数实验室!$E$59</f>
        <v>-4.9572986242636889E-2</v>
      </c>
      <c r="H3857">
        <f>INDEX(神经网络!$F$10:$BN$70,MATCH(ROUND(G3857*2,1)/2,神经网络!$D$10:$D$70,0),MATCH(ROUND(E3857*2,1)/2,神经网络!$F$8:$BN$8,0))</f>
        <v>2.3536305171608203</v>
      </c>
      <c r="I3857">
        <f t="shared" si="216"/>
        <v>48887985.135518432</v>
      </c>
      <c r="J3857">
        <f t="shared" si="217"/>
        <v>19173.342013486985</v>
      </c>
      <c r="K3857">
        <f t="shared" si="218"/>
        <v>2549.7894473028991</v>
      </c>
    </row>
    <row r="3858" spans="1:11">
      <c r="A3858" s="862">
        <v>44261</v>
      </c>
      <c r="B3858">
        <v>47318.625800000002</v>
      </c>
      <c r="C3858">
        <v>63211.361169999996</v>
      </c>
      <c r="D3858">
        <v>3.17592981</v>
      </c>
      <c r="E3858">
        <f>LN(D3858/参数实验室!$E$53)/参数实验室!$E$55</f>
        <v>0.67035507745761114</v>
      </c>
      <c r="F3858">
        <f t="shared" si="219"/>
        <v>1.3358663761110323</v>
      </c>
      <c r="G3858">
        <f>LN(F3858/参数实验室!$E$58)/参数实验室!$E$59</f>
        <v>-3.8542763443982123E-2</v>
      </c>
      <c r="H3858">
        <f>INDEX(神经网络!$F$10:$BN$70,MATCH(ROUND(G3858*2,1)/2,神经网络!$D$10:$D$70,0),MATCH(ROUND(E3858*2,1)/2,神经网络!$F$8:$BN$8,0))</f>
        <v>2.3536305171608203</v>
      </c>
      <c r="I3858">
        <f t="shared" si="216"/>
        <v>47135843.044035546</v>
      </c>
      <c r="J3858">
        <f t="shared" si="217"/>
        <v>18881.379753401594</v>
      </c>
      <c r="K3858">
        <f t="shared" si="218"/>
        <v>2496.4194174180379</v>
      </c>
    </row>
    <row r="3859" spans="1:11">
      <c r="A3859" s="862">
        <v>44262</v>
      </c>
      <c r="B3859">
        <v>50561.743049999997</v>
      </c>
      <c r="C3859">
        <v>64234.214079999998</v>
      </c>
      <c r="D3859">
        <v>3.30549961</v>
      </c>
      <c r="E3859">
        <f>LN(D3859/参数实验室!$E$53)/参数实验室!$E$55</f>
        <v>0.71753009079230001</v>
      </c>
      <c r="F3859">
        <f t="shared" si="219"/>
        <v>1.2704113862625233</v>
      </c>
      <c r="G3859">
        <f>LN(F3859/参数实验室!$E$58)/参数实验室!$E$59</f>
        <v>-6.4911051635679909E-2</v>
      </c>
      <c r="H3859">
        <f>INDEX(神经网络!$F$10:$BN$70,MATCH(ROUND(G3859*2,1)/2,神经网络!$D$10:$D$70,0),MATCH(ROUND(E3859*2,1)/2,神经网络!$F$8:$BN$8,0))</f>
        <v>2.4244000506736922</v>
      </c>
      <c r="I3859">
        <f t="shared" si="216"/>
        <v>54739457.577328615</v>
      </c>
      <c r="J3859">
        <f t="shared" si="217"/>
        <v>20175.469075455771</v>
      </c>
      <c r="K3859">
        <f t="shared" si="218"/>
        <v>2713.1690159274294</v>
      </c>
    </row>
    <row r="3860" spans="1:11">
      <c r="A3860" s="862">
        <v>44263</v>
      </c>
      <c r="B3860">
        <v>51083.281569999999</v>
      </c>
      <c r="C3860">
        <v>64423.209300000002</v>
      </c>
      <c r="D3860">
        <v>3.3500229099999999</v>
      </c>
      <c r="E3860">
        <f>LN(D3860/参数实验室!$E$53)/参数实验室!$E$55</f>
        <v>0.73331466398613365</v>
      </c>
      <c r="F3860">
        <f t="shared" si="219"/>
        <v>1.2611407748290435</v>
      </c>
      <c r="G3860">
        <f>LN(F3860/参数实验室!$E$58)/参数实验室!$E$59</f>
        <v>-6.87551277863752E-2</v>
      </c>
      <c r="H3860">
        <f>INDEX(神经网络!$F$10:$BN$70,MATCH(ROUND(G3860*2,1)/2,神经网络!$D$10:$D$70,0),MATCH(ROUND(E3860*2,1)/2,神经网络!$F$8:$BN$8,0))</f>
        <v>2.4876015366131616</v>
      </c>
      <c r="I3860">
        <f t="shared" si="216"/>
        <v>56108349.393147387</v>
      </c>
      <c r="J3860">
        <f t="shared" si="217"/>
        <v>20383.576700849808</v>
      </c>
      <c r="K3860">
        <f t="shared" si="218"/>
        <v>2752.6253226602857</v>
      </c>
    </row>
    <row r="3861" spans="1:11">
      <c r="A3861" s="862">
        <v>44264</v>
      </c>
      <c r="B3861">
        <v>54042.02837</v>
      </c>
      <c r="C3861">
        <v>65153.207860000002</v>
      </c>
      <c r="D3861">
        <v>3.498555632</v>
      </c>
      <c r="E3861">
        <f>LN(D3861/参数实验室!$E$53)/参数实验室!$E$55</f>
        <v>0.78449592507728283</v>
      </c>
      <c r="F3861">
        <f t="shared" si="219"/>
        <v>1.2056025620268553</v>
      </c>
      <c r="G3861">
        <f>LN(F3861/参数实验室!$E$58)/参数实验室!$E$59</f>
        <v>-9.239308155167919E-2</v>
      </c>
      <c r="H3861">
        <f>INDEX(神经网络!$F$10:$BN$70,MATCH(ROUND(G3861*2,1)/2,神经网络!$D$10:$D$70,0),MATCH(ROUND(E3861*2,1)/2,神经网络!$F$8:$BN$8,0))</f>
        <v>2.51417328884177</v>
      </c>
      <c r="I3861">
        <f t="shared" si="216"/>
        <v>64192554.469678752</v>
      </c>
      <c r="J3861">
        <f t="shared" si="217"/>
        <v>21564.194712900397</v>
      </c>
      <c r="K3861">
        <f t="shared" si="218"/>
        <v>2976.8120407147267</v>
      </c>
    </row>
    <row r="3862" spans="1:11">
      <c r="A3862" s="862">
        <v>44265</v>
      </c>
      <c r="B3862">
        <v>56346.732029999999</v>
      </c>
      <c r="C3862">
        <v>65756.881819999995</v>
      </c>
      <c r="D3862">
        <v>3.56293331</v>
      </c>
      <c r="E3862">
        <f>LN(D3862/参数实验室!$E$53)/参数实验室!$E$55</f>
        <v>0.80600750128184528</v>
      </c>
      <c r="F3862">
        <f t="shared" si="219"/>
        <v>1.1670043576793392</v>
      </c>
      <c r="G3862">
        <f>LN(F3862/参数实验室!$E$58)/参数实验室!$E$59</f>
        <v>-0.10947152037588065</v>
      </c>
      <c r="H3862">
        <f>INDEX(神经网络!$F$10:$BN$70,MATCH(ROUND(G3862*2,1)/2,神经网络!$D$10:$D$70,0),MATCH(ROUND(E3862*2,1)/2,神经网络!$F$8:$BN$8,0))</f>
        <v>2.51417328884177</v>
      </c>
      <c r="I3862">
        <f t="shared" si="216"/>
        <v>71075325.414726019</v>
      </c>
      <c r="J3862">
        <f t="shared" si="217"/>
        <v>22483.832261282339</v>
      </c>
      <c r="K3862">
        <f t="shared" si="218"/>
        <v>3161.1748650660106</v>
      </c>
    </row>
    <row r="3863" spans="1:11">
      <c r="A3863" s="862">
        <v>44266</v>
      </c>
      <c r="B3863">
        <v>56439.920729999998</v>
      </c>
      <c r="C3863">
        <v>66273.887659999993</v>
      </c>
      <c r="D3863">
        <v>3.6317704200000001</v>
      </c>
      <c r="E3863">
        <f>LN(D3863/参数实验室!$E$53)/参数实验室!$E$55</f>
        <v>0.82858335292854879</v>
      </c>
      <c r="F3863">
        <f t="shared" si="219"/>
        <v>1.1742377877716059</v>
      </c>
      <c r="G3863">
        <f>LN(F3863/参数实验室!$E$58)/参数实验室!$E$59</f>
        <v>-0.10622836407403674</v>
      </c>
      <c r="H3863">
        <f>INDEX(神经网络!$F$10:$BN$70,MATCH(ROUND(G3863*2,1)/2,神经网络!$D$10:$D$70,0),MATCH(ROUND(E3863*2,1)/2,神经网络!$F$8:$BN$8,0))</f>
        <v>2.5692376884397516</v>
      </c>
      <c r="I3863">
        <f t="shared" ref="I3863:I3926" si="220">I3862*(1+(B3863-B3862)/B3862*H3862)</f>
        <v>71370860.185750499</v>
      </c>
      <c r="J3863">
        <f t="shared" ref="J3863:J3926" si="221">J3862*B3863/B3862</f>
        <v>22521.017010494263</v>
      </c>
      <c r="K3863">
        <f t="shared" ref="K3863:K3926" si="222">I3863/J3863</f>
        <v>3169.078028425331</v>
      </c>
    </row>
    <row r="3864" spans="1:11">
      <c r="A3864" s="862">
        <v>44267</v>
      </c>
      <c r="B3864">
        <v>56969.394520000002</v>
      </c>
      <c r="C3864">
        <v>65960.6587</v>
      </c>
      <c r="D3864">
        <v>3.5705863820000001</v>
      </c>
      <c r="E3864">
        <f>LN(D3864/参数实验室!$E$53)/参数实验室!$E$55</f>
        <v>0.808538857574985</v>
      </c>
      <c r="F3864">
        <f t="shared" si="219"/>
        <v>1.1578262197756635</v>
      </c>
      <c r="G3864">
        <f>LN(F3864/参数实验室!$E$58)/参数实验室!$E$59</f>
        <v>-0.11361565703689608</v>
      </c>
      <c r="H3864">
        <f>INDEX(神经网络!$F$10:$BN$70,MATCH(ROUND(G3864*2,1)/2,神经网络!$D$10:$D$70,0),MATCH(ROUND(E3864*2,1)/2,神经网络!$F$8:$BN$8,0))</f>
        <v>2.51417328884177</v>
      </c>
      <c r="I3864">
        <f t="shared" si="220"/>
        <v>73091077.389048383</v>
      </c>
      <c r="J3864">
        <f t="shared" si="221"/>
        <v>22732.291017916155</v>
      </c>
      <c r="K3864">
        <f t="shared" si="222"/>
        <v>3215.2974520448738</v>
      </c>
    </row>
    <row r="3865" spans="1:11">
      <c r="A3865" s="862">
        <v>44268</v>
      </c>
      <c r="B3865">
        <v>59679.42151</v>
      </c>
      <c r="C3865">
        <v>65329.301169999999</v>
      </c>
      <c r="D3865">
        <v>3.78957634</v>
      </c>
      <c r="E3865">
        <f>LN(D3865/参数实验室!$E$53)/参数实验室!$E$55</f>
        <v>0.87876295477545618</v>
      </c>
      <c r="F3865">
        <f t="shared" si="219"/>
        <v>1.0946704830081722</v>
      </c>
      <c r="G3865">
        <f>LN(F3865/参数实验室!$E$58)/参数实验室!$E$59</f>
        <v>-0.14305519761050223</v>
      </c>
      <c r="H3865">
        <f>INDEX(神经网络!$F$10:$BN$70,MATCH(ROUND(G3865*2,1)/2,神经网络!$D$10:$D$70,0),MATCH(ROUND(E3865*2,1)/2,神经网络!$F$8:$BN$8,0))</f>
        <v>2.5909369207078279</v>
      </c>
      <c r="I3865">
        <f t="shared" si="220"/>
        <v>81832690.552854702</v>
      </c>
      <c r="J3865">
        <f t="shared" si="221"/>
        <v>23813.663265631723</v>
      </c>
      <c r="K3865">
        <f t="shared" si="222"/>
        <v>3436.3755647354351</v>
      </c>
    </row>
    <row r="3866" spans="1:11">
      <c r="A3866" s="862">
        <v>44269</v>
      </c>
      <c r="B3866">
        <v>59676.096590000001</v>
      </c>
      <c r="C3866">
        <v>64662.085809999997</v>
      </c>
      <c r="D3866">
        <v>3.6848405799999999</v>
      </c>
      <c r="E3866">
        <f>LN(D3866/参数实验室!$E$53)/参数实验室!$E$55</f>
        <v>0.84569805027951261</v>
      </c>
      <c r="F3866">
        <f t="shared" si="219"/>
        <v>1.0835508604769486</v>
      </c>
      <c r="G3866">
        <f>LN(F3866/参数实验室!$E$58)/参数实验室!$E$59</f>
        <v>-0.14841390879789962</v>
      </c>
      <c r="H3866">
        <f>INDEX(神经网络!$F$10:$BN$70,MATCH(ROUND(G3866*2,1)/2,神经网络!$D$10:$D$70,0),MATCH(ROUND(E3866*2,1)/2,神经网络!$F$8:$BN$8,0))</f>
        <v>2.5406916136583462</v>
      </c>
      <c r="I3866">
        <f t="shared" si="220"/>
        <v>81820878.095170245</v>
      </c>
      <c r="J3866">
        <f t="shared" si="221"/>
        <v>23812.336534854821</v>
      </c>
      <c r="K3866">
        <f t="shared" si="222"/>
        <v>3436.0709615961709</v>
      </c>
    </row>
    <row r="3867" spans="1:11">
      <c r="A3867" s="862">
        <v>44270</v>
      </c>
      <c r="B3867">
        <v>56258.054429999997</v>
      </c>
      <c r="C3867">
        <v>65078.047760000001</v>
      </c>
      <c r="D3867">
        <v>3.4373575299999999</v>
      </c>
      <c r="E3867">
        <f>LN(D3867/参数实验室!$E$53)/参数实验室!$E$55</f>
        <v>0.76367659491586648</v>
      </c>
      <c r="F3867">
        <f t="shared" si="219"/>
        <v>1.1567774324825688</v>
      </c>
      <c r="G3867">
        <f>LN(F3867/参数实验室!$E$58)/参数实验室!$E$59</f>
        <v>-0.11409129811544444</v>
      </c>
      <c r="H3867">
        <f>INDEX(神经网络!$F$10:$BN$70,MATCH(ROUND(G3867*2,1)/2,神经网络!$D$10:$D$70,0),MATCH(ROUND(E3867*2,1)/2,神经网络!$F$8:$BN$8,0))</f>
        <v>2.454388179338252</v>
      </c>
      <c r="I3867">
        <f t="shared" si="220"/>
        <v>69914131.877764359</v>
      </c>
      <c r="J3867">
        <f t="shared" si="221"/>
        <v>22448.447559953587</v>
      </c>
      <c r="K3867">
        <f t="shared" si="222"/>
        <v>3114.4305944116213</v>
      </c>
    </row>
    <row r="3868" spans="1:11">
      <c r="A3868" s="862">
        <v>44271</v>
      </c>
      <c r="B3868">
        <v>55760.953569999998</v>
      </c>
      <c r="C3868">
        <v>65043.083299999998</v>
      </c>
      <c r="D3868">
        <v>3.4423131800000002</v>
      </c>
      <c r="E3868">
        <f>LN(D3868/参数实验室!$E$53)/参数实验室!$E$55</f>
        <v>0.76537622427928698</v>
      </c>
      <c r="F3868">
        <f t="shared" si="219"/>
        <v>1.1664628944759274</v>
      </c>
      <c r="G3868">
        <f>LN(F3868/参数实验室!$E$58)/参数实验室!$E$59</f>
        <v>-0.10971509710174102</v>
      </c>
      <c r="H3868">
        <f>INDEX(神经网络!$F$10:$BN$70,MATCH(ROUND(G3868*2,1)/2,神经网络!$D$10:$D$70,0),MATCH(ROUND(E3868*2,1)/2,神经网络!$F$8:$BN$8,0))</f>
        <v>2.454388179338252</v>
      </c>
      <c r="I3868">
        <f t="shared" si="220"/>
        <v>68397891.612308085</v>
      </c>
      <c r="J3868">
        <f t="shared" si="221"/>
        <v>22250.091205458553</v>
      </c>
      <c r="K3868">
        <f t="shared" si="222"/>
        <v>3074.0499434684662</v>
      </c>
    </row>
    <row r="3869" spans="1:11">
      <c r="A3869" s="862">
        <v>44272</v>
      </c>
      <c r="B3869">
        <v>54961.315260000003</v>
      </c>
      <c r="C3869">
        <v>65781.861139999994</v>
      </c>
      <c r="D3869">
        <v>3.5538388200000002</v>
      </c>
      <c r="E3869">
        <f>LN(D3869/参数实验室!$E$53)/参数实验室!$E$55</f>
        <v>0.80299229727527044</v>
      </c>
      <c r="F3869">
        <f t="shared" si="219"/>
        <v>1.1968756720761196</v>
      </c>
      <c r="G3869">
        <f>LN(F3869/参数实验室!$E$58)/参数实验室!$E$59</f>
        <v>-9.6206113906985205E-2</v>
      </c>
      <c r="H3869">
        <f>INDEX(神经网络!$F$10:$BN$70,MATCH(ROUND(G3869*2,1)/2,神经网络!$D$10:$D$70,0),MATCH(ROUND(E3869*2,1)/2,神经网络!$F$8:$BN$8,0))</f>
        <v>2.51417328884177</v>
      </c>
      <c r="I3869">
        <f t="shared" si="220"/>
        <v>65990485.46092122</v>
      </c>
      <c r="J3869">
        <f t="shared" si="221"/>
        <v>21931.01442879362</v>
      </c>
      <c r="K3869">
        <f t="shared" si="222"/>
        <v>3009.0028746814892</v>
      </c>
    </row>
    <row r="3870" spans="1:11">
      <c r="A3870" s="862">
        <v>44273</v>
      </c>
      <c r="B3870">
        <v>59433.634440000002</v>
      </c>
      <c r="C3870">
        <v>64388.833890000002</v>
      </c>
      <c r="D3870">
        <v>3.4865165600000001</v>
      </c>
      <c r="E3870">
        <f>LN(D3870/参数实验室!$E$53)/参数实验室!$E$55</f>
        <v>0.78042921025459233</v>
      </c>
      <c r="F3870">
        <f t="shared" si="219"/>
        <v>1.083373656965273</v>
      </c>
      <c r="G3870">
        <f>LN(F3870/参数实验室!$E$58)/参数实验室!$E$59</f>
        <v>-0.14849975025569837</v>
      </c>
      <c r="H3870">
        <f>INDEX(神经网络!$F$10:$BN$70,MATCH(ROUND(G3870*2,1)/2,神经网络!$D$10:$D$70,0),MATCH(ROUND(E3870*2,1)/2,神经网络!$F$8:$BN$8,0))</f>
        <v>2.485682134129358</v>
      </c>
      <c r="I3870">
        <f t="shared" si="220"/>
        <v>79491058.565281555</v>
      </c>
      <c r="J3870">
        <f t="shared" si="221"/>
        <v>23715.587741909607</v>
      </c>
      <c r="K3870">
        <f t="shared" si="222"/>
        <v>3351.848557596863</v>
      </c>
    </row>
    <row r="3871" spans="1:11">
      <c r="A3871" s="862">
        <v>44274</v>
      </c>
      <c r="B3871">
        <v>59036.375650000002</v>
      </c>
      <c r="C3871">
        <v>63954.620080000001</v>
      </c>
      <c r="D3871">
        <v>3.5034188400000001</v>
      </c>
      <c r="E3871">
        <f>LN(D3871/参数实验室!$E$53)/参数实验室!$E$55</f>
        <v>0.78613471606677332</v>
      </c>
      <c r="F3871">
        <f t="shared" si="219"/>
        <v>1.0833087122278313</v>
      </c>
      <c r="G3871">
        <f>LN(F3871/参数实验室!$E$58)/参数实验室!$E$59</f>
        <v>-0.14853121449662074</v>
      </c>
      <c r="H3871">
        <f>INDEX(神经网络!$F$10:$BN$70,MATCH(ROUND(G3871*2,1)/2,神经网络!$D$10:$D$70,0),MATCH(ROUND(E3871*2,1)/2,神经网络!$F$8:$BN$8,0))</f>
        <v>2.485682134129358</v>
      </c>
      <c r="I3871">
        <f t="shared" si="220"/>
        <v>78170355.767033339</v>
      </c>
      <c r="J3871">
        <f t="shared" si="221"/>
        <v>23557.071006743412</v>
      </c>
      <c r="K3871">
        <f t="shared" si="222"/>
        <v>3318.3393531673105</v>
      </c>
    </row>
    <row r="3872" spans="1:11">
      <c r="A3872" s="862">
        <v>44275</v>
      </c>
      <c r="B3872">
        <v>59212.635450000002</v>
      </c>
      <c r="C3872">
        <v>63218.924270000003</v>
      </c>
      <c r="D3872">
        <v>3.4973189599999999</v>
      </c>
      <c r="E3872">
        <f>LN(D3872/参数实验室!$E$53)/参数实验室!$E$55</f>
        <v>0.78407883131731337</v>
      </c>
      <c r="F3872">
        <f t="shared" si="219"/>
        <v>1.0676593566483452</v>
      </c>
      <c r="G3872">
        <f>LN(F3872/参数实验室!$E$58)/参数实验室!$E$59</f>
        <v>-0.15616849428188989</v>
      </c>
      <c r="H3872">
        <f>INDEX(神经网络!$F$10:$BN$70,MATCH(ROUND(G3872*2,1)/2,神经网络!$D$10:$D$70,0),MATCH(ROUND(E3872*2,1)/2,神经网络!$F$8:$BN$8,0))</f>
        <v>2.485682134129358</v>
      </c>
      <c r="I3872">
        <f t="shared" si="220"/>
        <v>78750480.344128475</v>
      </c>
      <c r="J3872">
        <f t="shared" si="221"/>
        <v>23627.40331590905</v>
      </c>
      <c r="K3872">
        <f t="shared" si="222"/>
        <v>3333.0146055916089</v>
      </c>
    </row>
    <row r="3873" spans="1:11">
      <c r="A3873" s="862">
        <v>44276</v>
      </c>
      <c r="B3873">
        <v>57209.059540000002</v>
      </c>
      <c r="C3873">
        <v>63098.906580000003</v>
      </c>
      <c r="D3873">
        <v>3.4401640389999999</v>
      </c>
      <c r="E3873">
        <f>LN(D3873/参数实验室!$E$53)/参数实验室!$E$55</f>
        <v>0.76463943836100945</v>
      </c>
      <c r="F3873">
        <f t="shared" si="219"/>
        <v>1.102953047775272</v>
      </c>
      <c r="G3873">
        <f>LN(F3873/参数实验室!$E$58)/参数实验室!$E$59</f>
        <v>-0.13909896204311212</v>
      </c>
      <c r="H3873">
        <f>INDEX(神经网络!$F$10:$BN$70,MATCH(ROUND(G3873*2,1)/2,神经网络!$D$10:$D$70,0),MATCH(ROUND(E3873*2,1)/2,神经网络!$F$8:$BN$8,0))</f>
        <v>2.4225841770795928</v>
      </c>
      <c r="I3873">
        <f t="shared" si="220"/>
        <v>72126939.596304759</v>
      </c>
      <c r="J3873">
        <f t="shared" si="221"/>
        <v>22827.923682215271</v>
      </c>
      <c r="K3873">
        <f t="shared" si="222"/>
        <v>3159.5926375247723</v>
      </c>
    </row>
    <row r="3874" spans="1:11">
      <c r="A3874" s="862">
        <v>44277</v>
      </c>
      <c r="B3874">
        <v>57144.084990000003</v>
      </c>
      <c r="C3874">
        <v>62892.302499999998</v>
      </c>
      <c r="D3874">
        <v>3.25092326</v>
      </c>
      <c r="E3874">
        <f>LN(D3874/参数实验室!$E$53)/参数实验室!$E$55</f>
        <v>0.69788885824003177</v>
      </c>
      <c r="F3874">
        <f t="shared" si="219"/>
        <v>1.100591644979632</v>
      </c>
      <c r="G3874">
        <f>LN(F3874/参数实验室!$E$58)/参数实验室!$E$59</f>
        <v>-0.1402238698184379</v>
      </c>
      <c r="H3874">
        <f>INDEX(神经网络!$F$10:$BN$70,MATCH(ROUND(G3874*2,1)/2,神经网络!$D$10:$D$70,0),MATCH(ROUND(E3874*2,1)/2,神经网络!$F$8:$BN$8,0))</f>
        <v>2.3519433799318166</v>
      </c>
      <c r="I3874">
        <f t="shared" si="220"/>
        <v>71928487.882693708</v>
      </c>
      <c r="J3874">
        <f t="shared" si="221"/>
        <v>22801.997123019708</v>
      </c>
      <c r="K3874">
        <f t="shared" si="222"/>
        <v>3154.4819295709171</v>
      </c>
    </row>
    <row r="3875" spans="1:11">
      <c r="A3875" s="862">
        <v>44278</v>
      </c>
      <c r="B3875">
        <v>55115.381000000001</v>
      </c>
      <c r="C3875">
        <v>62045.880290000001</v>
      </c>
      <c r="D3875">
        <v>3.23614304</v>
      </c>
      <c r="E3875">
        <f>LN(D3875/参数实验室!$E$53)/参数实验室!$E$55</f>
        <v>0.69251291729595965</v>
      </c>
      <c r="F3875">
        <f t="shared" si="219"/>
        <v>1.1257452849686369</v>
      </c>
      <c r="G3875">
        <f>LN(F3875/参数实验室!$E$58)/参数实验室!$E$59</f>
        <v>-0.12836353434508724</v>
      </c>
      <c r="H3875">
        <f>INDEX(神经网络!$F$10:$BN$70,MATCH(ROUND(G3875*2,1)/2,神经网络!$D$10:$D$70,0),MATCH(ROUND(E3875*2,1)/2,神经网络!$F$8:$BN$8,0))</f>
        <v>2.3519433799318166</v>
      </c>
      <c r="I3875">
        <f t="shared" si="220"/>
        <v>65922628.036646113</v>
      </c>
      <c r="J3875">
        <f t="shared" si="221"/>
        <v>21992.490722636645</v>
      </c>
      <c r="K3875">
        <f t="shared" si="222"/>
        <v>2997.5062337433492</v>
      </c>
    </row>
    <row r="3876" spans="1:11">
      <c r="A3876" s="862">
        <v>44279</v>
      </c>
      <c r="B3876">
        <v>56207.067719999999</v>
      </c>
      <c r="C3876">
        <v>61255.815159999998</v>
      </c>
      <c r="D3876">
        <v>3.1104188599999998</v>
      </c>
      <c r="E3876">
        <f>LN(D3876/参数实验室!$E$53)/参数实验室!$E$55</f>
        <v>0.64576542842442386</v>
      </c>
      <c r="F3876">
        <f t="shared" si="219"/>
        <v>1.0898240674135633</v>
      </c>
      <c r="G3876">
        <f>LN(F3876/参数实验室!$E$58)/参数实验室!$E$59</f>
        <v>-0.14538403380932313</v>
      </c>
      <c r="H3876">
        <f>INDEX(神经网络!$F$10:$BN$70,MATCH(ROUND(G3876*2,1)/2,神经网络!$D$10:$D$70,0),MATCH(ROUND(E3876*2,1)/2,神经网络!$F$8:$BN$8,0))</f>
        <v>2.2803969846435739</v>
      </c>
      <c r="I3876">
        <f t="shared" si="220"/>
        <v>68993675.921596184</v>
      </c>
      <c r="J3876">
        <f t="shared" si="221"/>
        <v>22428.102517856303</v>
      </c>
      <c r="K3876">
        <f t="shared" si="222"/>
        <v>3076.215469706648</v>
      </c>
    </row>
    <row r="3877" spans="1:11">
      <c r="A3877" s="862">
        <v>44280</v>
      </c>
      <c r="B3877">
        <v>50968.747020000003</v>
      </c>
      <c r="C3877">
        <v>60152.18275</v>
      </c>
      <c r="D3877">
        <v>3.0361220699999998</v>
      </c>
      <c r="E3877">
        <f>LN(D3877/参数实验室!$E$53)/参数实验室!$E$55</f>
        <v>0.61724332166007112</v>
      </c>
      <c r="F3877">
        <f t="shared" si="219"/>
        <v>1.1801777808349192</v>
      </c>
      <c r="G3877">
        <f>LN(F3877/参数实验室!$E$58)/参数实验室!$E$59</f>
        <v>-0.10358003297103818</v>
      </c>
      <c r="H3877">
        <f>INDEX(神经网络!$F$10:$BN$70,MATCH(ROUND(G3877*2,1)/2,神经网络!$D$10:$D$70,0),MATCH(ROUND(E3877*2,1)/2,神经网络!$F$8:$BN$8,0))</f>
        <v>2.2393485616600679</v>
      </c>
      <c r="I3877">
        <f t="shared" si="220"/>
        <v>54330741.352031238</v>
      </c>
      <c r="J3877">
        <f t="shared" si="221"/>
        <v>20337.87439447736</v>
      </c>
      <c r="K3877">
        <f t="shared" si="222"/>
        <v>2671.4070653708263</v>
      </c>
    </row>
    <row r="3878" spans="1:11">
      <c r="A3878" s="862">
        <v>44281</v>
      </c>
      <c r="B3878">
        <v>53253.151949999999</v>
      </c>
      <c r="C3878">
        <v>61107.940390000003</v>
      </c>
      <c r="D3878">
        <v>3.2088307899999999</v>
      </c>
      <c r="E3878">
        <f>LN(D3878/参数实验室!$E$53)/参数实验室!$E$55</f>
        <v>0.68251383606603166</v>
      </c>
      <c r="F3878">
        <f t="shared" si="219"/>
        <v>1.1474990334351469</v>
      </c>
      <c r="G3878">
        <f>LN(F3878/参数实验室!$E$58)/参数实验室!$E$59</f>
        <v>-0.11831807527914039</v>
      </c>
      <c r="H3878">
        <f>INDEX(神经网络!$F$10:$BN$70,MATCH(ROUND(G3878*2,1)/2,神经网络!$D$10:$D$70,0),MATCH(ROUND(E3878*2,1)/2,神经网络!$F$8:$BN$8,0))</f>
        <v>2.3912387627548739</v>
      </c>
      <c r="I3878">
        <f t="shared" si="220"/>
        <v>59783753.443147711</v>
      </c>
      <c r="J3878">
        <f t="shared" si="221"/>
        <v>21249.41221419724</v>
      </c>
      <c r="K3878">
        <f t="shared" si="222"/>
        <v>2813.4309241365631</v>
      </c>
    </row>
    <row r="3879" spans="1:11">
      <c r="A3879" s="862">
        <v>44282</v>
      </c>
      <c r="B3879">
        <v>54881.315750000002</v>
      </c>
      <c r="C3879">
        <v>60993.579239999999</v>
      </c>
      <c r="D3879">
        <v>3.2689707700000001</v>
      </c>
      <c r="E3879">
        <f>LN(D3879/参数实验室!$E$53)/参数实验室!$E$55</f>
        <v>0.70442014931641805</v>
      </c>
      <c r="F3879">
        <f t="shared" si="219"/>
        <v>1.1113723934361031</v>
      </c>
      <c r="G3879">
        <f>LN(F3879/参数实验室!$E$58)/参数实验室!$E$59</f>
        <v>-0.13510772496230392</v>
      </c>
      <c r="H3879">
        <f>INDEX(神经网络!$F$10:$BN$70,MATCH(ROUND(G3879*2,1)/2,神经网络!$D$10:$D$70,0),MATCH(ROUND(E3879*2,1)/2,神经网络!$F$8:$BN$8,0))</f>
        <v>2.3519433799318166</v>
      </c>
      <c r="I3879">
        <f t="shared" si="220"/>
        <v>64154532.938036896</v>
      </c>
      <c r="J3879">
        <f t="shared" si="221"/>
        <v>21899.092514265074</v>
      </c>
      <c r="K3879">
        <f t="shared" si="222"/>
        <v>2929.5521216802304</v>
      </c>
    </row>
    <row r="3880" spans="1:11">
      <c r="A3880" s="862">
        <v>44283</v>
      </c>
      <c r="B3880">
        <v>56242.554640000002</v>
      </c>
      <c r="C3880">
        <v>60181.174919999998</v>
      </c>
      <c r="D3880">
        <v>3.24472988</v>
      </c>
      <c r="E3880">
        <f>LN(D3880/参数实验室!$E$53)/参数实验室!$E$55</f>
        <v>0.69563914994963305</v>
      </c>
      <c r="F3880">
        <f t="shared" si="219"/>
        <v>1.0700291852887995</v>
      </c>
      <c r="G3880">
        <f>LN(F3880/参数实验室!$E$58)/参数实验室!$E$59</f>
        <v>-0.15500479374414231</v>
      </c>
      <c r="H3880">
        <f>INDEX(神经网络!$F$10:$BN$70,MATCH(ROUND(G3880*2,1)/2,神经网络!$D$10:$D$70,0),MATCH(ROUND(E3880*2,1)/2,神经网络!$F$8:$BN$8,0))</f>
        <v>2.3519433799318166</v>
      </c>
      <c r="I3880">
        <f t="shared" si="220"/>
        <v>67897052.192630261</v>
      </c>
      <c r="J3880">
        <f t="shared" si="221"/>
        <v>22442.262734926659</v>
      </c>
      <c r="K3880">
        <f t="shared" si="222"/>
        <v>3025.4102714412479</v>
      </c>
    </row>
    <row r="3881" spans="1:11">
      <c r="A3881" s="862">
        <v>44284</v>
      </c>
      <c r="B3881">
        <v>57715.43333</v>
      </c>
      <c r="C3881">
        <v>60436.106930000002</v>
      </c>
      <c r="D3881">
        <v>3.3379567300000001</v>
      </c>
      <c r="E3881">
        <f>LN(D3881/参数实验室!$E$53)/参数实验室!$E$55</f>
        <v>0.72905773402860252</v>
      </c>
      <c r="F3881">
        <f t="shared" si="219"/>
        <v>1.0471394468173527</v>
      </c>
      <c r="G3881">
        <f>LN(F3881/参数实验室!$E$58)/参数实验室!$E$59</f>
        <v>-0.16635413996242712</v>
      </c>
      <c r="H3881">
        <f>INDEX(神经网络!$F$10:$BN$70,MATCH(ROUND(G3881*2,1)/2,神经网络!$D$10:$D$70,0),MATCH(ROUND(E3881*2,1)/2,神经网络!$F$8:$BN$8,0))</f>
        <v>2.4225841770795928</v>
      </c>
      <c r="I3881">
        <f t="shared" si="220"/>
        <v>72079010.720928282</v>
      </c>
      <c r="J3881">
        <f t="shared" si="221"/>
        <v>23029.980180359798</v>
      </c>
      <c r="K3881">
        <f t="shared" si="222"/>
        <v>3129.7903930632992</v>
      </c>
    </row>
    <row r="3882" spans="1:11">
      <c r="A3882" s="862">
        <v>44285</v>
      </c>
      <c r="B3882">
        <v>58658.274559999998</v>
      </c>
      <c r="C3882">
        <v>59834.641490000002</v>
      </c>
      <c r="D3882">
        <v>3.3833006299999999</v>
      </c>
      <c r="E3882">
        <f>LN(D3882/参数实验室!$E$53)/参数实验室!$E$55</f>
        <v>0.74497601295925375</v>
      </c>
      <c r="F3882">
        <f t="shared" si="219"/>
        <v>1.0200545777867491</v>
      </c>
      <c r="G3882">
        <f>LN(F3882/参数实验室!$E$58)/参数实验室!$E$59</f>
        <v>-0.18010845270660444</v>
      </c>
      <c r="H3882">
        <f>INDEX(神经网络!$F$10:$BN$70,MATCH(ROUND(G3882*2,1)/2,神经网络!$D$10:$D$70,0),MATCH(ROUND(E3882*2,1)/2,神经网络!$F$8:$BN$8,0))</f>
        <v>2.3885868147405978</v>
      </c>
      <c r="I3882">
        <f t="shared" si="220"/>
        <v>74931567.507172421</v>
      </c>
      <c r="J3882">
        <f t="shared" si="221"/>
        <v>23406.198699173889</v>
      </c>
      <c r="K3882">
        <f t="shared" si="222"/>
        <v>3201.3556951397281</v>
      </c>
    </row>
    <row r="3883" spans="1:11">
      <c r="A3883" s="862">
        <v>44286</v>
      </c>
      <c r="B3883">
        <v>59341.910459999999</v>
      </c>
      <c r="C3883">
        <v>58765.515590000003</v>
      </c>
      <c r="D3883">
        <v>3.375535019</v>
      </c>
      <c r="E3883">
        <f>LN(D3883/参数实验室!$E$53)/参数实验室!$E$55</f>
        <v>0.74226504045575492</v>
      </c>
      <c r="F3883">
        <f t="shared" si="219"/>
        <v>0.99028688383080421</v>
      </c>
      <c r="G3883">
        <f>LN(F3883/参数实验室!$E$58)/参数实验室!$E$59</f>
        <v>-0.1956529130238874</v>
      </c>
      <c r="H3883">
        <f>INDEX(神经网络!$F$10:$BN$70,MATCH(ROUND(G3883*2,1)/2,神经网络!$D$10:$D$70,0),MATCH(ROUND(E3883*2,1)/2,神经网络!$F$8:$BN$8,0))</f>
        <v>2.3885868147405978</v>
      </c>
      <c r="I3883">
        <f t="shared" si="220"/>
        <v>77017505.648728594</v>
      </c>
      <c r="J3883">
        <f t="shared" si="221"/>
        <v>23678.987454610622</v>
      </c>
      <c r="K3883">
        <f t="shared" si="222"/>
        <v>3252.567526223856</v>
      </c>
    </row>
    <row r="3884" spans="1:11">
      <c r="A3884" s="862">
        <v>44287</v>
      </c>
      <c r="B3884">
        <v>58950.273450000001</v>
      </c>
      <c r="C3884">
        <v>58695.64819</v>
      </c>
      <c r="D3884">
        <v>3.3559836299999999</v>
      </c>
      <c r="E3884">
        <f>LN(D3884/参数实验室!$E$53)/参数实验室!$E$55</f>
        <v>0.73541194216993899</v>
      </c>
      <c r="F3884">
        <f t="shared" si="219"/>
        <v>0.99568067720303344</v>
      </c>
      <c r="G3884">
        <f>LN(F3884/参数实验室!$E$58)/参数实验室!$E$59</f>
        <v>-0.1928019488135089</v>
      </c>
      <c r="H3884">
        <f>INDEX(神经网络!$F$10:$BN$70,MATCH(ROUND(G3884*2,1)/2,神经网络!$D$10:$D$70,0),MATCH(ROUND(E3884*2,1)/2,神经网络!$F$8:$BN$8,0))</f>
        <v>2.3885868147405978</v>
      </c>
      <c r="I3884">
        <f t="shared" si="220"/>
        <v>75803410.616677508</v>
      </c>
      <c r="J3884">
        <f t="shared" si="221"/>
        <v>23522.713957942495</v>
      </c>
      <c r="K3884">
        <f t="shared" si="222"/>
        <v>3222.5622754334572</v>
      </c>
    </row>
    <row r="3885" spans="1:11">
      <c r="A3885" s="862">
        <v>44288</v>
      </c>
      <c r="B3885">
        <v>59474.537360000002</v>
      </c>
      <c r="C3885">
        <v>59180.025479999997</v>
      </c>
      <c r="D3885">
        <v>3.35413045</v>
      </c>
      <c r="E3885">
        <f>LN(D3885/参数实验室!$E$53)/参数实验室!$E$55</f>
        <v>0.73476030044039919</v>
      </c>
      <c r="F3885">
        <f t="shared" si="219"/>
        <v>0.99504810137122512</v>
      </c>
      <c r="G3885">
        <f>LN(F3885/参数实验室!$E$58)/参数实验室!$E$59</f>
        <v>-0.19313550504440108</v>
      </c>
      <c r="H3885">
        <f>INDEX(神经网络!$F$10:$BN$70,MATCH(ROUND(G3885*2,1)/2,神经网络!$D$10:$D$70,0),MATCH(ROUND(E3885*2,1)/2,神经网络!$F$8:$BN$8,0))</f>
        <v>2.3885868147405978</v>
      </c>
      <c r="I3885">
        <f t="shared" si="220"/>
        <v>77413662.868184909</v>
      </c>
      <c r="J3885">
        <f t="shared" si="221"/>
        <v>23731.909085830448</v>
      </c>
      <c r="K3885">
        <f t="shared" si="222"/>
        <v>3262.0073921657695</v>
      </c>
    </row>
    <row r="3886" spans="1:11">
      <c r="A3886" s="862">
        <v>44289</v>
      </c>
      <c r="B3886">
        <v>58884.324280000001</v>
      </c>
      <c r="C3886">
        <v>59068.840080000002</v>
      </c>
      <c r="D3886">
        <v>3.2518750700000001</v>
      </c>
      <c r="E3886">
        <f>LN(D3886/参数实验室!$E$53)/参数实验室!$E$55</f>
        <v>0.69823421754111425</v>
      </c>
      <c r="F3886">
        <f t="shared" si="219"/>
        <v>1.0031335300567026</v>
      </c>
      <c r="G3886">
        <f>LN(F3886/参数实验室!$E$58)/参数实验室!$E$59</f>
        <v>-0.18888795013741908</v>
      </c>
      <c r="H3886">
        <f>INDEX(神经网络!$F$10:$BN$70,MATCH(ROUND(G3886*2,1)/2,神经网络!$D$10:$D$70,0),MATCH(ROUND(E3886*2,1)/2,神经网络!$F$8:$BN$8,0))</f>
        <v>2.3171487035312683</v>
      </c>
      <c r="I3886">
        <f t="shared" si="220"/>
        <v>75578661.447259441</v>
      </c>
      <c r="J3886">
        <f t="shared" si="221"/>
        <v>23496.398499660703</v>
      </c>
      <c r="K3886">
        <f t="shared" si="222"/>
        <v>3216.6062151333886</v>
      </c>
    </row>
    <row r="3887" spans="1:11">
      <c r="A3887" s="862">
        <v>44290</v>
      </c>
      <c r="B3887">
        <v>57902.164169999996</v>
      </c>
      <c r="C3887">
        <v>59197.42022</v>
      </c>
      <c r="D3887">
        <v>3.2983012829999998</v>
      </c>
      <c r="E3887">
        <f>LN(D3887/参数实验室!$E$53)/参数实验室!$E$55</f>
        <v>0.71495816194998341</v>
      </c>
      <c r="F3887">
        <f t="shared" si="219"/>
        <v>1.0223697346820604</v>
      </c>
      <c r="G3887">
        <f>LN(F3887/参数实验室!$E$58)/参数实验室!$E$59</f>
        <v>-0.17891857265093752</v>
      </c>
      <c r="H3887">
        <f>INDEX(神经网络!$F$10:$BN$70,MATCH(ROUND(G3887*2,1)/2,神经网络!$D$10:$D$70,0),MATCH(ROUND(E3887*2,1)/2,神经网络!$F$8:$BN$8,0))</f>
        <v>2.3171487035312683</v>
      </c>
      <c r="I3887">
        <f t="shared" si="220"/>
        <v>72657633.599510998</v>
      </c>
      <c r="J3887">
        <f t="shared" si="221"/>
        <v>23104.49071066585</v>
      </c>
      <c r="K3887">
        <f t="shared" si="222"/>
        <v>3144.7407566516781</v>
      </c>
    </row>
    <row r="3888" spans="1:11">
      <c r="A3888" s="862">
        <v>44291</v>
      </c>
      <c r="B3888">
        <v>58946.195030000003</v>
      </c>
      <c r="C3888">
        <v>59048.023269999998</v>
      </c>
      <c r="D3888">
        <v>3.32023402</v>
      </c>
      <c r="E3888">
        <f>LN(D3888/参数实验室!$E$53)/参数实验室!$E$55</f>
        <v>0.72277720684655344</v>
      </c>
      <c r="F3888">
        <f t="shared" si="219"/>
        <v>1.0017274777438674</v>
      </c>
      <c r="G3888">
        <f>LN(F3888/参数实验室!$E$58)/参数实验室!$E$59</f>
        <v>-0.18962413320377181</v>
      </c>
      <c r="H3888">
        <f>INDEX(神经网络!$F$10:$BN$70,MATCH(ROUND(G3888*2,1)/2,神经网络!$D$10:$D$70,0),MATCH(ROUND(E3888*2,1)/2,神经网络!$F$8:$BN$8,0))</f>
        <v>2.3171487035312683</v>
      </c>
      <c r="I3888">
        <f t="shared" si="220"/>
        <v>75693297.557616994</v>
      </c>
      <c r="J3888">
        <f t="shared" si="221"/>
        <v>23521.086560791544</v>
      </c>
      <c r="K3888">
        <f t="shared" si="222"/>
        <v>3218.1037794314261</v>
      </c>
    </row>
    <row r="3889" spans="1:11">
      <c r="A3889" s="862">
        <v>44292</v>
      </c>
      <c r="B3889">
        <v>57962.31495</v>
      </c>
      <c r="C3889">
        <v>59136.582150000002</v>
      </c>
      <c r="D3889">
        <v>3.22914317</v>
      </c>
      <c r="E3889">
        <f>LN(D3889/参数实验室!$E$53)/参数实验室!$E$55</f>
        <v>0.68995831343206393</v>
      </c>
      <c r="F3889">
        <f t="shared" si="219"/>
        <v>1.020259149432057</v>
      </c>
      <c r="G3889">
        <f>LN(F3889/参数实验室!$E$58)/参数实验室!$E$59</f>
        <v>-0.18000320393621483</v>
      </c>
      <c r="H3889">
        <f>INDEX(神经网络!$F$10:$BN$70,MATCH(ROUND(G3889*2,1)/2,神经网络!$D$10:$D$70,0),MATCH(ROUND(E3889*2,1)/2,神经网络!$F$8:$BN$8,0))</f>
        <v>2.3171487035312683</v>
      </c>
      <c r="I3889">
        <f t="shared" si="220"/>
        <v>72765792.039928511</v>
      </c>
      <c r="J3889">
        <f t="shared" si="221"/>
        <v>23128.492458401375</v>
      </c>
      <c r="K3889">
        <f t="shared" si="222"/>
        <v>3146.1536963900339</v>
      </c>
    </row>
    <row r="3890" spans="1:11">
      <c r="A3890" s="862">
        <v>44293</v>
      </c>
      <c r="B3890">
        <v>56470.652719999998</v>
      </c>
      <c r="C3890">
        <v>59066.880250000002</v>
      </c>
      <c r="D3890">
        <v>3.12214094</v>
      </c>
      <c r="E3890">
        <f>LN(D3890/参数实验室!$E$53)/参数实验室!$E$55</f>
        <v>0.6502031486087605</v>
      </c>
      <c r="F3890">
        <f t="shared" si="219"/>
        <v>1.0459748100110149</v>
      </c>
      <c r="G3890">
        <f>LN(F3890/参数实验室!$E$58)/参数实验室!$E$59</f>
        <v>-0.1669382116609649</v>
      </c>
      <c r="H3890">
        <f>INDEX(神经网络!$F$10:$BN$70,MATCH(ROUND(G3890*2,1)/2,神经网络!$D$10:$D$70,0),MATCH(ROUND(E3890*2,1)/2,神经网络!$F$8:$BN$8,0))</f>
        <v>2.2803969846435739</v>
      </c>
      <c r="I3890">
        <f t="shared" si="220"/>
        <v>68426629.312467083</v>
      </c>
      <c r="J3890">
        <f t="shared" si="221"/>
        <v>22533.279885080283</v>
      </c>
      <c r="K3890">
        <f t="shared" si="222"/>
        <v>3036.6919357254187</v>
      </c>
    </row>
    <row r="3891" spans="1:11">
      <c r="A3891" s="862">
        <v>44294</v>
      </c>
      <c r="B3891">
        <v>57788.331510000004</v>
      </c>
      <c r="C3891">
        <v>59314.393429999996</v>
      </c>
      <c r="D3891">
        <v>3.2057806000000002</v>
      </c>
      <c r="E3891">
        <f>LN(D3891/参数实验室!$E$53)/参数实验室!$E$55</f>
        <v>0.68139187509297749</v>
      </c>
      <c r="F3891">
        <f t="shared" si="219"/>
        <v>1.0264077864877603</v>
      </c>
      <c r="G3891">
        <f>LN(F3891/参数实验室!$E$58)/参数实验室!$E$59</f>
        <v>-0.17684964077436641</v>
      </c>
      <c r="H3891">
        <f>INDEX(神经网络!$F$10:$BN$70,MATCH(ROUND(G3891*2,1)/2,神经网络!$D$10:$D$70,0),MATCH(ROUND(E3891*2,1)/2,神经网络!$F$8:$BN$8,0))</f>
        <v>2.3171487035312683</v>
      </c>
      <c r="I3891">
        <f t="shared" si="220"/>
        <v>72067643.348096877</v>
      </c>
      <c r="J3891">
        <f t="shared" si="221"/>
        <v>23059.068476916204</v>
      </c>
      <c r="K3891">
        <f t="shared" si="222"/>
        <v>3125.3492924157713</v>
      </c>
    </row>
    <row r="3892" spans="1:11">
      <c r="A3892" s="862">
        <v>44295</v>
      </c>
      <c r="B3892">
        <v>58147.515579999999</v>
      </c>
      <c r="C3892">
        <v>59204.218050000003</v>
      </c>
      <c r="D3892">
        <v>3.2035761410000001</v>
      </c>
      <c r="E3892">
        <f>LN(D3892/参数实验室!$E$53)/参数实验室!$E$55</f>
        <v>0.68058033725412703</v>
      </c>
      <c r="F3892">
        <f t="shared" si="219"/>
        <v>1.0181727879421809</v>
      </c>
      <c r="G3892">
        <f>LN(F3892/参数实验室!$E$58)/参数实验室!$E$59</f>
        <v>-0.18107759413349614</v>
      </c>
      <c r="H3892">
        <f>INDEX(神经网络!$F$10:$BN$70,MATCH(ROUND(G3892*2,1)/2,神经网络!$D$10:$D$70,0),MATCH(ROUND(E3892*2,1)/2,神经网络!$F$8:$BN$8,0))</f>
        <v>2.3171487035312683</v>
      </c>
      <c r="I3892">
        <f t="shared" si="220"/>
        <v>73105580.69268024</v>
      </c>
      <c r="J3892">
        <f t="shared" si="221"/>
        <v>23202.392394557159</v>
      </c>
      <c r="K3892">
        <f t="shared" si="222"/>
        <v>3150.7777064329548</v>
      </c>
    </row>
    <row r="3893" spans="1:11">
      <c r="A3893" s="862">
        <v>44296</v>
      </c>
      <c r="B3893">
        <v>60307.738530000002</v>
      </c>
      <c r="C3893">
        <v>58228.510439999998</v>
      </c>
      <c r="D3893">
        <v>3.2756510400000001</v>
      </c>
      <c r="E3893">
        <f>LN(D3893/参数实验室!$E$53)/参数实验室!$E$55</f>
        <v>0.70682856134356409</v>
      </c>
      <c r="F3893">
        <f t="shared" si="219"/>
        <v>0.96552303003426843</v>
      </c>
      <c r="G3893">
        <f>LN(F3893/参数实验室!$E$58)/参数实验室!$E$59</f>
        <v>-0.20894469903678284</v>
      </c>
      <c r="H3893">
        <f>INDEX(神经网络!$F$10:$BN$70,MATCH(ROUND(G3893*2,1)/2,神经网络!$D$10:$D$70,0),MATCH(ROUND(E3893*2,1)/2,神经网络!$F$8:$BN$8,0))</f>
        <v>2.3171487035312683</v>
      </c>
      <c r="I3893">
        <f t="shared" si="220"/>
        <v>79398785.253348351</v>
      </c>
      <c r="J3893">
        <f t="shared" si="221"/>
        <v>24064.378328877414</v>
      </c>
      <c r="K3893">
        <f t="shared" si="222"/>
        <v>3299.4322216946398</v>
      </c>
    </row>
    <row r="3894" spans="1:11">
      <c r="A3894" s="862">
        <v>44297</v>
      </c>
      <c r="B3894">
        <v>59716.885979999999</v>
      </c>
      <c r="C3894">
        <v>58432.849309999998</v>
      </c>
      <c r="D3894">
        <v>3.2835370199999998</v>
      </c>
      <c r="E3894">
        <f>LN(D3894/参数实验室!$E$53)/参数实验室!$E$55</f>
        <v>0.70966534994741881</v>
      </c>
      <c r="F3894">
        <f t="shared" si="219"/>
        <v>0.97849792987480888</v>
      </c>
      <c r="G3894">
        <f>LN(F3894/参数实验室!$E$58)/参数实验室!$E$59</f>
        <v>-0.2019385711186254</v>
      </c>
      <c r="H3894">
        <f>INDEX(神经网络!$F$10:$BN$70,MATCH(ROUND(G3894*2,1)/2,神经网络!$D$10:$D$70,0),MATCH(ROUND(E3894*2,1)/2,神经网络!$F$8:$BN$8,0))</f>
        <v>2.3171487035312683</v>
      </c>
      <c r="I3894">
        <f t="shared" si="220"/>
        <v>77596291.224671647</v>
      </c>
      <c r="J3894">
        <f t="shared" si="221"/>
        <v>23828.612577311236</v>
      </c>
      <c r="K3894">
        <f t="shared" si="222"/>
        <v>3256.4334567492233</v>
      </c>
    </row>
    <row r="3895" spans="1:11">
      <c r="A3895" s="862">
        <v>44298</v>
      </c>
      <c r="B3895">
        <v>59917.892699999997</v>
      </c>
      <c r="C3895">
        <v>58402.620710000003</v>
      </c>
      <c r="D3895">
        <v>3.26759859</v>
      </c>
      <c r="E3895">
        <f>LN(D3895/参数实验室!$E$53)/参数实验室!$E$55</f>
        <v>0.70392483327494837</v>
      </c>
      <c r="F3895">
        <f t="shared" si="219"/>
        <v>0.97471085978295768</v>
      </c>
      <c r="G3895">
        <f>LN(F3895/参数实验室!$E$58)/参数实验室!$E$59</f>
        <v>-0.20397384922142825</v>
      </c>
      <c r="H3895">
        <f>INDEX(神经网络!$F$10:$BN$70,MATCH(ROUND(G3895*2,1)/2,神经网络!$D$10:$D$70,0),MATCH(ROUND(E3895*2,1)/2,神经网络!$F$8:$BN$8,0))</f>
        <v>2.3171487035312683</v>
      </c>
      <c r="I3895">
        <f t="shared" si="220"/>
        <v>78201504.288697615</v>
      </c>
      <c r="J3895">
        <f t="shared" si="221"/>
        <v>23908.819560272808</v>
      </c>
      <c r="K3895">
        <f t="shared" si="222"/>
        <v>3270.8224716638961</v>
      </c>
    </row>
    <row r="3896" spans="1:11">
      <c r="A3896" s="862">
        <v>44299</v>
      </c>
      <c r="B3896">
        <v>63212.156269999999</v>
      </c>
      <c r="C3896">
        <v>59002.487009999997</v>
      </c>
      <c r="D3896">
        <v>3.4345307900000002</v>
      </c>
      <c r="E3896">
        <f>LN(D3896/参数实验室!$E$53)/参数实验室!$E$55</f>
        <v>0.76270601573364838</v>
      </c>
      <c r="F3896">
        <f t="shared" si="219"/>
        <v>0.93340411863156325</v>
      </c>
      <c r="G3896">
        <f>LN(F3896/参数实验室!$E$58)/参数实验室!$E$59</f>
        <v>-0.22670140804583927</v>
      </c>
      <c r="H3896">
        <f>INDEX(神经网络!$F$10:$BN$70,MATCH(ROUND(G3896*2,1)/2,神经网络!$D$10:$D$70,0),MATCH(ROUND(E3896*2,1)/2,神经网络!$F$8:$BN$8,0))</f>
        <v>2.3480884362001704</v>
      </c>
      <c r="I3896">
        <f t="shared" si="220"/>
        <v>88164061.434861153</v>
      </c>
      <c r="J3896">
        <f t="shared" si="221"/>
        <v>25223.31761302409</v>
      </c>
      <c r="K3896">
        <f t="shared" si="222"/>
        <v>3495.339621356452</v>
      </c>
    </row>
    <row r="3897" spans="1:11">
      <c r="A3897" s="862">
        <v>44300</v>
      </c>
      <c r="B3897">
        <v>62991.807919999999</v>
      </c>
      <c r="C3897">
        <v>59529.737650000003</v>
      </c>
      <c r="D3897">
        <v>3.3762240499999998</v>
      </c>
      <c r="E3897">
        <f>LN(D3897/参数实验室!$E$53)/参数实验室!$E$55</f>
        <v>0.74250583298166162</v>
      </c>
      <c r="F3897">
        <f t="shared" si="219"/>
        <v>0.94503935695262398</v>
      </c>
      <c r="G3897">
        <f>LN(F3897/参数实验室!$E$58)/参数实验室!$E$59</f>
        <v>-0.22019934391087409</v>
      </c>
      <c r="H3897">
        <f>INDEX(神经网络!$F$10:$BN$70,MATCH(ROUND(G3897*2,1)/2,神经网络!$D$10:$D$70,0),MATCH(ROUND(E3897*2,1)/2,神经网络!$F$8:$BN$8,0))</f>
        <v>2.3885868147405978</v>
      </c>
      <c r="I3897">
        <f t="shared" si="220"/>
        <v>87442430.344263822</v>
      </c>
      <c r="J3897">
        <f t="shared" si="221"/>
        <v>25135.392809544581</v>
      </c>
      <c r="K3897">
        <f t="shared" si="222"/>
        <v>3478.8567263233535</v>
      </c>
    </row>
    <row r="3898" spans="1:11">
      <c r="A3898" s="862">
        <v>44301</v>
      </c>
      <c r="B3898">
        <v>62725.783810000001</v>
      </c>
      <c r="C3898">
        <v>58626.640200000002</v>
      </c>
      <c r="D3898">
        <v>3.3741988300000001</v>
      </c>
      <c r="E3898">
        <f>LN(D3898/参数实验室!$E$53)/参数实验室!$E$55</f>
        <v>0.74179794845978364</v>
      </c>
      <c r="F3898">
        <f t="shared" si="219"/>
        <v>0.93464978257718478</v>
      </c>
      <c r="G3898">
        <f>LN(F3898/参数实验室!$E$58)/参数实验室!$E$59</f>
        <v>-0.22600143696399705</v>
      </c>
      <c r="H3898">
        <f>INDEX(神经网络!$F$10:$BN$70,MATCH(ROUND(G3898*2,1)/2,神经网络!$D$10:$D$70,0),MATCH(ROUND(E3898*2,1)/2,神经网络!$F$8:$BN$8,0))</f>
        <v>2.3480884362001704</v>
      </c>
      <c r="I3898">
        <f t="shared" si="220"/>
        <v>86560366.184450269</v>
      </c>
      <c r="J3898">
        <f t="shared" si="221"/>
        <v>25029.242173097511</v>
      </c>
      <c r="K3898">
        <f t="shared" si="222"/>
        <v>3458.3694378685191</v>
      </c>
    </row>
    <row r="3899" spans="1:11">
      <c r="A3899" s="862">
        <v>44302</v>
      </c>
      <c r="B3899">
        <v>61470.921329999997</v>
      </c>
      <c r="C3899">
        <v>59950.441299999999</v>
      </c>
      <c r="D3899">
        <v>3.2766491700000002</v>
      </c>
      <c r="E3899">
        <f>LN(D3899/参数实验室!$E$53)/参数实验室!$E$55</f>
        <v>0.70718799149077172</v>
      </c>
      <c r="F3899">
        <f t="shared" si="219"/>
        <v>0.97526505220513182</v>
      </c>
      <c r="G3899">
        <f>LN(F3899/参数实验室!$E$58)/参数实验室!$E$59</f>
        <v>-0.20367551718617952</v>
      </c>
      <c r="H3899">
        <f>INDEX(神经网络!$F$10:$BN$70,MATCH(ROUND(G3899*2,1)/2,神经网络!$D$10:$D$70,0),MATCH(ROUND(E3899*2,1)/2,神经网络!$F$8:$BN$8,0))</f>
        <v>2.3171487035312683</v>
      </c>
      <c r="I3899">
        <f t="shared" si="220"/>
        <v>82494214.532941192</v>
      </c>
      <c r="J3899">
        <f t="shared" si="221"/>
        <v>24528.518945772186</v>
      </c>
      <c r="K3899">
        <f t="shared" si="222"/>
        <v>3363.195907397424</v>
      </c>
    </row>
    <row r="3900" spans="1:11">
      <c r="A3900" s="862">
        <v>44303</v>
      </c>
      <c r="B3900">
        <v>60321.929519999998</v>
      </c>
      <c r="C3900">
        <v>62497.471790000003</v>
      </c>
      <c r="D3900">
        <v>3.1996273799999999</v>
      </c>
      <c r="E3900">
        <f>LN(D3900/参数实验室!$E$53)/参数实验室!$E$55</f>
        <v>0.67912526428176423</v>
      </c>
      <c r="F3900">
        <f t="shared" si="219"/>
        <v>1.0360655285285378</v>
      </c>
      <c r="G3900">
        <f>LN(F3900/参数实验室!$E$58)/参数实验室!$E$59</f>
        <v>-0.17193423947540232</v>
      </c>
      <c r="H3900">
        <f>INDEX(神经网络!$F$10:$BN$70,MATCH(ROUND(G3900*2,1)/2,神经网络!$D$10:$D$70,0),MATCH(ROUND(E3900*2,1)/2,神经网络!$F$8:$BN$8,0))</f>
        <v>2.3519433799318166</v>
      </c>
      <c r="I3900">
        <f t="shared" si="220"/>
        <v>78921283.707308501</v>
      </c>
      <c r="J3900">
        <f t="shared" si="221"/>
        <v>24070.040908183903</v>
      </c>
      <c r="K3900">
        <f t="shared" si="222"/>
        <v>3278.8180131623694</v>
      </c>
    </row>
    <row r="3901" spans="1:11">
      <c r="A3901" s="862">
        <v>44304</v>
      </c>
      <c r="B3901">
        <v>55478.688130000002</v>
      </c>
      <c r="C3901">
        <v>63545.022989999998</v>
      </c>
      <c r="D3901">
        <v>2.9598418799999999</v>
      </c>
      <c r="E3901">
        <f>LN(D3901/参数实验室!$E$53)/参数实验室!$E$55</f>
        <v>0.58722424289223929</v>
      </c>
      <c r="F3901">
        <f t="shared" si="219"/>
        <v>1.1453951982624142</v>
      </c>
      <c r="G3901">
        <f>LN(F3901/参数实验室!$E$58)/参数实验室!$E$59</f>
        <v>-0.11928123065804522</v>
      </c>
      <c r="H3901">
        <f>INDEX(神经网络!$F$10:$BN$70,MATCH(ROUND(G3901*2,1)/2,神经网络!$D$10:$D$70,0),MATCH(ROUND(E3901*2,1)/2,神经网络!$F$8:$BN$8,0))</f>
        <v>2.2393485616600679</v>
      </c>
      <c r="I3901">
        <f t="shared" si="220"/>
        <v>64018002.595702559</v>
      </c>
      <c r="J3901">
        <f t="shared" si="221"/>
        <v>22137.459849965966</v>
      </c>
      <c r="K3901">
        <f t="shared" si="222"/>
        <v>2891.8404834871321</v>
      </c>
    </row>
    <row r="3902" spans="1:11">
      <c r="A3902" s="862">
        <v>44305</v>
      </c>
      <c r="B3902">
        <v>54632.685420000002</v>
      </c>
      <c r="C3902">
        <v>66114.301659999997</v>
      </c>
      <c r="D3902">
        <v>2.9257545899999999</v>
      </c>
      <c r="E3902">
        <f>LN(D3902/参数实验室!$E$53)/参数实验室!$E$55</f>
        <v>0.57355866428478497</v>
      </c>
      <c r="F3902">
        <f t="shared" si="219"/>
        <v>1.2101602026649927</v>
      </c>
      <c r="G3902">
        <f>LN(F3902/参数实验室!$E$58)/参数实验室!$E$59</f>
        <v>-9.041267272270305E-2</v>
      </c>
      <c r="H3902">
        <f>INDEX(神经网络!$F$10:$BN$70,MATCH(ROUND(G3902*2,1)/2,神经网络!$D$10:$D$70,0),MATCH(ROUND(E3902*2,1)/2,神经网络!$F$8:$BN$8,0))</f>
        <v>2.1562203275328176</v>
      </c>
      <c r="I3902">
        <f t="shared" si="220"/>
        <v>61831905.792951517</v>
      </c>
      <c r="J3902">
        <f t="shared" si="221"/>
        <v>21799.882454810147</v>
      </c>
      <c r="K3902">
        <f t="shared" si="222"/>
        <v>2836.3412473037579</v>
      </c>
    </row>
    <row r="3903" spans="1:11">
      <c r="A3903" s="862">
        <v>44306</v>
      </c>
      <c r="B3903">
        <v>55366.171349999997</v>
      </c>
      <c r="C3903">
        <v>67432.916440000001</v>
      </c>
      <c r="D3903">
        <v>2.9553294399999999</v>
      </c>
      <c r="E3903">
        <f>LN(D3903/参数实验室!$E$53)/参数实验室!$E$55</f>
        <v>0.58542427245252604</v>
      </c>
      <c r="F3903">
        <f t="shared" si="219"/>
        <v>1.217944365589585</v>
      </c>
      <c r="G3903">
        <f>LN(F3903/参数实验室!$E$58)/参数实验室!$E$59</f>
        <v>-8.7047444195940307E-2</v>
      </c>
      <c r="H3903">
        <f>INDEX(神经网络!$F$10:$BN$70,MATCH(ROUND(G3903*2,1)/2,神经网络!$D$10:$D$70,0),MATCH(ROUND(E3903*2,1)/2,神经网络!$F$8:$BN$8,0))</f>
        <v>2.2393485616600679</v>
      </c>
      <c r="I3903">
        <f t="shared" si="220"/>
        <v>63621872.724113815</v>
      </c>
      <c r="J3903">
        <f t="shared" si="221"/>
        <v>22092.562687043493</v>
      </c>
      <c r="K3903">
        <f t="shared" si="222"/>
        <v>2879.7869050033655</v>
      </c>
    </row>
    <row r="3904" spans="1:11">
      <c r="A3904" s="862">
        <v>44307</v>
      </c>
      <c r="B3904">
        <v>56096.37616</v>
      </c>
      <c r="C3904">
        <v>69866.394230000005</v>
      </c>
      <c r="D3904">
        <v>2.8265358699999998</v>
      </c>
      <c r="E3904">
        <f>LN(D3904/参数实验室!$E$53)/参数实验室!$E$55</f>
        <v>0.53285654119692838</v>
      </c>
      <c r="F3904">
        <f t="shared" si="219"/>
        <v>1.2454707240040728</v>
      </c>
      <c r="G3904">
        <f>LN(F3904/参数实验室!$E$58)/参数实验室!$E$59</f>
        <v>-7.5317450410215828E-2</v>
      </c>
      <c r="H3904">
        <f>INDEX(神经网络!$F$10:$BN$70,MATCH(ROUND(G3904*2,1)/2,神经网络!$D$10:$D$70,0),MATCH(ROUND(E3904*2,1)/2,神经网络!$F$8:$BN$8,0))</f>
        <v>2.1562203275328176</v>
      </c>
      <c r="I3904">
        <f t="shared" si="220"/>
        <v>65500879.488695487</v>
      </c>
      <c r="J3904">
        <f t="shared" si="221"/>
        <v>22383.933665855191</v>
      </c>
      <c r="K3904">
        <f t="shared" si="222"/>
        <v>2926.2452465453634</v>
      </c>
    </row>
    <row r="3905" spans="1:11">
      <c r="A3905" s="862">
        <v>44308</v>
      </c>
      <c r="B3905">
        <v>54618.819539999997</v>
      </c>
      <c r="C3905">
        <v>70779.044200000004</v>
      </c>
      <c r="D3905">
        <v>2.7096070800000001</v>
      </c>
      <c r="E3905">
        <f>LN(D3905/参数实验室!$E$53)/参数实验室!$E$55</f>
        <v>0.483014028600459</v>
      </c>
      <c r="F3905">
        <f t="shared" si="219"/>
        <v>1.2958728291109458</v>
      </c>
      <c r="G3905">
        <f>LN(F3905/参数实验室!$E$58)/参数实验室!$E$59</f>
        <v>-5.4496009019101961E-2</v>
      </c>
      <c r="H3905">
        <f>INDEX(神经网络!$F$10:$BN$70,MATCH(ROUND(G3905*2,1)/2,神经网络!$D$10:$D$70,0),MATCH(ROUND(E3905*2,1)/2,神经网络!$F$8:$BN$8,0))</f>
        <v>2.1129284620386226</v>
      </c>
      <c r="I3905">
        <f t="shared" si="220"/>
        <v>61780822.502240986</v>
      </c>
      <c r="J3905">
        <f t="shared" si="221"/>
        <v>21794.349602968636</v>
      </c>
      <c r="K3905">
        <f t="shared" si="222"/>
        <v>2834.7174211533134</v>
      </c>
    </row>
    <row r="3906" spans="1:11">
      <c r="A3906" s="862">
        <v>44309</v>
      </c>
      <c r="B3906">
        <v>49782.554120000001</v>
      </c>
      <c r="C3906">
        <v>71655.553780000002</v>
      </c>
      <c r="D3906">
        <v>2.6591576300000002</v>
      </c>
      <c r="E3906">
        <f>LN(D3906/参数实验室!$E$53)/参数实验室!$E$55</f>
        <v>0.46084145914508801</v>
      </c>
      <c r="F3906">
        <f t="shared" si="219"/>
        <v>1.4393707805203306</v>
      </c>
      <c r="G3906">
        <f>LN(F3906/参数实验室!$E$58)/参数实验室!$E$59</f>
        <v>6.2499851643658413E-4</v>
      </c>
      <c r="H3906">
        <f>INDEX(神经网络!$F$10:$BN$70,MATCH(ROUND(G3906*2,1)/2,神经网络!$D$10:$D$70,0),MATCH(ROUND(E3906*2,1)/2,神经网络!$F$8:$BN$8,0))</f>
        <v>2.0683137737331485</v>
      </c>
      <c r="I3906">
        <f t="shared" si="220"/>
        <v>50222194.230090946</v>
      </c>
      <c r="J3906">
        <f t="shared" si="221"/>
        <v>19864.552140776395</v>
      </c>
      <c r="K3906">
        <f t="shared" si="222"/>
        <v>2528.2318913698923</v>
      </c>
    </row>
    <row r="3907" spans="1:11">
      <c r="A3907" s="862">
        <v>44310</v>
      </c>
      <c r="B3907">
        <v>50166.332289999998</v>
      </c>
      <c r="C3907">
        <v>72131.039499999999</v>
      </c>
      <c r="D3907">
        <v>2.6191145200000001</v>
      </c>
      <c r="E3907">
        <f>LN(D3907/参数实验室!$E$53)/参数实验室!$E$55</f>
        <v>0.44294094401234013</v>
      </c>
      <c r="F3907">
        <f t="shared" si="219"/>
        <v>1.4378376135418292</v>
      </c>
      <c r="G3907">
        <f>LN(F3907/参数实验室!$E$58)/参数实验室!$E$59</f>
        <v>6.5644550134297651E-5</v>
      </c>
      <c r="H3907">
        <f>INDEX(神经网络!$F$10:$BN$70,MATCH(ROUND(G3907*2,1)/2,神经网络!$D$10:$D$70,0),MATCH(ROUND(E3907*2,1)/2,神经网络!$F$8:$BN$8,0))</f>
        <v>2.0683137737331485</v>
      </c>
      <c r="I3907">
        <f t="shared" si="220"/>
        <v>51022977.885906577</v>
      </c>
      <c r="J3907">
        <f t="shared" si="221"/>
        <v>20017.689753002564</v>
      </c>
      <c r="K3907">
        <f t="shared" si="222"/>
        <v>2548.8944286517058</v>
      </c>
    </row>
    <row r="3908" spans="1:11">
      <c r="A3908" s="862">
        <v>44311</v>
      </c>
      <c r="B3908">
        <v>50232.178639999998</v>
      </c>
      <c r="C3908">
        <v>71883.247090000004</v>
      </c>
      <c r="D3908">
        <v>2.54988868</v>
      </c>
      <c r="E3908">
        <f>LN(D3908/参数实验室!$E$53)/参数实验室!$E$55</f>
        <v>0.41133938008090515</v>
      </c>
      <c r="F3908">
        <f t="shared" ref="F3908:F3971" si="223">C3908/B3908</f>
        <v>1.4310198967312799</v>
      </c>
      <c r="G3908">
        <f>LN(F3908/参数实验室!$E$58)/参数实验室!$E$59</f>
        <v>-2.4289463844316037E-3</v>
      </c>
      <c r="H3908">
        <f>INDEX(神经网络!$F$10:$BN$70,MATCH(ROUND(G3908*2,1)/2,神经网络!$D$10:$D$70,0),MATCH(ROUND(E3908*2,1)/2,神经网络!$F$8:$BN$8,0))</f>
        <v>1.9718337505307557</v>
      </c>
      <c r="I3908">
        <f t="shared" si="220"/>
        <v>51161494.40899004</v>
      </c>
      <c r="J3908">
        <f t="shared" si="221"/>
        <v>20043.964183392411</v>
      </c>
      <c r="K3908">
        <f t="shared" si="222"/>
        <v>2552.4638709632254</v>
      </c>
    </row>
    <row r="3909" spans="1:11">
      <c r="A3909" s="862">
        <v>44312</v>
      </c>
      <c r="B3909">
        <v>53521.226009999998</v>
      </c>
      <c r="C3909">
        <v>74264.705239999996</v>
      </c>
      <c r="D3909">
        <v>2.7994778500000002</v>
      </c>
      <c r="E3909">
        <f>LN(D3909/参数实验室!$E$53)/参数实验室!$E$55</f>
        <v>0.52150853012266585</v>
      </c>
      <c r="F3909">
        <f t="shared" si="223"/>
        <v>1.3875748142638633</v>
      </c>
      <c r="G3909">
        <f>LN(F3909/参数实验室!$E$58)/参数实验室!$E$59</f>
        <v>-1.8610154112694403E-2</v>
      </c>
      <c r="H3909">
        <f>INDEX(神经网络!$F$10:$BN$70,MATCH(ROUND(G3909*2,1)/2,神经网络!$D$10:$D$70,0),MATCH(ROUND(E3909*2,1)/2,神经网络!$F$8:$BN$8,0))</f>
        <v>2.1570611804478532</v>
      </c>
      <c r="I3909">
        <f t="shared" si="220"/>
        <v>57766932.572676234</v>
      </c>
      <c r="J3909">
        <f t="shared" si="221"/>
        <v>21356.380834763058</v>
      </c>
      <c r="K3909">
        <f t="shared" si="222"/>
        <v>2704.9027182848108</v>
      </c>
    </row>
    <row r="3910" spans="1:11">
      <c r="A3910" s="862">
        <v>44313</v>
      </c>
      <c r="B3910">
        <v>55004.887419999999</v>
      </c>
      <c r="C3910">
        <v>75199.565709999995</v>
      </c>
      <c r="D3910">
        <v>2.8425592900000001</v>
      </c>
      <c r="E3910">
        <f>LN(D3910/参数实验室!$E$53)/参数实验室!$E$55</f>
        <v>0.53952558856009758</v>
      </c>
      <c r="F3910">
        <f t="shared" si="223"/>
        <v>1.3671433437505252</v>
      </c>
      <c r="G3910">
        <f>LN(F3910/参数实验室!$E$58)/参数实验室!$E$59</f>
        <v>-2.6395877320546688E-2</v>
      </c>
      <c r="H3910">
        <f>INDEX(神经网络!$F$10:$BN$70,MATCH(ROUND(G3910*2,1)/2,神经网络!$D$10:$D$70,0),MATCH(ROUND(E3910*2,1)/2,神经网络!$F$8:$BN$8,0))</f>
        <v>2.201623977016133</v>
      </c>
      <c r="I3910">
        <f t="shared" si="220"/>
        <v>61221156.7354647</v>
      </c>
      <c r="J3910">
        <f t="shared" si="221"/>
        <v>21948.400869877376</v>
      </c>
      <c r="K3910">
        <f t="shared" si="222"/>
        <v>2789.3219692140028</v>
      </c>
    </row>
    <row r="3911" spans="1:11">
      <c r="A3911" s="862">
        <v>44314</v>
      </c>
      <c r="B3911">
        <v>54347.736599999997</v>
      </c>
      <c r="C3911">
        <v>75706.172200000001</v>
      </c>
      <c r="D3911">
        <v>2.8252044700000001</v>
      </c>
      <c r="E3911">
        <f>LN(D3911/参数实验室!$E$53)/参数实验室!$E$55</f>
        <v>0.53230070409062569</v>
      </c>
      <c r="F3911">
        <f t="shared" si="223"/>
        <v>1.3929958621312668</v>
      </c>
      <c r="G3911">
        <f>LN(F3911/参数实验室!$E$58)/参数实验室!$E$59</f>
        <v>-1.6563622787267557E-2</v>
      </c>
      <c r="H3911">
        <f>INDEX(神经网络!$F$10:$BN$70,MATCH(ROUND(G3911*2,1)/2,神经网络!$D$10:$D$70,0),MATCH(ROUND(E3911*2,1)/2,神经网络!$F$8:$BN$8,0))</f>
        <v>2.2403061336149905</v>
      </c>
      <c r="I3911">
        <f t="shared" si="220"/>
        <v>59610850.586134985</v>
      </c>
      <c r="J3911">
        <f t="shared" si="221"/>
        <v>21686.180359921666</v>
      </c>
      <c r="K3911">
        <f t="shared" si="222"/>
        <v>2748.7943748868788</v>
      </c>
    </row>
    <row r="3912" spans="1:11">
      <c r="A3912" s="862">
        <v>44315</v>
      </c>
      <c r="B3912">
        <v>53740.487560000001</v>
      </c>
      <c r="C3912">
        <v>77058.344570000001</v>
      </c>
      <c r="D3912">
        <v>2.7528984799999998</v>
      </c>
      <c r="E3912">
        <f>LN(D3912/参数实验室!$E$53)/参数实验室!$E$55</f>
        <v>0.50171395973806199</v>
      </c>
      <c r="F3912">
        <f t="shared" si="223"/>
        <v>1.4338973847970053</v>
      </c>
      <c r="G3912">
        <f>LN(F3912/参数实验室!$E$58)/参数实验室!$E$59</f>
        <v>-1.3746319979040199E-3</v>
      </c>
      <c r="H3912">
        <f>INDEX(神经网络!$F$10:$BN$70,MATCH(ROUND(G3912*2,1)/2,神经网络!$D$10:$D$70,0),MATCH(ROUND(E3912*2,1)/2,神经网络!$F$8:$BN$8,0))</f>
        <v>2.1570611804478532</v>
      </c>
      <c r="I3912">
        <f t="shared" si="220"/>
        <v>58118681.41947794</v>
      </c>
      <c r="J3912">
        <f t="shared" si="221"/>
        <v>21443.871976377515</v>
      </c>
      <c r="K3912">
        <f t="shared" si="222"/>
        <v>2710.2699308922033</v>
      </c>
    </row>
    <row r="3913" spans="1:11">
      <c r="A3913" s="862">
        <v>44316</v>
      </c>
      <c r="B3913">
        <v>57183.715730000004</v>
      </c>
      <c r="C3913">
        <v>77753.393819999998</v>
      </c>
      <c r="D3913">
        <v>2.9509243999999999</v>
      </c>
      <c r="E3913">
        <f>LN(D3913/参数实验室!$E$53)/参数实验室!$E$55</f>
        <v>0.58366448991211839</v>
      </c>
      <c r="F3913">
        <f t="shared" si="223"/>
        <v>1.359712163286525</v>
      </c>
      <c r="G3913">
        <f>LN(F3913/参数实验室!$E$58)/参数实验室!$E$59</f>
        <v>-2.9256531107806575E-2</v>
      </c>
      <c r="H3913">
        <f>INDEX(神经网络!$F$10:$BN$70,MATCH(ROUND(G3913*2,1)/2,神经网络!$D$10:$D$70,0),MATCH(ROUND(E3913*2,1)/2,神经网络!$F$8:$BN$8,0))</f>
        <v>2.281936775948886</v>
      </c>
      <c r="I3913">
        <f t="shared" si="220"/>
        <v>66151027.574848741</v>
      </c>
      <c r="J3913">
        <f t="shared" si="221"/>
        <v>22817.810833565967</v>
      </c>
      <c r="K3913">
        <f t="shared" si="222"/>
        <v>2899.0961515702361</v>
      </c>
    </row>
    <row r="3914" spans="1:11">
      <c r="A3914" s="862">
        <v>44317</v>
      </c>
      <c r="B3914">
        <v>57361.029369999997</v>
      </c>
      <c r="C3914">
        <v>78109.531019999995</v>
      </c>
      <c r="D3914">
        <v>2.9523281300000002</v>
      </c>
      <c r="E3914">
        <f>LN(D3914/参数实验室!$E$53)/参数实验室!$E$55</f>
        <v>0.58422555520416142</v>
      </c>
      <c r="F3914">
        <f t="shared" si="223"/>
        <v>1.3617177355058334</v>
      </c>
      <c r="G3914">
        <f>LN(F3914/参数实验室!$E$58)/参数实验室!$E$59</f>
        <v>-2.8482943017938061E-2</v>
      </c>
      <c r="H3914">
        <f>INDEX(神经网络!$F$10:$BN$70,MATCH(ROUND(G3914*2,1)/2,神经网络!$D$10:$D$70,0),MATCH(ROUND(E3914*2,1)/2,神经网络!$F$8:$BN$8,0))</f>
        <v>2.281936775948886</v>
      </c>
      <c r="I3914">
        <f t="shared" si="220"/>
        <v>66619096.679262109</v>
      </c>
      <c r="J3914">
        <f t="shared" si="221"/>
        <v>22888.563652687306</v>
      </c>
      <c r="K3914">
        <f t="shared" si="222"/>
        <v>2910.584416311352</v>
      </c>
    </row>
    <row r="3915" spans="1:11">
      <c r="A3915" s="862">
        <v>44318</v>
      </c>
      <c r="B3915">
        <v>56592.86176</v>
      </c>
      <c r="C3915">
        <v>75587.913090000002</v>
      </c>
      <c r="D3915">
        <v>2.8824778499999999</v>
      </c>
      <c r="E3915">
        <f>LN(D3915/参数实验室!$E$53)/参数实验室!$E$55</f>
        <v>0.55597781855424766</v>
      </c>
      <c r="F3915">
        <f t="shared" si="223"/>
        <v>1.3356439441170964</v>
      </c>
      <c r="G3915">
        <f>LN(F3915/参数实验室!$E$58)/参数实验室!$E$59</f>
        <v>-3.8630162942845221E-2</v>
      </c>
      <c r="H3915">
        <f>INDEX(神经网络!$F$10:$BN$70,MATCH(ROUND(G3915*2,1)/2,神经网络!$D$10:$D$70,0),MATCH(ROUND(E3915*2,1)/2,神经网络!$F$8:$BN$8,0))</f>
        <v>2.201623977016133</v>
      </c>
      <c r="I3915">
        <f t="shared" si="220"/>
        <v>64583267.185441919</v>
      </c>
      <c r="J3915">
        <f t="shared" si="221"/>
        <v>22582.044515382331</v>
      </c>
      <c r="K3915">
        <f t="shared" si="222"/>
        <v>2859.9388838087443</v>
      </c>
    </row>
    <row r="3916" spans="1:11">
      <c r="A3916" s="862">
        <v>44319</v>
      </c>
      <c r="B3916">
        <v>57675.944029999999</v>
      </c>
      <c r="C3916">
        <v>73120.58498</v>
      </c>
      <c r="D3916">
        <v>2.9091869199999998</v>
      </c>
      <c r="E3916">
        <f>LN(D3916/参数实验室!$E$53)/参数实验室!$E$55</f>
        <v>0.56685908900330173</v>
      </c>
      <c r="F3916">
        <f t="shared" si="223"/>
        <v>1.2677830629346354</v>
      </c>
      <c r="G3916">
        <f>LN(F3916/参数实验室!$E$58)/参数实验室!$E$59</f>
        <v>-6.5998034249379223E-2</v>
      </c>
      <c r="H3916">
        <f>INDEX(神经网络!$F$10:$BN$70,MATCH(ROUND(G3916*2,1)/2,神经网络!$D$10:$D$70,0),MATCH(ROUND(E3916*2,1)/2,神经网络!$F$8:$BN$8,0))</f>
        <v>2.201623977016133</v>
      </c>
      <c r="I3916">
        <f t="shared" si="220"/>
        <v>67304482.765380085</v>
      </c>
      <c r="J3916">
        <f t="shared" si="221"/>
        <v>23014.222908104086</v>
      </c>
      <c r="K3916">
        <f t="shared" si="222"/>
        <v>2924.4734021273384</v>
      </c>
    </row>
    <row r="3917" spans="1:11">
      <c r="A3917" s="862">
        <v>44320</v>
      </c>
      <c r="B3917">
        <v>53992.819280000003</v>
      </c>
      <c r="C3917">
        <v>71318.434150000001</v>
      </c>
      <c r="D3917">
        <v>2.7267630700000001</v>
      </c>
      <c r="E3917">
        <f>LN(D3917/参数实验室!$E$53)/参数实验室!$E$55</f>
        <v>0.49046013748825096</v>
      </c>
      <c r="F3917">
        <f t="shared" si="223"/>
        <v>1.3208873902314959</v>
      </c>
      <c r="G3917">
        <f>LN(F3917/参数实验室!$E$58)/参数实验室!$E$59</f>
        <v>-4.4461162585498044E-2</v>
      </c>
      <c r="H3917">
        <f>INDEX(神经网络!$F$10:$BN$70,MATCH(ROUND(G3917*2,1)/2,神经网络!$D$10:$D$70,0),MATCH(ROUND(E3917*2,1)/2,神经网络!$F$8:$BN$8,0))</f>
        <v>2.1129284620386226</v>
      </c>
      <c r="I3917">
        <f t="shared" si="220"/>
        <v>57841918.226201296</v>
      </c>
      <c r="J3917">
        <f t="shared" si="221"/>
        <v>21544.55898806898</v>
      </c>
      <c r="K3917">
        <f t="shared" si="222"/>
        <v>2684.7575881331891</v>
      </c>
    </row>
    <row r="3918" spans="1:11">
      <c r="A3918" s="862">
        <v>44321</v>
      </c>
      <c r="B3918">
        <v>57515.848239999999</v>
      </c>
      <c r="C3918">
        <v>71279.285269999993</v>
      </c>
      <c r="D3918">
        <v>2.9006800899999998</v>
      </c>
      <c r="E3918">
        <f>LN(D3918/参数实验室!$E$53)/参数实验室!$E$55</f>
        <v>0.56340428790607722</v>
      </c>
      <c r="F3918">
        <f t="shared" si="223"/>
        <v>1.2392981665256579</v>
      </c>
      <c r="G3918">
        <f>LN(F3918/参数实验室!$E$58)/参数实验室!$E$59</f>
        <v>-7.7925096075098232E-2</v>
      </c>
      <c r="H3918">
        <f>INDEX(神经网络!$F$10:$BN$70,MATCH(ROUND(G3918*2,1)/2,神经网络!$D$10:$D$70,0),MATCH(ROUND(E3918*2,1)/2,神经网络!$F$8:$BN$8,0))</f>
        <v>2.1562203275328176</v>
      </c>
      <c r="I3918">
        <f t="shared" si="220"/>
        <v>65816495.826358207</v>
      </c>
      <c r="J3918">
        <f t="shared" si="221"/>
        <v>22950.340465264613</v>
      </c>
      <c r="K3918">
        <f t="shared" si="222"/>
        <v>2867.7786251568514</v>
      </c>
    </row>
    <row r="3919" spans="1:11">
      <c r="A3919" s="862">
        <v>44322</v>
      </c>
      <c r="B3919">
        <v>57100.399259999998</v>
      </c>
      <c r="C3919">
        <v>69982.502139999997</v>
      </c>
      <c r="D3919">
        <v>2.8456443980000001</v>
      </c>
      <c r="E3919">
        <f>LN(D3919/参数实验室!$E$53)/参数实验室!$E$55</f>
        <v>0.54080531296081491</v>
      </c>
      <c r="F3919">
        <f t="shared" si="223"/>
        <v>1.2256044274111437</v>
      </c>
      <c r="G3919">
        <f>LN(F3919/参数实验室!$E$58)/参数实验室!$E$59</f>
        <v>-8.3756797740687353E-2</v>
      </c>
      <c r="H3919">
        <f>INDEX(神经网络!$F$10:$BN$70,MATCH(ROUND(G3919*2,1)/2,神经网络!$D$10:$D$70,0),MATCH(ROUND(E3919*2,1)/2,神经网络!$F$8:$BN$8,0))</f>
        <v>2.1562203275328176</v>
      </c>
      <c r="I3919">
        <f t="shared" si="220"/>
        <v>64791415.118889064</v>
      </c>
      <c r="J3919">
        <f t="shared" si="221"/>
        <v>22784.565364510454</v>
      </c>
      <c r="K3919">
        <f t="shared" si="222"/>
        <v>2843.6537665892474</v>
      </c>
    </row>
    <row r="3920" spans="1:11">
      <c r="A3920" s="862">
        <v>44323</v>
      </c>
      <c r="B3920">
        <v>57465.155729999999</v>
      </c>
      <c r="C3920">
        <v>69254.132670000006</v>
      </c>
      <c r="D3920">
        <v>2.86911512</v>
      </c>
      <c r="E3920">
        <f>LN(D3920/参数实验室!$E$53)/参数实验室!$E$55</f>
        <v>0.55049594509313482</v>
      </c>
      <c r="F3920">
        <f t="shared" si="223"/>
        <v>1.2051500042110825</v>
      </c>
      <c r="G3920">
        <f>LN(F3920/参数实验室!$E$58)/参数实验室!$E$59</f>
        <v>-9.2590137695435545E-2</v>
      </c>
      <c r="H3920">
        <f>INDEX(神经网络!$F$10:$BN$70,MATCH(ROUND(G3920*2,1)/2,神经网络!$D$10:$D$70,0),MATCH(ROUND(E3920*2,1)/2,神经网络!$F$8:$BN$8,0))</f>
        <v>2.1562203275328176</v>
      </c>
      <c r="I3920">
        <f t="shared" si="220"/>
        <v>65683845.734391466</v>
      </c>
      <c r="J3920">
        <f t="shared" si="221"/>
        <v>22930.112816727047</v>
      </c>
      <c r="K3920">
        <f t="shared" si="222"/>
        <v>2864.5234438827729</v>
      </c>
    </row>
    <row r="3921" spans="1:11">
      <c r="A3921" s="862">
        <v>44324</v>
      </c>
      <c r="B3921">
        <v>57597.641889999999</v>
      </c>
      <c r="C3921">
        <v>67482.453070000003</v>
      </c>
      <c r="D3921">
        <v>2.9338916199999998</v>
      </c>
      <c r="E3921">
        <f>LN(D3921/参数实验室!$E$53)/参数实验室!$E$55</f>
        <v>0.57683520807781741</v>
      </c>
      <c r="F3921">
        <f t="shared" si="223"/>
        <v>1.1716183311615087</v>
      </c>
      <c r="G3921">
        <f>LN(F3921/参数实验室!$E$58)/参数实验室!$E$59</f>
        <v>-0.10740050157454337</v>
      </c>
      <c r="H3921">
        <f>INDEX(神经网络!$F$10:$BN$70,MATCH(ROUND(G3921*2,1)/2,神经网络!$D$10:$D$70,0),MATCH(ROUND(E3921*2,1)/2,神经网络!$F$8:$BN$8,0))</f>
        <v>2.2393485616600679</v>
      </c>
      <c r="I3921">
        <f t="shared" si="220"/>
        <v>66010371.632808417</v>
      </c>
      <c r="J3921">
        <f t="shared" si="221"/>
        <v>22982.978288974762</v>
      </c>
      <c r="K3921">
        <f t="shared" si="222"/>
        <v>2872.1417565135353</v>
      </c>
    </row>
    <row r="3922" spans="1:11">
      <c r="A3922" s="862">
        <v>44325</v>
      </c>
      <c r="B3922">
        <v>57426.167090000003</v>
      </c>
      <c r="C3922">
        <v>65909.507419999994</v>
      </c>
      <c r="D3922">
        <v>2.9047247199999999</v>
      </c>
      <c r="E3922">
        <f>LN(D3922/参数实验室!$E$53)/参数实验室!$E$55</f>
        <v>0.56504815815849818</v>
      </c>
      <c r="F3922">
        <f t="shared" si="223"/>
        <v>1.1477260412784411</v>
      </c>
      <c r="G3922">
        <f>LN(F3922/参数实验室!$E$58)/参数实验室!$E$59</f>
        <v>-0.11821425453749254</v>
      </c>
      <c r="H3922">
        <f>INDEX(神经网络!$F$10:$BN$70,MATCH(ROUND(G3922*2,1)/2,神经网络!$D$10:$D$70,0),MATCH(ROUND(E3922*2,1)/2,神经网络!$F$8:$BN$8,0))</f>
        <v>2.1562203275328176</v>
      </c>
      <c r="I3922">
        <f t="shared" si="220"/>
        <v>65570293.815807745</v>
      </c>
      <c r="J3922">
        <f t="shared" si="221"/>
        <v>22914.555321016582</v>
      </c>
      <c r="K3922">
        <f t="shared" si="222"/>
        <v>2861.5128200052186</v>
      </c>
    </row>
    <row r="3923" spans="1:11">
      <c r="A3923" s="862">
        <v>44326</v>
      </c>
      <c r="B3923">
        <v>58150.691400000003</v>
      </c>
      <c r="C3923">
        <v>64876.911800000002</v>
      </c>
      <c r="D3923">
        <v>2.7820887399999998</v>
      </c>
      <c r="E3923">
        <f>LN(D3923/参数实验室!$E$53)/参数实验室!$E$55</f>
        <v>0.51415757408742857</v>
      </c>
      <c r="F3923">
        <f t="shared" si="223"/>
        <v>1.1156687949543451</v>
      </c>
      <c r="G3923">
        <f>LN(F3923/参数实验室!$E$58)/参数实验室!$E$59</f>
        <v>-0.13308262859960815</v>
      </c>
      <c r="H3923">
        <f>INDEX(神经网络!$F$10:$BN$70,MATCH(ROUND(G3923*2,1)/2,神经网络!$D$10:$D$70,0),MATCH(ROUND(E3923*2,1)/2,神经网络!$F$8:$BN$8,0))</f>
        <v>2.0154981397598424</v>
      </c>
      <c r="I3923">
        <f t="shared" si="220"/>
        <v>67354082.470552266</v>
      </c>
      <c r="J3923">
        <f t="shared" si="221"/>
        <v>23203.659630501435</v>
      </c>
      <c r="K3923">
        <f t="shared" si="222"/>
        <v>2902.7353246474395</v>
      </c>
    </row>
    <row r="3924" spans="1:11">
      <c r="A3924" s="862">
        <v>44327</v>
      </c>
      <c r="B3924">
        <v>56017.555690000001</v>
      </c>
      <c r="C3924">
        <v>63689.5841</v>
      </c>
      <c r="D3924">
        <v>2.8128063600000002</v>
      </c>
      <c r="E3924">
        <f>LN(D3924/参数实验室!$E$53)/参数实验室!$E$55</f>
        <v>0.52711208898877182</v>
      </c>
      <c r="F3924">
        <f t="shared" si="223"/>
        <v>1.1369575718808018</v>
      </c>
      <c r="G3924">
        <f>LN(F3924/参数实验室!$E$58)/参数实验室!$E$59</f>
        <v>-0.12316191251709548</v>
      </c>
      <c r="H3924">
        <f>INDEX(神经网络!$F$10:$BN$70,MATCH(ROUND(G3924*2,1)/2,神经网络!$D$10:$D$70,0),MATCH(ROUND(E3924*2,1)/2,神经网络!$F$8:$BN$8,0))</f>
        <v>2.1562203275328176</v>
      </c>
      <c r="I3924">
        <f t="shared" si="220"/>
        <v>62374305.076694071</v>
      </c>
      <c r="J3924">
        <f t="shared" si="221"/>
        <v>22352.482219384565</v>
      </c>
      <c r="K3924">
        <f t="shared" si="222"/>
        <v>2790.4867327263414</v>
      </c>
    </row>
    <row r="3925" spans="1:11">
      <c r="A3925" s="862">
        <v>44328</v>
      </c>
      <c r="B3925">
        <v>55562.536500000002</v>
      </c>
      <c r="C3925">
        <v>62488.411489999999</v>
      </c>
      <c r="D3925">
        <v>2.528710163</v>
      </c>
      <c r="E3925">
        <f>LN(D3925/参数实验室!$E$53)/参数实验室!$E$55</f>
        <v>0.40149982797584893</v>
      </c>
      <c r="F3925">
        <f t="shared" si="223"/>
        <v>1.1246500866640601</v>
      </c>
      <c r="G3925">
        <f>LN(F3925/参数实验室!$E$58)/参数实验室!$E$59</f>
        <v>-0.12887439506828333</v>
      </c>
      <c r="H3925">
        <f>INDEX(神经网络!$F$10:$BN$70,MATCH(ROUND(G3925*2,1)/2,神经网络!$D$10:$D$70,0),MATCH(ROUND(E3925*2,1)/2,神经网络!$F$8:$BN$8,0))</f>
        <v>1.8156656120124361</v>
      </c>
      <c r="I3925">
        <f t="shared" si="220"/>
        <v>61281847.91894187</v>
      </c>
      <c r="J3925">
        <f t="shared" si="221"/>
        <v>22170.917561150658</v>
      </c>
      <c r="K3925">
        <f t="shared" si="222"/>
        <v>2764.0645791910733</v>
      </c>
    </row>
    <row r="3926" spans="1:11">
      <c r="A3926" s="862">
        <v>44329</v>
      </c>
      <c r="B3926">
        <v>49549.070449999999</v>
      </c>
      <c r="C3926">
        <v>61693.455620000001</v>
      </c>
      <c r="D3926">
        <v>2.4489477000000002</v>
      </c>
      <c r="E3926">
        <f>LN(D3926/参数实验室!$E$53)/参数实验室!$E$55</f>
        <v>0.36368763502298085</v>
      </c>
      <c r="F3926">
        <f t="shared" si="223"/>
        <v>1.2450981433093666</v>
      </c>
      <c r="G3926">
        <f>LN(F3926/参数实验室!$E$58)/参数实验室!$E$59</f>
        <v>-7.5474483197396205E-2</v>
      </c>
      <c r="H3926">
        <f>INDEX(神经网络!$F$10:$BN$70,MATCH(ROUND(G3926*2,1)/2,神经网络!$D$10:$D$70,0),MATCH(ROUND(E3926*2,1)/2,神经网络!$F$8:$BN$8,0))</f>
        <v>1.7601723963292604</v>
      </c>
      <c r="I3926">
        <f t="shared" si="220"/>
        <v>49239518.010939725</v>
      </c>
      <c r="J3926">
        <f t="shared" si="221"/>
        <v>19771.385998164355</v>
      </c>
      <c r="K3926">
        <f t="shared" si="222"/>
        <v>2490.4434122884099</v>
      </c>
    </row>
    <row r="3927" spans="1:11">
      <c r="A3927" s="862">
        <v>44330</v>
      </c>
      <c r="B3927">
        <v>51189.057159999997</v>
      </c>
      <c r="C3927">
        <v>61744.268859999996</v>
      </c>
      <c r="D3927">
        <v>2.4793401799999999</v>
      </c>
      <c r="E3927">
        <f>LN(D3927/参数实验室!$E$53)/参数实验室!$E$55</f>
        <v>0.37823876608516344</v>
      </c>
      <c r="F3927">
        <f t="shared" si="223"/>
        <v>1.2062005492112877</v>
      </c>
      <c r="G3927">
        <f>LN(F3927/参数实验室!$E$58)/参数实验室!$E$59</f>
        <v>-9.2132814868690571E-2</v>
      </c>
      <c r="H3927">
        <f>INDEX(神经网络!$F$10:$BN$70,MATCH(ROUND(G3927*2,1)/2,神经网络!$D$10:$D$70,0),MATCH(ROUND(E3927*2,1)/2,神经网络!$F$8:$BN$8,0))</f>
        <v>1.8682522971890045</v>
      </c>
      <c r="I3927">
        <f t="shared" ref="I3927:I3984" si="224">I3926*(1+(B3927-B3926)/B3926*H3926)</f>
        <v>52108143.257367149</v>
      </c>
      <c r="J3927">
        <f t="shared" ref="J3927:J3984" si="225">J3926*B3927/B3926</f>
        <v>20425.783951159043</v>
      </c>
      <c r="K3927">
        <f t="shared" ref="K3927:K3984" si="226">I3927/J3927</f>
        <v>2551.0963682943643</v>
      </c>
    </row>
    <row r="3928" spans="1:11">
      <c r="A3928" s="862">
        <v>44331</v>
      </c>
      <c r="B3928">
        <v>49020.077319999997</v>
      </c>
      <c r="C3928">
        <v>63861.235849999997</v>
      </c>
      <c r="D3928">
        <v>2.3338139600000001</v>
      </c>
      <c r="E3928">
        <f>LN(D3928/参数实验室!$E$53)/参数实验室!$E$55</f>
        <v>0.30687708939728342</v>
      </c>
      <c r="F3928">
        <f t="shared" si="223"/>
        <v>1.3027567344114503</v>
      </c>
      <c r="G3928">
        <f>LN(F3928/参数实验室!$E$58)/参数实验室!$E$59</f>
        <v>-5.1715271024428022E-2</v>
      </c>
      <c r="H3928">
        <f>INDEX(神经网络!$F$10:$BN$70,MATCH(ROUND(G3928*2,1)/2,神经网络!$D$10:$D$70,0),MATCH(ROUND(E3928*2,1)/2,神经网络!$F$8:$BN$8,0))</f>
        <v>1.708157539361546</v>
      </c>
      <c r="I3928">
        <f t="shared" si="224"/>
        <v>47983185.47222466</v>
      </c>
      <c r="J3928">
        <f t="shared" si="225"/>
        <v>19560.303786760182</v>
      </c>
      <c r="K3928">
        <f t="shared" si="226"/>
        <v>2453.089992636164</v>
      </c>
    </row>
    <row r="3929" spans="1:11">
      <c r="A3929" s="862">
        <v>44332</v>
      </c>
      <c r="B3929">
        <v>47766.593910000003</v>
      </c>
      <c r="C3929">
        <v>62610.45923</v>
      </c>
      <c r="D3929">
        <v>2.2838577999999998</v>
      </c>
      <c r="E3929">
        <f>LN(D3929/参数实验室!$E$53)/参数实验室!$E$55</f>
        <v>0.2813498348342362</v>
      </c>
      <c r="F3929">
        <f t="shared" si="223"/>
        <v>1.3107582958074893</v>
      </c>
      <c r="G3929">
        <f>LN(F3929/参数实验室!$E$58)/参数实验室!$E$59</f>
        <v>-4.8501465155371015E-2</v>
      </c>
      <c r="H3929">
        <f>INDEX(神经网络!$F$10:$BN$70,MATCH(ROUND(G3929*2,1)/2,神经网络!$D$10:$D$70,0),MATCH(ROUND(E3929*2,1)/2,神经网络!$F$8:$BN$8,0))</f>
        <v>1.708157539361546</v>
      </c>
      <c r="I3929">
        <f t="shared" si="224"/>
        <v>45887328.716642484</v>
      </c>
      <c r="J3929">
        <f t="shared" si="225"/>
        <v>19060.13084473872</v>
      </c>
      <c r="K3929">
        <f t="shared" si="226"/>
        <v>2407.5033424709691</v>
      </c>
    </row>
    <row r="3930" spans="1:11">
      <c r="A3930" s="862">
        <v>44333</v>
      </c>
      <c r="B3930">
        <v>43225.998740000003</v>
      </c>
      <c r="C3930">
        <v>61349.796470000001</v>
      </c>
      <c r="D3930">
        <v>2.1642888199999999</v>
      </c>
      <c r="E3930">
        <f>LN(D3930/参数实验室!$E$53)/参数实验室!$E$55</f>
        <v>0.21790953286657094</v>
      </c>
      <c r="F3930">
        <f t="shared" si="223"/>
        <v>1.4192800226320461</v>
      </c>
      <c r="G3930">
        <f>LN(F3930/参数实验室!$E$58)/参数实验室!$E$59</f>
        <v>-6.7525301509156633E-3</v>
      </c>
      <c r="H3930">
        <f>INDEX(神经网络!$F$10:$BN$70,MATCH(ROUND(G3930*2,1)/2,神经网络!$D$10:$D$70,0),MATCH(ROUND(E3930*2,1)/2,神经网络!$F$8:$BN$8,0))</f>
        <v>1.5367250613629437</v>
      </c>
      <c r="I3930">
        <f t="shared" si="224"/>
        <v>38436420.609143913</v>
      </c>
      <c r="J3930">
        <f t="shared" si="225"/>
        <v>17248.313610789566</v>
      </c>
      <c r="K3930">
        <f t="shared" si="226"/>
        <v>2228.4161499185793</v>
      </c>
    </row>
    <row r="3931" spans="1:11">
      <c r="A3931" s="862">
        <v>44334</v>
      </c>
      <c r="B3931">
        <v>42993.14791</v>
      </c>
      <c r="C3931">
        <v>62368.565210000001</v>
      </c>
      <c r="D3931">
        <v>2.1317976299999999</v>
      </c>
      <c r="E3931">
        <f>LN(D3931/参数实验室!$E$53)/参数实验室!$E$55</f>
        <v>0.20006430646732792</v>
      </c>
      <c r="F3931">
        <f t="shared" si="223"/>
        <v>1.4506629135544962</v>
      </c>
      <c r="G3931">
        <f>LN(F3931/参数实验室!$E$58)/参数实验室!$E$59</f>
        <v>4.726509063519185E-3</v>
      </c>
      <c r="H3931">
        <f>INDEX(神经网络!$F$10:$BN$70,MATCH(ROUND(G3931*2,1)/2,神经网络!$D$10:$D$70,0),MATCH(ROUND(E3931*2,1)/2,神经网络!$F$8:$BN$8,0))</f>
        <v>1.5367250613629437</v>
      </c>
      <c r="I3931">
        <f t="shared" si="224"/>
        <v>38118241.350940473</v>
      </c>
      <c r="J3931">
        <f t="shared" si="225"/>
        <v>17155.399988029101</v>
      </c>
      <c r="K3931">
        <f t="shared" si="226"/>
        <v>2221.9383621214938</v>
      </c>
    </row>
    <row r="3932" spans="1:11">
      <c r="A3932" s="862">
        <v>44335</v>
      </c>
      <c r="B3932">
        <v>37706.318950000001</v>
      </c>
      <c r="C3932">
        <v>61197.809719999997</v>
      </c>
      <c r="D3932">
        <v>1.88892076</v>
      </c>
      <c r="E3932">
        <f>LN(D3932/参数实验室!$E$53)/参数实验室!$E$55</f>
        <v>5.7361422482205084E-2</v>
      </c>
      <c r="F3932">
        <f t="shared" si="223"/>
        <v>1.6230120421235124</v>
      </c>
      <c r="G3932">
        <f>LN(F3932/参数实验室!$E$58)/参数实验室!$E$59</f>
        <v>6.3648237580475817E-2</v>
      </c>
      <c r="H3932">
        <f>INDEX(神经网络!$F$10:$BN$70,MATCH(ROUND(G3932*2,1)/2,神经网络!$D$10:$D$70,0),MATCH(ROUND(E3932*2,1)/2,神经网络!$F$8:$BN$8,0))</f>
        <v>1.2650760531811718</v>
      </c>
      <c r="I3932">
        <f t="shared" si="224"/>
        <v>30915048.456453219</v>
      </c>
      <c r="J3932">
        <f t="shared" si="225"/>
        <v>15045.815789473589</v>
      </c>
      <c r="K3932">
        <f t="shared" si="226"/>
        <v>2054.7273002027664</v>
      </c>
    </row>
    <row r="3933" spans="1:11">
      <c r="A3933" s="862">
        <v>44336</v>
      </c>
      <c r="B3933">
        <v>41449.515189999998</v>
      </c>
      <c r="C3933">
        <v>61875.187570000002</v>
      </c>
      <c r="D3933">
        <v>2.0520563699999999</v>
      </c>
      <c r="E3933">
        <f>LN(D3933/参数实验室!$E$53)/参数实验室!$E$55</f>
        <v>0.15508835665649134</v>
      </c>
      <c r="F3933">
        <f t="shared" si="223"/>
        <v>1.4927843495001323</v>
      </c>
      <c r="G3933">
        <f>LN(F3933/参数实验室!$E$58)/参数实验室!$E$59</f>
        <v>1.9749108928941324E-2</v>
      </c>
      <c r="H3933">
        <f>INDEX(神经网络!$F$10:$BN$70,MATCH(ROUND(G3933*2,1)/2,神经网络!$D$10:$D$70,0),MATCH(ROUND(E3933*2,1)/2,神经网络!$F$8:$BN$8,0))</f>
        <v>1.4254768437484169</v>
      </c>
      <c r="I3933">
        <f t="shared" si="224"/>
        <v>34797580.293504976</v>
      </c>
      <c r="J3933">
        <f t="shared" si="225"/>
        <v>16539.449818442892</v>
      </c>
      <c r="K3933">
        <f t="shared" si="226"/>
        <v>2103.9140162148997</v>
      </c>
    </row>
    <row r="3934" spans="1:11">
      <c r="A3934" s="862">
        <v>44337</v>
      </c>
      <c r="B3934">
        <v>36904.161269999997</v>
      </c>
      <c r="C3934">
        <v>61504.20723</v>
      </c>
      <c r="D3934">
        <v>1.8744876800000001</v>
      </c>
      <c r="E3934">
        <f>LN(D3934/参数实验室!$E$53)/参数实验室!$E$55</f>
        <v>4.8312414540032697E-2</v>
      </c>
      <c r="F3934">
        <f t="shared" si="223"/>
        <v>1.6665927395021922</v>
      </c>
      <c r="G3934">
        <f>LN(F3934/参数实验室!$E$58)/参数实验室!$E$59</f>
        <v>7.7555588190829625E-2</v>
      </c>
      <c r="H3934">
        <f>INDEX(神经网络!$F$10:$BN$70,MATCH(ROUND(G3934*2,1)/2,神经网络!$D$10:$D$70,0),MATCH(ROUND(E3934*2,1)/2,神经网络!$F$8:$BN$8,0))</f>
        <v>1.3173260777025537</v>
      </c>
      <c r="I3934">
        <f t="shared" si="224"/>
        <v>29358099.319984194</v>
      </c>
      <c r="J3934">
        <f t="shared" si="225"/>
        <v>14725.733717728648</v>
      </c>
      <c r="K3934">
        <f t="shared" si="226"/>
        <v>1993.6595271065717</v>
      </c>
    </row>
    <row r="3935" spans="1:11">
      <c r="A3935" s="862">
        <v>44338</v>
      </c>
      <c r="B3935">
        <v>38272.82445</v>
      </c>
      <c r="C3935">
        <v>62655.80601</v>
      </c>
      <c r="D3935">
        <v>1.9016294199999999</v>
      </c>
      <c r="E3935">
        <f>LN(D3935/参数实验室!$E$53)/参数实验室!$E$55</f>
        <v>6.5272220824263455E-2</v>
      </c>
      <c r="F3935">
        <f t="shared" si="223"/>
        <v>1.6370834112819181</v>
      </c>
      <c r="G3935">
        <f>LN(F3935/参数实验室!$E$58)/参数实验室!$E$59</f>
        <v>6.8179062498885237E-2</v>
      </c>
      <c r="H3935">
        <f>INDEX(神经网络!$F$10:$BN$70,MATCH(ROUND(G3935*2,1)/2,神经网络!$D$10:$D$70,0),MATCH(ROUND(E3935*2,1)/2,神经网络!$F$8:$BN$8,0))</f>
        <v>1.2650760531811718</v>
      </c>
      <c r="I3935">
        <f t="shared" si="224"/>
        <v>30792407.479541302</v>
      </c>
      <c r="J3935">
        <f t="shared" si="225"/>
        <v>15271.86642592066</v>
      </c>
      <c r="K3935">
        <f t="shared" si="226"/>
        <v>2016.2831850911105</v>
      </c>
    </row>
    <row r="3936" spans="1:11">
      <c r="A3936" s="862">
        <v>44339</v>
      </c>
      <c r="B3936">
        <v>33402.435440000001</v>
      </c>
      <c r="C3936">
        <v>63355.15281</v>
      </c>
      <c r="D3936">
        <v>1.7589028200000001</v>
      </c>
      <c r="E3936">
        <f>LN(D3936/参数实验室!$E$53)/参数实验室!$E$55</f>
        <v>-2.6773178662648563E-2</v>
      </c>
      <c r="F3936">
        <f t="shared" si="223"/>
        <v>1.8967225585632326</v>
      </c>
      <c r="G3936">
        <f>LN(F3936/参数实验室!$E$58)/参数实验室!$E$59</f>
        <v>0.14544344376932403</v>
      </c>
      <c r="H3936">
        <f>INDEX(神经网络!$F$10:$BN$70,MATCH(ROUND(G3936*2,1)/2,神经网络!$D$10:$D$70,0),MATCH(ROUND(E3936*2,1)/2,神经网络!$F$8:$BN$8,0))</f>
        <v>1.1630554478441455</v>
      </c>
      <c r="I3936">
        <f t="shared" si="224"/>
        <v>25835241.990248367</v>
      </c>
      <c r="J3936">
        <f t="shared" si="225"/>
        <v>13328.452751286779</v>
      </c>
      <c r="K3936">
        <f t="shared" si="226"/>
        <v>1938.3526709620617</v>
      </c>
    </row>
    <row r="3937" spans="1:11">
      <c r="A3937" s="862">
        <v>44340</v>
      </c>
      <c r="B3937">
        <v>37571.199439999997</v>
      </c>
      <c r="C3937">
        <v>64198.092960000002</v>
      </c>
      <c r="D3937">
        <v>1.9486793499999999</v>
      </c>
      <c r="E3937">
        <f>LN(D3937/参数实验室!$E$53)/参数实验室!$E$55</f>
        <v>9.4106308659687762E-2</v>
      </c>
      <c r="F3937">
        <f t="shared" si="223"/>
        <v>1.7087049100607581</v>
      </c>
      <c r="G3937">
        <f>LN(F3937/参数实验室!$E$58)/参数实验室!$E$59</f>
        <v>9.0653034554066467E-2</v>
      </c>
      <c r="H3937">
        <f>INDEX(神经网络!$F$10:$BN$70,MATCH(ROUND(G3937*2,1)/2,神经网络!$D$10:$D$70,0),MATCH(ROUND(E3937*2,1)/2,神经网络!$F$8:$BN$8,0))</f>
        <v>1.4253686082018751</v>
      </c>
      <c r="I3937">
        <f t="shared" si="224"/>
        <v>29585335.785464127</v>
      </c>
      <c r="J3937">
        <f t="shared" si="225"/>
        <v>14991.899541119576</v>
      </c>
      <c r="K3937">
        <f t="shared" si="226"/>
        <v>1973.421426972471</v>
      </c>
    </row>
    <row r="3938" spans="1:11">
      <c r="A3938" s="862">
        <v>44341</v>
      </c>
      <c r="B3938">
        <v>38117.639029999998</v>
      </c>
      <c r="C3938">
        <v>65010.696669999998</v>
      </c>
      <c r="D3938">
        <v>1.93329011</v>
      </c>
      <c r="E3938">
        <f>LN(D3938/参数实验室!$E$53)/参数实验室!$E$55</f>
        <v>8.4752499409884774E-2</v>
      </c>
      <c r="F3938">
        <f t="shared" si="223"/>
        <v>1.7055278953356519</v>
      </c>
      <c r="G3938">
        <f>LN(F3938/参数实验室!$E$58)/参数实验室!$E$59</f>
        <v>8.967625903832746E-2</v>
      </c>
      <c r="H3938">
        <f>INDEX(神经网络!$F$10:$BN$70,MATCH(ROUND(G3938*2,1)/2,神经网络!$D$10:$D$70,0),MATCH(ROUND(E3938*2,1)/2,神经网络!$F$8:$BN$8,0))</f>
        <v>1.4253686082018751</v>
      </c>
      <c r="I3938">
        <f t="shared" si="224"/>
        <v>30198660.957738254</v>
      </c>
      <c r="J3938">
        <f t="shared" si="225"/>
        <v>15209.943350225356</v>
      </c>
      <c r="K3938">
        <f t="shared" si="226"/>
        <v>1985.4551895678703</v>
      </c>
    </row>
    <row r="3939" spans="1:11">
      <c r="A3939" s="862">
        <v>44342</v>
      </c>
      <c r="B3939">
        <v>38709.224719999998</v>
      </c>
      <c r="C3939">
        <v>64659.952120000002</v>
      </c>
      <c r="D3939">
        <v>1.97886373</v>
      </c>
      <c r="E3939">
        <f>LN(D3939/参数实验室!$E$53)/参数实验室!$E$55</f>
        <v>0.11224020082250979</v>
      </c>
      <c r="F3939">
        <f t="shared" si="223"/>
        <v>1.6704016313349714</v>
      </c>
      <c r="G3939">
        <f>LN(F3939/参数实验室!$E$58)/参数实验室!$E$59</f>
        <v>7.8753740134825154E-2</v>
      </c>
      <c r="H3939">
        <f>INDEX(神经网络!$F$10:$BN$70,MATCH(ROUND(G3939*2,1)/2,神经网络!$D$10:$D$70,0),MATCH(ROUND(E3939*2,1)/2,神经网络!$F$8:$BN$8,0))</f>
        <v>1.4253686082018751</v>
      </c>
      <c r="I3939">
        <f t="shared" si="224"/>
        <v>30866707.227456346</v>
      </c>
      <c r="J3939">
        <f t="shared" si="225"/>
        <v>15446.001643988573</v>
      </c>
      <c r="K3939">
        <f t="shared" si="226"/>
        <v>1998.3622907012543</v>
      </c>
    </row>
    <row r="3940" spans="1:11">
      <c r="A3940" s="862">
        <v>44343</v>
      </c>
      <c r="B3940">
        <v>39697.890930000001</v>
      </c>
      <c r="C3940">
        <v>65799.282229999997</v>
      </c>
      <c r="D3940">
        <v>1.9463616500000001</v>
      </c>
      <c r="E3940">
        <f>LN(D3940/参数实验室!$E$53)/参数实验室!$E$55</f>
        <v>9.2702310901374804E-2</v>
      </c>
      <c r="F3940">
        <f t="shared" si="223"/>
        <v>1.6575007056678412</v>
      </c>
      <c r="G3940">
        <f>LN(F3940/参数实验室!$E$58)/参数实验室!$E$59</f>
        <v>7.4684427859898872E-2</v>
      </c>
      <c r="H3940">
        <f>INDEX(神经网络!$F$10:$BN$70,MATCH(ROUND(G3940*2,1)/2,神经网络!$D$10:$D$70,0),MATCH(ROUND(E3940*2,1)/2,神经网络!$F$8:$BN$8,0))</f>
        <v>1.3731022033810676</v>
      </c>
      <c r="I3940">
        <f t="shared" si="224"/>
        <v>31990413.255522612</v>
      </c>
      <c r="J3940">
        <f t="shared" si="225"/>
        <v>15840.505538485999</v>
      </c>
      <c r="K3940">
        <f t="shared" si="226"/>
        <v>2019.5323424368555</v>
      </c>
    </row>
    <row r="3941" spans="1:11">
      <c r="A3941" s="862">
        <v>44344</v>
      </c>
      <c r="B3941">
        <v>36780.433299999997</v>
      </c>
      <c r="C3941">
        <v>66871.945500000002</v>
      </c>
      <c r="D3941">
        <v>1.80279078</v>
      </c>
      <c r="E3941">
        <f>LN(D3941/参数实验室!$E$53)/参数实验室!$E$55</f>
        <v>2.3026430045410182E-3</v>
      </c>
      <c r="F3941">
        <f t="shared" si="223"/>
        <v>1.8181391435646845</v>
      </c>
      <c r="G3941">
        <f>LN(F3941/参数实验室!$E$58)/参数实验室!$E$59</f>
        <v>0.12323482328246381</v>
      </c>
      <c r="H3941">
        <f>INDEX(神经网络!$F$10:$BN$70,MATCH(ROUND(G3941*2,1)/2,神经网络!$D$10:$D$70,0),MATCH(ROUND(E3941*2,1)/2,神经网络!$F$8:$BN$8,0))</f>
        <v>1.2144275277535006</v>
      </c>
      <c r="I3941">
        <f t="shared" si="224"/>
        <v>28762217.68110453</v>
      </c>
      <c r="J3941">
        <f t="shared" si="225"/>
        <v>14676.362994293833</v>
      </c>
      <c r="K3941">
        <f t="shared" si="226"/>
        <v>1959.7646700539688</v>
      </c>
    </row>
    <row r="3942" spans="1:11">
      <c r="A3942" s="862">
        <v>44345</v>
      </c>
      <c r="B3942">
        <v>34329.675329999998</v>
      </c>
      <c r="C3942">
        <v>67161.622189999995</v>
      </c>
      <c r="D3942">
        <v>1.7581951499999999</v>
      </c>
      <c r="E3942">
        <f>LN(D3942/参数实验室!$E$53)/参数实验室!$E$55</f>
        <v>-2.7247931425608263E-2</v>
      </c>
      <c r="F3942">
        <f t="shared" si="223"/>
        <v>1.9563721924077981</v>
      </c>
      <c r="G3942">
        <f>LN(F3942/参数实验室!$E$58)/参数实验室!$E$59</f>
        <v>0.16169523871262759</v>
      </c>
      <c r="H3942">
        <f>INDEX(神经网络!$F$10:$BN$70,MATCH(ROUND(G3942*2,1)/2,神经网络!$D$10:$D$70,0),MATCH(ROUND(E3942*2,1)/2,神经网络!$F$8:$BN$8,0))</f>
        <v>1.1630554478441455</v>
      </c>
      <c r="I3942">
        <f t="shared" si="224"/>
        <v>26434782.717384383</v>
      </c>
      <c r="J3942">
        <f t="shared" si="225"/>
        <v>13698.44592394549</v>
      </c>
      <c r="K3942">
        <f t="shared" si="226"/>
        <v>1929.7650889854017</v>
      </c>
    </row>
    <row r="3943" spans="1:11">
      <c r="A3943" s="862">
        <v>44346</v>
      </c>
      <c r="B3943">
        <v>35511.024709999998</v>
      </c>
      <c r="C3943">
        <v>67218.927450000003</v>
      </c>
      <c r="D3943">
        <v>1.80573948</v>
      </c>
      <c r="E3943">
        <f>LN(D3943/参数实验室!$E$53)/参数实验室!$E$55</f>
        <v>4.2307072933997561E-3</v>
      </c>
      <c r="F3943">
        <f t="shared" si="223"/>
        <v>1.8929030631738142</v>
      </c>
      <c r="G3943">
        <f>LN(F3943/参数实验室!$E$58)/参数实验室!$E$59</f>
        <v>0.14438546154281023</v>
      </c>
      <c r="H3943">
        <f>INDEX(神经网络!$F$10:$BN$70,MATCH(ROUND(G3943*2,1)/2,神经网络!$D$10:$D$70,0),MATCH(ROUND(E3943*2,1)/2,神经网络!$F$8:$BN$8,0))</f>
        <v>1.2647370044625987</v>
      </c>
      <c r="I3943">
        <f t="shared" si="224"/>
        <v>27492780.668126803</v>
      </c>
      <c r="J3943">
        <f t="shared" si="225"/>
        <v>14169.8354854155</v>
      </c>
      <c r="K3943">
        <f t="shared" si="226"/>
        <v>1940.2328768336181</v>
      </c>
    </row>
    <row r="3944" spans="1:11">
      <c r="A3944" s="862">
        <v>44347</v>
      </c>
      <c r="B3944">
        <v>36919.597710000002</v>
      </c>
      <c r="C3944">
        <v>67134.841220000002</v>
      </c>
      <c r="D3944">
        <v>1.8893904100000001</v>
      </c>
      <c r="E3944">
        <f>LN(D3944/参数实验室!$E$53)/参数实验室!$E$55</f>
        <v>5.7654712838110585E-2</v>
      </c>
      <c r="F3944">
        <f t="shared" si="223"/>
        <v>1.8184066291116692</v>
      </c>
      <c r="G3944">
        <f>LN(F3944/参数实验室!$E$58)/参数实验室!$E$59</f>
        <v>0.12331203439423301</v>
      </c>
      <c r="H3944">
        <f>INDEX(神经网络!$F$10:$BN$70,MATCH(ROUND(G3944*2,1)/2,神经网络!$D$10:$D$70,0),MATCH(ROUND(E3944*2,1)/2,神经网络!$F$8:$BN$8,0))</f>
        <v>1.3173260777025537</v>
      </c>
      <c r="I3944">
        <f t="shared" si="224"/>
        <v>28872005.437088624</v>
      </c>
      <c r="J3944">
        <f t="shared" si="225"/>
        <v>14731.893264434691</v>
      </c>
      <c r="K3944">
        <f t="shared" si="226"/>
        <v>1959.8299362370878</v>
      </c>
    </row>
    <row r="3945" spans="1:11">
      <c r="A3945" s="862">
        <v>44348</v>
      </c>
      <c r="B3945">
        <v>36265.545740000001</v>
      </c>
      <c r="C3945">
        <v>69208.076100000006</v>
      </c>
      <c r="D3945">
        <v>1.8549076099999999</v>
      </c>
      <c r="E3945">
        <f>LN(D3945/参数实验室!$E$53)/参数实验室!$E$55</f>
        <v>3.5924420481401528E-2</v>
      </c>
      <c r="F3945">
        <f t="shared" si="223"/>
        <v>1.9083699055896244</v>
      </c>
      <c r="G3945">
        <f>LN(F3945/参数实验室!$E$58)/参数实验室!$E$59</f>
        <v>0.1486565989440797</v>
      </c>
      <c r="H3945">
        <f>INDEX(神经网络!$F$10:$BN$70,MATCH(ROUND(G3945*2,1)/2,神经网络!$D$10:$D$70,0),MATCH(ROUND(E3945*2,1)/2,神经网络!$F$8:$BN$8,0))</f>
        <v>1.3728778080875337</v>
      </c>
      <c r="I3945">
        <f t="shared" si="224"/>
        <v>28198213.921599444</v>
      </c>
      <c r="J3945">
        <f t="shared" si="225"/>
        <v>14470.909277363147</v>
      </c>
      <c r="K3945">
        <f t="shared" si="226"/>
        <v>1948.6138279997324</v>
      </c>
    </row>
    <row r="3946" spans="1:11">
      <c r="A3946" s="862">
        <v>44349</v>
      </c>
      <c r="B3946">
        <v>37992.82531</v>
      </c>
      <c r="C3946">
        <v>69761.651889999994</v>
      </c>
      <c r="D3946">
        <v>1.905098964</v>
      </c>
      <c r="E3946">
        <f>LN(D3946/参数实验室!$E$53)/参数实验室!$E$55</f>
        <v>6.7422732502327706E-2</v>
      </c>
      <c r="F3946">
        <f t="shared" si="223"/>
        <v>1.8361796292006269</v>
      </c>
      <c r="G3946">
        <f>LN(F3946/参数实验室!$E$58)/参数实验室!$E$59</f>
        <v>0.12841701965712823</v>
      </c>
      <c r="H3946">
        <f>INDEX(神经网络!$F$10:$BN$70,MATCH(ROUND(G3946*2,1)/2,神经网络!$D$10:$D$70,0),MATCH(ROUND(E3946*2,1)/2,神经网络!$F$8:$BN$8,0))</f>
        <v>1.3728778080875337</v>
      </c>
      <c r="I3946">
        <f t="shared" si="224"/>
        <v>30042048.285817314</v>
      </c>
      <c r="J3946">
        <f t="shared" si="225"/>
        <v>15160.139383903184</v>
      </c>
      <c r="K3946">
        <f t="shared" si="226"/>
        <v>1981.6472345706482</v>
      </c>
    </row>
    <row r="3947" spans="1:11">
      <c r="A3947" s="862">
        <v>44350</v>
      </c>
      <c r="B3947">
        <v>38591.32202</v>
      </c>
      <c r="C3947">
        <v>71482.371209999998</v>
      </c>
      <c r="D3947">
        <v>1.9791401</v>
      </c>
      <c r="E3947">
        <f>LN(D3947/参数实验室!$E$53)/参数实验室!$E$55</f>
        <v>0.11240495478363295</v>
      </c>
      <c r="F3947">
        <f t="shared" si="223"/>
        <v>1.8522913304953423</v>
      </c>
      <c r="G3947">
        <f>LN(F3947/参数实验室!$E$58)/参数实验室!$E$59</f>
        <v>0.13300230469363031</v>
      </c>
      <c r="H3947">
        <f>INDEX(神经网络!$F$10:$BN$70,MATCH(ROUND(G3947*2,1)/2,神经网络!$D$10:$D$70,0),MATCH(ROUND(E3947*2,1)/2,神经网络!$F$8:$BN$8,0))</f>
        <v>1.4842819958951154</v>
      </c>
      <c r="I3947">
        <f t="shared" si="224"/>
        <v>30691761.352802485</v>
      </c>
      <c r="J3947">
        <f t="shared" si="225"/>
        <v>15398.955356929</v>
      </c>
      <c r="K3947">
        <f t="shared" si="226"/>
        <v>1993.1067167483052</v>
      </c>
    </row>
    <row r="3948" spans="1:11">
      <c r="A3948" s="862">
        <v>44351</v>
      </c>
      <c r="B3948">
        <v>36920.72853</v>
      </c>
      <c r="C3948">
        <v>72837.897639999996</v>
      </c>
      <c r="D3948">
        <v>1.8668536389999999</v>
      </c>
      <c r="E3948">
        <f>LN(D3948/参数实验室!$E$53)/参数实验室!$E$55</f>
        <v>4.3497939534632553E-2</v>
      </c>
      <c r="F3948">
        <f t="shared" si="223"/>
        <v>1.9728185369044231</v>
      </c>
      <c r="G3948">
        <f>LN(F3948/参数实验室!$E$58)/参数实验室!$E$59</f>
        <v>0.16608900903759238</v>
      </c>
      <c r="H3948">
        <f>INDEX(神经网络!$F$10:$BN$70,MATCH(ROUND(G3948*2,1)/2,神经网络!$D$10:$D$70,0),MATCH(ROUND(E3948*2,1)/2,神经网络!$F$8:$BN$8,0))</f>
        <v>1.3728778080875337</v>
      </c>
      <c r="I3948">
        <f t="shared" si="224"/>
        <v>28719704.820859466</v>
      </c>
      <c r="J3948">
        <f t="shared" si="225"/>
        <v>14732.344491440796</v>
      </c>
      <c r="K3948">
        <f t="shared" si="226"/>
        <v>1949.4320702007105</v>
      </c>
    </row>
    <row r="3949" spans="1:11">
      <c r="A3949" s="862">
        <v>44352</v>
      </c>
      <c r="B3949">
        <v>36299.337189999998</v>
      </c>
      <c r="C3949">
        <v>74930.763389999993</v>
      </c>
      <c r="D3949">
        <v>1.79378368</v>
      </c>
      <c r="E3949">
        <f>LN(D3949/参数实验室!$E$53)/参数实验室!$E$55</f>
        <v>-3.6064117235454665E-3</v>
      </c>
      <c r="F3949">
        <f t="shared" si="223"/>
        <v>2.0642460493918455</v>
      </c>
      <c r="G3949">
        <f>LN(F3949/参数实验室!$E$58)/参数实验室!$E$59</f>
        <v>0.18986584238107038</v>
      </c>
      <c r="H3949">
        <f>INDEX(神经网络!$F$10:$BN$70,MATCH(ROUND(G3949*2,1)/2,神经网络!$D$10:$D$70,0),MATCH(ROUND(E3949*2,1)/2,神经网络!$F$8:$BN$8,0))</f>
        <v>1.3169668508681824</v>
      </c>
      <c r="I3949">
        <f t="shared" si="224"/>
        <v>28056104.188448194</v>
      </c>
      <c r="J3949">
        <f t="shared" si="225"/>
        <v>14484.392957184382</v>
      </c>
      <c r="K3949">
        <f t="shared" si="226"/>
        <v>1936.9886105259336</v>
      </c>
    </row>
    <row r="3950" spans="1:11">
      <c r="A3950" s="862">
        <v>44353</v>
      </c>
      <c r="B3950">
        <v>36182.170030000001</v>
      </c>
      <c r="C3950">
        <v>76152.859890000007</v>
      </c>
      <c r="D3950">
        <v>1.81038933</v>
      </c>
      <c r="E3950">
        <f>LN(D3950/参数实验室!$E$53)/参数实验室!$E$55</f>
        <v>7.2647135100702646E-3</v>
      </c>
      <c r="F3950">
        <f t="shared" si="223"/>
        <v>2.1047068162815772</v>
      </c>
      <c r="G3950">
        <f>LN(F3950/参数实验室!$E$58)/参数实验室!$E$59</f>
        <v>0.20005385100781067</v>
      </c>
      <c r="H3950">
        <f>INDEX(神经网络!$F$10:$BN$70,MATCH(ROUND(G3950*2,1)/2,神经网络!$D$10:$D$70,0),MATCH(ROUND(E3950*2,1)/2,神经网络!$F$8:$BN$8,0))</f>
        <v>1.3169668508681824</v>
      </c>
      <c r="I3950">
        <f t="shared" si="224"/>
        <v>27936840.175733663</v>
      </c>
      <c r="J3950">
        <f t="shared" si="225"/>
        <v>14437.64016998515</v>
      </c>
      <c r="K3950">
        <f t="shared" si="226"/>
        <v>1935.0004465281252</v>
      </c>
    </row>
    <row r="3951" spans="1:11">
      <c r="A3951" s="862">
        <v>44354</v>
      </c>
      <c r="B3951">
        <v>36096.862289999997</v>
      </c>
      <c r="C3951">
        <v>78316.347030000004</v>
      </c>
      <c r="D3951">
        <v>1.71255578</v>
      </c>
      <c r="E3951">
        <f>LN(D3951/参数实验室!$E$53)/参数实验室!$E$55</f>
        <v>-5.8276547219909172E-2</v>
      </c>
      <c r="F3951">
        <f t="shared" si="223"/>
        <v>2.1696164725014389</v>
      </c>
      <c r="G3951">
        <f>LN(F3951/参数实验室!$E$58)/参数实验室!$E$59</f>
        <v>0.21599589020874363</v>
      </c>
      <c r="H3951">
        <f>INDEX(神经网络!$F$10:$BN$70,MATCH(ROUND(G3951*2,1)/2,神经网络!$D$10:$D$70,0),MATCH(ROUND(E3951*2,1)/2,神经网络!$F$8:$BN$8,0))</f>
        <v>1.2139160934919675</v>
      </c>
      <c r="I3951">
        <f t="shared" si="224"/>
        <v>27850094.875745386</v>
      </c>
      <c r="J3951">
        <f t="shared" si="225"/>
        <v>14403.600131678617</v>
      </c>
      <c r="K3951">
        <f t="shared" si="226"/>
        <v>1933.5509609499063</v>
      </c>
    </row>
    <row r="3952" spans="1:11">
      <c r="A3952" s="862">
        <v>44355</v>
      </c>
      <c r="B3952">
        <v>31768.339550000001</v>
      </c>
      <c r="C3952">
        <v>80503.818570000003</v>
      </c>
      <c r="D3952">
        <v>1.7042113000000001</v>
      </c>
      <c r="E3952">
        <f>LN(D3952/参数实验室!$E$53)/参数实验室!$E$55</f>
        <v>-6.4038980942147342E-2</v>
      </c>
      <c r="F3952">
        <f t="shared" si="223"/>
        <v>2.5340895907793834</v>
      </c>
      <c r="G3952">
        <f>LN(F3952/参数实验室!$E$58)/参数实验室!$E$59</f>
        <v>0.29749733887198943</v>
      </c>
      <c r="H3952">
        <f>INDEX(神经网络!$F$10:$BN$70,MATCH(ROUND(G3952*2,1)/2,神经网络!$D$10:$D$70,0),MATCH(ROUND(E3952*2,1)/2,神经网络!$F$8:$BN$8,0))</f>
        <v>1.3164346835848575</v>
      </c>
      <c r="I3952">
        <f t="shared" si="224"/>
        <v>23796077.563744891</v>
      </c>
      <c r="J3952">
        <f t="shared" si="225"/>
        <v>12676.405390846259</v>
      </c>
      <c r="K3952">
        <f t="shared" si="226"/>
        <v>1877.1944277616935</v>
      </c>
    </row>
    <row r="3953" spans="1:11">
      <c r="A3953" s="862">
        <v>44356</v>
      </c>
      <c r="B3953">
        <v>36425.482320000003</v>
      </c>
      <c r="C3953">
        <v>83836.437099999996</v>
      </c>
      <c r="D3953">
        <v>1.89766024</v>
      </c>
      <c r="E3953">
        <f>LN(D3953/参数实验室!$E$53)/参数实验室!$E$55</f>
        <v>6.2807204937840963E-2</v>
      </c>
      <c r="F3953">
        <f t="shared" si="223"/>
        <v>2.3015875634395715</v>
      </c>
      <c r="G3953">
        <f>LN(F3953/参数实验室!$E$58)/参数实验室!$E$59</f>
        <v>0.24698784893109132</v>
      </c>
      <c r="H3953">
        <f>INDEX(神经网络!$F$10:$BN$70,MATCH(ROUND(G3953*2,1)/2,神经网络!$D$10:$D$70,0),MATCH(ROUND(E3953*2,1)/2,神经网络!$F$8:$BN$8,0))</f>
        <v>1.4840228184315059</v>
      </c>
      <c r="I3953">
        <f t="shared" si="224"/>
        <v>28388372.027270745</v>
      </c>
      <c r="J3953">
        <f t="shared" si="225"/>
        <v>14534.728191213353</v>
      </c>
      <c r="K3953">
        <f t="shared" si="226"/>
        <v>1953.140894952016</v>
      </c>
    </row>
    <row r="3954" spans="1:11">
      <c r="A3954" s="862">
        <v>44357</v>
      </c>
      <c r="B3954">
        <v>36856.95968</v>
      </c>
      <c r="C3954">
        <v>87354.510450000002</v>
      </c>
      <c r="D3954">
        <v>1.8712072900000001</v>
      </c>
      <c r="E3954">
        <f>LN(D3954/参数实验室!$E$53)/参数实验室!$E$55</f>
        <v>4.6246014705335889E-2</v>
      </c>
      <c r="F3954">
        <f t="shared" si="223"/>
        <v>2.3700953960508553</v>
      </c>
      <c r="G3954">
        <f>LN(F3954/参数实验室!$E$58)/参数实验室!$E$59</f>
        <v>0.26238238277646192</v>
      </c>
      <c r="H3954">
        <f>INDEX(神经网络!$F$10:$BN$70,MATCH(ROUND(G3954*2,1)/2,神经网络!$D$10:$D$70,0),MATCH(ROUND(E3954*2,1)/2,神经网络!$F$8:$BN$8,0))</f>
        <v>1.4840228184315059</v>
      </c>
      <c r="I3954">
        <f t="shared" si="224"/>
        <v>28887410.20143592</v>
      </c>
      <c r="J3954">
        <f t="shared" si="225"/>
        <v>14706.899038346346</v>
      </c>
      <c r="K3954">
        <f t="shared" si="226"/>
        <v>1964.2080989415726</v>
      </c>
    </row>
    <row r="3955" spans="1:11">
      <c r="A3955" s="862">
        <v>44358</v>
      </c>
      <c r="B3955">
        <v>36859.02216</v>
      </c>
      <c r="C3955">
        <v>91994.127070000002</v>
      </c>
      <c r="D3955">
        <v>1.8886066399999999</v>
      </c>
      <c r="E3955">
        <f>LN(D3955/参数实验室!$E$53)/参数实验室!$E$55</f>
        <v>5.7165217901478264E-2</v>
      </c>
      <c r="F3955">
        <f t="shared" si="223"/>
        <v>2.4958374280974143</v>
      </c>
      <c r="G3955">
        <f>LN(F3955/参数实验室!$E$58)/参数实验室!$E$59</f>
        <v>0.289514245191414</v>
      </c>
      <c r="H3955">
        <f>INDEX(神经网络!$F$10:$BN$70,MATCH(ROUND(G3955*2,1)/2,神经网络!$D$10:$D$70,0),MATCH(ROUND(E3955*2,1)/2,神经网络!$F$8:$BN$8,0))</f>
        <v>1.5362749829396805</v>
      </c>
      <c r="I3955">
        <f t="shared" si="224"/>
        <v>28889809.141654506</v>
      </c>
      <c r="J3955">
        <f t="shared" si="225"/>
        <v>14707.722022265583</v>
      </c>
      <c r="K3955">
        <f t="shared" si="226"/>
        <v>1964.2612974272347</v>
      </c>
    </row>
    <row r="3956" spans="1:11">
      <c r="A3956" s="862">
        <v>44359</v>
      </c>
      <c r="B3956">
        <v>35404.82404</v>
      </c>
      <c r="C3956">
        <v>94112.808019999997</v>
      </c>
      <c r="D3956">
        <v>1.8125406900000001</v>
      </c>
      <c r="E3956">
        <f>LN(D3956/参数实验室!$E$53)/参数实验室!$E$55</f>
        <v>8.6658304089704211E-3</v>
      </c>
      <c r="F3956">
        <f t="shared" si="223"/>
        <v>2.6581916609350276</v>
      </c>
      <c r="G3956">
        <f>LN(F3956/参数实验室!$E$58)/参数实验室!$E$59</f>
        <v>0.32259146520719817</v>
      </c>
      <c r="H3956">
        <f>INDEX(神经网络!$F$10:$BN$70,MATCH(ROUND(G3956*2,1)/2,神经网络!$D$10:$D$70,0),MATCH(ROUND(E3956*2,1)/2,神经网络!$F$8:$BN$8,0))</f>
        <v>1.4247438308096636</v>
      </c>
      <c r="I3956">
        <f t="shared" si="224"/>
        <v>27138779.892972924</v>
      </c>
      <c r="J3956">
        <f t="shared" si="225"/>
        <v>14127.458616974496</v>
      </c>
      <c r="K3956">
        <f t="shared" si="226"/>
        <v>1920.9951788756259</v>
      </c>
    </row>
    <row r="3957" spans="1:11">
      <c r="A3957" s="862">
        <v>44360</v>
      </c>
      <c r="B3957">
        <v>35994.028709999999</v>
      </c>
      <c r="C3957">
        <v>94273.553679999997</v>
      </c>
      <c r="D3957">
        <v>1.9762249999999999</v>
      </c>
      <c r="E3957">
        <f>LN(D3957/参数实验室!$E$53)/参数实验室!$E$55</f>
        <v>0.11066600062024975</v>
      </c>
      <c r="F3957">
        <f t="shared" si="223"/>
        <v>2.6191442597201839</v>
      </c>
      <c r="G3957">
        <f>LN(F3957/参数实验室!$E$58)/参数实验室!$E$59</f>
        <v>0.31482445521825569</v>
      </c>
      <c r="H3957">
        <f>INDEX(神经网络!$F$10:$BN$70,MATCH(ROUND(G3957*2,1)/2,神经网络!$D$10:$D$70,0),MATCH(ROUND(E3957*2,1)/2,神经网络!$F$8:$BN$8,0))</f>
        <v>1.6489280098676766</v>
      </c>
      <c r="I3957">
        <f t="shared" si="224"/>
        <v>27782253.656346358</v>
      </c>
      <c r="J3957">
        <f t="shared" si="225"/>
        <v>14362.566820956778</v>
      </c>
      <c r="K3957">
        <f t="shared" si="226"/>
        <v>1934.3515683985249</v>
      </c>
    </row>
    <row r="3958" spans="1:11">
      <c r="A3958" s="862">
        <v>44361</v>
      </c>
      <c r="B3958">
        <v>40713.926249999997</v>
      </c>
      <c r="C3958">
        <v>93405.829010000001</v>
      </c>
      <c r="D3958">
        <v>2.0498450500000001</v>
      </c>
      <c r="E3958">
        <f>LN(D3958/参数实验室!$E$53)/参数实验室!$E$55</f>
        <v>0.15381635524589241</v>
      </c>
      <c r="F3958">
        <f t="shared" si="223"/>
        <v>2.2941985117438781</v>
      </c>
      <c r="G3958">
        <f>LN(F3958/参数实验室!$E$58)/参数实验室!$E$59</f>
        <v>0.24530013895710354</v>
      </c>
      <c r="H3958">
        <f>INDEX(神经网络!$F$10:$BN$70,MATCH(ROUND(G3958*2,1)/2,神经网络!$D$10:$D$70,0),MATCH(ROUND(E3958*2,1)/2,神经网络!$F$8:$BN$8,0))</f>
        <v>1.7082316189568327</v>
      </c>
      <c r="I3958">
        <f t="shared" si="224"/>
        <v>33789442.431040458</v>
      </c>
      <c r="J3958">
        <f t="shared" si="225"/>
        <v>16245.930429751306</v>
      </c>
      <c r="K3958">
        <f t="shared" si="226"/>
        <v>2079.8711761784707</v>
      </c>
    </row>
    <row r="3959" spans="1:11">
      <c r="A3959" s="862">
        <v>44362</v>
      </c>
      <c r="B3959">
        <v>40099.968910000003</v>
      </c>
      <c r="C3959">
        <v>93491.787530000001</v>
      </c>
      <c r="D3959">
        <v>2.0379868800000001</v>
      </c>
      <c r="E3959">
        <f>LN(D3959/参数实验室!$E$53)/参数实验室!$E$55</f>
        <v>0.14697177161058414</v>
      </c>
      <c r="F3959">
        <f t="shared" si="223"/>
        <v>2.3314678308063557</v>
      </c>
      <c r="G3959">
        <f>LN(F3959/参数实验室!$E$58)/参数实验室!$E$59</f>
        <v>0.25375789385603237</v>
      </c>
      <c r="H3959">
        <f>INDEX(神经网络!$F$10:$BN$70,MATCH(ROUND(G3959*2,1)/2,神经网络!$D$10:$D$70,0),MATCH(ROUND(E3959*2,1)/2,神经网络!$F$8:$BN$8,0))</f>
        <v>1.7082316189568327</v>
      </c>
      <c r="I3959">
        <f t="shared" si="224"/>
        <v>32919034.194734152</v>
      </c>
      <c r="J3959">
        <f t="shared" si="225"/>
        <v>16000.945257571429</v>
      </c>
      <c r="K3959">
        <f t="shared" si="226"/>
        <v>2057.3180937018278</v>
      </c>
    </row>
    <row r="3960" spans="1:11">
      <c r="A3960" s="862">
        <v>44363</v>
      </c>
      <c r="B3960">
        <v>38784.491000000002</v>
      </c>
      <c r="C3960">
        <v>93357.959300000002</v>
      </c>
      <c r="D3960">
        <v>1.937890111</v>
      </c>
      <c r="E3960">
        <f>LN(D3960/参数实验室!$E$53)/参数实验室!$E$55</f>
        <v>8.7556227651107182E-2</v>
      </c>
      <c r="F3960">
        <f t="shared" si="223"/>
        <v>2.4070951272765186</v>
      </c>
      <c r="G3960">
        <f>LN(F3960/参数实验室!$E$58)/参数实验室!$E$59</f>
        <v>0.27051262030678608</v>
      </c>
      <c r="H3960">
        <f>INDEX(神经网络!$F$10:$BN$70,MATCH(ROUND(G3960*2,1)/2,神经网络!$D$10:$D$70,0),MATCH(ROUND(E3960*2,1)/2,神经网络!$F$8:$BN$8,0))</f>
        <v>1.5966671308068829</v>
      </c>
      <c r="I3960">
        <f t="shared" si="224"/>
        <v>31074301.839320038</v>
      </c>
      <c r="J3960">
        <f t="shared" si="225"/>
        <v>15476.034874905137</v>
      </c>
      <c r="K3960">
        <f t="shared" si="226"/>
        <v>2007.8981528859156</v>
      </c>
    </row>
    <row r="3961" spans="1:11">
      <c r="A3961" s="862">
        <v>44364</v>
      </c>
      <c r="B3961">
        <v>39043.182670000002</v>
      </c>
      <c r="C3961">
        <v>91216.717619999996</v>
      </c>
      <c r="D3961">
        <v>1.927486815</v>
      </c>
      <c r="E3961">
        <f>LN(D3961/参数实验室!$E$53)/参数实验室!$E$55</f>
        <v>8.1205824017154565E-2</v>
      </c>
      <c r="F3961">
        <f t="shared" si="223"/>
        <v>2.3363033283167534</v>
      </c>
      <c r="G3961">
        <f>LN(F3961/参数实验室!$E$58)/参数实验室!$E$59</f>
        <v>0.25484532134122495</v>
      </c>
      <c r="H3961">
        <f>INDEX(神经网络!$F$10:$BN$70,MATCH(ROUND(G3961*2,1)/2,神经网络!$D$10:$D$70,0),MATCH(ROUND(E3961*2,1)/2,神经网络!$F$8:$BN$8,0))</f>
        <v>1.5966671308068829</v>
      </c>
      <c r="I3961">
        <f t="shared" si="224"/>
        <v>31405234.867334943</v>
      </c>
      <c r="J3961">
        <f t="shared" si="225"/>
        <v>15579.259674394381</v>
      </c>
      <c r="K3961">
        <f t="shared" si="226"/>
        <v>2015.836151633808</v>
      </c>
    </row>
    <row r="3962" spans="1:11">
      <c r="A3962" s="862">
        <v>44365</v>
      </c>
      <c r="B3962">
        <v>36422.59289</v>
      </c>
      <c r="C3962">
        <v>91299.412930000006</v>
      </c>
      <c r="D3962">
        <v>1.8124586570000001</v>
      </c>
      <c r="E3962">
        <f>LN(D3962/参数实验室!$E$53)/参数实验室!$E$55</f>
        <v>8.6124352556942538E-3</v>
      </c>
      <c r="F3962">
        <f t="shared" si="223"/>
        <v>2.5066697806422975</v>
      </c>
      <c r="G3962">
        <f>LN(F3962/参数实验室!$E$58)/参数实验室!$E$59</f>
        <v>0.29178727056774495</v>
      </c>
      <c r="H3962">
        <f>INDEX(神经网络!$F$10:$BN$70,MATCH(ROUND(G3962*2,1)/2,神经网络!$D$10:$D$70,0),MATCH(ROUND(E3962*2,1)/2,神经网络!$F$8:$BN$8,0))</f>
        <v>1.4247438308096636</v>
      </c>
      <c r="I3962">
        <f t="shared" si="224"/>
        <v>28039574.715206672</v>
      </c>
      <c r="J3962">
        <f t="shared" si="225"/>
        <v>14533.575232432775</v>
      </c>
      <c r="K3962">
        <f t="shared" si="226"/>
        <v>1929.2964234040799</v>
      </c>
    </row>
    <row r="3963" spans="1:11">
      <c r="A3963" s="862">
        <v>44366</v>
      </c>
      <c r="B3963">
        <v>36154.241049999997</v>
      </c>
      <c r="C3963">
        <v>91949.370079999993</v>
      </c>
      <c r="D3963">
        <v>1.8050384779999999</v>
      </c>
      <c r="E3963">
        <f>LN(D3963/参数实验室!$E$53)/参数实验室!$E$55</f>
        <v>3.7726290600988799E-3</v>
      </c>
      <c r="F3963">
        <f t="shared" si="223"/>
        <v>2.543252669938151</v>
      </c>
      <c r="G3963">
        <f>LN(F3963/参数实验室!$E$58)/参数实验室!$E$59</f>
        <v>0.29939174902509474</v>
      </c>
      <c r="H3963">
        <f>INDEX(神经网络!$F$10:$BN$70,MATCH(ROUND(G3963*2,1)/2,神经网络!$D$10:$D$70,0),MATCH(ROUND(E3963*2,1)/2,神经网络!$F$8:$BN$8,0))</f>
        <v>1.4247438308096636</v>
      </c>
      <c r="I3963">
        <f t="shared" si="224"/>
        <v>27745239.703528482</v>
      </c>
      <c r="J3963">
        <f t="shared" si="225"/>
        <v>14426.495770320329</v>
      </c>
      <c r="K3963">
        <f t="shared" si="226"/>
        <v>1923.2140739685963</v>
      </c>
    </row>
    <row r="3964" spans="1:11">
      <c r="A3964" s="862">
        <v>44367</v>
      </c>
      <c r="B3964">
        <v>34498.41777</v>
      </c>
      <c r="C3964">
        <v>92317.766130000004</v>
      </c>
      <c r="D3964">
        <v>1.8074597450000001</v>
      </c>
      <c r="E3964">
        <f>LN(D3964/参数实验室!$E$53)/参数实验室!$E$55</f>
        <v>5.3540820320777168E-3</v>
      </c>
      <c r="F3964">
        <f t="shared" si="223"/>
        <v>2.676000005144584</v>
      </c>
      <c r="G3964">
        <f>LN(F3964/参数实验室!$E$58)/参数实验室!$E$59</f>
        <v>0.32609595727272239</v>
      </c>
      <c r="H3964">
        <f>INDEX(神经网络!$F$10:$BN$70,MATCH(ROUND(G3964*2,1)/2,神经网络!$D$10:$D$70,0),MATCH(ROUND(E3964*2,1)/2,神经网络!$F$8:$BN$8,0))</f>
        <v>1.4836425777218936</v>
      </c>
      <c r="I3964">
        <f t="shared" si="224"/>
        <v>25934816.941076163</v>
      </c>
      <c r="J3964">
        <f t="shared" si="225"/>
        <v>13765.778608195918</v>
      </c>
      <c r="K3964">
        <f t="shared" si="226"/>
        <v>1884.0065410927791</v>
      </c>
    </row>
    <row r="3965" spans="1:11">
      <c r="A3965" s="862">
        <v>44368</v>
      </c>
      <c r="B3965">
        <v>32782.868640000001</v>
      </c>
      <c r="C3965">
        <v>93122.693280000007</v>
      </c>
      <c r="D3965">
        <v>1.6154984999999999</v>
      </c>
      <c r="E3965">
        <f>LN(D3965/参数实验室!$E$53)/参数实验室!$E$55</f>
        <v>-0.12710722709204383</v>
      </c>
      <c r="F3965">
        <f t="shared" si="223"/>
        <v>2.840590135738652</v>
      </c>
      <c r="G3965">
        <f>LN(F3965/参数实验室!$E$58)/参数实验室!$E$59</f>
        <v>0.35742380264993096</v>
      </c>
      <c r="H3965">
        <f>INDEX(神经网络!$F$10:$BN$70,MATCH(ROUND(G3965*2,1)/2,神经网络!$D$10:$D$70,0),MATCH(ROUND(E3965*2,1)/2,神经网络!$F$8:$BN$8,0))</f>
        <v>1.1613546462118129</v>
      </c>
      <c r="I3965">
        <f t="shared" si="224"/>
        <v>24021369.8501391</v>
      </c>
      <c r="J3965">
        <f t="shared" si="225"/>
        <v>13081.229256613782</v>
      </c>
      <c r="K3965">
        <f t="shared" si="226"/>
        <v>1836.3235884727007</v>
      </c>
    </row>
    <row r="3966" spans="1:11">
      <c r="A3966" s="862">
        <v>44369</v>
      </c>
      <c r="B3966">
        <v>31701.324540000001</v>
      </c>
      <c r="C3966">
        <v>95196.252129999993</v>
      </c>
      <c r="D3966">
        <v>1.651499802</v>
      </c>
      <c r="E3966">
        <f>LN(D3966/参数实验室!$E$53)/参数实验室!$E$55</f>
        <v>-0.10110514920771088</v>
      </c>
      <c r="F3966">
        <f t="shared" si="223"/>
        <v>3.0029108723795925</v>
      </c>
      <c r="G3966">
        <f>LN(F3966/参数实验室!$E$58)/参数实验室!$E$59</f>
        <v>0.38659009097302166</v>
      </c>
      <c r="H3966">
        <f>INDEX(神经网络!$F$10:$BN$70,MATCH(ROUND(G3966*2,1)/2,神经网络!$D$10:$D$70,0),MATCH(ROUND(E3966*2,1)/2,神经网络!$F$8:$BN$8,0))</f>
        <v>1.3157547336323965</v>
      </c>
      <c r="I3966">
        <f t="shared" si="224"/>
        <v>23101005.240186103</v>
      </c>
      <c r="J3966">
        <f t="shared" si="225"/>
        <v>12649.664634292249</v>
      </c>
      <c r="K3966">
        <f t="shared" si="226"/>
        <v>1826.2148371555313</v>
      </c>
    </row>
    <row r="3967" spans="1:11">
      <c r="A3967" s="862">
        <v>44370</v>
      </c>
      <c r="B3967">
        <v>33631.160159999999</v>
      </c>
      <c r="C3967">
        <v>97101.894419999997</v>
      </c>
      <c r="D3967">
        <v>1.7136982270000001</v>
      </c>
      <c r="E3967">
        <f>LN(D3967/参数实验室!$E$53)/参数实验室!$E$55</f>
        <v>-5.7489795507097985E-2</v>
      </c>
      <c r="F3967">
        <f t="shared" si="223"/>
        <v>2.8872597305010723</v>
      </c>
      <c r="G3967">
        <f>LN(F3967/参数实验室!$E$58)/参数实验室!$E$59</f>
        <v>0.36597684371757044</v>
      </c>
      <c r="H3967">
        <f>INDEX(神经网络!$F$10:$BN$70,MATCH(ROUND(G3967*2,1)/2,神经网络!$D$10:$D$70,0),MATCH(ROUND(E3967*2,1)/2,神经网络!$F$8:$BN$8,0))</f>
        <v>1.3719776733009956</v>
      </c>
      <c r="I3967">
        <f t="shared" si="224"/>
        <v>24951333.277955446</v>
      </c>
      <c r="J3967">
        <f t="shared" si="225"/>
        <v>13419.719947328435</v>
      </c>
      <c r="K3967">
        <f t="shared" si="226"/>
        <v>1859.3035753270467</v>
      </c>
    </row>
    <row r="3968" spans="1:11">
      <c r="A3968" s="862">
        <v>44371</v>
      </c>
      <c r="B3968">
        <v>33979.729330000002</v>
      </c>
      <c r="C3968">
        <v>98508.837530000004</v>
      </c>
      <c r="D3968">
        <v>1.7666721670000001</v>
      </c>
      <c r="E3968">
        <f>LN(D3968/参数实验室!$E$53)/参数实验室!$E$55</f>
        <v>-2.1573500767137203E-2</v>
      </c>
      <c r="F3968">
        <f t="shared" si="223"/>
        <v>2.8990471517096101</v>
      </c>
      <c r="G3968">
        <f>LN(F3968/参数实验室!$E$58)/参数实验室!$E$59</f>
        <v>0.36811523159181841</v>
      </c>
      <c r="H3968">
        <f>INDEX(神经网络!$F$10:$BN$70,MATCH(ROUND(G3968*2,1)/2,神经网络!$D$10:$D$70,0),MATCH(ROUND(E3968*2,1)/2,神经网络!$F$8:$BN$8,0))</f>
        <v>1.4836425777218936</v>
      </c>
      <c r="I3968">
        <f t="shared" si="224"/>
        <v>25306136.801552542</v>
      </c>
      <c r="J3968">
        <f t="shared" si="225"/>
        <v>13558.808239894573</v>
      </c>
      <c r="K3968">
        <f t="shared" si="226"/>
        <v>1866.398311253741</v>
      </c>
    </row>
    <row r="3969" spans="1:11">
      <c r="A3969" s="862">
        <v>44372</v>
      </c>
      <c r="B3969">
        <v>32600.089360000002</v>
      </c>
      <c r="C3969">
        <v>99466.077969999998</v>
      </c>
      <c r="D3969">
        <v>1.6309171689999999</v>
      </c>
      <c r="E3969">
        <f>LN(D3969/参数实验室!$E$53)/参数实验室!$E$55</f>
        <v>-0.1159007992031873</v>
      </c>
      <c r="F3969">
        <f t="shared" si="223"/>
        <v>3.0510983228176034</v>
      </c>
      <c r="G3969">
        <f>LN(F3969/参数实验室!$E$58)/参数实验室!$E$59</f>
        <v>0.39494551677625755</v>
      </c>
      <c r="H3969">
        <f>INDEX(神经网络!$F$10:$BN$70,MATCH(ROUND(G3969*2,1)/2,神经网络!$D$10:$D$70,0),MATCH(ROUND(E3969*2,1)/2,神经网络!$F$8:$BN$8,0))</f>
        <v>1.3157547336323965</v>
      </c>
      <c r="I3969">
        <f t="shared" si="224"/>
        <v>23781729.597288508</v>
      </c>
      <c r="J3969">
        <f t="shared" si="225"/>
        <v>13008.295502972665</v>
      </c>
      <c r="K3969">
        <f t="shared" si="226"/>
        <v>1828.1972139896336</v>
      </c>
    </row>
    <row r="3970" spans="1:11">
      <c r="A3970" s="862">
        <v>44373</v>
      </c>
      <c r="B3970">
        <v>31545.897059999999</v>
      </c>
      <c r="C3970">
        <v>101730.0534</v>
      </c>
      <c r="D3970">
        <v>1.643033945</v>
      </c>
      <c r="E3970">
        <f>LN(D3970/参数实验室!$E$53)/参数实验室!$E$55</f>
        <v>-0.10716831019450183</v>
      </c>
      <c r="F3970">
        <f t="shared" si="223"/>
        <v>3.2248267724487403</v>
      </c>
      <c r="G3970">
        <f>LN(F3970/参数实验室!$E$58)/参数实验室!$E$59</f>
        <v>0.42401067571042228</v>
      </c>
      <c r="H3970">
        <f>INDEX(神经网络!$F$10:$BN$70,MATCH(ROUND(G3970*2,1)/2,神经网络!$D$10:$D$70,0),MATCH(ROUND(E3970*2,1)/2,神经网络!$F$8:$BN$8,0))</f>
        <v>1.3157547336323965</v>
      </c>
      <c r="I3970">
        <f t="shared" si="224"/>
        <v>22769871.929365437</v>
      </c>
      <c r="J3970">
        <f t="shared" si="225"/>
        <v>12587.644970272455</v>
      </c>
      <c r="K3970">
        <f t="shared" si="226"/>
        <v>1808.9064303243208</v>
      </c>
    </row>
    <row r="3971" spans="1:11">
      <c r="A3971" s="862">
        <v>44374</v>
      </c>
      <c r="B3971">
        <v>33230.17209</v>
      </c>
      <c r="C3971">
        <v>106889.7463</v>
      </c>
      <c r="D3971">
        <v>1.776255857</v>
      </c>
      <c r="E3971">
        <f>LN(D3971/参数实验室!$E$53)/参数实验室!$E$55</f>
        <v>-1.5190973734674856E-2</v>
      </c>
      <c r="F3971">
        <f t="shared" si="223"/>
        <v>3.2166473893214196</v>
      </c>
      <c r="G3971">
        <f>LN(F3971/参数实验室!$E$58)/参数实验室!$E$59</f>
        <v>0.42267775579060279</v>
      </c>
      <c r="H3971">
        <f>INDEX(神经网络!$F$10:$BN$70,MATCH(ROUND(G3971*2,1)/2,神经网络!$D$10:$D$70,0),MATCH(ROUND(E3971*2,1)/2,神经网络!$F$8:$BN$8,0))</f>
        <v>1.5359073002178556</v>
      </c>
      <c r="I3971">
        <f t="shared" si="224"/>
        <v>24369450.794826876</v>
      </c>
      <c r="J3971">
        <f t="shared" si="225"/>
        <v>13259.71513108008</v>
      </c>
      <c r="K3971">
        <f t="shared" si="226"/>
        <v>1837.8562852912394</v>
      </c>
    </row>
    <row r="3972" spans="1:11">
      <c r="A3972" s="862">
        <v>44375</v>
      </c>
      <c r="B3972">
        <v>34964.106610000003</v>
      </c>
      <c r="C3972">
        <v>109382.1911</v>
      </c>
      <c r="D3972">
        <v>1.769776037</v>
      </c>
      <c r="E3972">
        <f>LN(D3972/参数实验室!$E$53)/参数实验室!$E$55</f>
        <v>-1.9502608487430077E-2</v>
      </c>
      <c r="F3972">
        <f t="shared" ref="F3972:F3984" si="227">C3972/B3972</f>
        <v>3.1284137278289803</v>
      </c>
      <c r="G3972">
        <f>LN(F3972/参数实验室!$E$58)/参数实验室!$E$59</f>
        <v>0.40807969960464563</v>
      </c>
      <c r="H3972">
        <f>INDEX(神经网络!$F$10:$BN$70,MATCH(ROUND(G3972*2,1)/2,神经网络!$D$10:$D$70,0),MATCH(ROUND(E3972*2,1)/2,神经网络!$F$8:$BN$8,0))</f>
        <v>1.5359073002178556</v>
      </c>
      <c r="I3972">
        <f t="shared" si="224"/>
        <v>26322489.49389391</v>
      </c>
      <c r="J3972">
        <f t="shared" si="225"/>
        <v>13951.600738198707</v>
      </c>
      <c r="K3972">
        <f t="shared" si="226"/>
        <v>1886.7003140237805</v>
      </c>
    </row>
    <row r="3973" spans="1:11">
      <c r="A3973" s="862">
        <v>44376</v>
      </c>
      <c r="B3973">
        <v>36230.155899999998</v>
      </c>
      <c r="C3973">
        <v>114402.1807</v>
      </c>
      <c r="D3973">
        <v>1.8496758630000001</v>
      </c>
      <c r="E3973">
        <f>LN(D3973/参数实验室!$E$53)/参数实验室!$E$55</f>
        <v>3.2592237717448194E-2</v>
      </c>
      <c r="F3973">
        <f t="shared" si="227"/>
        <v>3.1576507982953506</v>
      </c>
      <c r="G3973">
        <f>LN(F3973/参数实验室!$E$58)/参数实验室!$E$59</f>
        <v>0.41296202470082866</v>
      </c>
      <c r="H3973">
        <f>INDEX(神经网络!$F$10:$BN$70,MATCH(ROUND(G3973*2,1)/2,神经网络!$D$10:$D$70,0),MATCH(ROUND(E3973*2,1)/2,神经网络!$F$8:$BN$8,0))</f>
        <v>1.64866368386712</v>
      </c>
      <c r="I3973">
        <f t="shared" si="224"/>
        <v>27786418.931272391</v>
      </c>
      <c r="J3973">
        <f t="shared" si="225"/>
        <v>14456.787797773341</v>
      </c>
      <c r="K3973">
        <f t="shared" si="226"/>
        <v>1922.0327032504485</v>
      </c>
    </row>
    <row r="3974" spans="1:11">
      <c r="A3974" s="862">
        <v>44377</v>
      </c>
      <c r="B3974">
        <v>34226.110639999999</v>
      </c>
      <c r="C3974">
        <v>119632.01420000001</v>
      </c>
      <c r="D3974">
        <v>1.8055863350000001</v>
      </c>
      <c r="E3974">
        <f>LN(D3974/参数实验室!$E$53)/参数实验室!$E$55</f>
        <v>4.1306480243603816E-3</v>
      </c>
      <c r="F3974">
        <f t="shared" si="227"/>
        <v>3.495343524665238</v>
      </c>
      <c r="G3974">
        <f>LN(F3974/参数实验室!$E$58)/参数实验室!$E$59</f>
        <v>0.46628894235447255</v>
      </c>
      <c r="H3974">
        <f>INDEX(神经网络!$F$10:$BN$70,MATCH(ROUND(G3974*2,1)/2,神经网络!$D$10:$D$70,0),MATCH(ROUND(E3974*2,1)/2,神经网络!$F$8:$BN$8,0))</f>
        <v>1.5960503408284099</v>
      </c>
      <c r="I3974">
        <f t="shared" si="224"/>
        <v>25252445.987092748</v>
      </c>
      <c r="J3974">
        <f t="shared" si="225"/>
        <v>13657.120881050152</v>
      </c>
      <c r="K3974">
        <f t="shared" si="226"/>
        <v>1849.0314471867648</v>
      </c>
    </row>
    <row r="3975" spans="1:11">
      <c r="A3975" s="862">
        <v>44378</v>
      </c>
      <c r="B3975">
        <v>33482.52117</v>
      </c>
      <c r="C3975">
        <v>124434.91280000001</v>
      </c>
      <c r="D3975">
        <v>1.7273681670000001</v>
      </c>
      <c r="E3975">
        <f>LN(D3975/参数实验室!$E$53)/参数实验室!$E$55</f>
        <v>-4.8116398396536253E-2</v>
      </c>
      <c r="F3975">
        <f t="shared" si="227"/>
        <v>3.7164140707388675</v>
      </c>
      <c r="G3975">
        <f>LN(F3975/参数实验室!$E$58)/参数实验室!$E$59</f>
        <v>0.49847697209949859</v>
      </c>
      <c r="H3975">
        <f>INDEX(神经网络!$F$10:$BN$70,MATCH(ROUND(G3975*2,1)/2,神经网络!$D$10:$D$70,0),MATCH(ROUND(E3975*2,1)/2,神经网络!$F$8:$BN$8,0))</f>
        <v>1.5354902545669393</v>
      </c>
      <c r="I3975">
        <f t="shared" si="224"/>
        <v>24376805.735109437</v>
      </c>
      <c r="J3975">
        <f t="shared" si="225"/>
        <v>13360.409069869434</v>
      </c>
      <c r="K3975">
        <f t="shared" si="226"/>
        <v>1824.5553416537464</v>
      </c>
    </row>
    <row r="3976" spans="1:11">
      <c r="A3976" s="862">
        <v>44379</v>
      </c>
      <c r="B3976">
        <v>33612.434849999998</v>
      </c>
      <c r="C3976">
        <v>132939.07860000001</v>
      </c>
      <c r="D3976">
        <v>1.746141242</v>
      </c>
      <c r="E3976">
        <f>LN(D3976/参数实验室!$E$53)/参数实验室!$E$55</f>
        <v>-3.5363986255727002E-2</v>
      </c>
      <c r="F3976">
        <f t="shared" si="227"/>
        <v>3.9550564900537104</v>
      </c>
      <c r="G3976">
        <f>LN(F3976/参数实验室!$E$58)/参数实验室!$E$59</f>
        <v>0.53114159959692608</v>
      </c>
      <c r="H3976">
        <f>INDEX(神经网络!$F$10:$BN$70,MATCH(ROUND(G3976*2,1)/2,神经网络!$D$10:$D$70,0),MATCH(ROUND(E3976*2,1)/2,神经网络!$F$8:$BN$8,0))</f>
        <v>1.5956940019066828</v>
      </c>
      <c r="I3976">
        <f t="shared" si="224"/>
        <v>24522037.158435866</v>
      </c>
      <c r="J3976">
        <f t="shared" si="225"/>
        <v>13412.248054746335</v>
      </c>
      <c r="K3976">
        <f t="shared" si="226"/>
        <v>1828.3316158738946</v>
      </c>
    </row>
    <row r="3977" spans="1:11">
      <c r="A3977" s="862">
        <v>44380</v>
      </c>
      <c r="B3977">
        <v>34648.668100000003</v>
      </c>
      <c r="C3977">
        <v>135319.84109999999</v>
      </c>
      <c r="D3977">
        <v>1.7874520309999999</v>
      </c>
      <c r="E3977">
        <f>LN(D3977/参数实验室!$E$53)/参数实验室!$E$55</f>
        <v>-7.7780395265688515E-3</v>
      </c>
      <c r="F3977">
        <f t="shared" si="227"/>
        <v>3.9054846411253532</v>
      </c>
      <c r="G3977">
        <f>LN(F3977/参数实验室!$E$58)/参数实验室!$E$59</f>
        <v>0.52452161508781547</v>
      </c>
      <c r="H3977">
        <f>INDEX(神经网络!$F$10:$BN$70,MATCH(ROUND(G3977*2,1)/2,神经网络!$D$10:$D$70,0),MATCH(ROUND(E3977*2,1)/2,神经网络!$F$8:$BN$8,0))</f>
        <v>1.6483495261961445</v>
      </c>
      <c r="I3977">
        <f t="shared" si="224"/>
        <v>25728360.437843151</v>
      </c>
      <c r="J3977">
        <f t="shared" si="225"/>
        <v>13825.732452815048</v>
      </c>
      <c r="K3977">
        <f t="shared" si="226"/>
        <v>1860.9039720426977</v>
      </c>
    </row>
    <row r="3978" spans="1:11">
      <c r="A3978" s="862">
        <v>44381</v>
      </c>
      <c r="B3978">
        <v>35542.973169999997</v>
      </c>
      <c r="C3978">
        <v>137267.33050000001</v>
      </c>
      <c r="D3978">
        <v>1.826544706</v>
      </c>
      <c r="E3978">
        <f>LN(D3978/参数实验室!$E$53)/参数实验室!$E$55</f>
        <v>1.7745784881673783E-2</v>
      </c>
      <c r="F3978">
        <f t="shared" si="227"/>
        <v>3.8620103569686828</v>
      </c>
      <c r="G3978">
        <f>LN(F3978/参数实验室!$E$58)/参数实验室!$E$59</f>
        <v>0.5186463896565503</v>
      </c>
      <c r="H3978">
        <f>INDEX(神经网络!$F$10:$BN$70,MATCH(ROUND(G3978*2,1)/2,神经网络!$D$10:$D$70,0),MATCH(ROUND(E3978*2,1)/2,神经网络!$F$8:$BN$8,0))</f>
        <v>1.6483495261961445</v>
      </c>
      <c r="I3978">
        <f t="shared" si="224"/>
        <v>26822973.35007434</v>
      </c>
      <c r="J3978">
        <f t="shared" si="225"/>
        <v>14182.583763616687</v>
      </c>
      <c r="K3978">
        <f t="shared" si="226"/>
        <v>1891.2614088615289</v>
      </c>
    </row>
    <row r="3979" spans="1:11">
      <c r="A3979" s="862">
        <v>44382</v>
      </c>
      <c r="B3979">
        <v>33644.914839999998</v>
      </c>
      <c r="C3979">
        <v>137164.69390000001</v>
      </c>
      <c r="D3979">
        <v>1.7524922110000001</v>
      </c>
      <c r="E3979">
        <f>LN(D3979/参数实验室!$E$53)/参数实验室!$E$55</f>
        <v>-3.1080837071533699E-2</v>
      </c>
      <c r="F3979">
        <f t="shared" si="227"/>
        <v>4.076832845388175</v>
      </c>
      <c r="G3979">
        <f>LN(F3979/参数实验室!$E$58)/参数实验室!$E$59</f>
        <v>0.54705808148897561</v>
      </c>
      <c r="H3979">
        <f>INDEX(神经网络!$F$10:$BN$70,MATCH(ROUND(G3979*2,1)/2,神经网络!$D$10:$D$70,0),MATCH(ROUND(E3979*2,1)/2,神经网络!$F$8:$BN$8,0))</f>
        <v>1.5956940019066828</v>
      </c>
      <c r="I3979">
        <f t="shared" si="224"/>
        <v>24461886.15026693</v>
      </c>
      <c r="J3979">
        <f t="shared" si="225"/>
        <v>13425.20842743697</v>
      </c>
      <c r="K3979">
        <f t="shared" si="226"/>
        <v>1822.0861361283903</v>
      </c>
    </row>
    <row r="3980" spans="1:11">
      <c r="A3980" s="862">
        <v>44383</v>
      </c>
      <c r="B3980">
        <v>34072.496079999997</v>
      </c>
      <c r="C3980">
        <v>138163.70619999999</v>
      </c>
      <c r="D3980">
        <v>1.7637857299999999</v>
      </c>
      <c r="E3980">
        <f>LN(D3980/参数实验室!$E$53)/参数实验室!$E$55</f>
        <v>-2.3502590008454807E-2</v>
      </c>
      <c r="F3980">
        <f t="shared" si="227"/>
        <v>4.054992210597093</v>
      </c>
      <c r="G3980">
        <f>LN(F3980/参数实验室!$E$58)/参数实验室!$E$59</f>
        <v>0.54423874561826158</v>
      </c>
      <c r="H3980">
        <f>INDEX(神经网络!$F$10:$BN$70,MATCH(ROUND(G3980*2,1)/2,神经网络!$D$10:$D$70,0),MATCH(ROUND(E3980*2,1)/2,神经网络!$F$8:$BN$8,0))</f>
        <v>1.7075181179772019</v>
      </c>
      <c r="I3980">
        <f t="shared" si="224"/>
        <v>24957951.351076864</v>
      </c>
      <c r="J3980">
        <f t="shared" si="225"/>
        <v>13595.824619927293</v>
      </c>
      <c r="K3980">
        <f t="shared" si="226"/>
        <v>1835.7070680726633</v>
      </c>
    </row>
    <row r="3981" spans="1:11">
      <c r="A3981" s="862">
        <v>44384</v>
      </c>
      <c r="B3981">
        <v>34536.090490000002</v>
      </c>
      <c r="C3981">
        <v>139417.99220000001</v>
      </c>
      <c r="D3981">
        <v>1.753796589</v>
      </c>
      <c r="E3981">
        <f>LN(D3981/参数实验室!$E$53)/参数实验室!$E$55</f>
        <v>-3.0203074664823845E-2</v>
      </c>
      <c r="F3981">
        <f t="shared" si="227"/>
        <v>4.036878240180914</v>
      </c>
      <c r="G3981">
        <f>LN(F3981/参数实验室!$E$58)/参数实验室!$E$59</f>
        <v>0.54188892883673145</v>
      </c>
      <c r="H3981">
        <f>INDEX(神经网络!$F$10:$BN$70,MATCH(ROUND(G3981*2,1)/2,神经网络!$D$10:$D$70,0),MATCH(ROUND(E3981*2,1)/2,神经网络!$F$8:$BN$8,0))</f>
        <v>1.5956940019066828</v>
      </c>
      <c r="I3981">
        <f t="shared" si="224"/>
        <v>25537791.782465812</v>
      </c>
      <c r="J3981">
        <f t="shared" si="225"/>
        <v>13780.811017118147</v>
      </c>
      <c r="K3981">
        <f t="shared" si="226"/>
        <v>1853.141426200785</v>
      </c>
    </row>
    <row r="3982" spans="1:11">
      <c r="A3982" s="862">
        <v>44385</v>
      </c>
      <c r="B3982">
        <v>32930.197370000002</v>
      </c>
      <c r="C3982">
        <v>140689.77350000001</v>
      </c>
      <c r="D3982">
        <v>1.6979895730000001</v>
      </c>
      <c r="E3982">
        <f>LN(D3982/参数实验室!$E$53)/参数实验室!$E$55</f>
        <v>-6.8353900059397843E-2</v>
      </c>
      <c r="F3982">
        <f t="shared" si="227"/>
        <v>4.2723635063350978</v>
      </c>
      <c r="G3982">
        <f>LN(F3982/参数实验室!$E$58)/参数实验室!$E$59</f>
        <v>0.57164579544666438</v>
      </c>
      <c r="H3982">
        <f>INDEX(神经网络!$F$10:$BN$70,MATCH(ROUND(G3982*2,1)/2,神经网络!$D$10:$D$70,0),MATCH(ROUND(E3982*2,1)/2,神经网络!$F$8:$BN$8,0))</f>
        <v>1.5956940019066828</v>
      </c>
      <c r="I3982">
        <f t="shared" si="224"/>
        <v>23642934.879564341</v>
      </c>
      <c r="J3982">
        <f t="shared" si="225"/>
        <v>13140.01730577383</v>
      </c>
      <c r="K3982">
        <f t="shared" si="226"/>
        <v>1799.3077428578001</v>
      </c>
    </row>
    <row r="3983" spans="1:11">
      <c r="A3983" s="862">
        <v>44386</v>
      </c>
      <c r="B3983">
        <v>33641.508779999996</v>
      </c>
      <c r="C3983">
        <v>140081.63680000001</v>
      </c>
      <c r="D3983">
        <v>1.7540490129999999</v>
      </c>
      <c r="E3983">
        <f>LN(D3983/参数实验室!$E$53)/参数实验室!$E$55</f>
        <v>-3.0033284960738437E-2</v>
      </c>
      <c r="F3983">
        <f t="shared" si="227"/>
        <v>4.1639522684927579</v>
      </c>
      <c r="G3983">
        <f>LN(F3983/参数实验室!$E$58)/参数实验室!$E$59</f>
        <v>0.55815573404581897</v>
      </c>
      <c r="H3983">
        <f>INDEX(神经网络!$F$10:$BN$70,MATCH(ROUND(G3983*2,1)/2,神经网络!$D$10:$D$70,0),MATCH(ROUND(E3983*2,1)/2,神经网络!$F$8:$BN$8,0))</f>
        <v>1.5956940019066828</v>
      </c>
      <c r="I3983">
        <f t="shared" si="224"/>
        <v>24457857.625838079</v>
      </c>
      <c r="J3983">
        <f t="shared" si="225"/>
        <v>13423.849319659945</v>
      </c>
      <c r="K3983">
        <f t="shared" si="226"/>
        <v>1821.9705125874916</v>
      </c>
    </row>
    <row r="3984" spans="1:11">
      <c r="A3984" s="862">
        <v>44387</v>
      </c>
      <c r="B3984">
        <v>33892.211840000004</v>
      </c>
      <c r="C3984">
        <v>134858.1623</v>
      </c>
      <c r="E3984" t="e">
        <f>LN(D3984/参数实验室!$E$53)/参数实验室!$E$55</f>
        <v>#NUM!</v>
      </c>
      <c r="F3984">
        <f t="shared" si="227"/>
        <v>3.9790310215410236</v>
      </c>
      <c r="G3984">
        <f>LN(F3984/参数实验室!$E$58)/参数实验室!$E$59</f>
        <v>0.53431352530652132</v>
      </c>
      <c r="H3984" t="e">
        <f>INDEX(神经网络!$F$10:$BN$70,MATCH(ROUND(G3984*2,1)/2,神经网络!$D$10:$D$70,0),MATCH(ROUND(E3984*2,1)/2,神经网络!$F$8:$BN$8,0))</f>
        <v>#NUM!</v>
      </c>
      <c r="I3984">
        <f t="shared" si="224"/>
        <v>24748696.325890113</v>
      </c>
      <c r="J3984">
        <f t="shared" si="225"/>
        <v>13523.886453054463</v>
      </c>
      <c r="K3984">
        <f t="shared" si="226"/>
        <v>1829.9988255447417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15</vt:i4>
      </vt:variant>
      <vt:variant>
        <vt:lpstr>命名范围</vt:lpstr>
      </vt:variant>
      <vt:variant>
        <vt:i4>2</vt:i4>
      </vt:variant>
    </vt:vector>
  </HeadingPairs>
  <TitlesOfParts>
    <vt:vector size="17" baseType="lpstr">
      <vt:lpstr>说明</vt:lpstr>
      <vt:lpstr>记录仪</vt:lpstr>
      <vt:lpstr>居家服务</vt:lpstr>
      <vt:lpstr>币安驾驶舱</vt:lpstr>
      <vt:lpstr>派网驾驶舱</vt:lpstr>
      <vt:lpstr>卓尔金历</vt:lpstr>
      <vt:lpstr>神经网络</vt:lpstr>
      <vt:lpstr>参数实验室</vt:lpstr>
      <vt:lpstr>哈布历法</vt:lpstr>
      <vt:lpstr>哈布历1</vt:lpstr>
      <vt:lpstr>哈布历2</vt:lpstr>
      <vt:lpstr>基金费率</vt:lpstr>
      <vt:lpstr>基金申赎记录</vt:lpstr>
      <vt:lpstr>基金结算中枢</vt:lpstr>
      <vt:lpstr>回测实验室</vt:lpstr>
      <vt:lpstr>哈布历2!Print_Area</vt:lpstr>
      <vt:lpstr>基金费率!shfl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2021-03-29T13:51:33Z</dcterms:created>
  <dcterms:modified xsi:type="dcterms:W3CDTF">2021-09-03T04:35:15Z</dcterms:modified>
</cp:coreProperties>
</file>